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drawings/drawing3.xml" ContentType="application/vnd.openxmlformats-officedocument.drawing+xml"/>
  <Override PartName="/xl/pivotTables/pivotTable1.xml" ContentType="application/vnd.openxmlformats-officedocument.spreadsheetml.pivotTable+xml"/>
  <Override PartName="/xl/customProperty4.bin" ContentType="application/vnd.openxmlformats-officedocument.spreadsheetml.customProperty"/>
  <Override PartName="/xl/drawings/drawing4.xml" ContentType="application/vnd.openxmlformats-officedocument.drawing+xml"/>
  <Override PartName="/xl/pivotTables/pivotTable2.xml" ContentType="application/vnd.openxmlformats-officedocument.spreadsheetml.pivotTable+xml"/>
  <Override PartName="/xl/customProperty5.bin" ContentType="application/vnd.openxmlformats-officedocument.spreadsheetml.customProperty"/>
  <Override PartName="/xl/pivotTables/pivotTable3.xml" ContentType="application/vnd.openxmlformats-officedocument.spreadsheetml.pivotTable+xml"/>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ustomProperty1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150" documentId="8_{18DE909C-5558-42DC-8E6F-9E54C570BDA3}" xr6:coauthVersionLast="47" xr6:coauthVersionMax="47" xr10:uidLastSave="{4BFA2B46-A5D2-45E0-9E9C-35FC92FDA528}"/>
  <bookViews>
    <workbookView xWindow="7050" yWindow="-16320" windowWidth="29040" windowHeight="15720" tabRatio="677" activeTab="1" xr2:uid="{30E3FB88-6175-4AC2-96CE-F9754ED58766}"/>
  </bookViews>
  <sheets>
    <sheet name="DISCLAIMER" sheetId="16" r:id="rId1"/>
    <sheet name="Input Fields" sheetId="32" r:id="rId2"/>
    <sheet name="Support tab" sheetId="35" r:id="rId3"/>
    <sheet name="ANF Calculations" sheetId="38" state="hidden" r:id="rId4"/>
    <sheet name="AVS Consumption Plan" sheetId="39" r:id="rId5"/>
    <sheet name="RVTools vInfo" sheetId="13" r:id="rId6"/>
    <sheet name="ESU-Calculation" sheetId="29" r:id="rId7"/>
    <sheet name="Pivot Windows VMs" sheetId="18" r:id="rId8"/>
    <sheet name="Pivot SQL" sheetId="21" r:id="rId9"/>
    <sheet name="Pivot Sizing" sheetId="17" state="hidden" r:id="rId10"/>
    <sheet name="RVTools filtered" sheetId="26" state="hidden" r:id="rId11"/>
    <sheet name="Host Configurations" sheetId="22" state="hidden" r:id="rId12"/>
    <sheet name="Storage Details" sheetId="23" r:id="rId13"/>
    <sheet name="CPU Details" sheetId="24" state="hidden" r:id="rId14"/>
    <sheet name="Memory Details" sheetId="25" state="hidden" r:id="rId15"/>
    <sheet name="Azure Pricing API AVS" sheetId="12" r:id="rId16"/>
    <sheet name="Sheet1" sheetId="40" r:id="rId17"/>
    <sheet name="Azure Pricing API ANF" sheetId="37" r:id="rId18"/>
    <sheet name="Export tables" sheetId="36" state="hidden" r:id="rId19"/>
    <sheet name="Currencies" sheetId="31" r:id="rId20"/>
    <sheet name="List Table" sheetId="4" state="hidden" r:id="rId21"/>
  </sheets>
  <functionGroups builtInGroupCount="19"/>
  <definedNames>
    <definedName name="_xlnm._FilterDatabase" localSheetId="5" hidden="1">'RVTools vInfo'!$A$1:$AS$1</definedName>
    <definedName name="_FilterDatabase2" localSheetId="5" hidden="1">'RVTools vInfo'!$A$1:$AS$1</definedName>
    <definedName name="ANFOutcome1">'Input Fields'!$Q$55:$W$59</definedName>
    <definedName name="ANFOutcome2">'Support tab'!$B$37:$H$41</definedName>
    <definedName name="AVS_Region" localSheetId="1">_xlfn._xlws.SORT(_xlfn.UNIQUE(Azure_Pricing_API[location]))</definedName>
    <definedName name="AVS_Region" localSheetId="7">_xlfn._xlws.SORT(_xlfn.UNIQUE(Azure_Pricing_API[location]))</definedName>
    <definedName name="AVS_Region">_xlfn._xlws.SORT(_xlfn.UNIQUE(Azure_Pricing_API[location]))</definedName>
    <definedName name="BaseDataOutcome1">'Input Fields'!$Q$10:$Z$19</definedName>
    <definedName name="BaseDataOutcome2">'Support tab'!$P$6:$Y$16</definedName>
    <definedName name="ClusterDropdown">'Input Fields'!$C$20</definedName>
    <definedName name="Currency_Factor">'Currencies'!$G$3</definedName>
    <definedName name="Currency_Selector_1">'Input Fields'!$I$25</definedName>
    <definedName name="Currency_Symbol">'Currencies'!$G$4</definedName>
    <definedName name="CurrencyChangeFreeESU">'Input Fields'!$R$46:$V$51</definedName>
    <definedName name="CurrencyChangeInput">'Input Fields'!$D$38:$E$44,'Input Fields'!$K$38:$L$44,'Input Fields'!$J$25:$L$25,'Input Fields'!$C$48:$D$51</definedName>
    <definedName name="CurrencyChangeInput2">'Input Fields'!#REF!</definedName>
    <definedName name="CurrencyChangeOutcome1">'Input Fields'!$R$24:$V$42</definedName>
    <definedName name="CurrencyChangeOutcome1Base">'Input Fields'!$U$13:$Z$14,'Input Fields'!$W$18:$W$19,'Support tab'!$K$68:$K$70,'Support tab'!$M$64:$N$64,'Support tab'!$M$67:$N$67,'Support tab'!$M$69:$M$70,'Support tab'!$K$77:$K$79,'Support tab'!$M$78:$M$79</definedName>
    <definedName name="CurrencyChangeOutcome2">'Support tab'!$C$4:$G$24</definedName>
    <definedName name="CurrencyChangeOutcome2Base">'Support tab'!$T$9:$Y$10,'Support tab'!$V$14,'Support tab'!$V$15,'Support tab'!$K$8,'Support tab'!$K$10,'Support tab'!$K$9,'Support tab'!$M$5,'Support tab'!$N$5,'Support tab'!$M$9,'Support tab'!$M$10,'Support tab'!$K$25,'Support tab'!$K$26,'Support tab'!$K$27,'Support tab'!$M$26,'Support tab'!$M$27,'Support tab'!$M$24,'Support tab'!$N$24,'Support tab'!$K$34,'Support tab'!$K$35,'Support tab'!$K$36,'Support tab'!$M$35,'Support tab'!$M$36,'Support tab'!$M$33,'Support tab'!$N$33,'Support tab'!$M$30,'Support tab'!$N$30,'Support tab'!$K$51,'Support tab'!$K$52,'Support tab'!$K$53,'Support tab'!$K$17,'Support tab'!$K$18,'Support tab'!$K$19,'Support tab'!$M$18,'Support tab'!$M$19,'Support tab'!$M$14,'Support tab'!$N$14,'Support tab'!$K$42,'Support tab'!$K$43,'Support tab'!$K$44,'Support tab'!$M$43,'Support tab'!$M$44,'Support tab'!$M$40,'Support tab'!$N$40</definedName>
    <definedName name="ESUChanges">'ESU-Calculation'!$G$20:$G$24</definedName>
    <definedName name="ESUCurrency">'ESU-Calculation'!$C$21:$E$24</definedName>
    <definedName name="ExternalData_1" localSheetId="15" hidden="1">'Azure Pricing API AVS'!$A$1:$K$4497</definedName>
    <definedName name="ExternalData_2" localSheetId="17" hidden="1">'Azure Pricing API ANF'!$A$1:$K$6017</definedName>
    <definedName name="FreeESUBenefit">'Input Fields'!$Q$43:$V$53</definedName>
    <definedName name="Input3_CISDC_CPUcount">'Input Fields'!$F$40</definedName>
    <definedName name="Input3_CISDC_Total">'Input Fields'!$E$40</definedName>
    <definedName name="Input3_CISSTD_CPUcount">'Input Fields'!$F$41</definedName>
    <definedName name="Input3_CISSTD_Total">'Input Fields'!$E$41</definedName>
    <definedName name="Input3_SQLENT_CPUcount">'Input Fields'!$F$39</definedName>
    <definedName name="Input3_SQLENT_Total">'Input Fields'!$E$39</definedName>
    <definedName name="Input3_SQLSTD_CPUcount">'Input Fields'!$F$38</definedName>
    <definedName name="Input3_SQLSTD_Total">'Input Fields'!$E$38</definedName>
    <definedName name="Input3_WinDC_CPUcount">'Input Fields'!$F$42</definedName>
    <definedName name="Input3_WinDC_Total">'Input Fields'!$E$42</definedName>
    <definedName name="Input3_WinSTD_CPUcount">'Input Fields'!$F$43</definedName>
    <definedName name="Input3_WinSTD_Total">'Input Fields'!$E$43</definedName>
    <definedName name="Input4_CISDC_CPUcount">'Input Fields'!$M$41</definedName>
    <definedName name="Input4_CISDC_Total">'Input Fields'!$L$41</definedName>
    <definedName name="Input4_CISSTD_CPUcount">'Input Fields'!$M$40</definedName>
    <definedName name="Input4_CISSTD_Total">'Input Fields'!$L$40</definedName>
    <definedName name="Input4_SQLENT_CPUcount">'Input Fields'!$M$39</definedName>
    <definedName name="Input4_SQLENT_Total">'Input Fields'!$L$39</definedName>
    <definedName name="Input4_SQLSTD_CPUcount">'Input Fields'!$M$38</definedName>
    <definedName name="Input4_SQLSTD_Total">'Input Fields'!$L$38</definedName>
    <definedName name="Input4_WinDC_CPUcount">'Input Fields'!$M$43</definedName>
    <definedName name="Input4_WinDC_Total">'Input Fields'!$L$43</definedName>
    <definedName name="Input4_WinSTD_CPUcount">'Input Fields'!$M$42</definedName>
    <definedName name="Input4_WinSTD_Total" localSheetId="1">'Input Fields'!$L$42</definedName>
    <definedName name="Multiplier_Chart">'Input Fields'!#REF!</definedName>
    <definedName name="NodesBase_Required">#REF!</definedName>
    <definedName name="Outcome_1">'Input Fields'!$Q$22:$V$42</definedName>
    <definedName name="Outcome_2">'Support tab'!$B$2:$G$24</definedName>
    <definedName name="PAYGDiscountANF">'Input Fields'!$C$14</definedName>
    <definedName name="PromoBox">'Input Fields'!$AB$12:$AC$14</definedName>
    <definedName name="SPLAScenario">'Support tab'!$B$100:$H$139</definedName>
    <definedName name="SupportDataOutcome1">'Support tab'!$J$63:$N$79</definedName>
    <definedName name="SupportDataOutcome2">'Support tab'!$J$2:$N$54</definedName>
    <definedName name="Table1">'Export tables'!$P$14:$AB$39</definedName>
    <definedName name="Table2">'Export tables'!$B$13:$G$44</definedName>
    <definedName name="Table3">'Export tables'!$B$46:$G$74</definedName>
    <definedName name="Table4">'Export tables'!$AC$13:$AQ$38</definedName>
    <definedName name="Table5">'Export tables'!$B$83:$H$90</definedName>
    <definedName name="Table6">'Export tables'!$AR$5:$BI$45</definedName>
    <definedName name="Table7">'Export tables'!$B$99:$G$130</definedName>
    <definedName name="WinSRVCoresNeeded">'Support tab'!$K$47</definedName>
    <definedName name="WinSRVDCCoresCustomer">'Support tab'!$K$48</definedName>
  </definedNames>
  <calcPr calcId="191028" iterate="1" iterateCount="500"/>
  <pivotCaches>
    <pivotCache cacheId="2" r:id="rId22"/>
    <pivotCache cacheId="3"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5" i="32" l="1" a="1"/>
  <c r="J25" i="32" s="1"/>
  <c r="W18" i="32"/>
  <c r="V14" i="35" s="1"/>
  <c r="Y13" i="32"/>
  <c r="W13" i="32"/>
  <c r="V13" i="32"/>
  <c r="U13" i="32"/>
  <c r="Z12" i="32"/>
  <c r="Y8" i="35"/>
  <c r="Q59" i="32"/>
  <c r="Q58" i="32"/>
  <c r="Q57" i="32"/>
  <c r="W56" i="32"/>
  <c r="Q56" i="32"/>
  <c r="W55" i="32"/>
  <c r="V55" i="32"/>
  <c r="U55" i="32"/>
  <c r="T55" i="32"/>
  <c r="S55" i="32"/>
  <c r="R55" i="32"/>
  <c r="R44" i="32"/>
  <c r="R45" i="32" s="1"/>
  <c r="S44" i="32"/>
  <c r="S45" i="32" s="1"/>
  <c r="T44" i="32"/>
  <c r="T45" i="32" s="1"/>
  <c r="E125" i="35" s="1"/>
  <c r="U44" i="32"/>
  <c r="U45" i="32" s="1"/>
  <c r="F125" i="35" s="1"/>
  <c r="V44" i="32"/>
  <c r="V45" i="32" s="1"/>
  <c r="G125" i="35" s="1"/>
  <c r="R25" i="32"/>
  <c r="S25" i="32" s="1"/>
  <c r="T25" i="32" s="1"/>
  <c r="U25" i="32" s="1"/>
  <c r="V25" i="32" s="1"/>
  <c r="B41" i="35"/>
  <c r="B139" i="35" s="1"/>
  <c r="B40" i="35"/>
  <c r="B138" i="35" s="1"/>
  <c r="B39" i="35"/>
  <c r="B137" i="35" s="1"/>
  <c r="H38" i="35"/>
  <c r="B38" i="35"/>
  <c r="B136" i="35" s="1"/>
  <c r="H37" i="35"/>
  <c r="H135" i="35" s="1"/>
  <c r="G37" i="35"/>
  <c r="G135" i="35" s="1"/>
  <c r="F37" i="35"/>
  <c r="F135" i="35" s="1"/>
  <c r="E37" i="35"/>
  <c r="D37" i="35"/>
  <c r="C37" i="35"/>
  <c r="C5" i="35"/>
  <c r="E5" i="35" s="1"/>
  <c r="N39" i="35"/>
  <c r="N35" i="35"/>
  <c r="M34" i="35"/>
  <c r="N31" i="35"/>
  <c r="M31" i="35"/>
  <c r="N29" i="35"/>
  <c r="M29" i="35"/>
  <c r="N23" i="35"/>
  <c r="N24" i="35" s="1"/>
  <c r="K23" i="35"/>
  <c r="V13" i="35"/>
  <c r="V12" i="35"/>
  <c r="V11" i="35"/>
  <c r="W9" i="35"/>
  <c r="V9" i="35"/>
  <c r="U9" i="35"/>
  <c r="T9" i="35"/>
  <c r="S9" i="35"/>
  <c r="R9" i="35"/>
  <c r="Q9" i="35"/>
  <c r="P9" i="35"/>
  <c r="W8" i="35"/>
  <c r="V8" i="35"/>
  <c r="U8" i="35"/>
  <c r="T8" i="35"/>
  <c r="S8" i="35"/>
  <c r="R8" i="35"/>
  <c r="Q8" i="35"/>
  <c r="P8" i="35"/>
  <c r="X7" i="35"/>
  <c r="V7" i="35"/>
  <c r="X6" i="35"/>
  <c r="V6" i="35"/>
  <c r="C135" i="35"/>
  <c r="D135" i="35"/>
  <c r="E135" i="35"/>
  <c r="B100" i="35"/>
  <c r="C101" i="35"/>
  <c r="D101" i="35"/>
  <c r="E101" i="35"/>
  <c r="F101" i="35"/>
  <c r="G101" i="35"/>
  <c r="B102" i="35"/>
  <c r="B103" i="35"/>
  <c r="B104" i="35"/>
  <c r="B105" i="35"/>
  <c r="B106" i="35"/>
  <c r="B108" i="35"/>
  <c r="B111" i="35"/>
  <c r="C112" i="35"/>
  <c r="D112" i="35"/>
  <c r="E112" i="35"/>
  <c r="F112" i="35"/>
  <c r="G112" i="35"/>
  <c r="B113" i="35"/>
  <c r="B114" i="35"/>
  <c r="B115" i="35"/>
  <c r="B116" i="35"/>
  <c r="B117" i="35"/>
  <c r="B119" i="35"/>
  <c r="B121" i="35"/>
  <c r="B123" i="35"/>
  <c r="B125" i="35"/>
  <c r="B126" i="35"/>
  <c r="B127" i="35"/>
  <c r="B128" i="35"/>
  <c r="B130" i="35"/>
  <c r="E131" i="35"/>
  <c r="F131" i="35"/>
  <c r="B133" i="35"/>
  <c r="C29" i="32"/>
  <c r="T14" i="32" l="1"/>
  <c r="U14" i="32" s="1"/>
  <c r="S10" i="35"/>
  <c r="D5" i="35"/>
  <c r="F5" i="35"/>
  <c r="G5" i="35"/>
  <c r="D124" i="35"/>
  <c r="E124" i="35"/>
  <c r="F124" i="35"/>
  <c r="G124" i="35"/>
  <c r="D125" i="35"/>
  <c r="C124" i="35"/>
  <c r="C125" i="35"/>
  <c r="L43" i="32"/>
  <c r="L42" i="32"/>
  <c r="L41" i="32"/>
  <c r="L40" i="32"/>
  <c r="K47" i="35" l="1"/>
  <c r="T10" i="35"/>
  <c r="B126" i="36"/>
  <c r="B114" i="36"/>
  <c r="B110" i="36"/>
  <c r="B101" i="36"/>
  <c r="F100" i="36"/>
  <c r="E100" i="36"/>
  <c r="B99" i="36"/>
  <c r="G100" i="36"/>
  <c r="B102" i="36"/>
  <c r="B103" i="36"/>
  <c r="B104" i="36"/>
  <c r="B107" i="36"/>
  <c r="C111" i="36"/>
  <c r="D111" i="36"/>
  <c r="E111" i="36"/>
  <c r="F111" i="36"/>
  <c r="G111" i="36"/>
  <c r="B112" i="36"/>
  <c r="B113" i="36"/>
  <c r="B115" i="36"/>
  <c r="B116" i="36"/>
  <c r="B118" i="36"/>
  <c r="B120" i="36"/>
  <c r="B124" i="36"/>
  <c r="B125" i="36"/>
  <c r="B129" i="36"/>
  <c r="E130" i="36"/>
  <c r="B122" i="36"/>
  <c r="D100" i="36"/>
  <c r="C100" i="36"/>
  <c r="B105" i="36"/>
  <c r="B127" i="36"/>
  <c r="F130" i="36"/>
  <c r="H9" i="36"/>
  <c r="D124" i="36" l="1"/>
  <c r="G124" i="36"/>
  <c r="E123" i="36"/>
  <c r="F123" i="36"/>
  <c r="D123" i="36"/>
  <c r="C123" i="36"/>
  <c r="C124" i="36"/>
  <c r="G123" i="36"/>
  <c r="F124" i="36"/>
  <c r="E124" i="36"/>
  <c r="C18" i="4"/>
  <c r="C17" i="4"/>
  <c r="C16" i="4"/>
  <c r="C15" i="4"/>
  <c r="C14" i="4"/>
  <c r="C13" i="4"/>
  <c r="C12" i="4"/>
  <c r="C11" i="4"/>
  <c r="C10" i="4"/>
  <c r="C9" i="4"/>
  <c r="C8" i="4"/>
  <c r="C7" i="4"/>
  <c r="C6" i="4"/>
  <c r="C5" i="4"/>
  <c r="C4" i="4"/>
  <c r="C3" i="4"/>
  <c r="C2" i="4"/>
  <c r="A2" i="4" a="1"/>
  <c r="A2" i="4" s="1"/>
  <c r="G4" i="31"/>
  <c r="G3" i="31"/>
  <c r="G2" i="31"/>
  <c r="C95" i="36"/>
  <c r="C94" i="36"/>
  <c r="C93" i="36"/>
  <c r="B93" i="36"/>
  <c r="B90" i="36"/>
  <c r="B89" i="36"/>
  <c r="B88" i="36"/>
  <c r="H87" i="36"/>
  <c r="B87" i="36"/>
  <c r="H86" i="36"/>
  <c r="G86" i="36"/>
  <c r="F86" i="36"/>
  <c r="E86" i="36"/>
  <c r="D86" i="36"/>
  <c r="C86" i="36"/>
  <c r="B84" i="36"/>
  <c r="B83" i="36"/>
  <c r="B60" i="36"/>
  <c r="B59" i="36"/>
  <c r="B58" i="36"/>
  <c r="B57" i="36"/>
  <c r="G56" i="36"/>
  <c r="F56" i="36"/>
  <c r="E56" i="36"/>
  <c r="D56" i="36"/>
  <c r="C56" i="36"/>
  <c r="B55" i="36"/>
  <c r="B53" i="36"/>
  <c r="B51" i="36"/>
  <c r="B50" i="36"/>
  <c r="B49" i="36"/>
  <c r="B48" i="36"/>
  <c r="G47" i="36"/>
  <c r="F47" i="36"/>
  <c r="E47" i="36"/>
  <c r="D47" i="36"/>
  <c r="C47" i="36"/>
  <c r="B46" i="36"/>
  <c r="BH45" i="36"/>
  <c r="E44" i="36"/>
  <c r="E74" i="36" s="1"/>
  <c r="AT43" i="36"/>
  <c r="AR43" i="36"/>
  <c r="B43" i="36"/>
  <c r="B73" i="36" s="1"/>
  <c r="AT42" i="36"/>
  <c r="AR42" i="36"/>
  <c r="AT41" i="36"/>
  <c r="AR41" i="36"/>
  <c r="B41" i="36"/>
  <c r="B71" i="36" s="1"/>
  <c r="AT40" i="36"/>
  <c r="AR40" i="36"/>
  <c r="B40" i="36"/>
  <c r="B70" i="36" s="1"/>
  <c r="BH39" i="36"/>
  <c r="BF39" i="36"/>
  <c r="BE39" i="36"/>
  <c r="BD39" i="36"/>
  <c r="BC39" i="36"/>
  <c r="BB39" i="36"/>
  <c r="BA39" i="36"/>
  <c r="AZ39" i="36"/>
  <c r="AY39" i="36"/>
  <c r="AX39" i="36"/>
  <c r="AW39" i="36"/>
  <c r="AV39" i="36"/>
  <c r="AU39" i="36"/>
  <c r="AT39" i="36"/>
  <c r="AR39" i="36"/>
  <c r="R39" i="36"/>
  <c r="P39" i="36"/>
  <c r="B39" i="36"/>
  <c r="B69" i="36" s="1"/>
  <c r="AR38" i="36"/>
  <c r="R38" i="36"/>
  <c r="P38" i="36"/>
  <c r="B38" i="36"/>
  <c r="B68" i="36" s="1"/>
  <c r="R37" i="36"/>
  <c r="P37" i="36"/>
  <c r="AT36" i="36"/>
  <c r="AR36" i="36"/>
  <c r="S36" i="36"/>
  <c r="R36" i="36"/>
  <c r="P36" i="36"/>
  <c r="B36" i="36"/>
  <c r="B66" i="36" s="1"/>
  <c r="AT35" i="36"/>
  <c r="AR35" i="36"/>
  <c r="AA35" i="36"/>
  <c r="W35" i="36"/>
  <c r="V35" i="36"/>
  <c r="S35" i="36"/>
  <c r="R35" i="36"/>
  <c r="P35" i="36"/>
  <c r="AT34" i="36"/>
  <c r="AR34" i="36"/>
  <c r="AI34" i="36"/>
  <c r="AI35" i="36" s="1"/>
  <c r="AF34" i="36"/>
  <c r="AA34" i="36"/>
  <c r="W34" i="36"/>
  <c r="V34" i="36"/>
  <c r="S34" i="36"/>
  <c r="R34" i="36"/>
  <c r="P34" i="36"/>
  <c r="AT33" i="36"/>
  <c r="AR33" i="36"/>
  <c r="AA33" i="36"/>
  <c r="W33" i="36"/>
  <c r="V33" i="36"/>
  <c r="S33" i="36"/>
  <c r="R33" i="36"/>
  <c r="P33" i="36"/>
  <c r="BH32" i="36"/>
  <c r="BF32" i="36"/>
  <c r="BE32" i="36"/>
  <c r="BD32" i="36"/>
  <c r="BC32" i="36"/>
  <c r="BB32" i="36"/>
  <c r="BA32" i="36"/>
  <c r="AZ32" i="36"/>
  <c r="AY32" i="36"/>
  <c r="AX32" i="36"/>
  <c r="AW32" i="36"/>
  <c r="AV32" i="36"/>
  <c r="AU32" i="36"/>
  <c r="AT32" i="36"/>
  <c r="AR32" i="36"/>
  <c r="Z32" i="36"/>
  <c r="Y32" i="36"/>
  <c r="X32" i="36"/>
  <c r="S32" i="36"/>
  <c r="R32" i="36"/>
  <c r="P32" i="36"/>
  <c r="AR31" i="36"/>
  <c r="S31" i="36"/>
  <c r="R31" i="36"/>
  <c r="P31" i="36"/>
  <c r="W30" i="36"/>
  <c r="V30" i="36"/>
  <c r="S30" i="36"/>
  <c r="R30" i="36"/>
  <c r="P30" i="36"/>
  <c r="AT29" i="36"/>
  <c r="AR29" i="36"/>
  <c r="Z29" i="36"/>
  <c r="Y29" i="36"/>
  <c r="X29" i="36"/>
  <c r="W29" i="36"/>
  <c r="V29" i="36"/>
  <c r="S29" i="36"/>
  <c r="R29" i="36"/>
  <c r="P29" i="36"/>
  <c r="AT28" i="36"/>
  <c r="AR28" i="36"/>
  <c r="W28" i="36"/>
  <c r="V28" i="36"/>
  <c r="T28" i="36"/>
  <c r="S28" i="36"/>
  <c r="R28" i="36"/>
  <c r="Q28" i="36"/>
  <c r="P28" i="36"/>
  <c r="AT27" i="36"/>
  <c r="AR27" i="36"/>
  <c r="AT26" i="36"/>
  <c r="AR26" i="36"/>
  <c r="R26" i="36"/>
  <c r="Q26" i="36"/>
  <c r="P26" i="36"/>
  <c r="BH25" i="36"/>
  <c r="BF25" i="36"/>
  <c r="BE25" i="36"/>
  <c r="BD25" i="36"/>
  <c r="BC25" i="36"/>
  <c r="BB25" i="36"/>
  <c r="BA25" i="36"/>
  <c r="AZ25" i="36"/>
  <c r="AY25" i="36"/>
  <c r="AX25" i="36"/>
  <c r="AW25" i="36"/>
  <c r="AV25" i="36"/>
  <c r="AU25" i="36"/>
  <c r="AT25" i="36"/>
  <c r="AR25" i="36"/>
  <c r="R25" i="36"/>
  <c r="Q25" i="36"/>
  <c r="P25" i="36"/>
  <c r="AR24" i="36"/>
  <c r="AO24" i="36"/>
  <c r="R24" i="36"/>
  <c r="Q24" i="36"/>
  <c r="P24" i="36"/>
  <c r="R23" i="36"/>
  <c r="Q23" i="36"/>
  <c r="P23" i="36"/>
  <c r="AT22" i="36"/>
  <c r="AR22" i="36"/>
  <c r="R22" i="36"/>
  <c r="Q22" i="36"/>
  <c r="P22" i="36"/>
  <c r="AT21" i="36"/>
  <c r="AR21" i="36"/>
  <c r="R21" i="36"/>
  <c r="Q21" i="36"/>
  <c r="P21" i="36"/>
  <c r="AT20" i="36"/>
  <c r="AR20" i="36"/>
  <c r="AO20" i="36"/>
  <c r="R20" i="36"/>
  <c r="P20" i="36"/>
  <c r="AT19" i="36"/>
  <c r="AR19" i="36"/>
  <c r="AN19" i="36"/>
  <c r="R19" i="36"/>
  <c r="Q19" i="36"/>
  <c r="P19" i="36"/>
  <c r="BH18" i="36"/>
  <c r="BF18" i="36"/>
  <c r="BE18" i="36"/>
  <c r="BD18" i="36"/>
  <c r="BC18" i="36"/>
  <c r="BB18" i="36"/>
  <c r="BA18" i="36"/>
  <c r="AZ18" i="36"/>
  <c r="AY18" i="36"/>
  <c r="AX18" i="36"/>
  <c r="AW18" i="36"/>
  <c r="AV18" i="36"/>
  <c r="AU18" i="36"/>
  <c r="AT18" i="36"/>
  <c r="AR18" i="36"/>
  <c r="R18" i="36"/>
  <c r="Q18" i="36"/>
  <c r="P18" i="36"/>
  <c r="AR17" i="36"/>
  <c r="R17" i="36"/>
  <c r="Q17" i="36"/>
  <c r="P17" i="36"/>
  <c r="AO16" i="36"/>
  <c r="AN16" i="36"/>
  <c r="R16" i="36"/>
  <c r="Q16" i="36"/>
  <c r="P16" i="36"/>
  <c r="AT15" i="36"/>
  <c r="AR15" i="36"/>
  <c r="AT14" i="36"/>
  <c r="AR14" i="36"/>
  <c r="AO14" i="36"/>
  <c r="AN14" i="36"/>
  <c r="T14" i="36"/>
  <c r="S14" i="36"/>
  <c r="R14" i="36"/>
  <c r="Q14" i="36"/>
  <c r="P14" i="36"/>
  <c r="AT13" i="36"/>
  <c r="AR13" i="36"/>
  <c r="AT12" i="36"/>
  <c r="AR12" i="36"/>
  <c r="BH11" i="36"/>
  <c r="BF11" i="36"/>
  <c r="BE11" i="36"/>
  <c r="BD11" i="36"/>
  <c r="BC11" i="36"/>
  <c r="BB11" i="36"/>
  <c r="BA11" i="36"/>
  <c r="AZ11" i="36"/>
  <c r="AY11" i="36"/>
  <c r="AX11" i="36"/>
  <c r="AW11" i="36"/>
  <c r="AV11" i="36"/>
  <c r="AU11" i="36"/>
  <c r="AT11" i="36"/>
  <c r="AR11" i="36"/>
  <c r="AR10" i="36"/>
  <c r="I21" i="36"/>
  <c r="AU7" i="36"/>
  <c r="BA6" i="36"/>
  <c r="AY6" i="36"/>
  <c r="AW6" i="36"/>
  <c r="AV6" i="36"/>
  <c r="AU6" i="36"/>
  <c r="AT6" i="36"/>
  <c r="BA5" i="36"/>
  <c r="AY5" i="36"/>
  <c r="AW5" i="36"/>
  <c r="AV5" i="36"/>
  <c r="AU5" i="36"/>
  <c r="A9" i="25"/>
  <c r="A8" i="25"/>
  <c r="A7" i="25"/>
  <c r="A4" i="25"/>
  <c r="A9" i="24"/>
  <c r="A8" i="24"/>
  <c r="A7" i="24"/>
  <c r="A4" i="24"/>
  <c r="A16" i="23"/>
  <c r="B6" i="23"/>
  <c r="C6" i="23" s="1"/>
  <c r="B5" i="23"/>
  <c r="B4" i="23"/>
  <c r="B3" i="23"/>
  <c r="B2" i="23"/>
  <c r="B15" i="22"/>
  <c r="B14" i="22"/>
  <c r="B13" i="22"/>
  <c r="B12" i="22"/>
  <c r="A11" i="22"/>
  <c r="D9" i="22"/>
  <c r="C9" i="22"/>
  <c r="B9" i="22"/>
  <c r="D5" i="22"/>
  <c r="C5" i="22"/>
  <c r="B5" i="22"/>
  <c r="K2" i="26" a="1"/>
  <c r="K2" i="26" s="1"/>
  <c r="J2" i="26" a="1"/>
  <c r="J2" i="26" s="1"/>
  <c r="I2" i="26" a="1"/>
  <c r="I2" i="26" s="1"/>
  <c r="H2" i="26" a="1"/>
  <c r="H2" i="26" s="1"/>
  <c r="G2" i="26" a="1"/>
  <c r="G2" i="26" s="1"/>
  <c r="F2" i="26" a="1"/>
  <c r="F2" i="26" s="1"/>
  <c r="E2" i="26" a="1"/>
  <c r="E2" i="26" s="1"/>
  <c r="D2" i="26" a="1"/>
  <c r="D2" i="26" s="1"/>
  <c r="C2" i="26" a="1"/>
  <c r="C2" i="26" s="1"/>
  <c r="B2" i="26" a="1"/>
  <c r="B2" i="26" s="1"/>
  <c r="A2" i="26" a="1"/>
  <c r="A2" i="26" s="1"/>
  <c r="C24" i="29"/>
  <c r="E24" i="29" s="1"/>
  <c r="B24" i="29"/>
  <c r="C23" i="29"/>
  <c r="B23" i="29"/>
  <c r="C22" i="29"/>
  <c r="E22" i="29" s="1"/>
  <c r="B22" i="29"/>
  <c r="C21" i="29"/>
  <c r="B21" i="29"/>
  <c r="C20" i="29"/>
  <c r="B20" i="29"/>
  <c r="F8" i="29"/>
  <c r="F9" i="29" s="1"/>
  <c r="F12" i="29" s="1"/>
  <c r="B8" i="39"/>
  <c r="AR6" i="36" s="1"/>
  <c r="H39" i="38"/>
  <c r="N74" i="35"/>
  <c r="M66" i="35"/>
  <c r="M32" i="35" s="1"/>
  <c r="N64" i="35"/>
  <c r="N30" i="35" s="1"/>
  <c r="N40" i="35" s="1"/>
  <c r="M64" i="35"/>
  <c r="M30" i="35" s="1"/>
  <c r="C58" i="32"/>
  <c r="M43" i="32"/>
  <c r="F43" i="32"/>
  <c r="E43" i="32"/>
  <c r="M42" i="32"/>
  <c r="F42" i="32"/>
  <c r="E42" i="32"/>
  <c r="M41" i="32"/>
  <c r="F41" i="32"/>
  <c r="E41" i="32"/>
  <c r="M40" i="32"/>
  <c r="F40" i="32"/>
  <c r="E40" i="32"/>
  <c r="M39" i="32"/>
  <c r="L39" i="32"/>
  <c r="F39" i="32"/>
  <c r="E39" i="32"/>
  <c r="M38" i="32"/>
  <c r="L38" i="32"/>
  <c r="F38" i="32"/>
  <c r="E38" i="32"/>
  <c r="L30" i="32" a="1"/>
  <c r="L30" i="32" s="1"/>
  <c r="Z35" i="36" s="1"/>
  <c r="K30" i="32" a="1"/>
  <c r="K30" i="32" s="1"/>
  <c r="Y35" i="36" s="1"/>
  <c r="J30" i="32" a="1"/>
  <c r="J30" i="32" s="1"/>
  <c r="X35" i="36" s="1"/>
  <c r="L29" i="32" a="1"/>
  <c r="L29" i="32" s="1"/>
  <c r="Z34" i="36" s="1"/>
  <c r="K29" i="32" a="1"/>
  <c r="K29" i="32" s="1"/>
  <c r="Y34" i="36" s="1"/>
  <c r="J29" i="32" a="1"/>
  <c r="J29" i="32" s="1"/>
  <c r="X34" i="36" s="1"/>
  <c r="L28" i="32" a="1"/>
  <c r="L28" i="32" s="1"/>
  <c r="Z33" i="36" s="1"/>
  <c r="K28" i="32" a="1"/>
  <c r="K28" i="32" s="1"/>
  <c r="Y33" i="36" s="1"/>
  <c r="J28" i="32" a="1"/>
  <c r="J28" i="32" s="1"/>
  <c r="X33" i="36" s="1"/>
  <c r="L25" i="32" a="1"/>
  <c r="L25" i="32" s="1"/>
  <c r="Z13" i="32" s="1"/>
  <c r="K25" i="32" a="1"/>
  <c r="K25" i="32" s="1"/>
  <c r="Y30" i="36" s="1"/>
  <c r="X30" i="36"/>
  <c r="C15" i="32"/>
  <c r="F2" i="17"/>
  <c r="F5" i="17"/>
  <c r="F3" i="17"/>
  <c r="F1" i="17"/>
  <c r="F4" i="17"/>
  <c r="A2" i="24"/>
  <c r="A2" i="25"/>
  <c r="C54" i="32"/>
  <c r="C34" i="32"/>
  <c r="A3" i="25"/>
  <c r="C53" i="32"/>
  <c r="B7" i="23"/>
  <c r="B8" i="25"/>
  <c r="C32" i="32"/>
  <c r="C31" i="32"/>
  <c r="B9" i="25"/>
  <c r="A3" i="24"/>
  <c r="C33" i="32"/>
  <c r="C27" i="32"/>
  <c r="C28" i="32"/>
  <c r="C30" i="32"/>
  <c r="B9" i="24"/>
  <c r="S14" i="32" l="1"/>
  <c r="Y9" i="35"/>
  <c r="R10" i="35"/>
  <c r="K49" i="35"/>
  <c r="N46" i="35"/>
  <c r="K6" i="35"/>
  <c r="K15" i="35"/>
  <c r="K5" i="35"/>
  <c r="K14" i="35"/>
  <c r="K48" i="35"/>
  <c r="K50" i="35" s="1"/>
  <c r="K51" i="35" s="1"/>
  <c r="K52" i="35"/>
  <c r="K43" i="35"/>
  <c r="K9" i="35"/>
  <c r="K26" i="35"/>
  <c r="K18" i="35"/>
  <c r="E21" i="29"/>
  <c r="K75" i="35"/>
  <c r="K40" i="35" s="1"/>
  <c r="K66" i="35"/>
  <c r="K32" i="35" s="1"/>
  <c r="B17" i="23"/>
  <c r="F6" i="17"/>
  <c r="F10" i="29"/>
  <c r="F13" i="29" s="1"/>
  <c r="F14" i="29" s="1"/>
  <c r="Q20" i="36"/>
  <c r="AN15" i="36"/>
  <c r="AO15" i="36"/>
  <c r="AO25" i="36" s="1"/>
  <c r="F37" i="36"/>
  <c r="F67" i="36" s="1"/>
  <c r="D37" i="36"/>
  <c r="D67" i="36" s="1"/>
  <c r="G37" i="36"/>
  <c r="G67" i="36" s="1"/>
  <c r="C37" i="36"/>
  <c r="C67" i="36" s="1"/>
  <c r="E37" i="36"/>
  <c r="E67" i="36" s="1"/>
  <c r="AF26" i="36"/>
  <c r="AF20" i="36"/>
  <c r="K78" i="35"/>
  <c r="M67" i="35"/>
  <c r="M33" i="35" s="1"/>
  <c r="N75" i="35"/>
  <c r="E44" i="32"/>
  <c r="AL25" i="36"/>
  <c r="AF16" i="36"/>
  <c r="AL28" i="36"/>
  <c r="AL37" i="36"/>
  <c r="AL33" i="36"/>
  <c r="C38" i="36"/>
  <c r="C68" i="36" s="1"/>
  <c r="Q34" i="36"/>
  <c r="Q36" i="36"/>
  <c r="Q38" i="36"/>
  <c r="Q37" i="36"/>
  <c r="Q32" i="36"/>
  <c r="Q39" i="36"/>
  <c r="Q33" i="36"/>
  <c r="Q35" i="36"/>
  <c r="B8" i="24"/>
  <c r="F27" i="32" s="1"/>
  <c r="T32" i="36" s="1"/>
  <c r="C55" i="32"/>
  <c r="E38" i="36"/>
  <c r="E68" i="36" s="1"/>
  <c r="K69" i="35"/>
  <c r="K35" i="35" s="1"/>
  <c r="AF29" i="36"/>
  <c r="AF37" i="36"/>
  <c r="AF25" i="36"/>
  <c r="AF17" i="36"/>
  <c r="AL34" i="36"/>
  <c r="G38" i="36"/>
  <c r="G68" i="36" s="1"/>
  <c r="L44" i="32"/>
  <c r="B8" i="23"/>
  <c r="B9" i="23" s="1"/>
  <c r="B10" i="23" s="1"/>
  <c r="B11" i="23" s="1"/>
  <c r="B12" i="23" s="1"/>
  <c r="B16" i="23" s="1"/>
  <c r="A5" i="24"/>
  <c r="B7" i="24" s="1"/>
  <c r="F24" i="32" s="1"/>
  <c r="C26" i="32"/>
  <c r="V14" i="32" s="1"/>
  <c r="F29" i="32"/>
  <c r="T34" i="36" s="1"/>
  <c r="F28" i="32"/>
  <c r="T33" i="36" s="1"/>
  <c r="A5" i="25"/>
  <c r="B7" i="25" s="1"/>
  <c r="F25" i="32" s="1"/>
  <c r="T30" i="36" s="1"/>
  <c r="F30" i="32"/>
  <c r="T35" i="36" s="1"/>
  <c r="Z30" i="36"/>
  <c r="AN17" i="36"/>
  <c r="D38" i="36"/>
  <c r="D68" i="36" s="1"/>
  <c r="F38" i="36"/>
  <c r="F68" i="36" s="1"/>
  <c r="W19" i="32" l="1"/>
  <c r="W14" i="32"/>
  <c r="K4" i="35"/>
  <c r="K7" i="35" s="1"/>
  <c r="V10" i="35"/>
  <c r="K13" i="35"/>
  <c r="K16" i="35" s="1"/>
  <c r="K53" i="35"/>
  <c r="K39" i="35"/>
  <c r="K41" i="35" s="1"/>
  <c r="U10" i="35"/>
  <c r="E23" i="29"/>
  <c r="AN18" i="36"/>
  <c r="AO31" i="36"/>
  <c r="AF15" i="36"/>
  <c r="AF18" i="36" s="1"/>
  <c r="AH15" i="36" s="1"/>
  <c r="AI15" i="36" s="1"/>
  <c r="AI16" i="36" s="1"/>
  <c r="AL17" i="36"/>
  <c r="C25" i="32"/>
  <c r="Y14" i="32" s="1"/>
  <c r="AF24" i="36"/>
  <c r="AF27" i="36" s="1"/>
  <c r="AL20" i="36"/>
  <c r="K65" i="35"/>
  <c r="K31" i="35" s="1"/>
  <c r="AL32" i="36"/>
  <c r="B18" i="23"/>
  <c r="B19" i="23" s="1"/>
  <c r="F26" i="32"/>
  <c r="C24" i="32" s="1"/>
  <c r="Q14" i="32" s="1"/>
  <c r="AL24" i="36"/>
  <c r="AL26" i="36" s="1"/>
  <c r="Q31" i="36"/>
  <c r="K74" i="35"/>
  <c r="K76" i="35" s="1"/>
  <c r="T29" i="36"/>
  <c r="C3" i="38" a="1"/>
  <c r="C3" i="38" s="1"/>
  <c r="R14" i="32" l="1"/>
  <c r="Z14" i="32"/>
  <c r="P10" i="35"/>
  <c r="Y10" i="35" s="1"/>
  <c r="K17" i="35"/>
  <c r="K19" i="35" s="1"/>
  <c r="M13" i="35"/>
  <c r="K8" i="35"/>
  <c r="K10" i="35" s="1"/>
  <c r="M4" i="35"/>
  <c r="K42" i="35"/>
  <c r="K44" i="35" s="1"/>
  <c r="M39" i="35"/>
  <c r="M40" i="35" s="1"/>
  <c r="V15" i="35"/>
  <c r="K22" i="35"/>
  <c r="K24" i="35" s="1"/>
  <c r="W10" i="35"/>
  <c r="R35" i="32"/>
  <c r="R26" i="32"/>
  <c r="Q49" i="32"/>
  <c r="AF28" i="36"/>
  <c r="AF30" i="36" s="1"/>
  <c r="AF33" i="36"/>
  <c r="AF35" i="36" s="1"/>
  <c r="AF36" i="36" s="1"/>
  <c r="AF38" i="36" s="1"/>
  <c r="Q30" i="36"/>
  <c r="AF19" i="36"/>
  <c r="AF21" i="36" s="1"/>
  <c r="AL35" i="36"/>
  <c r="AL36" i="36" s="1"/>
  <c r="AL38" i="36" s="1"/>
  <c r="AL16" i="36"/>
  <c r="K67" i="35"/>
  <c r="K33" i="35" s="1"/>
  <c r="AH24" i="36"/>
  <c r="AN24" i="36"/>
  <c r="AN25" i="36" s="1"/>
  <c r="AL27" i="36"/>
  <c r="AL29" i="36" s="1"/>
  <c r="T31" i="36"/>
  <c r="F31" i="32"/>
  <c r="M74" i="35"/>
  <c r="M75" i="35" s="1"/>
  <c r="K77" i="35"/>
  <c r="K79" i="35" s="1"/>
  <c r="C84" i="36"/>
  <c r="C2" i="38" a="1"/>
  <c r="C2" i="38" s="1"/>
  <c r="AH16" i="36"/>
  <c r="C4" i="35" l="1"/>
  <c r="D4" i="35" s="1"/>
  <c r="Q10" i="35"/>
  <c r="C17" i="35"/>
  <c r="D17" i="35" s="1"/>
  <c r="R36" i="32"/>
  <c r="S35" i="32"/>
  <c r="T35" i="32"/>
  <c r="U35" i="32" s="1"/>
  <c r="V35" i="32" s="1"/>
  <c r="M14" i="35"/>
  <c r="M23" i="35"/>
  <c r="K25" i="35"/>
  <c r="K27" i="35" s="1"/>
  <c r="U49" i="32"/>
  <c r="R49" i="32"/>
  <c r="S49" i="32"/>
  <c r="T49" i="32"/>
  <c r="V49" i="32"/>
  <c r="R27" i="32"/>
  <c r="M5" i="35"/>
  <c r="R34" i="32"/>
  <c r="R24" i="32"/>
  <c r="S26" i="32"/>
  <c r="T26" i="32"/>
  <c r="U26" i="32" s="1"/>
  <c r="V26" i="32" s="1"/>
  <c r="M43" i="35"/>
  <c r="M44" i="35" s="1"/>
  <c r="N4" i="35"/>
  <c r="N5" i="35" s="1"/>
  <c r="N13" i="35"/>
  <c r="N14" i="35" s="1"/>
  <c r="C104" i="35"/>
  <c r="F104" i="35" s="1"/>
  <c r="N30" i="32"/>
  <c r="N29" i="32" s="1"/>
  <c r="AB34" i="36" s="1"/>
  <c r="T36" i="36"/>
  <c r="AH34" i="36"/>
  <c r="AH25" i="36"/>
  <c r="AI24" i="36"/>
  <c r="AI25" i="36" s="1"/>
  <c r="AH20" i="36"/>
  <c r="AH21" i="36" s="1"/>
  <c r="AL18" i="36"/>
  <c r="K68" i="35"/>
  <c r="K34" i="35" s="1"/>
  <c r="N66" i="35"/>
  <c r="N32" i="35" s="1"/>
  <c r="Q29" i="36"/>
  <c r="E17" i="32"/>
  <c r="M78" i="35"/>
  <c r="M79" i="35" s="1"/>
  <c r="C83" i="36"/>
  <c r="C6" i="38"/>
  <c r="AN28" i="36"/>
  <c r="AN29" i="36" s="1"/>
  <c r="C49" i="36"/>
  <c r="C58" i="36"/>
  <c r="M9" i="35" l="1"/>
  <c r="M10" i="35"/>
  <c r="T27" i="32"/>
  <c r="U27" i="32" s="1"/>
  <c r="V27" i="32" s="1"/>
  <c r="S27" i="32"/>
  <c r="M18" i="35"/>
  <c r="E4" i="35"/>
  <c r="S24" i="32"/>
  <c r="R28" i="32"/>
  <c r="S34" i="32"/>
  <c r="R37" i="32"/>
  <c r="R39" i="32" s="1"/>
  <c r="E17" i="35"/>
  <c r="S36" i="32"/>
  <c r="T36" i="32"/>
  <c r="U36" i="32" s="1"/>
  <c r="V36" i="32" s="1"/>
  <c r="R56" i="32"/>
  <c r="C38" i="35"/>
  <c r="C136" i="35" s="1"/>
  <c r="M24" i="35"/>
  <c r="M26" i="35"/>
  <c r="C7" i="35" s="1"/>
  <c r="G104" i="35"/>
  <c r="G103" i="36" s="1"/>
  <c r="C103" i="35"/>
  <c r="D114" i="35"/>
  <c r="F114" i="35"/>
  <c r="G114" i="35"/>
  <c r="E114" i="35"/>
  <c r="C129" i="35"/>
  <c r="C128" i="36" s="1"/>
  <c r="E129" i="35"/>
  <c r="E128" i="36" s="1"/>
  <c r="F129" i="35"/>
  <c r="F128" i="36" s="1"/>
  <c r="D129" i="35"/>
  <c r="D128" i="36" s="1"/>
  <c r="D104" i="35"/>
  <c r="D103" i="36" s="1"/>
  <c r="D58" i="36"/>
  <c r="C105" i="35"/>
  <c r="G105" i="35" s="1"/>
  <c r="E104" i="35"/>
  <c r="E103" i="36" s="1"/>
  <c r="G129" i="35"/>
  <c r="G128" i="36" s="1"/>
  <c r="B129" i="35"/>
  <c r="B128" i="36" s="1"/>
  <c r="D103" i="35"/>
  <c r="C114" i="35"/>
  <c r="C113" i="36" s="1"/>
  <c r="F103" i="36"/>
  <c r="G9" i="39"/>
  <c r="AW7" i="36" s="1"/>
  <c r="C103" i="36"/>
  <c r="D49" i="36"/>
  <c r="N28" i="32"/>
  <c r="C9" i="38" s="1"/>
  <c r="AB35" i="36"/>
  <c r="AH37" i="36"/>
  <c r="AH38" i="36" s="1"/>
  <c r="AH35" i="36"/>
  <c r="B42" i="36"/>
  <c r="B72" i="36" s="1"/>
  <c r="C50" i="36"/>
  <c r="C59" i="36"/>
  <c r="AL19" i="36"/>
  <c r="K70" i="35"/>
  <c r="AH29" i="36"/>
  <c r="AH30" i="36" s="1"/>
  <c r="N67" i="35"/>
  <c r="N33" i="35" s="1"/>
  <c r="AO17" i="36"/>
  <c r="D6" i="38"/>
  <c r="C87" i="36"/>
  <c r="E49" i="36"/>
  <c r="C15" i="36"/>
  <c r="C27" i="36"/>
  <c r="D9" i="39"/>
  <c r="E14" i="39" s="1"/>
  <c r="F14" i="39" s="1"/>
  <c r="G14" i="39" s="1"/>
  <c r="H14" i="39" s="1"/>
  <c r="I14" i="39" s="1"/>
  <c r="J14" i="39" s="1"/>
  <c r="K14" i="39" s="1"/>
  <c r="L14" i="39" s="1"/>
  <c r="M14" i="39" s="1"/>
  <c r="N14" i="39" s="1"/>
  <c r="O14" i="39" s="1"/>
  <c r="P14" i="39" s="1"/>
  <c r="E21" i="39" s="1"/>
  <c r="F21" i="39" s="1"/>
  <c r="G21" i="39" s="1"/>
  <c r="H21" i="39" s="1"/>
  <c r="I21" i="39" s="1"/>
  <c r="J21" i="39" s="1"/>
  <c r="K21" i="39" s="1"/>
  <c r="L21" i="39" s="1"/>
  <c r="M21" i="39" s="1"/>
  <c r="N21" i="39" s="1"/>
  <c r="O21" i="39" s="1"/>
  <c r="P21" i="39" s="1"/>
  <c r="E28" i="39" s="1"/>
  <c r="F28" i="39" s="1"/>
  <c r="G28" i="39" s="1"/>
  <c r="H28" i="39" s="1"/>
  <c r="I28" i="39" s="1"/>
  <c r="J28" i="39" s="1"/>
  <c r="K28" i="39" s="1"/>
  <c r="L28" i="39" s="1"/>
  <c r="M28" i="39" s="1"/>
  <c r="N28" i="39" s="1"/>
  <c r="O28" i="39" s="1"/>
  <c r="P28" i="39" s="1"/>
  <c r="E35" i="39" s="1"/>
  <c r="F35" i="39" s="1"/>
  <c r="G35" i="39" s="1"/>
  <c r="H35" i="39" s="1"/>
  <c r="I35" i="39" s="1"/>
  <c r="J35" i="39" s="1"/>
  <c r="K35" i="39" s="1"/>
  <c r="L35" i="39" s="1"/>
  <c r="M35" i="39" s="1"/>
  <c r="N35" i="39" s="1"/>
  <c r="O35" i="39" s="1"/>
  <c r="P35" i="39" s="1"/>
  <c r="E42" i="39" s="1"/>
  <c r="F42" i="39" s="1"/>
  <c r="G42" i="39" s="1"/>
  <c r="H42" i="39" s="1"/>
  <c r="I42" i="39" s="1"/>
  <c r="J42" i="39" s="1"/>
  <c r="K42" i="39" s="1"/>
  <c r="L42" i="39" s="1"/>
  <c r="M42" i="39" s="1"/>
  <c r="N42" i="39" s="1"/>
  <c r="O42" i="39" s="1"/>
  <c r="P42" i="39" s="1"/>
  <c r="E58" i="36"/>
  <c r="F7" i="35" l="1"/>
  <c r="E7" i="35"/>
  <c r="G7" i="35"/>
  <c r="D7" i="35"/>
  <c r="K36" i="35"/>
  <c r="R43" i="32"/>
  <c r="D38" i="35"/>
  <c r="D136" i="35" s="1"/>
  <c r="S56" i="32"/>
  <c r="T24" i="32"/>
  <c r="S28" i="32"/>
  <c r="M27" i="35"/>
  <c r="F17" i="35"/>
  <c r="F4" i="35"/>
  <c r="M19" i="35"/>
  <c r="C19" i="35"/>
  <c r="T34" i="32"/>
  <c r="S37" i="32"/>
  <c r="S39" i="32" s="1"/>
  <c r="C41" i="35"/>
  <c r="C139" i="35" s="1"/>
  <c r="R59" i="32"/>
  <c r="R30" i="32"/>
  <c r="R41" i="32"/>
  <c r="D59" i="36"/>
  <c r="E105" i="35"/>
  <c r="E104" i="36" s="1"/>
  <c r="F105" i="35"/>
  <c r="F104" i="36" s="1"/>
  <c r="D105" i="35"/>
  <c r="D104" i="36" s="1"/>
  <c r="D113" i="35"/>
  <c r="C113" i="35"/>
  <c r="C112" i="36" s="1"/>
  <c r="C102" i="35"/>
  <c r="C106" i="35" s="1"/>
  <c r="C108" i="35" s="1"/>
  <c r="E103" i="35"/>
  <c r="D113" i="36"/>
  <c r="G104" i="36"/>
  <c r="F113" i="36"/>
  <c r="G113" i="36"/>
  <c r="E113" i="36"/>
  <c r="C102" i="36"/>
  <c r="D102" i="36"/>
  <c r="G42" i="36"/>
  <c r="G72" i="36" s="1"/>
  <c r="C104" i="36"/>
  <c r="F42" i="36"/>
  <c r="F72" i="36" s="1"/>
  <c r="E42" i="36"/>
  <c r="E72" i="36" s="1"/>
  <c r="C42" i="36"/>
  <c r="C72" i="36" s="1"/>
  <c r="D42" i="36"/>
  <c r="D72" i="36" s="1"/>
  <c r="D50" i="36"/>
  <c r="C8" i="38"/>
  <c r="C7" i="38"/>
  <c r="D9" i="38"/>
  <c r="C90" i="36"/>
  <c r="N31" i="32"/>
  <c r="AB36" i="36" s="1"/>
  <c r="AB33" i="36"/>
  <c r="C29" i="36"/>
  <c r="D29" i="36" s="1"/>
  <c r="E50" i="36"/>
  <c r="E59" i="36"/>
  <c r="C17" i="36"/>
  <c r="D17" i="36" s="1"/>
  <c r="AO18" i="36"/>
  <c r="AL21" i="36"/>
  <c r="M69" i="35"/>
  <c r="M35" i="35" s="1"/>
  <c r="F9" i="39"/>
  <c r="D27" i="36"/>
  <c r="AT7" i="36"/>
  <c r="L8" i="39"/>
  <c r="BB6" i="36" s="1"/>
  <c r="D15" i="36"/>
  <c r="F49" i="36"/>
  <c r="G49" i="36"/>
  <c r="C48" i="36"/>
  <c r="D87" i="36"/>
  <c r="E6" i="38"/>
  <c r="F58" i="36"/>
  <c r="G58" i="36"/>
  <c r="C57" i="36"/>
  <c r="U46" i="32" l="1"/>
  <c r="S48" i="32"/>
  <c r="D128" i="35" s="1"/>
  <c r="D127" i="36" s="1"/>
  <c r="S47" i="32"/>
  <c r="D127" i="35" s="1"/>
  <c r="D126" i="36" s="1"/>
  <c r="R47" i="32"/>
  <c r="C127" i="35" s="1"/>
  <c r="C126" i="36" s="1"/>
  <c r="U48" i="32"/>
  <c r="F128" i="35" s="1"/>
  <c r="F127" i="36" s="1"/>
  <c r="V48" i="32"/>
  <c r="T47" i="32"/>
  <c r="R46" i="32"/>
  <c r="U47" i="32"/>
  <c r="F127" i="35" s="1"/>
  <c r="F126" i="36" s="1"/>
  <c r="S46" i="32"/>
  <c r="V47" i="32"/>
  <c r="G127" i="35" s="1"/>
  <c r="G126" i="36" s="1"/>
  <c r="T46" i="32"/>
  <c r="R48" i="32"/>
  <c r="C128" i="35" s="1"/>
  <c r="C127" i="36" s="1"/>
  <c r="V46" i="32"/>
  <c r="T48" i="32"/>
  <c r="E128" i="35" s="1"/>
  <c r="E127" i="36" s="1"/>
  <c r="G17" i="35"/>
  <c r="C18" i="35"/>
  <c r="C6" i="35"/>
  <c r="U34" i="32"/>
  <c r="T37" i="32"/>
  <c r="T39" i="32" s="1"/>
  <c r="S30" i="32"/>
  <c r="S41" i="32"/>
  <c r="T56" i="32"/>
  <c r="E38" i="35"/>
  <c r="E136" i="35" s="1"/>
  <c r="D19" i="35"/>
  <c r="G19" i="35"/>
  <c r="F19" i="35"/>
  <c r="E19" i="35"/>
  <c r="U24" i="32"/>
  <c r="T28" i="32"/>
  <c r="S59" i="32"/>
  <c r="D41" i="35"/>
  <c r="D139" i="35" s="1"/>
  <c r="R57" i="32"/>
  <c r="C39" i="35"/>
  <c r="C137" i="35" s="1"/>
  <c r="C40" i="35"/>
  <c r="C138" i="35" s="1"/>
  <c r="R58" i="32"/>
  <c r="G4" i="35"/>
  <c r="G128" i="35"/>
  <c r="G127" i="36" s="1"/>
  <c r="E127" i="35"/>
  <c r="E126" i="36" s="1"/>
  <c r="G116" i="35"/>
  <c r="E116" i="35"/>
  <c r="D116" i="35"/>
  <c r="D102" i="35"/>
  <c r="D106" i="35" s="1"/>
  <c r="D108" i="35" s="1"/>
  <c r="F103" i="35"/>
  <c r="C123" i="35"/>
  <c r="C122" i="36" s="1"/>
  <c r="F116" i="35"/>
  <c r="C116" i="35"/>
  <c r="C115" i="36" s="1"/>
  <c r="E102" i="36"/>
  <c r="D112" i="36"/>
  <c r="C101" i="36"/>
  <c r="C107" i="36"/>
  <c r="C105" i="36"/>
  <c r="C89" i="36"/>
  <c r="D8" i="38"/>
  <c r="C88" i="36"/>
  <c r="D7" i="38"/>
  <c r="E9" i="38"/>
  <c r="D90" i="36"/>
  <c r="E29" i="36"/>
  <c r="F29" i="36"/>
  <c r="G29" i="36"/>
  <c r="C28" i="36"/>
  <c r="D28" i="36" s="1"/>
  <c r="D30" i="36" s="1"/>
  <c r="E17" i="36"/>
  <c r="G59" i="36"/>
  <c r="F59" i="36"/>
  <c r="F17" i="36"/>
  <c r="G17" i="36"/>
  <c r="F50" i="36"/>
  <c r="G50" i="36"/>
  <c r="C36" i="36"/>
  <c r="C66" i="36" s="1"/>
  <c r="C16" i="36"/>
  <c r="AN20" i="36"/>
  <c r="M70" i="35"/>
  <c r="M36" i="35" s="1"/>
  <c r="C51" i="36"/>
  <c r="E15" i="36"/>
  <c r="C60" i="36"/>
  <c r="C62" i="36" s="1"/>
  <c r="AU12" i="36"/>
  <c r="E16" i="39"/>
  <c r="E27" i="36"/>
  <c r="E87" i="36"/>
  <c r="F6" i="38"/>
  <c r="D57" i="36"/>
  <c r="D48" i="36"/>
  <c r="AV7" i="36"/>
  <c r="L7" i="39"/>
  <c r="BB5" i="36" s="1"/>
  <c r="T50" i="32" l="1"/>
  <c r="E130" i="35" s="1"/>
  <c r="R50" i="32"/>
  <c r="S57" i="32"/>
  <c r="D39" i="35"/>
  <c r="D137" i="35" s="1"/>
  <c r="U28" i="32"/>
  <c r="V24" i="32"/>
  <c r="V28" i="32" s="1"/>
  <c r="D40" i="35"/>
  <c r="D138" i="35" s="1"/>
  <c r="S58" i="32"/>
  <c r="U37" i="32"/>
  <c r="U39" i="32" s="1"/>
  <c r="V34" i="32"/>
  <c r="V37" i="32" s="1"/>
  <c r="V50" i="32"/>
  <c r="G130" i="35" s="1"/>
  <c r="E6" i="35"/>
  <c r="E8" i="35" s="1"/>
  <c r="D6" i="35"/>
  <c r="D8" i="35" s="1"/>
  <c r="G6" i="35"/>
  <c r="G8" i="35" s="1"/>
  <c r="F6" i="35"/>
  <c r="F8" i="35" s="1"/>
  <c r="C8" i="35"/>
  <c r="C10" i="35" s="1"/>
  <c r="C12" i="35" s="1"/>
  <c r="F38" i="35"/>
  <c r="F136" i="35" s="1"/>
  <c r="U56" i="32"/>
  <c r="T59" i="32"/>
  <c r="E41" i="35"/>
  <c r="E139" i="35" s="1"/>
  <c r="G18" i="35"/>
  <c r="G20" i="35" s="1"/>
  <c r="F18" i="35"/>
  <c r="F20" i="35" s="1"/>
  <c r="E18" i="35"/>
  <c r="E20" i="35" s="1"/>
  <c r="D18" i="35"/>
  <c r="D20" i="35" s="1"/>
  <c r="C20" i="35"/>
  <c r="C22" i="35" s="1"/>
  <c r="C24" i="35" s="1"/>
  <c r="S50" i="32"/>
  <c r="D130" i="35" s="1"/>
  <c r="T41" i="32"/>
  <c r="T30" i="32"/>
  <c r="U50" i="32"/>
  <c r="F130" i="35" s="1"/>
  <c r="F129" i="36" s="1"/>
  <c r="F113" i="35"/>
  <c r="D53" i="36"/>
  <c r="E113" i="35"/>
  <c r="E112" i="36" s="1"/>
  <c r="E102" i="35"/>
  <c r="E106" i="35" s="1"/>
  <c r="E108" i="35" s="1"/>
  <c r="G103" i="35"/>
  <c r="G126" i="35"/>
  <c r="G125" i="36" s="1"/>
  <c r="E126" i="35"/>
  <c r="E125" i="36" s="1"/>
  <c r="C115" i="35"/>
  <c r="C114" i="36" s="1"/>
  <c r="D126" i="35"/>
  <c r="D125" i="36" s="1"/>
  <c r="C126" i="35"/>
  <c r="C125" i="36" s="1"/>
  <c r="F126" i="35"/>
  <c r="F125" i="36" s="1"/>
  <c r="F102" i="36"/>
  <c r="C64" i="36"/>
  <c r="D115" i="36"/>
  <c r="D101" i="36"/>
  <c r="F115" i="36"/>
  <c r="E115" i="36"/>
  <c r="G115" i="36"/>
  <c r="D107" i="36"/>
  <c r="D105" i="36"/>
  <c r="E40" i="36"/>
  <c r="E70" i="36" s="1"/>
  <c r="F41" i="36"/>
  <c r="F71" i="36" s="1"/>
  <c r="G40" i="36"/>
  <c r="G70" i="36" s="1"/>
  <c r="C41" i="36"/>
  <c r="C71" i="36" s="1"/>
  <c r="F40" i="36"/>
  <c r="F70" i="36" s="1"/>
  <c r="E41" i="36"/>
  <c r="E71" i="36" s="1"/>
  <c r="D40" i="36"/>
  <c r="D70" i="36" s="1"/>
  <c r="C40" i="36"/>
  <c r="C70" i="36" s="1"/>
  <c r="G41" i="36"/>
  <c r="G71" i="36" s="1"/>
  <c r="D41" i="36"/>
  <c r="D71" i="36" s="1"/>
  <c r="D89" i="36"/>
  <c r="E8" i="38"/>
  <c r="D88" i="36"/>
  <c r="E7" i="38"/>
  <c r="F9" i="38"/>
  <c r="E90" i="36"/>
  <c r="E28" i="36"/>
  <c r="E30" i="36" s="1"/>
  <c r="E32" i="36" s="1"/>
  <c r="F28" i="36"/>
  <c r="C30" i="36"/>
  <c r="C32" i="36" s="1"/>
  <c r="C34" i="36" s="1"/>
  <c r="G28" i="36"/>
  <c r="E15" i="39"/>
  <c r="AU13" i="36" s="1"/>
  <c r="C39" i="36"/>
  <c r="C69" i="36" s="1"/>
  <c r="D39" i="36"/>
  <c r="D69" i="36" s="1"/>
  <c r="F16" i="36"/>
  <c r="C18" i="36"/>
  <c r="C20" i="36" s="1"/>
  <c r="C22" i="36" s="1"/>
  <c r="E16" i="36"/>
  <c r="E18" i="36" s="1"/>
  <c r="D16" i="36"/>
  <c r="D18" i="36" s="1"/>
  <c r="G16" i="36"/>
  <c r="G39" i="36"/>
  <c r="G69" i="36" s="1"/>
  <c r="AN21" i="36"/>
  <c r="F39" i="36"/>
  <c r="F69" i="36" s="1"/>
  <c r="E39" i="36"/>
  <c r="E69" i="36" s="1"/>
  <c r="F87" i="36"/>
  <c r="G6" i="38"/>
  <c r="F27" i="36"/>
  <c r="D60" i="36"/>
  <c r="D62" i="36" s="1"/>
  <c r="F15" i="36"/>
  <c r="E48" i="36"/>
  <c r="E57" i="36"/>
  <c r="AV12" i="36"/>
  <c r="F15" i="39"/>
  <c r="F16" i="39"/>
  <c r="AV14" i="36" s="1"/>
  <c r="C53" i="36"/>
  <c r="AU14" i="36"/>
  <c r="D51" i="36"/>
  <c r="G22" i="35" l="1"/>
  <c r="G10" i="35"/>
  <c r="V39" i="32"/>
  <c r="E10" i="35"/>
  <c r="D22" i="35"/>
  <c r="F10" i="35"/>
  <c r="E22" i="35"/>
  <c r="F22" i="35"/>
  <c r="V51" i="32"/>
  <c r="G131" i="35" s="1"/>
  <c r="G130" i="36" s="1"/>
  <c r="U59" i="32"/>
  <c r="F41" i="35"/>
  <c r="F139" i="35" s="1"/>
  <c r="T58" i="32"/>
  <c r="E40" i="35"/>
  <c r="E138" i="35" s="1"/>
  <c r="D10" i="35"/>
  <c r="T57" i="32"/>
  <c r="E39" i="35"/>
  <c r="E137" i="35" s="1"/>
  <c r="V41" i="32"/>
  <c r="V30" i="32"/>
  <c r="G12" i="35"/>
  <c r="F12" i="35"/>
  <c r="E12" i="35"/>
  <c r="D12" i="35"/>
  <c r="G38" i="35"/>
  <c r="G136" i="35" s="1"/>
  <c r="V56" i="32"/>
  <c r="U30" i="32"/>
  <c r="U41" i="32"/>
  <c r="D24" i="35"/>
  <c r="G24" i="35"/>
  <c r="F24" i="35"/>
  <c r="E24" i="35"/>
  <c r="F115" i="35"/>
  <c r="F114" i="36" s="1"/>
  <c r="E53" i="36"/>
  <c r="G115" i="35"/>
  <c r="G114" i="36" s="1"/>
  <c r="F102" i="35"/>
  <c r="F106" i="35" s="1"/>
  <c r="F108" i="35" s="1"/>
  <c r="C130" i="35"/>
  <c r="C129" i="36" s="1"/>
  <c r="E115" i="35"/>
  <c r="E114" i="36" s="1"/>
  <c r="C117" i="35"/>
  <c r="C116" i="36" s="1"/>
  <c r="D115" i="35"/>
  <c r="D114" i="36" s="1"/>
  <c r="E129" i="36"/>
  <c r="D129" i="36"/>
  <c r="G102" i="36"/>
  <c r="F112" i="36"/>
  <c r="D64" i="36"/>
  <c r="G129" i="36"/>
  <c r="E107" i="36"/>
  <c r="E101" i="36"/>
  <c r="G43" i="36"/>
  <c r="G73" i="36" s="1"/>
  <c r="F43" i="36"/>
  <c r="F73" i="36" s="1"/>
  <c r="D43" i="36"/>
  <c r="D73" i="36" s="1"/>
  <c r="F7" i="38"/>
  <c r="E89" i="36"/>
  <c r="F8" i="38"/>
  <c r="E88" i="36"/>
  <c r="G9" i="38"/>
  <c r="F90" i="36"/>
  <c r="E43" i="36"/>
  <c r="E73" i="36" s="1"/>
  <c r="D32" i="36"/>
  <c r="D20" i="36"/>
  <c r="E17" i="39"/>
  <c r="AU15" i="36" s="1"/>
  <c r="E20" i="36"/>
  <c r="C43" i="36"/>
  <c r="C73" i="36" s="1"/>
  <c r="G34" i="36"/>
  <c r="F34" i="36"/>
  <c r="E34" i="36"/>
  <c r="D34" i="36"/>
  <c r="F22" i="36"/>
  <c r="E22" i="36"/>
  <c r="D22" i="36"/>
  <c r="G22" i="36"/>
  <c r="F57" i="36"/>
  <c r="AV13" i="36"/>
  <c r="F17" i="39"/>
  <c r="AV15" i="36" s="1"/>
  <c r="E51" i="36"/>
  <c r="E60" i="36"/>
  <c r="E62" i="36" s="1"/>
  <c r="G27" i="36"/>
  <c r="G30" i="36" s="1"/>
  <c r="F30" i="36"/>
  <c r="F32" i="36" s="1"/>
  <c r="F48" i="36"/>
  <c r="AW12" i="36"/>
  <c r="G16" i="39"/>
  <c r="AW14" i="36" s="1"/>
  <c r="G15" i="39"/>
  <c r="G87" i="36"/>
  <c r="F18" i="36"/>
  <c r="F20" i="36" s="1"/>
  <c r="G15" i="36"/>
  <c r="G18" i="36" s="1"/>
  <c r="F39" i="35" l="1"/>
  <c r="F137" i="35" s="1"/>
  <c r="U57" i="32"/>
  <c r="G41" i="35"/>
  <c r="G139" i="35" s="1"/>
  <c r="V59" i="32"/>
  <c r="U58" i="32"/>
  <c r="F40" i="35"/>
  <c r="F138" i="35" s="1"/>
  <c r="G119" i="35"/>
  <c r="F53" i="36"/>
  <c r="G113" i="35"/>
  <c r="G112" i="36" s="1"/>
  <c r="G102" i="35"/>
  <c r="G106" i="35" s="1"/>
  <c r="G108" i="35" s="1"/>
  <c r="E117" i="35"/>
  <c r="E116" i="36" s="1"/>
  <c r="E119" i="35"/>
  <c r="C119" i="35"/>
  <c r="C121" i="35" s="1"/>
  <c r="G117" i="35"/>
  <c r="D117" i="35"/>
  <c r="D116" i="36" s="1"/>
  <c r="D119" i="35"/>
  <c r="F117" i="35"/>
  <c r="F116" i="36" s="1"/>
  <c r="F119" i="35"/>
  <c r="E64" i="36"/>
  <c r="F107" i="36"/>
  <c r="E105" i="36"/>
  <c r="F101" i="36"/>
  <c r="G44" i="36"/>
  <c r="G74" i="36" s="1"/>
  <c r="F89" i="36"/>
  <c r="G7" i="38"/>
  <c r="G8" i="38"/>
  <c r="F88" i="36"/>
  <c r="G90" i="36"/>
  <c r="H9" i="38"/>
  <c r="G20" i="36"/>
  <c r="G48" i="36"/>
  <c r="AW13" i="36"/>
  <c r="G17" i="39"/>
  <c r="AX12" i="36"/>
  <c r="H16" i="39"/>
  <c r="AX14" i="36" s="1"/>
  <c r="H15" i="39"/>
  <c r="F60" i="36"/>
  <c r="F62" i="36" s="1"/>
  <c r="G32" i="36"/>
  <c r="G57" i="36"/>
  <c r="F51" i="36"/>
  <c r="W59" i="32" l="1"/>
  <c r="H41" i="35"/>
  <c r="V58" i="32"/>
  <c r="G40" i="35"/>
  <c r="G138" i="35" s="1"/>
  <c r="V57" i="32"/>
  <c r="G39" i="35"/>
  <c r="G137" i="35" s="1"/>
  <c r="H139" i="35"/>
  <c r="G53" i="36"/>
  <c r="D121" i="35"/>
  <c r="E121" i="35"/>
  <c r="F121" i="35"/>
  <c r="G121" i="35"/>
  <c r="F64" i="36"/>
  <c r="G116" i="36"/>
  <c r="G107" i="36"/>
  <c r="D118" i="36"/>
  <c r="G101" i="36"/>
  <c r="G105" i="36"/>
  <c r="F118" i="36"/>
  <c r="E118" i="36"/>
  <c r="F105" i="36"/>
  <c r="C120" i="36"/>
  <c r="C118" i="36"/>
  <c r="G89" i="36"/>
  <c r="H8" i="38"/>
  <c r="G88" i="36"/>
  <c r="H7" i="38"/>
  <c r="H90" i="36"/>
  <c r="AW15" i="36"/>
  <c r="G60" i="36"/>
  <c r="G62" i="36" s="1"/>
  <c r="G51" i="36"/>
  <c r="AY12" i="36"/>
  <c r="I16" i="39"/>
  <c r="I15" i="39"/>
  <c r="AX13" i="36"/>
  <c r="H17" i="39"/>
  <c r="AX15" i="36" s="1"/>
  <c r="H40" i="35" l="1"/>
  <c r="H138" i="35" s="1"/>
  <c r="W58" i="32"/>
  <c r="H39" i="35"/>
  <c r="H137" i="35" s="1"/>
  <c r="W57" i="32"/>
  <c r="G64" i="36"/>
  <c r="G118" i="36"/>
  <c r="E120" i="36"/>
  <c r="F120" i="36"/>
  <c r="D120" i="36"/>
  <c r="G120" i="36"/>
  <c r="H88" i="36"/>
  <c r="H89" i="36"/>
  <c r="AY13" i="36"/>
  <c r="I17" i="39"/>
  <c r="AY15" i="36" s="1"/>
  <c r="AZ12" i="36"/>
  <c r="J15" i="39"/>
  <c r="J16" i="39"/>
  <c r="AZ14" i="36" s="1"/>
  <c r="AY14" i="36"/>
  <c r="BA12" i="36" l="1"/>
  <c r="K15" i="39"/>
  <c r="K16" i="39"/>
  <c r="BA14" i="36" s="1"/>
  <c r="AZ13" i="36"/>
  <c r="J17" i="39"/>
  <c r="BA13" i="36" l="1"/>
  <c r="K17" i="39"/>
  <c r="BA15" i="36" s="1"/>
  <c r="BB12" i="36"/>
  <c r="L15" i="39"/>
  <c r="L16" i="39"/>
  <c r="BB14" i="36" s="1"/>
  <c r="AZ15" i="36"/>
  <c r="BC12" i="36" l="1"/>
  <c r="M15" i="39"/>
  <c r="M16" i="39"/>
  <c r="BC14" i="36" s="1"/>
  <c r="L17" i="39"/>
  <c r="BB13" i="36"/>
  <c r="BB15" i="36" l="1"/>
  <c r="BC13" i="36"/>
  <c r="M17" i="39"/>
  <c r="BC15" i="36" s="1"/>
  <c r="BD12" i="36"/>
  <c r="N15" i="39"/>
  <c r="N16" i="39"/>
  <c r="BD14" i="36" s="1"/>
  <c r="BE12" i="36" l="1"/>
  <c r="O16" i="39"/>
  <c r="BE14" i="36" s="1"/>
  <c r="O15" i="39"/>
  <c r="BD13" i="36"/>
  <c r="N17" i="39"/>
  <c r="BD15" i="36" s="1"/>
  <c r="BE13" i="36" l="1"/>
  <c r="O17" i="39"/>
  <c r="BE15" i="36" s="1"/>
  <c r="BF12" i="36"/>
  <c r="P16" i="39"/>
  <c r="P15" i="39"/>
  <c r="BF13" i="36" l="1"/>
  <c r="P17" i="39"/>
  <c r="R15" i="39"/>
  <c r="BH13" i="36" s="1"/>
  <c r="AU19" i="36"/>
  <c r="E23" i="39"/>
  <c r="E22" i="39"/>
  <c r="BF14" i="36"/>
  <c r="R16" i="39"/>
  <c r="BH14" i="36" s="1"/>
  <c r="AU21" i="36" l="1"/>
  <c r="AU20" i="36"/>
  <c r="E24" i="39"/>
  <c r="AU22" i="36" s="1"/>
  <c r="BF15" i="36"/>
  <c r="S17" i="39"/>
  <c r="AV19" i="36"/>
  <c r="F23" i="39"/>
  <c r="AV21" i="36" s="1"/>
  <c r="F22" i="39"/>
  <c r="BI15" i="36" l="1"/>
  <c r="AV20" i="36"/>
  <c r="F24" i="39"/>
  <c r="AV22" i="36" s="1"/>
  <c r="AW19" i="36"/>
  <c r="G22" i="39"/>
  <c r="G23" i="39"/>
  <c r="AW21" i="36" s="1"/>
  <c r="G24" i="39" l="1"/>
  <c r="AW22" i="36" s="1"/>
  <c r="AW20" i="36"/>
  <c r="AX19" i="36"/>
  <c r="H22" i="39"/>
  <c r="H23" i="39"/>
  <c r="AX21" i="36" l="1"/>
  <c r="AY19" i="36"/>
  <c r="I22" i="39"/>
  <c r="I23" i="39"/>
  <c r="AY21" i="36" s="1"/>
  <c r="H24" i="39"/>
  <c r="AX22" i="36" s="1"/>
  <c r="AX20" i="36"/>
  <c r="J22" i="39" l="1"/>
  <c r="AZ19" i="36"/>
  <c r="J23" i="39"/>
  <c r="AZ21" i="36" s="1"/>
  <c r="AY20" i="36"/>
  <c r="I24" i="39"/>
  <c r="AY22" i="36" s="1"/>
  <c r="K22" i="39" l="1"/>
  <c r="BA19" i="36"/>
  <c r="K23" i="39"/>
  <c r="AZ20" i="36"/>
  <c r="J24" i="39"/>
  <c r="AZ22" i="36" s="1"/>
  <c r="BA21" i="36" l="1"/>
  <c r="BB19" i="36"/>
  <c r="L23" i="39"/>
  <c r="BB21" i="36" s="1"/>
  <c r="L22" i="39"/>
  <c r="BA20" i="36"/>
  <c r="K24" i="39"/>
  <c r="BA22" i="36" s="1"/>
  <c r="BC19" i="36" l="1"/>
  <c r="M23" i="39"/>
  <c r="BC21" i="36" s="1"/>
  <c r="M22" i="39"/>
  <c r="BB20" i="36"/>
  <c r="L24" i="39"/>
  <c r="BB22" i="36" s="1"/>
  <c r="BD19" i="36" l="1"/>
  <c r="N23" i="39"/>
  <c r="BD21" i="36" s="1"/>
  <c r="N22" i="39"/>
  <c r="BC20" i="36"/>
  <c r="M24" i="39"/>
  <c r="BC22" i="36" s="1"/>
  <c r="BD20" i="36" l="1"/>
  <c r="N24" i="39"/>
  <c r="BD22" i="36" s="1"/>
  <c r="BE19" i="36"/>
  <c r="O22" i="39"/>
  <c r="O23" i="39"/>
  <c r="BE21" i="36" s="1"/>
  <c r="BF19" i="36" l="1"/>
  <c r="P22" i="39"/>
  <c r="P23" i="39"/>
  <c r="O24" i="39"/>
  <c r="BE22" i="36" s="1"/>
  <c r="BE20" i="36"/>
  <c r="BF21" i="36" l="1"/>
  <c r="R23" i="39"/>
  <c r="BH21" i="36" s="1"/>
  <c r="AU26" i="36"/>
  <c r="E29" i="39"/>
  <c r="E30" i="39"/>
  <c r="P24" i="39"/>
  <c r="BF22" i="36" s="1"/>
  <c r="BF20" i="36"/>
  <c r="R22" i="39"/>
  <c r="AV26" i="36" l="1"/>
  <c r="F29" i="39"/>
  <c r="F30" i="39"/>
  <c r="AV28" i="36" s="1"/>
  <c r="AU28" i="36"/>
  <c r="AU27" i="36"/>
  <c r="E31" i="39"/>
  <c r="AU29" i="36" s="1"/>
  <c r="BH20" i="36"/>
  <c r="S24" i="39"/>
  <c r="AV27" i="36" l="1"/>
  <c r="F31" i="39"/>
  <c r="AV29" i="36" s="1"/>
  <c r="AW26" i="36"/>
  <c r="G29" i="39"/>
  <c r="G30" i="39"/>
  <c r="BI22" i="36"/>
  <c r="AW28" i="36" l="1"/>
  <c r="H29" i="39"/>
  <c r="H30" i="39"/>
  <c r="AX28" i="36" s="1"/>
  <c r="AX26" i="36"/>
  <c r="AW27" i="36"/>
  <c r="G31" i="39"/>
  <c r="AW29" i="36" s="1"/>
  <c r="I30" i="39" l="1"/>
  <c r="AY28" i="36" s="1"/>
  <c r="AY26" i="36"/>
  <c r="I29" i="39"/>
  <c r="AX27" i="36"/>
  <c r="H31" i="39"/>
  <c r="AX29" i="36" s="1"/>
  <c r="AY27" i="36" l="1"/>
  <c r="I31" i="39"/>
  <c r="AY29" i="36" s="1"/>
  <c r="AZ26" i="36"/>
  <c r="J30" i="39"/>
  <c r="AZ28" i="36" s="1"/>
  <c r="J29" i="39"/>
  <c r="BA26" i="36" l="1"/>
  <c r="K30" i="39"/>
  <c r="K29" i="39"/>
  <c r="AZ27" i="36"/>
  <c r="J31" i="39"/>
  <c r="AZ29" i="36" s="1"/>
  <c r="K31" i="39" l="1"/>
  <c r="BA29" i="36" s="1"/>
  <c r="BA27" i="36"/>
  <c r="BB26" i="36"/>
  <c r="L29" i="39"/>
  <c r="L30" i="39"/>
  <c r="BB28" i="36" s="1"/>
  <c r="BA28" i="36"/>
  <c r="BC26" i="36" l="1"/>
  <c r="M29" i="39"/>
  <c r="M30" i="39"/>
  <c r="BC28" i="36" s="1"/>
  <c r="L31" i="39"/>
  <c r="BB29" i="36" s="1"/>
  <c r="BB27" i="36"/>
  <c r="BD26" i="36" l="1"/>
  <c r="N29" i="39"/>
  <c r="N30" i="39"/>
  <c r="BD28" i="36" s="1"/>
  <c r="BC27" i="36"/>
  <c r="M31" i="39"/>
  <c r="BC29" i="36" s="1"/>
  <c r="BE26" i="36" l="1"/>
  <c r="O29" i="39"/>
  <c r="O30" i="39"/>
  <c r="BE28" i="36" s="1"/>
  <c r="BD27" i="36"/>
  <c r="N31" i="39"/>
  <c r="BD29" i="36" s="1"/>
  <c r="P29" i="39" l="1"/>
  <c r="BF26" i="36"/>
  <c r="P30" i="39"/>
  <c r="BE27" i="36"/>
  <c r="O31" i="39"/>
  <c r="BE29" i="36" s="1"/>
  <c r="AU33" i="36" l="1"/>
  <c r="E37" i="39"/>
  <c r="E36" i="39"/>
  <c r="BF28" i="36"/>
  <c r="R30" i="39"/>
  <c r="BH28" i="36" s="1"/>
  <c r="BF27" i="36"/>
  <c r="P31" i="39"/>
  <c r="BF29" i="36" s="1"/>
  <c r="R29" i="39"/>
  <c r="AU34" i="36" l="1"/>
  <c r="E38" i="39"/>
  <c r="AU36" i="36" s="1"/>
  <c r="AV33" i="36"/>
  <c r="F36" i="39"/>
  <c r="F37" i="39"/>
  <c r="AV35" i="36" s="1"/>
  <c r="AU35" i="36"/>
  <c r="BH27" i="36"/>
  <c r="S31" i="39"/>
  <c r="BI29" i="36" l="1"/>
  <c r="AW33" i="36"/>
  <c r="G36" i="39"/>
  <c r="G37" i="39"/>
  <c r="F38" i="39"/>
  <c r="AV36" i="36" s="1"/>
  <c r="AV34" i="36"/>
  <c r="H36" i="39" l="1"/>
  <c r="AX33" i="36"/>
  <c r="H37" i="39"/>
  <c r="AX35" i="36" s="1"/>
  <c r="AW35" i="36"/>
  <c r="G38" i="39"/>
  <c r="AW36" i="36" s="1"/>
  <c r="AW34" i="36"/>
  <c r="I37" i="39" l="1"/>
  <c r="I36" i="39"/>
  <c r="AY33" i="36"/>
  <c r="AX34" i="36"/>
  <c r="H38" i="39"/>
  <c r="AX36" i="36" s="1"/>
  <c r="AY34" i="36" l="1"/>
  <c r="I38" i="39"/>
  <c r="AY36" i="36" s="1"/>
  <c r="AZ33" i="36"/>
  <c r="J37" i="39"/>
  <c r="AZ35" i="36" s="1"/>
  <c r="J36" i="39"/>
  <c r="AY35" i="36"/>
  <c r="AZ34" i="36" l="1"/>
  <c r="J38" i="39"/>
  <c r="AZ36" i="36" s="1"/>
  <c r="K37" i="39"/>
  <c r="BA35" i="36" s="1"/>
  <c r="BA33" i="36"/>
  <c r="K36" i="39"/>
  <c r="BB33" i="36" l="1"/>
  <c r="L37" i="39"/>
  <c r="L36" i="39"/>
  <c r="BA34" i="36"/>
  <c r="K38" i="39"/>
  <c r="BA36" i="36" s="1"/>
  <c r="BC33" i="36" l="1"/>
  <c r="M37" i="39"/>
  <c r="BC35" i="36" s="1"/>
  <c r="M36" i="39"/>
  <c r="L38" i="39"/>
  <c r="BB36" i="36" s="1"/>
  <c r="BB34" i="36"/>
  <c r="BB35" i="36"/>
  <c r="BD33" i="36" l="1"/>
  <c r="N36" i="39"/>
  <c r="N37" i="39"/>
  <c r="BD35" i="36" s="1"/>
  <c r="BC34" i="36"/>
  <c r="M38" i="39"/>
  <c r="BC36" i="36" s="1"/>
  <c r="BE33" i="36" l="1"/>
  <c r="O37" i="39"/>
  <c r="BE35" i="36" s="1"/>
  <c r="O36" i="39"/>
  <c r="N38" i="39"/>
  <c r="BD36" i="36" s="1"/>
  <c r="BD34" i="36"/>
  <c r="P36" i="39" l="1"/>
  <c r="P37" i="39"/>
  <c r="BF33" i="36"/>
  <c r="O38" i="39"/>
  <c r="BE36" i="36" s="1"/>
  <c r="BE34" i="36"/>
  <c r="E43" i="39" l="1"/>
  <c r="AU40" i="36"/>
  <c r="E44" i="39"/>
  <c r="BF35" i="36"/>
  <c r="R37" i="39"/>
  <c r="BH35" i="36" s="1"/>
  <c r="BF34" i="36"/>
  <c r="P38" i="39"/>
  <c r="BF36" i="36" s="1"/>
  <c r="R36" i="39"/>
  <c r="BH34" i="36" l="1"/>
  <c r="S38" i="39"/>
  <c r="AV40" i="36"/>
  <c r="F44" i="39"/>
  <c r="AV42" i="36" s="1"/>
  <c r="F43" i="39"/>
  <c r="AU42" i="36"/>
  <c r="E45" i="39"/>
  <c r="AU43" i="36" s="1"/>
  <c r="AU41" i="36"/>
  <c r="F45" i="39" l="1"/>
  <c r="AV43" i="36" s="1"/>
  <c r="AV41" i="36"/>
  <c r="AW40" i="36"/>
  <c r="G44" i="39"/>
  <c r="G43" i="39"/>
  <c r="BI36" i="36"/>
  <c r="H44" i="39" l="1"/>
  <c r="AX42" i="36" s="1"/>
  <c r="AX40" i="36"/>
  <c r="H43" i="39"/>
  <c r="AW42" i="36"/>
  <c r="AW41" i="36"/>
  <c r="G45" i="39"/>
  <c r="AW43" i="36" s="1"/>
  <c r="AY40" i="36" l="1"/>
  <c r="I43" i="39"/>
  <c r="I44" i="39"/>
  <c r="AX41" i="36"/>
  <c r="H45" i="39"/>
  <c r="AX43" i="36" s="1"/>
  <c r="AY42" i="36" l="1"/>
  <c r="J43" i="39"/>
  <c r="AZ40" i="36"/>
  <c r="J44" i="39"/>
  <c r="AZ42" i="36" s="1"/>
  <c r="AY41" i="36"/>
  <c r="I45" i="39"/>
  <c r="AY43" i="36" s="1"/>
  <c r="K43" i="39" l="1"/>
  <c r="BA40" i="36"/>
  <c r="K44" i="39"/>
  <c r="BA42" i="36" s="1"/>
  <c r="AZ41" i="36"/>
  <c r="J45" i="39"/>
  <c r="AZ43" i="36" s="1"/>
  <c r="BB40" i="36" l="1"/>
  <c r="L44" i="39"/>
  <c r="L43" i="39"/>
  <c r="K45" i="39"/>
  <c r="BA43" i="36" s="1"/>
  <c r="BA41" i="36"/>
  <c r="BB42" i="36" l="1"/>
  <c r="BB41" i="36"/>
  <c r="L45" i="39"/>
  <c r="BB43" i="36" s="1"/>
  <c r="M43" i="39"/>
  <c r="BC40" i="36"/>
  <c r="M44" i="39"/>
  <c r="BC42" i="36" s="1"/>
  <c r="BD40" i="36" l="1"/>
  <c r="N44" i="39"/>
  <c r="BD42" i="36" s="1"/>
  <c r="N43" i="39"/>
  <c r="BC41" i="36"/>
  <c r="M45" i="39"/>
  <c r="BC43" i="36" s="1"/>
  <c r="BD41" i="36" l="1"/>
  <c r="N45" i="39"/>
  <c r="BD43" i="36" s="1"/>
  <c r="BE40" i="36"/>
  <c r="O44" i="39"/>
  <c r="BE42" i="36" s="1"/>
  <c r="O43" i="39"/>
  <c r="P44" i="39" l="1"/>
  <c r="BF40" i="36"/>
  <c r="P43" i="39"/>
  <c r="BE41" i="36"/>
  <c r="O45" i="39"/>
  <c r="BE43" i="36" s="1"/>
  <c r="BF41" i="36" l="1"/>
  <c r="P45" i="39"/>
  <c r="BF43" i="36" s="1"/>
  <c r="R43" i="39"/>
  <c r="BF42" i="36"/>
  <c r="R44" i="39"/>
  <c r="BH42" i="36" s="1"/>
  <c r="BH41" i="36" l="1"/>
  <c r="S45" i="39"/>
  <c r="BI43" i="36" l="1"/>
  <c r="S47" i="39"/>
  <c r="BI45" i="36" l="1"/>
  <c r="I9" i="39"/>
  <c r="AY7"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Bernd Loehlein</author>
    <author>Diego Mora (NEXTANT LLC)</author>
    <author>Ron Goedhart</author>
  </authors>
  <commentList>
    <comment ref="AC12" authorId="0" shapeId="0" xr:uid="{DFF7A320-B643-4222-94DC-E61CA12D2FCE}">
      <text>
        <r>
          <rPr>
            <b/>
            <sz val="9"/>
            <color indexed="81"/>
            <rFont val="Tahoma"/>
            <family val="2"/>
          </rPr>
          <t>The AVS 15% Promo will end by CY22, therefore promo discount only valid for the first three years.
But we might still want to give customers an indication based on potential price reductions and therefore stay at same pricing for year 4 and 5.</t>
        </r>
      </text>
    </comment>
    <comment ref="C14" authorId="1" shapeId="0" xr:uid="{13BC6BFF-DFAA-49AB-BD04-23E62E6BB64B}">
      <text>
        <r>
          <rPr>
            <b/>
            <sz val="9"/>
            <color indexed="81"/>
            <rFont val="Tahoma"/>
            <family val="2"/>
          </rPr>
          <t>Enter discount for ANF PAYG storage pricing</t>
        </r>
      </text>
    </comment>
    <comment ref="C16" authorId="0" shapeId="0" xr:uid="{47DB7E1E-07A6-4BA9-88F0-1F240A7E79FA}">
      <text>
        <r>
          <rPr>
            <b/>
            <sz val="9"/>
            <color indexed="81"/>
            <rFont val="Tahoma"/>
            <family val="2"/>
          </rPr>
          <t>No Deduplication = 1
Choose the deduplication factor you choose, the recommended factor is 1.5 to start with</t>
        </r>
      </text>
    </comment>
    <comment ref="C17" authorId="0" shapeId="0" xr:uid="{EDAB6161-6A72-43E9-B853-F67C2C401EC8}">
      <text>
        <r>
          <rPr>
            <b/>
            <sz val="9"/>
            <color indexed="81"/>
            <rFont val="Tahoma"/>
            <family val="2"/>
          </rPr>
          <t>How many failures to tolerate and would you like to use erasure coding?
Mirroring offers higher performance compared to erasure-coding, but requires more storage space.
FTT=2 required if cluster size &gt; 5 nodes according to SLA:
https://azure.microsoft.com/en-us/support/legal/sla/azure-vmware</t>
        </r>
      </text>
    </comment>
    <comment ref="C18" authorId="0" shapeId="0" xr:uid="{7385343F-7D8D-476C-8452-49F2BA8E5C33}">
      <text>
        <r>
          <rPr>
            <b/>
            <sz val="9"/>
            <color indexed="81"/>
            <rFont val="Tahoma"/>
            <family val="2"/>
          </rPr>
          <t>Overcommit Ratio of CPU (x:1)</t>
        </r>
      </text>
    </comment>
    <comment ref="C19" authorId="2" shapeId="0" xr:uid="{2BA70F7C-254A-4A8E-85ED-61E21DE1BD4E}">
      <text>
        <r>
          <rPr>
            <b/>
            <sz val="9"/>
            <color indexed="81"/>
            <rFont val="Tahoma"/>
            <family val="2"/>
          </rPr>
          <t>Overcommit Ratio of Memory (x:1)</t>
        </r>
      </text>
    </comment>
    <comment ref="C21" authorId="0" shapeId="0" xr:uid="{5F5A0710-6330-4EEE-84DD-D9E7DF9DD08C}">
      <text>
        <r>
          <rPr>
            <b/>
            <sz val="9"/>
            <color indexed="81"/>
            <rFont val="Tahoma"/>
            <family val="2"/>
          </rPr>
          <t>Not all workloads may require full high-availability, e.g. Test/Dev workloads can be powered down during an AZ failure to save on compute/memory requirements
By default we assume that 100% of workloads need to be available in case of an AZ failure</t>
        </r>
      </text>
    </comment>
    <comment ref="B23" authorId="0" shapeId="0" xr:uid="{13626A15-B608-4CFF-B2BB-C596035928E9}">
      <text>
        <r>
          <rPr>
            <b/>
            <sz val="9"/>
            <color indexed="81"/>
            <rFont val="Tahoma"/>
            <family val="2"/>
          </rPr>
          <t>Override fields can be used if no RVTools output is available</t>
        </r>
      </text>
    </comment>
    <comment ref="D23" authorId="0" shapeId="0" xr:uid="{79824A10-7A89-42EF-AD58-3220051D8721}">
      <text>
        <r>
          <rPr>
            <b/>
            <sz val="9"/>
            <color indexed="81"/>
            <rFont val="Tahoma"/>
            <family val="2"/>
          </rPr>
          <t>Override can also be used for manual input, e.g. if no RVTools input is available</t>
        </r>
      </text>
    </comment>
    <comment ref="C24" authorId="0" shapeId="0" xr:uid="{F3758722-3F52-4D8E-8120-19EE5017CE0F}">
      <text>
        <r>
          <rPr>
            <b/>
            <sz val="9"/>
            <color indexed="81"/>
            <rFont val="Tahoma"/>
            <family val="2"/>
          </rPr>
          <t>automatically calculated using RVTools Pivot and configured node type</t>
        </r>
      </text>
    </comment>
    <comment ref="C25" authorId="0" shapeId="0" xr:uid="{0A411884-EA78-47DE-B29A-06DC49678DC3}">
      <text>
        <r>
          <rPr>
            <b/>
            <sz val="9"/>
            <color indexed="81"/>
            <rFont val="Tahoma"/>
            <family val="2"/>
          </rPr>
          <t>automatically calculated based on CPU and Memory from Pivot SQL and node type</t>
        </r>
      </text>
    </comment>
    <comment ref="C28" authorId="0" shapeId="0" xr:uid="{17C59781-329D-4A86-80AE-CAE8C2543D47}">
      <text>
        <r>
          <rPr>
            <b/>
            <sz val="9"/>
            <color indexed="81"/>
            <rFont val="Tahoma"/>
            <family val="2"/>
          </rPr>
          <t>automatically taken from Pivot Windows VMs</t>
        </r>
      </text>
    </comment>
    <comment ref="C30" authorId="0" shapeId="0" xr:uid="{0B095A96-8162-4E3C-B6EA-9511858A2ABA}">
      <text>
        <r>
          <rPr>
            <b/>
            <sz val="9"/>
            <color indexed="81"/>
            <rFont val="Tahoma"/>
            <family val="2"/>
          </rPr>
          <t>automatically calculated in Pivot SQL</t>
        </r>
      </text>
    </comment>
    <comment ref="C31" authorId="0" shapeId="0" xr:uid="{320FE55F-7AA6-4112-B49E-B51ED9868AA6}">
      <text>
        <r>
          <rPr>
            <b/>
            <sz val="9"/>
            <color indexed="81"/>
            <rFont val="Tahoma"/>
            <family val="2"/>
          </rPr>
          <t>automatically calculated in Pivot SQL</t>
        </r>
      </text>
    </comment>
    <comment ref="E31" authorId="0" shapeId="0" xr:uid="{0989579D-930B-4798-A707-EBFAA574811B}">
      <text>
        <r>
          <rPr>
            <b/>
            <sz val="9"/>
            <color indexed="81"/>
            <rFont val="Tahoma"/>
            <family val="2"/>
          </rPr>
          <t>Required external capacity using Dispool or ANF when sizing only by CPU and Memory requirements</t>
        </r>
      </text>
    </comment>
    <comment ref="Q43" authorId="0" shapeId="0" xr:uid="{05B57D0E-F074-4DDC-8350-ECA0664B0185}">
      <text>
        <r>
          <rPr>
            <b/>
            <sz val="9"/>
            <color indexed="81"/>
            <rFont val="Tahoma"/>
            <family val="2"/>
          </rPr>
          <t>Only available when using RVTools input due to required Operating Systems information
For on-prem/hyperscaler ESU costs please refer to manual ESU calculation sheet</t>
        </r>
      </text>
    </comment>
    <comment ref="C53" authorId="0" shapeId="0" xr:uid="{A91A0299-ABE0-4F3B-A6F5-BCD2BA5B43BA}">
      <text>
        <r>
          <rPr>
            <b/>
            <sz val="9"/>
            <color indexed="81"/>
            <rFont val="Tahoma"/>
            <family val="2"/>
          </rPr>
          <t>automatically calculated via Pivot based on RVTools import
if no RVTools available, please use ESU-Calculation sheet</t>
        </r>
      </text>
    </comment>
    <comment ref="C54" authorId="0" shapeId="0" xr:uid="{DB7C4EA8-1540-4F57-AD23-67B11CD01DB5}">
      <text>
        <r>
          <rPr>
            <b/>
            <sz val="9"/>
            <color indexed="81"/>
            <rFont val="Tahoma"/>
            <family val="2"/>
          </rPr>
          <t>automatically calculated via Pivot based on RVTools import
if no RVTools available, please use ESU-Calculation sheet</t>
        </r>
      </text>
    </comment>
    <comment ref="C55" authorId="0" shapeId="0" xr:uid="{C02B8399-7571-4095-B446-142F5108BA57}">
      <text>
        <r>
          <rPr>
            <b/>
            <sz val="9"/>
            <color indexed="81"/>
            <rFont val="Tahoma"/>
            <family val="2"/>
          </rPr>
          <t>automatically calculated via Pivot based on RVTools import
if no RVTools available, please use override for overall SQL vCPUs</t>
        </r>
      </text>
    </comment>
    <comment ref="D57" authorId="0" shapeId="0" xr:uid="{BFCF2634-BD37-4799-BEEC-5E8FD02510AB}">
      <text>
        <r>
          <rPr>
            <b/>
            <sz val="9"/>
            <color indexed="81"/>
            <rFont val="Tahoma"/>
            <family val="2"/>
          </rPr>
          <t>Override can also be used for manual input, e.g. if no RVTools input is available</t>
        </r>
      </text>
    </comment>
    <comment ref="B58" authorId="0" shapeId="0" xr:uid="{FBA17D59-F49C-40EA-8509-C50CCDE6571E}">
      <text>
        <r>
          <rPr>
            <b/>
            <sz val="9"/>
            <color indexed="81"/>
            <rFont val="Tahoma"/>
            <family val="2"/>
          </rPr>
          <t>By default the ESU calculation for Windows Server Datacenter and SQL Server Standard/Enterprise assumes 25% of nodes will be licensed for ESU
For Windows Server Standard this value has no impact to the overall calculation.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Bernd Loehlein</author>
  </authors>
  <commentList>
    <comment ref="M30" authorId="0" shapeId="0" xr:uid="{EB8A051C-F07E-4570-973B-E62A21068B5D}">
      <text>
        <r>
          <rPr>
            <b/>
            <sz val="9"/>
            <color indexed="81"/>
            <rFont val="Tahoma"/>
            <family val="2"/>
          </rPr>
          <t>Minimal price when comparing Win DC with CIS DC</t>
        </r>
      </text>
    </comment>
    <comment ref="N30" authorId="0" shapeId="0" xr:uid="{CC4E7D5F-5946-4533-A5AA-6B0975C8AC75}">
      <text>
        <r>
          <rPr>
            <b/>
            <sz val="9"/>
            <color indexed="81"/>
            <rFont val="Tahoma"/>
            <family val="2"/>
          </rPr>
          <t>Minimal price when comparing Win Std with CIS Std</t>
        </r>
      </text>
    </comment>
    <comment ref="N46" authorId="0" shapeId="0" xr:uid="{2BCD303E-4C0E-49E9-B0E2-0BC58DD93FA0}">
      <text>
        <r>
          <rPr>
            <sz val="9"/>
            <color indexed="81"/>
            <rFont val="Tahoma"/>
            <family val="2"/>
          </rPr>
          <t xml:space="preserve">Customer not allowed to reduce cores as of Emp 2965 and factor should be minimized, therefore reduce needed cores by avail Std Cores
Factor: (Needed Cores - avail Std Cores) / DC-Cores
Rounddown Factor and use min(Factor,5)
</t>
        </r>
      </text>
    </comment>
    <comment ref="M64" authorId="0" shapeId="0" xr:uid="{32B0EFD4-BDAD-48AE-8D6A-86B6DBECA59F}">
      <text>
        <r>
          <rPr>
            <b/>
            <sz val="9"/>
            <color indexed="81"/>
            <rFont val="Tahoma"/>
            <family val="2"/>
          </rPr>
          <t>Minimal price when comparing Win DC with CIS DC</t>
        </r>
      </text>
    </comment>
    <comment ref="N64" authorId="0" shapeId="0" xr:uid="{85227799-3190-4574-A315-3EF71B24C57B}">
      <text>
        <r>
          <rPr>
            <b/>
            <sz val="9"/>
            <color indexed="81"/>
            <rFont val="Tahoma"/>
            <family val="2"/>
          </rPr>
          <t>Minimal price when comparing Win Std with CIS Std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5FD078-13D8-40B5-9CFC-BA26994E6C55}" keepAlive="1" name="Query - Azure Pricing API" description="Connection to the 'Azure Pricing API' query in the workbook." type="5" refreshedVersion="8" background="1" refreshOnLoad="1" saveData="1">
    <dbPr connection="Provider=Microsoft.Mashup.OleDb.1;Data Source=$Workbook$;Location=&quot;Azure Pricing API&quot;;Extended Properties=&quot;&quot;" command="SELECT * FROM [Azure Pricing API]"/>
  </connection>
  <connection id="2" xr16:uid="{F575A40C-27F7-4C28-A1EA-ECEAC056AF54}" keepAlive="1" name="Query - Azure Pricing API ANF" description="Connection to the 'Azure Pricing API ANF' query in the workbook." type="5" refreshedVersion="8" background="1" saveData="1">
    <dbPr connection="Provider=Microsoft.Mashup.OleDb.1;Data Source=$Workbook$;Location=&quot;Azure Pricing API ANF&quot;;Extended Properties=&quot;&quot;" command="SELECT * FROM [Azure Pricing API ANF]"/>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<sst xmlns="http://schemas.openxmlformats.org/spreadsheetml/2006/main" count="118464" uniqueCount="3675">
  <si>
    <t>DISCLAIMER</t>
  </si>
  <si>
    <t>THIS IS A NON-BINDING PRICE INFORMATION FOR DISCUSSION PURPOSES ONLY. OFFICIAL OFFER COULD BE PROVIDED BY PARTNERS ONLY.</t>
  </si>
  <si>
    <t xml:space="preserve">THIS OVERVIEW CONSTITUES AN RFI RESPONSE FROM MICROSOFT BASED ON ASSUMPTIONS AND DATA PROVIDED BY CUSTOMER AS PART OF THE ASSESSMENT PROCESS AND BOTH PARTIES INTEND TO VALIDATE AND ALIGN ON THESE ASSUMPTIONS. </t>
  </si>
  <si>
    <t>IT IS NOT AN OFFER, AND ALL TERMS AND CONDITIONS CONTAINED IN THIS DOCUMENT (INCLUDING, BUT NOT LIMITED TO, THOSE RELATING TO PRICING) ARE SUBJECT TO CHANGE AT ANY TIME UNTIL A FINAL MICROSOFT BUSINESS AGREEMENT, A MICROSOFT ENTERPRISE AGREEMENT AND OTHER NECESSARY LEGAL DOCUMENTATION ARE EXECUTED AND DELIVERED BY CUSTOMER AND MICROSOFT.</t>
  </si>
  <si>
    <t>THIS DOCUMENT SUPERSEDES ALL OTHER PREVIOUS COMMUNICATIONS WITH RESPECT TO ACQUISITION OF MICROSOFT PRODUCTS UNDER A MICROSOFT VOLUME LICENSING AGREEMENT.</t>
  </si>
  <si>
    <t>ALL AGREEMENTS WILL BE SIGNED DIRECTLY WITH MICROSOFT. ALL PRICES QUOTED ARE EXCLUSIVE OF VAT AND ANY OTHER TAX AND DUTIES.</t>
  </si>
  <si>
    <r>
      <t>INPUT FIELDS -</t>
    </r>
    <r>
      <rPr>
        <sz val="18"/>
        <color theme="0"/>
        <rFont val="Calibri"/>
        <family val="2"/>
        <scheme val="minor"/>
      </rPr>
      <t xml:space="preserve"> </t>
    </r>
    <r>
      <rPr>
        <sz val="16"/>
        <color theme="0"/>
        <rFont val="Calibri"/>
        <family val="2"/>
        <scheme val="minor"/>
      </rPr>
      <t>Input the detailed information needed to generate a sizing proposal</t>
    </r>
  </si>
  <si>
    <r>
      <t xml:space="preserve">OUTCOME - </t>
    </r>
    <r>
      <rPr>
        <sz val="16"/>
        <color theme="0"/>
        <rFont val="Calibri"/>
        <family val="2"/>
        <scheme val="minor"/>
      </rPr>
      <t>Solution calculated based on the data provided on the input fields.</t>
    </r>
  </si>
  <si>
    <t>Azure VMware Solution - license calculator</t>
  </si>
  <si>
    <t>Details</t>
  </si>
  <si>
    <t>INPUT 1</t>
  </si>
  <si>
    <t>Type of node</t>
  </si>
  <si>
    <t>AV36P</t>
  </si>
  <si>
    <t>Until Dec 31 2022</t>
  </si>
  <si>
    <t>Calculate discount</t>
  </si>
  <si>
    <t>ANF Storage</t>
  </si>
  <si>
    <t>AVS &amp; ANF - Ultra</t>
  </si>
  <si>
    <t>PROMO (Max 3yr)</t>
  </si>
  <si>
    <t>for year 4 + 5</t>
  </si>
  <si>
    <t>PAYG Discount for ANF</t>
  </si>
  <si>
    <t>YES</t>
  </si>
  <si>
    <t>Amount of cores</t>
  </si>
  <si>
    <t>estimated Deduplication Factor</t>
  </si>
  <si>
    <t>Storage Policy</t>
  </si>
  <si>
    <t>FTT=2, Erasure Coding</t>
  </si>
  <si>
    <t xml:space="preserve"> </t>
  </si>
  <si>
    <t>INPUT</t>
  </si>
  <si>
    <t>Overcommit Ratio of CPU (x:1)</t>
  </si>
  <si>
    <t>WinSrv DC Multiplier</t>
  </si>
  <si>
    <t>Memory overcommit (x:1)</t>
  </si>
  <si>
    <t>Stretched Cluster</t>
  </si>
  <si>
    <t>NO</t>
  </si>
  <si>
    <t>Max Multiplier Check</t>
  </si>
  <si>
    <t>Percentage of HA workloads in stretched cluster</t>
  </si>
  <si>
    <t xml:space="preserve">Run costs including AHB </t>
  </si>
  <si>
    <t>Verify Pivot filtering for Windows VMs and SQL</t>
  </si>
  <si>
    <t>Calculation</t>
  </si>
  <si>
    <t>Override</t>
  </si>
  <si>
    <t>Based on</t>
  </si>
  <si>
    <t>Node count</t>
  </si>
  <si>
    <t>INPUT 2</t>
  </si>
  <si>
    <t>for 1yr</t>
  </si>
  <si>
    <t>for 2yr</t>
  </si>
  <si>
    <t>for 3yr</t>
  </si>
  <si>
    <t>for 4yr</t>
  </si>
  <si>
    <t>for 5yr</t>
  </si>
  <si>
    <t>AHB benefit for SQL Server</t>
  </si>
  <si>
    <t>Amount of nodes required (including non-Windows VM)</t>
  </si>
  <si>
    <t>CPU overall</t>
  </si>
  <si>
    <t>AVS Region</t>
  </si>
  <si>
    <t>EU West</t>
  </si>
  <si>
    <t>PAYG</t>
  </si>
  <si>
    <t>RI1</t>
  </si>
  <si>
    <t>RI3</t>
  </si>
  <si>
    <t>AVS nodes</t>
  </si>
  <si>
    <t>SQL Server Standard (per VM) excluding SQL Std Multiplier</t>
  </si>
  <si>
    <t>delta Ent cores</t>
  </si>
  <si>
    <t>delta Std cores</t>
  </si>
  <si>
    <t>Amount of SQL Nodes required</t>
  </si>
  <si>
    <t>Mem overall</t>
  </si>
  <si>
    <t>Currency</t>
  </si>
  <si>
    <t>USD</t>
  </si>
  <si>
    <t>ANF costs</t>
  </si>
  <si>
    <t>SQL Srv Std Cores needed for AVS</t>
  </si>
  <si>
    <t>Amount of Win DC Nodes required</t>
  </si>
  <si>
    <t>Storage overall</t>
  </si>
  <si>
    <t>Win-Lic (SA for actual licenses and new licenses)</t>
  </si>
  <si>
    <t>SQL Srv Std Cores available by customer</t>
  </si>
  <si>
    <t>Amount of all VMs</t>
  </si>
  <si>
    <t>CPU SQL-only</t>
  </si>
  <si>
    <t>ANF Standard</t>
  </si>
  <si>
    <t>ANF Premium</t>
  </si>
  <si>
    <t>ANF Ultra</t>
  </si>
  <si>
    <t>SQL-Lic (SA for actual licenses and new licenses)</t>
  </si>
  <si>
    <t>SQL Srv Ent Cores available by customer</t>
  </si>
  <si>
    <t>Amount of Win VMs</t>
  </si>
  <si>
    <t>Mem SQL-only</t>
  </si>
  <si>
    <t>Azure NetApp Files</t>
  </si>
  <si>
    <t>1 TB</t>
  </si>
  <si>
    <t>Total</t>
  </si>
  <si>
    <t>SQL Srv Cores delta</t>
  </si>
  <si>
    <t>Amount of vCPU for Windows VMs</t>
  </si>
  <si>
    <t>CPU Win DC only</t>
  </si>
  <si>
    <t>1 TiB is PAYG</t>
  </si>
  <si>
    <t>100 TB</t>
  </si>
  <si>
    <t>New SQL Std licenses required</t>
  </si>
  <si>
    <t>Optimized yearly cost by returning licenses</t>
  </si>
  <si>
    <t>Amount of vCPU for SQL workloads</t>
  </si>
  <si>
    <t>Mem Win DC only</t>
  </si>
  <si>
    <t>100 TiB and 1 PiB is 1yr RI</t>
  </si>
  <si>
    <t>1 PB</t>
  </si>
  <si>
    <t>Yearly Costs - (excluding SQL Srv Std Multiplier)</t>
  </si>
  <si>
    <t>SA for existing licenses</t>
  </si>
  <si>
    <t>Amount of memory for SQL workloads in GB</t>
  </si>
  <si>
    <t>external storage</t>
  </si>
  <si>
    <t>Yearly licensing costs:</t>
  </si>
  <si>
    <t>yearly SA savings</t>
  </si>
  <si>
    <t xml:space="preserve">Amount of overall vCPUs </t>
  </si>
  <si>
    <t>AHUB savings</t>
  </si>
  <si>
    <t>Amount of overall memory in GB</t>
  </si>
  <si>
    <t>SQL Server Standard (per VM) Including SQL Std Multiplier</t>
  </si>
  <si>
    <t>Amount of overall storage in TB</t>
  </si>
  <si>
    <t>Run costs including AHB</t>
  </si>
  <si>
    <t>INPUT 3</t>
  </si>
  <si>
    <t>INPUT 4</t>
  </si>
  <si>
    <t>Newly acquired subscription licenses (yearly price - Level D)</t>
  </si>
  <si>
    <t>Amount</t>
  </si>
  <si>
    <t>Price</t>
  </si>
  <si>
    <t>vCPU count</t>
  </si>
  <si>
    <t>Software Assurance for existing licenses (Customer Pricing)</t>
  </si>
  <si>
    <t>SQL Standard Edition 2-Core packs</t>
  </si>
  <si>
    <t>SQLSvrStdCore ALNG SA MVL 2Lic CoreLic</t>
  </si>
  <si>
    <t>SQL Server Enterprise Edition 2-Core packs</t>
  </si>
  <si>
    <t>SQLSvrEntCore ALNG SA MVL 2Lic CoreLic</t>
  </si>
  <si>
    <t>CIS Standard Edition 2-Core packs</t>
  </si>
  <si>
    <t>CISSteStdCore ALNG SA MVL 2Lic CoreLic</t>
  </si>
  <si>
    <t>CIS Datacenter Edition 2-Core packs</t>
  </si>
  <si>
    <t>CISSteDCCore ALNG SA MVL 2Lic CoreLic</t>
  </si>
  <si>
    <t>Windows Server Standard Edition 2-Core packs</t>
  </si>
  <si>
    <t>WinSvrSTDCore ALNG SA MVL 2Lic CoreLic</t>
  </si>
  <si>
    <t>Yearly Costs - (including SQL Srv Std Multiplier)</t>
  </si>
  <si>
    <t>SQL Server Enterprise (unlimited virtualization)</t>
  </si>
  <si>
    <t>Windows Server Datacenter Edition 2-Core packs</t>
  </si>
  <si>
    <t>WinSvrDCCore ALNG SA MVL 2Lic CoreLic</t>
  </si>
  <si>
    <t>SQL Srv Ent Cores needed</t>
  </si>
  <si>
    <t>AHUB and SQL Srv Std Multiplier savings</t>
  </si>
  <si>
    <t>SQL Srv Ent Cores available by customers</t>
  </si>
  <si>
    <t>SQL Srv Ent Cores delta</t>
  </si>
  <si>
    <t>INPUT 5</t>
  </si>
  <si>
    <t>Free ESU benefit (based on AVS environment)</t>
  </si>
  <si>
    <t>New SQL Ent licenses required</t>
  </si>
  <si>
    <t>optimized yearly cost by returning licenses</t>
  </si>
  <si>
    <t>Extended Security Updates</t>
  </si>
  <si>
    <t>Price | Level D</t>
  </si>
  <si>
    <t>Sources</t>
  </si>
  <si>
    <t>Windows Server STDCORE Ext Security 2-core</t>
  </si>
  <si>
    <t>Hybrid Benefit for Licenses.</t>
  </si>
  <si>
    <t>https://azure.microsoft.com/en-us/pricing/hybrid-benefit/faq/</t>
  </si>
  <si>
    <t>ESU Coverage</t>
  </si>
  <si>
    <t>Windows Server DC CORE Ext Security 2-core</t>
  </si>
  <si>
    <t>SQL Server Licensing Guide PDF</t>
  </si>
  <si>
    <t>SQL Server Licensing Guide</t>
  </si>
  <si>
    <t>Windows Srv 2008 STD (until January 10th, 2023)</t>
  </si>
  <si>
    <t>SQL Svr Standard Core Ext Security 2-core</t>
  </si>
  <si>
    <t>Consession 2398</t>
  </si>
  <si>
    <t>https://empguide-westus.azurewebsites.net/concession/2398</t>
  </si>
  <si>
    <t>Windows Srv 2012 STD (until October 13th, 2026)</t>
  </si>
  <si>
    <t>AHB benefit for Win Server</t>
  </si>
  <si>
    <t>SQL Enterprise Core Ext Security 2-core</t>
  </si>
  <si>
    <t>Product Lifecycle</t>
  </si>
  <si>
    <t>Product Lifecycle FAQ - Extended Security Updates | Microsoft Docs</t>
  </si>
  <si>
    <t>Windows Srv DC</t>
  </si>
  <si>
    <t>Windows Server Standard (per VM)</t>
  </si>
  <si>
    <t xml:space="preserve">SQL Srv Std Multiplier (2294) </t>
  </si>
  <si>
    <t>https://empguide-westus.azurewebsites.net/search?anyWords=true&amp;searchNew=2294.</t>
  </si>
  <si>
    <t>Win Srv Std cores needed</t>
  </si>
  <si>
    <t>number of Windows 2008 / R2 cores</t>
  </si>
  <si>
    <t>Azure VMware Solution | Microsoft Azure</t>
  </si>
  <si>
    <t>https://azure.microsoft.com/products/azure-vmware/</t>
  </si>
  <si>
    <t>Total for each year</t>
  </si>
  <si>
    <t>Win Srv Std cores available by customer</t>
  </si>
  <si>
    <t>number of Windows 2012 / R2 cores</t>
  </si>
  <si>
    <t>GearUp: Azure VMware Solution</t>
  </si>
  <si>
    <t>https://gearup.microsoft.com/product/azure-vmware-solution?tab=service-overview</t>
  </si>
  <si>
    <t>Total ESU savings for 5 years on AVS</t>
  </si>
  <si>
    <t>Win Srv Std delta</t>
  </si>
  <si>
    <t>number of ESU SQL Std Cores</t>
  </si>
  <si>
    <t>new Win Srv Std licenses</t>
  </si>
  <si>
    <t>refer to ESU-calulation tab for non-AVS environments</t>
  </si>
  <si>
    <t>Default</t>
  </si>
  <si>
    <t>Percentage of ESU Hosts/Virtual Machines for Win and SQL</t>
  </si>
  <si>
    <t>Windows Server Datacenter (unlimited virtualization)</t>
  </si>
  <si>
    <t>delta DC cores</t>
  </si>
  <si>
    <t xml:space="preserve">Version 3.24.19.2 date Mar 28, 2023 </t>
  </si>
  <si>
    <t>Win Srv DC cores needed</t>
  </si>
  <si>
    <t>Contributors: Nextant LLC, Bernd Loehlein &amp; Ron Goedhart - GBB EMEA</t>
  </si>
  <si>
    <t>Win Srv DC cores available by customer</t>
  </si>
  <si>
    <t>Win Srv DC delta</t>
  </si>
  <si>
    <t>new Win Srv DC licenses</t>
  </si>
  <si>
    <t>calculated based on 2-core licenses</t>
  </si>
  <si>
    <t>Win Srv DC Multiplier (empowerment 2965)</t>
  </si>
  <si>
    <t>Max Factor (1-5x)</t>
  </si>
  <si>
    <t>Win Srv cores needed</t>
  </si>
  <si>
    <t>Total cores using the AHB WinSrv DC core multiplier</t>
  </si>
  <si>
    <t>Win Srv Std delta (buy Std instead of DC)</t>
  </si>
  <si>
    <t>Cost for existing SA and Subscription based licenses</t>
  </si>
  <si>
    <t xml:space="preserve">Run costs excluding AHB </t>
  </si>
  <si>
    <t>Win DC 2-core</t>
  </si>
  <si>
    <t>Win Std 2-core</t>
  </si>
  <si>
    <t>Ratio</t>
  </si>
  <si>
    <t>SQL Enterprise</t>
  </si>
  <si>
    <t>1:1</t>
  </si>
  <si>
    <t>Unlimited Virtualization</t>
  </si>
  <si>
    <t>Count</t>
  </si>
  <si>
    <t>Sum</t>
  </si>
  <si>
    <t>Cores SQL</t>
  </si>
  <si>
    <t>Win Srv Std Cores</t>
  </si>
  <si>
    <t>WinStd 2coreLic</t>
  </si>
  <si>
    <t>WinDC 2coreLic</t>
  </si>
  <si>
    <t>SQLStd 2coreLic</t>
  </si>
  <si>
    <t>SQLEnt 2coreLic</t>
  </si>
  <si>
    <t>Win-Lic</t>
  </si>
  <si>
    <t>Nodes</t>
  </si>
  <si>
    <t>phys. Cores</t>
  </si>
  <si>
    <t>(min 4 vCPUs per VM)</t>
  </si>
  <si>
    <t>All-up</t>
  </si>
  <si>
    <t>SQL-Lic (excluding SQL Srv Std Multiplier)</t>
  </si>
  <si>
    <t>Optimized SA by returning licenses</t>
  </si>
  <si>
    <t>1:2</t>
  </si>
  <si>
    <t>Yearly Costs</t>
  </si>
  <si>
    <t xml:space="preserve"> (using concession 2294)</t>
  </si>
  <si>
    <t>SQL-Lic (including SQL Srv Std Multiplier)</t>
  </si>
  <si>
    <t>SQL Srv Std Multiplier Savings</t>
  </si>
  <si>
    <t>AVS-only Nodes</t>
  </si>
  <si>
    <t>AVS+ANF Nodes</t>
  </si>
  <si>
    <t>Run-cost Savings</t>
  </si>
  <si>
    <t>AVS + ANF Standard</t>
  </si>
  <si>
    <t>AVS + ANF Premium</t>
  </si>
  <si>
    <t>AVS + ANF Ultra</t>
  </si>
  <si>
    <t>Considerations:</t>
  </si>
  <si>
    <t>Percentage of tiering (55% standard, 25% premium, 20% Ultra)</t>
  </si>
  <si>
    <t>Adding a particular percentage for network costs. Based on the amount of ANF</t>
  </si>
  <si>
    <t>Display the all up numbers for AVS and separate ANF</t>
  </si>
  <si>
    <t>Ramp-up</t>
  </si>
  <si>
    <t>Monthly</t>
  </si>
  <si>
    <t>Monthly AVS per Node</t>
  </si>
  <si>
    <t>Months</t>
  </si>
  <si>
    <t>AVS-ACR</t>
  </si>
  <si>
    <t>ANF-ACR</t>
  </si>
  <si>
    <t>ACR</t>
  </si>
  <si>
    <t>Monthly ANF per Node</t>
  </si>
  <si>
    <t>YEAR 1</t>
  </si>
  <si>
    <t>AVS</t>
  </si>
  <si>
    <t>ANF</t>
  </si>
  <si>
    <t>Total ACR</t>
  </si>
  <si>
    <t>YEAR 2</t>
  </si>
  <si>
    <t>YEAR 3</t>
  </si>
  <si>
    <t>YEAR 4</t>
  </si>
  <si>
    <t>YEAR 5</t>
  </si>
  <si>
    <t>VM</t>
  </si>
  <si>
    <t>Powerstate</t>
  </si>
  <si>
    <t>Template</t>
  </si>
  <si>
    <t>SRM Placeholder</t>
  </si>
  <si>
    <t>Config status</t>
  </si>
  <si>
    <t>DNS Name</t>
  </si>
  <si>
    <t>Connection state</t>
  </si>
  <si>
    <t>Guest state</t>
  </si>
  <si>
    <t>Heartbeat</t>
  </si>
  <si>
    <t>Consolidation Needed</t>
  </si>
  <si>
    <t>PowerOn</t>
  </si>
  <si>
    <t>Suspend time</t>
  </si>
  <si>
    <t>Creation date</t>
  </si>
  <si>
    <t>Change Version</t>
  </si>
  <si>
    <t>CPUs</t>
  </si>
  <si>
    <t>Memory</t>
  </si>
  <si>
    <t>NICs</t>
  </si>
  <si>
    <t>Disks</t>
  </si>
  <si>
    <t>min Required EVC Mode Key</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</si>
  <si>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</si>
  <si>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</si>
  <si>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</si>
  <si>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</si>
  <si>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</si>
  <si>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</si>
  <si>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</si>
  <si>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</si>
  <si>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</si>
  <si>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</si>
  <si>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</si>
  <si>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</si>
  <si>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</si>
  <si>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</si>
  <si>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</si>
  <si>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</si>
  <si>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</si>
  <si>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</si>
  <si>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</si>
  <si>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</si>
  <si>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</si>
  <si>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</si>
  <si>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</si>
  <si>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</si>
  <si>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</si>
  <si>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</si>
  <si>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</si>
  <si>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</si>
  <si>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</si>
  <si>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</si>
  <si>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</si>
  <si>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</si>
  <si>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</si>
  <si>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</si>
  <si>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</si>
  <si>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</si>
  <si>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</si>
  <si>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</si>
  <si>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</si>
  <si>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</si>
  <si>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</si>
  <si>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</si>
  <si>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</si>
  <si>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</si>
  <si>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</si>
  <si>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Datacenter</t>
  </si>
  <si>
    <t>Cluster</t>
  </si>
  <si>
    <t>Host</t>
  </si>
  <si>
    <t>OS according to the configuration file</t>
  </si>
  <si>
    <t>OS according to the VMware Tools</t>
  </si>
  <si>
    <t>VM ID</t>
  </si>
  <si>
    <t>VM UUID</t>
  </si>
  <si>
    <t>VI SDK Server type</t>
  </si>
  <si>
    <t>VI SDK API Version</t>
  </si>
  <si>
    <t>VI SDK Server</t>
  </si>
  <si>
    <t>VI SDK UUID</t>
  </si>
  <si>
    <t>poweredOn</t>
  </si>
  <si>
    <t>False</t>
  </si>
  <si>
    <t>green</t>
  </si>
  <si>
    <t>connected</t>
  </si>
  <si>
    <t>running</t>
  </si>
  <si>
    <t>intel-skylake</t>
  </si>
  <si>
    <t>normal</t>
  </si>
  <si>
    <t>True</t>
  </si>
  <si>
    <t>notConfigured</t>
  </si>
  <si>
    <t>gray</t>
  </si>
  <si>
    <t>medium</t>
  </si>
  <si>
    <t>powerOff</t>
  </si>
  <si>
    <t>vmMonitoringDisabled</t>
  </si>
  <si>
    <t>efi</t>
  </si>
  <si>
    <t>none</t>
  </si>
  <si>
    <t>never</t>
  </si>
  <si>
    <t>SDDC-Datacenter</t>
  </si>
  <si>
    <t>Cluster-1</t>
  </si>
  <si>
    <t>Other 4.x or later Linux (64-bit)</t>
  </si>
  <si>
    <t>poweredOff</t>
  </si>
  <si>
    <t>notRunning</t>
  </si>
  <si>
    <t>bios</t>
  </si>
  <si>
    <t>CentOS 7 (64-bit)</t>
  </si>
  <si>
    <t>intel-broadwell</t>
  </si>
  <si>
    <t>/SDDC-Datacenter/Cluster-1/Resources</t>
  </si>
  <si>
    <t>Other Linux (64-bit)</t>
  </si>
  <si>
    <t>VMware Photon OS (64-bit)</t>
  </si>
  <si>
    <t>Red Hat Enterprise Linux 8 (64-bit)</t>
  </si>
  <si>
    <t>Ubuntu Linux (64-bit)</t>
  </si>
  <si>
    <t>Microsoft Windows 10 (64-bit)</t>
  </si>
  <si>
    <t>Input</t>
  </si>
  <si>
    <t>Assumptions:</t>
  </si>
  <si>
    <t>Outcome</t>
  </si>
  <si>
    <t>Number of hosts</t>
  </si>
  <si>
    <t>Overall VMs</t>
  </si>
  <si>
    <t>Number of hosts for SQL</t>
  </si>
  <si>
    <t>Windows VMs</t>
  </si>
  <si>
    <t>Cores per host</t>
  </si>
  <si>
    <t>SQL VMs</t>
  </si>
  <si>
    <t>VMs per host</t>
  </si>
  <si>
    <t>vCPUs per SQL VM</t>
  </si>
  <si>
    <t>ESU Windows VMs</t>
  </si>
  <si>
    <t>Percentage of Windows VMs</t>
  </si>
  <si>
    <t>ESU SQL VMs</t>
  </si>
  <si>
    <t>Percentage of Windows VMs running SQL</t>
  </si>
  <si>
    <t>ESU SQL vCPUs</t>
  </si>
  <si>
    <t>Percentage of 2008/2012</t>
  </si>
  <si>
    <t>Based on above assumptions</t>
  </si>
  <si>
    <t>(All)</t>
  </si>
  <si>
    <t>vCPU Ranges and Operating Systems</t>
  </si>
  <si>
    <t>Count of VM</t>
  </si>
  <si>
    <t>Sum of CPUs</t>
  </si>
  <si>
    <t>Sum of Memory (GB)</t>
  </si>
  <si>
    <t>Grand Total</t>
  </si>
  <si>
    <t>Filter based on cluster or ESXi hosts running SQL</t>
  </si>
  <si>
    <t>Row Labels</t>
  </si>
  <si>
    <t>Sum of SQL CPUs</t>
  </si>
  <si>
    <t>Sum of Memory</t>
  </si>
  <si>
    <t>Number of VMs</t>
  </si>
  <si>
    <t>Sum of provisioned storage (GB)</t>
  </si>
  <si>
    <t>Sum of in-use storage (GB)</t>
  </si>
  <si>
    <t>percentage of in-use storage</t>
  </si>
  <si>
    <t>Sum of VM</t>
  </si>
  <si>
    <t>Sum of Provisioned MiB</t>
  </si>
  <si>
    <t>Sum of In Use MiB</t>
  </si>
  <si>
    <t>(blank)</t>
  </si>
  <si>
    <t>Model</t>
  </si>
  <si>
    <t>AV36</t>
  </si>
  <si>
    <t>AV52</t>
  </si>
  <si>
    <t>CPU GHz</t>
  </si>
  <si>
    <t>Number of Processors</t>
  </si>
  <si>
    <t>Core Per Processor</t>
  </si>
  <si>
    <t>Total Cores</t>
  </si>
  <si>
    <t>Memory (GB)</t>
  </si>
  <si>
    <t>Capacity Disk Size (GB)</t>
  </si>
  <si>
    <t>Number of Disks</t>
  </si>
  <si>
    <t>Total RAW Storage (TB)</t>
  </si>
  <si>
    <t>vSAN Dividing Factor</t>
  </si>
  <si>
    <t>Useable Capacity %</t>
  </si>
  <si>
    <t>FTT=1, Mirroring</t>
  </si>
  <si>
    <t>FTT=1, Erasure Coding</t>
  </si>
  <si>
    <t>FTT=2, Mirroring</t>
  </si>
  <si>
    <t>Slack Space (%)</t>
  </si>
  <si>
    <t>Dedupe / Compression Factor</t>
  </si>
  <si>
    <t>Growth % (Overall)</t>
  </si>
  <si>
    <t>Mgmt Workloads (TB)</t>
  </si>
  <si>
    <t>vSAN Configuration</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</si>
  <si>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</si>
  <si>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</si>
  <si>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</si>
  <si>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</si>
  <si>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</si>
  <si>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</si>
  <si>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Useable Capacity</t>
  </si>
  <si>
    <t>Consumed Space</t>
  </si>
  <si>
    <t>Free Space (TB)</t>
  </si>
  <si>
    <t>Total Useable Space</t>
  </si>
  <si>
    <t>Total Number of VM's</t>
  </si>
  <si>
    <t>Total vCPU needed</t>
  </si>
  <si>
    <t>CPU overcommit</t>
  </si>
  <si>
    <t>physical CPUs needed</t>
  </si>
  <si>
    <t>Total memory needed (GB)</t>
  </si>
  <si>
    <t>Memory overcommit</t>
  </si>
  <si>
    <t>physical memory needed (GB)</t>
  </si>
  <si>
    <t>currencyCode</t>
  </si>
  <si>
    <t>unitPrice</t>
  </si>
  <si>
    <t>location</t>
  </si>
  <si>
    <t>meterName</t>
  </si>
  <si>
    <t>productName</t>
  </si>
  <si>
    <t>skuName</t>
  </si>
  <si>
    <t>serviceName</t>
  </si>
  <si>
    <t>serviceFamily</t>
  </si>
  <si>
    <t>unitOfMeasure</t>
  </si>
  <si>
    <t>type</t>
  </si>
  <si>
    <t>reservationTerm</t>
  </si>
  <si>
    <t>EU North</t>
  </si>
  <si>
    <t>AV64 Trial Node</t>
  </si>
  <si>
    <t>Specialized Compute Azure VMware Solution</t>
  </si>
  <si>
    <t>Specialized Compute</t>
  </si>
  <si>
    <t>Compute</t>
  </si>
  <si>
    <t>1 Hour</t>
  </si>
  <si>
    <t>Consumption</t>
  </si>
  <si>
    <t>Global</t>
  </si>
  <si>
    <t>Reservation Usage</t>
  </si>
  <si>
    <t>ZA North</t>
  </si>
  <si>
    <t>AV36 Trial Node</t>
  </si>
  <si>
    <t>AV64 Node</t>
  </si>
  <si>
    <t>AV64</t>
  </si>
  <si>
    <t>Reservation</t>
  </si>
  <si>
    <t>1 Year</t>
  </si>
  <si>
    <t>3 Years</t>
  </si>
  <si>
    <t>AU East</t>
  </si>
  <si>
    <t>QA Central</t>
  </si>
  <si>
    <t>AV36P Node</t>
  </si>
  <si>
    <t>CH North</t>
  </si>
  <si>
    <t>US North Central</t>
  </si>
  <si>
    <t>AP East</t>
  </si>
  <si>
    <t>AV36 Node</t>
  </si>
  <si>
    <t>US West 3</t>
  </si>
  <si>
    <t>US East 2</t>
  </si>
  <si>
    <t>UK South</t>
  </si>
  <si>
    <t>CH West</t>
  </si>
  <si>
    <t>BR South</t>
  </si>
  <si>
    <t>SE Central</t>
  </si>
  <si>
    <t>AV36P Trial Node</t>
  </si>
  <si>
    <t>Basic Static Public IP</t>
  </si>
  <si>
    <t>Basic</t>
  </si>
  <si>
    <t>UK West</t>
  </si>
  <si>
    <t>JA East</t>
  </si>
  <si>
    <t>IT North</t>
  </si>
  <si>
    <t>US East</t>
  </si>
  <si>
    <t>US Central</t>
  </si>
  <si>
    <t>CA Central</t>
  </si>
  <si>
    <t>SQL Server Azure Hybrid Benefit SA Reclass - SQL EE on AVS License</t>
  </si>
  <si>
    <t>SQL Server Azure Hybrid Benefit SA Reclass - SQL EE on AVS</t>
  </si>
  <si>
    <t>AV52 Node</t>
  </si>
  <si>
    <t>AV52 Trial Node</t>
  </si>
  <si>
    <t>DE West Central</t>
  </si>
  <si>
    <t>US South Central</t>
  </si>
  <si>
    <t>HCX Enterprise - non-US datacenters Core</t>
  </si>
  <si>
    <t>HCX Enterprise - non-US datacenters</t>
  </si>
  <si>
    <t>AU Southeast</t>
  </si>
  <si>
    <t>JA West</t>
  </si>
  <si>
    <t>US West 2</t>
  </si>
  <si>
    <t>SQL Server EE License for AVS</t>
  </si>
  <si>
    <t>US West</t>
  </si>
  <si>
    <t>FR Central</t>
  </si>
  <si>
    <t>US Gov AZ</t>
  </si>
  <si>
    <t>SQL Server on AVS Azure Hybrid Benefit License</t>
  </si>
  <si>
    <t>SQL Server on AVS Azure Hybrid Benefit</t>
  </si>
  <si>
    <t>CA East</t>
  </si>
  <si>
    <t>US Gov Virginia</t>
  </si>
  <si>
    <t>HCX Enterprise - US datacenters Core</t>
  </si>
  <si>
    <t>HCX Enterprise - US datacenters</t>
  </si>
  <si>
    <t>AP Southeast</t>
  </si>
  <si>
    <t>AUD</t>
  </si>
  <si>
    <t>BRL</t>
  </si>
  <si>
    <t>CAD</t>
  </si>
  <si>
    <t>CHF</t>
  </si>
  <si>
    <t>CNY</t>
  </si>
  <si>
    <t>DKK</t>
  </si>
  <si>
    <t>EUR</t>
  </si>
  <si>
    <t>GBP</t>
  </si>
  <si>
    <t>INR</t>
  </si>
  <si>
    <t>JPY</t>
  </si>
  <si>
    <t>KRW</t>
  </si>
  <si>
    <t>NOK</t>
  </si>
  <si>
    <t>NZD</t>
  </si>
  <si>
    <t>RUB</t>
  </si>
  <si>
    <t>SEK</t>
  </si>
  <si>
    <t>NO East</t>
  </si>
  <si>
    <t>Premium - 1 PiB Capacity</t>
  </si>
  <si>
    <t>Azure NetApp Files Reserved Capacity</t>
  </si>
  <si>
    <t>Premium - 1 PiB</t>
  </si>
  <si>
    <t>Storage</t>
  </si>
  <si>
    <t>1 GiB/Hour</t>
  </si>
  <si>
    <t>AE Central</t>
  </si>
  <si>
    <t>AE North</t>
  </si>
  <si>
    <t>US Gov TX</t>
  </si>
  <si>
    <t>IN Central</t>
  </si>
  <si>
    <t>AU Central</t>
  </si>
  <si>
    <t>KR Central</t>
  </si>
  <si>
    <t>IN South</t>
  </si>
  <si>
    <t>NO West</t>
  </si>
  <si>
    <t>DE North</t>
  </si>
  <si>
    <t>Premium - 100 TiB Capacity</t>
  </si>
  <si>
    <t>Premium - 100 TiB</t>
  </si>
  <si>
    <t>IL Central</t>
  </si>
  <si>
    <t>Premium Capacity</t>
  </si>
  <si>
    <t>Premium</t>
  </si>
  <si>
    <t>SE South</t>
  </si>
  <si>
    <t>KR South</t>
  </si>
  <si>
    <t>BR Southeast</t>
  </si>
  <si>
    <t>AU Central 2</t>
  </si>
  <si>
    <t>PL Central</t>
  </si>
  <si>
    <t>Premium Snapshots</t>
  </si>
  <si>
    <t>1 GB/Hour</t>
  </si>
  <si>
    <t>Standard - 1 PiB Capacity</t>
  </si>
  <si>
    <t>Standard - 1 PiB</t>
  </si>
  <si>
    <t>Standard - 100 TiB Capacity</t>
  </si>
  <si>
    <t>Standard - 100 TiB</t>
  </si>
  <si>
    <t>Standard Capacity</t>
  </si>
  <si>
    <t>Standard</t>
  </si>
  <si>
    <t/>
  </si>
  <si>
    <t>Azure NetApp Files Reservation</t>
  </si>
  <si>
    <t>Ultra - 1 PiB Capacity</t>
  </si>
  <si>
    <t>Ultra - 1 PiB</t>
  </si>
  <si>
    <t>Ultra - 100 TiB Capacity</t>
  </si>
  <si>
    <t>Ultra - 100 TiB</t>
  </si>
  <si>
    <t>Ultra Capacity</t>
  </si>
  <si>
    <t>Ultra</t>
  </si>
  <si>
    <t>Ultra Snapshots</t>
  </si>
  <si>
    <t>Run costs including AHB (OUTCOME 2A)</t>
  </si>
  <si>
    <t>Run costs including AHB (OUTCOME 2B)</t>
  </si>
  <si>
    <t>Conversion</t>
  </si>
  <si>
    <t>Symbol</t>
  </si>
  <si>
    <t>$</t>
  </si>
  <si>
    <t>Cuurency Selected</t>
  </si>
  <si>
    <t>€</t>
  </si>
  <si>
    <t>Cuerrency Factor</t>
  </si>
  <si>
    <t>[$CHF]</t>
  </si>
  <si>
    <t>Currency_ Symbol</t>
  </si>
  <si>
    <t>kr</t>
  </si>
  <si>
    <t>¥</t>
  </si>
  <si>
    <t>₩</t>
  </si>
  <si>
    <t>ƒ</t>
  </si>
  <si>
    <t>₽</t>
  </si>
  <si>
    <t>TWD</t>
  </si>
  <si>
    <t>元</t>
  </si>
  <si>
    <t>£</t>
  </si>
  <si>
    <t>₹</t>
  </si>
  <si>
    <t>R$</t>
  </si>
  <si>
    <t>ARS</t>
  </si>
  <si>
    <t>IDR</t>
  </si>
  <si>
    <t>Rp</t>
  </si>
  <si>
    <t>SAR</t>
  </si>
  <si>
    <t>ZAR</t>
  </si>
  <si>
    <t>R</t>
  </si>
  <si>
    <t>TRY</t>
  </si>
  <si>
    <t>₺</t>
  </si>
  <si>
    <t>MXN</t>
  </si>
  <si>
    <t>MYR</t>
  </si>
  <si>
    <t>RM</t>
  </si>
  <si>
    <t>HKD</t>
  </si>
  <si>
    <t>Regions</t>
  </si>
  <si>
    <t>Currencies</t>
  </si>
  <si>
    <t>DC Multiplier</t>
  </si>
  <si>
    <t>AVS Only</t>
  </si>
  <si>
    <t>AVS &amp; ANF - Standard</t>
  </si>
  <si>
    <t>AVS &amp; ANF - Premium</t>
  </si>
  <si>
    <t>5 Years</t>
  </si>
  <si>
    <t>com.emc.avamar.vmware.snapshot</t>
  </si>
  <si>
    <t>com.vrlcm.snapshot</t>
  </si>
  <si>
    <t>LastBackupStatus-com.dellemc.avamar</t>
  </si>
  <si>
    <t>LastSuccessfulBackup-com.dellemc.avamar</t>
  </si>
  <si>
    <t>Runs-Java-Reserve-Memory</t>
  </si>
  <si>
    <t>VRM Owner</t>
  </si>
  <si>
    <t>vrmManagedMachine</t>
  </si>
  <si>
    <t>VSphereExtensionUtil.SNAPSHOT_TAG</t>
  </si>
  <si>
    <t>Priority</t>
  </si>
  <si>
    <t>Avamar</t>
  </si>
  <si>
    <t>CATEGORY</t>
  </si>
  <si>
    <t> SPC-Cab-Cluster-P40-Interconnect-WO-R1</t>
  </si>
  <si>
    <t>SPC-Cab-Cluster-P40-CP-W</t>
  </si>
  <si>
    <t>198.18.1.14</t>
  </si>
  <si>
    <t>nsx.LogicalSwitch: 075d4129-10f9-4f69-bf45-b44bcd8fcd30</t>
  </si>
  <si>
    <t>[vsanDatastore] e0628d61-d277-fa83-3abd-0c42a180bee6/ SPC-Cab-Cluster-P40-CP-WO-R1.vmx</t>
  </si>
  <si>
    <t>[vsanDatastore] e0628d61-d277-fa83-3abd-0c42a180bee6/</t>
  </si>
  <si>
    <t>Silver Peak Systems VX-0000</t>
  </si>
  <si>
    <t>Successful: 2021-11-30 04:06:01 UTC</t>
  </si>
  <si>
    <t>2021-11-30 04:06:01 UTC</t>
  </si>
  <si>
    <t>monitored</t>
  </si>
  <si>
    <t>esx07-r06.p01.924da338569e4334878f5.southcentralus.avs.azure.com</t>
  </si>
  <si>
    <t>Other 2.6.x Linux (64-bit)</t>
  </si>
  <si>
    <t>vm-3499</t>
  </si>
  <si>
    <t>501efdd8-892f-f90b-bd40-b33f73fca98c</t>
  </si>
  <si>
    <t>VMware vCenter Server 6.7.0 build-18831049</t>
  </si>
  <si>
    <t>6.7.3</t>
  </si>
  <si>
    <t>No Backup</t>
  </si>
  <si>
    <t>172.21.128.2</t>
  </si>
  <si>
    <t>64f81843-9995-4c90-9699-24820cb4c3cb</t>
  </si>
  <si>
    <t>Linux</t>
  </si>
  <si>
    <t>Â SPC-Cab-Cluster-P40-Interconnect-IX-R1</t>
  </si>
  <si>
    <t>�SPC-Cab-Cluster-P40-Interconnect-IX-R1</t>
  </si>
  <si>
    <t>172.21.131.39</t>
  </si>
  <si>
    <t>nsx.LogicalSwitch: 5cb37e0c-2530-4070-a52e-5cb01be94c2f</t>
  </si>
  <si>
    <t>[vsanDatastore] bbe82862-8c00-03b1-442f-0c42a1633458/Â SPC-Cab-Cluster-P40-Interconnect-IX-R1-uiD-Redeploying.vmx</t>
  </si>
  <si>
    <t>[vsanDatastore] bbe82862-8c00-03b1-442f-0c42a1633458/</t>
  </si>
  <si>
    <t>esx13-r08.p01.924da338569e4334878f5.southcentralus.avs.azure.com</t>
  </si>
  <si>
    <t>vm-15963</t>
  </si>
  <si>
    <t>501ee86d-775f-d8c4-5c09-623422983bbb</t>
  </si>
  <si>
    <t>Â SPC-Cab-Cluster-P40-Interconnect-NE-R1</t>
  </si>
  <si>
    <t>�SPC-Cab-Cluster-P40-Interconnect-NE-R1</t>
  </si>
  <si>
    <t>192.0.2.79</t>
  </si>
  <si>
    <t>[vsanDatastore] 76fc2862-e256-8cf8-5b14-0c42a1807d3e/Â SPC-Cab-Cluster-P40-Interconnect-NE-R1-KOw-Redeploying.vmx</t>
  </si>
  <si>
    <t>[vsanDatastore] 76fc2862-e256-8cf8-5b14-0c42a1807d3e/</t>
  </si>
  <si>
    <t>esx01-r15.p01.924da338569e4334878f5.southcentralus.avs.azure.com</t>
  </si>
  <si>
    <t>vm-16059</t>
  </si>
  <si>
    <t>501e4aa2-cc62-a357-d4ab-b5c7b014931c</t>
  </si>
  <si>
    <t>ALP083AVMP01</t>
  </si>
  <si>
    <t>nsx.LogicalSwitch: 4d53c085-7736-4a32-ae38-e3f463ade4c4</t>
  </si>
  <si>
    <t>[vsanDatastore] dc695761-3e68-3801-af69-0c42a162f430/ALP082AVMP01.vmx</t>
  </si>
  <si>
    <t>[vsanDatastore] dc695761-3e68-3801-af69-0c42a162f430/</t>
  </si>
  <si>
    <t>This is a Linux machine intended for use as an Avamar virtual machine combined proxy.</t>
  </si>
  <si>
    <t>SUSE Linux Enterprise 11 (64-bit)</t>
  </si>
  <si>
    <t>SUSE Linux Enterprise 12 (64-bit)</t>
  </si>
  <si>
    <t>vm-434</t>
  </si>
  <si>
    <t>501e6707-9176-f80e-43e3-dfeaf9f5a676</t>
  </si>
  <si>
    <t>ALP083AVMP02</t>
  </si>
  <si>
    <t>172.21.137.21</t>
  </si>
  <si>
    <t>[vsanDatastore] ddb85c61-76df-d6ce-631b-0c42a1807d3e/ALP082AVMP02.vmx</t>
  </si>
  <si>
    <t>[vsanDatastore] ddb85c61-76df-d6ce-631b-0c42a1807d3e/</t>
  </si>
  <si>
    <t>esx05-r18.p01.924da338569e4334878f5.southcentralus.avs.azure.com</t>
  </si>
  <si>
    <t>vm-452</t>
  </si>
  <si>
    <t>501e3805-7cf9-7763-8a20-c8869fe29c29</t>
  </si>
  <si>
    <t>ALP083AVMP03</t>
  </si>
  <si>
    <t>172.21.137.22</t>
  </si>
  <si>
    <t>[vsanDatastore] a0ab5c61-6c49-1968-8e50-0c42a180adb6/ALP082AVMP03.vmx</t>
  </si>
  <si>
    <t>[vsanDatastore] a0ab5c61-6c49-1968-8e50-0c42a180adb6/</t>
  </si>
  <si>
    <t>esx18-r09.p01.924da338569e4334878f5.southcentralus.avs.azure.com</t>
  </si>
  <si>
    <t>vm-451</t>
  </si>
  <si>
    <t>501e83d5-15f5-0035-ac4e-ca390bbbc6ee</t>
  </si>
  <si>
    <t>ALP083AVMP04</t>
  </si>
  <si>
    <t>172.21.137.23</t>
  </si>
  <si>
    <t>[vsanDatastore] 661b7d62-ca1c-9077-780a-0c42a1765b20/ALP083AVMP04.vmx</t>
  </si>
  <si>
    <t>[vsanDatastore] 661b7d62-ca1c-9077-780a-0c42a1765b20/</t>
  </si>
  <si>
    <t>esx04-r20.p01.924da338569e4334878f5.southcentralus.avs.azure.com</t>
  </si>
  <si>
    <t>vm-25067</t>
  </si>
  <si>
    <t>501e142a-f8db-2d4d-c414-0b9033feaa2d</t>
  </si>
  <si>
    <t>ALP083AVMP05</t>
  </si>
  <si>
    <t>172.21.137.24</t>
  </si>
  <si>
    <t>[vsanDatastore] 74297d62-4068-0416-84cc-0c42a162dec0/ALP083AVMP05.vmx</t>
  </si>
  <si>
    <t>[vsanDatastore] 74297d62-4068-0416-84cc-0c42a162dec0/</t>
  </si>
  <si>
    <t>vm-25068</t>
  </si>
  <si>
    <t>501e58c2-ef4f-139f-73c5-4025331a9018</t>
  </si>
  <si>
    <t>ALPD00ESRA01</t>
  </si>
  <si>
    <t>[vsanDatastore] 34880e62-32c9-79e0-e726-0c42a1633458/ALPD00ESRA01.vmx</t>
  </si>
  <si>
    <t>[vsanDatastore] 34880e62-32c9-79e0-e726-0c42a1633458/</t>
  </si>
  <si>
    <t>Successful: 2022-06-29 03:23:22 UTC</t>
  </si>
  <si>
    <t>2022-06-29 03:23:22 UTC</t>
  </si>
  <si>
    <t>Other (32-bit)</t>
  </si>
  <si>
    <t>vm-13257</t>
  </si>
  <si>
    <t>501e889c-0cfb-3e06-e3ba-10d4de43d4bd</t>
  </si>
  <si>
    <t>Other</t>
  </si>
  <si>
    <t>ALPD00ESRA02</t>
  </si>
  <si>
    <t>[vsanDatastore] bc890e62-8095-cf5e-20ef-0c42a15b4040/ALPD00ESRA02.vmx</t>
  </si>
  <si>
    <t>[vsanDatastore] bc890e62-8095-cf5e-20ef-0c42a15b4040/</t>
  </si>
  <si>
    <t>Successful: 2022-06-29 03:55:48 UTC</t>
  </si>
  <si>
    <t>2022-06-29 03:55:48 UTC</t>
  </si>
  <si>
    <t>esx05-r02.p01.924da338569e4334878f5.southcentralus.avs.azure.com</t>
  </si>
  <si>
    <t>vm-13258</t>
  </si>
  <si>
    <t>501ec2bf-fdf0-a883-eaa7-29884c10462c</t>
  </si>
  <si>
    <t>ALPD00ESRA03</t>
  </si>
  <si>
    <t>[vsanDatastore] 5b8a0e62-a6ff-d43c-0b10-0c42a1809706/ALPD00ESRA03.vmx</t>
  </si>
  <si>
    <t>[vsanDatastore] 5b8a0e62-a6ff-d43c-0b10-0c42a1809706/</t>
  </si>
  <si>
    <t>Successful: 2022-06-29 03:48:06 UTC</t>
  </si>
  <si>
    <t>2022-06-29 03:48:06 UTC</t>
  </si>
  <si>
    <t>vm-13259</t>
  </si>
  <si>
    <t>501ec828-8f07-23f2-3da9-e576e0c19f7c</t>
  </si>
  <si>
    <t>ALPD00ESRA04</t>
  </si>
  <si>
    <t>[vsanDatastore] e78a0e62-c651-dc09-5d48-0c42a1807d4e/ALPD00ESRA04.vmx</t>
  </si>
  <si>
    <t>[vsanDatastore] e78a0e62-c651-dc09-5d48-0c42a1807d4e/</t>
  </si>
  <si>
    <t>Successful: 2022-06-29 03:58:04 UTC</t>
  </si>
  <si>
    <t>2022-06-29 03:58:04 UTC</t>
  </si>
  <si>
    <t>esx10-r05.p01.924da338569e4334878f5.southcentralus.avs.azure.com</t>
  </si>
  <si>
    <t>vm-13260</t>
  </si>
  <si>
    <t>501ec4f6-8fe4-6eda-fe6e-e5b0168fe126</t>
  </si>
  <si>
    <t>ALPD10OMEA01.basspro.net</t>
  </si>
  <si>
    <t>alpd10omea01</t>
  </si>
  <si>
    <t>172.21.146.4</t>
  </si>
  <si>
    <t>nsx.LogicalSwitch: 3ca8d9ff-7d0a-4c19-b750-d081d8c93def</t>
  </si>
  <si>
    <t>[vsanDatastore] 39aa0262-26c9-8856-d5fd-0c42a1633458/ALPD10OMEA01.basspro.net.vmx</t>
  </si>
  <si>
    <t>[vsanDatastore] 39aa0262-26c9-8856-d5fd-0c42a1633458/</t>
  </si>
  <si>
    <t>Successful: 2022-06-29 03:26:04 UTC</t>
  </si>
  <si>
    <t>2022-06-29 03:26:04 UTC</t>
  </si>
  <si>
    <t>vm-12177</t>
  </si>
  <si>
    <t>503ed847-cb2c-91fb-24d7-7db8ab76dab0</t>
  </si>
  <si>
    <t>ALPD20USCA01.basspro.net-Unisphere Central</t>
  </si>
  <si>
    <t>c4lx</t>
  </si>
  <si>
    <t>172.21.146.15</t>
  </si>
  <si>
    <t>/SDDC-Datacenter/Cluster-2/Resources</t>
  </si>
  <si>
    <t>[vsanDatastore (1)] 984a8562-ae48-605f-5adf-0c42a162f4c0/ALPD20USCA01.basspro.net-Unisphere Central.vmx</t>
  </si>
  <si>
    <t>[vsanDatastore (1)] 984a8562-ae48-605f-5adf-0c42a162f4c0/</t>
  </si>
  <si>
    <t>Unisphere-Central</t>
  </si>
  <si>
    <t>Successful: 2022-06-29 03:44:51 UTC</t>
  </si>
  <si>
    <t>2022-06-29 03:44:51 UTC</t>
  </si>
  <si>
    <t>Cluster-2</t>
  </si>
  <si>
    <t>esx13-r03.p01.924da338569e4334878f5.southcentralus.avs.azure.com</t>
  </si>
  <si>
    <t>vm-27182</t>
  </si>
  <si>
    <t>500c918b-493d-32e5-7f6d-4074e9cd7c9b</t>
  </si>
  <si>
    <t>ALPD83ALBC01</t>
  </si>
  <si>
    <t>172-21-152-11</t>
  </si>
  <si>
    <t>172.21.152.11</t>
  </si>
  <si>
    <t>nsx.LogicalSwitch: 8c800f3f-2368-461f-a13c-158c5b184a04</t>
  </si>
  <si>
    <t>[vsanDatastore] c62e7d62-fad7-2418-ff1d-0c42a1633299/ALPD83ALBC01.vmx</t>
  </si>
  <si>
    <t>[vsanDatastore] c62e7d62-fad7-2418-ff1d-0c42a1633299/</t>
  </si>
  <si>
    <t>5/13/22 - Advance Load Balancer server created for Karl Kepford per SR4588993 - BJones</t>
  </si>
  <si>
    <t>Successful: 2022-06-29 03:33:19 UTC</t>
  </si>
  <si>
    <t>2022-06-29 03:33:19 UTC</t>
  </si>
  <si>
    <t>vm-25069</t>
  </si>
  <si>
    <t>501e3352-6204-fcdd-2f26-5b2cf5904b44</t>
  </si>
  <si>
    <t>ALPD83ALBC02</t>
  </si>
  <si>
    <t>172-21-152-12</t>
  </si>
  <si>
    <t>172.21.152.12</t>
  </si>
  <si>
    <t>[vsanDatastore] 152f7d62-88dd-ca43-31d9-0c42a1633458/ALPD83ALBC02.vmx</t>
  </si>
  <si>
    <t>[vsanDatastore] 152f7d62-88dd-ca43-31d9-0c42a1633458/</t>
  </si>
  <si>
    <t>Successful: 2022-06-29 03:47:00 UTC</t>
  </si>
  <si>
    <t>2022-06-29 03:47:00 UTC</t>
  </si>
  <si>
    <t>esx05-r16.p01.924da338569e4334878f5.southcentralus.avs.azure.com</t>
  </si>
  <si>
    <t>vm-25070</t>
  </si>
  <si>
    <t>501e3f13-df65-788c-e2b0-82995da3dd17</t>
  </si>
  <si>
    <t>ALPD83ALBC03</t>
  </si>
  <si>
    <t>172-21-152-13</t>
  </si>
  <si>
    <t>172.21.152.13</t>
  </si>
  <si>
    <t>[vsanDatastore] 812f7d62-82c8-e0cd-7b9e-0c42a16350d8/ALPD83ALBC03.vmx</t>
  </si>
  <si>
    <t>[vsanDatastore] 812f7d62-82c8-e0cd-7b9e-0c42a16350d8/</t>
  </si>
  <si>
    <t>Successful: 2022-06-29 03:56:09 UTC</t>
  </si>
  <si>
    <t>2022-06-29 03:56:09 UTC</t>
  </si>
  <si>
    <t>vm-25071</t>
  </si>
  <si>
    <t>501ea543-4f4e-5a4e-be31-7a935ae19436</t>
  </si>
  <si>
    <t>ALPD83AXSA01</t>
  </si>
  <si>
    <t>axis-connector</t>
  </si>
  <si>
    <t>172.21.144.241</t>
  </si>
  <si>
    <t>nsx.LogicalSwitch: ab3359cd-0f25-4d18-bbb5-e4ba60824d58</t>
  </si>
  <si>
    <t>[AVX-SC-Prod-Netapp-02] ALPD83AXSA01/ALPD83AXSA01.vmx</t>
  </si>
  <si>
    <t>[AVX-SC-Prod-Netapp-02] ALPD83AXSA01/</t>
  </si>
  <si>
    <t>Priority 1 Application Axis Security Appliance - deployed 6/13/2022; Jason Buettenback Owners: IT Security; Darryl Newill Vendors: Brad White; brad@axissecurity.com                 Joseph Bennet; jb@axissecurity.com VM is used by the Contact Centers. It is for the WFH users to connect and take calls. ALPD83AXSA01 and ALPD83AXSA02 make up a P1 application. Jason Meyer and team are the application owner.</t>
  </si>
  <si>
    <t>Successful: 2022-06-29 03:02:40 UTC</t>
  </si>
  <si>
    <t>2022-06-29 03:02:40 UTC</t>
  </si>
  <si>
    <t>CentOS 8 (64-bit)</t>
  </si>
  <si>
    <t>vm-31939</t>
  </si>
  <si>
    <t>501efa00-c2b6-0b33-b6c0-d634fe32fd21</t>
  </si>
  <si>
    <t>Tier1</t>
  </si>
  <si>
    <t>ALPD83AXSA02</t>
  </si>
  <si>
    <t>172.21.144.242</t>
  </si>
  <si>
    <t>pending</t>
  </si>
  <si>
    <t>always</t>
  </si>
  <si>
    <t>vmx-15</t>
  </si>
  <si>
    <t>[AVX-SC-Prod-Netapp-02] ALPD83AXSA02/ALPD83AXSA02.vmx</t>
  </si>
  <si>
    <t>[AVX-SC-Prod-Netapp-02] ALPD83AXSA02/</t>
  </si>
  <si>
    <t>Successful: 2022-06-29 03:02:23 UTC</t>
  </si>
  <si>
    <t>2022-06-29 03:02:23 UTC</t>
  </si>
  <si>
    <t>vm-31940</t>
  </si>
  <si>
    <t>501ecdf3-5841-3253-c42f-c2ef33447e89</t>
  </si>
  <si>
    <t>ALPD83DPC01</t>
  </si>
  <si>
    <t>ALPD83DPC01.basspro.net</t>
  </si>
  <si>
    <t>172.21.137.15</t>
  </si>
  <si>
    <t>[vsanDatastore] ac0f0c62-dc0d-2ae3-0ac4-0c42a180bee6/ALPD83DPC01.vmx</t>
  </si>
  <si>
    <t>[vsanDatastore] ac0f0c62-dc0d-2ae3-0ac4-0c42a180bee6/</t>
  </si>
  <si>
    <t>Successful: 2022-06-29 03:10:03 UTC</t>
  </si>
  <si>
    <t>2022-06-29 03:10:03 UTC</t>
  </si>
  <si>
    <t>vm-13006</t>
  </si>
  <si>
    <t>501e6231-fa0c-e768-4af4-be48b4c16534</t>
  </si>
  <si>
    <t>ALPD83IIQ01</t>
  </si>
  <si>
    <t>alpd83iiq01.basspro.net</t>
  </si>
  <si>
    <t>172.21.144.30</t>
  </si>
  <si>
    <t>[vsanDatastore] 0f4b0d62-8eb5-5298-4371-0c42a1807d3e/ALPD83IIQ01.vmx</t>
  </si>
  <si>
    <t>[vsanDatastore] 0f4b0d62-8eb5-5298-4371-0c42a1807d3e/</t>
  </si>
  <si>
    <t>Successful: 2022-06-29 03:15:26 UTC</t>
  </si>
  <si>
    <t>2022-06-29 03:15:26 UTC</t>
  </si>
  <si>
    <t>CentOS 4/5 or later (64-bit)</t>
  </si>
  <si>
    <t>vm-13133</t>
  </si>
  <si>
    <t>501e9c5f-e486-f007-cda9-7cb201ca3118</t>
  </si>
  <si>
    <t>alpd84vlia01</t>
  </si>
  <si>
    <t>alpd84vlia01.basspro.net</t>
  </si>
  <si>
    <t>172.21.141.11</t>
  </si>
  <si>
    <t>nsx.LogicalSwitch: 6d995a08-a702-46c4-8b9d-72fa890bbc09</t>
  </si>
  <si>
    <t>[AVX-SC-Prod-Netapp-VLI-01] alpd84vlia01/alpd84vlia01.vmx</t>
  </si>
  <si>
    <t>[AVX-SC-Prod-Netapp-VLI-01] alpd84vlia01/</t>
  </si>
  <si>
    <t>VMware vRealize Log Insight</t>
  </si>
  <si>
    <t>Successful: 2022-06-29 03:39:04 UTC</t>
  </si>
  <si>
    <t>2022-06-29 03:39:04 UTC</t>
  </si>
  <si>
    <t>Other 3.x Linux (64-bit)</t>
  </si>
  <si>
    <t>vm-32442</t>
  </si>
  <si>
    <t>501e58d5-1c3b-4ba6-0cfb-89fb4dad0ebb</t>
  </si>
  <si>
    <t>alpd84vlia02</t>
  </si>
  <si>
    <t>alpd84vlia02.basspro.net</t>
  </si>
  <si>
    <t>172.21.141.12</t>
  </si>
  <si>
    <t>[AVX-SC-Prod-Netapp-VLI-02] alpd84vlia02/alpd84vlia02.vmx</t>
  </si>
  <si>
    <t>[AVX-SC-Prod-Netapp-VLI-02] alpd84vlia02/</t>
  </si>
  <si>
    <t>Successful: 2022-06-29 03:29:52 UTC</t>
  </si>
  <si>
    <t>2022-06-29 03:29:52 UTC</t>
  </si>
  <si>
    <t>vm-32443</t>
  </si>
  <si>
    <t>501e1952-34e9-0200-14c0-94c63e1538d1</t>
  </si>
  <si>
    <t>alpd84vlia03</t>
  </si>
  <si>
    <t>alpd84vlia03.basspro.net</t>
  </si>
  <si>
    <t>172.21.141.13</t>
  </si>
  <si>
    <t>[AVX-SC-Prod-Netapp-VLI-04] alpd84vlia03/alpd84vlia03.vmx</t>
  </si>
  <si>
    <t>[AVX-SC-Prod-Netapp-VLI-04] alpd84vlia03/</t>
  </si>
  <si>
    <t>Successful: 2022-06-29 03:40:07 UTC</t>
  </si>
  <si>
    <t>2022-06-29 03:40:07 UTC</t>
  </si>
  <si>
    <t>vm-32444</t>
  </si>
  <si>
    <t>501e1bed-2f4e-d33c-36ab-d89976110ee4</t>
  </si>
  <si>
    <t>alpd84vlia04</t>
  </si>
  <si>
    <t>alpd84vlia04.basspro.net</t>
  </si>
  <si>
    <t>172.21.141.14</t>
  </si>
  <si>
    <t>[AVX-SC-Prod-Netapp-02] alpd84vlia04/alpd84vlia04.vmx</t>
  </si>
  <si>
    <t>[AVX-SC-Prod-Netapp-02] alpd84vlia04/</t>
  </si>
  <si>
    <t>Successful: 2022-06-29 03:31:09 UTC</t>
  </si>
  <si>
    <t>2022-06-29 03:31:09 UTC</t>
  </si>
  <si>
    <t>esx05-r14.p01.924da338569e4334878f5.southcentralus.avs.azure.com</t>
  </si>
  <si>
    <t>vm-34244</t>
  </si>
  <si>
    <t>501e7fcd-2f27-8d00-1c78-e7a42c66ea86</t>
  </si>
  <si>
    <t>avi-sss11</t>
  </si>
  <si>
    <t>Avi-Service-Engine</t>
  </si>
  <si>
    <t>[vsanDatastore] 5be28762-b62a-ac2a-b966-0c42a162f430/avi-sss11.vmx</t>
  </si>
  <si>
    <t>[vsanDatastore] 5be28762-b62a-ac2a-b966-0c42a162f430/</t>
  </si>
  <si>
    <t>Successful: 2022-06-29 03:22:21 UTC</t>
  </si>
  <si>
    <t>2022-06-29 03:22:21 UTC</t>
  </si>
  <si>
    <t>vm-26613</t>
  </si>
  <si>
    <t>501e7146-18e3-1f88-ede2-415d00b41fd8</t>
  </si>
  <si>
    <t>avi-test2</t>
  </si>
  <si>
    <t>[vsanDatastore] a0b89862-baa6-42b3-056e-0c42a1633458/avi-test2.vmx</t>
  </si>
  <si>
    <t>[vsanDatastore] a0b89862-baa6-42b3-056e-0c42a1633458/</t>
  </si>
  <si>
    <t>Successful: 2022-06-29 03:37:24 UTC</t>
  </si>
  <si>
    <t>2022-06-29 03:37:24 UTC</t>
  </si>
  <si>
    <t>vm-29250</t>
  </si>
  <si>
    <t>501ef2bb-6328-06c0-ed5e-9e421ca48123</t>
  </si>
  <si>
    <t>BJ-AVS2Test2019</t>
  </si>
  <si>
    <t>BJ-AVS2Test2019.basspro.net</t>
  </si>
  <si>
    <t>fe80::5dde:94c3:9ab8:7722</t>
  </si>
  <si>
    <t>nsx.LogicalSwitch: 8d039633-c2cb-4102-a0d2-45b61cb09fc3</t>
  </si>
  <si>
    <t>[vsanDatastore (1)] 22aa5862-4a5b-2ff1-683f-0c42a16332f8/BJ-AVS2Test2019.vmx</t>
  </si>
  <si>
    <t>[vsanDatastore (1)] 22aa5862-4a5b-2ff1-683f-0c42a16332f8/</t>
  </si>
  <si>
    <t>Successful: 2022-06-29 03:22:24 UTC</t>
  </si>
  <si>
    <t>2022-06-29 03:22:24 UTC</t>
  </si>
  <si>
    <t>esx22-r15.p01.924da338569e4334878f5.southcentralus.avs.azure.com</t>
  </si>
  <si>
    <t>Microsoft Windows Server 2016 or later (64-bit)</t>
  </si>
  <si>
    <t>vm-20396</t>
  </si>
  <si>
    <t>503245ec-3134-5a9d-a537-0ee8b5951d7e</t>
  </si>
  <si>
    <t>Windows</t>
  </si>
  <si>
    <t>evs-vm1</t>
  </si>
  <si>
    <t>[vsanDatastore] d79af461-76f2-e469-91c4-0c42a162dec0/evs-vm1.vmx</t>
  </si>
  <si>
    <t>[vsanDatastore] d79af461-76f2-e469-91c4-0c42a162dec0/</t>
  </si>
  <si>
    <t>Successful: 2022-06-29 03:09:32 UTC</t>
  </si>
  <si>
    <t>2022-06-29 03:09:32 UTC</t>
  </si>
  <si>
    <t>Debian GNU/Linux 10 (64-bit)</t>
  </si>
  <si>
    <t>vm-10989</t>
  </si>
  <si>
    <t>50211a05-0d28-d6f9-6258-ae69b6ba8e7d</t>
  </si>
  <si>
    <t>lapqk1000it01</t>
  </si>
  <si>
    <t>172.21.146.31</t>
  </si>
  <si>
    <t>/SDDC-Datacenter/Cluster-3/Resources</t>
  </si>
  <si>
    <t>[vsanDatastore (2)] db2a9e62-b2c0-a9e2-4123-0c42a1631058/lapqk1000it01.vmx</t>
  </si>
  <si>
    <t>[vsanDatastore (2)] db2a9e62-b2c0-a9e2-4123-0c42a1631058/</t>
  </si>
  <si>
    <t>Quest KACE VK1000 Virtual Management Appliance  CRWhite worked on SR4731836 to change Compatibility from 5.0 to 6.7 U2  6/16/2022 - CRWhite increased the CPU count from 8 to 16 and corrected the cores per socket per SR4766507.</t>
  </si>
  <si>
    <t>Failed: 2022-06-28 20:25:57 UTC</t>
  </si>
  <si>
    <t>2021-09-17 19:08:39 UTC</t>
  </si>
  <si>
    <t>Cluster-3</t>
  </si>
  <si>
    <t>esx22-r14.p01.924da338569e4334878f5.southcentralus.avs.azure.com</t>
  </si>
  <si>
    <t>FreeBSD Pre-11 versions (64-bit)</t>
  </si>
  <si>
    <t>FreeBSD 12 or later versions (64-bit)</t>
  </si>
  <si>
    <t>vm-30702</t>
  </si>
  <si>
    <t>501adce5-3bad-006f-45d3-035597c69b6f</t>
  </si>
  <si>
    <t>lapqk2000it01</t>
  </si>
  <si>
    <t>172.21.146.32</t>
  </si>
  <si>
    <t>[vsanDatastore (2)] e52a9e62-a2bf-0a43-e76f-0c42a1631058/lapqk2000it01.vmx</t>
  </si>
  <si>
    <t>[vsanDatastore (2)] e52a9e62-a2bf-0a43-e76f-0c42a1631058/</t>
  </si>
  <si>
    <t>Failed: 2022-06-29 14:11:32 UTC</t>
  </si>
  <si>
    <t>2019-08-27 09:39:50 UTC</t>
  </si>
  <si>
    <t>esx14-r20.p01.924da338569e4334878f5.southcentralus.avs.azure.com</t>
  </si>
  <si>
    <t>vm-30701</t>
  </si>
  <si>
    <t>503e6b86-43ef-789c-ef1b-bdf94809a069</t>
  </si>
  <si>
    <t>neweugazureprodhost</t>
  </si>
  <si>
    <t>eugnewrhel8host.cabelas.corp</t>
  </si>
  <si>
    <t>[vsanDatastore (2)] 3b79b462-5062-f30c-a057-0c42a180d3a6/neweugazureprodhost.vmx</t>
  </si>
  <si>
    <t>[vsanDatastore (2)] 3b79b462-5062-f30c-a057-0c42a180d3a6/</t>
  </si>
  <si>
    <t>Successful: 2022-06-29 03:03:10 UTC</t>
  </si>
  <si>
    <t>2022-06-29 03:03:10 UTC</t>
  </si>
  <si>
    <t>Oracle Linux 7 (64-bit)</t>
  </si>
  <si>
    <t>vm-34508</t>
  </si>
  <si>
    <t>501edce6-7386-1852-1892-558ddbd699b2</t>
  </si>
  <si>
    <t>PAPVRBAP01</t>
  </si>
  <si>
    <t>PAPVRBAP01.cabelas.corp</t>
  </si>
  <si>
    <t>172.21.144.91</t>
  </si>
  <si>
    <t>/SDDC-Datacenter/Cluster-4/Resources</t>
  </si>
  <si>
    <t>success</t>
  </si>
  <si>
    <t>[vsanDatastore (3)] 23e1a862-6e6c-cfe8-5704-0c42a1633500/PAPVRBAP01.vmx</t>
  </si>
  <si>
    <t>[vsanDatastore (3)] 23e1a862-6e6c-cfe8-5704-0c42a1633500/</t>
  </si>
  <si>
    <t>Successful: 2022-06-29 03:15:33 UTC</t>
  </si>
  <si>
    <t>2022-06-29 03:15:33 UTC</t>
  </si>
  <si>
    <t>Cluster-4</t>
  </si>
  <si>
    <t>esx13-r18.p01.924da338569e4334878f5.southcentralus.avs.azure.com</t>
  </si>
  <si>
    <t>Microsoft Windows Server 2012 (64-bit)</t>
  </si>
  <si>
    <t>vm-32190</t>
  </si>
  <si>
    <t>5019a24a-6461-98a7-4851-65579f9d3fdc</t>
  </si>
  <si>
    <t>RHEL7.EUG20200225.Azure.Prod</t>
  </si>
  <si>
    <t>rhel7azureprodhost.basspro.net</t>
  </si>
  <si>
    <t>172.21.158.10</t>
  </si>
  <si>
    <t>[vsanDatastore (3)] 1b0aba62-6ce0-a8ab-3cf9-0c42a162d188/RHEL7.EUG20200225.Azure.Prod.vmx</t>
  </si>
  <si>
    <t>[vsanDatastore (3)] 1b0aba62-6ce0-a8ab-3cf9-0c42a162d188/</t>
  </si>
  <si>
    <t>Successful: 2022-06-29 03:08:01 UTC</t>
  </si>
  <si>
    <t>2022-06-29 03:08:01 UTC</t>
  </si>
  <si>
    <t>esx03-r05.p01.924da338569e4334878f5.southcentralus.avs.azure.com</t>
  </si>
  <si>
    <t>Red Hat Enterprise Linux 7 (64-bit)</t>
  </si>
  <si>
    <t>vm-14039</t>
  </si>
  <si>
    <t>5021a2c7-88e4-8b6d-ecd7-cd4125092ce8</t>
  </si>
  <si>
    <t>SE_Prod_Avi-se-bqovb</t>
  </si>
  <si>
    <t>SE-Prod-Avi-se-bqovb</t>
  </si>
  <si>
    <t>172.21.152.252</t>
  </si>
  <si>
    <t>Anti Affinity</t>
  </si>
  <si>
    <t>NSXALBSet1AntiAffinity</t>
  </si>
  <si>
    <t>[vsanDatastore] 923f9e62-e84f-db94-ec49-0c42a180bee6/SE_Prod_Avi-se-bqovb.vmx</t>
  </si>
  <si>
    <t>[vsanDatastore] 923f9e62-e84f-db94-ec49-0c42a180bee6/</t>
  </si>
  <si>
    <t>Successful: 2022-06-29 03:43:13 UTC</t>
  </si>
  <si>
    <t>2022-06-29 03:43:13 UTC</t>
  </si>
  <si>
    <t>vm-30166</t>
  </si>
  <si>
    <t>501eba52-0499-04e6-1baa-f7345f6eda2c</t>
  </si>
  <si>
    <t>SE_Prod_Avi-se-fmehq</t>
  </si>
  <si>
    <t>SE-Prod-Avi-se-fmehq</t>
  </si>
  <si>
    <t>172.21.152.251</t>
  </si>
  <si>
    <t>nsxalbset2antiaffinity</t>
  </si>
  <si>
    <t>[vsanDatastore] 393d9a62-f8a0-5be8-87ef-0c42a1633299/SE_Prod_Avi-se-fmehq.vmx</t>
  </si>
  <si>
    <t>[vsanDatastore] 393d9a62-f8a0-5be8-87ef-0c42a1633299/</t>
  </si>
  <si>
    <t>Successful: 2022-06-29 03:40:44 UTC</t>
  </si>
  <si>
    <t>2022-06-29 03:40:44 UTC</t>
  </si>
  <si>
    <t>vm-29485</t>
  </si>
  <si>
    <t>501e7c9f-fd85-61a0-e86f-da1f1c43daf2</t>
  </si>
  <si>
    <t>SE_Prod_Avi-se-giegm</t>
  </si>
  <si>
    <t>SE-Prod-Avi-se-giegm</t>
  </si>
  <si>
    <t>172.21.152.250</t>
  </si>
  <si>
    <t>[vsanDatastore] 9c3b9a62-c678-2c56-7058-0c42a1633299/SE_Prod_Avi-se-giegm.vmx</t>
  </si>
  <si>
    <t>[vsanDatastore] 9c3b9a62-c678-2c56-7058-0c42a1633299/</t>
  </si>
  <si>
    <t>Successful: 2022-06-29 03:13:40 UTC</t>
  </si>
  <si>
    <t>2022-06-29 03:13:40 UTC</t>
  </si>
  <si>
    <t>vm-29484</t>
  </si>
  <si>
    <t>501e5be8-a9e5-03f0-dfd8-c882a613c7d6</t>
  </si>
  <si>
    <t>SE_Prod_Avi-se-kjzfa</t>
  </si>
  <si>
    <t>SE-Prod-Avi-se-kjzfa</t>
  </si>
  <si>
    <t>172.21.152.253</t>
  </si>
  <si>
    <t>[vsanDatastore] 49419e62-3655-4966-a0b7-0c42a1765b20/SE_Prod_Avi-se-kjzfa.vmx</t>
  </si>
  <si>
    <t>[vsanDatastore] 49419e62-3655-4966-a0b7-0c42a1765b20/</t>
  </si>
  <si>
    <t>Successful: 2022-06-29 03:18:02 UTC</t>
  </si>
  <si>
    <t>2022-06-29 03:18:02 UTC</t>
  </si>
  <si>
    <t>vm-30167</t>
  </si>
  <si>
    <t>501e5258-28d6-4093-eea1-371b8d490cbc</t>
  </si>
  <si>
    <t>SHQAGPAP01</t>
  </si>
  <si>
    <t>SHQAGPAP01.cabelas.corp</t>
  </si>
  <si>
    <t>low</t>
  </si>
  <si>
    <t>172.21.144.60</t>
  </si>
  <si>
    <t>[vsanDatastore (1)] 50f78362-d8f4-a36e-0436-0c42a162f4c0/SHQAGPAP01.vmx</t>
  </si>
  <si>
    <t>[vsanDatastore (1)] 50f78362-d8f4-a36e-0436-0c42a162f4c0/</t>
  </si>
  <si>
    <t>Successful: 2022-06-29 03:43:57 UTC</t>
  </si>
  <si>
    <t>2022-06-29 03:43:57 UTC</t>
  </si>
  <si>
    <t>esx19-r20.p01.924da338569e4334878f5.southcentralus.avs.azure.com</t>
  </si>
  <si>
    <t>vm-26237</t>
  </si>
  <si>
    <t>500526fd-6b53-e0dc-73fd-0e83f15fb10a</t>
  </si>
  <si>
    <t>SHQBITDP01</t>
  </si>
  <si>
    <t>172.21.143.2</t>
  </si>
  <si>
    <t>nsx.LogicalSwitch: 1c213ad8-2f68-4df0-9aab-6bf284b6982e</t>
  </si>
  <si>
    <t>[vsanDatastore] 542e7361-5c9e-74b3-e07c-0c42a15b4040/SHQBITDP01.vmx</t>
  </si>
  <si>
    <t>[vsanDatastore] 542e7361-5c9e-74b3-e07c-0c42a15b4040/</t>
  </si>
  <si>
    <t>1/5/22 - Added 50 GB to E:\ to 150 GB per SR4555260. - CRWhite</t>
  </si>
  <si>
    <t>Successful: 2021-11-30 05:22:25 UTC</t>
  </si>
  <si>
    <t>2021-11-30 05:22:25 UTC</t>
  </si>
  <si>
    <t>vm-1544</t>
  </si>
  <si>
    <t>500c4a67-117d-519b-300d-198f66eff314</t>
  </si>
  <si>
    <t>SHQ-BP-Cluster-P50-Interconnect-IX-R1</t>
  </si>
  <si>
    <t>172.21.131.5</t>
  </si>
  <si>
    <t>nsx.LogicalSwitch: 2d1931a9-2a26-4cb7-badd-29a6449bd9cd</t>
  </si>
  <si>
    <t>[vsanDatastore] 05e92862-f0e5-1c64-9ff5-0c42a1809706/SHQ-BP-Cluster-P50-Interconnect-IX-R1-kpG-Redeploying.vmx</t>
  </si>
  <si>
    <t>[vsanDatastore] 05e92862-f0e5-1c64-9ff5-0c42a1809706/</t>
  </si>
  <si>
    <t>vm-15969</t>
  </si>
  <si>
    <t>501e956d-465d-7351-9ee4-6c354181e3e7</t>
  </si>
  <si>
    <t>SHQ-BP-Cluster-P50-Interconnect-NE-R1</t>
  </si>
  <si>
    <t>192.0.2.73</t>
  </si>
  <si>
    <t>[vsanDatastore] 8bfc2862-1446-b4be-b8e1-0c42a1807d4e/SHQ-BP-Cluster-P50-Interconnect-NE-R1-tFd-Redeploying.vmx</t>
  </si>
  <si>
    <t>[vsanDatastore] 8bfc2862-1446-b4be-b8e1-0c42a1807d4e/</t>
  </si>
  <si>
    <t>vm-16063</t>
  </si>
  <si>
    <t>501e2872-075e-0653-f8a9-8ce71290fcb7</t>
  </si>
  <si>
    <t>SHQ-BP-Cluster-P50-Interconnect-WO-R1</t>
  </si>
  <si>
    <t>SHQ-BP-Cluster-P50-Inter</t>
  </si>
  <si>
    <t>198.18.1.2</t>
  </si>
  <si>
    <t>[vsanDatastore] 17328d61-0e92-a2e7-fb59-0c42a1634e78/SHQ-BP-Cluster-P50-Interconnect-WO-R1.vmx</t>
  </si>
  <si>
    <t>[vsanDatastore] 17328d61-0e92-a2e7-fb59-0c42a1634e78/</t>
  </si>
  <si>
    <t>Successful: 2021-11-30 04:28:13 UTC</t>
  </si>
  <si>
    <t>2021-11-30 04:28:13 UTC</t>
  </si>
  <si>
    <t>vm-3355</t>
  </si>
  <si>
    <t>501e3df0-75ab-db3e-10b4-994b23c28d96</t>
  </si>
  <si>
    <t>SHQ-BP-Cluster-P60-Interconnect-IX-R1</t>
  </si>
  <si>
    <t>172.21.131.17</t>
  </si>
  <si>
    <t>nsx.LogicalSwitch: de2b873b-ba17-40cd-8759-6873d5e689f0</t>
  </si>
  <si>
    <t>[vsanDatastore] 05e92862-ec8d-f5d4-bddf-0c42a162f430/SHQ-BP-Cluster-P60-Interconnect-IX-R1-PcX-Redeploying.vmx</t>
  </si>
  <si>
    <t>[vsanDatastore] 05e92862-ec8d-f5d4-bddf-0c42a162f430/</t>
  </si>
  <si>
    <t>vm-15970</t>
  </si>
  <si>
    <t>501e2b70-689e-7711-24b7-b371f9720061</t>
  </si>
  <si>
    <t>SHQ-BP-Cluster-P60-Interconnect-NE-R1</t>
  </si>
  <si>
    <t>192.0.2.59</t>
  </si>
  <si>
    <t>[vsanDatastore] 8efc2862-de08-415a-36b1-0c42a15b4040/SHQ-BP-Cluster-P60-Interconnect-NE-R1-MsV-Redeploying.vmx</t>
  </si>
  <si>
    <t>[vsanDatastore] 8efc2862-de08-415a-36b1-0c42a15b4040/</t>
  </si>
  <si>
    <t>vm-16064</t>
  </si>
  <si>
    <t>501ebbef-4297-447d-ee7b-64a1ffc215d2</t>
  </si>
  <si>
    <t>SHQ-BP-Cluster-P60-Interconnect-WO-R1</t>
  </si>
  <si>
    <t>SHQ-BP-Cluster-P60-Inter</t>
  </si>
  <si>
    <t>198.18.1.4</t>
  </si>
  <si>
    <t>[vsanDatastore] 3e338d61-e609-112e-e83b-0c42a180bee6/SHQ-BP-Cluster-P60-Interconnect-WO-R1.vmx</t>
  </si>
  <si>
    <t>[vsanDatastore] 3e338d61-e609-112e-e83b-0c42a180bee6/</t>
  </si>
  <si>
    <t>Successful: 2021-11-30 04:07:36 UTC</t>
  </si>
  <si>
    <t>2021-11-30 04:07:36 UTC</t>
  </si>
  <si>
    <t>vm-3372</t>
  </si>
  <si>
    <t>501e74d0-8761-fa95-865e-1f72b1834853</t>
  </si>
  <si>
    <t>SHQ-BP-Cluster-P80-Interconnect-IX-R1</t>
  </si>
  <si>
    <t>172.21.131.21</t>
  </si>
  <si>
    <t>nsx.LogicalSwitch: ab01fbe1-fdcb-4906-ab56-6826cfdeca3a</t>
  </si>
  <si>
    <t>[vsanDatastore] 1ee92862-cafd-19f2-e9fd-0c42a162f430/SHQ-BP-Cluster-P80-Interconnect-IX-R1-Dod-Redeploying.vmx</t>
  </si>
  <si>
    <t>[vsanDatastore] 1ee92862-cafd-19f2-e9fd-0c42a162f430/</t>
  </si>
  <si>
    <t>vm-15977</t>
  </si>
  <si>
    <t>501e3f11-501c-9bb5-d45a-fe7e40c2dffd</t>
  </si>
  <si>
    <t>SHQ-BP-Cluster-P80-Interconnect-NE-R1</t>
  </si>
  <si>
    <t>192.0.2.60</t>
  </si>
  <si>
    <t>[vsanDatastore] 9afc2862-ac23-b0e2-4dfb-0c42a1807d4e/SHQ-BP-Cluster-P80-Interconnect-NE-R1-QIi-Redeploying.vmx</t>
  </si>
  <si>
    <t>[vsanDatastore] 9afc2862-ac23-b0e2-4dfb-0c42a1807d4e/</t>
  </si>
  <si>
    <t>vm-16065</t>
  </si>
  <si>
    <t>501e1aaf-4d6e-b50e-cb90-11dbf06ae078</t>
  </si>
  <si>
    <t>SHQ-BP-Cluster-P80-Interconnect-WO-R1</t>
  </si>
  <si>
    <t>SHQ-BP-Cluster-P80-Inter</t>
  </si>
  <si>
    <t>198.18.1.6</t>
  </si>
  <si>
    <t>[vsanDatastore] c8348d61-4a3f-a2b1-a079-0c42a15b4040/SHQ-BP-Cluster-P80-Interconnect-WO-R1.vmx</t>
  </si>
  <si>
    <t>[vsanDatastore] c8348d61-4a3f-a2b1-a079-0c42a15b4040/</t>
  </si>
  <si>
    <t>Successful: 2021-11-30 04:10:22 UTC</t>
  </si>
  <si>
    <t>2021-11-30 04:10:22 UTC</t>
  </si>
  <si>
    <t>vm-3387</t>
  </si>
  <si>
    <t>501e7524-038f-1410-150e-70410575f5c5</t>
  </si>
  <si>
    <t>SHQBPMAP01</t>
  </si>
  <si>
    <t>SHQBPMAP01.cabelas.corp</t>
  </si>
  <si>
    <t>172.21.144.51</t>
  </si>
  <si>
    <t>[vsanDatastore (1)] f8673a62-a254-85da-d581-0c42a16332f8/SHQBPMAP01.vmx</t>
  </si>
  <si>
    <t>[vsanDatastore (1)] f8673a62-a254-85da-d581-0c42a16332f8/</t>
  </si>
  <si>
    <t>Business Process Management Automated Scripts / Historical Data Application Server for Winnipeg HQ  Owner = Ian Smith, John Lee  Created by DA, 5/14/18</t>
  </si>
  <si>
    <t>Successful: 2022-06-29 03:08:32 UTC</t>
  </si>
  <si>
    <t>2022-06-29 03:08:32 UTC</t>
  </si>
  <si>
    <t>esx10-r06.p01.924da338569e4334878f5.southcentralus.avs.azure.com</t>
  </si>
  <si>
    <t>vm-17576</t>
  </si>
  <si>
    <t>500c62d0-9316-3536-de6c-1155ba396c3e</t>
  </si>
  <si>
    <t>SHQ-Cab-Cluster-P10-Interconnect-IX-R1</t>
  </si>
  <si>
    <t>172.21.131.25</t>
  </si>
  <si>
    <t>nsx.LogicalSwitch: e05512f4-f158-4f50-b6ad-f92cbec9069b</t>
  </si>
  <si>
    <t>[vsanDatastore] 1ee92862-0a97-2cce-59b0-0c42a1634e78/SHQ-Cab-Cluster-P10-Interconnect-IX-R1-GNI-Redeploying.vmx</t>
  </si>
  <si>
    <t>[vsanDatastore] 1ee92862-0a97-2cce-59b0-0c42a1634e78/</t>
  </si>
  <si>
    <t>vm-15978</t>
  </si>
  <si>
    <t>501e7fd8-881a-65f3-318d-94173e7bd43a</t>
  </si>
  <si>
    <t>SHQ-Cab-Cluster-P10-Interconnect-NE-R1</t>
  </si>
  <si>
    <t>192.0.2.75</t>
  </si>
  <si>
    <t>[vsanDatastore] 9bfc2862-1a03-67d2-1196-0c42a180adb6/SHQ-Cab-Cluster-P10-Interconnect-NE-R1-BuD-Redeploying.vmx</t>
  </si>
  <si>
    <t>[vsanDatastore] 9bfc2862-1a03-67d2-1196-0c42a180adb6/</t>
  </si>
  <si>
    <t>vm-16066</t>
  </si>
  <si>
    <t>501e126c-eb60-74c5-6d8b-ca95c40459dc</t>
  </si>
  <si>
    <t>SHQ-Cab-Cluster-P10-Interconnect-WO-R1</t>
  </si>
  <si>
    <t>SHQ-Cab-Cluster-P10-Inte</t>
  </si>
  <si>
    <t>198.18.1.8</t>
  </si>
  <si>
    <t>[vsanDatastore] 82358d61-409c-df9c-505f-0c42a180adb6/SHQ-Cab-Cluster-P10-Interconnect-WO-R1.vmx</t>
  </si>
  <si>
    <t>[vsanDatastore] 82358d61-409c-df9c-505f-0c42a180adb6/</t>
  </si>
  <si>
    <t>Successful: 2021-11-30 04:20:38 UTC</t>
  </si>
  <si>
    <t>2021-11-30 04:20:38 UTC</t>
  </si>
  <si>
    <t>vm-3403</t>
  </si>
  <si>
    <t>501e5bac-60ca-e5c1-70da-541e2e70b78d</t>
  </si>
  <si>
    <t>SHQ-Cab-Cluster-P20-Interconnect-IX-R1</t>
  </si>
  <si>
    <t>172.21.131.29</t>
  </si>
  <si>
    <t>nsx.LogicalSwitch: c02cf687-5ec9-4bfb-b589-839d859467d5</t>
  </si>
  <si>
    <t>[vsanDatastore] 1ee92862-4e6f-f006-7277-0c42a1634e78/SHQ-Cab-Cluster-P20-Interconnect-IX-R1-TAG-Redeploying.vmx</t>
  </si>
  <si>
    <t>[vsanDatastore] 1ee92862-4e6f-f006-7277-0c42a1634e78/</t>
  </si>
  <si>
    <t>vm-15979</t>
  </si>
  <si>
    <t>501e4c43-bc3b-0cd7-a174-f4e19e9b84bc</t>
  </si>
  <si>
    <t>SHQ-Cab-Cluster-P20-Interconnect-NE-R1</t>
  </si>
  <si>
    <t>192.0.2.61</t>
  </si>
  <si>
    <t>[vsanDatastore] a0fc2862-5e49-3c2e-166a-0c42a15b4040/SHQ-Cab-Cluster-P20-Interconnect-NE-R1-jZh-Redeploying.vmx</t>
  </si>
  <si>
    <t>[vsanDatastore] a0fc2862-5e49-3c2e-166a-0c42a15b4040/</t>
  </si>
  <si>
    <t>vm-16067</t>
  </si>
  <si>
    <t>501e0f9a-b5b9-ec79-2269-dd42e340d5a9</t>
  </si>
  <si>
    <t>SHQ-Cab-Cluster-P20-Interconnect-WO-R1</t>
  </si>
  <si>
    <t>SHQ-Cab-Cluster-P20-Inte</t>
  </si>
  <si>
    <t>198.18.1.10</t>
  </si>
  <si>
    <t>[vsanDatastore] 73430d62-00b9-1dd9-2059-0c42a15b4040/SHQ-Cab-Cluster-P20-Interconnect-WO-R1.vmx</t>
  </si>
  <si>
    <t>[vsanDatastore] 73430d62-00b9-1dd9-2059-0c42a15b4040/</t>
  </si>
  <si>
    <t>Successful: 2022-06-29 03:22:04 UTC</t>
  </si>
  <si>
    <t>2022-06-29 03:22:04 UTC</t>
  </si>
  <si>
    <t>vm-13126</t>
  </si>
  <si>
    <t>501e6fe0-bdd7-fe0b-5958-887a68dc1dd7</t>
  </si>
  <si>
    <t>SHQ-Cab-Cluster-P30-CP-WO-R1</t>
  </si>
  <si>
    <t>nsx.LogicalSwitch: ebf75b35-fc5f-40b1-ae50-0d16e3e5fcf8</t>
  </si>
  <si>
    <t>[vsanDatastore] ec368d61-7e8f-8d6c-3aae-0c42a1633458/SHQ-Cab-Cluster-P30-CP-WO-R1.vmx</t>
  </si>
  <si>
    <t>[vsanDatastore] ec368d61-7e8f-8d6c-3aae-0c42a1633458/</t>
  </si>
  <si>
    <t>Successful: 2021-11-30 04:32:07 UTC</t>
  </si>
  <si>
    <t>2021-11-30 04:32:07 UTC</t>
  </si>
  <si>
    <t>vm-3437</t>
  </si>
  <si>
    <t>501e3911-c4b4-2fb0-f308-61b3db0d1c92</t>
  </si>
  <si>
    <t>SHQ-Cab-Cluster-P30-Interconnect-IX-R1</t>
  </si>
  <si>
    <t>172.21.131.33</t>
  </si>
  <si>
    <t>[vsanDatastore] 04e92862-b47d-1ab9-36ed-0c42a15b4040/SHQ-Cab-Cluster-P30-Interconnect-IX-R1-sUH-Redeploying.vmx</t>
  </si>
  <si>
    <t>[vsanDatastore] 04e92862-b47d-1ab9-36ed-0c42a15b4040/</t>
  </si>
  <si>
    <t>vm-15966</t>
  </si>
  <si>
    <t>501ed469-f64c-0c7b-388f-282bc81084fa</t>
  </si>
  <si>
    <t>SHQ-Cab-Cluster-P30-Interconnect-NE-R1</t>
  </si>
  <si>
    <t>[vsanDatastore] 83fc2862-c858-9822-f144-0c42a1633458/SHQ-Cab-Cluster-P30-Interconnect-NE-R1-rTN-Redeploying.vmx</t>
  </si>
  <si>
    <t>[vsanDatastore] 83fc2862-c858-9822-f144-0c42a1633458/</t>
  </si>
  <si>
    <t>vm-16060</t>
  </si>
  <si>
    <t>501ef0d5-c579-4a1a-218c-0fdc13423519</t>
  </si>
  <si>
    <t>SHQ-Cab-Cluster-P30-Interconnect-WO-R1</t>
  </si>
  <si>
    <t>SHQ-Cab-Cluster-P30-CP-W</t>
  </si>
  <si>
    <t>198.18.1.12</t>
  </si>
  <si>
    <t>[vsanDatastore] 3f578d61-784e-76d5-7d5c-0c42a180adb6/SHQ-Cab-Cluster-P30-CP-WO-R1.vmx</t>
  </si>
  <si>
    <t>[vsanDatastore] 3f578d61-784e-76d5-7d5c-0c42a180adb6/</t>
  </si>
  <si>
    <t>Successful: 2021-11-30 04:29:21 UTC</t>
  </si>
  <si>
    <t>2021-11-30 04:29:21 UTC</t>
  </si>
  <si>
    <t>vm-3452</t>
  </si>
  <si>
    <t>501ed74a-9a52-8900-111a-6bf86c734020</t>
  </si>
  <si>
    <t>SHQ-Cab-Cluster-P40-Interconnect-IX-R1</t>
  </si>
  <si>
    <t>172.21.131.35</t>
  </si>
  <si>
    <t>nsx.LogicalSwitch: e31c9d02-48a8-4221-bf3d-d22eb2e7aafc</t>
  </si>
  <si>
    <t>[vsanDatastore] 04e92862-e4cb-51ca-1a33-0c42a180adb6/SHQ-Cab-Cluster-P40-Interconnect-IX-R1-ogR-Redeploying.vmx</t>
  </si>
  <si>
    <t>[vsanDatastore] 04e92862-e4cb-51ca-1a33-0c42a180adb6/</t>
  </si>
  <si>
    <t>vm-15967</t>
  </si>
  <si>
    <t>501ed69d-51cc-54c2-7447-bdfbcdca4300</t>
  </si>
  <si>
    <t>SHQ-Cab-Cluster-P40-Interconnect-NE-R1</t>
  </si>
  <si>
    <t>[vsanDatastore] 84fc2862-1656-82e9-b991-0c42a1807d4e/SHQ-Cab-Cluster-P40-Interconnect-NE-R1-NxX-Redeploying.vmx</t>
  </si>
  <si>
    <t>[vsanDatastore] 84fc2862-1656-82e9-b991-0c42a1807d4e/</t>
  </si>
  <si>
    <t>vm-16061</t>
  </si>
  <si>
    <t>501e9143-1c0d-73be-f174-37126a156b74</t>
  </si>
  <si>
    <t>SHQ-Cab-Cluster-P40-Interconnect-WO-R1</t>
  </si>
  <si>
    <t>SHQ-Cab-Cluster-P40-CP-W</t>
  </si>
  <si>
    <t>[vsanDatastore] 155a8d61-2c3d-3e76-04dc-0c42a1807d3e/SHQ-Cab-Cluster-P40-CP-WO-R1.vmx</t>
  </si>
  <si>
    <t>[vsanDatastore] 155a8d61-2c3d-3e76-04dc-0c42a1807d3e/</t>
  </si>
  <si>
    <t>Successful: 2021-11-30 04:05:50 UTC</t>
  </si>
  <si>
    <t>2021-11-30 04:05:50 UTC</t>
  </si>
  <si>
    <t>vm-3474</t>
  </si>
  <si>
    <t>501e4b46-e9cc-8b09-8fe7-9438c1a6c1d3</t>
  </si>
  <si>
    <t>SHQ-Cab-Cluster-P70-Interconnect-IX-R1</t>
  </si>
  <si>
    <t>172.21.131.44</t>
  </si>
  <si>
    <t>nsx.LogicalSwitch: d621f3f5-ce12-4de7-a03e-435a8b1c7c2c</t>
  </si>
  <si>
    <t>[vsanDatastore] da852a62-cc76-5af4-9c9a-0c42a162dec0/SHQ-Cab-Cluster-P70-Interconnect-IX-R1.vmx</t>
  </si>
  <si>
    <t>[vsanDatastore] da852a62-cc76-5af4-9c9a-0c42a162dec0/</t>
  </si>
  <si>
    <t>Successful: 2022-06-29 03:04:34 UTC</t>
  </si>
  <si>
    <t>2022-06-29 03:04:34 UTC</t>
  </si>
  <si>
    <t>vm-16096</t>
  </si>
  <si>
    <t>501eb2ba-993d-efa5-4ae7-eedd59d3c44b</t>
  </si>
  <si>
    <t>SHQ-Cab-Cluster-P70-Interconnect-NE-R1</t>
  </si>
  <si>
    <t>192.0.2.34</t>
  </si>
  <si>
    <t>[vsanDatastore] dc852a62-d678-ee51-5b8e-0c42a1633458/SHQ-Cab-Cluster-P70-Interconnect-NE-R1.vmx</t>
  </si>
  <si>
    <t>[vsanDatastore] dc852a62-d678-ee51-5b8e-0c42a1633458/</t>
  </si>
  <si>
    <t>Successful: 2022-06-29 03:55:55 UTC</t>
  </si>
  <si>
    <t>2022-06-29 03:55:55 UTC</t>
  </si>
  <si>
    <t>vm-16097</t>
  </si>
  <si>
    <t>501ec3ad-2a1e-7ace-b03c-56f2cd40793f</t>
  </si>
  <si>
    <t>SHQ-Cab-Cluster-P70-Interconnect-WO-R1</t>
  </si>
  <si>
    <t>SHQ-Cab-Cluster-P70-Inte</t>
  </si>
  <si>
    <t>198.18.1.18</t>
  </si>
  <si>
    <t>[vsanDatastore] d9852a62-68fa-a820-fb44-0c42a180bee6/SHQ-Cab-Cluster-P70-Interconnect-WO-R1.vmx</t>
  </si>
  <si>
    <t>[vsanDatastore] d9852a62-68fa-a820-fb44-0c42a180bee6/</t>
  </si>
  <si>
    <t>Successful: 2022-06-29 03:49:42 UTC</t>
  </si>
  <si>
    <t>2022-06-29 03:49:42 UTC</t>
  </si>
  <si>
    <t>vm-16095</t>
  </si>
  <si>
    <t>501ec8c7-d6ae-c9f9-7a79-b2bfaa78b79e</t>
  </si>
  <si>
    <t>SHQ-Cab-Cluster-P90-Interconnect-IX-R1</t>
  </si>
  <si>
    <t>172.21.131.37</t>
  </si>
  <si>
    <t>nsx.LogicalSwitch: 59e0f52f-34ec-44ff-9089-173b51dde51e</t>
  </si>
  <si>
    <t>[vsanDatastore] 04e92862-38bf-4b3c-b1fa-0c42a1809706/SHQ-Cab-Cluster-P90-Interconnect-IX-R1-ple-Redeploying.vmx</t>
  </si>
  <si>
    <t>[vsanDatastore] 04e92862-38bf-4b3c-b1fa-0c42a1809706/</t>
  </si>
  <si>
    <t>vm-15968</t>
  </si>
  <si>
    <t>501ec35d-5db2-4c82-76fc-a156c0bba3c7</t>
  </si>
  <si>
    <t>SHQ-Cab-Cluster-P90-Interconnect-NE-R1</t>
  </si>
  <si>
    <t>[vsanDatastore] 89fc2862-1ae5-5448-65a4-0c42a180adb6/SHQ-Cab-Cluster-P90-Interconnect-NE-R1-Sll-Redeploying.vmx</t>
  </si>
  <si>
    <t>[vsanDatastore] 89fc2862-1ae5-5448-65a4-0c42a180adb6/</t>
  </si>
  <si>
    <t>vm-16062</t>
  </si>
  <si>
    <t>501e1f80-3104-63db-7494-a2b9d93e2e73</t>
  </si>
  <si>
    <t>SHQ-Cab-Cluster-P90-Interconnect-WO-R1</t>
  </si>
  <si>
    <t>SHQ-Cab-Cluster-P90-CP-W</t>
  </si>
  <si>
    <t>198.18.1.16</t>
  </si>
  <si>
    <t>[vsanDatastore] 6a5c8d61-6636-e5bc-0369-0c42a15b4040/SHQ-Cab-Cluster-P90-CP-WO-R1.vmx</t>
  </si>
  <si>
    <t>[vsanDatastore] 6a5c8d61-6636-e5bc-0369-0c42a15b4040/</t>
  </si>
  <si>
    <t>Successful: 2021-11-30 04:34:46 UTC</t>
  </si>
  <si>
    <t>2021-11-30 04:34:46 UTC</t>
  </si>
  <si>
    <t>vm-3482</t>
  </si>
  <si>
    <t>501edcdb-3cfc-0e26-0c69-131f5056c006</t>
  </si>
  <si>
    <t>SHQ-Cab-Cluster-PZ60-Interconnect-IX-R1</t>
  </si>
  <si>
    <t>172.21.131.46</t>
  </si>
  <si>
    <t>nsx.LogicalSwitch: 999b102d-1a53-4ec5-bacb-b6c271fc49c3</t>
  </si>
  <si>
    <t>[vsanDatastore] 3ab68f62-a2c3-cad3-a987-0c42a162dec0/SHQ-Cab-Cluster-PZ60-Interconnect-IX-R1.vmx</t>
  </si>
  <si>
    <t>[vsanDatastore] 3ab68f62-a2c3-cad3-a987-0c42a162dec0/</t>
  </si>
  <si>
    <t>Successful: 2022-06-29 03:15:47 UTC</t>
  </si>
  <si>
    <t>2022-06-29 03:15:47 UTC</t>
  </si>
  <si>
    <t>vm-27821</t>
  </si>
  <si>
    <t>501ea3fa-a460-0efa-917b-2cea17b35494</t>
  </si>
  <si>
    <t>SHQ-Cab-Cluster-PZ60-Interconnect-NE-R1</t>
  </si>
  <si>
    <t>[vsanDatastore] 3ab68f62-28d0-44b8-88b6-0c42a1807d66/SHQ-Cab-Cluster-PZ60-Interconnect-NE-R1.vmx</t>
  </si>
  <si>
    <t>[vsanDatastore] 3ab68f62-28d0-44b8-88b6-0c42a1807d66/</t>
  </si>
  <si>
    <t>Successful: 2022-06-29 03:44:10 UTC</t>
  </si>
  <si>
    <t>2022-06-29 03:44:10 UTC</t>
  </si>
  <si>
    <t>vm-27822</t>
  </si>
  <si>
    <t>501eef63-d141-b8f2-e1df-f16de5533269</t>
  </si>
  <si>
    <t>SHQ-Cab-Cluster-PZ60-Interconnect-WO-R1</t>
  </si>
  <si>
    <t>SHQ-Cab-Cluster-PZ60-Int</t>
  </si>
  <si>
    <t>198.18.1.22</t>
  </si>
  <si>
    <t>[vsanDatastore] 3ab68f62-be99-a1ed-3497-0c42a1633299/SHQ-Cab-Cluster-PZ60-Interconnect-WO-R1.vmx</t>
  </si>
  <si>
    <t>[vsanDatastore] 3ab68f62-be99-a1ed-3497-0c42a1633299/</t>
  </si>
  <si>
    <t>Successful: 2022-06-29 03:11:59 UTC</t>
  </si>
  <si>
    <t>2022-06-29 03:11:59 UTC</t>
  </si>
  <si>
    <t>vm-27823</t>
  </si>
  <si>
    <t>501ea43e-ad50-36e1-2875-8e2e5f6c297e</t>
  </si>
  <si>
    <t>SHQ-Cab-TestDev-CT30-AVS20-Prod-IX-R1</t>
  </si>
  <si>
    <t>172.21.131.14</t>
  </si>
  <si>
    <t>nsx.LogicalSwitch: 0e1ac25a-a97f-4d39-8ed6-dd0a168a2518</t>
  </si>
  <si>
    <t>[vsanDatastore] a4df2862-ac4a-beff-6cd0-0c42a180bee6/SHQ-Cab-TestDev-CT30-AVS20-Prod-IX-R1-JYJ-Redeploying.vmx</t>
  </si>
  <si>
    <t>[vsanDatastore] a4df2862-ac4a-beff-6cd0-0c42a180bee6/</t>
  </si>
  <si>
    <t>vm-15939</t>
  </si>
  <si>
    <t>501ea4ee-72a6-c16a-7a95-ff13d332bc3e</t>
  </si>
  <si>
    <t>SHQ-Cab-TestDev-CT30-AVS20-Prod-NE-R1</t>
  </si>
  <si>
    <t>nsx.LogicalSwitch: 653460f7-b4ce-4443-b7e7-84d7efd34627</t>
  </si>
  <si>
    <t>nsx.LogicalSwitch: f145ad98-ee57-4bb8-886f-5a025162ab26</t>
  </si>
  <si>
    <t>nsx.LogicalSwitch: 2eb2e91d-a61a-446f-9dce-dd2997770e99</t>
  </si>
  <si>
    <t>nsx.LogicalSwitch: f0774af5-90ac-41a2-9735-1138af40de91</t>
  </si>
  <si>
    <t>nsx.LogicalSwitch: a13c71e5-ac89-4816-b4b5-dd94b18a28d1</t>
  </si>
  <si>
    <t>nsx.LogicalSwitch: 5fe19eed-f92b-4ee9-bba7-28d6302133b1</t>
  </si>
  <si>
    <t>[vsanDatastore] eaf18061-5e15-4295-51f5-0c42a16350d8/SHQ-Cab-TestDev-CT30-AVS20-Prod-NE-R1-AeW-Redeploying.vmx</t>
  </si>
  <si>
    <t>[vsanDatastore] eaf18061-5e15-4295-51f5-0c42a16350d8/</t>
  </si>
  <si>
    <t>Successful: 2021-11-30 04:15:10 UTC</t>
  </si>
  <si>
    <t>2021-11-30 04:15:10 UTC</t>
  </si>
  <si>
    <t>vm-2325</t>
  </si>
  <si>
    <t>501e73a3-fe09-eda6-85d1-e76d34693dcf</t>
  </si>
  <si>
    <t>SHQ-Cab-TestDev-CT30-AVS20-Prod-WO-R1</t>
  </si>
  <si>
    <t>SHQ-Cab-TestDev-CT30-AVS</t>
  </si>
  <si>
    <t>198.18.1.11</t>
  </si>
  <si>
    <t>[vsanDatastore] 33645c61-74d7-4941-8e25-0c42a1765b30/SHQ-Cab-TestDev-CT30-AVS20-Prod-WO-R1.vmx</t>
  </si>
  <si>
    <t>[vsanDatastore] 33645c61-74d7-4941-8e25-0c42a1765b30/</t>
  </si>
  <si>
    <t>Failed: 2021-10-19 03:25:11 UTC</t>
  </si>
  <si>
    <t>vm-441</t>
  </si>
  <si>
    <t>501eb053-fe7d-19f1-ce43-9f987f5c6e4b</t>
  </si>
  <si>
    <t>SHQCCAWT01</t>
  </si>
  <si>
    <t>SHQCCAWT01.cabext.com</t>
  </si>
  <si>
    <t>172.28.152.4</t>
  </si>
  <si>
    <t>nsx.LogicalSwitch: 0bf539ca-340f-45b3-8372-03a3f268037a</t>
  </si>
  <si>
    <t>[vsanDatastore (3)] f4279e62-d2a6-84a5-438d-0c42a1633500/SHQCCAWT01.vmx</t>
  </si>
  <si>
    <t>[vsanDatastore (3)] f4279e62-d2a6-84a5-438d-0c42a1633500/</t>
  </si>
  <si>
    <t>This server is to serve as a .CA Web server in the CABEXT domain</t>
  </si>
  <si>
    <t>Successful: 2022-06-29 03:09:25 UTC</t>
  </si>
  <si>
    <t>2022-06-29 03:09:25 UTC</t>
  </si>
  <si>
    <t>esx09-r15.p01.924da338569e4334878f5.southcentralus.avs.azure.com</t>
  </si>
  <si>
    <t>vm-30449</t>
  </si>
  <si>
    <t>5005f405-79ae-577d-62f8-b70f26f70dc4</t>
  </si>
  <si>
    <t>SHQCCAWT02</t>
  </si>
  <si>
    <t>SHQCCAWT02.cabext.com</t>
  </si>
  <si>
    <t>172.28.152.5</t>
  </si>
  <si>
    <t>[vsanDatastore (3)] 12289e62-2284-3fbd-2ba9-0c42a1633500/SHQCCAWT02.vmx</t>
  </si>
  <si>
    <t>[vsanDatastore (3)] 12289e62-2284-3fbd-2ba9-0c42a1633500/</t>
  </si>
  <si>
    <t>Successful: 2022-06-29 03:15:44 UTC</t>
  </si>
  <si>
    <t>2022-06-29 03:15:44 UTC</t>
  </si>
  <si>
    <t>vm-30448</t>
  </si>
  <si>
    <t>5005ad9e-b7c9-275e-b71f-7e0a345da3d4</t>
  </si>
  <si>
    <t>SHQCCAWT03</t>
  </si>
  <si>
    <t>SHQCCAWT03.cabext.com</t>
  </si>
  <si>
    <t>172.28.152.6</t>
  </si>
  <si>
    <t>[vsanDatastore (3)] fe279e62-84eb-5d0b-dd9d-0c42a1633500/SHQCCAWT03.vmx</t>
  </si>
  <si>
    <t>[vsanDatastore (3)] fe279e62-84eb-5d0b-dd9d-0c42a1633500/</t>
  </si>
  <si>
    <t>Successful: 2022-06-29 03:54:12 UTC</t>
  </si>
  <si>
    <t>2022-06-29 03:54:12 UTC</t>
  </si>
  <si>
    <t>esx11-r06.p01.924da338569e4334878f5.southcentralus.avs.azure.com</t>
  </si>
  <si>
    <t>vm-30447</t>
  </si>
  <si>
    <t>500cef73-b895-ce89-5101-6255a839d5f1</t>
  </si>
  <si>
    <t>SHQCCAWT04</t>
  </si>
  <si>
    <t>SHQCCAWT04.cabext.com</t>
  </si>
  <si>
    <t>172.28.152.7</t>
  </si>
  <si>
    <t>[vsanDatastore (3)] 08289e62-ca42-e36e-8794-0c42a1633500/SHQCCAWT04.vmx</t>
  </si>
  <si>
    <t>[vsanDatastore (3)] 08289e62-ca42-e36e-8794-0c42a1633500/</t>
  </si>
  <si>
    <t>Successful: 2022-06-29 03:20:01 UTC</t>
  </si>
  <si>
    <t>2022-06-29 03:20:01 UTC</t>
  </si>
  <si>
    <t>vm-30450</t>
  </si>
  <si>
    <t>500cad37-26a2-6ac7-4f88-161bddd502c6</t>
  </si>
  <si>
    <t>SHQCWMAP01</t>
  </si>
  <si>
    <t>SHQCWMAP01.Cabelas.Corp</t>
  </si>
  <si>
    <t>intel-haswell</t>
  </si>
  <si>
    <t>172.21.144.53</t>
  </si>
  <si>
    <t>[vsanDatastore (1)] ed504b62-e036-46d4-c68c-0c42a16332f8/SHQCWMAP01.vmx</t>
  </si>
  <si>
    <t>[vsanDatastore (1)] ed504b62-e036-46d4-c68c-0c42a16332f8/</t>
  </si>
  <si>
    <t>Modification History:</t>
  </si>
  <si>
    <t>Successful: 2022-06-29 03:26:19 UTC</t>
  </si>
  <si>
    <t>2022-06-29 03:26:19 UTC</t>
  </si>
  <si>
    <t>Microsoft Windows Server 2008 R2 (64-bit)</t>
  </si>
  <si>
    <t>vm-20248</t>
  </si>
  <si>
    <t>502eaad0-ade5-1080-95c1-e2bc3e4d95f1</t>
  </si>
  <si>
    <t>SHQDBAAP02</t>
  </si>
  <si>
    <t>SHQDBAAP02.Cabelas.Corp</t>
  </si>
  <si>
    <t>172.21.144.3</t>
  </si>
  <si>
    <t>[vsanDatastore] 45b81362-e63b-e4ca-d2b8-0c42a1633458/SHQDBAAP02.vmx</t>
  </si>
  <si>
    <t>[vsanDatastore] 45b81362-e63b-e4ca-d2b8-0c42a1633458/</t>
  </si>
  <si>
    <t>DBA - Oracle DBA Servers Windows Server 2008 R2 A single proc machine 4GB of RAM 20GB of disk space</t>
  </si>
  <si>
    <t>Successful: 2022-06-29 03:59:05 UTC</t>
  </si>
  <si>
    <t>2022-06-29 03:59:05 UTC</t>
  </si>
  <si>
    <t>vm-13899</t>
  </si>
  <si>
    <t>5034dd04-556c-6cac-7a8d-c121f5224419</t>
  </si>
  <si>
    <t>SHQDCHAZSHP</t>
  </si>
  <si>
    <t>SHQDCHAZSHP.cabelas.corp</t>
  </si>
  <si>
    <t>172.21.144.98</t>
  </si>
  <si>
    <t>[vsanDatastore (1)] 06d27262-8286-e7aa-9077-0c42a180b88e/SHQDCHAZSHP.vmx</t>
  </si>
  <si>
    <t>[vsanDatastore (1)] 06d27262-8286-e7aa-9077-0c42a180b88e/</t>
  </si>
  <si>
    <t>Successful: 2022-06-29 03:07:26 UTC</t>
  </si>
  <si>
    <t>2022-06-29 03:07:26 UTC</t>
  </si>
  <si>
    <t>esx12-r19.p01.924da338569e4334878f5.southcentralus.avs.azure.com</t>
  </si>
  <si>
    <t>vm-23793</t>
  </si>
  <si>
    <t>5005cbcd-7eae-5863-c2ff-55af5ee8d823</t>
  </si>
  <si>
    <t>SHQDCSAP01</t>
  </si>
  <si>
    <t>SHQDCSAP01.cabelas.corp</t>
  </si>
  <si>
    <t>172.21.144.100</t>
  </si>
  <si>
    <t>[vsanDatastore (1)] 10d27262-24ad-c012-a629-0c42a180b88e/SHQDCSAP01.vmx</t>
  </si>
  <si>
    <t>[vsanDatastore (1)] 10d27262-24ad-c012-a629-0c42a180b88e/</t>
  </si>
  <si>
    <t>Successful: 2022-06-29 03:19:21 UTC</t>
  </si>
  <si>
    <t>2022-06-29 03:19:21 UTC</t>
  </si>
  <si>
    <t>esx12-r02.p01.924da338569e4334878f5.southcentralus.avs.azure.com</t>
  </si>
  <si>
    <t>vm-23794</t>
  </si>
  <si>
    <t>500544aa-aa85-46db-a0d5-81e6d6fc235a</t>
  </si>
  <si>
    <t>SHQDSHAP01</t>
  </si>
  <si>
    <t>SHQDSHAP01.cabelas.corp</t>
  </si>
  <si>
    <t>172.21.144.31</t>
  </si>
  <si>
    <t>[vsanDatastore (1)] 644c4d62-6ce2-d8cb-7fe7-0c42a180b88e/SHQDSHAP01.vmx</t>
  </si>
  <si>
    <t>[vsanDatastore (1)] 644c4d62-6ce2-d8cb-7fe7-0c42a180b88e/</t>
  </si>
  <si>
    <t>Successful: 2022-06-29 03:32:58 UTC</t>
  </si>
  <si>
    <t>2022-06-29 03:32:58 UTC</t>
  </si>
  <si>
    <t>vm-20133</t>
  </si>
  <si>
    <t>50194963-4c20-1c4c-eb54-c73c3820663e</t>
  </si>
  <si>
    <t>SHQDSHAP02</t>
  </si>
  <si>
    <t>SHQDSHAP02.cabelas.corp</t>
  </si>
  <si>
    <t>172.21.144.32</t>
  </si>
  <si>
    <t>[vsanDatastore (1)] 2d713b62-aa89-69c6-54e3-0c42a16332f8/SHQDSHAP02.vmx</t>
  </si>
  <si>
    <t>[vsanDatastore (1)] 2d713b62-aa89-69c6-54e3-0c42a16332f8/</t>
  </si>
  <si>
    <t>Successful: 2022-06-29 03:28:13 UTC</t>
  </si>
  <si>
    <t>2022-06-29 03:28:13 UTC</t>
  </si>
  <si>
    <t>vm-17577</t>
  </si>
  <si>
    <t>5019b007-0440-5a1d-4f9c-b6e284be0411</t>
  </si>
  <si>
    <t>SHQEUGPM01</t>
  </si>
  <si>
    <t>shqeugpm01</t>
  </si>
  <si>
    <t>172.21.146.36</t>
  </si>
  <si>
    <t>[vsanDatastore (2)] 39629e62-d646-84e8-fe10-0c42a1631058/SHQEUGPM01.vmx</t>
  </si>
  <si>
    <t>[vsanDatastore (2)] 39629e62-d646-84e8-fe10-0c42a1631058/</t>
  </si>
  <si>
    <t>EUG Build from Oracle Linux 6.5 iso</t>
  </si>
  <si>
    <t>Successful: 2022-06-29 03:45:41 UTC</t>
  </si>
  <si>
    <t>2022-06-29 03:45:41 UTC</t>
  </si>
  <si>
    <t>Oracle Linux 4/5 or later (64-bit)</t>
  </si>
  <si>
    <t>Oracle Linux 6 (64-bit)</t>
  </si>
  <si>
    <t>vm-30698</t>
  </si>
  <si>
    <t>5005c57c-fef9-cb74-2605-b521b0fbf0f8</t>
  </si>
  <si>
    <t>SHQEUGPM02</t>
  </si>
  <si>
    <t>shqeugpm02</t>
  </si>
  <si>
    <t>172.21.146.37</t>
  </si>
  <si>
    <t>[vsanDatastore (2)] 2f629e62-f06c-c38f-5fce-0c42a1631058/SHQEUGPM02.vmx</t>
  </si>
  <si>
    <t>[vsanDatastore (2)] 2f629e62-f06c-c38f-5fce-0c42a1631058/</t>
  </si>
  <si>
    <t>Successful: 2022-06-29 03:08:00 UTC</t>
  </si>
  <si>
    <t>2022-06-29 03:08:00 UTC</t>
  </si>
  <si>
    <t>esx08-r17.p01.924da338569e4334878f5.southcentralus.avs.azure.com</t>
  </si>
  <si>
    <t>vm-30699</t>
  </si>
  <si>
    <t>500521c4-c7b5-1a36-3f34-67ef8384007f</t>
  </si>
  <si>
    <t>SHQEVTCRYPT1</t>
  </si>
  <si>
    <t>SHQEVTCRYPT1.Cabelas.Corp</t>
  </si>
  <si>
    <t>10.87.14.117</t>
  </si>
  <si>
    <t>nsx.LogicalSwitch: ea12205c-c0a9-4fdf-bc09-28793771d9da</t>
  </si>
  <si>
    <t>[vsanDatastore] 63c25261-766c-f0fd-fbff-0c42a162f430/SHQEVTCRYPT1.vmx</t>
  </si>
  <si>
    <t>[vsanDatastore] 63c25261-766c-f0fd-fbff-0c42a162f430/</t>
  </si>
  <si>
    <t>Successful: 2022-06-29 03:38:22 UTC</t>
  </si>
  <si>
    <t>2022-06-29 03:38:22 UTC</t>
  </si>
  <si>
    <t>vm-217</t>
  </si>
  <si>
    <t>5005f634-6c0e-b9a1-09c4-ffbe3f99eff3</t>
  </si>
  <si>
    <t>SHQFASAP01</t>
  </si>
  <si>
    <t>SHQFASAP01.cabelas.corp</t>
  </si>
  <si>
    <t>172.21.144.48</t>
  </si>
  <si>
    <t>[vsanDatastore (1)] 8d864b62-821f-43b1-a125-0c42a16332f8/SHQFASAP01.vmx</t>
  </si>
  <si>
    <t>[vsanDatastore (1)] 8d864b62-821f-43b1-a125-0c42a16332f8/</t>
  </si>
  <si>
    <t xml:space="preserve">R2 Applied 4/22/2014 </t>
  </si>
  <si>
    <t>Successful: 2022-06-29 03:45:31 UTC</t>
  </si>
  <si>
    <t>2022-06-29 03:45:31 UTC</t>
  </si>
  <si>
    <t>esx01-r21.p01.924da338569e4334878f5.southcentralus.avs.azure.com</t>
  </si>
  <si>
    <t>vm-19209</t>
  </si>
  <si>
    <t>50054245-9bdf-1de9-a276-8058ee419d2a</t>
  </si>
  <si>
    <t>SHQFASAP10</t>
  </si>
  <si>
    <t>SHQFASAP10.Cabelas.Corp</t>
  </si>
  <si>
    <t>172.21.144.49</t>
  </si>
  <si>
    <t>[vsanDatastore] 83c45261-d2eb-4d45-174a-0c42a162f430/SHQFASAP10.vmx</t>
  </si>
  <si>
    <t>[vsanDatastore] 83c45261-d2eb-4d45-174a-0c42a162f430/</t>
  </si>
  <si>
    <t>Successful: 2022-06-29 03:07:21 UTC</t>
  </si>
  <si>
    <t>2022-06-29 03:07:21 UTC</t>
  </si>
  <si>
    <t>vm-221</t>
  </si>
  <si>
    <t>500561f6-52a6-7f11-e8f2-49386a171690</t>
  </si>
  <si>
    <t>SHQGSFAD01</t>
  </si>
  <si>
    <t>SHQGSFAD01.Cabelas.Corp</t>
  </si>
  <si>
    <t>172.21.144.47</t>
  </si>
  <si>
    <t>[vsanDatastore] 75c65261-8eff-f88e-5542-0c42a1807d66/SHQGSFAD01.vmx</t>
  </si>
  <si>
    <t>[vsanDatastore] 75c65261-8eff-f88e-5542-0c42a1807d66/</t>
  </si>
  <si>
    <t>Failed: 2021-10-19 04:33:48 UTC</t>
  </si>
  <si>
    <t>vm-225</t>
  </si>
  <si>
    <t>502ee4bd-b08e-b257-68b8-29a94f37bd5e</t>
  </si>
  <si>
    <t>SHQGSFAP01</t>
  </si>
  <si>
    <t>SHQGSFAP01.cabelas.corp</t>
  </si>
  <si>
    <t>172.21.144.18</t>
  </si>
  <si>
    <t>[vsanDatastore (1)] f5cd3862-f07b-35ad-6498-0c42a16332f8/SHQGSFAP01.vmx</t>
  </si>
  <si>
    <t>[vsanDatastore (1)] f5cd3862-f07b-35ad-6498-0c42a16332f8/</t>
  </si>
  <si>
    <t>Successful: 2022-06-29 03:40:26 UTC</t>
  </si>
  <si>
    <t>2022-06-29 03:40:26 UTC</t>
  </si>
  <si>
    <t>esx19-r22.p01.924da338569e4334878f5.southcentralus.avs.azure.com</t>
  </si>
  <si>
    <t>vm-17346</t>
  </si>
  <si>
    <t>50194fe4-42a8-7d17-33f6-8a2f728e70f9</t>
  </si>
  <si>
    <t>SHQGSFAP02</t>
  </si>
  <si>
    <t>SHQGSFAP02.cabelas.corp</t>
  </si>
  <si>
    <t>172.21.144.19</t>
  </si>
  <si>
    <t>[vsanDatastore (1)] 36ce3862-c28d-7d7e-93db-0c42a16332f8/SHQGSFAP02.vmx</t>
  </si>
  <si>
    <t>[vsanDatastore (1)] 36ce3862-c28d-7d7e-93db-0c42a16332f8/</t>
  </si>
  <si>
    <t>Successful: 2022-06-29 03:19:11 UTC</t>
  </si>
  <si>
    <t>2022-06-29 03:19:11 UTC</t>
  </si>
  <si>
    <t>vm-17353</t>
  </si>
  <si>
    <t>5019eea1-4a98-a1b6-51b8-65286ca7cee6</t>
  </si>
  <si>
    <t>SHQHRBAP02</t>
  </si>
  <si>
    <t>SHQHRBAP02.cabelas.corp</t>
  </si>
  <si>
    <t>172.21.144.93</t>
  </si>
  <si>
    <t>[vsanDatastore (3)] 45e9a862-2ef5-2f46-fa40-0c42a1633500/SHQHRBAP02.vmx</t>
  </si>
  <si>
    <t>[vsanDatastore (3)] 45e9a862-2ef5-2f46-fa40-0c42a1633500/</t>
  </si>
  <si>
    <t>Successful: 2022-06-29 03:50:18 UTC</t>
  </si>
  <si>
    <t>2022-06-29 03:50:18 UTC</t>
  </si>
  <si>
    <t>vm-32448</t>
  </si>
  <si>
    <t>5005404a-2c10-fbb5-a1a2-2fec28ba0b6b</t>
  </si>
  <si>
    <t>SHQHRBAP03</t>
  </si>
  <si>
    <t>SHQHRBAP03.cabelas.corp</t>
  </si>
  <si>
    <t>172.21.144.94</t>
  </si>
  <si>
    <t>[vsanDatastore (3)] 3be9a862-30ad-25f8-dbb7-0c42a1633500/SHQHRBAP03.vmx</t>
  </si>
  <si>
    <t>[vsanDatastore (3)] 3be9a862-30ad-25f8-dbb7-0c42a1633500/</t>
  </si>
  <si>
    <t>Successful: 2022-06-29 03:35:22 UTC</t>
  </si>
  <si>
    <t>2022-06-29 03:35:22 UTC</t>
  </si>
  <si>
    <t>vm-32447</t>
  </si>
  <si>
    <t>5005527c-6ecd-b866-fe36-fbcd0409316e</t>
  </si>
  <si>
    <t>SHQISSWP01</t>
  </si>
  <si>
    <t>SHQISSWP01.cabelas.corp</t>
  </si>
  <si>
    <t>172.21.144.25</t>
  </si>
  <si>
    <t>[vsanDatastore (1)] dfd37262-fca4-f79c-57af-0c42a180b88e/SHQISSWP01.vmx</t>
  </si>
  <si>
    <t>[vsanDatastore (1)] dfd37262-fca4-f79c-57af-0c42a180b88e/</t>
  </si>
  <si>
    <t>ISS- IIS Smooth Streaming</t>
  </si>
  <si>
    <t>Successful: 2022-06-29 03:47:25 UTC</t>
  </si>
  <si>
    <t>2022-06-29 03:47:25 UTC</t>
  </si>
  <si>
    <t>esx07-r16.p01.924da338569e4334878f5.southcentralus.avs.azure.com</t>
  </si>
  <si>
    <t>vm-23789</t>
  </si>
  <si>
    <t>5005297b-641e-1d56-c1cf-3d742f5efc73</t>
  </si>
  <si>
    <t>SHQISSWP02</t>
  </si>
  <si>
    <t>SHQISSWP02.cabelas.corp</t>
  </si>
  <si>
    <t>172.21.144.26</t>
  </si>
  <si>
    <t>[vsanDatastore (1)] ead37262-ca39-ea04-0ce6-0c42a180b88e/SHQISSWP02.vmx</t>
  </si>
  <si>
    <t>[vsanDatastore (1)] ead37262-ca39-ea04-0ce6-0c42a180b88e/</t>
  </si>
  <si>
    <t>Successful: 2022-06-29 03:26:21 UTC</t>
  </si>
  <si>
    <t>2022-06-29 03:26:21 UTC</t>
  </si>
  <si>
    <t>esx15-r17.p01.924da338569e4334878f5.southcentralus.avs.azure.com</t>
  </si>
  <si>
    <t>vm-23790</t>
  </si>
  <si>
    <t>5005bcf6-3e0a-8c56-9704-78d0753c5866</t>
  </si>
  <si>
    <t>SHQLOGAP02 (OL6)</t>
  </si>
  <si>
    <t>shqlogap02</t>
  </si>
  <si>
    <t>172.21.146.17</t>
  </si>
  <si>
    <t>[vsanDatastore (3)] 1c0aba62-48fc-16c2-4256-0c42a162d188/SHQLOGAP02 (OL6).vmx</t>
  </si>
  <si>
    <t>[vsanDatastore (3)] 1c0aba62-48fc-16c2-4256-0c42a162d188/</t>
  </si>
  <si>
    <t>LOG - Logging</t>
  </si>
  <si>
    <t>Successful: 2022-06-29 03:29:02 UTC</t>
  </si>
  <si>
    <t>2022-06-29 03:29:02 UTC</t>
  </si>
  <si>
    <t>Red Hat Enterprise Linux 6 (64-bit)</t>
  </si>
  <si>
    <t>vm-27828</t>
  </si>
  <si>
    <t>502e6d68-640d-2979-88d4-78aab055f16c</t>
  </si>
  <si>
    <t>SHQMAPAP01</t>
  </si>
  <si>
    <t>SHQMAPAP01.cabelas.corp</t>
  </si>
  <si>
    <t>172.21.144.115</t>
  </si>
  <si>
    <t>[vsanDatastore (1)] eea58262-423b-266a-fe22-0c42a162f4c0/SHQMAPAP01.vmx</t>
  </si>
  <si>
    <t>[vsanDatastore (1)] eea58262-423b-266a-fe22-0c42a162f4c0/</t>
  </si>
  <si>
    <t>Microsoft Assessment and Planning Toolkit for Software Licensing requested by John Lee</t>
  </si>
  <si>
    <t>Successful: 2022-06-29 03:03:58 UTC</t>
  </si>
  <si>
    <t>2022-06-29 03:03:58 UTC</t>
  </si>
  <si>
    <t>vm-26041</t>
  </si>
  <si>
    <t>500c86f7-f4c2-9009-01e6-cd9011345a64</t>
  </si>
  <si>
    <t>SHQ-Prod-Cab-DMZ-Cluster-PZ00-SM-IX-R1</t>
  </si>
  <si>
    <t>172.21.131.50</t>
  </si>
  <si>
    <t>nsx.LogicalSwitch: 861e1897-f1ee-4fd1-9dcc-7ea131133df9</t>
  </si>
  <si>
    <t>[vsanDatastore] 387c9e62-02dc-1b8d-3c89-0c42a162f430/SHQ-Prod-Cab-DMZ-Cluster-PZ00-SM-IX-R1.vmx</t>
  </si>
  <si>
    <t>[vsanDatastore] 387c9e62-02dc-1b8d-3c89-0c42a162f430/</t>
  </si>
  <si>
    <t>Successful: 2022-06-29 03:08:11 UTC</t>
  </si>
  <si>
    <t>2022-06-29 03:08:11 UTC</t>
  </si>
  <si>
    <t>vm-30182</t>
  </si>
  <si>
    <t>501ed36d-537d-26b2-b7af-ba57fa6bd4b7</t>
  </si>
  <si>
    <t>SHQ-Prod-Cab-DMZ-Cluster-PZ00-SM-NE-R1</t>
  </si>
  <si>
    <t>192.0.2.76</t>
  </si>
  <si>
    <t>[vsanDatastore] 3b7c9e62-429e-eadc-9c91-0c42a15b4040/SHQ-Prod-Cab-DMZ-Cluster-PZ00-SM-NE-R1.vmx</t>
  </si>
  <si>
    <t>[vsanDatastore] 3b7c9e62-429e-eadc-9c91-0c42a15b4040/</t>
  </si>
  <si>
    <t>Successful: 2022-06-29 03:35:38 UTC</t>
  </si>
  <si>
    <t>2022-06-29 03:35:38 UTC</t>
  </si>
  <si>
    <t>vm-30183</t>
  </si>
  <si>
    <t>501e93bd-8373-4b6c-96aa-80b27858270b</t>
  </si>
  <si>
    <t>SHQ-Prod-Cab-DMZ-Cluster-PZ00-SM-WO-R1</t>
  </si>
  <si>
    <t>SHQ-Prod-Cab-DMZ-Cluster</t>
  </si>
  <si>
    <t>[vsanDatastore] 387c9e62-1ad7-6963-a8e2-0c42a1765b20/SHQ-Prod-Cab-DMZ-Cluster-PZ00-SM-WO-R1.vmx</t>
  </si>
  <si>
    <t>[vsanDatastore] 387c9e62-1ad7-6963-a8e2-0c42a1765b20/</t>
  </si>
  <si>
    <t>Successful: 2022-06-29 03:56:03 UTC</t>
  </si>
  <si>
    <t>2022-06-29 03:56:03 UTC</t>
  </si>
  <si>
    <t>vm-30181</t>
  </si>
  <si>
    <t>501eea72-3616-80e3-d65b-24869066ad9a</t>
  </si>
  <si>
    <t>SHQ-Prod-Cab-DMZ-Cluster-PZ50-SM-IX-R1</t>
  </si>
  <si>
    <t>172.21.130.112</t>
  </si>
  <si>
    <t>nsx.LogicalSwitch: 708cd5ea-b623-4dcb-87a5-73447c915f1a</t>
  </si>
  <si>
    <t>[vsanDatastore] 727c9e62-ce64-121e-2518-0c42a1633299/SHQ-Prod-Cab-DMZ-Cluster-PZ50-SM-IX-R1.vmx</t>
  </si>
  <si>
    <t>[vsanDatastore] 727c9e62-ce64-121e-2518-0c42a1633299/</t>
  </si>
  <si>
    <t>Successful: 2022-06-29 03:37:50 UTC</t>
  </si>
  <si>
    <t>2022-06-29 03:37:50 UTC</t>
  </si>
  <si>
    <t>vm-30186</t>
  </si>
  <si>
    <t>501e7df8-6799-bfff-af1a-394640fa9645</t>
  </si>
  <si>
    <t>SHQ-Prod-Cab-DMZ-Cluster-PZ50-SM-NE-R1</t>
  </si>
  <si>
    <t>[vsanDatastore] 727c9e62-a4e8-81ef-c305-0c42a1807d3e/SHQ-Prod-Cab-DMZ-Cluster-PZ50-SM-NE-R1.vmx</t>
  </si>
  <si>
    <t>[vsanDatastore] 727c9e62-a4e8-81ef-c305-0c42a1807d3e/</t>
  </si>
  <si>
    <t>Successful: 2022-06-29 03:51:41 UTC</t>
  </si>
  <si>
    <t>2022-06-29 03:51:41 UTC</t>
  </si>
  <si>
    <t>vm-30187</t>
  </si>
  <si>
    <t>501e9b40-f8a9-78cd-3899-1f414439a6e1</t>
  </si>
  <si>
    <t>SHQ-Prod-Cab-DMZ-Cluster-PZ50-SM-WO-R1</t>
  </si>
  <si>
    <t>[vsanDatastore] 717c9e62-6a65-fb39-82b2-0c42a1765b20/SHQ-Prod-Cab-DMZ-Cluster-PZ50-SM-WO-R1.vmx</t>
  </si>
  <si>
    <t>[vsanDatastore] 717c9e62-6a65-fb39-82b2-0c42a1765b20/</t>
  </si>
  <si>
    <t>Successful: 2022-06-29 03:27:40 UTC</t>
  </si>
  <si>
    <t>2022-06-29 03:27:40 UTC</t>
  </si>
  <si>
    <t>vm-30185</t>
  </si>
  <si>
    <t>501e6a10-a5f5-44bb-d8a1-984ba847c447</t>
  </si>
  <si>
    <t>SHQ-Prod-Cab-DMZ-Cluster-PZ90-SM-IX-R1</t>
  </si>
  <si>
    <t>172.21.131.54</t>
  </si>
  <si>
    <t>nsx.LogicalSwitch: 16bb8da4-f698-4294-a908-62c2100df7f8</t>
  </si>
  <si>
    <t>[vsanDatastore] cc7f9e62-b6c2-9f03-8247-0c42a162dec0/SHQ-Prod-Cab-DMZ-Cluster-PZ90-SM-IX-R1.vmx</t>
  </si>
  <si>
    <t>[vsanDatastore] cc7f9e62-b6c2-9f03-8247-0c42a162dec0/</t>
  </si>
  <si>
    <t>Successful: 2022-06-29 03:39:36 UTC</t>
  </si>
  <si>
    <t>2022-06-29 03:39:36 UTC</t>
  </si>
  <si>
    <t>vm-30204</t>
  </si>
  <si>
    <t>501eef63-2d63-a5a0-534b-af4b3e430dee</t>
  </si>
  <si>
    <t>SHQ-Prod-Cab-DMZ-Cluster-PZ90-SM-NE-R1</t>
  </si>
  <si>
    <t>192.0.2.72</t>
  </si>
  <si>
    <t>[vsanDatastore] cb7f9e62-ea7b-105d-bd21-0c42a1633458/SHQ-Prod-Cab-DMZ-Cluster-PZ90-SM-NE-R1.vmx</t>
  </si>
  <si>
    <t>[vsanDatastore] cb7f9e62-ea7b-105d-bd21-0c42a1633458/</t>
  </si>
  <si>
    <t>Successful: 2022-06-29 03:24:27 UTC</t>
  </si>
  <si>
    <t>2022-06-29 03:24:27 UTC</t>
  </si>
  <si>
    <t>vm-30203</t>
  </si>
  <si>
    <t>501eca07-5e80-2629-56e7-5e0dab027c15</t>
  </si>
  <si>
    <t>SHQ-Prod-Cab-DMZ-Cluster-PZ90-SM-WO-R1</t>
  </si>
  <si>
    <t>[vsanDatastore] ca7f9e62-1850-7a52-9538-0c42a16350d8/SHQ-Prod-Cab-DMZ-Cluster-PZ90-SM-WO-R1.vmx</t>
  </si>
  <si>
    <t>[vsanDatastore] ca7f9e62-1850-7a52-9538-0c42a16350d8/</t>
  </si>
  <si>
    <t>Successful: 2022-06-29 03:08:05 UTC</t>
  </si>
  <si>
    <t>2022-06-29 03:08:05 UTC</t>
  </si>
  <si>
    <t>vm-30202</t>
  </si>
  <si>
    <t>501ed161-3ff1-95ae-7049-094be9379507</t>
  </si>
  <si>
    <t>SHQPSTAP01</t>
  </si>
  <si>
    <t>SHQPSTAP01.cabelas.corp</t>
  </si>
  <si>
    <t>172.21.144.101</t>
  </si>
  <si>
    <t>[vsanDatastore (1)] a5d37262-c485-2933-2cb3-0c42a180b88e/SHQPSTAP01.vmx</t>
  </si>
  <si>
    <t>[vsanDatastore (1)] a5d37262-c485-2933-2cb3-0c42a180b88e/</t>
  </si>
  <si>
    <t>PST - CSA Management Server</t>
  </si>
  <si>
    <t>Successful: 2022-06-29 03:42:56 UTC</t>
  </si>
  <si>
    <t>2022-06-29 03:42:56 UTC</t>
  </si>
  <si>
    <t>esx09-r14.p01.924da338569e4334878f5.southcentralus.avs.azure.com</t>
  </si>
  <si>
    <t>vm-23791</t>
  </si>
  <si>
    <t>50054298-0813-c9eb-ee53-fd24a4a4970a</t>
  </si>
  <si>
    <t>SHQPSTAP02</t>
  </si>
  <si>
    <t>SHQPSTAP02.Cabelas.Corp</t>
  </si>
  <si>
    <t>172.21.144.7</t>
  </si>
  <si>
    <t>[vsanDatastore] 5f480d62-4ac0-db93-ff4b-0c42a1633458/SHQPSTAP02.vmx</t>
  </si>
  <si>
    <t>[vsanDatastore] 5f480d62-4ac0-db93-ff4b-0c42a1633458/</t>
  </si>
  <si>
    <t>Successful: 2022-06-29 03:38:23 UTC</t>
  </si>
  <si>
    <t>2022-06-29 03:38:23 UTC</t>
  </si>
  <si>
    <t>vm-13261</t>
  </si>
  <si>
    <t>50054229-bb4b-0462-4d25-0e5b2dd8e633</t>
  </si>
  <si>
    <t>SHQSHCAP02</t>
  </si>
  <si>
    <t>SHQSHCAP02.cabelas.corp</t>
  </si>
  <si>
    <t>172.21.144.92</t>
  </si>
  <si>
    <t>[vsanDatastore (1)] 30225762-5abf-6061-4e44-0c42a180b88e/SHQSHCAP02.vmx</t>
  </si>
  <si>
    <t>[vsanDatastore (1)] 30225762-5abf-6061-4e44-0c42a180b88e/</t>
  </si>
  <si>
    <t>IBM iSeries Client Access Showcase Server Owner = Tammy Harms</t>
  </si>
  <si>
    <t>Successful: 2022-06-29 03:17:11 UTC</t>
  </si>
  <si>
    <t>2022-06-29 03:17:11 UTC</t>
  </si>
  <si>
    <t>vm-20394</t>
  </si>
  <si>
    <t>500c5606-5e0f-a17c-5bd3-e425a3b7cdbc</t>
  </si>
  <si>
    <t>SHQSMSAP01</t>
  </si>
  <si>
    <t>SHQSMSAP01.cabelas.corp</t>
  </si>
  <si>
    <t>172.21.144.114</t>
  </si>
  <si>
    <t>[vsanDatastore (1)] 86018462-f8cc-1830-f1fa-0c42a162f4c0/SWPD20SCCMA01.vmx</t>
  </si>
  <si>
    <t>[vsanDatastore (1)] 86018462-f8cc-1830-f1fa-0c42a162f4c0/</t>
  </si>
  <si>
    <t>System Center Configuration Manager Primary Application Server (Cabelas) Newly crated name SWPD20SCCMA01 was changed to the old name SHQSMSAP01 due to application restrictions</t>
  </si>
  <si>
    <t>Successful: 2022-06-29 03:35:28 UTC</t>
  </si>
  <si>
    <t>2022-06-29 03:35:28 UTC</t>
  </si>
  <si>
    <t>esx19-r09.p01.924da338569e4334878f5.southcentralus.avs.azure.com</t>
  </si>
  <si>
    <t>vm-26238</t>
  </si>
  <si>
    <t>500cdb55-342b-b4e8-f8fc-1626e49ada1d</t>
  </si>
  <si>
    <t>SHQSPLAP01</t>
  </si>
  <si>
    <t>SHQSPLAP01.Cabelas.Corp</t>
  </si>
  <si>
    <t>172.21.142.2</t>
  </si>
  <si>
    <t>nsx.LogicalSwitch: a7c0cba3-e83c-4cea-9236-35c20d9a8950</t>
  </si>
  <si>
    <t>[vsanDatastore] d5e05261-56db-59cc-2938-0c42a1807d3e/SHQSPLAP01.vmx</t>
  </si>
  <si>
    <t>[vsanDatastore] d5e05261-56db-59cc-2938-0c42a1807d3e/</t>
  </si>
  <si>
    <t>Successful: 2022-06-29 03:18:27 UTC</t>
  </si>
  <si>
    <t>2022-06-29 03:18:27 UTC</t>
  </si>
  <si>
    <t>vm-277</t>
  </si>
  <si>
    <t>502ed99e-e7ef-e3c9-a4da-6b4df97fe01c</t>
  </si>
  <si>
    <t>SHQSPLAP03</t>
  </si>
  <si>
    <t>SHQSPLAP03.Cabelas.Corp</t>
  </si>
  <si>
    <t>172.21.142.3</t>
  </si>
  <si>
    <t>[vsanDatastore] aade5261-f63f-80f9-2eeb-0c42a180adb6/SHQSPLAP03.vmx</t>
  </si>
  <si>
    <t>[vsanDatastore] aade5261-f63f-80f9-2eeb-0c42a180adb6/</t>
  </si>
  <si>
    <t>Successful: 2022-06-29 03:14:23 UTC</t>
  </si>
  <si>
    <t>2022-06-29 03:14:23 UTC</t>
  </si>
  <si>
    <t>vm-273</t>
  </si>
  <si>
    <t>502e2129-0fa3-e123-4091-32e95347203f</t>
  </si>
  <si>
    <t>SHQSPWAP01</t>
  </si>
  <si>
    <t>shqspwap01</t>
  </si>
  <si>
    <t>172.21.146.35</t>
  </si>
  <si>
    <t>[vsanDatastore (2)] cf5f9e62-7ca8-00ca-4e12-0c42a1631058/SHQSPWAP01.vmx</t>
  </si>
  <si>
    <t>[vsanDatastore (2)] cf5f9e62-7ca8-00ca-4e12-0c42a1631058/</t>
  </si>
  <si>
    <t>EUG</t>
  </si>
  <si>
    <t>Successful: 2022-06-29 03:11:37 UTC</t>
  </si>
  <si>
    <t>2022-06-29 03:11:37 UTC</t>
  </si>
  <si>
    <t>vm-30700</t>
  </si>
  <si>
    <t>500591b8-c5c9-5aff-9230-f8d0b793bd18</t>
  </si>
  <si>
    <t>SHQSPWAP02</t>
  </si>
  <si>
    <t>intel-merom</t>
  </si>
  <si>
    <t>[vsanDatastore] 08bf4c61-3038-3045-1b95-0c42a15b4040/SHQSPWAP02.vmx</t>
  </si>
  <si>
    <t>[vsanDatastore] 08bf4c61-3038-3045-1b95-0c42a15b4040/</t>
  </si>
  <si>
    <t>Successful: 2022-06-29 03:22:54 UTC</t>
  </si>
  <si>
    <t>2022-06-29 03:22:54 UTC</t>
  </si>
  <si>
    <t>vm-197</t>
  </si>
  <si>
    <t>50099bdf-4af7-e7d5-6bbf-1316471e75bd</t>
  </si>
  <si>
    <t>SHQSQLDP22</t>
  </si>
  <si>
    <t>SHQSQLDP22.cabelas.corp</t>
  </si>
  <si>
    <t>172.21.138.24</t>
  </si>
  <si>
    <t>nsx.LogicalSwitch: 20d052ea-bfe7-42a3-9865-b7c69548b031</t>
  </si>
  <si>
    <t>[vsanDatastore (3)] c1459662-fcfc-d213-2012-0c42a1635688/SHQSQLDP22.vmx</t>
  </si>
  <si>
    <t>[vsanDatastore (3)] c1459662-fcfc-d213-2012-0c42a1635688/</t>
  </si>
  <si>
    <t>Sharepoint Production 2013</t>
  </si>
  <si>
    <t>Failed: 2022-04-27 08:02:49 UTC</t>
  </si>
  <si>
    <t>vm-22318</t>
  </si>
  <si>
    <t>50050989-b969-97a5-43e3-6e774717db5a</t>
  </si>
  <si>
    <t>SQL</t>
  </si>
  <si>
    <t>SHQSQLDP49</t>
  </si>
  <si>
    <t>SHQSQLDP49.cabelas.corp</t>
  </si>
  <si>
    <t>169.254.1.91</t>
  </si>
  <si>
    <t>Anti Affinity, Anti Affinity, Anti Affinity, Anti Affinity, Anti Affinity, Anti Affinity, Anti Affinity, Anti Affinity, Anti Affinity, Anti Affinity, Anti Affinity</t>
  </si>
  <si>
    <t>TripwireSQL-Cl, TripwireSQL-Cl, TripwireSQL-Cl, TripwireSQL-Cl, TripwireSQL-Cl, TripwireSQL-Cl, TripwireSQL-Cl, TripwireSQL-Cl, TripwireSQL-Cl, TripwireSQL-Cl, TripwireSQL-Cl</t>
  </si>
  <si>
    <t>[vsanDatastore (3)] 40e68e62-d636-a4b7-0e02-0c42a1633500/SHQSQLDP49.vmx</t>
  </si>
  <si>
    <t>[vsanDatastore (3)] 40e68e62-d636-a4b7-0e02-0c42a1633500/</t>
  </si>
  <si>
    <t>SQL ALWAYS ON CLUSTER SHQSQLAOP14</t>
  </si>
  <si>
    <t>Successful: 2022-06-29 03:23:54 UTC</t>
  </si>
  <si>
    <t>2022-06-29 03:23:54 UTC</t>
  </si>
  <si>
    <t>vm-28837</t>
  </si>
  <si>
    <t>50050bb4-05fe-08b2-4299-977b367747aa</t>
  </si>
  <si>
    <t>SHQSQLDP50</t>
  </si>
  <si>
    <t>SHQSQLDP50.cabelas.corp</t>
  </si>
  <si>
    <t>169.254.2.214</t>
  </si>
  <si>
    <t>[vsanDatastore (3)] 4be68e62-b238-0123-8713-0c42a1633500/SHQSQLDP50.vmx</t>
  </si>
  <si>
    <t>[vsanDatastore (3)] 4be68e62-b238-0123-8713-0c42a1633500/</t>
  </si>
  <si>
    <t>Successful: 2022-06-29 03:18:33 UTC</t>
  </si>
  <si>
    <t>2022-06-29 03:18:33 UTC</t>
  </si>
  <si>
    <t>vm-28836</t>
  </si>
  <si>
    <t>5005b120-fe95-040a-b6ef-2fad0f0d95aa</t>
  </si>
  <si>
    <t>SHQSQLDP53</t>
  </si>
  <si>
    <t>SHQSQLDP53.cabelas.corp</t>
  </si>
  <si>
    <t>172.21.138.25</t>
  </si>
  <si>
    <t>[vsanDatastore (3)] e7459662-f85b-36f3-c85e-0c42a180bf16/SHQSQLDP53.vmx</t>
  </si>
  <si>
    <t>[vsanDatastore (3)] e7459662-f85b-36f3-c85e-0c42a180bf16/</t>
  </si>
  <si>
    <t>Successful: 2022-04-27 22:46:18 UTC</t>
  </si>
  <si>
    <t>2022-04-27 22:46:18 UTC</t>
  </si>
  <si>
    <t>vm-22315</t>
  </si>
  <si>
    <t>50059a32-a46a-ff17-978d-8d7f05e5da21</t>
  </si>
  <si>
    <t>SHQSQLDP57</t>
  </si>
  <si>
    <t>SHQSQLDP57.cabelas.corp</t>
  </si>
  <si>
    <t>169.254.2.122</t>
  </si>
  <si>
    <t>SHQSQLDP57-8, SHQSQLDP57-8, SHQSQLDP57-8, SHQSQLDP57-8, SHQSQLDP57-8, SHQSQLDP57-8, SHQSQLDP57-8, SHQSQLDP57-8, SHQSQLDP57-8, SHQSQLDP57-8, SHQSQLDP57-8</t>
  </si>
  <si>
    <t>[vsanDatastore (3)] 3e819762-d29a-68aa-3fde-0c42a162d188/SHQSQLDP57.vmx</t>
  </si>
  <si>
    <t>[vsanDatastore (3)] 3e819762-d29a-68aa-3fde-0c42a162d188/</t>
  </si>
  <si>
    <t>SCCM SQL Server Always-On Cluster Node SHQSQLDP57-58 Owner = John Lee</t>
  </si>
  <si>
    <t>Successful: 2022-06-29 03:41:11 UTC</t>
  </si>
  <si>
    <t>2022-06-29 03:41:11 UTC</t>
  </si>
  <si>
    <t>vm-27391</t>
  </si>
  <si>
    <t>500c564b-3441-e466-7bee-47dd45a7f347</t>
  </si>
  <si>
    <t>SHQSQLDP58</t>
  </si>
  <si>
    <t>SHQSQLDP58.cabelas.corp</t>
  </si>
  <si>
    <t>169.254.1.228</t>
  </si>
  <si>
    <t>[vsanDatastore (3)] 76899762-fcba-e45b-fb20-0c42a1634fb8/SHQSQLDP58.vmx</t>
  </si>
  <si>
    <t>[vsanDatastore (3)] 76899762-fcba-e45b-fb20-0c42a1634fb8/</t>
  </si>
  <si>
    <t>Successful: 2022-06-29 03:31:32 UTC</t>
  </si>
  <si>
    <t>2022-06-29 03:31:32 UTC</t>
  </si>
  <si>
    <t>vm-27390</t>
  </si>
  <si>
    <t>500cd6dd-8447-aea7-c7c6-80cdf260723f</t>
  </si>
  <si>
    <t>SHQSQLMP01</t>
  </si>
  <si>
    <t>SHQSQLMP01.cabelas.corp</t>
  </si>
  <si>
    <t>172.21.138.6</t>
  </si>
  <si>
    <t>[vsanDatastore (3)] 2d729662-1056-8cb8-663f-0c42a180bf16/SHQSQLMP01.vmx</t>
  </si>
  <si>
    <t>[vsanDatastore (3)] 2d729662-1056-8cb8-663f-0c42a180bf16/</t>
  </si>
  <si>
    <t>2/17/22 - Added 60 GB to C:\ per SR4624166 - CRWhite 3/7/22 - Added 100 GB to H:\ per SR4646727 - CRWhite 3/21/22 - Added 100 GB to F:\ per SR4664119 - CRWhite</t>
  </si>
  <si>
    <t>Successful: 2022-06-29 03:20:00 UTC</t>
  </si>
  <si>
    <t>2022-06-29 03:20:00 UTC</t>
  </si>
  <si>
    <t>vm-17578</t>
  </si>
  <si>
    <t>5005d6a6-7beb-8b45-38b5-1d2f903365e5</t>
  </si>
  <si>
    <t>SHQTMEAP01</t>
  </si>
  <si>
    <t>shqtmeap01</t>
  </si>
  <si>
    <t>172.21.146.5</t>
  </si>
  <si>
    <t>[vsanDatastore] 7cc31562-ec2e-afd1-e996-0c42a1633458/SHQTMEAP01.vmx</t>
  </si>
  <si>
    <t>[vsanDatastore] 7cc31562-ec2e-afd1-e996-0c42a1633458/</t>
  </si>
  <si>
    <t>TME - TomEE Build from Oracle Linux 6.5 iso</t>
  </si>
  <si>
    <t>Successful: 2022-06-29 03:06:25 UTC</t>
  </si>
  <si>
    <t>2022-06-29 03:06:25 UTC</t>
  </si>
  <si>
    <t>vm-14165</t>
  </si>
  <si>
    <t>5005af19-7c40-dca1-3dd0-6ad5d66df98a</t>
  </si>
  <si>
    <t>SHQTMEAP02</t>
  </si>
  <si>
    <t>shqtmeap02</t>
  </si>
  <si>
    <t>172.21.146.6</t>
  </si>
  <si>
    <t>[vsanDatastore] 71c31562-3cb7-f96a-0256-0c42a1633458/SHQTMEAP02.vmx</t>
  </si>
  <si>
    <t>[vsanDatastore] 71c31562-3cb7-f96a-0256-0c42a1633458/</t>
  </si>
  <si>
    <t>Successful: 2022-06-29 03:15:15 UTC</t>
  </si>
  <si>
    <t>2022-06-29 03:15:15 UTC</t>
  </si>
  <si>
    <t>vm-14164</t>
  </si>
  <si>
    <t>50055e8f-33b4-2a03-afb4-f0b2926f6987</t>
  </si>
  <si>
    <t>shqtmeat02</t>
  </si>
  <si>
    <t>shqtmeat02.cabelas.corp</t>
  </si>
  <si>
    <t>intel-ivybridge</t>
  </si>
  <si>
    <t>10.99.160.58</t>
  </si>
  <si>
    <t>[vsanDatastore] e8e25261-6a25-4f5b-5f9a-0c42a162f430/shqtmeat02.vmx</t>
  </si>
  <si>
    <t>[vsanDatastore] e8e25261-6a25-4f5b-5f9a-0c42a162f430/</t>
  </si>
  <si>
    <t>Build from Oracle Linux 6.5 iso</t>
  </si>
  <si>
    <t>Successful: 2022-06-29 03:41:42 UTC</t>
  </si>
  <si>
    <t>2022-06-29 03:41:42 UTC</t>
  </si>
  <si>
    <t>vm-281</t>
  </si>
  <si>
    <t>502eac5b-50cb-59cb-f415-67c9e0ded52e</t>
  </si>
  <si>
    <t>SHQUCCAP60</t>
  </si>
  <si>
    <t>shquccap60.cabelas.corp</t>
  </si>
  <si>
    <t>172.21.146.11</t>
  </si>
  <si>
    <t>[vsanDatastore (2)] 43e98362-645b-0296-952c-0c42a180d3a6/SHQUCCAP60.vmx</t>
  </si>
  <si>
    <t>[vsanDatastore (2)] 43e98362-645b-0296-952c-0c42a180d3a6/</t>
  </si>
  <si>
    <t xml:space="preserve"> Cisco UCS Central manages multiple Cisco UCS instances across globally distributed data centers, allowing IT departments to enjoy the benefits of simplified,unified management of compute, network, and storage access resource.       </t>
  </si>
  <si>
    <t>Successful: 2021-05-04 03:33:50 UTC</t>
  </si>
  <si>
    <t>2021-05-04 03:33:50 UTC</t>
  </si>
  <si>
    <t>Red Hat Enterprise Linux 5 (64-bit)</t>
  </si>
  <si>
    <t>vm-24882</t>
  </si>
  <si>
    <t>500cc487-87f7-59b9-7d0d-eed78fe28b2f</t>
  </si>
  <si>
    <t>SHQVNIAP01</t>
  </si>
  <si>
    <t>vrni-platform-release</t>
  </si>
  <si>
    <t>172.21.146.7</t>
  </si>
  <si>
    <t>[vsanDatastore] bf801e62-3094-cdf8-b09e-0c42a1633458/shqvniap01.vmx</t>
  </si>
  <si>
    <t>[vsanDatastore] bf801e62-3094-cdf8-b09e-0c42a1633458/</t>
  </si>
  <si>
    <t>VMware vRealize Network Insight Platform VM</t>
  </si>
  <si>
    <t>Successful: 2022-06-29 04:00:26 UTC</t>
  </si>
  <si>
    <t>2022-06-29 04:00:26 UTC</t>
  </si>
  <si>
    <t>vm-15097</t>
  </si>
  <si>
    <t>500c472e-2d06-bb09-d2f3-d68bad3ff67b</t>
  </si>
  <si>
    <t>SHQVNIAP02</t>
  </si>
  <si>
    <t>vrni-proxy-release</t>
  </si>
  <si>
    <t>172.21.146.8</t>
  </si>
  <si>
    <t>[vsanDatastore] c0801e62-825e-3a00-029a-0c42a1633458/SHQVNIAP02.vmx</t>
  </si>
  <si>
    <t>[vsanDatastore] c0801e62-825e-3a00-029a-0c42a1633458/</t>
  </si>
  <si>
    <t>VMware vRealize Network Insight Proxy VM</t>
  </si>
  <si>
    <t>Successful: 2022-06-29 03:52:46 UTC</t>
  </si>
  <si>
    <t>2022-06-29 03:52:46 UTC</t>
  </si>
  <si>
    <t>vm-14963</t>
  </si>
  <si>
    <t>500c705f-c8b9-0a96-1abf-157b8aa4b040</t>
  </si>
  <si>
    <t>SIDHQDCRPT1</t>
  </si>
  <si>
    <t>SIDHQDCRPT1.cabelas.corp</t>
  </si>
  <si>
    <t>172.21.144.109</t>
  </si>
  <si>
    <t>[vsanDatastore (1)] 422b7b62-98c2-98ec-1117-0c42a162f4c0/SIDHQDCRPT1.vmx</t>
  </si>
  <si>
    <t>[vsanDatastore (1)] 422b7b62-98c2-98ec-1117-0c42a162f4c0/</t>
  </si>
  <si>
    <t>Successful: 2022-05-12 02:14:56 UTC</t>
  </si>
  <si>
    <t>2022-05-12 02:14:56 UTC</t>
  </si>
  <si>
    <t>esx18-r08.p01.924da338569e4334878f5.southcentralus.avs.azure.com</t>
  </si>
  <si>
    <t>vm-24941</t>
  </si>
  <si>
    <t>502e7ee9-ab39-fed6-a8c0-6420d9f6abcd</t>
  </si>
  <si>
    <t>SIDHQDCRPT2</t>
  </si>
  <si>
    <t>SIDHQDCRPT2.cabelas.corp</t>
  </si>
  <si>
    <t>172.21.144.110</t>
  </si>
  <si>
    <t>[vsanDatastore (1)] 382b7b62-0051-4687-0dac-0c42a162f4c0/SIDHQDCRPT2.vmx</t>
  </si>
  <si>
    <t>[vsanDatastore (1)] 382b7b62-0051-4687-0dac-0c42a162f4c0/</t>
  </si>
  <si>
    <t>Successful: 2022-05-12 02:15:41 UTC</t>
  </si>
  <si>
    <t>2022-05-12 02:15:41 UTC</t>
  </si>
  <si>
    <t>vm-24944</t>
  </si>
  <si>
    <t>502e8c73-7402-cc95-0e3a-bbced1de7f49</t>
  </si>
  <si>
    <t>sidhqmiriaproc</t>
  </si>
  <si>
    <t>SIDHQMIRIAPROC.Cabelas.Corp</t>
  </si>
  <si>
    <t>fe80::9c35:2404:e22e:d062</t>
  </si>
  <si>
    <t>[vsanDatastore] 13e55261-d6c9-e0e1-59fc-0c42a1807d66/sidhqmiriaproc.vmx</t>
  </si>
  <si>
    <t>[vsanDatastore] 13e55261-d6c9-e0e1-59fc-0c42a1807d66/</t>
  </si>
  <si>
    <t>Successful: 2022-06-29 03:23:09 UTC</t>
  </si>
  <si>
    <t>2022-06-29 03:23:09 UTC</t>
  </si>
  <si>
    <t>vm-285</t>
  </si>
  <si>
    <t>5034e779-3684-3cb8-779b-474e5c49ca0d</t>
  </si>
  <si>
    <t>SIDHQRTLHMJZJS2</t>
  </si>
  <si>
    <t>SIDHQRTLHMJZJS2.Cabelas.Corp</t>
  </si>
  <si>
    <t>172.21.154.5</t>
  </si>
  <si>
    <t>nsx.LogicalSwitch: f624f072-e0b4-41f5-8626-46f5eb8e2380</t>
  </si>
  <si>
    <t>[vsanDatastore (1)] 3745bc62-9aa3-4639-464a-0c42a1635f28/SIDHQRTLHMJZJS2.vmx</t>
  </si>
  <si>
    <t>[vsanDatastore (1)] 3745bc62-9aa3-4639-464a-0c42a1635f28/</t>
  </si>
  <si>
    <t>LEAVE ON-RUNS RETAIL REPORTS FOR ANDREA MEYER</t>
  </si>
  <si>
    <t>Microsoft Windows 7 (64-bit)</t>
  </si>
  <si>
    <t>vm-36106</t>
  </si>
  <si>
    <t>501e8df4-2c7a-abdc-17cf-1e5c42460153</t>
  </si>
  <si>
    <t>SIDWCSUP5PZDJL1.Cabelas.Corp</t>
  </si>
  <si>
    <t>SIDWCSUP5PZDJL1.basspro.net</t>
  </si>
  <si>
    <t>172.21.154.2</t>
  </si>
  <si>
    <t>[vsanDatastore (1)] 6af04a62-3cc3-4c96-750f-0c42a16332f8/SIDWCSUP5PZDJL1.Cabelas.Corp.vmx</t>
  </si>
  <si>
    <t>[vsanDatastore (1)] 6af04a62-3cc3-4c96-750f-0c42a16332f8/</t>
  </si>
  <si>
    <t>Successful: 2022-06-29 03:42:03 UTC</t>
  </si>
  <si>
    <t>2022-06-29 03:42:03 UTC</t>
  </si>
  <si>
    <t>vm-19435</t>
  </si>
  <si>
    <t>50058df8-eb19-0481-9aac-4fb1aeda44b6</t>
  </si>
  <si>
    <t>sldd10odbd01</t>
  </si>
  <si>
    <t>sldd10odbd01.basspro.net</t>
  </si>
  <si>
    <t>172.21.150.131</t>
  </si>
  <si>
    <t>nsx.LogicalSwitch: 2b690235-fa2a-4a4c-a5b3-965a11df7074</t>
  </si>
  <si>
    <t>[vsanDatastore (2)] 64cf8e62-029f-191f-dfe2-0c42a1809c16/sldd10odbd01.vmx</t>
  </si>
  <si>
    <t>[vsanDatastore (2)] 64cf8e62-029f-191f-dfe2-0c42a1809c16/</t>
  </si>
  <si>
    <t>Template for .com DB servers</t>
  </si>
  <si>
    <t>Successful: 2022-06-29 03:34:43 UTC</t>
  </si>
  <si>
    <t>2022-06-29 03:34:43 UTC</t>
  </si>
  <si>
    <t>vm-24703</t>
  </si>
  <si>
    <t>503efcc8-e31d-d265-3ea2-be414ed6564a</t>
  </si>
  <si>
    <t>sldd20odbd01</t>
  </si>
  <si>
    <t>172.21.150.130</t>
  </si>
  <si>
    <t>[vsanDatastore (1)] 5b5e2b62-d018-d2ed-5347-0c42a16332f8/sldd20odbd01.vmx</t>
  </si>
  <si>
    <t>[vsanDatastore (1)] 5b5e2b62-d018-d2ed-5347-0c42a16332f8/</t>
  </si>
  <si>
    <t>Successful: 2022-05-06 06:18:46 UTC</t>
  </si>
  <si>
    <t>2022-05-06 06:18:46 UTC</t>
  </si>
  <si>
    <t>esx22-r18.p01.924da338569e4334878f5.southcentralus.avs.azure.com</t>
  </si>
  <si>
    <t>vm-17345</t>
  </si>
  <si>
    <t>500c64ee-bff6-4d4d-1dac-e38f3a4c4b96</t>
  </si>
  <si>
    <t>slpd00arga01</t>
  </si>
  <si>
    <t>nsx.LogicalSwitch: a3d02f75-3a59-48ce-8d5f-036a5117eb24</t>
  </si>
  <si>
    <t>[vsanDatastore (2)] 7359b362-7c15-93f0-4587-0c42a180d3a6/slpd00arga01.vmx</t>
  </si>
  <si>
    <t>[vsanDatastore (2)] 7359b362-7c15-93f0-4587-0c42a180d3a6/</t>
  </si>
  <si>
    <t>Successful: 2022-06-29 05:45:54 UTC</t>
  </si>
  <si>
    <t>2022-06-29 05:45:54 UTC</t>
  </si>
  <si>
    <t>vm-34234</t>
  </si>
  <si>
    <t>500c99ff-2b23-3f87-67fc-ee02cbc80601</t>
  </si>
  <si>
    <t>slpd00cpaa01</t>
  </si>
  <si>
    <t>slpd00cpaa01.basspro.net</t>
  </si>
  <si>
    <t>172.21.146.134</t>
  </si>
  <si>
    <t>[vsanDatastore (2)] 33bfa862-b21f-4108-f2a9-0c42a1809c16/slpd00cpaa01.vmx</t>
  </si>
  <si>
    <t>[vsanDatastore (2)] 33bfa862-b21f-4108-f2a9-0c42a1809c16/</t>
  </si>
  <si>
    <t>Successful: 2022-06-29 03:10:33 UTC</t>
  </si>
  <si>
    <t>2022-06-29 03:10:33 UTC</t>
  </si>
  <si>
    <t>vm-32188</t>
  </si>
  <si>
    <t>501e8ce8-5b80-7e04-8e12-73073aa5e9e9</t>
  </si>
  <si>
    <t>slpd00dynap01</t>
  </si>
  <si>
    <t>slpd00dynap01.basspro.net</t>
  </si>
  <si>
    <t>172.21.146.2</t>
  </si>
  <si>
    <t>[vsanDatastore] 7007f861-e295-6774-4351-0c42a1633458/slpd00dynap01.vmx</t>
  </si>
  <si>
    <t>[vsanDatastore] 7007f861-e295-6774-4351-0c42a1633458/</t>
  </si>
  <si>
    <t>Successful: 2022-06-29 04:01:59 UTC</t>
  </si>
  <si>
    <t>2022-06-29 04:01:59 UTC</t>
  </si>
  <si>
    <t>Oracle Linux 8 (64-bit)</t>
  </si>
  <si>
    <t>vm-11312</t>
  </si>
  <si>
    <t>500c32af-0c30-3979-aa60-614245d9920c</t>
  </si>
  <si>
    <t>slpd00dynsp01</t>
  </si>
  <si>
    <t>slpd00dynsp01.basspro.net</t>
  </si>
  <si>
    <t>172.21.146.3</t>
  </si>
  <si>
    <t>[vsanDatastore] 6f07f861-7e39-23fd-45ea-0c42a1633458/slpd00dynsp01.vmx</t>
  </si>
  <si>
    <t>[vsanDatastore] 6f07f861-7e39-23fd-45ea-0c42a1633458/</t>
  </si>
  <si>
    <t>Successful: 2022-06-29 03:20:33 UTC</t>
  </si>
  <si>
    <t>2022-06-29 03:20:33 UTC</t>
  </si>
  <si>
    <t>vm-11311</t>
  </si>
  <si>
    <t>500c9129-fe49-6f90-42c6-0a6f57f34d14</t>
  </si>
  <si>
    <t>SLPD00ESBA01</t>
  </si>
  <si>
    <t>slpd00esba01.basspro.net</t>
  </si>
  <si>
    <t>172.21.139.61</t>
  </si>
  <si>
    <t>nsx.LogicalSwitch: 22c9aec6-3f11-4314-a7e8-e9facd017f52</t>
  </si>
  <si>
    <t>[vsanDatastore (2)] 5560b362-44fe-2207-b8b8-0c42a180d3a6/SLPD00ESBA01.vmx</t>
  </si>
  <si>
    <t>[vsanDatastore (2)] 5560b362-44fe-2207-b8b8-0c42a180d3a6/</t>
  </si>
  <si>
    <t>Successful: 2022-06-29 03:18:26 UTC</t>
  </si>
  <si>
    <t>2022-06-29 03:18:26 UTC</t>
  </si>
  <si>
    <t>vm-18882</t>
  </si>
  <si>
    <t>5032f7af-afc0-380e-211a-995f8851b751</t>
  </si>
  <si>
    <t>SLPD00ESBA02</t>
  </si>
  <si>
    <t>slpd00esba02.basspro.net</t>
  </si>
  <si>
    <t>172.21.139.62</t>
  </si>
  <si>
    <t>[vsanDatastore (2)] 5560b362-a449-7905-a872-0c42a180d3a6/SLPD00ESBA02.vmx</t>
  </si>
  <si>
    <t>[vsanDatastore (2)] 5560b362-a449-7905-a872-0c42a180d3a6/</t>
  </si>
  <si>
    <t>Successful: 2022-06-29 03:29:40 UTC</t>
  </si>
  <si>
    <t>2022-06-29 03:29:40 UTC</t>
  </si>
  <si>
    <t>vm-18886</t>
  </si>
  <si>
    <t>501eee69-9ca0-570a-9b84-974bec05d8cd</t>
  </si>
  <si>
    <t>SLPD00LOGA02</t>
  </si>
  <si>
    <t>slpd00loga02.basspro.net</t>
  </si>
  <si>
    <t>[vsanDatastore] be57b362-70fc-b778-adf7-0c42a1807d4e/SLPD20LOGA02.vmx</t>
  </si>
  <si>
    <t>[vsanDatastore] be57b362-70fc-b778-adf7-0c42a1807d4e/</t>
  </si>
  <si>
    <t>Successful: 2022-06-29 04:15:39 UTC</t>
  </si>
  <si>
    <t>2022-06-29 04:15:39 UTC</t>
  </si>
  <si>
    <t>vm-34233</t>
  </si>
  <si>
    <t>500c7fa1-8831-d19a-c92e-3e03eb50b30e</t>
  </si>
  <si>
    <t>SLPD00MQMA01</t>
  </si>
  <si>
    <t>slpd00mqma01.basspro.net</t>
  </si>
  <si>
    <t>172.21.139.63</t>
  </si>
  <si>
    <t>[vsanDatastore (2)] 5560b362-4477-a10b-e8c9-0c42a180d3a6/SLPD00MQMA01.vmx</t>
  </si>
  <si>
    <t>[vsanDatastore (2)] 5560b362-4477-a10b-e8c9-0c42a180d3a6/</t>
  </si>
  <si>
    <t>Successful: 2022-06-29 03:52:23 UTC</t>
  </si>
  <si>
    <t>2022-06-29 03:52:23 UTC</t>
  </si>
  <si>
    <t>vm-18888</t>
  </si>
  <si>
    <t>501ecb43-06e9-422b-8e14-c6b762a36863</t>
  </si>
  <si>
    <t>SLPD00MQMA02</t>
  </si>
  <si>
    <t>slpd00mqma02.basspro.net</t>
  </si>
  <si>
    <t>172.21.139.64</t>
  </si>
  <si>
    <t>[vsanDatastore (2)] 0261b362-0ee4-ed0c-ce03-0c42a1631058/SLPD00MQMA02.vmx</t>
  </si>
  <si>
    <t>[vsanDatastore (2)] 0261b362-0ee4-ed0c-ce03-0c42a1631058/</t>
  </si>
  <si>
    <t>Successful: 2022-06-29 03:42:13 UTC</t>
  </si>
  <si>
    <t>2022-06-29 03:42:13 UTC</t>
  </si>
  <si>
    <t>vm-18889</t>
  </si>
  <si>
    <t>501e2fcb-490c-564d-adf5-b4faa2b7e265</t>
  </si>
  <si>
    <t>SLPD00MQMA03</t>
  </si>
  <si>
    <t>slpd00mqma03.basspro.net</t>
  </si>
  <si>
    <t>172.21.139.65</t>
  </si>
  <si>
    <t>[vsanDatastore (2)] 0261b362-6805-580a-c215-0c42a1631058/SLPD00MQMA03.vmx</t>
  </si>
  <si>
    <t>[vsanDatastore (2)] 0261b362-6805-580a-c215-0c42a1631058/</t>
  </si>
  <si>
    <t>Successful: 2022-06-29 03:52:27 UTC</t>
  </si>
  <si>
    <t>2022-06-29 03:52:27 UTC</t>
  </si>
  <si>
    <t>vm-18890</t>
  </si>
  <si>
    <t>501ea12c-08c2-2cc5-7911-af8c8b620fac</t>
  </si>
  <si>
    <t>slpd00oema01</t>
  </si>
  <si>
    <t>slpd00oema01.basspro.net</t>
  </si>
  <si>
    <t>172.21.139.101</t>
  </si>
  <si>
    <t>[vsanDatastore] 71c21f62-a4fc-29b4-ec53-0c42a1809706/slpd00oema01.vmx</t>
  </si>
  <si>
    <t>[vsanDatastore] 71c21f62-a4fc-29b4-ec53-0c42a1809706/</t>
  </si>
  <si>
    <t>Successful: 2022-06-29 03:10:12 UTC</t>
  </si>
  <si>
    <t>2022-06-29 03:10:12 UTC</t>
  </si>
  <si>
    <t>vm-14960</t>
  </si>
  <si>
    <t>501e66bd-0994-534e-14ea-fba8188aec23</t>
  </si>
  <si>
    <t>slpd00ol7t01</t>
  </si>
  <si>
    <t>slpd00ol7t01.basspro.net</t>
  </si>
  <si>
    <t>172.21.158.12</t>
  </si>
  <si>
    <t>[vsanDatastore] 4c5b1e62-907f-7ae0-349d-0c42a1809706/slpd00ol7t01.vmx</t>
  </si>
  <si>
    <t>[vsanDatastore] 4c5b1e62-907f-7ae0-349d-0c42a1809706/</t>
  </si>
  <si>
    <t>Successful: 2022-06-29 03:29:11 UTC</t>
  </si>
  <si>
    <t>2022-06-29 03:29:11 UTC</t>
  </si>
  <si>
    <t>vm-14806</t>
  </si>
  <si>
    <t>50325860-d866-4c7f-f09e-dffb66e1931c</t>
  </si>
  <si>
    <t>slpd00ol8t01</t>
  </si>
  <si>
    <t>slpd00ol8t01.basspro.net</t>
  </si>
  <si>
    <t>172.21.158.13</t>
  </si>
  <si>
    <t>[vsanDatastore] 3c5b1e62-187c-fac6-6bc0-0c42a1809706/slpd00ol8t01.vmx</t>
  </si>
  <si>
    <t>[vsanDatastore] 3c5b1e62-187c-fac6-6bc0-0c42a1809706/</t>
  </si>
  <si>
    <t>Successful: 2022-06-29 03:03:06 UTC</t>
  </si>
  <si>
    <t>2022-06-29 03:03:06 UTC</t>
  </si>
  <si>
    <t>vm-14805</t>
  </si>
  <si>
    <t>5032e12d-86ed-f8c8-662e-cc79cce690d4</t>
  </si>
  <si>
    <t>SLPD00SECA01</t>
  </si>
  <si>
    <t>slpd00seca01.basspro.net</t>
  </si>
  <si>
    <t>172.21.146.125</t>
  </si>
  <si>
    <t>[vsanDatastore] e8805962-ae72-5e0f-a0a8-0c42a1633299/SLPD00SECA01.vmx</t>
  </si>
  <si>
    <t>[vsanDatastore] e8805962-ae72-5e0f-a0a8-0c42a1633299/</t>
  </si>
  <si>
    <t>Successful: 2022-06-29 03:45:08 UTC</t>
  </si>
  <si>
    <t>2022-06-29 03:45:08 UTC</t>
  </si>
  <si>
    <t>vm-20551</t>
  </si>
  <si>
    <t>50325f9c-a742-b1c0-a9c7-044a3eb72fc4</t>
  </si>
  <si>
    <t>SLPD00SECA01 - OLD</t>
  </si>
  <si>
    <t>slpd00seca01</t>
  </si>
  <si>
    <t>[vsanDatastore] 76740162-2a9f-f5a6-9132-0c42a162f430/SLPD00SECA01.vmx</t>
  </si>
  <si>
    <t>[vsanDatastore] 76740162-2a9f-f5a6-9132-0c42a162f430/</t>
  </si>
  <si>
    <t>Successful: 2022-06-29 03:22:03 UTC</t>
  </si>
  <si>
    <t>2022-06-29 03:22:03 UTC</t>
  </si>
  <si>
    <t>vm-12061</t>
  </si>
  <si>
    <t>500ccdf0-30fa-a556-fceb-eaefb7137cc7</t>
  </si>
  <si>
    <t>SLPD00SECA02</t>
  </si>
  <si>
    <t>slpd00seca02.basspro.net</t>
  </si>
  <si>
    <t>172.21.146.126</t>
  </si>
  <si>
    <t>[vsanDatastore] e2865962-aa94-b703-2357-0c42a162f430/SLPD00SECA02.vmx</t>
  </si>
  <si>
    <t>[vsanDatastore] e2865962-aa94-b703-2357-0c42a162f430/</t>
  </si>
  <si>
    <t>Successful: 2022-06-29 03:21:04 UTC</t>
  </si>
  <si>
    <t>2022-06-29 03:21:04 UTC</t>
  </si>
  <si>
    <t>vm-20553</t>
  </si>
  <si>
    <t>501e3625-81b5-519b-975f-ec4ddecf2b77</t>
  </si>
  <si>
    <t>SLPD00SECA03</t>
  </si>
  <si>
    <t>slpd00seca03.basspro.net</t>
  </si>
  <si>
    <t>172.21.146.127</t>
  </si>
  <si>
    <t>[vsanDatastore] 9f875962-a453-5b88-93ab-0c42a15b4040/SLPD00SECA03.vmx</t>
  </si>
  <si>
    <t>[vsanDatastore] 9f875962-a453-5b88-93ab-0c42a15b4040/</t>
  </si>
  <si>
    <t>Successful: 2022-06-29 03:14:33 UTC</t>
  </si>
  <si>
    <t>2022-06-29 03:14:33 UTC</t>
  </si>
  <si>
    <t>vm-20555</t>
  </si>
  <si>
    <t>501e7025-17b5-c85f-a5b0-fa056abac84a</t>
  </si>
  <si>
    <t>slpd10dser01</t>
  </si>
  <si>
    <t>172.21.146.40</t>
  </si>
  <si>
    <t>[vsanDatastore (2)] dd16b262-2268-a687-7ca4-0c42a1631058/slpd10dser01.vmx</t>
  </si>
  <si>
    <t>[vsanDatastore (2)] dd16b262-2268-a687-7ca4-0c42a1631058/</t>
  </si>
  <si>
    <t>Successful: 2022-06-29 03:17:10 UTC</t>
  </si>
  <si>
    <t>2022-06-29 03:17:10 UTC</t>
  </si>
  <si>
    <t>vm-34235</t>
  </si>
  <si>
    <t>503e276f-50b1-c0aa-4666-ca9b19d47b2d</t>
  </si>
  <si>
    <t>SLPD83IOCA01</t>
  </si>
  <si>
    <t>slpd83ioca01.basspro.net</t>
  </si>
  <si>
    <t>172.21.143.117</t>
  </si>
  <si>
    <t>[vsanDatastore (2)] d400ba62-fc04-e7ff-596d-0c42a180d3a6/SLPD83IOCA01.vmx</t>
  </si>
  <si>
    <t>[vsanDatastore (2)] d400ba62-fc04-e7ff-596d-0c42a180d3a6/</t>
  </si>
  <si>
    <t>Successful: 2022-06-29 03:19:20 UTC</t>
  </si>
  <si>
    <t>2022-06-29 03:19:20 UTC</t>
  </si>
  <si>
    <t>vm-35568</t>
  </si>
  <si>
    <t>501e9c32-7224-568b-baee-ccbf45a0d603</t>
  </si>
  <si>
    <t>SLPD83IOCA01_CLONE</t>
  </si>
  <si>
    <t>172.21.143.118</t>
  </si>
  <si>
    <t>[vsanDatastore (2)] e57ebc62-d653-4d65-18b1-0c42a1631058/SLPD83IOCA01_CLONE.vmx</t>
  </si>
  <si>
    <t>[vsanDatastore (2)] e57ebc62-d653-4d65-18b1-0c42a1631058/</t>
  </si>
  <si>
    <t>vm-36116</t>
  </si>
  <si>
    <t>501e1592-2d3f-9cc9-7900-9213b8a524a6</t>
  </si>
  <si>
    <t>slpd84eksa01</t>
  </si>
  <si>
    <t>slpd84eksa01.basspro.net</t>
  </si>
  <si>
    <t>172.21.158.11</t>
  </si>
  <si>
    <t>[vsanDatastore] 0181b362-aa2e-39d6-ed4c-0c42a1807d66/slpd84eksa01.vmx</t>
  </si>
  <si>
    <t>[vsanDatastore] 0181b362-aa2e-39d6-ed4c-0c42a1807d66/</t>
  </si>
  <si>
    <t>Successful: 2022-06-29 04:00:38 UTC</t>
  </si>
  <si>
    <t>2022-06-29 04:00:38 UTC</t>
  </si>
  <si>
    <t>vm-34239</t>
  </si>
  <si>
    <t>500cdc9c-ecb2-ba2e-0767-8f584cd0a3c3</t>
  </si>
  <si>
    <t>slpd84odbd01</t>
  </si>
  <si>
    <t>slpd84odbd01.basspro.net</t>
  </si>
  <si>
    <t>172.21.150.145</t>
  </si>
  <si>
    <t>nsx.LogicalSwitch: 90b3d2f9-c8eb-4dd8-862c-aa03507b999a</t>
  </si>
  <si>
    <t>[vsanDatastore (2)] 24169962-462f-7b36-fbbe-0c42a1631058/slpd84odbd01.vmx</t>
  </si>
  <si>
    <t>[vsanDatastore (2)] 24169962-462f-7b36-fbbe-0c42a1631058/</t>
  </si>
  <si>
    <t>Failed: 2022-06-28 20:26:24 UTC</t>
  </si>
  <si>
    <t>2022-06-08 22:05:15 UTC</t>
  </si>
  <si>
    <t>vm-29261</t>
  </si>
  <si>
    <t>500c3aaa-1aec-4894-496b-739fd6dfe0e1</t>
  </si>
  <si>
    <t>SPCAMPCP00-UCS-AMP-SM-IX-R1</t>
  </si>
  <si>
    <t>172.21.131.40</t>
  </si>
  <si>
    <t>nsx.LogicalSwitch: 5ce432ac-7e79-409f-92de-8068c992b076</t>
  </si>
  <si>
    <t>[vsanDatastore] 55e82862-04c4-766c-b490-0c42a1633458/SPCAMPCP00-UCS-AMP-SM-IX-R1-BLp-Redeploying.vmx</t>
  </si>
  <si>
    <t>[vsanDatastore] 55e82862-04c4-766c-b490-0c42a1633458/</t>
  </si>
  <si>
    <t>vm-15956</t>
  </si>
  <si>
    <t>501efe3f-cec4-dc29-7c22-d795cdf1ca33</t>
  </si>
  <si>
    <t>SPCAMPCP00-UCS-AMP-SM-WO-R1</t>
  </si>
  <si>
    <t>SPCAMPCP00-UCS-AMP-SM-WO</t>
  </si>
  <si>
    <t>[vsanDatastore] 8ba20262-443c-78c9-06ab-0c42a1807d4e/SPCAMPCP00-UCS-AMP-SM-WO-R1.vmx</t>
  </si>
  <si>
    <t>[vsanDatastore] 8ba20262-443c-78c9-06ab-0c42a1807d4e/</t>
  </si>
  <si>
    <t>Successful: 2022-06-29 03:07:13 UTC</t>
  </si>
  <si>
    <t>2022-06-29 03:07:13 UTC</t>
  </si>
  <si>
    <t>vm-12171</t>
  </si>
  <si>
    <t>501e467a-add3-39ad-c07a-3049da47d071</t>
  </si>
  <si>
    <t>SPC-BP-Cluster-P50-Interconnect-IX-R1</t>
  </si>
  <si>
    <t>172.21.131.3</t>
  </si>
  <si>
    <t>nsx.LogicalSwitch: 26c18f56-31d7-4ad8-9f30-c80d78caceff</t>
  </si>
  <si>
    <t>[vsanDatastore] 5ce82862-626f-e034-5b92-0c42a1807d4e/SPC-BP-Cluster-P50-Interconnect-IX-R1-QJw-Redeploying.vmx</t>
  </si>
  <si>
    <t>[vsanDatastore] 5ce82862-626f-e034-5b92-0c42a1807d4e/</t>
  </si>
  <si>
    <t>vm-15957</t>
  </si>
  <si>
    <t>501ebdb6-541b-64b9-faa1-6ee21b831359</t>
  </si>
  <si>
    <t>SPC-BP-Cluster-P50-Interconnect-NE-R1</t>
  </si>
  <si>
    <t>192.0.2.62</t>
  </si>
  <si>
    <t>[vsanDatastore] 5cfc2862-823c-079e-509a-0c42a1634e78/SPC-BP-Cluster-P50-Interconnect-NE-R1-ICa-Redeploying.vmx</t>
  </si>
  <si>
    <t>[vsanDatastore] 5cfc2862-823c-079e-509a-0c42a1634e78/</t>
  </si>
  <si>
    <t>vm-16053</t>
  </si>
  <si>
    <t>501e1ee5-d36d-a7d6-5277-ab7e875fa3a4</t>
  </si>
  <si>
    <t>SPC-BP-Cluster-P50-Interconnect-WO-R1</t>
  </si>
  <si>
    <t>SPC-BP-Cluster-P50-Inter</t>
  </si>
  <si>
    <t>[vsanDatastore] 4b35f061-368a-60d8-5dfc-0c42a162dec0/SPC-BP-Cluster-P50-Interconnect-WO-R1.vmx</t>
  </si>
  <si>
    <t>[vsanDatastore] 4b35f061-368a-60d8-5dfc-0c42a162dec0/</t>
  </si>
  <si>
    <t>Successful: 2022-06-29 03:28:29 UTC</t>
  </si>
  <si>
    <t>2022-06-29 03:28:29 UTC</t>
  </si>
  <si>
    <t>vm-10621</t>
  </si>
  <si>
    <t>501e4dac-1ab3-3151-8341-4dd9559dc9ba</t>
  </si>
  <si>
    <t>SPC-BP-Cluster-P5A-Interconnect-IX-R1</t>
  </si>
  <si>
    <t>172.21.131.7</t>
  </si>
  <si>
    <t>nsx.LogicalSwitch: a4d79bfc-803b-4835-ab42-26bd396d22ce</t>
  </si>
  <si>
    <t>[vsanDatastore] 6ce82862-2c90-2a26-c757-0c42a180adb6/SPC-BP-Cluster-P5A-Interconnect-IX-R1-cka-Redeploying.vmx</t>
  </si>
  <si>
    <t>[vsanDatastore] 6ce82862-2c90-2a26-c757-0c42a180adb6/</t>
  </si>
  <si>
    <t>vm-15958</t>
  </si>
  <si>
    <t>501e64b2-e125-06a2-90a4-a8734d711a80</t>
  </si>
  <si>
    <t>SPC-BP-Cluster-P5A-Interconnect-NE-R1</t>
  </si>
  <si>
    <t>[vsanDatastore] 5cfc2862-bcde-3a59-ae52-0c42a1633458/SPC-BP-Cluster-P5A-Interconnect-NE-R1-YvC-Redeploying.vmx</t>
  </si>
  <si>
    <t>[vsanDatastore] 5cfc2862-bcde-3a59-ae52-0c42a1633458/</t>
  </si>
  <si>
    <t>vm-16054</t>
  </si>
  <si>
    <t>501ea0e1-be64-c71b-89ad-00d8b563f7a4</t>
  </si>
  <si>
    <t>SPC-BP-Cluster-P5A-Interconnect-WO-R1</t>
  </si>
  <si>
    <t>SPC-BP-Cluster-P5A-Inter</t>
  </si>
  <si>
    <t>[vsanDatastore] f979f061-b859-3ab3-56fb-0c42a1809706/SPC-BP-Cluster-P5A-Interconnect-WO-R1.vmx</t>
  </si>
  <si>
    <t>[vsanDatastore] f979f061-b859-3ab3-56fb-0c42a1809706/</t>
  </si>
  <si>
    <t>Successful: 2022-06-29 03:48:21 UTC</t>
  </si>
  <si>
    <t>2022-06-29 03:48:21 UTC</t>
  </si>
  <si>
    <t>vm-10640</t>
  </si>
  <si>
    <t>501ef373-69ae-e9e2-5e0c-13bcacb6f72e</t>
  </si>
  <si>
    <t>SPC-BP-Cluster-P60-Interconnect-IX-R1</t>
  </si>
  <si>
    <t>172.21.131.19</t>
  </si>
  <si>
    <t>nsx.LogicalSwitch: ac80d9de-77bd-403b-b398-7e8a75b71a3f</t>
  </si>
  <si>
    <t>[vsanDatastore] 76e82862-fc96-a2e4-ba55-0c42a180adb6/SPC-BP-Cluster-P60-Interconnect-IX-R1-dJK-Redeploying.vmx</t>
  </si>
  <si>
    <t>[vsanDatastore] 76e82862-fc96-a2e4-ba55-0c42a180adb6/</t>
  </si>
  <si>
    <t>vm-15959</t>
  </si>
  <si>
    <t>501e636c-05b3-9deb-6155-c2cbb9bd473f</t>
  </si>
  <si>
    <t>SPC-BP-Cluster-P60-Interconnect-NE-R1</t>
  </si>
  <si>
    <t>[vsanDatastore] 71fc2862-9a9e-430f-ee92-0c42a15b4040/SPC-BP-Cluster-P60-Interconnect-NE-R1-nip-Redeploying.vmx</t>
  </si>
  <si>
    <t>[vsanDatastore] 71fc2862-9a9e-430f-ee92-0c42a15b4040/</t>
  </si>
  <si>
    <t>vm-16057</t>
  </si>
  <si>
    <t>501e3221-09a9-6ca6-188e-4847efe7e1f3</t>
  </si>
  <si>
    <t>SPC-BP-Cluster-P60-Interconnect-WO-R1</t>
  </si>
  <si>
    <t>SPC-BP-Cluster-P60-Inter</t>
  </si>
  <si>
    <t>[vsanDatastore] 3c7af061-8a08-b793-9fe6-0c42a16350d8/SPC-BP-Cluster-P60-Interconnect-WO-R1.vmx</t>
  </si>
  <si>
    <t>[vsanDatastore] 3c7af061-8a08-b793-9fe6-0c42a16350d8/</t>
  </si>
  <si>
    <t>Successful: 2022-06-29 03:48:04 UTC</t>
  </si>
  <si>
    <t>2022-06-29 03:48:04 UTC</t>
  </si>
  <si>
    <t>vm-10644</t>
  </si>
  <si>
    <t>501e117d-8a20-84e6-73cf-0820faad0dff</t>
  </si>
  <si>
    <t>SPC-BP-Cluster-P80-Interconnect-IX-R1</t>
  </si>
  <si>
    <t>172.21.131.31</t>
  </si>
  <si>
    <t>nsx.LogicalSwitch: 3b484461-bb3c-445b-a261-3e422e163524</t>
  </si>
  <si>
    <t>[vsanDatastore] 86e82862-3af5-8aaa-8559-0c42a1633458/SPC-BP-Cluster-P80-Interconnect-IX-R1-tNm-Redeploying.vmx</t>
  </si>
  <si>
    <t>[vsanDatastore] 86e82862-3af5-8aaa-8559-0c42a1633458/</t>
  </si>
  <si>
    <t>vm-15960</t>
  </si>
  <si>
    <t>501e9c7a-81fa-feab-e9fd-a007dffddaed</t>
  </si>
  <si>
    <t>SPC-BP-Cluster-P80-Interconnect-NE-R1</t>
  </si>
  <si>
    <t>[vsanDatastore] 6efc2862-04c3-9404-545d-0c42a1807d4e/SPC-BP-Cluster-P80-Interconnect-NE-R1-Eaz-Redeploying.vmx</t>
  </si>
  <si>
    <t>[vsanDatastore] 6efc2862-04c3-9404-545d-0c42a1807d4e/</t>
  </si>
  <si>
    <t>vm-16056</t>
  </si>
  <si>
    <t>501e8f83-5b16-1629-f249-1651c300b693</t>
  </si>
  <si>
    <t>SPC-BP-Cluster-P80-Interconnect-WO-R1</t>
  </si>
  <si>
    <t>SPC-BP-Cluster-P80-Inter</t>
  </si>
  <si>
    <t>[vsanDatastore] 7a7af061-f84b-6b78-d12e-0c42a1809706/SPC-BP-Cluster-P80-Interconnect-WO-R1.vmx</t>
  </si>
  <si>
    <t>[vsanDatastore] 7a7af061-f84b-6b78-d12e-0c42a1809706/</t>
  </si>
  <si>
    <t>Successful: 2022-06-29 03:40:23 UTC</t>
  </si>
  <si>
    <t>2022-06-29 03:40:23 UTC</t>
  </si>
  <si>
    <t>vm-10648</t>
  </si>
  <si>
    <t>501e1970-fadf-7795-2f96-eb79a2273f37</t>
  </si>
  <si>
    <t>SPC-BP-Cluster-P90-2008-Interconnect-IX-R1</t>
  </si>
  <si>
    <t>172.21.131.23</t>
  </si>
  <si>
    <t>nsx.LogicalSwitch: 571357ea-b081-46dc-8dce-367e79e64bf5</t>
  </si>
  <si>
    <t>[vsanDatastore] 90e82862-24d5-f619-39d9-0c42a1809706/SPC-BP-Cluster-P90-2008-Interconnect-IX-R1-HZH-Redeploying.vmx</t>
  </si>
  <si>
    <t>[vsanDatastore] 90e82862-24d5-f619-39d9-0c42a1809706/</t>
  </si>
  <si>
    <t>vm-15961</t>
  </si>
  <si>
    <t>501efce1-9996-68c5-5547-32dd70f13fff</t>
  </si>
  <si>
    <t>SPC-BP-Cluster-P90-2008-Interconnect-NE-R1</t>
  </si>
  <si>
    <t>192.0.2.58</t>
  </si>
  <si>
    <t>[vsanDatastore] 6cfc2862-0aa9-bc5a-3d2f-0c42a162f430/SPC-BP-Cluster-P90-2008-Interconnect-NE-R1-Ltv-Redeploying.vmx</t>
  </si>
  <si>
    <t>[vsanDatastore] 6cfc2862-0aa9-bc5a-3d2f-0c42a162f430/</t>
  </si>
  <si>
    <t>vm-16055</t>
  </si>
  <si>
    <t>501e8753-ca2e-4e23-4552-0037c0dd58c5</t>
  </si>
  <si>
    <t>SPC-BP-Cluster-P90-2008-Interconnect-WO-R1</t>
  </si>
  <si>
    <t>SPC-BP-Cluster-P90-2008-</t>
  </si>
  <si>
    <t>[vsanDatastore] 12358d61-fe12-ad8d-ecd2-0c42a180adb6/SPC-BP-Cluster-P90-2008-Interconnect-WO-R1.vmx</t>
  </si>
  <si>
    <t>[vsanDatastore] 12358d61-fe12-ad8d-ecd2-0c42a180adb6/</t>
  </si>
  <si>
    <t>Successful: 2022-06-29 03:11:54 UTC</t>
  </si>
  <si>
    <t>2022-06-29 03:11:54 UTC</t>
  </si>
  <si>
    <t>vm-3395</t>
  </si>
  <si>
    <t>501ef462-0548-80c9-bd7c-e6f236c5ea2a</t>
  </si>
  <si>
    <t>SPC-BPS-Cluster-PZ70-Interconnect-IX-R1</t>
  </si>
  <si>
    <t>172.21.131.48</t>
  </si>
  <si>
    <t>nsx.LogicalSwitch: 50e7461a-8119-4277-8608-b1903c34ddbf</t>
  </si>
  <si>
    <t>[vsanDatastore] d7e18f62-e4f4-3b82-c22c-0c42a16350d8/SPC-BPS-Cluster-PZ70-Interconnect-IX-R1.vmx</t>
  </si>
  <si>
    <t>[vsanDatastore] d7e18f62-e4f4-3b82-c22c-0c42a16350d8/</t>
  </si>
  <si>
    <t>Successful: 2022-06-29 03:03:31 UTC</t>
  </si>
  <si>
    <t>2022-06-29 03:03:31 UTC</t>
  </si>
  <si>
    <t>vm-27832</t>
  </si>
  <si>
    <t>501ebd12-147e-7490-e1f8-bb08812dc4be</t>
  </si>
  <si>
    <t>SPC-BPS-Cluster-PZ70-Interconnect-NE-R1</t>
  </si>
  <si>
    <t>[vsanDatastore] d6e18f62-802e-106d-fd39-0c42a15b4040/SPC-BPS-Cluster-PZ70-Interconnect-NE-R1.vmx</t>
  </si>
  <si>
    <t>[vsanDatastore] d6e18f62-802e-106d-fd39-0c42a15b4040/</t>
  </si>
  <si>
    <t>Successful: 2022-06-29 03:04:23 UTC</t>
  </si>
  <si>
    <t>2022-06-29 03:04:23 UTC</t>
  </si>
  <si>
    <t>vm-27831</t>
  </si>
  <si>
    <t>501e17e3-1ca0-2992-1001-6e02a6259708</t>
  </si>
  <si>
    <t>SPC-BPS-Cluster-PZ70-Interconnect-WO-R1</t>
  </si>
  <si>
    <t>SPC-BPS-Cluster-PZ70-Int</t>
  </si>
  <si>
    <t>[vsanDatastore] d6e18f62-1059-b072-2685-0c42a1809706/SPC-BPS-Cluster-PZ70-Interconnect-WO-R1.vmx</t>
  </si>
  <si>
    <t>[vsanDatastore] d6e18f62-1059-b072-2685-0c42a1809706/</t>
  </si>
  <si>
    <t>Successful: 2022-06-29 03:24:19 UTC</t>
  </si>
  <si>
    <t>2022-06-29 03:24:19 UTC</t>
  </si>
  <si>
    <t>vm-27830</t>
  </si>
  <si>
    <t>501e2506-2eaf-7abe-43d7-e0875f00f90d</t>
  </si>
  <si>
    <t>SPC-BP-TestDev-AVS2-Prod-IX-R1</t>
  </si>
  <si>
    <t>172.21.131.10</t>
  </si>
  <si>
    <t>nsx.LogicalSwitch: ce5e88e1-17a0-49fd-be2c-7ea557f2dda4</t>
  </si>
  <si>
    <t>[vsanDatastore] 92df2862-5646-3d9a-f14f-0c42a162f430/SPC-BP-TestDev-AVS2-Prod-IX-R1-FtN-Redeploying.vmx</t>
  </si>
  <si>
    <t>[vsanDatastore] 92df2862-5646-3d9a-f14f-0c42a162f430/</t>
  </si>
  <si>
    <t>vm-15937</t>
  </si>
  <si>
    <t>501ec9e4-9a98-d404-f408-14fe1efda200</t>
  </si>
  <si>
    <t>SPC-BP-TestDev-AVS2-Prod-NE-R1</t>
  </si>
  <si>
    <t>nsx.LogicalSwitch: 5b742f97-36b3-4c15-8ffe-a77b0f1b9b79</t>
  </si>
  <si>
    <t>nsx.LogicalSwitch: 3dab62a2-b8da-40ad-b5f6-b99de6992999</t>
  </si>
  <si>
    <t>nsx.LogicalSwitch: 5ce52834-e4a6-413f-a603-d607a7e0879b</t>
  </si>
  <si>
    <t>nsx.LogicalSwitch: 54e5a324-1237-46d5-a98d-d32a4e1aa907</t>
  </si>
  <si>
    <t>nsx.LogicalSwitch: 2e2be8ea-6dc3-4900-aaf3-032be62b9590</t>
  </si>
  <si>
    <t>[vsanDatastore] 0af28061-08f8-e1bb-da96-0c42a1809706/SPC-BP-TestDev-AVS2-Prod-NE-R1-YCV-Redeploying.vmx</t>
  </si>
  <si>
    <t>[vsanDatastore] 0af28061-08f8-e1bb-da96-0c42a1809706/</t>
  </si>
  <si>
    <t>vm-2332</t>
  </si>
  <si>
    <t>501e3f76-3223-df33-0292-79452063fbd9</t>
  </si>
  <si>
    <t>SPC-BP-TestDev-AVS2-Prod-NE-R2</t>
  </si>
  <si>
    <t>[vsanDatastore] 56fc2862-dac3-983c-d3d0-0c42a1633458/SPC-BP-TestDev-AVS2-Prod-NE-R2-UCM-Redeploying.vmx</t>
  </si>
  <si>
    <t>[vsanDatastore] 56fc2862-dac3-983c-d3d0-0c42a1633458/</t>
  </si>
  <si>
    <t>vm-16050</t>
  </si>
  <si>
    <t>501e46b5-28d7-df71-a825-7f96580a87ba</t>
  </si>
  <si>
    <t>SPC-BP-TestDev-AVS2-Prod-NE-R3</t>
  </si>
  <si>
    <t>[vsanDatastore] 56fc2862-5a1e-c6f3-a577-0c42a15b4040/SPC-BP-TestDev-AVS2-Prod-NE-R3-xfn-Redeploying.vmx</t>
  </si>
  <si>
    <t>[vsanDatastore] 56fc2862-5a1e-c6f3-a577-0c42a15b4040/</t>
  </si>
  <si>
    <t>vm-16052</t>
  </si>
  <si>
    <t>501ec08a-b437-fab7-de7f-9fd6d05310e9</t>
  </si>
  <si>
    <t>SPC-BP-TestDev-AVS2-Prod-WO-R1</t>
  </si>
  <si>
    <t>SPC-BP-TestDev-AVS2-Prod</t>
  </si>
  <si>
    <t>[vsanDatastore] dfab5661-480d-1521-766f-0c42a16350d8/SPC-BP-TestDev-AVS2-Prod-WO-R1.vmx</t>
  </si>
  <si>
    <t>[vsanDatastore] dfab5661-480d-1521-766f-0c42a16350d8/</t>
  </si>
  <si>
    <t>Failed: 2021-10-19 04:39:35 UTC</t>
  </si>
  <si>
    <t>vm-396</t>
  </si>
  <si>
    <t>501e8082-7689-5df5-8bf8-319eb2048849</t>
  </si>
  <si>
    <t>SPC-NewCo-Cluster-P90-Interconnect-IX-R1</t>
  </si>
  <si>
    <t>172.21.131.27</t>
  </si>
  <si>
    <t>nsx.LogicalSwitch: c5ca7c59-2a9e-4ee4-ad85-8a392afc8291</t>
  </si>
  <si>
    <t>[vsanDatastore] 336b4b62-dc0b-0aed-542f-0c42a1634e78/SPC-NewCo-Cluster-P90-Interconnect-IX-R1.vmx</t>
  </si>
  <si>
    <t>[vsanDatastore] 336b4b62-dc0b-0aed-542f-0c42a1634e78/</t>
  </si>
  <si>
    <t>Successful: 2022-06-29 03:04:11 UTC</t>
  </si>
  <si>
    <t>2022-06-29 03:04:11 UTC</t>
  </si>
  <si>
    <t>vm-18906</t>
  </si>
  <si>
    <t>501eff33-a69e-b8a5-ce82-4a80e728f016</t>
  </si>
  <si>
    <t>SPC-NewCo-Cluster-P90-Interconnect-NE-R1</t>
  </si>
  <si>
    <t>192.0.2.77</t>
  </si>
  <si>
    <t>[vsanDatastore] 366b4b62-0aab-1bf1-1761-0c42a15b4040/SPC-NewCo-Cluster-P90-Interconnect-NE-R1.vmx</t>
  </si>
  <si>
    <t>[vsanDatastore] 366b4b62-0aab-1bf1-1761-0c42a15b4040/</t>
  </si>
  <si>
    <t>Successful: 2022-06-29 03:03:59 UTC</t>
  </si>
  <si>
    <t>2022-06-29 03:03:59 UTC</t>
  </si>
  <si>
    <t>vm-18907</t>
  </si>
  <si>
    <t>501ef769-9c9c-3915-e472-d58882996eda</t>
  </si>
  <si>
    <t>SPC-NewCo-Cluster-P90-Interconnect-WO-R1</t>
  </si>
  <si>
    <t>SPC-NewCo-Cluster-P90-In</t>
  </si>
  <si>
    <t>[vsanDatastore] 336b4b62-ac32-ad58-0e5d-0c42a180bee6/SPC-NewCo-Cluster-P90-Interconnect-WO-R1.vmx</t>
  </si>
  <si>
    <t>[vsanDatastore] 336b4b62-ac32-ad58-0e5d-0c42a180bee6/</t>
  </si>
  <si>
    <t>Successful: 2022-06-29 03:29:41 UTC</t>
  </si>
  <si>
    <t>2022-06-29 03:29:41 UTC</t>
  </si>
  <si>
    <t>vm-18905</t>
  </si>
  <si>
    <t>501e8fc6-5517-2375-d327-43e70796497b</t>
  </si>
  <si>
    <t>SPC-NewCo-TestDev_Prod-AVS2_SM-IX-R1</t>
  </si>
  <si>
    <t>172.21.131.8</t>
  </si>
  <si>
    <t>nsx.LogicalSwitch: 11d6004c-dff2-4c58-a110-9a50589ce009</t>
  </si>
  <si>
    <t>[vsanDatastore] 92df2862-9686-d7ea-bd10-0c42a15b4040/SPC-NewCo-TestDev_Prod-AVS2_SM-IX-R1-KRb-Redeploying.vmx</t>
  </si>
  <si>
    <t>[vsanDatastore] 92df2862-9686-d7ea-bd10-0c42a15b4040/</t>
  </si>
  <si>
    <t>vm-15938</t>
  </si>
  <si>
    <t>501ecf25-00fb-4379-2fbb-d397d22801c3</t>
  </si>
  <si>
    <t>SPC-NewCo-TestDev_Prod-AVS2_SM-NE-R1</t>
  </si>
  <si>
    <t>[vsanDatastore] 57fc2862-06df-c23e-3413-0c42a162dec0/SPC-NewCo-TestDev_Prod-AVS2_SM-NE-R1-OrA-Redeploying.vmx</t>
  </si>
  <si>
    <t>[vsanDatastore] 57fc2862-06df-c23e-3413-0c42a162dec0/</t>
  </si>
  <si>
    <t>vm-16051</t>
  </si>
  <si>
    <t>501e5dfb-30b2-5126-ebea-f49dd9eb1078</t>
  </si>
  <si>
    <t>SPC-NewCo-TestDev_Prod-AVS2_SM-WO-R1</t>
  </si>
  <si>
    <t>silverpeak</t>
  </si>
  <si>
    <t>[vsanDatastore] dfab5661-aab9-c521-4e53-0c42a1807d4e/SPC-NewCo-TestDev_Prod-AVS2_SM-WO-R1.vmx</t>
  </si>
  <si>
    <t>[vsanDatastore] dfab5661-aab9-c521-4e53-0c42a1807d4e/</t>
  </si>
  <si>
    <t>Failed: 2021-10-19 03:24:14 UTC</t>
  </si>
  <si>
    <t>vm-397</t>
  </si>
  <si>
    <t>501e8925-4880-ce4e-134c-1a5d6f03a6ce</t>
  </si>
  <si>
    <t>SPCVMWCP150-OracleCluster-Interconnect-IX-R1</t>
  </si>
  <si>
    <t>172.21.131.42</t>
  </si>
  <si>
    <t>nsx.LogicalSwitch: 7b18bdd3-6278-4c01-83b6-460c5682fcd3</t>
  </si>
  <si>
    <t>[vsanDatastore] a98f2662-9859-6424-c322-0c42a180adb6/SPCVMWCP150-OracleCluster-Interconnect-IX-R1.vmx</t>
  </si>
  <si>
    <t>[vsanDatastore] a98f2662-9859-6424-c322-0c42a180adb6/</t>
  </si>
  <si>
    <t>Successful: 2022-03-09 04:37:04 UTC</t>
  </si>
  <si>
    <t>2022-03-09 04:37:04 UTC</t>
  </si>
  <si>
    <t>vm-15639</t>
  </si>
  <si>
    <t>501e0651-9f92-e73b-0563-2189a5499c64</t>
  </si>
  <si>
    <t>SPCVMWCP150-OracleCluster-Interconnect-NE-R1</t>
  </si>
  <si>
    <t>[vsanDatastore] a98f2662-b232-d09e-5b8a-0c42a1634e78/SPCVMWCP150-OracleCluster-Interconnect-NE-R1.vmx</t>
  </si>
  <si>
    <t>[vsanDatastore] a98f2662-b232-d09e-5b8a-0c42a1634e78/</t>
  </si>
  <si>
    <t>Successful: 2022-03-09 04:39:52 UTC</t>
  </si>
  <si>
    <t>2022-03-09 04:39:52 UTC</t>
  </si>
  <si>
    <t>vm-15640</t>
  </si>
  <si>
    <t>501e1d53-8c97-5c67-4a49-9bee11681f49</t>
  </si>
  <si>
    <t>SPCVMWCP150-OracleCluster-Interconnect-WO-R1</t>
  </si>
  <si>
    <t>SPCVMWCP150-OracleCluste</t>
  </si>
  <si>
    <t>198.18.1.17</t>
  </si>
  <si>
    <t>[vsanDatastore] a88f2662-30b4-e00b-d680-0c42a1807d66/SPCVMWCP150-OracleCluster-Interconnect-WO-R1.vmx</t>
  </si>
  <si>
    <t>[vsanDatastore] a88f2662-30b4-e00b-d680-0c42a1807d66/</t>
  </si>
  <si>
    <t>Successful: 2022-03-09 04:22:05 UTC</t>
  </si>
  <si>
    <t>2022-03-09 04:22:05 UTC</t>
  </si>
  <si>
    <t>vm-15638</t>
  </si>
  <si>
    <t>501e903c-a333-d3a7-e913-014ff82da151</t>
  </si>
  <si>
    <t>SRVBIFITP02</t>
  </si>
  <si>
    <t>SRVBIFITP02.basspro.net</t>
  </si>
  <si>
    <t>10.33.82.145</t>
  </si>
  <si>
    <t>[vsanDatastore] dfe65261-b805-7740-1294-0c42a1809706/SRVBIFITP02.vmx</t>
  </si>
  <si>
    <t>[vsanDatastore] dfe65261-b805-7740-1294-0c42a1809706/</t>
  </si>
  <si>
    <t>Failed: 2022-06-29 04:09:49 UTC</t>
  </si>
  <si>
    <t>vm-289</t>
  </si>
  <si>
    <t>5038c3fa-2f2f-d1a3-5ce1-2fd46d876b99</t>
  </si>
  <si>
    <t>SRVBIXITP03.basspro.net</t>
  </si>
  <si>
    <t>10.33.82.146</t>
  </si>
  <si>
    <t>[vsanDatastore] a0e95261-005b-8b50-8317-0c42a1807d3e/SRVBIXITP03.basspro.net.vmx</t>
  </si>
  <si>
    <t>[vsanDatastore] a0e95261-005b-8b50-8317-0c42a1807d3e/</t>
  </si>
  <si>
    <t>Successful: 2022-06-29 03:35:39 UTC</t>
  </si>
  <si>
    <t>2022-06-29 03:35:39 UTC</t>
  </si>
  <si>
    <t>vm-293</t>
  </si>
  <si>
    <t>503e4844-4895-08e6-fc66-40f26826bdd1</t>
  </si>
  <si>
    <t>SRVCFWEBITP01</t>
  </si>
  <si>
    <t>SRVCFWEBITP01.basspro.net</t>
  </si>
  <si>
    <t>10.33.68.144</t>
  </si>
  <si>
    <t>[vsanDatastore] 59ee5261-56c6-1031-e751-0c42a1807d4e/SRVCFWEBITP01.vmx</t>
  </si>
  <si>
    <t>[vsanDatastore] 59ee5261-56c6-1031-e751-0c42a1807d4e/</t>
  </si>
  <si>
    <t>Allows interal users to update the web instance information</t>
  </si>
  <si>
    <t>Successful: 2022-06-29 03:46:21 UTC</t>
  </si>
  <si>
    <t>2022-06-29 03:46:21 UTC</t>
  </si>
  <si>
    <t>vm-297</t>
  </si>
  <si>
    <t>50387809-3172-39b0-945c-a058389a12ea</t>
  </si>
  <si>
    <t>SRVDFSITP02</t>
  </si>
  <si>
    <t>SRVDFSITP02.basspro.net</t>
  </si>
  <si>
    <t>172.21.144.39</t>
  </si>
  <si>
    <t>[AVX_SC_Prod_DiskPool-Disk5] SRVDFSITP02_1653329592147/SRVDFSITP02.vmx</t>
  </si>
  <si>
    <t>[AVX_SC_Prod_DiskPool-Disk5] SRVDFSITP02_1653329592147/</t>
  </si>
  <si>
    <t>Successful: 2022-06-29 03:30:28 UTC</t>
  </si>
  <si>
    <t>2022-06-29 03:30:28 UTC</t>
  </si>
  <si>
    <t>esx11-r05.p01.924da338569e4334878f5.southcentralus.avs.azure.com</t>
  </si>
  <si>
    <t>vm-29038</t>
  </si>
  <si>
    <t>503ecb19-9c88-5dff-08cd-b484e89023fe</t>
  </si>
  <si>
    <t>SRVDPLYRETLP01</t>
  </si>
  <si>
    <t>SRVDPLYRETLP01.basspro.net</t>
  </si>
  <si>
    <t>10.33.90.134</t>
  </si>
  <si>
    <t>[vsanDatastore] c6f15261-2e46-00b2-24af-0c42a180adb6/SRVDPLYRETLP01.vmx</t>
  </si>
  <si>
    <t>[vsanDatastore] c6f15261-2e46-00b2-24af-0c42a180adb6/</t>
  </si>
  <si>
    <t>Windows Server 2008 R2 64-bit updated as of 6/17/2010</t>
  </si>
  <si>
    <t>Successful: 2022-06-29 03:58:18 UTC</t>
  </si>
  <si>
    <t>2022-06-29 03:58:18 UTC</t>
  </si>
  <si>
    <t>vm-305</t>
  </si>
  <si>
    <t>50387141-6b5f-e18b-bac1-aa427e6213a4</t>
  </si>
  <si>
    <t>SRVELSITP01</t>
  </si>
  <si>
    <t>SRVELSITP01.basspro.net</t>
  </si>
  <si>
    <t>172.21.138.2</t>
  </si>
  <si>
    <t>[vsanDatastore] dc07f861-80e1-2077-bcc6-0c42a1633458/SWPD10LNLD01.vmx</t>
  </si>
  <si>
    <t>[vsanDatastore] dc07f861-80e1-2077-bcc6-0c42a1633458/</t>
  </si>
  <si>
    <t>vm-11422</t>
  </si>
  <si>
    <t>503ea4a4-af78-c8fe-6953-7a97f0249f0f</t>
  </si>
  <si>
    <t>SRVIBMITP04</t>
  </si>
  <si>
    <t>SRVIBMITP04.basspro.net</t>
  </si>
  <si>
    <t>172.21.144.13</t>
  </si>
  <si>
    <t>[vsanDatastore] 10801e62-14ad-8277-9790-0c42a1633458/SRVIBMITP04.vmx</t>
  </si>
  <si>
    <t>[vsanDatastore] 10801e62-14ad-8277-9790-0c42a1633458/</t>
  </si>
  <si>
    <t>Successful: 2022-06-29 03:25:12 UTC</t>
  </si>
  <si>
    <t>2022-06-29 03:25:12 UTC</t>
  </si>
  <si>
    <t>vm-14962</t>
  </si>
  <si>
    <t>5038a7b7-62f9-29d0-11e3-4a054ae2425f</t>
  </si>
  <si>
    <t>srvibmitp05</t>
  </si>
  <si>
    <t>SRVIBMITP05.basspro.net</t>
  </si>
  <si>
    <t>172.21.144.14</t>
  </si>
  <si>
    <t>[vsanDatastore] 06801e62-465b-e107-926b-0c42a1633458/srvibmitp05.vmx</t>
  </si>
  <si>
    <t>[vsanDatastore] 06801e62-465b-e107-926b-0c42a1633458/</t>
  </si>
  <si>
    <t>Successful: 2022-06-29 03:32:39 UTC</t>
  </si>
  <si>
    <t>2022-06-29 03:32:39 UTC</t>
  </si>
  <si>
    <t>vm-14961</t>
  </si>
  <si>
    <t>5038689e-ba42-0e8e-3c35-fed851b7058c</t>
  </si>
  <si>
    <t>SRVPKIAP01-NoJoin</t>
  </si>
  <si>
    <t>SRVPKIAP01.basspro.net</t>
  </si>
  <si>
    <t>172.21.144.133</t>
  </si>
  <si>
    <t>[vsanDatastore (1)] 0ca48262-6c86-8b00-9e93-0c42a162f4c0/SRVPKIAP01-NoJoin.vmx</t>
  </si>
  <si>
    <t>[vsanDatastore (1)] 0ca48262-6c86-8b00-9e93-0c42a162f4c0/</t>
  </si>
  <si>
    <t>Successful: 2022-06-29 03:13:45 UTC</t>
  </si>
  <si>
    <t>2022-06-29 03:13:45 UTC</t>
  </si>
  <si>
    <t>vm-26044</t>
  </si>
  <si>
    <t>501a0ff1-40a9-6874-d42c-87d50dd29cbd</t>
  </si>
  <si>
    <t>SRVPKIAP02</t>
  </si>
  <si>
    <t>SRVPKIAP02.basspro.net</t>
  </si>
  <si>
    <t>172.21.144.134</t>
  </si>
  <si>
    <t>[vsanDatastore (1)] 16a48262-1c44-3a63-010d-0c42a162f4c0/SRVPKIAP02.vmx</t>
  </si>
  <si>
    <t>[vsanDatastore (1)] 16a48262-1c44-3a63-010d-0c42a162f4c0/</t>
  </si>
  <si>
    <t>esx09-r04.p01.924da338569e4334878f5.southcentralus.avs.azure.com</t>
  </si>
  <si>
    <t>vm-26045</t>
  </si>
  <si>
    <t>501af8ab-7056-af0f-48a6-30cd9b2aa247</t>
  </si>
  <si>
    <t>SRVPLAWLEGALP02</t>
  </si>
  <si>
    <t>SRVPLAWLEGALP02.basspro.net</t>
  </si>
  <si>
    <t>10.33.90.149</t>
  </si>
  <si>
    <t>[vsanDatastore] 12f05261-56f2-c202-f80a-0c42a1807d4e/SRVPLAWLEGALP02.vmx</t>
  </si>
  <si>
    <t>[vsanDatastore] 12f05261-56f2-c202-f80a-0c42a1807d4e/</t>
  </si>
  <si>
    <t>Successful: 2022-06-29 04:14:00 UTC</t>
  </si>
  <si>
    <t>2022-06-29 04:14:00 UTC</t>
  </si>
  <si>
    <t>vm-301</t>
  </si>
  <si>
    <t>5038821c-6992-a260-b18f-a075c7869af0</t>
  </si>
  <si>
    <t>SRVPSTAP01</t>
  </si>
  <si>
    <t>SRVPSTAP01.basspro.net</t>
  </si>
  <si>
    <t>172.21.144.8</t>
  </si>
  <si>
    <t>[vsanDatastore] e0200462-9a1d-1662-2a8b-0c42a1633458/SRVPSTAP01.vmx</t>
  </si>
  <si>
    <t>[vsanDatastore] e0200462-9a1d-1662-2a8b-0c42a1633458/</t>
  </si>
  <si>
    <t>Successful: 2022-06-29 03:21:14 UTC</t>
  </si>
  <si>
    <t>2022-06-29 03:21:14 UTC</t>
  </si>
  <si>
    <t>vm-12402</t>
  </si>
  <si>
    <t>503ec85a-ee08-e131-fb1f-0481d99ae0a5</t>
  </si>
  <si>
    <t>SRVSCISTRP01</t>
  </si>
  <si>
    <t>srvscistrp01</t>
  </si>
  <si>
    <t>172.21.146.9</t>
  </si>
  <si>
    <t>[vsanDatastore (2)] 43e98362-bcf0-4999-3b6a-0c42a180d3a6/SRVSCISTRP01.vmx</t>
  </si>
  <si>
    <t>[vsanDatastore (2)] 43e98362-bcf0-4999-3b6a-0c42a180d3a6/</t>
  </si>
  <si>
    <t>Successful: 2022-06-29 03:45:35 UTC</t>
  </si>
  <si>
    <t>2022-06-29 03:45:35 UTC</t>
  </si>
  <si>
    <t>vm-19410</t>
  </si>
  <si>
    <t>503810b8-5310-2ad5-9946-480035feeed0</t>
  </si>
  <si>
    <t>SRVSCISTRP02</t>
  </si>
  <si>
    <t>srvscistrp02.basspro.net</t>
  </si>
  <si>
    <t>172.21.146.10</t>
  </si>
  <si>
    <t>[vsanDatastore (2)] 43e98362-ce04-1b99-88b4-0c42a180d3a6/SRVSCISTRP02.vmx</t>
  </si>
  <si>
    <t>[vsanDatastore (2)] 43e98362-ce04-1b99-88b4-0c42a180d3a6/</t>
  </si>
  <si>
    <t>Successful: 2022-06-29 03:06:47 UTC</t>
  </si>
  <si>
    <t>2022-06-29 03:06:47 UTC</t>
  </si>
  <si>
    <t>vm-19409</t>
  </si>
  <si>
    <t>5038ca40-cd37-8b77-254c-a20f396c7813</t>
  </si>
  <si>
    <t>SRVSTMITP03</t>
  </si>
  <si>
    <t>SRVSTMITP03.basspro.net</t>
  </si>
  <si>
    <t>172.21.144.28</t>
  </si>
  <si>
    <t>[vsanDatastore (1)] 64667062-d616-badc-fab0-0c42a180b88e/SRVSTMITP03.vmx</t>
  </si>
  <si>
    <t>[vsanDatastore (1)] 64667062-d616-badc-fab0-0c42a180b88e/</t>
  </si>
  <si>
    <t>Server team utility machine for remote administration</t>
  </si>
  <si>
    <t>Successful: 2022-06-29 03:39:15 UTC</t>
  </si>
  <si>
    <t>2022-06-29 03:39:15 UTC</t>
  </si>
  <si>
    <t>vm-23439</t>
  </si>
  <si>
    <t>50383d62-687f-e211-ae4b-f2de6f04dca8</t>
  </si>
  <si>
    <t>SRVWEBARGP01</t>
  </si>
  <si>
    <t>order</t>
  </si>
  <si>
    <t>172.28.142.2</t>
  </si>
  <si>
    <t>[vsanDatastore (2)] 18c6b062-5ee4-22b8-66d9-0c42a1631058/SRVWEBARGP01.vmx</t>
  </si>
  <si>
    <t>[vsanDatastore (2)] 18c6b062-5ee4-22b8-66d9-0c42a1631058/</t>
  </si>
  <si>
    <t>MYSQL/apache/tomcat</t>
  </si>
  <si>
    <t>Successful: 2022-06-29 03:18:42 UTC</t>
  </si>
  <si>
    <t>2022-06-29 03:18:42 UTC</t>
  </si>
  <si>
    <t>vm-36104</t>
  </si>
  <si>
    <t>5038731c-b771-0c39-b44c-d026639fe046</t>
  </si>
  <si>
    <t>SRVWSVCTMBCP01</t>
  </si>
  <si>
    <t>SRVWSVCTMBCP01.basspro.net</t>
  </si>
  <si>
    <t>10.33.82.231</t>
  </si>
  <si>
    <t>[vsanDatastore] fff95261-d048-4673-8739-0c42a15b4040/SRVWSVCTMBCP01.vmx</t>
  </si>
  <si>
    <t>[vsanDatastore] fff95261-d048-4673-8739-0c42a15b4040/</t>
  </si>
  <si>
    <t>Windows Server 2008 R2 64-bit updated as of 8/23/2016</t>
  </si>
  <si>
    <t>Successful: 2022-06-29 03:53:14 UTC</t>
  </si>
  <si>
    <t>2022-06-29 03:53:14 UTC</t>
  </si>
  <si>
    <t>vm-321</t>
  </si>
  <si>
    <t>501a6fcd-74ca-e912-c9e5-e77c1f34d204</t>
  </si>
  <si>
    <t>SRVWSVCTMBCP02</t>
  </si>
  <si>
    <t>SRVWSVCTMBCP02.basspro.net</t>
  </si>
  <si>
    <t>10.33.82.232</t>
  </si>
  <si>
    <t>[vsanDatastore] ccfd5261-16b3-c1f5-d4a2-0c42a1807d4e/SRVWSVCTMBCP02.vmx</t>
  </si>
  <si>
    <t>[vsanDatastore] ccfd5261-16b3-c1f5-d4a2-0c42a1807d4e/</t>
  </si>
  <si>
    <t>Failed: 2022-06-29 03:54:39 UTC</t>
  </si>
  <si>
    <t>2022-06-28 03:22:05 UTC</t>
  </si>
  <si>
    <t>vm-329</t>
  </si>
  <si>
    <t>501aad00-17fd-8212-3f15-44fc6ec84b6c</t>
  </si>
  <si>
    <t>SRVWSVCTMBCP03</t>
  </si>
  <si>
    <t>SRVWSVCTMBCP03.basspro.net</t>
  </si>
  <si>
    <t>10.33.82.233</t>
  </si>
  <si>
    <t>[vsanDatastore] bcfb5261-8a5a-5343-81d6-0c42a1807d66/SRVWSVCTMBCP03.vmx</t>
  </si>
  <si>
    <t>[vsanDatastore] bcfb5261-8a5a-5343-81d6-0c42a1807d66/</t>
  </si>
  <si>
    <t>Successful: 2022-06-29 03:50:55 UTC</t>
  </si>
  <si>
    <t>2022-06-29 03:50:55 UTC</t>
  </si>
  <si>
    <t>vm-325</t>
  </si>
  <si>
    <t>501a8b7a-185e-b2b8-04ee-868212c2aa1a</t>
  </si>
  <si>
    <t>SRVWSVCTMBCP05</t>
  </si>
  <si>
    <t>SRVWSVCTMBCP05.basspro.net</t>
  </si>
  <si>
    <t>10.33.82.235</t>
  </si>
  <si>
    <t>[vsanDatastore] b6be5261-dce5-1870-4483-0c42a1634e78/SRVWSVCTMBCP05.vmx</t>
  </si>
  <si>
    <t>[vsanDatastore] b6be5261-dce5-1870-4483-0c42a1634e78/</t>
  </si>
  <si>
    <t>Successful: 2022-06-29 03:11:32 UTC</t>
  </si>
  <si>
    <t>2022-06-29 03:11:32 UTC</t>
  </si>
  <si>
    <t>vm-209</t>
  </si>
  <si>
    <t>501a3333-4169-4fd8-f0ac-8043e7f4ca18</t>
  </si>
  <si>
    <t>SWPD00WVLA01.basspro.net</t>
  </si>
  <si>
    <t>172.21.144.50</t>
  </si>
  <si>
    <t>[vsanDatastore] 12511962-c6c4-b44b-0637-0c42a1809706/SWPD00WVLA01.basspro.net.vmx</t>
  </si>
  <si>
    <t>[vsanDatastore] 12511962-c6c4-b44b-0637-0c42a1809706/</t>
  </si>
  <si>
    <t>Successful: 2022-06-29 03:56:00 UTC</t>
  </si>
  <si>
    <t>2022-06-29 03:56:00 UTC</t>
  </si>
  <si>
    <t>vm-14292</t>
  </si>
  <si>
    <t>500c7787-8dd3-7ff8-315b-681cd1f50135</t>
  </si>
  <si>
    <t>SWPD10_HT01</t>
  </si>
  <si>
    <t>SWPD10_HT01.basspro.net</t>
  </si>
  <si>
    <t>172.21.154.4</t>
  </si>
  <si>
    <t>[vsanDatastore (1)] 9c468562-86b9-eb68-2803-0c42a162f4c0/SWPD10_HT01.vmx</t>
  </si>
  <si>
    <t>[vsanDatastore (1)] 9c468562-86b9-eb68-2803-0c42a162f4c0/</t>
  </si>
  <si>
    <t>Harris Technologies Printer Monitoring</t>
  </si>
  <si>
    <t>Successful: 2022-06-29 03:31:37 UTC</t>
  </si>
  <si>
    <t>2022-06-29 03:31:37 UTC</t>
  </si>
  <si>
    <t>vm-26427</t>
  </si>
  <si>
    <t>503e6c24-3f26-73ab-cbbc-c73b83d4b0c5</t>
  </si>
  <si>
    <t>SWPD10BITD01</t>
  </si>
  <si>
    <t>SWPD10BITD01.basspro.net</t>
  </si>
  <si>
    <t>172.21.143.3</t>
  </si>
  <si>
    <t>[vsanDatastore] 392c7361-8867-8ceb-92fc-0c42a15b4040/SWPD10BITD01.vmx</t>
  </si>
  <si>
    <t>[vsanDatastore] 392c7361-8867-8ceb-92fc-0c42a15b4040/</t>
  </si>
  <si>
    <t>Failed: 2021-11-30 05:00:41 UTC</t>
  </si>
  <si>
    <t>vm-1543</t>
  </si>
  <si>
    <t>503e0c61-84d5-9230-24e0-6935cc7b781e</t>
  </si>
  <si>
    <t>SWPD10BTRA01</t>
  </si>
  <si>
    <t>SWPD10BTRA01.basspro.net</t>
  </si>
  <si>
    <t>172.21.144.112</t>
  </si>
  <si>
    <t>[vsanDatastore (1)] d7cc8262-c83f-4246-0258-0c42a162f4c0/SWPD10BTRA01.vmx</t>
  </si>
  <si>
    <t>[vsanDatastore (1)] d7cc8262-c83f-4246-0258-0c42a162f4c0/</t>
  </si>
  <si>
    <t>"Binary Tree" domain migration tool  2/10/22 - Doubled Memory from 16 GB to 32 GB per SR4615629 - CRWhite</t>
  </si>
  <si>
    <t>Successful: 2022-06-29 03:05:44 UTC</t>
  </si>
  <si>
    <t>2022-06-29 03:05:44 UTC</t>
  </si>
  <si>
    <t>vm-26043</t>
  </si>
  <si>
    <t>503e012b-016b-6950-d4b7-87ef85ef0169</t>
  </si>
  <si>
    <t>SWPD10BTRA02</t>
  </si>
  <si>
    <t>SWPD10BTRA02.basspro.net</t>
  </si>
  <si>
    <t>172.21.144.113</t>
  </si>
  <si>
    <t>[vsanDatastore (1)] d7cc8262-0000-314f-6a61-0c42a162f4c0/SWPD10BTRA02.vmx</t>
  </si>
  <si>
    <t>[vsanDatastore (1)] d7cc8262-0000-314f-6a61-0c42a162f4c0/</t>
  </si>
  <si>
    <t>2/10/22 - Doubled Memory from 16 GB to 32 GB per SR4615629 - CRWhite</t>
  </si>
  <si>
    <t>Successful: 2022-06-29 03:32:10 UTC</t>
  </si>
  <si>
    <t>2022-06-29 03:32:10 UTC</t>
  </si>
  <si>
    <t>vm-26042</t>
  </si>
  <si>
    <t>503e4e18-05dd-757c-350b-cf170f944412</t>
  </si>
  <si>
    <t>SWPD10CSACB01</t>
  </si>
  <si>
    <t>SWPD10CSACB01.basspro.net</t>
  </si>
  <si>
    <t>172.21.144.107</t>
  </si>
  <si>
    <t>[vsanDatastore (1)] a90c7362-6418-de10-cc11-0c42a180b88e/SWPD10CSACB01.vmx</t>
  </si>
  <si>
    <t>[vsanDatastore (1)] a90c7362-6418-de10-cc11-0c42a180b88e/</t>
  </si>
  <si>
    <t>vm-23806</t>
  </si>
  <si>
    <t>503ecb2f-6ca7-065b-3510-80efd1d12446</t>
  </si>
  <si>
    <t>SWPD10CSACB02</t>
  </si>
  <si>
    <t>SWPD10CSACB02.basspro.net</t>
  </si>
  <si>
    <t>172.21.144.108</t>
  </si>
  <si>
    <t>[vsanDatastore (1)] 950c7362-e0cc-2684-e80a-0c42a180b88e/SWPD10CSACB02.vmx</t>
  </si>
  <si>
    <t>[vsanDatastore (1)] 950c7362-e0cc-2684-e80a-0c42a180b88e/</t>
  </si>
  <si>
    <t>Successful: 2022-06-29 03:05:42 UTC</t>
  </si>
  <si>
    <t>2022-06-29 03:05:42 UTC</t>
  </si>
  <si>
    <t>vm-23801</t>
  </si>
  <si>
    <t>503e83c0-7c24-7352-e07b-296907fca030</t>
  </si>
  <si>
    <t>SWPD10DELA01</t>
  </si>
  <si>
    <t>SWPD10DELA01.basspro.net</t>
  </si>
  <si>
    <t>172.21.138.5</t>
  </si>
  <si>
    <t>[vsanDatastore] a0ccf061-56ff-40dc-5df4-0c42a1633458/SWPD10DELA01.vmx</t>
  </si>
  <si>
    <t>[vsanDatastore] a0ccf061-56ff-40dc-5df4-0c42a1633458/</t>
  </si>
  <si>
    <t>Successful: 2022-01-27 04:56:03 UTC</t>
  </si>
  <si>
    <t>2022-01-27 04:56:03 UTC</t>
  </si>
  <si>
    <t>vm-10768</t>
  </si>
  <si>
    <t>503e0dc7-9f33-592d-1910-5153096bce68</t>
  </si>
  <si>
    <t>SWPD10EPFA01</t>
  </si>
  <si>
    <t>SWPD10EPFA01.basspro.net</t>
  </si>
  <si>
    <t>172.21.144.104</t>
  </si>
  <si>
    <t>[vsanDatastore (1)] 8e0d6862-6cad-15ae-9077-0c42a180b88e/SWPD10EPFA01.vmx</t>
  </si>
  <si>
    <t>[vsanDatastore (1)] 8e0d6862-6cad-15ae-9077-0c42a180b88e/</t>
  </si>
  <si>
    <t>Successful: 2022-06-29 03:07:56 UTC</t>
  </si>
  <si>
    <t>2022-06-29 03:07:56 UTC</t>
  </si>
  <si>
    <t>vm-22314</t>
  </si>
  <si>
    <t>503ebe60-ae0a-ed45-4c6a-5af03af1b671</t>
  </si>
  <si>
    <t>SWPD10EPFA02</t>
  </si>
  <si>
    <t>SWPD10EPFA02.basspro.net</t>
  </si>
  <si>
    <t>172.21.144.105</t>
  </si>
  <si>
    <t>[vsanDatastore (1)] 840d6862-945d-ab5e-d8e3-0c42a180b88e/SWPD10EPFA02.vmx</t>
  </si>
  <si>
    <t>[vsanDatastore (1)] 840d6862-945d-ab5e-d8e3-0c42a180b88e/</t>
  </si>
  <si>
    <t>Successful: 2022-06-29 03:39:24 UTC</t>
  </si>
  <si>
    <t>2022-06-29 03:39:24 UTC</t>
  </si>
  <si>
    <t>vm-22313</t>
  </si>
  <si>
    <t>503e75fe-30c2-a802-01a6-b6ff9721ea1c</t>
  </si>
  <si>
    <t>SWPD10EPFA03</t>
  </si>
  <si>
    <t>SWPD10EPFA03.basspro.net</t>
  </si>
  <si>
    <t>172.21.144.106</t>
  </si>
  <si>
    <t>[vsanDatastore (1)] 980d6862-464f-2d24-c7e3-0c42a180b88e/SWPD10EPFA03.vmx</t>
  </si>
  <si>
    <t>[vsanDatastore (1)] 980d6862-464f-2d24-c7e3-0c42a180b88e/</t>
  </si>
  <si>
    <t>Successful: 2022-06-29 03:04:18 UTC</t>
  </si>
  <si>
    <t>2022-06-29 03:04:18 UTC</t>
  </si>
  <si>
    <t>vm-22316</t>
  </si>
  <si>
    <t>503ea67d-2ab2-b1c2-0a59-6c048ea38bfb</t>
  </si>
  <si>
    <t>SWPD10ESLD01</t>
  </si>
  <si>
    <t>SWPD10ESLD01.basspro.net</t>
  </si>
  <si>
    <t>172.21.138.4</t>
  </si>
  <si>
    <t>[vsanDatastore] 5f2af361-1a37-bf0c-eb6e-0c42a1633458/SWPD10ESLD01.vmx</t>
  </si>
  <si>
    <t>[vsanDatastore] 5f2af361-1a37-bf0c-eb6e-0c42a1633458/</t>
  </si>
  <si>
    <t>East Lobby - SQL Express</t>
  </si>
  <si>
    <t>Successful: 2022-06-29 03:16:49 UTC</t>
  </si>
  <si>
    <t>2022-06-29 03:16:49 UTC</t>
  </si>
  <si>
    <t>vm-10959</t>
  </si>
  <si>
    <t>503e1164-281c-1a14-3b76-6a392eca204d</t>
  </si>
  <si>
    <t>SWPD10EVSA01</t>
  </si>
  <si>
    <t>SWPD10EVSA01.basspro.net</t>
  </si>
  <si>
    <t>172.21.144.69</t>
  </si>
  <si>
    <t>[vsanDatastore (3)] c4bb9762-bc55-d4c4-fb8e-0c42a1633500/SWPD10EVSA01.vmx</t>
  </si>
  <si>
    <t>[vsanDatastore (3)] c4bb9762-bc55-d4c4-fb8e-0c42a1633500/</t>
  </si>
  <si>
    <t>Windows 2019 Standard Server used by EVS team for utility work on storage and VMware environments.</t>
  </si>
  <si>
    <t>Successful: 2022-06-29 03:19:32 UTC</t>
  </si>
  <si>
    <t>2022-06-29 03:19:32 UTC</t>
  </si>
  <si>
    <t>vm-29259</t>
  </si>
  <si>
    <t>503e9623-8e82-ed92-97b0-530cc412b5ae</t>
  </si>
  <si>
    <t>SWPD10EXHA01</t>
  </si>
  <si>
    <t>SWPD10EXHA01.basspro.net</t>
  </si>
  <si>
    <t>172.21.144.4</t>
  </si>
  <si>
    <t>[vsanDatastore] 8e27f261-063d-6611-c3c3-0c42a1633458/SWPD10EXHA01.vmx</t>
  </si>
  <si>
    <t>[vsanDatastore] 8e27f261-063d-6611-c3c3-0c42a1633458/</t>
  </si>
  <si>
    <t>Successful: 2022-06-29 03:39:00 UTC</t>
  </si>
  <si>
    <t>2022-06-29 03:39:00 UTC</t>
  </si>
  <si>
    <t>vm-10938</t>
  </si>
  <si>
    <t>503ecb09-fb82-ea66-ab16-24570a5f53f1</t>
  </si>
  <si>
    <t>SWPD10EXHA02</t>
  </si>
  <si>
    <t>SWPD10EXHA02.basspro.net</t>
  </si>
  <si>
    <t>172.21.144.5</t>
  </si>
  <si>
    <t>[vsanDatastore] 8427f261-7e34-0eac-da57-0c42a1633458/SWPD10EXHA02.vmx</t>
  </si>
  <si>
    <t>[vsanDatastore] 8427f261-7e34-0eac-da57-0c42a1633458/</t>
  </si>
  <si>
    <t>Successful: 2022-06-29 03:56:17 UTC</t>
  </si>
  <si>
    <t>2022-06-29 03:56:17 UTC</t>
  </si>
  <si>
    <t>vm-10934</t>
  </si>
  <si>
    <t>503eb7a9-da5a-6ef2-cbb3-f814e589a09a</t>
  </si>
  <si>
    <t>SWPD10FDXA01</t>
  </si>
  <si>
    <t>SWPD10FDXA03.basspro.net</t>
  </si>
  <si>
    <t>172.21.144.44</t>
  </si>
  <si>
    <t>[vsanDatastore (1)] 439b2f62-f257-32d5-ee92-0c42a16332f8/SWPD10FDXA01.vmx</t>
  </si>
  <si>
    <t>[vsanDatastore (1)] 439b2f62-f257-32d5-ee92-0c42a16332f8/</t>
  </si>
  <si>
    <t>Successful: 2022-06-29 03:16:12 UTC</t>
  </si>
  <si>
    <t>2022-06-29 03:16:12 UTC</t>
  </si>
  <si>
    <t>vm-16626</t>
  </si>
  <si>
    <t>503efc53-728e-9371-9998-d1fb930b75b2</t>
  </si>
  <si>
    <t>SWPD10FDXA02</t>
  </si>
  <si>
    <t>SWPD10FDXA04.basspro.net</t>
  </si>
  <si>
    <t>172.21.144.45</t>
  </si>
  <si>
    <t>[vsanDatastore (1)] 399b2f62-10df-b67e-36f5-0c42a16332f8/SWPD10FDXA02.vmx</t>
  </si>
  <si>
    <t>[vsanDatastore (1)] 399b2f62-10df-b67e-36f5-0c42a16332f8/</t>
  </si>
  <si>
    <t>Successful: 2022-06-29 03:56:04 UTC</t>
  </si>
  <si>
    <t>2022-06-29 03:56:04 UTC</t>
  </si>
  <si>
    <t>vm-16627</t>
  </si>
  <si>
    <t>503ef995-ecfc-7873-73b5-cbe5de03bea4</t>
  </si>
  <si>
    <t>SWPD10FFXA01</t>
  </si>
  <si>
    <t>SWPD10FFXA01.basspro.net</t>
  </si>
  <si>
    <t>172.21.144.68</t>
  </si>
  <si>
    <t>[vsanDatastore (1)] aed96f62-00b7-15b6-ba96-0c42a180b88e/SWPD10FFXA01.vmx</t>
  </si>
  <si>
    <t>[vsanDatastore (1)] aed96f62-00b7-15b6-ba96-0c42a180b88e/</t>
  </si>
  <si>
    <t>Successful: 2022-06-29 03:09:56 UTC</t>
  </si>
  <si>
    <t>2022-06-29 03:09:56 UTC</t>
  </si>
  <si>
    <t>vm-23787</t>
  </si>
  <si>
    <t>503eb347-2497-699b-d204-befb8f04cbce</t>
  </si>
  <si>
    <t>SWPD10IMPA01</t>
  </si>
  <si>
    <t>SWPD10IMPA01.basspro.net</t>
  </si>
  <si>
    <t>172.21.144.61</t>
  </si>
  <si>
    <t>[vsanDatastore (1)] 407e4b62-bcab-ca8d-7ce1-0c42a16332f8/SWPD10IMPA01.vmx</t>
  </si>
  <si>
    <t>[vsanDatastore (1)] 407e4b62-bcab-ca8d-7ce1-0c42a16332f8/</t>
  </si>
  <si>
    <t>Successful: 2022-06-29 03:04:28 UTC</t>
  </si>
  <si>
    <t>2022-06-29 03:04:28 UTC</t>
  </si>
  <si>
    <t>vm-19066</t>
  </si>
  <si>
    <t>503e3bfc-4fe2-f0b0-4d6b-6b34f1a6c213</t>
  </si>
  <si>
    <t>SWPD10JBXA01</t>
  </si>
  <si>
    <t>SWPD10JBXA01.basspro.net</t>
  </si>
  <si>
    <t>172.21.144.74</t>
  </si>
  <si>
    <t>[vsanDatastore (1)] 24da6f62-6601-9dd6-9702-0c42a180b88e/SWPD10JBXA01.vmx</t>
  </si>
  <si>
    <t>[vsanDatastore (1)] 24da6f62-6601-9dd6-9702-0c42a180b88e/</t>
  </si>
  <si>
    <t>JumpBox for Fast Fax and TrueSight Meddleware Monitor</t>
  </si>
  <si>
    <t>Successful: 2022-06-29 03:11:12 UTC</t>
  </si>
  <si>
    <t>2022-06-29 03:11:12 UTC</t>
  </si>
  <si>
    <t>vm-23786</t>
  </si>
  <si>
    <t>503ee282-0cc2-9291-82cf-e1ed116ef455</t>
  </si>
  <si>
    <t>SWPD10KMS01</t>
  </si>
  <si>
    <t>SWPD10KMS01.basspro.net</t>
  </si>
  <si>
    <t>172.21.144.10</t>
  </si>
  <si>
    <t>[vsanDatastore] de200462-82fe-abcc-7f18-0c42a1633458/SWPD10KMS01.vmx</t>
  </si>
  <si>
    <t>[vsanDatastore] de200462-82fe-abcc-7f18-0c42a1633458/</t>
  </si>
  <si>
    <t>Windows 2019 KMS Services for BassPro.   CSA team ownership.</t>
  </si>
  <si>
    <t>Successful: 2022-06-29 03:47:01 UTC</t>
  </si>
  <si>
    <t>2022-06-29 03:47:01 UTC</t>
  </si>
  <si>
    <t>vm-12401</t>
  </si>
  <si>
    <t>503e8167-f1e3-a843-a616-f756cf019b83</t>
  </si>
  <si>
    <t>SWPD10LEXA02</t>
  </si>
  <si>
    <t>swpd10lexa02.basspro.net</t>
  </si>
  <si>
    <t>172.21.144.111</t>
  </si>
  <si>
    <t>[vsanDatastore (1)] 54468562-46e1-f2a7-a75a-0c42a162f4c0/SWPD10LEXA02.vmx</t>
  </si>
  <si>
    <t>[vsanDatastore (1)] 54468562-46e1-f2a7-a75a-0c42a162f4c0/</t>
  </si>
  <si>
    <t>updated 10-12-2020 2/28/2022 - Per James McClellan's request, CRWhite powered on and connected the NIC.</t>
  </si>
  <si>
    <t>Successful: 2022-06-29 03:55:03 UTC</t>
  </si>
  <si>
    <t>2022-06-29 03:55:03 UTC</t>
  </si>
  <si>
    <t>vm-26424</t>
  </si>
  <si>
    <t>503e1729-64c3-7e0e-f264-815012a54231</t>
  </si>
  <si>
    <t>SWPD10LNLD02</t>
  </si>
  <si>
    <t>SWPD10LNLD02.basspro.net</t>
  </si>
  <si>
    <t>172.21.138.3</t>
  </si>
  <si>
    <t>[vsanDatastore] db07f861-c847-0bf3-3d39-0c42a1633458/SWPD10LNLD02.vmx</t>
  </si>
  <si>
    <t>[vsanDatastore] db07f861-c847-0bf3-3d39-0c42a1633458/</t>
  </si>
  <si>
    <t>Successful: 2022-02-01 05:09:52 UTC</t>
  </si>
  <si>
    <t>2022-02-01 05:09:52 UTC</t>
  </si>
  <si>
    <t>vm-11423</t>
  </si>
  <si>
    <t>503e3e4d-db58-f980-72ad-04ce59fd7c5c</t>
  </si>
  <si>
    <t>SWPD10MASA01</t>
  </si>
  <si>
    <t>SWPD10MASA01.basspro.net</t>
  </si>
  <si>
    <t>172.21.138.8</t>
  </si>
  <si>
    <t>[vsanDatastore (1)] 5c854b62-e251-958f-6c45-0c42a16332f8/SWPD10MASA01.vmx</t>
  </si>
  <si>
    <t>[vsanDatastore (1)] 5c854b62-e251-958f-6c45-0c42a16332f8/</t>
  </si>
  <si>
    <t>created by: Jason Buettenback 3/18/2019 mass500 application server Ticket Number: SR2891421 Given to Felix Quashie 3/18/2019</t>
  </si>
  <si>
    <t>Successful: 2022-06-29 03:13:46 UTC</t>
  </si>
  <si>
    <t>2022-06-29 03:13:46 UTC</t>
  </si>
  <si>
    <t>vm-19204</t>
  </si>
  <si>
    <t>503e96d9-a260-72a0-45d8-6dc952e2ba27</t>
  </si>
  <si>
    <t>SWPD10MRHA01</t>
  </si>
  <si>
    <t>SWPD10MRHA01.basspro.net</t>
  </si>
  <si>
    <t>172.21.144.15</t>
  </si>
  <si>
    <t>[vsanDatastore (1)] 00593a62-4ca1-e1c6-5ecb-0c42a16332f8/SWPD10MRHA01.vmx</t>
  </si>
  <si>
    <t>[vsanDatastore (1)] 00593a62-4ca1-e1c6-5ecb-0c42a16332f8/</t>
  </si>
  <si>
    <t>Successful: 2022-06-29 03:21:48 UTC</t>
  </si>
  <si>
    <t>2022-06-29 03:21:48 UTC</t>
  </si>
  <si>
    <t>vm-17471</t>
  </si>
  <si>
    <t>503e5d82-b510-a64a-0571-9a8862477717</t>
  </si>
  <si>
    <t>SWPD10NFSA01</t>
  </si>
  <si>
    <t>SWPD10NFSA01.basspro.net</t>
  </si>
  <si>
    <t>172.21.144.102</t>
  </si>
  <si>
    <t>[vsanDatastore (1)] a7b77262-2cd5-1438-3a43-0c42a180b88e/SWPD10NFSA01.vmx</t>
  </si>
  <si>
    <t>[vsanDatastore (1)] a7b77262-2cd5-1438-3a43-0c42a180b88e/</t>
  </si>
  <si>
    <t>Successful: 2022-06-29 04:27:56 UTC</t>
  </si>
  <si>
    <t>2022-06-29 04:27:56 UTC</t>
  </si>
  <si>
    <t>vm-23788</t>
  </si>
  <si>
    <t>503e1fb6-c628-fcba-afc6-7246ddb50f69</t>
  </si>
  <si>
    <t>SWPD10PSM01</t>
  </si>
  <si>
    <t>SWPD10PSM01.basspro.net</t>
  </si>
  <si>
    <t>172.21.144.6</t>
  </si>
  <si>
    <t>[vsanDatastore] 3a431562-2ca9-7ca7-b683-0c42a1633458/SWPD10PSM01.vmx</t>
  </si>
  <si>
    <t>[vsanDatastore] 3a431562-2ca9-7ca7-b683-0c42a1633458/</t>
  </si>
  <si>
    <t>Powershell Management Automation server for Service Desk.  SR3689031</t>
  </si>
  <si>
    <t>Successful: 2022-06-29 03:08:43 UTC</t>
  </si>
  <si>
    <t>2022-06-29 03:08:43 UTC</t>
  </si>
  <si>
    <t>vm-14040</t>
  </si>
  <si>
    <t>503e8922-43ef-2f1f-d204-bf63337b80c1</t>
  </si>
  <si>
    <t>SWPD10SCCMA03</t>
  </si>
  <si>
    <t>SWPD10SCCMA03.basspro.net</t>
  </si>
  <si>
    <t>172.21.144.77</t>
  </si>
  <si>
    <t>[vsanDatastore (1)] 007f5462-8642-d774-b1c9-0c42a180b88e/SWPD10SCCMA03.vmx</t>
  </si>
  <si>
    <t>[vsanDatastore (1)] 007f5462-8642-d774-b1c9-0c42a180b88e/</t>
  </si>
  <si>
    <t>System Center Configuration Manager Management Point</t>
  </si>
  <si>
    <t>Successful: 2022-06-29 03:04:48 UTC</t>
  </si>
  <si>
    <t>2022-06-29 03:04:48 UTC</t>
  </si>
  <si>
    <t>vm-20249</t>
  </si>
  <si>
    <t>503e8aa5-491e-479b-eb1e-8fd77e9cb88b</t>
  </si>
  <si>
    <t>SWPD10SCCMD01</t>
  </si>
  <si>
    <t>SWPD10SCCMD01.basspro.net</t>
  </si>
  <si>
    <t>172.21.138.42</t>
  </si>
  <si>
    <t>[vsanDatastore (3)] a46e9662-180c-ffa0-091d-0c42a1633500/SWPD10SCCMD01.vmx</t>
  </si>
  <si>
    <t>[vsanDatastore (3)] a46e9662-180c-ffa0-091d-0c42a1633500/</t>
  </si>
  <si>
    <t>System Center Configuration Manager SQL Server 1</t>
  </si>
  <si>
    <t>Successful: 2022-06-29 06:32:57 UTC</t>
  </si>
  <si>
    <t>2022-06-29 06:32:57 UTC</t>
  </si>
  <si>
    <t>vm-29257</t>
  </si>
  <si>
    <t>503e405a-4618-4412-c742-b6ce26d157d1</t>
  </si>
  <si>
    <t>SWPD10SCCMD02</t>
  </si>
  <si>
    <t>SWPD10SCCMD02.basspro.net</t>
  </si>
  <si>
    <t>169.254.3.196</t>
  </si>
  <si>
    <t>[vsanDatastore (3)] 98edb962-f60f-1be7-2089-0c42a1633500/SWPD10SCCMD02.vmx</t>
  </si>
  <si>
    <t>[vsanDatastore (3)] 98edb962-f60f-1be7-2089-0c42a1633500/</t>
  </si>
  <si>
    <t>System Center Configuration Manager SQL Server 2</t>
  </si>
  <si>
    <t>Successful: 2022-06-29 05:12:34 UTC</t>
  </si>
  <si>
    <t>2022-06-29 05:12:34 UTC</t>
  </si>
  <si>
    <t>vm-29258</t>
  </si>
  <si>
    <t>500cc94d-33f8-0dee-9c51-5883fb5793bc</t>
  </si>
  <si>
    <t>SWPD10SQLDAA</t>
  </si>
  <si>
    <t>SWPD10SQLDAA.basspro.net</t>
  </si>
  <si>
    <t>169.254.1.36</t>
  </si>
  <si>
    <t>SWPDxxSQLDAA</t>
  </si>
  <si>
    <t>[vsanDatastore (3)] 29819762-caca-8ef9-6b5c-0c42a1634fb8/SWPD10SQLDAA.vmx</t>
  </si>
  <si>
    <t>[vsanDatastore (3)] 29819762-caca-8ef9-6b5c-0c42a1634fb8/</t>
  </si>
  <si>
    <t>Successful: 2022-06-29 03:12:31 UTC</t>
  </si>
  <si>
    <t>2022-06-29 03:12:31 UTC</t>
  </si>
  <si>
    <t>vm-26425</t>
  </si>
  <si>
    <t>503ea8d1-248e-726c-88ea-37e411fe536c</t>
  </si>
  <si>
    <t>SWPD10T0FS01</t>
  </si>
  <si>
    <t>SWPD10T0FS01.basspro.net</t>
  </si>
  <si>
    <t>172.21.144.124</t>
  </si>
  <si>
    <t>[vsanDatastore (1)] b20c7362-5ce7-1b04-d5d2-0c42a180b88e/SWPD10T0FS01.vmx</t>
  </si>
  <si>
    <t>[vsanDatastore (1)] b20c7362-5ce7-1b04-d5d2-0c42a180b88e/</t>
  </si>
  <si>
    <t>Successful: 2022-06-29 03:12:46 UTC</t>
  </si>
  <si>
    <t>2022-06-29 03:12:46 UTC</t>
  </si>
  <si>
    <t>vm-23800</t>
  </si>
  <si>
    <t>503e2b32-6181-409b-3920-20a3e884dde4</t>
  </si>
  <si>
    <t>SWPD10T0J01</t>
  </si>
  <si>
    <t>SWPD10T0J01.basspro.net</t>
  </si>
  <si>
    <t>172.21.144.125</t>
  </si>
  <si>
    <t>[vsanDatastore (1)] 9e0c7362-66cc-413c-f6dd-0c42a180b88e/SWPD10T0J01.vmx</t>
  </si>
  <si>
    <t>[vsanDatastore (1)] 9e0c7362-66cc-413c-f6dd-0c42a180b88e/</t>
  </si>
  <si>
    <t>Successful: 2022-06-29 03:51:08 UTC</t>
  </si>
  <si>
    <t>2022-06-29 03:51:08 UTC</t>
  </si>
  <si>
    <t>vm-23799</t>
  </si>
  <si>
    <t>503e9c21-e137-e4bc-3161-76f89bd23e59</t>
  </si>
  <si>
    <t>SWPD10T0J02</t>
  </si>
  <si>
    <t>SWPD10T0J02.basspro.net</t>
  </si>
  <si>
    <t>172.21.144.126</t>
  </si>
  <si>
    <t>[vsanDatastore (1)] 9f0c7362-f849-bd92-5748-0c42a180b88e/SWPD10T0J02.vmx</t>
  </si>
  <si>
    <t>[vsanDatastore (1)] 9f0c7362-f849-bd92-5748-0c42a180b88e/</t>
  </si>
  <si>
    <t>Successful: 2022-06-29 03:48:36 UTC</t>
  </si>
  <si>
    <t>2022-06-29 03:48:36 UTC</t>
  </si>
  <si>
    <t>vm-23804</t>
  </si>
  <si>
    <t>503e1629-e281-48f5-7e4c-b0d60324f69c</t>
  </si>
  <si>
    <t>SWPD10T1FS01</t>
  </si>
  <si>
    <t>SWPD10T1FS01.basspro.net</t>
  </si>
  <si>
    <t>172.21.144.127</t>
  </si>
  <si>
    <t>[vsanDatastore (1)] 9f0c7362-9efb-b8d3-2cc3-0c42a180b88e/SWPD10T1FS01.vmx</t>
  </si>
  <si>
    <t>[vsanDatastore (1)] 9f0c7362-9efb-b8d3-2cc3-0c42a180b88e/</t>
  </si>
  <si>
    <t>Successful: 2022-06-29 03:20:13 UTC</t>
  </si>
  <si>
    <t>2022-06-29 03:20:13 UTC</t>
  </si>
  <si>
    <t>vm-23805</t>
  </si>
  <si>
    <t>503e35b7-ca87-aa2c-1872-21ec3d97ce72</t>
  </si>
  <si>
    <t>SWPD10T1J01</t>
  </si>
  <si>
    <t>SWPD10T1J01.basspro.net</t>
  </si>
  <si>
    <t>172.21.144.128</t>
  </si>
  <si>
    <t>[vsanDatastore (1)] 940c7362-6828-75e7-89ce-0c42a180b88e/SWPD10T1J01.vmx</t>
  </si>
  <si>
    <t>[vsanDatastore (1)] 940c7362-6828-75e7-89ce-0c42a180b88e/</t>
  </si>
  <si>
    <t>Successful: 2022-06-29 03:40:18 UTC</t>
  </si>
  <si>
    <t>2022-06-29 03:40:18 UTC</t>
  </si>
  <si>
    <t>vm-23803</t>
  </si>
  <si>
    <t>503e6176-cc70-8c5c-890d-2607d15fabec</t>
  </si>
  <si>
    <t>SWPD10T1J02</t>
  </si>
  <si>
    <t>SWPD10T1J02.basspro.net</t>
  </si>
  <si>
    <t>172.21.144.129</t>
  </si>
  <si>
    <t>[vsanDatastore (1)] b30c7362-0210-e98b-4802-0c42a180b88e/SWPD10T1J02.vmx</t>
  </si>
  <si>
    <t>[vsanDatastore (1)] b30c7362-0210-e98b-4802-0c42a180b88e/</t>
  </si>
  <si>
    <t>Successful: 2022-06-29 03:07:49 UTC</t>
  </si>
  <si>
    <t>2022-06-29 03:07:49 UTC</t>
  </si>
  <si>
    <t>vm-23797</t>
  </si>
  <si>
    <t>503ec9c5-aadc-147a-ffde-87b7ae4e288d</t>
  </si>
  <si>
    <t>SWPD10T2FS01</t>
  </si>
  <si>
    <t>SWPD10T2FS01.basspro.net</t>
  </si>
  <si>
    <t>172.21.144.130</t>
  </si>
  <si>
    <t>[vsanDatastore (1)] a80c7362-30f3-18b5-326b-0c42a180b88e/SWPD10T2FS01.vmx</t>
  </si>
  <si>
    <t>[vsanDatastore (1)] a80c7362-30f3-18b5-326b-0c42a180b88e/</t>
  </si>
  <si>
    <t>Successful: 2022-06-29 03:28:48 UTC</t>
  </si>
  <si>
    <t>2022-06-29 03:28:48 UTC</t>
  </si>
  <si>
    <t>vm-23796</t>
  </si>
  <si>
    <t>503e406b-7b04-eaf0-80dd-aeb9e38151b9</t>
  </si>
  <si>
    <t>SWPD10T2J01</t>
  </si>
  <si>
    <t>SWPD10T2J01.basspro.net</t>
  </si>
  <si>
    <t>172.21.144.131</t>
  </si>
  <si>
    <t>[vsanDatastore (1)] 940c7362-ac30-7229-7e80-0c42a180b88e/SWPD10T2J01.vmx</t>
  </si>
  <si>
    <t>[vsanDatastore (1)] 940c7362-ac30-7229-7e80-0c42a180b88e/</t>
  </si>
  <si>
    <t>Successful: 2022-06-29 03:20:20 UTC</t>
  </si>
  <si>
    <t>2022-06-29 03:20:20 UTC</t>
  </si>
  <si>
    <t>vm-23795</t>
  </si>
  <si>
    <t>503e6eb5-9c69-d90d-9867-af006ade1b8c</t>
  </si>
  <si>
    <t>SWPD10T2J02</t>
  </si>
  <si>
    <t>SWPD10T2J02.basspro.net</t>
  </si>
  <si>
    <t>172.21.144.132</t>
  </si>
  <si>
    <t>[vsanDatastore (1)] 950c7362-a0eb-4e54-2994-0c42a180b88e/SWPD10T2J02.vmx</t>
  </si>
  <si>
    <t>[vsanDatastore (1)] 950c7362-a0eb-4e54-2994-0c42a180b88e/</t>
  </si>
  <si>
    <t>Successful: 2022-06-29 03:55:07 UTC</t>
  </si>
  <si>
    <t>2022-06-29 03:55:07 UTC</t>
  </si>
  <si>
    <t>vm-23802</t>
  </si>
  <si>
    <t>503e067b-8ce8-2d96-a853-2098523edfeb</t>
  </si>
  <si>
    <t>SWPD10TMMA01</t>
  </si>
  <si>
    <t>SWPD10TMMA01.basspro.net</t>
  </si>
  <si>
    <t>172.21.144.140</t>
  </si>
  <si>
    <t>[vsanDatastore (3)] 0b609e62-7837-d7b9-f029-0c42a1633500/SWPD10TMMA01.vmx</t>
  </si>
  <si>
    <t>[vsanDatastore (3)] 0b609e62-7837-d7b9-f029-0c42a1633500/</t>
  </si>
  <si>
    <t>Successful: 2022-06-29 03:33:53 UTC</t>
  </si>
  <si>
    <t>2022-06-29 03:33:53 UTC</t>
  </si>
  <si>
    <t>vm-30691</t>
  </si>
  <si>
    <t>503ef1ac-bbbc-e893-f8bd-18b53832b030</t>
  </si>
  <si>
    <t>SWPD20ADCA01</t>
  </si>
  <si>
    <t>SWPD20ADCA01.basspro.net</t>
  </si>
  <si>
    <t>172.21.144.12</t>
  </si>
  <si>
    <t>[vsanDatastore] caf11c62-da42-46b7-fd55-0c42a1633458/SWPD20ADCA01.vmx</t>
  </si>
  <si>
    <t>[vsanDatastore] caf11c62-da42-46b7-fd55-0c42a1633458/</t>
  </si>
  <si>
    <t>Azure AD Connect Server</t>
  </si>
  <si>
    <t>Successful: 2022-06-29 03:22:26 UTC</t>
  </si>
  <si>
    <t>2022-06-29 03:22:26 UTC</t>
  </si>
  <si>
    <t>vm-14677</t>
  </si>
  <si>
    <t>500ce79d-8314-4509-5f41-a38894c7a96c</t>
  </si>
  <si>
    <t>SWPD20DFSM03</t>
  </si>
  <si>
    <t>SWPD20DFSM03.cabelas.corp</t>
  </si>
  <si>
    <t>172.21.144.36</t>
  </si>
  <si>
    <t>[AVX_SC_Prod_DiskPool-Disk5] SWPD20DFSM03_1653322764339/SWPD20DFSM03.vmx</t>
  </si>
  <si>
    <t>[AVX_SC_Prod_DiskPool-Disk5] SWPD20DFSM03_1653322764339/</t>
  </si>
  <si>
    <t>Successful: 2022-06-29 03:15:16 UTC</t>
  </si>
  <si>
    <t>2022-06-29 03:15:16 UTC</t>
  </si>
  <si>
    <t>vm-29037</t>
  </si>
  <si>
    <t>500c4da0-6b0a-72f2-0d5e-5709b23d41ee</t>
  </si>
  <si>
    <t>SWPD20DFSM04</t>
  </si>
  <si>
    <t>SWPD20DFSM04.cabelas.corp</t>
  </si>
  <si>
    <t>172.21.144.37</t>
  </si>
  <si>
    <t>[AVX_SC_Prod_DiskPool-Disk6] SWPD20DFSM04_1653322764344/SWPD20DFSM04.vmx</t>
  </si>
  <si>
    <t>[AVX_SC_Prod_DiskPool-Disk6] SWPD20DFSM04_1653322764344/</t>
  </si>
  <si>
    <t>Successful: 2022-06-29 03:12:05 UTC</t>
  </si>
  <si>
    <t>2022-06-29 03:12:05 UTC</t>
  </si>
  <si>
    <t>vm-29036</t>
  </si>
  <si>
    <t>500cd4a4-0019-0967-37d7-b56a1aa58488</t>
  </si>
  <si>
    <t>SWPD20EVSA01</t>
  </si>
  <si>
    <t>SWPD20EVSA01.cabelas.corp</t>
  </si>
  <si>
    <t>172.21.144.70</t>
  </si>
  <si>
    <t>[vsanDatastore (3)] ccbc9762-26f3-f26b-1868-0c42a1633500/SWPD20EVSA01.vmx</t>
  </si>
  <si>
    <t>[vsanDatastore (3)] ccbc9762-26f3-f26b-1868-0c42a1633500/</t>
  </si>
  <si>
    <t>Windows 2016 Datacenter Template - EVS updated 7/26/18 (Windows patches, VMWare Tools) DA</t>
  </si>
  <si>
    <t>Successful: 2022-06-29 07:41:07 UTC</t>
  </si>
  <si>
    <t>2022-06-29 07:41:07 UTC</t>
  </si>
  <si>
    <t>vm-29255</t>
  </si>
  <si>
    <t>500ca941-ff92-6274-a580-01e63aaca702</t>
  </si>
  <si>
    <t>SWPD20EVSM01</t>
  </si>
  <si>
    <t>SWPD20EVSM01.basspro.net</t>
  </si>
  <si>
    <t>172.21.144.71</t>
  </si>
  <si>
    <t>[vsanDatastore (3)] e6189962-380b-ccfc-ee7a-0c42a1633500/SWPD20EVSM01.vmx</t>
  </si>
  <si>
    <t>[vsanDatastore (3)] e6189962-380b-ccfc-ee7a-0c42a1633500/</t>
  </si>
  <si>
    <t>Successful: 2022-06-29 03:42:22 UTC</t>
  </si>
  <si>
    <t>2022-06-29 03:42:22 UTC</t>
  </si>
  <si>
    <t>vm-29265</t>
  </si>
  <si>
    <t>500ca57c-e53d-7fb6-d757-a243a6cdd206</t>
  </si>
  <si>
    <t>SWPD20EVSM02</t>
  </si>
  <si>
    <t>SWPD20EVSM02.basspro.net</t>
  </si>
  <si>
    <t>172.21.144.72</t>
  </si>
  <si>
    <t>[vsanDatastore (3)] d6bc9762-dc77-bebd-bfed-0c42a1633500/SWPD20EVSM02.vmx</t>
  </si>
  <si>
    <t>[vsanDatastore (3)] d6bc9762-dc77-bebd-bfed-0c42a1633500/</t>
  </si>
  <si>
    <t>Successful: 2022-06-29 03:31:12 UTC</t>
  </si>
  <si>
    <t>2022-06-29 03:31:12 UTC</t>
  </si>
  <si>
    <t>vm-29254</t>
  </si>
  <si>
    <t>500cd583-f4a8-478a-45d7-2a205cd83e88</t>
  </si>
  <si>
    <t>SWPD20EVSM03</t>
  </si>
  <si>
    <t>SWPD20EVSM03.basspro.net</t>
  </si>
  <si>
    <t>172.21.144.73</t>
  </si>
  <si>
    <t>[vsanDatastore (3)] 64199962-40e8-256f-0b24-0c42a1633500/SWPD20EVSM03.vmx</t>
  </si>
  <si>
    <t>[vsanDatastore (3)] 64199962-40e8-256f-0b24-0c42a1633500/</t>
  </si>
  <si>
    <t>Successful: 2022-06-29 03:57:20 UTC</t>
  </si>
  <si>
    <t>2022-06-29 03:57:20 UTC</t>
  </si>
  <si>
    <t>vm-29266</t>
  </si>
  <si>
    <t>500c2fbf-6e82-5ca8-2664-e5f9c4f30d34</t>
  </si>
  <si>
    <t>SWPD20FTPA01</t>
  </si>
  <si>
    <t>SWPD20FTPA01.basspro.net</t>
  </si>
  <si>
    <t>172.21.144.119</t>
  </si>
  <si>
    <t>[vsanDatastore (3)] a523b262-c4eb-bd4c-b0c4-0c42a1633500/SWPD20FTPA01.vmx</t>
  </si>
  <si>
    <t>[vsanDatastore (3)] a523b262-c4eb-bd4c-b0c4-0c42a1633500/</t>
  </si>
  <si>
    <t>Failed: 2022-06-29 07:02:21 UTC</t>
  </si>
  <si>
    <t>2021-07-01 02:33:51 UTC</t>
  </si>
  <si>
    <t>vm-34240</t>
  </si>
  <si>
    <t>500cb31b-c751-db01-008e-d35fb451dd21</t>
  </si>
  <si>
    <t>SWPD20PROA01</t>
  </si>
  <si>
    <t>SWPD20PROA01.cabelas.corp</t>
  </si>
  <si>
    <t>172.21.144.99</t>
  </si>
  <si>
    <t>[vsanDatastore (1)] fcd17262-b0c7-3554-8005-0c42a180b88e/SWPD20PROA01.vmx</t>
  </si>
  <si>
    <t>[vsanDatastore (1)] fcd17262-b0c7-3554-8005-0c42a180b88e/</t>
  </si>
  <si>
    <t>Successful: 2022-06-29 03:41:55 UTC</t>
  </si>
  <si>
    <t>2022-06-29 03:41:55 UTC</t>
  </si>
  <si>
    <t>vm-23792</t>
  </si>
  <si>
    <t>500cbbb6-4170-034d-f23a-e30fd8a29c3b</t>
  </si>
  <si>
    <t>SWPD20SAPA02</t>
  </si>
  <si>
    <t>SWPD20SAPA02.basspro.net</t>
  </si>
  <si>
    <t>172.21.144.59</t>
  </si>
  <si>
    <t>[vsanDatastore (1)] 24994c62-5285-86d5-6dd7-0c42a16332f8/SWPD20SAPA02.vmx</t>
  </si>
  <si>
    <t>[vsanDatastore (1)] 24994c62-5285-86d5-6dd7-0c42a16332f8/</t>
  </si>
  <si>
    <t>Successful: 2022-06-29 03:06:19 UTC</t>
  </si>
  <si>
    <t>2022-06-29 03:06:19 UTC</t>
  </si>
  <si>
    <t>vm-19203</t>
  </si>
  <si>
    <t>500cc30e-779b-011e-3f48-cc00d822f02a</t>
  </si>
  <si>
    <t>SWPD20SCCMA03</t>
  </si>
  <si>
    <t>SWPD20SCCMA03.basspro.net</t>
  </si>
  <si>
    <t>172.21.144.95</t>
  </si>
  <si>
    <t>[vsanDatastore (1)] 44e18b62-acaf-bf10-a8c3-0c42a162f4c0/SWPD20SCCMA03.vmx</t>
  </si>
  <si>
    <t>[vsanDatastore (1)] 44e18b62-acaf-bf10-a8c3-0c42a162f4c0/</t>
  </si>
  <si>
    <t>Successful: 2022-06-29 03:37:03 UTC</t>
  </si>
  <si>
    <t>2022-06-29 03:37:03 UTC</t>
  </si>
  <si>
    <t>vm-27389</t>
  </si>
  <si>
    <t>500cf3ab-f3f2-342b-1ce7-a7a29f3cf9f1</t>
  </si>
  <si>
    <t>SWPD20SCMD01</t>
  </si>
  <si>
    <t>SWPD20SCMD01.cabelas.corp</t>
  </si>
  <si>
    <t>172.21.138.11</t>
  </si>
  <si>
    <t>Anti Affinity, Anti Affinity, Anti Affinity, Anti Affinity</t>
  </si>
  <si>
    <t>SWPD20SCMDCluster, SWPD20SCMDCluster, SWPD20SCMDCluster, SWPD20SCMDCluster</t>
  </si>
  <si>
    <t>[vsanDatastore (3)] 74879762-42d9-b182-254c-0c42a1634fb8/SWPD20SCMD01.vmx</t>
  </si>
  <si>
    <t>[vsanDatastore (3)] 74879762-42d9-b182-254c-0c42a1634fb8/</t>
  </si>
  <si>
    <t>Created per SR4299640</t>
  </si>
  <si>
    <t>Successful: 2021-07-27 02:27:56 UTC</t>
  </si>
  <si>
    <t>2021-07-27 02:27:56 UTC</t>
  </si>
  <si>
    <t>vm-17232</t>
  </si>
  <si>
    <t>500cfef9-c890-ed39-8ef3-4f779446f928</t>
  </si>
  <si>
    <t>SWPD20SCMD02</t>
  </si>
  <si>
    <t>SWPD20SCMD02.cabelas.corp</t>
  </si>
  <si>
    <t>172.21.138.12</t>
  </si>
  <si>
    <t>[vsanDatastore (3)] 67819762-ced1-08d5-66c4-0c42a1633500/SWPD20SCMD02.vmx</t>
  </si>
  <si>
    <t>[vsanDatastore (3)] 67819762-ced1-08d5-66c4-0c42a1633500/</t>
  </si>
  <si>
    <t>Successful: 2021-07-27 02:32:41 UTC</t>
  </si>
  <si>
    <t>2021-07-27 02:32:41 UTC</t>
  </si>
  <si>
    <t>vm-17231</t>
  </si>
  <si>
    <t>500cb3cc-9323-fdd6-ea45-5d2988a4e279</t>
  </si>
  <si>
    <t>SWPD20SCMD99</t>
  </si>
  <si>
    <t>SWPD20SCMD99.cabelas.corp</t>
  </si>
  <si>
    <t>172.21.138.13</t>
  </si>
  <si>
    <t>[vsanDatastore (3)] 85819762-9c54-0c16-dd99-0c42a1633500/SWPD20SCMD99.vmx</t>
  </si>
  <si>
    <t>[vsanDatastore (3)] 85819762-9c54-0c16-dd99-0c42a1633500/</t>
  </si>
  <si>
    <t>Created per SR4305237</t>
  </si>
  <si>
    <t>vm-17233</t>
  </si>
  <si>
    <t>500cbc78-3498-3c79-1ffb-fa2bf01f3e24</t>
  </si>
  <si>
    <t>SWPD20SQLDAA</t>
  </si>
  <si>
    <t>SWPD20SQLDAA.basspro.net</t>
  </si>
  <si>
    <t>172.21.138.26</t>
  </si>
  <si>
    <t>[vsanDatastore (3)] 1d6f9662-1ca7-c368-e576-0c42a162d188/SWPD20SQLDAA.vmx</t>
  </si>
  <si>
    <t>[vsanDatastore (3)] 1d6f9662-1ca7-c368-e576-0c42a162d188/</t>
  </si>
  <si>
    <t>Successful: 2022-06-29 03:25:16 UTC</t>
  </si>
  <si>
    <t>2022-06-29 03:25:16 UTC</t>
  </si>
  <si>
    <t>vm-26426</t>
  </si>
  <si>
    <t>500ca844-77ce-08a2-d309-4d1b59fa1641</t>
  </si>
  <si>
    <t>SWPD20TRPA01</t>
  </si>
  <si>
    <t>SWPD20TRPA01.basspro.net</t>
  </si>
  <si>
    <t>172.21.144.64</t>
  </si>
  <si>
    <t>[vsanDatastore (3)] 36e68e62-4a37-a656-b915-0c42a1633500/SWPD20TRPA01.vmx</t>
  </si>
  <si>
    <t>[vsanDatastore (3)] 36e68e62-4a37-a656-b915-0c42a1633500/</t>
  </si>
  <si>
    <t>Successful: 2022-06-29 03:36:14 UTC</t>
  </si>
  <si>
    <t>2022-06-29 03:36:14 UTC</t>
  </si>
  <si>
    <t>vm-28838</t>
  </si>
  <si>
    <t>500c8f98-7f08-33b0-f5ac-b3fcae4e5a1f</t>
  </si>
  <si>
    <t>SWPD20WSOA01</t>
  </si>
  <si>
    <t>SWPD20WSOA01.basspro.net</t>
  </si>
  <si>
    <t>172.21.144.116</t>
  </si>
  <si>
    <t>[vsanDatastore (3)] fb4aa262-6a5f-376e-2cde-0c42a1633500/SWPD20WSOA01.vmx</t>
  </si>
  <si>
    <t>[vsanDatastore (3)] fb4aa262-6a5f-376e-2cde-0c42a1633500/</t>
  </si>
  <si>
    <t>Successful: 2022-06-29 03:28:02 UTC</t>
  </si>
  <si>
    <t>2022-06-29 03:28:02 UTC</t>
  </si>
  <si>
    <t>vm-32189</t>
  </si>
  <si>
    <t>500c5e57-5e2a-ec44-d975-dcba7d3bc414</t>
  </si>
  <si>
    <t>SWPD80CFTA01</t>
  </si>
  <si>
    <t>SWPD80CFTA01.basspro.net</t>
  </si>
  <si>
    <t>172.21.144.210</t>
  </si>
  <si>
    <t>[vsanDatastore (3)] 84e1a062-aa7e-552e-2752-0c42a162d188/SWPD80CFTA01.vmx</t>
  </si>
  <si>
    <t>[vsanDatastore (3)] 84e1a062-aa7e-552e-2752-0c42a162d188/</t>
  </si>
  <si>
    <t>Canada Financial Tool Reconciliation Application Prod App - Ryan Dilk</t>
  </si>
  <si>
    <t>Successful: 2022-06-29 03:09:37 UTC</t>
  </si>
  <si>
    <t>2022-06-29 03:09:37 UTC</t>
  </si>
  <si>
    <t>vm-30689</t>
  </si>
  <si>
    <t>501ed648-0541-703c-fd6a-d5fab8306cc6</t>
  </si>
  <si>
    <t>SWPD80CFTD01</t>
  </si>
  <si>
    <t>SWPD80CFTD01.basspro.net</t>
  </si>
  <si>
    <t>172.21.138.210</t>
  </si>
  <si>
    <t>[vsanDatastore (3)] 28e7a062-3888-9442-7c04-0c42a1635688/SWPD80CFTD01.vmx</t>
  </si>
  <si>
    <t>[vsanDatastore (3)] 28e7a062-3888-9442-7c04-0c42a1635688/</t>
  </si>
  <si>
    <t>Canada Financial Tool Reconciliation Application Prod DB - Ryan Dilk</t>
  </si>
  <si>
    <t>Successful: 2022-06-14 03:31:29 UTC</t>
  </si>
  <si>
    <t>2022-06-14 03:31:29 UTC</t>
  </si>
  <si>
    <t>vm-30690</t>
  </si>
  <si>
    <t>501e2f5c-7bbc-b9ea-161c-92339734c7d4</t>
  </si>
  <si>
    <t>SWPD80EASA01</t>
  </si>
  <si>
    <t>SWPD80EASA01.basspro.net</t>
  </si>
  <si>
    <t>10.87.14.27</t>
  </si>
  <si>
    <t>[vsanDatastore] 07005361-ae6d-7e4f-7b65-0c42a1634e78/SWPD80EASA01.vmx</t>
  </si>
  <si>
    <t>[vsanDatastore] 07005361-ae6d-7e4f-7b65-0c42a1634e78/</t>
  </si>
  <si>
    <t>Successful: 2022-06-29 03:10:21 UTC</t>
  </si>
  <si>
    <t>2022-06-29 03:10:21 UTC</t>
  </si>
  <si>
    <t>vm-333</t>
  </si>
  <si>
    <t>500252a3-2ce3-b1e6-9c38-d423c73a3f94</t>
  </si>
  <si>
    <t>SWPD80EVSA01</t>
  </si>
  <si>
    <t>SWPD80EVSA01.basspro.net</t>
  </si>
  <si>
    <t>10.33.82.71</t>
  </si>
  <si>
    <t>[vsanDatastore] 24045361-1ef7-e4c7-04c9-0c42a15b4040/SWPD80EVSA01.vmx</t>
  </si>
  <si>
    <t>[vsanDatastore] 24045361-1ef7-e4c7-04c9-0c42a15b4040/</t>
  </si>
  <si>
    <t>EVS team utility server, used for assistance in backup recovery in AVS, etc.  Deployed by Eric Muttillo</t>
  </si>
  <si>
    <t>Successful: 2022-06-29 03:17:01 UTC</t>
  </si>
  <si>
    <t>2022-06-29 03:17:01 UTC</t>
  </si>
  <si>
    <t>vm-341</t>
  </si>
  <si>
    <t>5002f92f-7d71-e253-92b4-26de4330d2f2</t>
  </si>
  <si>
    <t>SWPD80HVCA01</t>
  </si>
  <si>
    <t>SWPD80HVCA01.basspro.net</t>
  </si>
  <si>
    <t>172.21.144.27</t>
  </si>
  <si>
    <t>[vsanDatastore (1)] a2395862-8c8a-408d-fe68-0c42a1632158/SWPD80HVCA01.vmx</t>
  </si>
  <si>
    <t>[vsanDatastore (1)] a2395862-8c8a-408d-fe68-0c42a1632158/</t>
  </si>
  <si>
    <t>HVAC server for Bass Pro Springfield</t>
  </si>
  <si>
    <t>Successful: 2022-06-29 03:55:23 UTC</t>
  </si>
  <si>
    <t>2022-06-29 03:55:23 UTC</t>
  </si>
  <si>
    <t>vm-20393</t>
  </si>
  <si>
    <t>501ed253-d568-fb3f-a9a3-b2d88496e5d0</t>
  </si>
  <si>
    <t>SWPD80NSXA01-WEB</t>
  </si>
  <si>
    <t>swpd80nsxa01.basspro.net</t>
  </si>
  <si>
    <t>172.21.144.121</t>
  </si>
  <si>
    <t>[vsanDatastore (1)] 903a6062-de71-8762-173a-0c42a1635268/SWPD80NSXA01.vmx</t>
  </si>
  <si>
    <t>[vsanDatastore (1)] 903a6062-de71-8762-173a-0c42a1635268/</t>
  </si>
  <si>
    <t>Built these for Eric Muttillo for NSX-T testing 04-20-22</t>
  </si>
  <si>
    <t>Successful: 2022-06-29 03:50:17 UTC</t>
  </si>
  <si>
    <t>2022-06-29 03:50:17 UTC</t>
  </si>
  <si>
    <t>vm-21337</t>
  </si>
  <si>
    <t>501ebf06-dfd6-4852-419b-f4a0f7463b34</t>
  </si>
  <si>
    <t>SWPD80NSXA02-APP</t>
  </si>
  <si>
    <t>swpd80nsxa02.basspro.net</t>
  </si>
  <si>
    <t>172.21.144.122</t>
  </si>
  <si>
    <t>[vsanDatastore (1)] 793d6062-02b6-3489-66db-0c42a1635f28/SWPD80NSXA02.vmx</t>
  </si>
  <si>
    <t>[vsanDatastore (1)] 793d6062-02b6-3489-66db-0c42a1635f28/</t>
  </si>
  <si>
    <t>Successful: 2022-06-29 03:56:22 UTC</t>
  </si>
  <si>
    <t>2022-06-29 03:56:22 UTC</t>
  </si>
  <si>
    <t>vm-21338</t>
  </si>
  <si>
    <t>501e99e6-7eb6-c0f1-2a22-98f3bbe1a1ba</t>
  </si>
  <si>
    <t>SWPD80NSXA03-DB01</t>
  </si>
  <si>
    <t>swpd80nsxa03.basspro.net</t>
  </si>
  <si>
    <t>172.21.144.123</t>
  </si>
  <si>
    <t>[vsanDatastore (1)] 8a3d6062-d4b8-f272-dcc3-0c42a162c848/SWPD80NSXA03.vmx</t>
  </si>
  <si>
    <t>[vsanDatastore (1)] 8a3d6062-d4b8-f272-dcc3-0c42a162c848/</t>
  </si>
  <si>
    <t>Successful: 2022-06-29 03:04:40 UTC</t>
  </si>
  <si>
    <t>2022-06-29 03:04:40 UTC</t>
  </si>
  <si>
    <t>vm-21339</t>
  </si>
  <si>
    <t>501e6a8b-4042-887c-f02c-fe3a6ada8d64</t>
  </si>
  <si>
    <t>SWPD80SCBA01</t>
  </si>
  <si>
    <t>SWPD80SCBA01.basspro.net</t>
  </si>
  <si>
    <t>172.21.150.66</t>
  </si>
  <si>
    <t>nsx.LogicalSwitch: 863d221e-1c1c-41ef-9c02-817cb9af5afb</t>
  </si>
  <si>
    <t>[vsanDatastore] 3d025361-eae7-8c76-7c74-0c42a15b4040/SWPD80SCBA01.vmx</t>
  </si>
  <si>
    <t>[vsanDatastore] 3d025361-eae7-8c76-7c74-0c42a15b4040/</t>
  </si>
  <si>
    <t>SR3890512 - Darryl Newill.  ITSECCB Application Server</t>
  </si>
  <si>
    <t>Successful: 2022-06-29 03:50:53 UTC</t>
  </si>
  <si>
    <t>2022-06-29 03:50:53 UTC</t>
  </si>
  <si>
    <t>vm-337</t>
  </si>
  <si>
    <t>50029ab8-cb3b-0505-59db-961ecf09dc3e</t>
  </si>
  <si>
    <t>SWPD80SCBA02</t>
  </si>
  <si>
    <t>SWPD80SCBA02.basspro.net</t>
  </si>
  <si>
    <t>172.21.150.67</t>
  </si>
  <si>
    <t>[vsanDatastore] e7055361-7a73-79a9-5a2a-0c42a15b4040/SWPD80SCBA02.vmx</t>
  </si>
  <si>
    <t>[vsanDatastore] e7055361-7a73-79a9-5a2a-0c42a15b4040/</t>
  </si>
  <si>
    <t>Successful: 2022-06-29 03:35:03 UTC</t>
  </si>
  <si>
    <t>2022-06-29 03:35:03 UTC</t>
  </si>
  <si>
    <t>vm-345</t>
  </si>
  <si>
    <t>50027300-734c-3129-e0bb-f89c2b9ec95c</t>
  </si>
  <si>
    <t>SWPD80SCBA03</t>
  </si>
  <si>
    <t>SWPD80SCBA03.basspro.net</t>
  </si>
  <si>
    <t>172.21.150.68</t>
  </si>
  <si>
    <t>[vsanDatastore] 500a5361-dacb-02cb-2951-0c42a1634e78/SWPD80SCBA03.vmx</t>
  </si>
  <si>
    <t>[vsanDatastore] 500a5361-dacb-02cb-2951-0c42a1634e78/</t>
  </si>
  <si>
    <t>vm-353</t>
  </si>
  <si>
    <t>5002ed18-eb9a-756c-eb01-2320fa994e1d</t>
  </si>
  <si>
    <t>SWPD80SCBA04</t>
  </si>
  <si>
    <t>SWPD80SCBA04.basspro.net</t>
  </si>
  <si>
    <t>172.21.150.69</t>
  </si>
  <si>
    <t>[vsanDatastore] 24085361-6823-ebf0-6813-0c42a1765b30/SWPD80SCBA04.vmx</t>
  </si>
  <si>
    <t>[vsanDatastore] 24085361-6823-ebf0-6813-0c42a1765b30/</t>
  </si>
  <si>
    <t>Darryl Newill. ITSECCB Application Server</t>
  </si>
  <si>
    <t>Failed: 2022-06-29 04:09:41 UTC</t>
  </si>
  <si>
    <t>2021-12-08 04:35:05 UTC</t>
  </si>
  <si>
    <t>vm-349</t>
  </si>
  <si>
    <t>5002bade-e228-9942-25a1-64bc74075903</t>
  </si>
  <si>
    <t>SWPD80SCBD02</t>
  </si>
  <si>
    <t>SWPD80SCBD02.basspro.net</t>
  </si>
  <si>
    <t>172.21.150.73</t>
  </si>
  <si>
    <t>[vsanDatastore] 91ce5661-d0c8-90c5-f759-0c42a15b4040/SWPD80SECCBSQL2.vmx</t>
  </si>
  <si>
    <t>[vsanDatastore] 91ce5661-d0c8-90c5-f759-0c42a15b4040/</t>
  </si>
  <si>
    <t>SR3890423 - Darryl Newill. SQL Server for ITSECCB application, paired with SWPD80SCBA01</t>
  </si>
  <si>
    <t>Failed: 2021-10-19 05:54:58 UTC</t>
  </si>
  <si>
    <t>vm-437</t>
  </si>
  <si>
    <t>50027daf-2184-4b27-5da8-373fff9c36f0</t>
  </si>
  <si>
    <t>SWPD80SCBFS01</t>
  </si>
  <si>
    <t>SWPD80SCBFS01.basspro.net</t>
  </si>
  <si>
    <t>172.21.150.71</t>
  </si>
  <si>
    <t>[vsanDatastore] a1c14c61-3a25-1ec7-227b-0c42a15b4040/SWPD80SCBFS01.vmx</t>
  </si>
  <si>
    <t>[vsanDatastore] a1c14c61-3a25-1ec7-227b-0c42a15b4040/</t>
  </si>
  <si>
    <t>Successful: 2022-06-29 04:39:56 UTC</t>
  </si>
  <si>
    <t>2022-06-29 04:39:56 UTC</t>
  </si>
  <si>
    <t>vm-202</t>
  </si>
  <si>
    <t>500279eb-b101-b3bd-1f09-ec804aa55dc3</t>
  </si>
  <si>
    <t>SWPD80SCBW01</t>
  </si>
  <si>
    <t>SWPD80SCBW01.basspro.net</t>
  </si>
  <si>
    <t>172.21.150.70</t>
  </si>
  <si>
    <t>[vsanDatastore] 51625561-eebc-ac7c-551f-0c42a1807d66/SWPD80SCBW01.vmx</t>
  </si>
  <si>
    <t>[vsanDatastore] 51625561-eebc-ac7c-551f-0c42a1807d66/</t>
  </si>
  <si>
    <t>SR3890554 - Darryl Newill.  ITSECCB Web Server</t>
  </si>
  <si>
    <t>Successful: 2022-06-29 03:36:15 UTC</t>
  </si>
  <si>
    <t>2022-06-29 03:36:15 UTC</t>
  </si>
  <si>
    <t>vm-357</t>
  </si>
  <si>
    <t>5002f793-ed72-6dc1-0fc9-a69e1207a0bb</t>
  </si>
  <si>
    <t>SWPD80SPLA01</t>
  </si>
  <si>
    <t>SWPD80SPLA01.basspro.net</t>
  </si>
  <si>
    <t>10.1.39.32</t>
  </si>
  <si>
    <t>[vsanDatastore] c06a5561-bc45-af51-3bf4-0c42a1765b30/SWPD80SPLA01.vmx</t>
  </si>
  <si>
    <t>[vsanDatastore] c06a5561-bc45-af51-3bf4-0c42a1765b30/</t>
  </si>
  <si>
    <t>Failed: 2022-06-29 04:03:57 UTC</t>
  </si>
  <si>
    <t>vm-369</t>
  </si>
  <si>
    <t>5002df0f-1572-fa2e-4780-be6e7c71df65</t>
  </si>
  <si>
    <t>SWPD80SVNA01</t>
  </si>
  <si>
    <t>SWPD80SVNA01.basspro.net</t>
  </si>
  <si>
    <t>172.21.144.81</t>
  </si>
  <si>
    <t>[vsanDatastore] 29475762-f631-cb03-b053-0c42a1807d3e/SWPD80SVNA01.vmx</t>
  </si>
  <si>
    <t>[vsanDatastore] 29475762-f631-cb03-b053-0c42a1807d3e/</t>
  </si>
  <si>
    <t>Service Now VM</t>
  </si>
  <si>
    <t>Successful: 2022-06-29 03:23:21 UTC</t>
  </si>
  <si>
    <t>2022-06-29 03:23:21 UTC</t>
  </si>
  <si>
    <t>vm-18237</t>
  </si>
  <si>
    <t>501e60ad-67df-a8e0-425a-b362a8a968fb</t>
  </si>
  <si>
    <t>SWPD80SVNA05</t>
  </si>
  <si>
    <t>[vsanDatastore] 29475762-8c53-b3e7-edb3-0c42a162dec0/SWPD80SVNA05.vmx</t>
  </si>
  <si>
    <t>[vsanDatastore] 29475762-8c53-b3e7-edb3-0c42a162dec0/</t>
  </si>
  <si>
    <t>Successful: 2022-06-29 03:34:07 UTC</t>
  </si>
  <si>
    <t>2022-06-29 03:34:07 UTC</t>
  </si>
  <si>
    <t>vm-18241</t>
  </si>
  <si>
    <t>501e333a-22ed-7a67-4ea5-604552ad0cab</t>
  </si>
  <si>
    <t>SWPD80SVNA06</t>
  </si>
  <si>
    <t>SWPD80SVNA06.basspro.net</t>
  </si>
  <si>
    <t>172.21.144.86</t>
  </si>
  <si>
    <t>[vsanDatastore] 29475762-3a9f-f801-ede0-0c42a1807d3e/SWPD80SVNA06.vmx</t>
  </si>
  <si>
    <t>[vsanDatastore] 29475762-3a9f-f801-ede0-0c42a1807d3e/</t>
  </si>
  <si>
    <t>Successful: 2022-06-29 03:38:09 UTC</t>
  </si>
  <si>
    <t>2022-06-29 03:38:09 UTC</t>
  </si>
  <si>
    <t>vm-18242</t>
  </si>
  <si>
    <t>501eed4f-0336-e3be-e1fd-049730421566</t>
  </si>
  <si>
    <t>SWPD80SVNA07</t>
  </si>
  <si>
    <t>SWPD80SVNA07.basspro.net</t>
  </si>
  <si>
    <t>172.21.144.87</t>
  </si>
  <si>
    <t>[vsanDatastore] 29475762-2246-80bc-ea06-0c42a16350d8/SWPD80SVNA07.vmx</t>
  </si>
  <si>
    <t>[vsanDatastore] 29475762-2246-80bc-ea06-0c42a16350d8/</t>
  </si>
  <si>
    <t>Successful: 2022-06-29 03:06:39 UTC</t>
  </si>
  <si>
    <t>2022-06-29 03:06:39 UTC</t>
  </si>
  <si>
    <t>vm-18243</t>
  </si>
  <si>
    <t>501ec1d4-f91a-67e9-1ed0-2eef77737b5a</t>
  </si>
  <si>
    <t>SWPD80TLIA02</t>
  </si>
  <si>
    <t>SWPD80TLIA02.basspro.net</t>
  </si>
  <si>
    <t>10.33.68.152</t>
  </si>
  <si>
    <t>[vsanDatastore] 9c6c5561-3c1a-265e-bc3c-0c42a1765b30/SWPD80TLIA02.vmx</t>
  </si>
  <si>
    <t>[vsanDatastore] 9c6c5561-3c1a-265e-bc3c-0c42a1765b30/</t>
  </si>
  <si>
    <t>Timberline</t>
  </si>
  <si>
    <t>Successful: 2022-06-29 03:41:32 UTC</t>
  </si>
  <si>
    <t>2022-06-29 03:41:32 UTC</t>
  </si>
  <si>
    <t>vm-373</t>
  </si>
  <si>
    <t>50024b2d-a4af-bc06-c120-730a3825ad71</t>
  </si>
  <si>
    <t>SWPD80TLIA03</t>
  </si>
  <si>
    <t>SWPD80TLIA03.basspro.net</t>
  </si>
  <si>
    <t>10.33.68.153</t>
  </si>
  <si>
    <t>[vsanDatastore] 4f705561-5c75-6299-5499-0c42a162dec0/SWPD80TLIA03.vmx</t>
  </si>
  <si>
    <t>[vsanDatastore] 4f705561-5c75-6299-5499-0c42a162dec0/</t>
  </si>
  <si>
    <t>Successful: 2022-06-29 03:06:08 UTC</t>
  </si>
  <si>
    <t>2022-06-29 03:06:08 UTC</t>
  </si>
  <si>
    <t>vm-381</t>
  </si>
  <si>
    <t>50020d4a-e034-446a-6894-d01072bd41a9</t>
  </si>
  <si>
    <t>SWPD80TMBD01</t>
  </si>
  <si>
    <t>SWPD80TMBD01.basspro.net</t>
  </si>
  <si>
    <t>10.33.82.241</t>
  </si>
  <si>
    <t>[vsanDatastore] 9bc14c61-44dc-7e62-0d64-0c42a15b4040/SWPD80TMBD01.vmx</t>
  </si>
  <si>
    <t>[vsanDatastore] 9bc14c61-44dc-7e62-0d64-0c42a15b4040/</t>
  </si>
  <si>
    <t>Failed: 2021-10-19 03:46:34 UTC</t>
  </si>
  <si>
    <t>vm-198</t>
  </si>
  <si>
    <t>500298af-4445-6947-a7c7-461bb6abea3c</t>
  </si>
  <si>
    <t>SWPD80VPTA01</t>
  </si>
  <si>
    <t>SWPD80VPTA01.basspro.net</t>
  </si>
  <si>
    <t>172.21.144.120</t>
  </si>
  <si>
    <t>[vsanDatastore] 429d6a62-bc64-7b5c-d31d-0c42a1807d3e/SWPD80VPTA01.vmx</t>
  </si>
  <si>
    <t>[vsanDatastore] 429d6a62-bc64-7b5c-d31d-0c42a1807d3e/</t>
  </si>
  <si>
    <t>Successful: 2022-06-29 03:09:38 UTC</t>
  </si>
  <si>
    <t>2022-06-29 03:09:38 UTC</t>
  </si>
  <si>
    <t>vm-22642</t>
  </si>
  <si>
    <t>501eace5-4466-0210-44c4-d84ea0822807</t>
  </si>
  <si>
    <t>SWPD80VRTA01</t>
  </si>
  <si>
    <t>SWPD80VRTA01.basspro.net</t>
  </si>
  <si>
    <t>172.21.150.41</t>
  </si>
  <si>
    <t>nsx.LogicalSwitch: f5f9635b-22a9-444d-8a82-b022365fe5cb</t>
  </si>
  <si>
    <t>[vsanDatastore] e7715561-8e7e-3b1c-733a-0c42a15b4040/SWPD80VRTA01.vmx</t>
  </si>
  <si>
    <t>[vsanDatastore] e7715561-8e7e-3b1c-733a-0c42a15b4040/</t>
  </si>
  <si>
    <t>Successful: 2022-06-29 03:05:26 UTC</t>
  </si>
  <si>
    <t>2022-06-29 03:05:26 UTC</t>
  </si>
  <si>
    <t>vm-385</t>
  </si>
  <si>
    <t>5002e1ed-0234-ff37-1f0d-312c610e11f7</t>
  </si>
  <si>
    <t>SWPD80VRTA02</t>
  </si>
  <si>
    <t>SWPD80VRTA02.basspro.net</t>
  </si>
  <si>
    <t>172.21.150.42</t>
  </si>
  <si>
    <t>[vsanDatastore] ba735561-0c7c-1fe5-dedd-0c42a1765b30/SWPD80VRTA02.vmx</t>
  </si>
  <si>
    <t>[vsanDatastore] ba735561-0c7c-1fe5-dedd-0c42a1765b30/</t>
  </si>
  <si>
    <t>vm-389</t>
  </si>
  <si>
    <t>5002fb98-188d-2130-9be7-1e8903f8fb5d</t>
  </si>
  <si>
    <t>SWPD80VRTA03</t>
  </si>
  <si>
    <t>SWPD80VRTA03.basspro.net</t>
  </si>
  <si>
    <t>172.21.150.43</t>
  </si>
  <si>
    <t>[vsanDatastore] 6f685561-18ee-34b5-0efb-0c42a1633458/SWPD80VRTA03.vmx</t>
  </si>
  <si>
    <t>[vsanDatastore] 6f685561-18ee-34b5-0efb-0c42a1633458/</t>
  </si>
  <si>
    <t>Successful: 2022-06-29 03:42:33 UTC</t>
  </si>
  <si>
    <t>2022-06-29 03:42:33 UTC</t>
  </si>
  <si>
    <t>vm-365</t>
  </si>
  <si>
    <t>500244de-8303-edeb-3fcf-cc213d7a8ae6</t>
  </si>
  <si>
    <t>SWPD80VRTA04</t>
  </si>
  <si>
    <t>SWPD80VRTA04.basspro.net</t>
  </si>
  <si>
    <t>172.21.150.44</t>
  </si>
  <si>
    <t>[vsanDatastore] 51665561-0ea0-e844-c745-0c42a16350d8/SWPD80VRTA04.vmx</t>
  </si>
  <si>
    <t>[vsanDatastore] 51665561-0ea0-e844-c745-0c42a16350d8/</t>
  </si>
  <si>
    <t>Successful: 2022-06-29 03:12:06 UTC</t>
  </si>
  <si>
    <t>2022-06-29 03:12:06 UTC</t>
  </si>
  <si>
    <t>vm-361</t>
  </si>
  <si>
    <t>50020a23-0f32-a27e-bfd3-4acd451b0159</t>
  </si>
  <si>
    <t>SWPD80VRTA05</t>
  </si>
  <si>
    <t>SWPD80VRTA05.basspro.net</t>
  </si>
  <si>
    <t>172.21.150.45</t>
  </si>
  <si>
    <t>[vsanDatastore] cc755561-4e04-bc0f-905b-0c42a180bee6/SWPD80VRTA05.vmx</t>
  </si>
  <si>
    <t>[vsanDatastore] cc755561-4e04-bc0f-905b-0c42a180bee6/</t>
  </si>
  <si>
    <t>vm-393</t>
  </si>
  <si>
    <t>50023483-8a3d-8e1a-cb2d-d05458390717</t>
  </si>
  <si>
    <t>SWPD80VRTA06</t>
  </si>
  <si>
    <t>SWPD80VRTA06.basspro.net</t>
  </si>
  <si>
    <t>172.21.150.46</t>
  </si>
  <si>
    <t>[vsanDatastore] 26c85661-ce82-a3e0-8e81-0c42a162f430/SWPD80VRTA06.vmx</t>
  </si>
  <si>
    <t>[vsanDatastore] 26c85661-ce82-a3e0-8e81-0c42a162f430/</t>
  </si>
  <si>
    <t>Successful: 2022-06-29 03:45:47 UTC</t>
  </si>
  <si>
    <t>2022-06-29 03:45:47 UTC</t>
  </si>
  <si>
    <t>vm-427</t>
  </si>
  <si>
    <t>5002668b-8f4e-8138-e3fe-49abb56cb771</t>
  </si>
  <si>
    <t>SWPD80VRTA07</t>
  </si>
  <si>
    <t>SWPD80VRTA07.basspro.net</t>
  </si>
  <si>
    <t>172.21.150.47</t>
  </si>
  <si>
    <t>[vsanDatastore] f2b25661-88d6-79d8-3858-0c42a1809706/SWPD80VRTA07.vmx</t>
  </si>
  <si>
    <t>[vsanDatastore] f2b25661-88d6-79d8-3858-0c42a1809706/</t>
  </si>
  <si>
    <t>Successful: 2022-06-29 03:07:32 UTC</t>
  </si>
  <si>
    <t>2022-06-29 03:07:32 UTC</t>
  </si>
  <si>
    <t>vm-415</t>
  </si>
  <si>
    <t>5002f851-01ad-de86-785f-925c38982356</t>
  </si>
  <si>
    <t>SWPD80VRTA08</t>
  </si>
  <si>
    <t>SWPD80VRTA08.basspro.net</t>
  </si>
  <si>
    <t>172.21.150.48</t>
  </si>
  <si>
    <t>[vsanDatastore] 16ca5661-2479-de85-03f2-0c42a162f430/SWPD80VRTA08.vmx</t>
  </si>
  <si>
    <t>[vsanDatastore] 16ca5661-2479-de85-03f2-0c42a162f430/</t>
  </si>
  <si>
    <t>Successful: 2022-06-29 03:07:04 UTC</t>
  </si>
  <si>
    <t>2022-06-29 03:07:04 UTC</t>
  </si>
  <si>
    <t>vm-431</t>
  </si>
  <si>
    <t>50027a8d-2550-d4dc-e5df-c263847f3f28</t>
  </si>
  <si>
    <t>SWPD80VRTD01</t>
  </si>
  <si>
    <t>SWPD80VRTD01.basspro.net</t>
  </si>
  <si>
    <t>172.21.150.51</t>
  </si>
  <si>
    <t>[vsanDatastore] a2c14c61-306b-a31b-45fa-0c42a15b4040/SWPD80VRTD01.vmx</t>
  </si>
  <si>
    <t>[vsanDatastore] a2c14c61-306b-a31b-45fa-0c42a15b4040/</t>
  </si>
  <si>
    <t>Failed: 2021-10-19 03:49:22 UTC</t>
  </si>
  <si>
    <t>vm-206</t>
  </si>
  <si>
    <t>50020a6e-f66c-de0b-53b8-d36f1f198256</t>
  </si>
  <si>
    <t>SWPD80VRTD02</t>
  </si>
  <si>
    <t>SWPD80VRTD02.basspro.net</t>
  </si>
  <si>
    <t>172.21.150.52</t>
  </si>
  <si>
    <t>[vsanDatastore] a7c14c61-2ad8-77af-ae10-0c42a15b4040/SWPD80VRTD02.vmx</t>
  </si>
  <si>
    <t>[vsanDatastore] a7c14c61-2ad8-77af-ae10-0c42a15b4040/</t>
  </si>
  <si>
    <t>Failed: 2021-10-19 04:40:18 UTC</t>
  </si>
  <si>
    <t>vm-200</t>
  </si>
  <si>
    <t>5002de18-28aa-31e5-d402-903a709caa04</t>
  </si>
  <si>
    <t>SWPD82SPLA01</t>
  </si>
  <si>
    <t>SWPD82SPLA01.basspro.net</t>
  </si>
  <si>
    <t>172.21.142.37</t>
  </si>
  <si>
    <t>[vsanDatastore] 92412961-f2ca-ea6a-7b28-0c42a180bee6/SWPD82SPLA01.vmx</t>
  </si>
  <si>
    <t>[vsanDatastore] 92412961-f2ca-ea6a-7b28-0c42a180bee6/</t>
  </si>
  <si>
    <t>Successful: 2022-06-29 03:45:22 UTC</t>
  </si>
  <si>
    <t>2022-06-29 03:45:22 UTC</t>
  </si>
  <si>
    <t>vm-68</t>
  </si>
  <si>
    <t>501e59b9-eae2-1f64-50c2-d00801ad47c1</t>
  </si>
  <si>
    <t>SWPD83COGA01</t>
  </si>
  <si>
    <t>SWPD83COGA01.basspro.net</t>
  </si>
  <si>
    <t>172.21.144.190</t>
  </si>
  <si>
    <t>[vsanDatastore] 304b9e62-4066-01f0-efa9-0c42a16350d8/SWPD83COGA01.vmx</t>
  </si>
  <si>
    <t>[vsanDatastore] 304b9e62-4066-01f0-efa9-0c42a16350d8/</t>
  </si>
  <si>
    <t>6/6/2022 - Production TM1 Server created by CRWhite per SR4738972 for James King.</t>
  </si>
  <si>
    <t>Successful: 2022-06-29 03:32:42 UTC</t>
  </si>
  <si>
    <t>2022-06-29 03:32:42 UTC</t>
  </si>
  <si>
    <t>vm-30171</t>
  </si>
  <si>
    <t>501e61d6-e1f6-e42f-be49-536da4651029</t>
  </si>
  <si>
    <t>SWPD83COGA02</t>
  </si>
  <si>
    <t>SWPD83COGA02.basspro.net</t>
  </si>
  <si>
    <t>172.21.144.191</t>
  </si>
  <si>
    <t>[vsanDatastore] ed629e62-14ce-2c5b-3d0e-0c42a1765b20/SWPD83COGA02.vmx</t>
  </si>
  <si>
    <t>[vsanDatastore] ed629e62-14ce-2c5b-3d0e-0c42a1765b20/</t>
  </si>
  <si>
    <t>6/6/2022 - Production Perspectives Bridge Server created by CRWhite per SR4738991 for James King.</t>
  </si>
  <si>
    <t>vm-30175</t>
  </si>
  <si>
    <t>501e1196-1650-ff56-7575-8c7324604792</t>
  </si>
  <si>
    <t>SWPD83COGA03</t>
  </si>
  <si>
    <t>SWPD83COGA03.basspro.net</t>
  </si>
  <si>
    <t>172.21.144.192</t>
  </si>
  <si>
    <t>[vsanDatastore] 4b6f9e62-e8af-debe-0fa9-0c42a1633458/SWPD83COGA03.vmx</t>
  </si>
  <si>
    <t>[vsanDatastore] 4b6f9e62-e8af-debe-0fa9-0c42a1633458/</t>
  </si>
  <si>
    <t>6/6/2022 - PAFE Bridge Server created by CRWhite for James King per SR4739012</t>
  </si>
  <si>
    <t>Successful: 2022-06-29 03:49:53 UTC</t>
  </si>
  <si>
    <t>2022-06-29 03:49:53 UTC</t>
  </si>
  <si>
    <t>vm-30177</t>
  </si>
  <si>
    <t>501e2e31-7a88-dadb-ac34-a8a7d4ed0e4a</t>
  </si>
  <si>
    <t>SWPD83COGC01</t>
  </si>
  <si>
    <t>SWPD83COGC01.basspro.net</t>
  </si>
  <si>
    <t>172.21.144.193</t>
  </si>
  <si>
    <t>[vsanDatastore] bd799f62-245e-6f84-3e4f-0c42a1807d3e/SWPD83COGC01.vmx</t>
  </si>
  <si>
    <t>[vsanDatastore] bd799f62-245e-6f84-3e4f-0c42a1807d3e/</t>
  </si>
  <si>
    <t>6/7/2022 - CRWhite created Cognos Controller server for James King per SR4754210.</t>
  </si>
  <si>
    <t>Successful: 2022-06-29 03:29:07 UTC</t>
  </si>
  <si>
    <t>2022-06-29 03:29:07 UTC</t>
  </si>
  <si>
    <t>vm-30446</t>
  </si>
  <si>
    <t>501e520e-d527-7d0d-e821-3a73ab1f06b7</t>
  </si>
  <si>
    <t>SWPD83DPA01</t>
  </si>
  <si>
    <t>SWPD83DPA01.basspro.net</t>
  </si>
  <si>
    <t>172.21.144.16</t>
  </si>
  <si>
    <t>[vsanDatastore] 67521562-d0fc-18e3-70b8-0c42a180bee6/SWPD83DPA01.vmx</t>
  </si>
  <si>
    <t>[vsanDatastore] 67521562-d0fc-18e3-70b8-0c42a180bee6/</t>
  </si>
  <si>
    <t>Successful: 2022-06-29 03:13:06 UTC</t>
  </si>
  <si>
    <t>2022-06-29 03:13:06 UTC</t>
  </si>
  <si>
    <t>vm-13907</t>
  </si>
  <si>
    <t>501e28b6-8ece-4ae3-d416-5306ba094ee8</t>
  </si>
  <si>
    <t>SWPD83DPA02</t>
  </si>
  <si>
    <t>SWPD83DPA02.basspro.net</t>
  </si>
  <si>
    <t>172.21.144.17</t>
  </si>
  <si>
    <t>[vsanDatastore] 324d1562-885d-5049-6378-0c42a162dec0/SWPD83DPA02.vmx</t>
  </si>
  <si>
    <t>[vsanDatastore] 324d1562-885d-5049-6378-0c42a162dec0/</t>
  </si>
  <si>
    <t>Successful: 2022-06-29 03:39:51 UTC</t>
  </si>
  <si>
    <t>2022-06-29 03:39:51 UTC</t>
  </si>
  <si>
    <t>vm-13906</t>
  </si>
  <si>
    <t>501e79bb-46cd-c40f-4184-4a4388636651</t>
  </si>
  <si>
    <t>SWPD83FMPD01</t>
  </si>
  <si>
    <t>SWPD83FMPD01.basspro.net</t>
  </si>
  <si>
    <t>172.21.138.118</t>
  </si>
  <si>
    <t>[vsanDatastore] c4602b62-ce5f-ab25-45da-0c42a1633458/SWPD83FMPA01.vmx</t>
  </si>
  <si>
    <t>[vsanDatastore] c4602b62-ce5f-ab25-45da-0c42a1633458/</t>
  </si>
  <si>
    <t>3/11/22 - FileMaker Pro Server for Jim Naegle per SR4652123 - CRWhite</t>
  </si>
  <si>
    <t>Successful: 2022-06-29 03:24:38 UTC</t>
  </si>
  <si>
    <t>2022-06-29 03:24:38 UTC</t>
  </si>
  <si>
    <t>vm-16209</t>
  </si>
  <si>
    <t>501e2e17-087e-0968-4cde-e98552038a42</t>
  </si>
  <si>
    <t>SWPD83FPTA01</t>
  </si>
  <si>
    <t>SWPD83FPTA01.basspro.net</t>
  </si>
  <si>
    <t>172.21.143.6</t>
  </si>
  <si>
    <t>[vsanDatastore] e5c45562-54f1-a490-9616-0c42a162f430/SWPD83FPTA01.vmx</t>
  </si>
  <si>
    <t>[vsanDatastore] e5c45562-54f1-a490-9616-0c42a162f430/</t>
  </si>
  <si>
    <t>Successful: 2022-06-29 03:52:40 UTC</t>
  </si>
  <si>
    <t>2022-06-29 03:52:40 UTC</t>
  </si>
  <si>
    <t>vm-20089</t>
  </si>
  <si>
    <t>501e543c-0c3b-e1c2-2306-3351d0e0d49e</t>
  </si>
  <si>
    <t>SWPD83FPTA02</t>
  </si>
  <si>
    <t>SWPD83FPTA02.basspro.net</t>
  </si>
  <si>
    <t>172.21.143.7</t>
  </si>
  <si>
    <t>[vsanDatastore] dbc55562-a2f2-7f8b-48ac-0c42a180bee6/SWPD83FPTA02.vmx</t>
  </si>
  <si>
    <t>[vsanDatastore] dbc55562-a2f2-7f8b-48ac-0c42a180bee6/</t>
  </si>
  <si>
    <t>Successful: 2022-06-29 03:51:33 UTC</t>
  </si>
  <si>
    <t>2022-06-29 03:51:33 UTC</t>
  </si>
  <si>
    <t>vm-20090</t>
  </si>
  <si>
    <t>501ec93f-449d-44e2-468f-5ca6ce8114f3</t>
  </si>
  <si>
    <t>SWPD83FPTA03</t>
  </si>
  <si>
    <t>SWPD83FPTA03.basspro.net</t>
  </si>
  <si>
    <t>172.21.143.8</t>
  </si>
  <si>
    <t>[vsanDatastore] d0c65562-8266-4187-8797-0c42a180bee6/SWPD83FPTA03.vmx</t>
  </si>
  <si>
    <t>[vsanDatastore] d0c65562-8266-4187-8797-0c42a180bee6/</t>
  </si>
  <si>
    <t>Successful: 2022-06-29 03:34:15 UTC</t>
  </si>
  <si>
    <t>2022-06-29 03:34:15 UTC</t>
  </si>
  <si>
    <t>vm-20091</t>
  </si>
  <si>
    <t>501e6d15-8d54-47b9-f60c-16686fa9fe42</t>
  </si>
  <si>
    <t>SWPD83GASA01</t>
  </si>
  <si>
    <t>SWPD83GASA01.Cabelas.Corp</t>
  </si>
  <si>
    <t>172.21.144.135</t>
  </si>
  <si>
    <t>[vsanDatastore (1)] bcbb8762-94ea-ccb8-4948-0c42a162c848/SWPD83GASA01.vmx</t>
  </si>
  <si>
    <t>[vsanDatastore (1)] bcbb8762-94ea-ccb8-4948-0c42a162c848/</t>
  </si>
  <si>
    <t>Successful: 2022-06-29 03:25:11 UTC</t>
  </si>
  <si>
    <t>2022-06-29 03:25:11 UTC</t>
  </si>
  <si>
    <t>vm-26612</t>
  </si>
  <si>
    <t>501eea3c-779c-ecde-0466-89e7fea583f9</t>
  </si>
  <si>
    <t>SWPD83KRNA01</t>
  </si>
  <si>
    <t>SWPD83KRNA01.basspro.net</t>
  </si>
  <si>
    <t>172.21.144.65</t>
  </si>
  <si>
    <t>[vsanDatastore (3)] e49dac62-5ced-6e6a-4280-0c42a1635688/SWPD83KRNA01.vmx</t>
  </si>
  <si>
    <t>[vsanDatastore (3)] e49dac62-5ced-6e6a-4280-0c42a1635688/</t>
  </si>
  <si>
    <t>Successful: 2022-06-29 03:49:34 UTC</t>
  </si>
  <si>
    <t>2022-06-29 03:49:34 UTC</t>
  </si>
  <si>
    <t>vm-32958</t>
  </si>
  <si>
    <t>501ed430-7b41-0511-5b64-8a94da7ea4fe</t>
  </si>
  <si>
    <t>SWPD83NSRA01</t>
  </si>
  <si>
    <t>SWPD83NSRA01.basspro.net</t>
  </si>
  <si>
    <t>172.21.144.195</t>
  </si>
  <si>
    <t>[vsanDatastore (1)] 3496ab62-e60d-e478-0daf-0c42a16332f8/SWPD83NSRA01.vmx</t>
  </si>
  <si>
    <t>[vsanDatastore (1)] 3496ab62-e60d-e478-0daf-0c42a16332f8/</t>
  </si>
  <si>
    <t>Successful: 2022-06-29 03:04:55 UTC</t>
  </si>
  <si>
    <t>2022-06-29 03:04:55 UTC</t>
  </si>
  <si>
    <t>vm-32700</t>
  </si>
  <si>
    <t>501e5708-2a9c-e765-cace-0faac19ca927</t>
  </si>
  <si>
    <t>SWPD83PRTA01</t>
  </si>
  <si>
    <t>SWPD83PRTA01.basspro.net</t>
  </si>
  <si>
    <t>172.21.144.204</t>
  </si>
  <si>
    <t>[vsanDatastore] 667a1e62-7aeb-d0e9-05fc-0c42a1809706/SWPD83PRTA01.vmx</t>
  </si>
  <si>
    <t>[vsanDatastore] 667a1e62-7aeb-d0e9-05fc-0c42a1809706/</t>
  </si>
  <si>
    <t>Replacement Print Server for TMPrint02 for Chris Crawford via SR4639131 - CRWhite 3/1/2022</t>
  </si>
  <si>
    <t>Successful: 2022-06-29 03:12:19 UTC</t>
  </si>
  <si>
    <t>2022-06-29 03:12:19 UTC</t>
  </si>
  <si>
    <t>vm-14808</t>
  </si>
  <si>
    <t>501ef193-51f0-36b7-2300-c3bedc84fec6</t>
  </si>
  <si>
    <t>SWPD83SBMA01</t>
  </si>
  <si>
    <t>SWPD83SBMA01.basspro.net</t>
  </si>
  <si>
    <t>172.21.144.21</t>
  </si>
  <si>
    <t>[vsanDatastore] d7e0d561-baf7-ce2f-100b-0c42a1633458/SWPD83SBMA01.vmx</t>
  </si>
  <si>
    <t>[vsanDatastore] d7e0d561-baf7-ce2f-100b-0c42a1633458/</t>
  </si>
  <si>
    <t>Serena SBM server created by CRWhite for Steven Hulse per SR4568458</t>
  </si>
  <si>
    <t>Successful: 2022-06-29 03:49:09 UTC</t>
  </si>
  <si>
    <t>2022-06-29 03:49:09 UTC</t>
  </si>
  <si>
    <t>vm-8785</t>
  </si>
  <si>
    <t>501e1092-b08f-e58a-33b2-34d7fc854b69</t>
  </si>
  <si>
    <t>SWPD83SBMA02</t>
  </si>
  <si>
    <t>SWPD83SBMA02.basspro.net</t>
  </si>
  <si>
    <t>172.21.144.22</t>
  </si>
  <si>
    <t>[vsanDatastore] 6ce2d561-46c7-5307-6694-0c42a1807d66/SWPD82SBMA02.vmx</t>
  </si>
  <si>
    <t>[vsanDatastore] 6ce2d561-46c7-5307-6694-0c42a1807d66/</t>
  </si>
  <si>
    <t>Successful: 2022-06-29 03:36:06 UTC</t>
  </si>
  <si>
    <t>2022-06-29 03:36:06 UTC</t>
  </si>
  <si>
    <t>vm-8786</t>
  </si>
  <si>
    <t>501e8ddb-09a2-4494-c9a8-49e896dfdfd4</t>
  </si>
  <si>
    <t>SWPD83SBMA03</t>
  </si>
  <si>
    <t>SWPD83SBMA03.basspro.net</t>
  </si>
  <si>
    <t>172.21.144.23</t>
  </si>
  <si>
    <t>[vsanDatastore] 4de3d561-9434-6247-385f-0c42a162f430/SWPD83SBMA03.vmx</t>
  </si>
  <si>
    <t>[vsanDatastore] 4de3d561-9434-6247-385f-0c42a162f430/</t>
  </si>
  <si>
    <t>Successful: 2022-06-29 03:25:22 UTC</t>
  </si>
  <si>
    <t>2022-06-29 03:25:22 UTC</t>
  </si>
  <si>
    <t>vm-8787</t>
  </si>
  <si>
    <t>501e2123-32dd-0914-0803-8e1721a5f829</t>
  </si>
  <si>
    <t>SWPD83SBMA04</t>
  </si>
  <si>
    <t>SWPD83SBMA04.basspro.net</t>
  </si>
  <si>
    <t>172.21.144.24</t>
  </si>
  <si>
    <t>[vsanDatastore] 09e4d561-baaa-91c8-a181-0c42a15b4040/SWPD83SBMA04.vmx</t>
  </si>
  <si>
    <t>[vsanDatastore] 09e4d561-baaa-91c8-a181-0c42a15b4040/</t>
  </si>
  <si>
    <t>Successful: 2022-06-29 03:08:12 UTC</t>
  </si>
  <si>
    <t>2022-06-29 03:08:12 UTC</t>
  </si>
  <si>
    <t>vm-8788</t>
  </si>
  <si>
    <t>501e71a3-fdaf-a2ff-f0f4-aa97730a5ec9</t>
  </si>
  <si>
    <t>SWPD83SCMD01</t>
  </si>
  <si>
    <t>SWPD83SCMD01.basspro.net</t>
  </si>
  <si>
    <t>172.21.138.23</t>
  </si>
  <si>
    <t>[vsanDatastore] 04565062-9cf4-2d3f-e405-0c42a1807d4e/SWPD83SCMD01.vmx</t>
  </si>
  <si>
    <t>[vsanDatastore] 04565062-9cf4-2d3f-e405-0c42a1807d4e/</t>
  </si>
  <si>
    <t>4/8/2022 - SCCM Server upgrade for Nate Heithoff SR4671848 - CRWhite</t>
  </si>
  <si>
    <t>vm-19509</t>
  </si>
  <si>
    <t>501eb04b-7308-90a0-e48c-4f1f782cf34f</t>
  </si>
  <si>
    <t>SWPD83SDFA01</t>
  </si>
  <si>
    <t>SWPD83SDFA01.basspro.net</t>
  </si>
  <si>
    <t>172.21.144.103</t>
  </si>
  <si>
    <t>[vsanDatastore] 7ca5fa61-823d-d84a-2b84-0c42a1807d4e/SWPD83SDFA01.vmx</t>
  </si>
  <si>
    <t>[vsanDatastore] 7ca5fa61-823d-d84a-2b84-0c42a1807d4e/</t>
  </si>
  <si>
    <t>Successful: 2022-06-29 03:54:38 UTC</t>
  </si>
  <si>
    <t>2022-06-29 03:54:38 UTC</t>
  </si>
  <si>
    <t>vm-11530</t>
  </si>
  <si>
    <t>501e107a-9b6b-1069-5953-655197a75c36</t>
  </si>
  <si>
    <t>SWPD83SQLD01</t>
  </si>
  <si>
    <t>SWPD83SQLD01.basspro.net</t>
  </si>
  <si>
    <t>172.21.138.61</t>
  </si>
  <si>
    <t>[vsanDatastore] 640fc261-6e36-9436-b855-0c42a1634e78/SWPD83MIGD01.vmx</t>
  </si>
  <si>
    <t>[vsanDatastore] 640fc261-6e36-9436-b855-0c42a1634e78/</t>
  </si>
  <si>
    <t>12/21/21 - Azure Migration Servers for John Lee via SR4551935 - CRWhite</t>
  </si>
  <si>
    <t>Successful: 2021-12-22 04:57:07 UTC</t>
  </si>
  <si>
    <t>2021-12-22 04:57:07 UTC</t>
  </si>
  <si>
    <t>vm-7534</t>
  </si>
  <si>
    <t>501ec289-66ab-0584-bbb3-13533e8d0ee7</t>
  </si>
  <si>
    <t>SWPD83SQLD02</t>
  </si>
  <si>
    <t>SWPD83SQLD02.basspro.net</t>
  </si>
  <si>
    <t>172.21.138.62</t>
  </si>
  <si>
    <t>[vsanDatastore] d810c261-00ef-1f68-34b3-0c42a1807d4e/SWPD83MIGD02.vmx</t>
  </si>
  <si>
    <t>[vsanDatastore] d810c261-00ef-1f68-34b3-0c42a1807d4e/</t>
  </si>
  <si>
    <t>Successful: 2021-12-22 04:49:00 UTC</t>
  </si>
  <si>
    <t>2021-12-22 04:49:00 UTC</t>
  </si>
  <si>
    <t>vm-7535</t>
  </si>
  <si>
    <t>501ef950-ea5b-4a0a-9688-a63f01a8b5de</t>
  </si>
  <si>
    <t>SWPD83TLIA01</t>
  </si>
  <si>
    <t>SWPD83TLIA01.basspro.net</t>
  </si>
  <si>
    <t>172.21.144.90</t>
  </si>
  <si>
    <t>[vsanDatastore] c7844d62-58b5-97ff-b96c-0c42a1807d3e/SWPD83TLIA01.vmx</t>
  </si>
  <si>
    <t>[vsanDatastore] c7844d62-58b5-97ff-b96c-0c42a1807d3e/</t>
  </si>
  <si>
    <t>4/6/2022 - Timberline Server created for Steve Hulse via SR4681920 - CRWhite</t>
  </si>
  <si>
    <t>Successful: 2022-06-29 03:25:32 UTC</t>
  </si>
  <si>
    <t>2022-06-29 03:25:32 UTC</t>
  </si>
  <si>
    <t>vm-19202</t>
  </si>
  <si>
    <t>501ec6bf-c683-f2f0-a2fc-c7ce7c9a2b68</t>
  </si>
  <si>
    <t>SWPD83TPPA01</t>
  </si>
  <si>
    <t>SWPD83TPPA01.basspro.net</t>
  </si>
  <si>
    <t>172.21.143.4</t>
  </si>
  <si>
    <t>[vsanDatastore] d2375062-b4dc-e9f2-2a5b-0c42a1633458/SWPD83TPPA01.vmx</t>
  </si>
  <si>
    <t>[vsanDatastore] d2375062-b4dc-e9f2-2a5b-0c42a1633458/</t>
  </si>
  <si>
    <t>4/8/2022 - Venafi Server for James Land SR4680199 - CRWhite</t>
  </si>
  <si>
    <t>Successful: 2022-06-29 03:32:30 UTC</t>
  </si>
  <si>
    <t>2022-06-29 03:32:30 UTC</t>
  </si>
  <si>
    <t>vm-19506</t>
  </si>
  <si>
    <t>501e04bc-670e-1a9e-5335-d0a83e74f95a</t>
  </si>
  <si>
    <t>SWPD83VCBA01</t>
  </si>
  <si>
    <t>SWPD83VCBA01.basspro.net</t>
  </si>
  <si>
    <t>172.21.144.141</t>
  </si>
  <si>
    <t>[vsanDatastore (1)] 2b22aa62-a80a-c0bb-9c81-0c42a18089b6/SWPD83VCBA01.vmx</t>
  </si>
  <si>
    <t>[vsanDatastore (1)] 2b22aa62-a80a-c0bb-9c81-0c42a18089b6/</t>
  </si>
  <si>
    <t>06/15/2022 - CRWhite created this for the VCCB and ACME systems for Craig Bruner/Quintin Wills per SR4680522.</t>
  </si>
  <si>
    <t>Successful: 2022-06-29 03:14:44 UTC</t>
  </si>
  <si>
    <t>2022-06-29 03:14:44 UTC</t>
  </si>
  <si>
    <t>vm-32446</t>
  </si>
  <si>
    <t>501e38f7-4970-395c-a94e-49774d894485</t>
  </si>
  <si>
    <t>SWPD84ZACA01</t>
  </si>
  <si>
    <t>SWPD84ZACA01.basspro.net</t>
  </si>
  <si>
    <t>172.21.144.11</t>
  </si>
  <si>
    <t>[vsanDatastore] c6777961-b812-e6d8-1baf-0c42a16350d8/SWPD83ZACA01.vmx</t>
  </si>
  <si>
    <t>[vsanDatastore] c6777961-b812-e6d8-1baf-0c42a16350d8/</t>
  </si>
  <si>
    <t>Successful: 2022-06-29 03:46:13 UTC</t>
  </si>
  <si>
    <t>2022-06-29 03:46:13 UTC</t>
  </si>
  <si>
    <t>vm-1782</t>
  </si>
  <si>
    <t>501eedc2-8c36-cd46-5624-db8961fa97ae</t>
  </si>
  <si>
    <t>SWPDHAJDAA01</t>
  </si>
  <si>
    <t>SWPDHAJDAA01.basspro.net</t>
  </si>
  <si>
    <t>172.21.144.20</t>
  </si>
  <si>
    <t>[vsanDatastore (1)] 0a593a62-7a63-7d31-e61e-0c42a16332f8/SWPDHAJDAA01.vmx</t>
  </si>
  <si>
    <t>[vsanDatastore (1)] 0a593a62-7a63-7d31-e61e-0c42a16332f8/</t>
  </si>
  <si>
    <t>Successful: 2022-06-29 03:39:41 UTC</t>
  </si>
  <si>
    <t>2022-06-29 03:39:41 UTC</t>
  </si>
  <si>
    <t>vm-17472</t>
  </si>
  <si>
    <t>503e92a0-4ccd-2128-b421-c3fe1fce1383</t>
  </si>
  <si>
    <t>TMPL_SRV2019_x64</t>
  </si>
  <si>
    <t>[vsanDatastore] 1e261562-6cbc-b670-1948-0c42a180bee6/TMPL_SRV2019_x64.vmtx</t>
  </si>
  <si>
    <t>[vsanDatastore] 1e261562-6cbc-b670-1948-0c42a180bee6/</t>
  </si>
  <si>
    <t>Successful: 2022-06-29 03:28:55 UTC</t>
  </si>
  <si>
    <t>2022-06-29 03:28:55 UTC</t>
  </si>
  <si>
    <t>vm-13902</t>
  </si>
  <si>
    <t>501e2472-1f1f-8684-736e-e2d574698522</t>
  </si>
  <si>
    <t>TMPL_SRV2019_x64 Template</t>
  </si>
  <si>
    <t>[vsanDatastore] 214b1562-9a5d-4896-6c13-0c42a1807d3e/TMPL_SRV2019_x64 Template.vmx</t>
  </si>
  <si>
    <t>[vsanDatastore] 214b1562-9a5d-4896-6c13-0c42a1807d3e/</t>
  </si>
  <si>
    <t>Successful: 2022-06-29 03:45:49 UTC</t>
  </si>
  <si>
    <t>2022-06-29 03:45:49 UTC</t>
  </si>
  <si>
    <t>vm-13904</t>
  </si>
  <si>
    <t>501ef689-2bc4-43fa-7b8a-d2e63ed240e5</t>
  </si>
  <si>
    <t>WRKBAJITP02</t>
  </si>
  <si>
    <t>WRKBAJITP02.basspro.net</t>
  </si>
  <si>
    <t>172.21.154.6</t>
  </si>
  <si>
    <t>[vsanDatastore (1)] 2f498562-8c89-1349-3913-0c42a162f4c0/WRKBAJITP02.vmx</t>
  </si>
  <si>
    <t>[vsanDatastore (1)] 2f498562-8c89-1349-3913-0c42a162f4c0/</t>
  </si>
  <si>
    <t>Successful: 2022-06-29 03:43:58 UTC</t>
  </si>
  <si>
    <t>2022-06-29 03:43:58 UTC</t>
  </si>
  <si>
    <t>vm-29262</t>
  </si>
  <si>
    <t>503e27e2-cded-a540-f69a-d2f79f3ac8b9</t>
  </si>
  <si>
    <t>WRKCRBITP01</t>
  </si>
  <si>
    <t>WRKCRBITP01.basspro.net</t>
  </si>
  <si>
    <t>172.21.154.3</t>
  </si>
  <si>
    <t>[vsanDatastore (1)] 80bb7162-6e17-5c5b-dd15-0c42a180b88e/WRKCRBITP01.vmx</t>
  </si>
  <si>
    <t>[vsanDatastore (1)] 80bb7162-6e17-5c5b-dd15-0c42a180b88e/</t>
  </si>
  <si>
    <t>Workstation for Corey Baughn, used for daily administration work.</t>
  </si>
  <si>
    <t>Successful: 2022-06-29 03:15:45 UTC</t>
  </si>
  <si>
    <t>2022-06-29 03:15:45 UTC</t>
  </si>
  <si>
    <t>vm-23798</t>
  </si>
  <si>
    <t>503e195a-8439-7654-fb22-b1304458bf73</t>
  </si>
  <si>
    <t>WRKDBAITP01</t>
  </si>
  <si>
    <t>wrkdbaitp01.basspro.net</t>
  </si>
  <si>
    <t>172.21.146.20</t>
  </si>
  <si>
    <t>[vsanDatastore (2)] 43e98362-70d0-3896-1f53-0c42a180d3a6/WRKDBAITP01.vmx</t>
  </si>
  <si>
    <t>[vsanDatastore (2)] 43e98362-70d0-3896-1f53-0c42a180d3a6/</t>
  </si>
  <si>
    <t>Successful: 2022-06-29 03:35:41 UTC</t>
  </si>
  <si>
    <t>2022-06-29 03:35:41 UTC</t>
  </si>
  <si>
    <t>Red Hat Fedora (64-bit)</t>
  </si>
  <si>
    <t>vm-22317</t>
  </si>
  <si>
    <t>5038a92b-cce6-18e3-d31d-d597a4dbe77b</t>
  </si>
  <si>
    <t>WRKSASITP01</t>
  </si>
  <si>
    <t>WRKSASITP01.basspro.net</t>
  </si>
  <si>
    <t>172.21.154.10</t>
  </si>
  <si>
    <t>[vsanDatastore (3)] 70a5a362-5edb-cc7d-9764-0c42a180bf16/WRKSASITP01.vmx</t>
  </si>
  <si>
    <t>[vsanDatastore (3)] 70a5a362-5edb-cc7d-9764-0c42a180bf16/</t>
  </si>
  <si>
    <t>Successful: 2022-06-29 03:42:23 UTC</t>
  </si>
  <si>
    <t>2022-06-29 03:42:23 UTC</t>
  </si>
  <si>
    <t>vm-31195</t>
  </si>
  <si>
    <t>501e6bc4-2588-7ed4-6daa-ca9df37d51da</t>
  </si>
  <si>
    <t>wspinfsqlm00</t>
  </si>
  <si>
    <t>wspinfsqlm00.basspro.net</t>
  </si>
  <si>
    <t>172.21.144.2</t>
  </si>
  <si>
    <t>[vsanDatastore] c7b71362-7a05-cc2e-bd50-0c42a1633458/wspinfsqlm00.vmx</t>
  </si>
  <si>
    <t>[vsanDatastore] c7b71362-7a05-cc2e-bd50-0c42a1633458/</t>
  </si>
  <si>
    <t xml:space="preserve">B-Pro SQL Monitoring Server </t>
  </si>
  <si>
    <t>Failed: 2022-02-22 05:37:30 UTC</t>
  </si>
  <si>
    <t>vm-13766</t>
  </si>
  <si>
    <t>501a1646-09bd-a52c-cfb2-1008b64bc9ef</t>
  </si>
  <si>
    <t>WSPKMSIT01</t>
  </si>
  <si>
    <t>WSPKMSIT01.basspro.net</t>
  </si>
  <si>
    <t>172.21.144.9</t>
  </si>
  <si>
    <t>[vsanDatastore] ea200462-5079-b9cc-877a-0c42a1633458/WSPKMSIT01.vmx</t>
  </si>
  <si>
    <t>[vsanDatastore] ea200462-5079-b9cc-877a-0c42a1633458/</t>
  </si>
  <si>
    <t>Successful: 2022-06-29 03:39:56 UTC</t>
  </si>
  <si>
    <t>2022-06-29 03:39:56 UTC</t>
  </si>
  <si>
    <t>vm-12403</t>
  </si>
  <si>
    <t>501a137d-742f-63ff-611f-a31385d4e142</t>
  </si>
  <si>
    <t>WSPRDLIT01</t>
  </si>
  <si>
    <t>WSPRDLITP01.basspro.net</t>
  </si>
  <si>
    <t>172.21.144.29</t>
  </si>
  <si>
    <t>[vsanDatastore (1)] df3c3262-8c8e-5e3e-bf73-0c42a16332f8/WSPRDLIT01.vmx</t>
  </si>
  <si>
    <t>[vsanDatastore (1)] df3c3262-8c8e-5e3e-bf73-0c42a16332f8/</t>
  </si>
  <si>
    <t>Successful: 2022-06-29 03:41:56 UTC</t>
  </si>
  <si>
    <t>2022-06-29 03:41:56 UTC</t>
  </si>
  <si>
    <t>vm-16834</t>
  </si>
  <si>
    <t>503e3ab6-80c6-2cbf-0d76-9ce0530f6cc2</t>
  </si>
  <si>
    <t>WSPSCCMFS01</t>
  </si>
  <si>
    <t>WSPSCCMFS01.basspro.net</t>
  </si>
  <si>
    <t>172.21.144.63</t>
  </si>
  <si>
    <t>[vsanDatastore (1)] 6ae88b62-7ef9-710a-afbb-0c42a162f4c0/WSPSCCMFS01.vmx</t>
  </si>
  <si>
    <t>[vsanDatastore (1)] 6ae88b62-7ef9-710a-afbb-0c42a162f4c0/</t>
  </si>
  <si>
    <t>Failed: 2022-06-28 20:26:17 UTC</t>
  </si>
  <si>
    <t>2022-05-22 06:41:38 UTC</t>
  </si>
  <si>
    <t>vm-29253</t>
  </si>
  <si>
    <t>501adf57-2634-2aa7-c2e6-15813e64c527</t>
  </si>
  <si>
    <t>WSPSCCMPRI01</t>
  </si>
  <si>
    <t>WSPSCCMPRI01.basspro.net</t>
  </si>
  <si>
    <t>172.21.144.62</t>
  </si>
  <si>
    <t>[vsanDatastore (1)] 60e88b62-54ba-94c5-37b3-0c42a162f4c0/SWPD10SCCMA01.vmx</t>
  </si>
  <si>
    <t>[vsanDatastore (1)] 60e88b62-54ba-94c5-37b3-0c42a162f4c0/</t>
  </si>
  <si>
    <t>System Center Configuration Manager Primary Application Server (Bass Pro)</t>
  </si>
  <si>
    <t>Successful: 2022-06-29 03:31:19 UTC</t>
  </si>
  <si>
    <t>2022-06-29 03:31:19 UTC</t>
  </si>
  <si>
    <t>vm-29256</t>
  </si>
  <si>
    <t>503e4c42-71bb-98a4-a66f-07bf0dc7df83</t>
  </si>
  <si>
    <t>WSPSCCMSQL01</t>
  </si>
  <si>
    <t>WSPSCCMSQL01.basspro.net</t>
  </si>
  <si>
    <t>172.21.138.7</t>
  </si>
  <si>
    <t>[vsanDatastore (3)] a2879762-eebb-7ed8-e3f3-0c42a1635688/WSPSCCMSQL01.vmx</t>
  </si>
  <si>
    <t>[vsanDatastore (3)] a2879762-eebb-7ed8-e3f3-0c42a1635688/</t>
  </si>
  <si>
    <t>Successful: 2022-06-29 03:04:59 UTC</t>
  </si>
  <si>
    <t>2022-06-29 03:04:59 UTC</t>
  </si>
  <si>
    <t>vm-16835</t>
  </si>
  <si>
    <t>501a7ff3-3450-475a-5c02-df8e81b1d4a6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</si>
</sst>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4" formatCode="_(&quot;$&quot;* #,##0.00_);_(&quot;$&quot;* \(#,##0.00\);_(&quot;$&quot;* &quot;-&quot;??_);_(@_)"/>
    <numFmt numFmtId="164" formatCode="_ * #,##0.00_ ;_ * \-#,##0.00_ ;_ * &quot;-&quot;??_ ;_ @_ "/>
    <numFmt numFmtId="165" formatCode="_ &quot;€&quot;\ * #,##0.00_ ;_ &quot;€&quot;\ * \-#,##0.00_ ;_ &quot;€&quot;\ * &quot;-&quot;??_ ;_ @_ "/>
    <numFmt numFmtId="166" formatCode="_ &quot;€&quot;\ * #,##0_ ;_ &quot;€&quot;\ * \-#,##0_ ;_ &quot;€&quot;\ * &quot;-&quot;??_ ;_ @_ "/>
    <numFmt numFmtId="167" formatCode="_-[$$-409]* #,##0.00_ ;_-[$$-409]* \-#,##0.00\ ;_-[$$-409]* &quot;-&quot;??_ ;_-@_ "/>
    <numFmt numFmtId="168" formatCode="0.0%"/>
    <numFmt numFmtId="169" formatCode="0.0"/>
    <numFmt numFmtId="170" formatCode="0&quot; TB&quot;"/>
    <numFmt numFmtId="171" formatCode="#,##0_ ;\-#,##0\ "/>
    <numFmt numFmtId="172" formatCode="[$$-409]#,##0.00_ ;[Red]\-[$$-409]#,##0.00"/>
    <numFmt numFmtId="173" formatCode="_(&quot;$&quot;\ * #,##0.00_);_(&quot;$&quot;* \(#,##0.00\);_(&quot;$&quot;* &quot;-&quot;??_);_(@_)"/>
    <numFmt numFmtId="174" formatCode="_(\₩\ * #,##0.00_);_(\₩* \(#,##0.00\);_(\₩* &quot;-&quot;??_);_(@_)"/>
    <numFmt numFmtId="175" formatCode="[$CHF]\ #,##0.00"/>
    <numFmt numFmtId="176" formatCode="_([$CHF]\ * #,##0.00_);_([$CHF]* \(#,##0.00\);_([$CHF]* &quot;-&quot;??_);_(@_)"/>
    <numFmt numFmtId="177" formatCode="_(\€\ * #,##0.00_);_(\€* \(#,##0.00\);_(\€* &quot;-&quot;??_);_(@_)"/>
    <numFmt numFmtId="178" formatCode="_(\ƒ\ * #,##0.00_);_(\ƒ* \(#,##0.00\);_(\ƒ* &quot;-&quot;??_);_(@_)"/>
    <numFmt numFmtId="179" formatCode="[$$-409]#,##0.00"/>
    <numFmt numFmtId="180" formatCode="0&quot; x&quot;"/>
    <numFmt numFmtId="181" formatCode="&quot;$&quot;#,##0.00"/>
    <numFmt numFmtId="182" formatCode="yyyy/mm/dd\ hh:mm:ss"/>
  </numFmts>
  <fonts count="44">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name val="Calibri"/>
      <family val="2"/>
      <scheme val="minor"/>
    </font>
    <font>
      <sz val="8"/>
      <name val="Calibri"/>
      <family val="2"/>
      <scheme val="minor"/>
    </font>
    <font>
      <u val="singleAccounting"/>
      <sz val="11"/>
      <color theme="1"/>
      <name val="Calibri"/>
      <family val="2"/>
      <scheme val="minor"/>
    </font>
    <font>
      <u/>
      <sz val="11"/>
      <color theme="10"/>
      <name val="Calibri"/>
      <family val="2"/>
      <scheme val="minor"/>
    </font>
    <font>
      <sz val="44"/>
      <color theme="0"/>
      <name val="Calibri"/>
      <family val="2"/>
      <scheme val="minor"/>
    </font>
    <font>
      <sz val="17"/>
      <color theme="0"/>
      <name val="Calibri"/>
      <family val="2"/>
      <scheme val="minor"/>
    </font>
    <font>
      <sz val="11"/>
      <color rgb="FF000000"/>
      <name val="Calibri"/>
      <family val="2"/>
    </font>
    <font>
      <b/>
      <sz val="11"/>
      <color rgb="FF000000"/>
      <name val="Calibri"/>
      <family val="2"/>
    </font>
    <font>
      <sz val="10"/>
      <color rgb="FF000000"/>
      <name val="Arial"/>
      <family val="2"/>
    </font>
    <font>
      <sz val="10"/>
      <color rgb="FF000000"/>
      <name val="Arial"/>
      <family val="2"/>
    </font>
    <font>
      <sz val="10"/>
      <name val="Arial"/>
      <family val="2"/>
    </font>
    <font>
      <b/>
      <sz val="10"/>
      <color rgb="FF000000"/>
      <name val="Arial"/>
      <family val="2"/>
    </font>
    <font>
      <b/>
      <sz val="9"/>
      <color indexed="81"/>
      <name val="Tahoma"/>
      <family val="2"/>
    </font>
    <font>
      <sz val="11"/>
      <color rgb="FF000000"/>
      <name val="Calibri"/>
      <family val="2"/>
      <scheme val="minor"/>
    </font>
    <font>
      <b/>
      <sz val="11"/>
      <color rgb="FF000000"/>
      <name val="Calibri"/>
      <family val="2"/>
      <scheme val="minor"/>
    </font>
    <font>
      <sz val="26"/>
      <color theme="0"/>
      <name val="Calibri"/>
      <family val="2"/>
      <scheme val="minor"/>
    </font>
    <font>
      <b/>
      <sz val="10"/>
      <color theme="0"/>
      <name val="Calibri"/>
      <family val="2"/>
      <scheme val="minor"/>
    </font>
    <font>
      <sz val="9"/>
      <color indexed="81"/>
      <name val="Tahoma"/>
      <family val="2"/>
    </font>
    <font>
      <sz val="11"/>
      <color theme="1"/>
      <name val="Calibri"/>
      <family val="2"/>
    </font>
    <font>
      <sz val="8"/>
      <color rgb="FF444444"/>
      <name val="Roboto"/>
    </font>
    <font>
      <sz val="8"/>
      <color theme="1"/>
      <name val="Inherit"/>
    </font>
    <font>
      <b/>
      <sz val="9"/>
      <color theme="0"/>
      <name val="Calibri"/>
      <family val="2"/>
      <scheme val="minor"/>
    </font>
    <font>
      <sz val="9"/>
      <color theme="1"/>
      <name val="Calibri"/>
      <family val="2"/>
      <scheme val="minor"/>
    </font>
    <font>
      <sz val="9"/>
      <color theme="0"/>
      <name val="Calibri"/>
      <family val="2"/>
      <scheme val="minor"/>
    </font>
    <font>
      <b/>
      <sz val="9"/>
      <color theme="1"/>
      <name val="Calibri"/>
      <family val="2"/>
      <scheme val="minor"/>
    </font>
    <font>
      <u val="singleAccounting"/>
      <sz val="9"/>
      <color theme="1"/>
      <name val="Calibri"/>
      <family val="2"/>
      <scheme val="minor"/>
    </font>
    <font>
      <sz val="9"/>
      <name val="Calibri"/>
      <family val="2"/>
      <scheme val="minor"/>
    </font>
    <font>
      <b/>
      <sz val="9"/>
      <name val="Calibri"/>
      <family val="2"/>
      <scheme val="minor"/>
    </font>
    <font>
      <u/>
      <sz val="9"/>
      <color theme="10"/>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sz val="10"/>
      <name val="Calibri"/>
      <family val="2"/>
      <scheme val="minor"/>
    </font>
    <font>
      <b/>
      <sz val="10"/>
      <name val="Calibri"/>
      <family val="2"/>
      <scheme val="minor"/>
    </font>
    <font>
      <sz val="18"/>
      <color theme="0"/>
      <name val="Calibri"/>
      <family val="2"/>
      <scheme val="minor"/>
    </font>
    <font>
      <sz val="16"/>
      <color theme="0"/>
      <name val="Calibri"/>
      <family val="2"/>
      <scheme val="minor"/>
    </font>
    <font>
      <b/>
      <sz val="9"/>
      <color rgb="FFFFFFFF"/>
      <name val="Verdana"/>
      <family val="2"/>
    </font>
    <font>
      <sz val="9"/>
      <color rgb="FF000000"/>
      <name val="Verdana"/>
      <family val="2"/>
    </font>
  </fonts>
  <fills count="22">
    <fill>
      <patternFill patternType="none"/>
    </fill>
    <fill>
      <patternFill patternType="gray125"/>
    </fill>
    <fill>
      <patternFill patternType="solid">
        <fgColor rgb="FFFFC000"/>
        <bgColor indexed="64"/>
      </patternFill>
    </fill>
    <fill>
      <patternFill patternType="solid">
        <fgColor theme="9" tint="-0.49998474074526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107C10"/>
        <bgColor indexed="64"/>
      </patternFill>
    </fill>
    <fill>
      <patternFill patternType="solid">
        <fgColor rgb="FF054B16"/>
        <bgColor indexed="64"/>
      </patternFill>
    </fill>
    <fill>
      <patternFill patternType="solid">
        <fgColor rgb="FFF2F2F2"/>
        <bgColor indexed="64"/>
      </patternFill>
    </fill>
    <fill>
      <patternFill patternType="solid">
        <fgColor rgb="FF737373"/>
        <bgColor indexed="64"/>
      </patternFill>
    </fill>
    <fill>
      <patternFill patternType="solid">
        <fgColor rgb="FFD2D2D2"/>
        <bgColor indexed="64"/>
      </patternFill>
    </fill>
    <fill>
      <patternFill patternType="solid">
        <fgColor rgb="FF0078D4"/>
        <bgColor indexed="64"/>
      </patternFill>
    </fill>
    <fill>
      <patternFill patternType="solid">
        <fgColor rgb="FF8661C5"/>
        <bgColor indexed="64"/>
      </patternFill>
    </fill>
    <fill>
      <patternFill patternType="solid">
        <fgColor rgb="FF7030A0"/>
        <bgColor indexed="64"/>
      </patternFill>
    </fill>
    <fill>
      <patternFill patternType="solid">
        <fgColor theme="8" tint="0.59999389629810485"/>
        <bgColor indexed="64"/>
      </patternFill>
    </fill>
    <fill>
      <patternFill patternType="solid">
        <fgColor theme="0"/>
        <bgColor indexed="64"/>
      </patternFill>
    </fill>
    <fill>
      <patternFill patternType="solid">
        <f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s>
  <cellStyleXfs count="10">
    <xf numFmtId="0" fontId="0" fillId="0" borderId="0"/>
    <xf numFmtId="164" fontId="1" fillId="0" borderId="0" applyFont="0" applyFill="0" applyBorder="0" applyAlignment="0" applyProtection="0"/>
    <xf numFmtId="165" fontId="1" fillId="0" borderId="0" applyFont="0" applyFill="0" applyBorder="0" applyAlignment="0" applyProtection="0"/>
    <xf numFmtId="0" fontId="9" fillId="0" borderId="0" applyNumberFormat="0" applyFill="0" applyBorder="0" applyAlignment="0" applyProtection="0"/>
    <xf numFmtId="9" fontId="1" fillId="0" borderId="0" applyFont="0" applyFill="0" applyBorder="0" applyAlignment="0" applyProtection="0"/>
    <xf numFmtId="0" fontId="12" fillId="0" borderId="0" applyBorder="0"/>
    <xf numFmtId="9" fontId="14" fillId="0" borderId="0" applyFont="0" applyFill="0" applyBorder="0" applyAlignment="0" applyProtection="0"/>
    <xf numFmtId="0" fontId="15" fillId="0" borderId="0"/>
    <xf numFmtId="0" fontId="14" fillId="0" borderId="0"/>
    <xf numFmtId="0" fontId="14" fillId="0" borderId="0"/>
  </cellStyleXfs>
  <cellXfs count="762">
    <xf numFmtId="0" fontId="0" fillId="0" borderId="0" xfId="0"/>
    <xf numFmtId="167" fontId="1" fillId="0" borderId="0" xfId="1" applyNumberFormat="1" applyFont="1" applyFill="1" applyBorder="1" applyAlignment="1">
      <alignment horizontal="center"/>
    </xf>
    <xf numFmtId="167" fontId="0" fillId="0" borderId="0" xfId="0" applyNumberFormat="1"/>
    <xf numFmtId="0" fontId="2" fillId="0" borderId="0" xfId="0" applyFont="1" applyAlignment="1">
      <alignment horizontal="center"/>
    </xf>
    <xf numFmtId="0" fontId="0" fillId="0" borderId="0" xfId="0" pivotButton="1"/>
    <xf numFmtId="0" fontId="0" fillId="0" borderId="0" xfId="0" applyAlignment="1">
      <alignment horizontal="left"/>
    </xf>
    <xf numFmtId="1" fontId="1" fillId="0" borderId="0" xfId="1" applyNumberFormat="1" applyFont="1" applyFill="1" applyBorder="1" applyAlignment="1">
      <alignment horizontal="center"/>
    </xf>
    <xf numFmtId="1" fontId="0" fillId="0" borderId="0" xfId="0" applyNumberFormat="1" applyAlignment="1">
      <alignment horizontal="center"/>
    </xf>
    <xf numFmtId="0" fontId="3" fillId="6" borderId="0" xfId="0" applyFont="1" applyFill="1" applyAlignment="1">
      <alignment wrapText="1"/>
    </xf>
    <xf numFmtId="0" fontId="10" fillId="6" borderId="0" xfId="0" applyFont="1" applyFill="1" applyAlignment="1">
      <alignment wrapText="1"/>
    </xf>
    <xf numFmtId="0" fontId="11" fillId="6" borderId="0" xfId="0" applyFont="1" applyFill="1" applyAlignment="1">
      <alignment wrapText="1"/>
    </xf>
    <xf numFmtId="9" fontId="0" fillId="0" borderId="0" xfId="4" applyFont="1"/>
    <xf numFmtId="0" fontId="13" fillId="7" borderId="0" xfId="5" applyFont="1" applyFill="1" applyAlignment="1">
      <alignment horizontal="left"/>
    </xf>
    <xf numFmtId="0" fontId="12" fillId="0" borderId="0" xfId="5" applyAlignment="1">
      <alignment horizontal="left"/>
    </xf>
    <xf numFmtId="0" fontId="13" fillId="0" borderId="0" xfId="5" applyFont="1" applyAlignment="1">
      <alignment horizontal="left"/>
    </xf>
    <xf numFmtId="0" fontId="13" fillId="7" borderId="1" xfId="5" applyFont="1" applyFill="1" applyBorder="1" applyAlignment="1">
      <alignment horizontal="left"/>
    </xf>
    <xf numFmtId="0" fontId="12" fillId="0" borderId="1" xfId="5" applyBorder="1" applyAlignment="1">
      <alignment horizontal="left"/>
    </xf>
    <xf numFmtId="9" fontId="12" fillId="0" borderId="1" xfId="6" applyFont="1" applyFill="1" applyBorder="1" applyAlignment="1">
      <alignment horizontal="left"/>
    </xf>
    <xf numFmtId="168" fontId="12" fillId="0" borderId="1" xfId="6" applyNumberFormat="1" applyFont="1" applyFill="1" applyBorder="1" applyAlignment="1">
      <alignment horizontal="left"/>
    </xf>
    <xf numFmtId="0" fontId="15" fillId="0" borderId="1" xfId="7" applyBorder="1" applyAlignment="1">
      <alignment horizontal="left"/>
    </xf>
    <xf numFmtId="9" fontId="0" fillId="0" borderId="1" xfId="6" applyFont="1" applyBorder="1" applyAlignment="1">
      <alignment horizontal="left"/>
    </xf>
    <xf numFmtId="0" fontId="15" fillId="0" borderId="0" xfId="7" applyAlignment="1">
      <alignment horizontal="left"/>
    </xf>
    <xf numFmtId="0" fontId="16" fillId="0" borderId="1" xfId="7" applyFont="1" applyBorder="1" applyAlignment="1">
      <alignment horizontal="left"/>
    </xf>
    <xf numFmtId="169" fontId="16" fillId="0" borderId="1" xfId="7" applyNumberFormat="1" applyFont="1" applyBorder="1" applyAlignment="1">
      <alignment horizontal="left"/>
    </xf>
    <xf numFmtId="9" fontId="16" fillId="0" borderId="1" xfId="6" applyFont="1" applyBorder="1" applyAlignment="1">
      <alignment horizontal="left"/>
    </xf>
    <xf numFmtId="1" fontId="16" fillId="0" borderId="1" xfId="7" applyNumberFormat="1" applyFont="1" applyBorder="1" applyAlignment="1">
      <alignment horizontal="left"/>
    </xf>
    <xf numFmtId="0" fontId="14" fillId="0" borderId="1" xfId="7" applyFont="1" applyBorder="1" applyAlignment="1">
      <alignment horizontal="left"/>
    </xf>
    <xf numFmtId="169" fontId="15" fillId="0" borderId="1" xfId="7" applyNumberFormat="1" applyBorder="1" applyAlignment="1">
      <alignment horizontal="left"/>
    </xf>
    <xf numFmtId="0" fontId="14" fillId="0" borderId="0" xfId="7" applyFont="1" applyAlignment="1">
      <alignment horizontal="left"/>
    </xf>
    <xf numFmtId="2" fontId="15" fillId="0" borderId="0" xfId="7" applyNumberFormat="1" applyAlignment="1">
      <alignment horizontal="left"/>
    </xf>
    <xf numFmtId="0" fontId="17" fillId="5" borderId="1" xfId="7" applyFont="1" applyFill="1" applyBorder="1" applyAlignment="1">
      <alignment horizontal="left"/>
    </xf>
    <xf numFmtId="1" fontId="17" fillId="5" borderId="1" xfId="7" applyNumberFormat="1" applyFont="1" applyFill="1" applyBorder="1" applyAlignment="1">
      <alignment horizontal="left"/>
    </xf>
    <xf numFmtId="0" fontId="14" fillId="5" borderId="1" xfId="7" applyFont="1" applyFill="1" applyBorder="1" applyAlignment="1">
      <alignment horizontal="left"/>
    </xf>
    <xf numFmtId="169" fontId="15" fillId="5" borderId="1" xfId="7" applyNumberFormat="1" applyFill="1" applyBorder="1" applyAlignment="1">
      <alignment horizontal="left"/>
    </xf>
    <xf numFmtId="2" fontId="15" fillId="5" borderId="1" xfId="7" applyNumberFormat="1" applyFill="1" applyBorder="1" applyAlignment="1">
      <alignment horizontal="left"/>
    </xf>
    <xf numFmtId="1" fontId="4" fillId="0" borderId="1" xfId="8" applyNumberFormat="1" applyFont="1" applyBorder="1" applyAlignment="1">
      <alignment horizontal="left"/>
    </xf>
    <xf numFmtId="0" fontId="4" fillId="0" borderId="1" xfId="8" applyFont="1" applyBorder="1" applyAlignment="1">
      <alignment horizontal="left"/>
    </xf>
    <xf numFmtId="0" fontId="19" fillId="0" borderId="0" xfId="8" applyFont="1" applyAlignment="1">
      <alignment horizontal="left"/>
    </xf>
    <xf numFmtId="169" fontId="19" fillId="0" borderId="0" xfId="8" applyNumberFormat="1" applyFont="1" applyAlignment="1">
      <alignment horizontal="left"/>
    </xf>
    <xf numFmtId="2" fontId="6" fillId="7" borderId="3" xfId="8" applyNumberFormat="1" applyFont="1" applyFill="1" applyBorder="1" applyAlignment="1">
      <alignment horizontal="left"/>
    </xf>
    <xf numFmtId="0" fontId="6" fillId="7" borderId="4" xfId="8" applyFont="1" applyFill="1" applyBorder="1" applyAlignment="1">
      <alignment horizontal="center"/>
    </xf>
    <xf numFmtId="0" fontId="20" fillId="7" borderId="5" xfId="8" applyFont="1" applyFill="1" applyBorder="1" applyAlignment="1">
      <alignment horizontal="left"/>
    </xf>
    <xf numFmtId="0" fontId="20" fillId="7" borderId="6" xfId="8" applyFont="1" applyFill="1" applyBorder="1" applyAlignment="1">
      <alignment horizontal="center"/>
    </xf>
    <xf numFmtId="0" fontId="20" fillId="7" borderId="7" xfId="8" applyFont="1" applyFill="1" applyBorder="1" applyAlignment="1">
      <alignment horizontal="left"/>
    </xf>
    <xf numFmtId="0" fontId="20" fillId="7" borderId="8" xfId="8" applyFont="1" applyFill="1" applyBorder="1" applyAlignment="1">
      <alignment horizontal="center"/>
    </xf>
    <xf numFmtId="0" fontId="13" fillId="7" borderId="1" xfId="5" applyFont="1" applyFill="1" applyBorder="1"/>
    <xf numFmtId="0" fontId="3" fillId="6" borderId="13" xfId="0" applyFont="1" applyFill="1" applyBorder="1" applyAlignment="1" applyProtection="1">
      <alignment horizontal="center"/>
      <protection locked="0"/>
    </xf>
    <xf numFmtId="0" fontId="0" fillId="6" borderId="0" xfId="0" applyFill="1" applyProtection="1">
      <protection locked="0"/>
    </xf>
    <xf numFmtId="9" fontId="3" fillId="6" borderId="13" xfId="0" applyNumberFormat="1" applyFont="1" applyFill="1" applyBorder="1" applyAlignment="1" applyProtection="1">
      <alignment horizontal="center"/>
      <protection locked="0"/>
    </xf>
    <xf numFmtId="9" fontId="3" fillId="6" borderId="15" xfId="0" applyNumberFormat="1" applyFont="1" applyFill="1" applyBorder="1" applyAlignment="1" applyProtection="1">
      <alignment horizontal="center"/>
      <protection locked="0"/>
    </xf>
    <xf numFmtId="0" fontId="0" fillId="2" borderId="0" xfId="0" applyFill="1" applyAlignment="1">
      <alignment horizontal="center"/>
    </xf>
    <xf numFmtId="0" fontId="3" fillId="3" borderId="0" xfId="0" applyFont="1" applyFill="1" applyAlignment="1">
      <alignment horizontal="center"/>
    </xf>
    <xf numFmtId="0" fontId="0" fillId="4" borderId="12" xfId="0" applyFill="1" applyBorder="1"/>
    <xf numFmtId="0" fontId="0" fillId="4" borderId="0" xfId="0" applyFill="1"/>
    <xf numFmtId="0" fontId="0" fillId="4" borderId="14" xfId="0" applyFill="1" applyBorder="1"/>
    <xf numFmtId="0" fontId="5" fillId="3" borderId="9" xfId="0" applyFont="1" applyFill="1" applyBorder="1"/>
    <xf numFmtId="0" fontId="0" fillId="0" borderId="12" xfId="0" applyBorder="1"/>
    <xf numFmtId="0" fontId="0" fillId="0" borderId="14" xfId="0" applyBorder="1"/>
    <xf numFmtId="0" fontId="0" fillId="0" borderId="0" xfId="0" applyProtection="1">
      <protection locked="0"/>
    </xf>
    <xf numFmtId="0" fontId="0" fillId="15" borderId="0" xfId="0" applyFill="1" applyProtection="1">
      <protection locked="0"/>
    </xf>
    <xf numFmtId="9" fontId="4" fillId="15" borderId="0" xfId="4" applyFont="1" applyFill="1" applyBorder="1" applyAlignment="1" applyProtection="1">
      <alignment horizontal="center"/>
      <protection locked="0"/>
    </xf>
    <xf numFmtId="0" fontId="0" fillId="15" borderId="12" xfId="0" applyFill="1" applyBorder="1" applyProtection="1">
      <protection locked="0"/>
    </xf>
    <xf numFmtId="171" fontId="1" fillId="0" borderId="0" xfId="1" applyNumberFormat="1" applyFont="1" applyFill="1" applyBorder="1" applyAlignment="1">
      <alignment horizontal="center"/>
    </xf>
    <xf numFmtId="171" fontId="0" fillId="0" borderId="0" xfId="0" applyNumberFormat="1" applyAlignment="1">
      <alignment horizontal="center"/>
    </xf>
    <xf numFmtId="0" fontId="24" fillId="0" borderId="0" xfId="0" applyFont="1"/>
    <xf numFmtId="0" fontId="25" fillId="0" borderId="0" xfId="0" applyFont="1"/>
    <xf numFmtId="173" fontId="0" fillId="15" borderId="12" xfId="0" applyNumberFormat="1" applyFill="1" applyBorder="1" applyProtection="1">
      <protection locked="0"/>
    </xf>
    <xf numFmtId="173" fontId="0" fillId="0" borderId="0" xfId="0" applyNumberFormat="1" applyProtection="1">
      <protection locked="0"/>
    </xf>
    <xf numFmtId="173" fontId="5" fillId="11" borderId="2" xfId="0" applyNumberFormat="1" applyFont="1" applyFill="1" applyBorder="1" applyProtection="1">
      <protection locked="0"/>
    </xf>
    <xf numFmtId="173" fontId="5" fillId="11" borderId="20" xfId="0" applyNumberFormat="1" applyFont="1" applyFill="1" applyBorder="1" applyAlignment="1" applyProtection="1">
      <alignment horizontal="center"/>
      <protection locked="0"/>
    </xf>
    <xf numFmtId="173" fontId="0" fillId="0" borderId="0" xfId="0" applyNumberFormat="1" applyAlignment="1" applyProtection="1">
      <alignment horizontal="center"/>
      <protection locked="0"/>
    </xf>
    <xf numFmtId="173" fontId="0" fillId="0" borderId="0" xfId="0" quotePrefix="1" applyNumberFormat="1" applyAlignment="1" applyProtection="1">
      <alignment horizontal="center"/>
      <protection locked="0"/>
    </xf>
    <xf numFmtId="173" fontId="0" fillId="0" borderId="0" xfId="0" applyNumberFormat="1"/>
    <xf numFmtId="173" fontId="0" fillId="15" borderId="0" xfId="0" applyNumberFormat="1" applyFill="1" applyProtection="1">
      <protection locked="0"/>
    </xf>
    <xf numFmtId="173" fontId="5" fillId="14" borderId="10" xfId="0" applyNumberFormat="1" applyFont="1" applyFill="1" applyBorder="1" applyAlignment="1" applyProtection="1">
      <alignment horizontal="right"/>
      <protection locked="0"/>
    </xf>
    <xf numFmtId="173" fontId="3" fillId="0" borderId="0" xfId="0" applyNumberFormat="1" applyFont="1" applyProtection="1">
      <protection locked="0"/>
    </xf>
    <xf numFmtId="173" fontId="2" fillId="0" borderId="0" xfId="0" applyNumberFormat="1" applyFont="1" applyProtection="1">
      <protection locked="0"/>
    </xf>
    <xf numFmtId="173" fontId="0" fillId="15" borderId="0" xfId="0" applyNumberFormat="1" applyFill="1" applyAlignment="1" applyProtection="1">
      <alignment horizontal="right"/>
      <protection locked="0"/>
    </xf>
    <xf numFmtId="173" fontId="5" fillId="14" borderId="9" xfId="0" applyNumberFormat="1" applyFont="1" applyFill="1" applyBorder="1" applyProtection="1">
      <protection locked="0"/>
    </xf>
    <xf numFmtId="173" fontId="4" fillId="0" borderId="0" xfId="0" applyNumberFormat="1" applyFont="1" applyProtection="1">
      <protection locked="0"/>
    </xf>
    <xf numFmtId="173" fontId="6" fillId="0" borderId="0" xfId="0" applyNumberFormat="1" applyFont="1" applyProtection="1">
      <protection locked="0"/>
    </xf>
    <xf numFmtId="173" fontId="0" fillId="15" borderId="9" xfId="0" applyNumberFormat="1" applyFill="1" applyBorder="1" applyProtection="1">
      <protection locked="0"/>
    </xf>
    <xf numFmtId="173" fontId="5" fillId="11" borderId="14" xfId="0" applyNumberFormat="1" applyFont="1" applyFill="1" applyBorder="1" applyProtection="1">
      <protection locked="0"/>
    </xf>
    <xf numFmtId="173" fontId="3" fillId="11" borderId="2" xfId="0" applyNumberFormat="1" applyFont="1" applyFill="1" applyBorder="1" applyProtection="1">
      <protection locked="0"/>
    </xf>
    <xf numFmtId="173" fontId="3" fillId="0" borderId="0" xfId="1" applyNumberFormat="1" applyFont="1" applyFill="1" applyBorder="1" applyProtection="1">
      <protection locked="0"/>
    </xf>
    <xf numFmtId="174" fontId="0" fillId="0" borderId="0" xfId="0" applyNumberFormat="1" applyProtection="1">
      <protection locked="0"/>
    </xf>
    <xf numFmtId="174" fontId="9" fillId="0" borderId="0" xfId="3" applyNumberFormat="1" applyProtection="1">
      <protection locked="0"/>
    </xf>
    <xf numFmtId="174" fontId="5" fillId="11" borderId="2" xfId="1" applyNumberFormat="1" applyFont="1" applyFill="1" applyBorder="1" applyAlignment="1" applyProtection="1">
      <alignment horizontal="center"/>
      <protection locked="0"/>
    </xf>
    <xf numFmtId="174" fontId="0" fillId="0" borderId="0" xfId="0" applyNumberFormat="1"/>
    <xf numFmtId="0" fontId="2" fillId="15" borderId="12" xfId="0" applyFont="1" applyFill="1" applyBorder="1" applyProtection="1">
      <protection locked="0"/>
    </xf>
    <xf numFmtId="0" fontId="26" fillId="0" borderId="0" xfId="0" applyFont="1" applyAlignment="1">
      <alignment horizontal="left" vertical="center"/>
    </xf>
    <xf numFmtId="0" fontId="0" fillId="0" borderId="0" xfId="0" applyAlignment="1">
      <alignment horizontal="center"/>
    </xf>
    <xf numFmtId="0" fontId="0" fillId="9" borderId="0" xfId="0" applyFill="1" applyAlignment="1">
      <alignment horizontal="center"/>
    </xf>
    <xf numFmtId="0" fontId="0" fillId="10" borderId="0" xfId="0" applyFill="1" applyAlignment="1">
      <alignment horizontal="center"/>
    </xf>
    <xf numFmtId="0" fontId="5" fillId="16" borderId="16" xfId="0" applyFont="1" applyFill="1" applyBorder="1" applyAlignment="1">
      <alignment horizontal="center"/>
    </xf>
    <xf numFmtId="0" fontId="5" fillId="16" borderId="2" xfId="0" applyFont="1" applyFill="1" applyBorder="1"/>
    <xf numFmtId="0" fontId="5" fillId="16" borderId="14" xfId="0" applyFont="1" applyFill="1" applyBorder="1" applyAlignment="1">
      <alignment horizontal="center"/>
    </xf>
    <xf numFmtId="0" fontId="0" fillId="9" borderId="0" xfId="0" applyFill="1"/>
    <xf numFmtId="0" fontId="0" fillId="10" borderId="0" xfId="0" applyFill="1"/>
    <xf numFmtId="0" fontId="4" fillId="13" borderId="12" xfId="0" applyFont="1" applyFill="1" applyBorder="1" applyAlignment="1">
      <alignment horizontal="center"/>
    </xf>
    <xf numFmtId="0" fontId="9" fillId="0" borderId="0" xfId="3" applyAlignment="1" applyProtection="1">
      <alignment horizontal="center"/>
    </xf>
    <xf numFmtId="0" fontId="5" fillId="16" borderId="14" xfId="0" applyFont="1" applyFill="1" applyBorder="1"/>
    <xf numFmtId="170" fontId="0" fillId="0" borderId="0" xfId="0" applyNumberFormat="1" applyAlignment="1">
      <alignment horizontal="center"/>
    </xf>
    <xf numFmtId="0" fontId="9" fillId="0" borderId="0" xfId="3" applyProtection="1"/>
    <xf numFmtId="0" fontId="2" fillId="0" borderId="0" xfId="0" applyFont="1" applyAlignment="1">
      <alignment horizontal="right"/>
    </xf>
    <xf numFmtId="0" fontId="0" fillId="0" borderId="0" xfId="0" quotePrefix="1"/>
    <xf numFmtId="0" fontId="5" fillId="0" borderId="0" xfId="0" applyFont="1" applyAlignment="1">
      <alignment horizontal="center"/>
    </xf>
    <xf numFmtId="0" fontId="2" fillId="9" borderId="0" xfId="0" applyFont="1" applyFill="1" applyAlignment="1">
      <alignment horizontal="center"/>
    </xf>
    <xf numFmtId="0" fontId="2" fillId="10" borderId="0" xfId="0" applyFont="1" applyFill="1" applyAlignment="1">
      <alignment horizontal="center"/>
    </xf>
    <xf numFmtId="1" fontId="0" fillId="9" borderId="0" xfId="0" applyNumberFormat="1" applyFill="1" applyAlignment="1">
      <alignment horizontal="center"/>
    </xf>
    <xf numFmtId="1" fontId="0" fillId="10" borderId="0" xfId="0" applyNumberFormat="1" applyFill="1" applyAlignment="1">
      <alignment horizontal="center"/>
    </xf>
    <xf numFmtId="0" fontId="5" fillId="9" borderId="0" xfId="0" applyFont="1" applyFill="1" applyAlignment="1">
      <alignment horizontal="center"/>
    </xf>
    <xf numFmtId="0" fontId="5" fillId="10" borderId="0" xfId="0" applyFont="1" applyFill="1" applyAlignment="1">
      <alignment horizontal="center"/>
    </xf>
    <xf numFmtId="166" fontId="0" fillId="9" borderId="0" xfId="0" applyNumberFormat="1" applyFill="1" applyAlignment="1">
      <alignment horizontal="center"/>
    </xf>
    <xf numFmtId="166" fontId="0" fillId="10" borderId="0" xfId="0" applyNumberFormat="1" applyFill="1" applyAlignment="1">
      <alignment horizontal="center"/>
    </xf>
    <xf numFmtId="166" fontId="0" fillId="0" borderId="0" xfId="0" applyNumberFormat="1" applyAlignment="1">
      <alignment horizontal="center"/>
    </xf>
    <xf numFmtId="167" fontId="2" fillId="9" borderId="0" xfId="0" applyNumberFormat="1" applyFont="1" applyFill="1" applyAlignment="1">
      <alignment horizontal="center"/>
    </xf>
    <xf numFmtId="167" fontId="2" fillId="10" borderId="0" xfId="0" applyNumberFormat="1" applyFont="1" applyFill="1" applyAlignment="1">
      <alignment horizontal="center"/>
    </xf>
    <xf numFmtId="167" fontId="2" fillId="0" borderId="0" xfId="0" applyNumberFormat="1" applyFont="1" applyAlignment="1">
      <alignment horizontal="center"/>
    </xf>
    <xf numFmtId="0" fontId="5" fillId="0" borderId="0" xfId="0" applyFont="1" applyProtection="1">
      <protection locked="0"/>
    </xf>
    <xf numFmtId="167" fontId="4" fillId="0" borderId="0" xfId="0" applyNumberFormat="1" applyFont="1" applyAlignment="1" applyProtection="1">
      <alignment horizontal="center"/>
      <protection locked="0"/>
    </xf>
    <xf numFmtId="167" fontId="4" fillId="0" borderId="0" xfId="0" applyNumberFormat="1" applyFont="1" applyProtection="1">
      <protection locked="0"/>
    </xf>
    <xf numFmtId="0" fontId="0" fillId="0" borderId="9" xfId="0" applyBorder="1"/>
    <xf numFmtId="0" fontId="6" fillId="0" borderId="0" xfId="0" applyFont="1" applyAlignment="1">
      <alignment horizontal="center"/>
    </xf>
    <xf numFmtId="0" fontId="4" fillId="0" borderId="0" xfId="0" applyFont="1" applyAlignment="1">
      <alignment horizontal="center"/>
    </xf>
    <xf numFmtId="0" fontId="4" fillId="13" borderId="21" xfId="0" applyFont="1" applyFill="1" applyBorder="1" applyAlignment="1">
      <alignment horizontal="center"/>
    </xf>
    <xf numFmtId="0" fontId="4" fillId="13" borderId="19" xfId="0" applyFont="1" applyFill="1" applyBorder="1" applyAlignment="1">
      <alignment horizontal="center"/>
    </xf>
    <xf numFmtId="0" fontId="5" fillId="16" borderId="17" xfId="0" applyFont="1" applyFill="1" applyBorder="1" applyAlignment="1">
      <alignment horizontal="center"/>
    </xf>
    <xf numFmtId="44" fontId="5" fillId="16" borderId="16" xfId="0" applyNumberFormat="1" applyFont="1" applyFill="1" applyBorder="1" applyAlignment="1">
      <alignment horizontal="center"/>
    </xf>
    <xf numFmtId="0" fontId="5" fillId="16" borderId="1" xfId="0" applyFont="1" applyFill="1" applyBorder="1" applyAlignment="1">
      <alignment horizontal="center"/>
    </xf>
    <xf numFmtId="0" fontId="0" fillId="13" borderId="12" xfId="0" applyFill="1" applyBorder="1"/>
    <xf numFmtId="0" fontId="0" fillId="13" borderId="0" xfId="0" applyFill="1"/>
    <xf numFmtId="0" fontId="0" fillId="13" borderId="14" xfId="0" applyFill="1" applyBorder="1"/>
    <xf numFmtId="0" fontId="0" fillId="13" borderId="2" xfId="0" applyFill="1" applyBorder="1"/>
    <xf numFmtId="0" fontId="4" fillId="13" borderId="14" xfId="0" applyFont="1" applyFill="1" applyBorder="1" applyAlignment="1">
      <alignment horizontal="center"/>
    </xf>
    <xf numFmtId="0" fontId="6" fillId="13" borderId="21" xfId="0" applyFont="1" applyFill="1" applyBorder="1"/>
    <xf numFmtId="0" fontId="6" fillId="13" borderId="10" xfId="0" applyFont="1" applyFill="1" applyBorder="1"/>
    <xf numFmtId="0" fontId="6" fillId="5" borderId="20" xfId="0" applyFont="1" applyFill="1" applyBorder="1"/>
    <xf numFmtId="0" fontId="6" fillId="5" borderId="2" xfId="0" applyFont="1" applyFill="1" applyBorder="1"/>
    <xf numFmtId="0" fontId="4" fillId="15" borderId="9" xfId="0" applyFont="1" applyFill="1" applyBorder="1"/>
    <xf numFmtId="0" fontId="4" fillId="15" borderId="12" xfId="0" applyFont="1" applyFill="1" applyBorder="1"/>
    <xf numFmtId="0" fontId="4" fillId="15" borderId="14" xfId="0" applyFont="1" applyFill="1" applyBorder="1"/>
    <xf numFmtId="0" fontId="3" fillId="16" borderId="2" xfId="0" applyFont="1" applyFill="1" applyBorder="1" applyAlignment="1">
      <alignment horizontal="center"/>
    </xf>
    <xf numFmtId="0" fontId="3" fillId="16" borderId="14" xfId="0" applyFont="1" applyFill="1" applyBorder="1" applyAlignment="1">
      <alignment horizontal="center"/>
    </xf>
    <xf numFmtId="0" fontId="0" fillId="8" borderId="9" xfId="0" applyFill="1" applyBorder="1"/>
    <xf numFmtId="0" fontId="0" fillId="8" borderId="12" xfId="0" applyFill="1" applyBorder="1"/>
    <xf numFmtId="0" fontId="0" fillId="8" borderId="14" xfId="0" applyFill="1" applyBorder="1"/>
    <xf numFmtId="0" fontId="4" fillId="13" borderId="20" xfId="0" applyFont="1" applyFill="1" applyBorder="1" applyAlignment="1">
      <alignment horizontal="center"/>
    </xf>
    <xf numFmtId="0" fontId="3" fillId="16" borderId="16" xfId="0" applyFont="1" applyFill="1" applyBorder="1"/>
    <xf numFmtId="0" fontId="0" fillId="13" borderId="9" xfId="0" applyFill="1" applyBorder="1"/>
    <xf numFmtId="0" fontId="0" fillId="13" borderId="1" xfId="0" applyFill="1" applyBorder="1"/>
    <xf numFmtId="9" fontId="4" fillId="13" borderId="1" xfId="0" applyNumberFormat="1" applyFont="1" applyFill="1" applyBorder="1" applyAlignment="1">
      <alignment horizontal="center"/>
    </xf>
    <xf numFmtId="0" fontId="5" fillId="16" borderId="16" xfId="0" applyFont="1" applyFill="1" applyBorder="1"/>
    <xf numFmtId="0" fontId="5" fillId="16" borderId="1" xfId="0" applyFont="1" applyFill="1" applyBorder="1"/>
    <xf numFmtId="173" fontId="5" fillId="11" borderId="15" xfId="0" applyNumberFormat="1" applyFont="1" applyFill="1" applyBorder="1" applyAlignment="1" applyProtection="1">
      <alignment horizontal="center"/>
      <protection locked="0"/>
    </xf>
    <xf numFmtId="173" fontId="5" fillId="11" borderId="1" xfId="0" applyNumberFormat="1" applyFont="1" applyFill="1" applyBorder="1" applyProtection="1">
      <protection locked="0"/>
    </xf>
    <xf numFmtId="173" fontId="5" fillId="11" borderId="19" xfId="0" quotePrefix="1" applyNumberFormat="1" applyFont="1" applyFill="1" applyBorder="1" applyProtection="1">
      <protection locked="0"/>
    </xf>
    <xf numFmtId="173" fontId="5" fillId="11" borderId="19" xfId="0" applyNumberFormat="1" applyFont="1" applyFill="1" applyBorder="1" applyProtection="1">
      <protection locked="0"/>
    </xf>
    <xf numFmtId="173" fontId="2" fillId="13" borderId="1" xfId="0" applyNumberFormat="1" applyFont="1" applyFill="1" applyBorder="1" applyAlignment="1" applyProtection="1">
      <alignment horizontal="right"/>
      <protection locked="0"/>
    </xf>
    <xf numFmtId="173" fontId="0" fillId="0" borderId="10" xfId="0" applyNumberFormat="1" applyBorder="1" applyProtection="1">
      <protection locked="0"/>
    </xf>
    <xf numFmtId="173" fontId="5" fillId="11" borderId="16" xfId="0" applyNumberFormat="1" applyFont="1" applyFill="1" applyBorder="1" applyAlignment="1" applyProtection="1">
      <alignment horizontal="right"/>
      <protection locked="0"/>
    </xf>
    <xf numFmtId="177" fontId="0" fillId="15" borderId="0" xfId="0" applyNumberFormat="1" applyFill="1" applyProtection="1">
      <protection locked="0"/>
    </xf>
    <xf numFmtId="177" fontId="0" fillId="15" borderId="12" xfId="0" applyNumberFormat="1" applyFill="1" applyBorder="1" applyProtection="1">
      <protection locked="0"/>
    </xf>
    <xf numFmtId="177" fontId="5" fillId="14" borderId="9" xfId="0" applyNumberFormat="1" applyFont="1" applyFill="1" applyBorder="1" applyProtection="1">
      <protection locked="0"/>
    </xf>
    <xf numFmtId="177" fontId="0" fillId="15" borderId="14" xfId="0" applyNumberFormat="1" applyFill="1" applyBorder="1" applyProtection="1">
      <protection locked="0"/>
    </xf>
    <xf numFmtId="177" fontId="5" fillId="14" borderId="10" xfId="0" applyNumberFormat="1" applyFont="1" applyFill="1" applyBorder="1" applyProtection="1">
      <protection locked="0"/>
    </xf>
    <xf numFmtId="0" fontId="21" fillId="0" borderId="0" xfId="0" applyFont="1" applyAlignment="1" applyProtection="1">
      <alignment horizontal="left" vertical="center"/>
      <protection hidden="1"/>
    </xf>
    <xf numFmtId="0" fontId="0" fillId="0" borderId="0" xfId="0" applyProtection="1">
      <protection hidden="1"/>
    </xf>
    <xf numFmtId="174" fontId="0" fillId="0" borderId="0" xfId="0" applyNumberFormat="1" applyProtection="1">
      <protection hidden="1"/>
    </xf>
    <xf numFmtId="167" fontId="0" fillId="0" borderId="0" xfId="0" applyNumberFormat="1" applyProtection="1">
      <protection hidden="1"/>
    </xf>
    <xf numFmtId="3" fontId="0" fillId="0" borderId="0" xfId="0" applyNumberFormat="1" applyProtection="1">
      <protection hidden="1"/>
    </xf>
    <xf numFmtId="174" fontId="5" fillId="17" borderId="1" xfId="0" applyNumberFormat="1" applyFont="1" applyFill="1" applyBorder="1" applyProtection="1">
      <protection hidden="1"/>
    </xf>
    <xf numFmtId="174" fontId="5" fillId="17" borderId="9" xfId="0" applyNumberFormat="1" applyFont="1" applyFill="1" applyBorder="1" applyProtection="1">
      <protection hidden="1"/>
    </xf>
    <xf numFmtId="174" fontId="5" fillId="17" borderId="1" xfId="0" applyNumberFormat="1" applyFont="1" applyFill="1" applyBorder="1" applyAlignment="1" applyProtection="1">
      <alignment horizontal="center"/>
      <protection hidden="1"/>
    </xf>
    <xf numFmtId="174" fontId="5" fillId="17" borderId="12" xfId="0" applyNumberFormat="1" applyFont="1" applyFill="1" applyBorder="1" applyProtection="1">
      <protection hidden="1"/>
    </xf>
    <xf numFmtId="174" fontId="2" fillId="13" borderId="16" xfId="0" applyNumberFormat="1" applyFont="1" applyFill="1" applyBorder="1" applyAlignment="1" applyProtection="1">
      <alignment horizontal="right"/>
      <protection hidden="1"/>
    </xf>
    <xf numFmtId="174" fontId="5" fillId="14" borderId="16" xfId="0" applyNumberFormat="1" applyFont="1" applyFill="1" applyBorder="1" applyAlignment="1" applyProtection="1">
      <alignment horizontal="right"/>
      <protection hidden="1"/>
    </xf>
    <xf numFmtId="174" fontId="5" fillId="17" borderId="16" xfId="0" applyNumberFormat="1" applyFont="1" applyFill="1" applyBorder="1" applyAlignment="1" applyProtection="1">
      <alignment horizontal="right"/>
      <protection hidden="1"/>
    </xf>
    <xf numFmtId="174" fontId="5" fillId="17" borderId="21" xfId="0" applyNumberFormat="1" applyFont="1" applyFill="1" applyBorder="1" applyProtection="1">
      <protection hidden="1"/>
    </xf>
    <xf numFmtId="174" fontId="5" fillId="11" borderId="16" xfId="0" applyNumberFormat="1" applyFont="1" applyFill="1" applyBorder="1" applyProtection="1">
      <protection hidden="1"/>
    </xf>
    <xf numFmtId="176" fontId="22" fillId="11" borderId="11" xfId="0" applyNumberFormat="1" applyFont="1" applyFill="1" applyBorder="1" applyProtection="1">
      <protection hidden="1"/>
    </xf>
    <xf numFmtId="176" fontId="0" fillId="0" borderId="0" xfId="0" applyNumberFormat="1" applyProtection="1">
      <protection hidden="1"/>
    </xf>
    <xf numFmtId="174" fontId="5" fillId="11" borderId="12" xfId="0" applyNumberFormat="1" applyFont="1" applyFill="1" applyBorder="1" applyProtection="1">
      <protection hidden="1"/>
    </xf>
    <xf numFmtId="0" fontId="5" fillId="11" borderId="1" xfId="0" applyFont="1" applyFill="1" applyBorder="1" applyAlignment="1" applyProtection="1">
      <alignment horizontal="center"/>
      <protection hidden="1"/>
    </xf>
    <xf numFmtId="176" fontId="3" fillId="12" borderId="1" xfId="0" applyNumberFormat="1" applyFont="1" applyFill="1" applyBorder="1" applyAlignment="1" applyProtection="1">
      <alignment horizontal="center"/>
      <protection hidden="1"/>
    </xf>
    <xf numFmtId="0" fontId="3" fillId="12" borderId="1" xfId="0" applyFont="1" applyFill="1" applyBorder="1" applyAlignment="1" applyProtection="1">
      <alignment horizontal="center"/>
      <protection hidden="1"/>
    </xf>
    <xf numFmtId="174" fontId="5" fillId="11" borderId="14" xfId="0" applyNumberFormat="1" applyFont="1" applyFill="1" applyBorder="1" applyProtection="1">
      <protection hidden="1"/>
    </xf>
    <xf numFmtId="174" fontId="6" fillId="13" borderId="16" xfId="0" applyNumberFormat="1" applyFont="1" applyFill="1" applyBorder="1" applyAlignment="1" applyProtection="1">
      <alignment horizontal="right"/>
      <protection hidden="1"/>
    </xf>
    <xf numFmtId="0" fontId="0" fillId="0" borderId="0" xfId="0" applyAlignment="1" applyProtection="1">
      <alignment horizontal="center"/>
      <protection hidden="1"/>
    </xf>
    <xf numFmtId="174" fontId="0" fillId="0" borderId="0" xfId="0" applyNumberFormat="1" applyAlignment="1" applyProtection="1">
      <alignment horizontal="center"/>
      <protection hidden="1"/>
    </xf>
    <xf numFmtId="174" fontId="0" fillId="0" borderId="0" xfId="0" quotePrefix="1" applyNumberFormat="1" applyAlignment="1" applyProtection="1">
      <alignment horizontal="center"/>
      <protection hidden="1"/>
    </xf>
    <xf numFmtId="174" fontId="5" fillId="11" borderId="20" xfId="1" applyNumberFormat="1" applyFont="1" applyFill="1" applyBorder="1" applyAlignment="1" applyProtection="1">
      <alignment horizontal="center"/>
      <protection hidden="1"/>
    </xf>
    <xf numFmtId="174" fontId="5" fillId="11" borderId="14" xfId="1" applyNumberFormat="1" applyFont="1" applyFill="1" applyBorder="1" applyAlignment="1" applyProtection="1">
      <alignment horizontal="center"/>
      <protection hidden="1"/>
    </xf>
    <xf numFmtId="0" fontId="3" fillId="3" borderId="19" xfId="0" applyFont="1" applyFill="1" applyBorder="1" applyAlignment="1" applyProtection="1">
      <alignment horizontal="center"/>
      <protection hidden="1"/>
    </xf>
    <xf numFmtId="177" fontId="5" fillId="12" borderId="14" xfId="1" applyNumberFormat="1" applyFont="1" applyFill="1" applyBorder="1" applyAlignment="1" applyProtection="1">
      <alignment horizontal="center"/>
      <protection hidden="1"/>
    </xf>
    <xf numFmtId="177" fontId="5" fillId="12" borderId="20" xfId="1" applyNumberFormat="1" applyFont="1" applyFill="1" applyBorder="1" applyAlignment="1" applyProtection="1">
      <alignment horizontal="center"/>
      <protection hidden="1"/>
    </xf>
    <xf numFmtId="174" fontId="5" fillId="17" borderId="14" xfId="0" applyNumberFormat="1" applyFont="1" applyFill="1" applyBorder="1" applyProtection="1">
      <protection hidden="1"/>
    </xf>
    <xf numFmtId="174" fontId="3" fillId="17" borderId="20" xfId="0" applyNumberFormat="1" applyFont="1" applyFill="1" applyBorder="1" applyProtection="1">
      <protection hidden="1"/>
    </xf>
    <xf numFmtId="174" fontId="0" fillId="15" borderId="12" xfId="0" applyNumberFormat="1" applyFill="1" applyBorder="1" applyProtection="1">
      <protection hidden="1"/>
    </xf>
    <xf numFmtId="0" fontId="0" fillId="15" borderId="19" xfId="0" applyFill="1" applyBorder="1" applyProtection="1">
      <protection hidden="1"/>
    </xf>
    <xf numFmtId="174" fontId="0" fillId="15" borderId="12" xfId="0" applyNumberFormat="1" applyFill="1" applyBorder="1" applyAlignment="1" applyProtection="1">
      <alignment horizontal="right"/>
      <protection hidden="1"/>
    </xf>
    <xf numFmtId="174" fontId="0" fillId="0" borderId="0" xfId="2" applyNumberFormat="1" applyFont="1" applyFill="1" applyProtection="1">
      <protection hidden="1"/>
    </xf>
    <xf numFmtId="174" fontId="5" fillId="17" borderId="16" xfId="0" applyNumberFormat="1" applyFont="1" applyFill="1" applyBorder="1" applyProtection="1">
      <protection hidden="1"/>
    </xf>
    <xf numFmtId="174" fontId="0" fillId="17" borderId="17" xfId="0" applyNumberFormat="1" applyFill="1" applyBorder="1" applyProtection="1">
      <protection hidden="1"/>
    </xf>
    <xf numFmtId="174" fontId="0" fillId="15" borderId="13" xfId="0" applyNumberFormat="1" applyFill="1" applyBorder="1" applyProtection="1">
      <protection hidden="1"/>
    </xf>
    <xf numFmtId="174" fontId="5" fillId="14" borderId="1" xfId="0" applyNumberFormat="1" applyFont="1" applyFill="1" applyBorder="1" applyAlignment="1" applyProtection="1">
      <alignment horizontal="right"/>
      <protection hidden="1"/>
    </xf>
    <xf numFmtId="1" fontId="0" fillId="15" borderId="19" xfId="0" applyNumberFormat="1" applyFill="1" applyBorder="1" applyProtection="1">
      <protection hidden="1"/>
    </xf>
    <xf numFmtId="174" fontId="3" fillId="17" borderId="17" xfId="0" applyNumberFormat="1" applyFont="1" applyFill="1" applyBorder="1" applyProtection="1">
      <protection hidden="1"/>
    </xf>
    <xf numFmtId="174" fontId="3" fillId="0" borderId="0" xfId="0" applyNumberFormat="1" applyFont="1" applyProtection="1">
      <protection hidden="1"/>
    </xf>
    <xf numFmtId="0" fontId="0" fillId="15" borderId="21" xfId="0" applyFill="1" applyBorder="1" applyProtection="1">
      <protection hidden="1"/>
    </xf>
    <xf numFmtId="0" fontId="2" fillId="15" borderId="19" xfId="0" applyFont="1" applyFill="1" applyBorder="1" applyProtection="1">
      <protection hidden="1"/>
    </xf>
    <xf numFmtId="174" fontId="2" fillId="0" borderId="0" xfId="0" applyNumberFormat="1" applyFont="1" applyProtection="1">
      <protection hidden="1"/>
    </xf>
    <xf numFmtId="174" fontId="0" fillId="0" borderId="0" xfId="2" applyNumberFormat="1" applyFont="1" applyFill="1" applyBorder="1" applyProtection="1">
      <protection hidden="1"/>
    </xf>
    <xf numFmtId="174" fontId="8" fillId="0" borderId="0" xfId="0" applyNumberFormat="1" applyFont="1" applyProtection="1">
      <protection hidden="1"/>
    </xf>
    <xf numFmtId="174" fontId="5" fillId="11" borderId="1" xfId="0" applyNumberFormat="1" applyFont="1" applyFill="1" applyBorder="1" applyProtection="1">
      <protection hidden="1"/>
    </xf>
    <xf numFmtId="173" fontId="5" fillId="11" borderId="2" xfId="0" applyNumberFormat="1" applyFont="1" applyFill="1" applyBorder="1" applyProtection="1">
      <protection hidden="1"/>
    </xf>
    <xf numFmtId="174" fontId="3" fillId="11" borderId="15" xfId="0" applyNumberFormat="1" applyFont="1" applyFill="1" applyBorder="1" applyProtection="1">
      <protection hidden="1"/>
    </xf>
    <xf numFmtId="174" fontId="4" fillId="0" borderId="0" xfId="0" applyNumberFormat="1" applyFont="1" applyProtection="1">
      <protection hidden="1"/>
    </xf>
    <xf numFmtId="174" fontId="5" fillId="11" borderId="20" xfId="0" applyNumberFormat="1" applyFont="1" applyFill="1" applyBorder="1" applyProtection="1">
      <protection hidden="1"/>
    </xf>
    <xf numFmtId="0" fontId="0" fillId="15" borderId="12" xfId="0" applyFill="1" applyBorder="1" applyProtection="1">
      <protection hidden="1"/>
    </xf>
    <xf numFmtId="174" fontId="6" fillId="0" borderId="0" xfId="0" applyNumberFormat="1" applyFont="1" applyProtection="1">
      <protection hidden="1"/>
    </xf>
    <xf numFmtId="174" fontId="5" fillId="11" borderId="15" xfId="0" applyNumberFormat="1" applyFont="1" applyFill="1" applyBorder="1" applyProtection="1">
      <protection hidden="1"/>
    </xf>
    <xf numFmtId="174" fontId="0" fillId="15" borderId="21" xfId="0" applyNumberFormat="1" applyFill="1" applyBorder="1" applyProtection="1">
      <protection hidden="1"/>
    </xf>
    <xf numFmtId="174" fontId="5" fillId="14" borderId="1" xfId="0" applyNumberFormat="1" applyFont="1" applyFill="1" applyBorder="1" applyProtection="1">
      <protection hidden="1"/>
    </xf>
    <xf numFmtId="174" fontId="5" fillId="0" borderId="0" xfId="0" applyNumberFormat="1" applyFont="1" applyAlignment="1" applyProtection="1">
      <alignment horizontal="right"/>
      <protection hidden="1"/>
    </xf>
    <xf numFmtId="178" fontId="5" fillId="0" borderId="0" xfId="0" applyNumberFormat="1" applyFont="1" applyProtection="1">
      <protection hidden="1"/>
    </xf>
    <xf numFmtId="174" fontId="5" fillId="0" borderId="0" xfId="0" applyNumberFormat="1" applyFont="1" applyProtection="1">
      <protection hidden="1"/>
    </xf>
    <xf numFmtId="173" fontId="3" fillId="0" borderId="0" xfId="0" applyNumberFormat="1" applyFont="1" applyProtection="1">
      <protection hidden="1"/>
    </xf>
    <xf numFmtId="173" fontId="0" fillId="0" borderId="0" xfId="0" applyNumberFormat="1" applyProtection="1">
      <protection hidden="1"/>
    </xf>
    <xf numFmtId="173" fontId="2" fillId="0" borderId="0" xfId="0" applyNumberFormat="1" applyFont="1" applyProtection="1">
      <protection hidden="1"/>
    </xf>
    <xf numFmtId="165" fontId="0" fillId="0" borderId="0" xfId="0" applyNumberFormat="1" applyProtection="1">
      <protection hidden="1"/>
    </xf>
    <xf numFmtId="173" fontId="5" fillId="11" borderId="20" xfId="1" applyNumberFormat="1" applyFont="1" applyFill="1" applyBorder="1" applyAlignment="1" applyProtection="1">
      <alignment horizontal="center"/>
      <protection hidden="1"/>
    </xf>
    <xf numFmtId="173" fontId="5" fillId="11" borderId="14" xfId="1" applyNumberFormat="1" applyFont="1" applyFill="1" applyBorder="1" applyAlignment="1" applyProtection="1">
      <alignment horizontal="center"/>
      <protection hidden="1"/>
    </xf>
    <xf numFmtId="1" fontId="4" fillId="15" borderId="9" xfId="0" applyNumberFormat="1" applyFont="1" applyFill="1" applyBorder="1" applyAlignment="1" applyProtection="1">
      <alignment horizontal="center"/>
      <protection hidden="1"/>
    </xf>
    <xf numFmtId="0" fontId="4" fillId="15" borderId="12" xfId="0" applyFont="1" applyFill="1" applyBorder="1" applyAlignment="1" applyProtection="1">
      <alignment horizontal="center"/>
      <protection hidden="1"/>
    </xf>
    <xf numFmtId="0" fontId="4" fillId="15" borderId="14" xfId="0" applyFont="1" applyFill="1" applyBorder="1" applyAlignment="1" applyProtection="1">
      <alignment horizontal="center"/>
      <protection hidden="1"/>
    </xf>
    <xf numFmtId="0" fontId="0" fillId="15" borderId="21" xfId="0" applyFill="1" applyBorder="1" applyAlignment="1" applyProtection="1">
      <alignment horizontal="center"/>
      <protection hidden="1"/>
    </xf>
    <xf numFmtId="0" fontId="0" fillId="15" borderId="19" xfId="0" applyFill="1" applyBorder="1" applyAlignment="1" applyProtection="1">
      <alignment horizontal="center"/>
      <protection hidden="1"/>
    </xf>
    <xf numFmtId="1" fontId="0" fillId="15" borderId="19" xfId="0" applyNumberFormat="1" applyFill="1" applyBorder="1" applyAlignment="1" applyProtection="1">
      <alignment horizontal="center"/>
      <protection hidden="1"/>
    </xf>
    <xf numFmtId="170" fontId="0" fillId="15" borderId="20" xfId="0" applyNumberFormat="1" applyFill="1" applyBorder="1" applyAlignment="1" applyProtection="1">
      <alignment horizontal="center"/>
      <protection hidden="1"/>
    </xf>
    <xf numFmtId="1" fontId="4" fillId="15" borderId="21" xfId="0" applyNumberFormat="1" applyFont="1" applyFill="1" applyBorder="1" applyAlignment="1" applyProtection="1">
      <alignment horizontal="center"/>
      <protection hidden="1"/>
    </xf>
    <xf numFmtId="1" fontId="4" fillId="15" borderId="19" xfId="0" applyNumberFormat="1" applyFont="1" applyFill="1" applyBorder="1" applyAlignment="1" applyProtection="1">
      <alignment horizontal="center"/>
      <protection hidden="1"/>
    </xf>
    <xf numFmtId="1" fontId="4" fillId="15" borderId="20" xfId="0" applyNumberFormat="1" applyFont="1" applyFill="1" applyBorder="1" applyAlignment="1" applyProtection="1">
      <alignment horizontal="center"/>
      <protection hidden="1"/>
    </xf>
    <xf numFmtId="0" fontId="0" fillId="15" borderId="20" xfId="0" applyFill="1" applyBorder="1" applyAlignment="1" applyProtection="1">
      <alignment horizontal="center"/>
      <protection hidden="1"/>
    </xf>
    <xf numFmtId="0" fontId="6" fillId="15" borderId="21" xfId="0" applyFont="1" applyFill="1" applyBorder="1" applyAlignment="1" applyProtection="1">
      <alignment horizontal="center"/>
      <protection hidden="1"/>
    </xf>
    <xf numFmtId="0" fontId="6" fillId="15" borderId="19" xfId="0" applyFont="1" applyFill="1" applyBorder="1" applyAlignment="1" applyProtection="1">
      <alignment horizontal="center"/>
      <protection hidden="1"/>
    </xf>
    <xf numFmtId="0" fontId="6" fillId="15" borderId="20" xfId="0" applyFont="1" applyFill="1" applyBorder="1" applyAlignment="1" applyProtection="1">
      <alignment horizontal="center"/>
      <protection hidden="1"/>
    </xf>
    <xf numFmtId="9" fontId="6" fillId="15" borderId="16" xfId="0" applyNumberFormat="1" applyFont="1" applyFill="1" applyBorder="1" applyAlignment="1" applyProtection="1">
      <alignment horizontal="center"/>
      <protection hidden="1"/>
    </xf>
    <xf numFmtId="173" fontId="5" fillId="11" borderId="16" xfId="0" applyNumberFormat="1" applyFont="1" applyFill="1" applyBorder="1" applyProtection="1">
      <protection hidden="1"/>
    </xf>
    <xf numFmtId="173" fontId="5" fillId="11" borderId="1" xfId="0" applyNumberFormat="1" applyFont="1" applyFill="1" applyBorder="1" applyProtection="1">
      <protection hidden="1"/>
    </xf>
    <xf numFmtId="173" fontId="5" fillId="11" borderId="17" xfId="0" applyNumberFormat="1" applyFont="1" applyFill="1" applyBorder="1" applyProtection="1">
      <protection hidden="1"/>
    </xf>
    <xf numFmtId="173" fontId="0" fillId="15" borderId="21" xfId="0" applyNumberFormat="1" applyFill="1" applyBorder="1" applyProtection="1">
      <protection hidden="1"/>
    </xf>
    <xf numFmtId="173" fontId="5" fillId="14" borderId="1" xfId="0" applyNumberFormat="1" applyFont="1" applyFill="1" applyBorder="1" applyProtection="1">
      <protection hidden="1"/>
    </xf>
    <xf numFmtId="173" fontId="3" fillId="11" borderId="17" xfId="0" applyNumberFormat="1" applyFont="1" applyFill="1" applyBorder="1" applyProtection="1">
      <protection hidden="1"/>
    </xf>
    <xf numFmtId="173" fontId="0" fillId="15" borderId="12" xfId="0" applyNumberFormat="1" applyFill="1" applyBorder="1" applyProtection="1">
      <protection hidden="1"/>
    </xf>
    <xf numFmtId="173" fontId="0" fillId="15" borderId="12" xfId="0" applyNumberFormat="1" applyFill="1" applyBorder="1" applyAlignment="1" applyProtection="1">
      <alignment horizontal="right"/>
      <protection hidden="1"/>
    </xf>
    <xf numFmtId="173" fontId="5" fillId="14" borderId="16" xfId="0" applyNumberFormat="1" applyFont="1" applyFill="1" applyBorder="1" applyAlignment="1" applyProtection="1">
      <alignment horizontal="right"/>
      <protection hidden="1"/>
    </xf>
    <xf numFmtId="173" fontId="5" fillId="11" borderId="16" xfId="1" applyNumberFormat="1" applyFont="1" applyFill="1" applyBorder="1" applyAlignment="1" applyProtection="1">
      <alignment horizontal="center"/>
      <protection hidden="1"/>
    </xf>
    <xf numFmtId="0" fontId="3" fillId="3" borderId="21" xfId="0" applyFont="1" applyFill="1" applyBorder="1" applyAlignment="1" applyProtection="1">
      <alignment horizontal="center"/>
      <protection hidden="1"/>
    </xf>
    <xf numFmtId="9" fontId="4" fillId="15" borderId="14" xfId="4" applyFont="1" applyFill="1" applyBorder="1" applyAlignment="1" applyProtection="1">
      <alignment horizontal="center"/>
      <protection locked="0" hidden="1"/>
    </xf>
    <xf numFmtId="0" fontId="3" fillId="6" borderId="20" xfId="0" applyFont="1" applyFill="1" applyBorder="1" applyAlignment="1" applyProtection="1">
      <alignment horizontal="center"/>
      <protection locked="0" hidden="1"/>
    </xf>
    <xf numFmtId="174" fontId="5" fillId="11" borderId="1" xfId="1" applyNumberFormat="1" applyFont="1" applyFill="1" applyBorder="1" applyAlignment="1" applyProtection="1">
      <alignment horizontal="center"/>
      <protection hidden="1"/>
    </xf>
    <xf numFmtId="0" fontId="6" fillId="15" borderId="19" xfId="0" applyFont="1" applyFill="1" applyBorder="1" applyAlignment="1" applyProtection="1">
      <alignment horizontal="center"/>
      <protection locked="0" hidden="1"/>
    </xf>
    <xf numFmtId="174" fontId="3" fillId="11" borderId="20" xfId="0" applyNumberFormat="1" applyFont="1" applyFill="1" applyBorder="1" applyAlignment="1" applyProtection="1">
      <alignment horizontal="center"/>
      <protection hidden="1"/>
    </xf>
    <xf numFmtId="177" fontId="4" fillId="15" borderId="20" xfId="1" applyNumberFormat="1" applyFont="1" applyFill="1" applyBorder="1" applyProtection="1">
      <protection hidden="1"/>
    </xf>
    <xf numFmtId="174" fontId="5" fillId="11" borderId="16" xfId="1" applyNumberFormat="1" applyFont="1" applyFill="1" applyBorder="1" applyAlignment="1" applyProtection="1">
      <alignment horizontal="center"/>
      <protection hidden="1"/>
    </xf>
    <xf numFmtId="177" fontId="5" fillId="12" borderId="1" xfId="1" applyNumberFormat="1" applyFont="1" applyFill="1" applyBorder="1" applyAlignment="1" applyProtection="1">
      <alignment horizontal="center"/>
      <protection hidden="1"/>
    </xf>
    <xf numFmtId="0" fontId="6" fillId="15" borderId="14" xfId="0" applyFont="1" applyFill="1" applyBorder="1" applyAlignment="1" applyProtection="1">
      <alignment horizontal="center"/>
      <protection hidden="1"/>
    </xf>
    <xf numFmtId="0" fontId="4" fillId="15" borderId="20" xfId="1" applyNumberFormat="1" applyFont="1" applyFill="1" applyBorder="1" applyAlignment="1" applyProtection="1">
      <alignment horizontal="center"/>
      <protection hidden="1"/>
    </xf>
    <xf numFmtId="0" fontId="4" fillId="15" borderId="14" xfId="1" applyNumberFormat="1" applyFont="1" applyFill="1" applyBorder="1" applyAlignment="1" applyProtection="1">
      <alignment horizontal="center"/>
      <protection hidden="1"/>
    </xf>
    <xf numFmtId="177" fontId="4" fillId="15" borderId="14" xfId="1" applyNumberFormat="1" applyFont="1" applyFill="1" applyBorder="1" applyProtection="1">
      <protection hidden="1"/>
    </xf>
    <xf numFmtId="0" fontId="3" fillId="6" borderId="21" xfId="0" applyFont="1" applyFill="1" applyBorder="1"/>
    <xf numFmtId="173" fontId="5" fillId="11" borderId="16" xfId="1" applyNumberFormat="1" applyFont="1" applyFill="1" applyBorder="1" applyAlignment="1" applyProtection="1">
      <alignment horizontal="center"/>
      <protection locked="0"/>
    </xf>
    <xf numFmtId="173" fontId="5" fillId="11" borderId="1" xfId="1" applyNumberFormat="1" applyFont="1" applyFill="1" applyBorder="1" applyAlignment="1" applyProtection="1">
      <alignment horizontal="center"/>
      <protection locked="0"/>
    </xf>
    <xf numFmtId="177" fontId="5" fillId="11" borderId="20" xfId="1" applyNumberFormat="1" applyFont="1" applyFill="1" applyBorder="1" applyAlignment="1" applyProtection="1">
      <alignment horizontal="center"/>
      <protection locked="0"/>
    </xf>
    <xf numFmtId="177" fontId="4" fillId="15" borderId="20" xfId="1" applyNumberFormat="1" applyFont="1" applyFill="1" applyBorder="1" applyProtection="1">
      <protection locked="0"/>
    </xf>
    <xf numFmtId="173" fontId="0" fillId="0" borderId="10" xfId="0" applyNumberFormat="1" applyBorder="1"/>
    <xf numFmtId="173" fontId="0" fillId="0" borderId="11" xfId="0" applyNumberFormat="1" applyBorder="1"/>
    <xf numFmtId="173" fontId="0" fillId="0" borderId="13" xfId="0" applyNumberFormat="1" applyBorder="1"/>
    <xf numFmtId="173" fontId="0" fillId="0" borderId="2" xfId="0" applyNumberFormat="1" applyBorder="1"/>
    <xf numFmtId="173" fontId="0" fillId="0" borderId="15" xfId="0" applyNumberFormat="1" applyBorder="1"/>
    <xf numFmtId="174" fontId="0" fillId="15" borderId="14" xfId="0" applyNumberFormat="1" applyFill="1" applyBorder="1" applyProtection="1">
      <protection hidden="1"/>
    </xf>
    <xf numFmtId="174" fontId="0" fillId="15" borderId="19" xfId="0" applyNumberFormat="1" applyFill="1" applyBorder="1" applyProtection="1">
      <protection hidden="1"/>
    </xf>
    <xf numFmtId="174" fontId="5" fillId="14" borderId="16" xfId="0" applyNumberFormat="1" applyFont="1" applyFill="1" applyBorder="1" applyProtection="1">
      <protection hidden="1"/>
    </xf>
    <xf numFmtId="174" fontId="5" fillId="12" borderId="14" xfId="1" applyNumberFormat="1" applyFont="1" applyFill="1" applyBorder="1" applyAlignment="1" applyProtection="1">
      <alignment horizontal="center"/>
      <protection hidden="1"/>
    </xf>
    <xf numFmtId="174" fontId="5" fillId="12" borderId="20" xfId="1" applyNumberFormat="1" applyFont="1" applyFill="1" applyBorder="1" applyAlignment="1" applyProtection="1">
      <alignment horizontal="center"/>
      <protection hidden="1"/>
    </xf>
    <xf numFmtId="174" fontId="5" fillId="12" borderId="1" xfId="1" applyNumberFormat="1" applyFont="1" applyFill="1" applyBorder="1" applyAlignment="1" applyProtection="1">
      <alignment horizontal="center"/>
      <protection hidden="1"/>
    </xf>
    <xf numFmtId="174" fontId="4" fillId="15" borderId="14" xfId="1" applyNumberFormat="1" applyFont="1" applyFill="1" applyBorder="1" applyProtection="1">
      <protection hidden="1"/>
    </xf>
    <xf numFmtId="174" fontId="4" fillId="15" borderId="20" xfId="1" applyNumberFormat="1" applyFont="1" applyFill="1" applyBorder="1" applyProtection="1">
      <protection hidden="1"/>
    </xf>
    <xf numFmtId="174" fontId="0" fillId="15" borderId="19" xfId="2" applyNumberFormat="1" applyFont="1" applyFill="1" applyBorder="1" applyProtection="1">
      <protection hidden="1"/>
    </xf>
    <xf numFmtId="174" fontId="0" fillId="15" borderId="20" xfId="0" applyNumberFormat="1" applyFill="1" applyBorder="1" applyProtection="1">
      <protection hidden="1"/>
    </xf>
    <xf numFmtId="174" fontId="0" fillId="15" borderId="19" xfId="2" applyNumberFormat="1" applyFont="1" applyFill="1" applyBorder="1" applyAlignment="1" applyProtection="1">
      <protection hidden="1"/>
    </xf>
    <xf numFmtId="44" fontId="5" fillId="16" borderId="0" xfId="0" applyNumberFormat="1" applyFont="1" applyFill="1"/>
    <xf numFmtId="44" fontId="5" fillId="16" borderId="12" xfId="0" applyNumberFormat="1" applyFont="1" applyFill="1" applyBorder="1"/>
    <xf numFmtId="44" fontId="0" fillId="15" borderId="12" xfId="0" applyNumberFormat="1" applyFill="1" applyBorder="1" applyProtection="1">
      <protection hidden="1"/>
    </xf>
    <xf numFmtId="44" fontId="0" fillId="15" borderId="14" xfId="0" applyNumberFormat="1" applyFill="1" applyBorder="1" applyProtection="1">
      <protection hidden="1"/>
    </xf>
    <xf numFmtId="44" fontId="5" fillId="16" borderId="16" xfId="0" applyNumberFormat="1" applyFont="1" applyFill="1" applyBorder="1"/>
    <xf numFmtId="44" fontId="5" fillId="16" borderId="1" xfId="0" applyNumberFormat="1" applyFont="1" applyFill="1" applyBorder="1"/>
    <xf numFmtId="44" fontId="1" fillId="15" borderId="20" xfId="1" applyNumberFormat="1" applyFont="1" applyFill="1" applyBorder="1" applyAlignment="1" applyProtection="1">
      <alignment horizontal="center"/>
      <protection hidden="1"/>
    </xf>
    <xf numFmtId="44" fontId="1" fillId="15" borderId="15" xfId="1" applyNumberFormat="1" applyFont="1" applyFill="1" applyBorder="1" applyAlignment="1" applyProtection="1">
      <alignment horizontal="center"/>
      <protection hidden="1"/>
    </xf>
    <xf numFmtId="44" fontId="0" fillId="15" borderId="13" xfId="0" applyNumberFormat="1" applyFill="1" applyBorder="1" applyProtection="1">
      <protection hidden="1"/>
    </xf>
    <xf numFmtId="44" fontId="0" fillId="15" borderId="19" xfId="0" applyNumberFormat="1" applyFill="1" applyBorder="1" applyProtection="1">
      <protection hidden="1"/>
    </xf>
    <xf numFmtId="44" fontId="2" fillId="13" borderId="17" xfId="0" applyNumberFormat="1" applyFont="1" applyFill="1" applyBorder="1" applyProtection="1">
      <protection hidden="1"/>
    </xf>
    <xf numFmtId="44" fontId="2" fillId="13" borderId="1" xfId="0" applyNumberFormat="1" applyFont="1" applyFill="1" applyBorder="1" applyProtection="1">
      <protection hidden="1"/>
    </xf>
    <xf numFmtId="44" fontId="0" fillId="0" borderId="10" xfId="0" applyNumberFormat="1" applyBorder="1" applyProtection="1">
      <protection locked="0"/>
    </xf>
    <xf numFmtId="44" fontId="5" fillId="11" borderId="16" xfId="0" applyNumberFormat="1" applyFont="1" applyFill="1" applyBorder="1" applyProtection="1">
      <protection hidden="1"/>
    </xf>
    <xf numFmtId="44" fontId="5" fillId="11" borderId="1" xfId="0" applyNumberFormat="1" applyFont="1" applyFill="1" applyBorder="1" applyProtection="1">
      <protection hidden="1"/>
    </xf>
    <xf numFmtId="44" fontId="0" fillId="0" borderId="0" xfId="0" applyNumberFormat="1" applyProtection="1">
      <protection hidden="1"/>
    </xf>
    <xf numFmtId="44" fontId="5" fillId="11" borderId="1" xfId="0" applyNumberFormat="1" applyFont="1" applyFill="1" applyBorder="1" applyAlignment="1" applyProtection="1">
      <alignment horizontal="center"/>
      <protection hidden="1"/>
    </xf>
    <xf numFmtId="44" fontId="5" fillId="14" borderId="16" xfId="0" applyNumberFormat="1" applyFont="1" applyFill="1" applyBorder="1" applyProtection="1">
      <protection hidden="1"/>
    </xf>
    <xf numFmtId="44" fontId="5" fillId="14" borderId="1" xfId="0" applyNumberFormat="1" applyFont="1" applyFill="1" applyBorder="1" applyProtection="1">
      <protection hidden="1"/>
    </xf>
    <xf numFmtId="44" fontId="4" fillId="15" borderId="19" xfId="0" applyNumberFormat="1" applyFont="1" applyFill="1" applyBorder="1" applyProtection="1">
      <protection hidden="1"/>
    </xf>
    <xf numFmtId="44" fontId="0" fillId="15" borderId="20" xfId="0" applyNumberFormat="1" applyFill="1" applyBorder="1" applyProtection="1">
      <protection hidden="1"/>
    </xf>
    <xf numFmtId="44" fontId="6" fillId="13" borderId="1" xfId="0" applyNumberFormat="1" applyFont="1" applyFill="1" applyBorder="1" applyProtection="1">
      <protection hidden="1"/>
    </xf>
    <xf numFmtId="44" fontId="5" fillId="17" borderId="16" xfId="0" applyNumberFormat="1" applyFont="1" applyFill="1" applyBorder="1" applyProtection="1">
      <protection hidden="1"/>
    </xf>
    <xf numFmtId="44" fontId="5" fillId="17" borderId="1" xfId="0" applyNumberFormat="1" applyFont="1" applyFill="1" applyBorder="1" applyProtection="1">
      <protection hidden="1"/>
    </xf>
    <xf numFmtId="44" fontId="5" fillId="17" borderId="1" xfId="0" applyNumberFormat="1" applyFont="1" applyFill="1" applyBorder="1" applyAlignment="1" applyProtection="1">
      <alignment horizontal="center"/>
      <protection hidden="1"/>
    </xf>
    <xf numFmtId="174" fontId="27" fillId="17" borderId="1" xfId="0" applyNumberFormat="1" applyFont="1" applyFill="1" applyBorder="1" applyProtection="1">
      <protection hidden="1"/>
    </xf>
    <xf numFmtId="174" fontId="28" fillId="0" borderId="0" xfId="0" applyNumberFormat="1" applyFont="1" applyProtection="1">
      <protection hidden="1"/>
    </xf>
    <xf numFmtId="0" fontId="28" fillId="0" borderId="0" xfId="0" applyFont="1"/>
    <xf numFmtId="174" fontId="27" fillId="17" borderId="9" xfId="0" applyNumberFormat="1" applyFont="1" applyFill="1" applyBorder="1" applyProtection="1">
      <protection hidden="1"/>
    </xf>
    <xf numFmtId="174" fontId="27" fillId="17" borderId="1" xfId="0" applyNumberFormat="1" applyFont="1" applyFill="1" applyBorder="1" applyAlignment="1" applyProtection="1">
      <alignment horizontal="center"/>
      <protection hidden="1"/>
    </xf>
    <xf numFmtId="174" fontId="27" fillId="17" borderId="14" xfId="0" applyNumberFormat="1" applyFont="1" applyFill="1" applyBorder="1" applyProtection="1">
      <protection hidden="1"/>
    </xf>
    <xf numFmtId="174" fontId="29" fillId="17" borderId="20" xfId="0" applyNumberFormat="1" applyFont="1" applyFill="1" applyBorder="1" applyProtection="1">
      <protection hidden="1"/>
    </xf>
    <xf numFmtId="174" fontId="27" fillId="17" borderId="12" xfId="0" applyNumberFormat="1" applyFont="1" applyFill="1" applyBorder="1" applyProtection="1">
      <protection hidden="1"/>
    </xf>
    <xf numFmtId="44" fontId="28" fillId="15" borderId="19" xfId="0" applyNumberFormat="1" applyFont="1" applyFill="1" applyBorder="1" applyProtection="1">
      <protection hidden="1"/>
    </xf>
    <xf numFmtId="174" fontId="28" fillId="15" borderId="12" xfId="0" applyNumberFormat="1" applyFont="1" applyFill="1" applyBorder="1" applyProtection="1">
      <protection hidden="1"/>
    </xf>
    <xf numFmtId="0" fontId="28" fillId="15" borderId="19" xfId="0" applyFont="1" applyFill="1" applyBorder="1" applyProtection="1">
      <protection hidden="1"/>
    </xf>
    <xf numFmtId="174" fontId="28" fillId="15" borderId="20" xfId="0" applyNumberFormat="1" applyFont="1" applyFill="1" applyBorder="1" applyProtection="1">
      <protection hidden="1"/>
    </xf>
    <xf numFmtId="174" fontId="30" fillId="13" borderId="16" xfId="0" applyNumberFormat="1" applyFont="1" applyFill="1" applyBorder="1" applyAlignment="1" applyProtection="1">
      <alignment horizontal="right"/>
      <protection hidden="1"/>
    </xf>
    <xf numFmtId="44" fontId="30" fillId="13" borderId="1" xfId="0" applyNumberFormat="1" applyFont="1" applyFill="1" applyBorder="1" applyProtection="1">
      <protection hidden="1"/>
    </xf>
    <xf numFmtId="174" fontId="28" fillId="15" borderId="12" xfId="0" applyNumberFormat="1" applyFont="1" applyFill="1" applyBorder="1" applyAlignment="1" applyProtection="1">
      <alignment horizontal="right"/>
      <protection hidden="1"/>
    </xf>
    <xf numFmtId="44" fontId="28" fillId="0" borderId="0" xfId="0" applyNumberFormat="1" applyFont="1" applyProtection="1">
      <protection hidden="1"/>
    </xf>
    <xf numFmtId="174" fontId="28" fillId="15" borderId="19" xfId="2" applyNumberFormat="1" applyFont="1" applyFill="1" applyBorder="1" applyProtection="1">
      <protection hidden="1"/>
    </xf>
    <xf numFmtId="174" fontId="28" fillId="0" borderId="0" xfId="2" applyNumberFormat="1" applyFont="1" applyFill="1" applyProtection="1">
      <protection hidden="1"/>
    </xf>
    <xf numFmtId="174" fontId="27" fillId="17" borderId="16" xfId="0" applyNumberFormat="1" applyFont="1" applyFill="1" applyBorder="1" applyProtection="1">
      <protection hidden="1"/>
    </xf>
    <xf numFmtId="174" fontId="28" fillId="17" borderId="17" xfId="0" applyNumberFormat="1" applyFont="1" applyFill="1" applyBorder="1" applyProtection="1">
      <protection hidden="1"/>
    </xf>
    <xf numFmtId="174" fontId="27" fillId="14" borderId="16" xfId="0" applyNumberFormat="1" applyFont="1" applyFill="1" applyBorder="1" applyAlignment="1" applyProtection="1">
      <alignment horizontal="right"/>
      <protection hidden="1"/>
    </xf>
    <xf numFmtId="44" fontId="27" fillId="14" borderId="16" xfId="0" applyNumberFormat="1" applyFont="1" applyFill="1" applyBorder="1" applyProtection="1">
      <protection hidden="1"/>
    </xf>
    <xf numFmtId="44" fontId="27" fillId="14" borderId="1" xfId="0" applyNumberFormat="1" applyFont="1" applyFill="1" applyBorder="1" applyProtection="1">
      <protection hidden="1"/>
    </xf>
    <xf numFmtId="174" fontId="28" fillId="15" borderId="19" xfId="0" applyNumberFormat="1" applyFont="1" applyFill="1" applyBorder="1" applyProtection="1">
      <protection hidden="1"/>
    </xf>
    <xf numFmtId="174" fontId="28" fillId="15" borderId="13" xfId="0" applyNumberFormat="1" applyFont="1" applyFill="1" applyBorder="1" applyProtection="1">
      <protection hidden="1"/>
    </xf>
    <xf numFmtId="174" fontId="27" fillId="14" borderId="1" xfId="0" applyNumberFormat="1" applyFont="1" applyFill="1" applyBorder="1" applyProtection="1">
      <protection hidden="1"/>
    </xf>
    <xf numFmtId="174" fontId="27" fillId="14" borderId="1" xfId="0" applyNumberFormat="1" applyFont="1" applyFill="1" applyBorder="1" applyAlignment="1" applyProtection="1">
      <alignment horizontal="right"/>
      <protection hidden="1"/>
    </xf>
    <xf numFmtId="174" fontId="27" fillId="17" borderId="16" xfId="0" applyNumberFormat="1" applyFont="1" applyFill="1" applyBorder="1" applyAlignment="1" applyProtection="1">
      <alignment horizontal="right"/>
      <protection hidden="1"/>
    </xf>
    <xf numFmtId="44" fontId="27" fillId="17" borderId="16" xfId="0" applyNumberFormat="1" applyFont="1" applyFill="1" applyBorder="1" applyProtection="1">
      <protection hidden="1"/>
    </xf>
    <xf numFmtId="44" fontId="27" fillId="17" borderId="1" xfId="0" applyNumberFormat="1" applyFont="1" applyFill="1" applyBorder="1" applyProtection="1">
      <protection hidden="1"/>
    </xf>
    <xf numFmtId="174" fontId="27" fillId="17" borderId="21" xfId="0" applyNumberFormat="1" applyFont="1" applyFill="1" applyBorder="1" applyProtection="1">
      <protection hidden="1"/>
    </xf>
    <xf numFmtId="44" fontId="27" fillId="17" borderId="1" xfId="0" applyNumberFormat="1" applyFont="1" applyFill="1" applyBorder="1" applyAlignment="1" applyProtection="1">
      <alignment horizontal="center"/>
      <protection hidden="1"/>
    </xf>
    <xf numFmtId="1" fontId="28" fillId="15" borderId="19" xfId="0" applyNumberFormat="1" applyFont="1" applyFill="1" applyBorder="1" applyProtection="1">
      <protection hidden="1"/>
    </xf>
    <xf numFmtId="174" fontId="29" fillId="17" borderId="17" xfId="0" applyNumberFormat="1" applyFont="1" applyFill="1" applyBorder="1" applyProtection="1">
      <protection hidden="1"/>
    </xf>
    <xf numFmtId="174" fontId="29" fillId="0" borderId="0" xfId="0" applyNumberFormat="1" applyFont="1" applyProtection="1">
      <protection hidden="1"/>
    </xf>
    <xf numFmtId="0" fontId="28" fillId="15" borderId="21" xfId="0" applyFont="1" applyFill="1" applyBorder="1" applyProtection="1">
      <protection hidden="1"/>
    </xf>
    <xf numFmtId="0" fontId="30" fillId="15" borderId="19" xfId="0" applyFont="1" applyFill="1" applyBorder="1" applyProtection="1">
      <protection hidden="1"/>
    </xf>
    <xf numFmtId="174" fontId="30" fillId="0" borderId="0" xfId="0" applyNumberFormat="1" applyFont="1" applyProtection="1">
      <protection hidden="1"/>
    </xf>
    <xf numFmtId="174" fontId="28" fillId="0" borderId="0" xfId="2" applyNumberFormat="1" applyFont="1" applyFill="1" applyBorder="1" applyProtection="1">
      <protection hidden="1"/>
    </xf>
    <xf numFmtId="0" fontId="28" fillId="0" borderId="0" xfId="0" applyFont="1" applyProtection="1">
      <protection locked="0"/>
    </xf>
    <xf numFmtId="174" fontId="31" fillId="0" borderId="0" xfId="0" applyNumberFormat="1" applyFont="1" applyProtection="1">
      <protection hidden="1"/>
    </xf>
    <xf numFmtId="174" fontId="27" fillId="11" borderId="16" xfId="0" applyNumberFormat="1" applyFont="1" applyFill="1" applyBorder="1" applyProtection="1">
      <protection hidden="1"/>
    </xf>
    <xf numFmtId="174" fontId="27" fillId="11" borderId="1" xfId="0" applyNumberFormat="1" applyFont="1" applyFill="1" applyBorder="1" applyProtection="1">
      <protection hidden="1"/>
    </xf>
    <xf numFmtId="173" fontId="27" fillId="11" borderId="2" xfId="0" applyNumberFormat="1" applyFont="1" applyFill="1" applyBorder="1" applyProtection="1">
      <protection hidden="1"/>
    </xf>
    <xf numFmtId="174" fontId="29" fillId="11" borderId="15" xfId="0" applyNumberFormat="1" applyFont="1" applyFill="1" applyBorder="1" applyProtection="1">
      <protection hidden="1"/>
    </xf>
    <xf numFmtId="174" fontId="32" fillId="0" borderId="0" xfId="0" applyNumberFormat="1" applyFont="1" applyProtection="1">
      <protection hidden="1"/>
    </xf>
    <xf numFmtId="174" fontId="27" fillId="11" borderId="14" xfId="0" applyNumberFormat="1" applyFont="1" applyFill="1" applyBorder="1" applyProtection="1">
      <protection hidden="1"/>
    </xf>
    <xf numFmtId="174" fontId="27" fillId="11" borderId="20" xfId="0" applyNumberFormat="1" applyFont="1" applyFill="1" applyBorder="1" applyProtection="1">
      <protection hidden="1"/>
    </xf>
    <xf numFmtId="0" fontId="28" fillId="15" borderId="12" xfId="0" applyFont="1" applyFill="1" applyBorder="1" applyProtection="1">
      <protection hidden="1"/>
    </xf>
    <xf numFmtId="174" fontId="33" fillId="0" borderId="0" xfId="0" applyNumberFormat="1" applyFont="1" applyProtection="1">
      <protection hidden="1"/>
    </xf>
    <xf numFmtId="174" fontId="27" fillId="11" borderId="15" xfId="0" applyNumberFormat="1" applyFont="1" applyFill="1" applyBorder="1" applyProtection="1">
      <protection hidden="1"/>
    </xf>
    <xf numFmtId="174" fontId="28" fillId="15" borderId="21" xfId="0" applyNumberFormat="1" applyFont="1" applyFill="1" applyBorder="1" applyProtection="1">
      <protection hidden="1"/>
    </xf>
    <xf numFmtId="174" fontId="27" fillId="14" borderId="16" xfId="0" applyNumberFormat="1" applyFont="1" applyFill="1" applyBorder="1" applyProtection="1">
      <protection hidden="1"/>
    </xf>
    <xf numFmtId="174" fontId="27" fillId="0" borderId="0" xfId="0" applyNumberFormat="1" applyFont="1" applyAlignment="1" applyProtection="1">
      <alignment horizontal="right"/>
      <protection hidden="1"/>
    </xf>
    <xf numFmtId="178" fontId="27" fillId="0" borderId="0" xfId="0" applyNumberFormat="1" applyFont="1" applyProtection="1">
      <protection hidden="1"/>
    </xf>
    <xf numFmtId="174" fontId="27" fillId="0" borderId="0" xfId="0" applyNumberFormat="1" applyFont="1" applyProtection="1">
      <protection hidden="1"/>
    </xf>
    <xf numFmtId="173" fontId="27" fillId="11" borderId="16" xfId="0" applyNumberFormat="1" applyFont="1" applyFill="1" applyBorder="1" applyProtection="1">
      <protection hidden="1"/>
    </xf>
    <xf numFmtId="173" fontId="29" fillId="11" borderId="17" xfId="0" applyNumberFormat="1" applyFont="1" applyFill="1" applyBorder="1" applyProtection="1">
      <protection hidden="1"/>
    </xf>
    <xf numFmtId="173" fontId="29" fillId="0" borderId="0" xfId="0" applyNumberFormat="1" applyFont="1" applyProtection="1">
      <protection hidden="1"/>
    </xf>
    <xf numFmtId="173" fontId="27" fillId="11" borderId="1" xfId="0" applyNumberFormat="1" applyFont="1" applyFill="1" applyBorder="1" applyProtection="1">
      <protection hidden="1"/>
    </xf>
    <xf numFmtId="173" fontId="28" fillId="15" borderId="12" xfId="0" applyNumberFormat="1" applyFont="1" applyFill="1" applyBorder="1" applyProtection="1">
      <protection hidden="1"/>
    </xf>
    <xf numFmtId="173" fontId="28" fillId="0" borderId="0" xfId="0" applyNumberFormat="1" applyFont="1" applyProtection="1">
      <protection hidden="1"/>
    </xf>
    <xf numFmtId="174" fontId="28" fillId="15" borderId="14" xfId="0" applyNumberFormat="1" applyFont="1" applyFill="1" applyBorder="1" applyProtection="1">
      <protection hidden="1"/>
    </xf>
    <xf numFmtId="173" fontId="28" fillId="15" borderId="12" xfId="0" applyNumberFormat="1" applyFont="1" applyFill="1" applyBorder="1" applyAlignment="1" applyProtection="1">
      <alignment horizontal="right"/>
      <protection hidden="1"/>
    </xf>
    <xf numFmtId="173" fontId="30" fillId="0" borderId="0" xfId="0" applyNumberFormat="1" applyFont="1" applyProtection="1">
      <protection hidden="1"/>
    </xf>
    <xf numFmtId="173" fontId="27" fillId="11" borderId="17" xfId="0" applyNumberFormat="1" applyFont="1" applyFill="1" applyBorder="1" applyProtection="1">
      <protection hidden="1"/>
    </xf>
    <xf numFmtId="173" fontId="28" fillId="15" borderId="21" xfId="0" applyNumberFormat="1" applyFont="1" applyFill="1" applyBorder="1" applyProtection="1">
      <protection hidden="1"/>
    </xf>
    <xf numFmtId="173" fontId="27" fillId="14" borderId="16" xfId="0" applyNumberFormat="1" applyFont="1" applyFill="1" applyBorder="1" applyAlignment="1" applyProtection="1">
      <alignment horizontal="right"/>
      <protection hidden="1"/>
    </xf>
    <xf numFmtId="173" fontId="27" fillId="14" borderId="1" xfId="0" applyNumberFormat="1" applyFont="1" applyFill="1" applyBorder="1" applyProtection="1">
      <protection hidden="1"/>
    </xf>
    <xf numFmtId="0" fontId="28" fillId="0" borderId="0" xfId="0" applyFont="1" applyProtection="1">
      <protection hidden="1"/>
    </xf>
    <xf numFmtId="174" fontId="28" fillId="15" borderId="19" xfId="2" applyNumberFormat="1" applyFont="1" applyFill="1" applyBorder="1" applyAlignment="1" applyProtection="1">
      <protection hidden="1"/>
    </xf>
    <xf numFmtId="176" fontId="27" fillId="11" borderId="11" xfId="0" applyNumberFormat="1" applyFont="1" applyFill="1" applyBorder="1" applyProtection="1">
      <protection hidden="1"/>
    </xf>
    <xf numFmtId="176" fontId="28" fillId="0" borderId="0" xfId="0" applyNumberFormat="1" applyFont="1" applyProtection="1">
      <protection hidden="1"/>
    </xf>
    <xf numFmtId="174" fontId="27" fillId="11" borderId="12" xfId="0" applyNumberFormat="1" applyFont="1" applyFill="1" applyBorder="1" applyProtection="1">
      <protection hidden="1"/>
    </xf>
    <xf numFmtId="0" fontId="27" fillId="11" borderId="1" xfId="0" applyFont="1" applyFill="1" applyBorder="1" applyAlignment="1" applyProtection="1">
      <alignment horizontal="center"/>
      <protection hidden="1"/>
    </xf>
    <xf numFmtId="176" fontId="29" fillId="12" borderId="1" xfId="0" applyNumberFormat="1" applyFont="1" applyFill="1" applyBorder="1" applyAlignment="1" applyProtection="1">
      <alignment horizontal="center"/>
      <protection hidden="1"/>
    </xf>
    <xf numFmtId="0" fontId="29" fillId="12" borderId="1" xfId="0" applyFont="1" applyFill="1" applyBorder="1" applyAlignment="1" applyProtection="1">
      <alignment horizontal="center"/>
      <protection hidden="1"/>
    </xf>
    <xf numFmtId="44" fontId="32" fillId="15" borderId="19" xfId="0" applyNumberFormat="1" applyFont="1" applyFill="1" applyBorder="1" applyProtection="1">
      <protection hidden="1"/>
    </xf>
    <xf numFmtId="44" fontId="28" fillId="15" borderId="20" xfId="0" applyNumberFormat="1" applyFont="1" applyFill="1" applyBorder="1" applyProtection="1">
      <protection hidden="1"/>
    </xf>
    <xf numFmtId="174" fontId="33" fillId="13" borderId="16" xfId="0" applyNumberFormat="1" applyFont="1" applyFill="1" applyBorder="1" applyAlignment="1" applyProtection="1">
      <alignment horizontal="right"/>
      <protection hidden="1"/>
    </xf>
    <xf numFmtId="44" fontId="33" fillId="13" borderId="1" xfId="0" applyNumberFormat="1" applyFont="1" applyFill="1" applyBorder="1" applyProtection="1">
      <protection hidden="1"/>
    </xf>
    <xf numFmtId="44" fontId="27" fillId="11" borderId="1" xfId="0" applyNumberFormat="1" applyFont="1" applyFill="1" applyBorder="1" applyAlignment="1" applyProtection="1">
      <alignment horizontal="center"/>
      <protection hidden="1"/>
    </xf>
    <xf numFmtId="173" fontId="27" fillId="11" borderId="1" xfId="0" applyNumberFormat="1" applyFont="1" applyFill="1" applyBorder="1" applyProtection="1">
      <protection locked="0"/>
    </xf>
    <xf numFmtId="173" fontId="28" fillId="0" borderId="0" xfId="0" applyNumberFormat="1" applyFont="1" applyProtection="1">
      <protection locked="0"/>
    </xf>
    <xf numFmtId="173" fontId="27" fillId="11" borderId="19" xfId="0" quotePrefix="1" applyNumberFormat="1" applyFont="1" applyFill="1" applyBorder="1" applyProtection="1">
      <protection locked="0"/>
    </xf>
    <xf numFmtId="173" fontId="27" fillId="11" borderId="15" xfId="0" applyNumberFormat="1" applyFont="1" applyFill="1" applyBorder="1" applyAlignment="1" applyProtection="1">
      <alignment horizontal="center"/>
      <protection locked="0"/>
    </xf>
    <xf numFmtId="173" fontId="27" fillId="11" borderId="20" xfId="0" applyNumberFormat="1" applyFont="1" applyFill="1" applyBorder="1" applyAlignment="1" applyProtection="1">
      <alignment horizontal="center"/>
      <protection locked="0"/>
    </xf>
    <xf numFmtId="173" fontId="27" fillId="11" borderId="19" xfId="0" applyNumberFormat="1" applyFont="1" applyFill="1" applyBorder="1" applyProtection="1">
      <protection locked="0"/>
    </xf>
    <xf numFmtId="44" fontId="28" fillId="15" borderId="13" xfId="0" applyNumberFormat="1" applyFont="1" applyFill="1" applyBorder="1" applyProtection="1">
      <protection hidden="1"/>
    </xf>
    <xf numFmtId="173" fontId="30" fillId="13" borderId="1" xfId="0" applyNumberFormat="1" applyFont="1" applyFill="1" applyBorder="1" applyAlignment="1" applyProtection="1">
      <alignment horizontal="right"/>
      <protection locked="0"/>
    </xf>
    <xf numFmtId="44" fontId="30" fillId="13" borderId="17" xfId="0" applyNumberFormat="1" applyFont="1" applyFill="1" applyBorder="1" applyProtection="1">
      <protection hidden="1"/>
    </xf>
    <xf numFmtId="173" fontId="28" fillId="0" borderId="10" xfId="0" applyNumberFormat="1" applyFont="1" applyBorder="1" applyProtection="1">
      <protection locked="0"/>
    </xf>
    <xf numFmtId="44" fontId="28" fillId="0" borderId="10" xfId="0" applyNumberFormat="1" applyFont="1" applyBorder="1" applyProtection="1">
      <protection locked="0"/>
    </xf>
    <xf numFmtId="173" fontId="27" fillId="11" borderId="16" xfId="0" applyNumberFormat="1" applyFont="1" applyFill="1" applyBorder="1" applyAlignment="1" applyProtection="1">
      <alignment horizontal="right"/>
      <protection locked="0"/>
    </xf>
    <xf numFmtId="44" fontId="27" fillId="11" borderId="16" xfId="0" applyNumberFormat="1" applyFont="1" applyFill="1" applyBorder="1" applyProtection="1">
      <protection hidden="1"/>
    </xf>
    <xf numFmtId="44" fontId="27" fillId="11" borderId="1" xfId="0" applyNumberFormat="1" applyFont="1" applyFill="1" applyBorder="1" applyProtection="1">
      <protection hidden="1"/>
    </xf>
    <xf numFmtId="173" fontId="27" fillId="14" borderId="16" xfId="0" applyNumberFormat="1" applyFont="1" applyFill="1" applyBorder="1" applyAlignment="1" applyProtection="1">
      <alignment horizontal="right"/>
      <protection locked="0"/>
    </xf>
    <xf numFmtId="0" fontId="27" fillId="16" borderId="17" xfId="0" applyFont="1" applyFill="1" applyBorder="1" applyAlignment="1">
      <alignment horizontal="center"/>
    </xf>
    <xf numFmtId="0" fontId="28" fillId="0" borderId="0" xfId="0" applyFont="1" applyAlignment="1">
      <alignment horizontal="center"/>
    </xf>
    <xf numFmtId="0" fontId="29" fillId="16" borderId="16" xfId="0" applyFont="1" applyFill="1" applyBorder="1"/>
    <xf numFmtId="0" fontId="28" fillId="8" borderId="9" xfId="0" applyFont="1" applyFill="1" applyBorder="1"/>
    <xf numFmtId="0" fontId="28" fillId="8" borderId="12" xfId="0" applyFont="1" applyFill="1" applyBorder="1"/>
    <xf numFmtId="175" fontId="28" fillId="0" borderId="0" xfId="0" applyNumberFormat="1" applyFont="1" applyAlignment="1">
      <alignment horizontal="center"/>
    </xf>
    <xf numFmtId="0" fontId="34" fillId="0" borderId="0" xfId="3" applyFont="1" applyAlignment="1" applyProtection="1">
      <alignment horizontal="center"/>
    </xf>
    <xf numFmtId="0" fontId="28" fillId="8" borderId="14" xfId="0" applyFont="1" applyFill="1" applyBorder="1"/>
    <xf numFmtId="0" fontId="29" fillId="16" borderId="2" xfId="0" applyFont="1" applyFill="1" applyBorder="1" applyAlignment="1">
      <alignment horizontal="center"/>
    </xf>
    <xf numFmtId="0" fontId="29" fillId="16" borderId="14" xfId="0" applyFont="1" applyFill="1" applyBorder="1" applyAlignment="1">
      <alignment horizontal="center"/>
    </xf>
    <xf numFmtId="0" fontId="27" fillId="16" borderId="14" xfId="0" applyFont="1" applyFill="1" applyBorder="1"/>
    <xf numFmtId="0" fontId="27" fillId="16" borderId="14" xfId="0" applyFont="1" applyFill="1" applyBorder="1" applyAlignment="1">
      <alignment horizontal="center"/>
    </xf>
    <xf numFmtId="1" fontId="32" fillId="15" borderId="9" xfId="0" applyNumberFormat="1" applyFont="1" applyFill="1" applyBorder="1" applyAlignment="1" applyProtection="1">
      <alignment horizontal="center"/>
      <protection hidden="1"/>
    </xf>
    <xf numFmtId="0" fontId="32" fillId="13" borderId="21" xfId="0" applyFont="1" applyFill="1" applyBorder="1" applyAlignment="1">
      <alignment horizontal="center"/>
    </xf>
    <xf numFmtId="0" fontId="32" fillId="15" borderId="9" xfId="0" applyFont="1" applyFill="1" applyBorder="1"/>
    <xf numFmtId="0" fontId="28" fillId="15" borderId="21" xfId="0" applyFont="1" applyFill="1" applyBorder="1" applyAlignment="1" applyProtection="1">
      <alignment horizontal="center"/>
      <protection hidden="1"/>
    </xf>
    <xf numFmtId="0" fontId="33" fillId="13" borderId="21" xfId="0" applyFont="1" applyFill="1" applyBorder="1"/>
    <xf numFmtId="0" fontId="33" fillId="13" borderId="10" xfId="0" applyFont="1" applyFill="1" applyBorder="1"/>
    <xf numFmtId="0" fontId="27" fillId="16" borderId="1" xfId="0" applyFont="1" applyFill="1" applyBorder="1" applyAlignment="1">
      <alignment horizontal="center"/>
    </xf>
    <xf numFmtId="0" fontId="32" fillId="15" borderId="12" xfId="0" applyFont="1" applyFill="1" applyBorder="1" applyAlignment="1" applyProtection="1">
      <alignment horizontal="center"/>
      <protection hidden="1"/>
    </xf>
    <xf numFmtId="0" fontId="32" fillId="13" borderId="19" xfId="0" applyFont="1" applyFill="1" applyBorder="1" applyAlignment="1">
      <alignment horizontal="center"/>
    </xf>
    <xf numFmtId="0" fontId="32" fillId="15" borderId="12" xfId="0" applyFont="1" applyFill="1" applyBorder="1"/>
    <xf numFmtId="0" fontId="28" fillId="15" borderId="19" xfId="0" applyFont="1" applyFill="1" applyBorder="1" applyAlignment="1" applyProtection="1">
      <alignment horizontal="center"/>
      <protection hidden="1"/>
    </xf>
    <xf numFmtId="0" fontId="33" fillId="5" borderId="20" xfId="0" applyFont="1" applyFill="1" applyBorder="1"/>
    <xf numFmtId="0" fontId="33" fillId="5" borderId="2" xfId="0" applyFont="1" applyFill="1" applyBorder="1"/>
    <xf numFmtId="44" fontId="28" fillId="15" borderId="20" xfId="1" applyNumberFormat="1" applyFont="1" applyFill="1" applyBorder="1" applyAlignment="1" applyProtection="1">
      <alignment horizontal="center"/>
      <protection hidden="1"/>
    </xf>
    <xf numFmtId="44" fontId="28" fillId="15" borderId="15" xfId="1" applyNumberFormat="1" applyFont="1" applyFill="1" applyBorder="1" applyAlignment="1" applyProtection="1">
      <alignment horizontal="center"/>
      <protection hidden="1"/>
    </xf>
    <xf numFmtId="1" fontId="28" fillId="15" borderId="19" xfId="0" applyNumberFormat="1" applyFont="1" applyFill="1" applyBorder="1" applyAlignment="1" applyProtection="1">
      <alignment horizontal="center"/>
      <protection hidden="1"/>
    </xf>
    <xf numFmtId="0" fontId="32" fillId="15" borderId="14" xfId="0" applyFont="1" applyFill="1" applyBorder="1"/>
    <xf numFmtId="170" fontId="28" fillId="15" borderId="20" xfId="0" applyNumberFormat="1" applyFont="1" applyFill="1" applyBorder="1" applyAlignment="1" applyProtection="1">
      <alignment horizontal="center"/>
      <protection hidden="1"/>
    </xf>
    <xf numFmtId="0" fontId="32" fillId="15" borderId="14" xfId="0" applyFont="1" applyFill="1" applyBorder="1" applyAlignment="1" applyProtection="1">
      <alignment horizontal="center"/>
      <protection hidden="1"/>
    </xf>
    <xf numFmtId="0" fontId="32" fillId="13" borderId="20" xfId="0" applyFont="1" applyFill="1" applyBorder="1" applyAlignment="1">
      <alignment horizontal="center"/>
    </xf>
    <xf numFmtId="0" fontId="34" fillId="0" borderId="0" xfId="3" applyFont="1" applyFill="1" applyAlignment="1" applyProtection="1">
      <alignment horizontal="center"/>
    </xf>
    <xf numFmtId="0" fontId="27" fillId="0" borderId="0" xfId="0" applyFont="1" applyAlignment="1">
      <alignment horizontal="center"/>
    </xf>
    <xf numFmtId="44" fontId="28" fillId="0" borderId="0" xfId="1" applyNumberFormat="1" applyFont="1" applyFill="1" applyBorder="1" applyAlignment="1" applyProtection="1">
      <alignment horizontal="center"/>
      <protection hidden="1"/>
    </xf>
    <xf numFmtId="0" fontId="0" fillId="0" borderId="0" xfId="0" applyAlignment="1" applyProtection="1">
      <alignment horizontal="center"/>
      <protection locked="0"/>
    </xf>
    <xf numFmtId="0" fontId="1" fillId="0" borderId="0" xfId="1" applyNumberFormat="1" applyFont="1" applyFill="1" applyBorder="1" applyAlignment="1">
      <alignment horizontal="left"/>
    </xf>
    <xf numFmtId="0" fontId="5" fillId="16" borderId="21" xfId="0" applyFont="1" applyFill="1" applyBorder="1" applyAlignment="1">
      <alignment horizontal="center"/>
    </xf>
    <xf numFmtId="0" fontId="5" fillId="16" borderId="11" xfId="0" applyFont="1" applyFill="1" applyBorder="1" applyAlignment="1">
      <alignment horizontal="center"/>
    </xf>
    <xf numFmtId="0" fontId="5" fillId="16" borderId="13" xfId="0" applyFont="1" applyFill="1" applyBorder="1" applyAlignment="1">
      <alignment horizontal="center"/>
    </xf>
    <xf numFmtId="0" fontId="5" fillId="16" borderId="15" xfId="0" applyFont="1" applyFill="1" applyBorder="1" applyAlignment="1">
      <alignment horizontal="center"/>
    </xf>
    <xf numFmtId="44" fontId="1" fillId="15" borderId="11" xfId="1" applyNumberFormat="1" applyFont="1" applyFill="1" applyBorder="1" applyAlignment="1" applyProtection="1">
      <alignment horizontal="center"/>
      <protection hidden="1"/>
    </xf>
    <xf numFmtId="44" fontId="1" fillId="15" borderId="13" xfId="1" applyNumberFormat="1" applyFont="1" applyFill="1" applyBorder="1" applyAlignment="1" applyProtection="1">
      <alignment horizontal="center"/>
      <protection hidden="1"/>
    </xf>
    <xf numFmtId="44" fontId="1" fillId="15" borderId="21" xfId="1" applyNumberFormat="1" applyFont="1" applyFill="1" applyBorder="1" applyAlignment="1" applyProtection="1">
      <alignment horizontal="center"/>
      <protection hidden="1"/>
    </xf>
    <xf numFmtId="44" fontId="1" fillId="15" borderId="19" xfId="1" applyNumberFormat="1" applyFont="1" applyFill="1" applyBorder="1" applyAlignment="1" applyProtection="1">
      <alignment horizontal="center"/>
      <protection hidden="1"/>
    </xf>
    <xf numFmtId="179" fontId="2" fillId="2" borderId="9" xfId="0" applyNumberFormat="1" applyFont="1" applyFill="1" applyBorder="1" applyProtection="1">
      <protection locked="0"/>
    </xf>
    <xf numFmtId="0" fontId="2" fillId="2" borderId="10" xfId="0" applyFont="1" applyFill="1" applyBorder="1" applyAlignment="1" applyProtection="1">
      <alignment horizontal="center"/>
      <protection locked="0"/>
    </xf>
    <xf numFmtId="179" fontId="2" fillId="2" borderId="10" xfId="0" applyNumberFormat="1" applyFont="1" applyFill="1" applyBorder="1" applyAlignment="1" applyProtection="1">
      <alignment horizontal="center"/>
      <protection locked="0"/>
    </xf>
    <xf numFmtId="0" fontId="2" fillId="2" borderId="11"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79" fontId="2" fillId="2" borderId="12" xfId="0" applyNumberFormat="1" applyFont="1" applyFill="1" applyBorder="1" applyProtection="1">
      <protection locked="0"/>
    </xf>
    <xf numFmtId="167" fontId="0" fillId="0" borderId="13" xfId="0" applyNumberFormat="1" applyBorder="1" applyProtection="1">
      <protection locked="0"/>
    </xf>
    <xf numFmtId="9" fontId="0" fillId="0" borderId="0" xfId="4" applyFont="1" applyAlignment="1">
      <alignment horizontal="center"/>
    </xf>
    <xf numFmtId="167" fontId="0" fillId="0" borderId="0" xfId="2" applyNumberFormat="1" applyFont="1"/>
    <xf numFmtId="179" fontId="2" fillId="2" borderId="14" xfId="0" applyNumberFormat="1" applyFont="1" applyFill="1" applyBorder="1" applyProtection="1">
      <protection locked="0"/>
    </xf>
    <xf numFmtId="179" fontId="2" fillId="2" borderId="0" xfId="0" applyNumberFormat="1" applyFont="1" applyFill="1" applyProtection="1">
      <protection locked="0"/>
    </xf>
    <xf numFmtId="167" fontId="0" fillId="0" borderId="0" xfId="0" applyNumberFormat="1" applyProtection="1">
      <protection locked="0"/>
    </xf>
    <xf numFmtId="44" fontId="0" fillId="0" borderId="0" xfId="0" applyNumberFormat="1" applyProtection="1">
      <protection locked="0"/>
    </xf>
    <xf numFmtId="44" fontId="0" fillId="0" borderId="13" xfId="0" applyNumberFormat="1" applyBorder="1" applyProtection="1">
      <protection locked="0"/>
    </xf>
    <xf numFmtId="44" fontId="0" fillId="0" borderId="2" xfId="0" applyNumberFormat="1" applyBorder="1" applyProtection="1">
      <protection locked="0"/>
    </xf>
    <xf numFmtId="44" fontId="0" fillId="0" borderId="15" xfId="0" applyNumberFormat="1" applyBorder="1" applyProtection="1">
      <protection locked="0"/>
    </xf>
    <xf numFmtId="0" fontId="2" fillId="0" borderId="0" xfId="0" applyFont="1" applyAlignment="1" applyProtection="1">
      <alignment horizontal="center"/>
      <protection locked="0"/>
    </xf>
    <xf numFmtId="174" fontId="5" fillId="0" borderId="0" xfId="1" applyNumberFormat="1" applyFont="1" applyFill="1" applyBorder="1" applyAlignment="1" applyProtection="1">
      <alignment horizontal="center"/>
      <protection hidden="1"/>
    </xf>
    <xf numFmtId="174" fontId="4" fillId="0" borderId="0" xfId="1" applyNumberFormat="1" applyFont="1" applyFill="1" applyBorder="1" applyProtection="1">
      <protection hidden="1"/>
    </xf>
    <xf numFmtId="44" fontId="0" fillId="0" borderId="0" xfId="2" applyNumberFormat="1" applyFont="1" applyProtection="1">
      <protection locked="0"/>
    </xf>
    <xf numFmtId="44" fontId="0" fillId="0" borderId="13" xfId="2" applyNumberFormat="1" applyFont="1" applyBorder="1" applyProtection="1">
      <protection locked="0"/>
    </xf>
    <xf numFmtId="44" fontId="0" fillId="0" borderId="2" xfId="2" applyNumberFormat="1" applyFont="1" applyBorder="1" applyProtection="1">
      <protection locked="0"/>
    </xf>
    <xf numFmtId="44" fontId="0" fillId="0" borderId="15" xfId="2" applyNumberFormat="1" applyFont="1" applyBorder="1" applyProtection="1">
      <protection locked="0"/>
    </xf>
    <xf numFmtId="0" fontId="3" fillId="0" borderId="0" xfId="0" applyFont="1"/>
    <xf numFmtId="0" fontId="35" fillId="0" borderId="0" xfId="0" applyFont="1"/>
    <xf numFmtId="0" fontId="27" fillId="16" borderId="21" xfId="0" applyFont="1" applyFill="1" applyBorder="1" applyAlignment="1">
      <alignment horizontal="center"/>
    </xf>
    <xf numFmtId="0" fontId="27" fillId="16" borderId="11" xfId="0" applyFont="1" applyFill="1" applyBorder="1" applyAlignment="1">
      <alignment horizontal="center"/>
    </xf>
    <xf numFmtId="0" fontId="28" fillId="0" borderId="0" xfId="0" applyFont="1" applyAlignment="1" applyProtection="1">
      <alignment horizontal="center"/>
      <protection locked="0"/>
    </xf>
    <xf numFmtId="44" fontId="28" fillId="15" borderId="21" xfId="1" applyNumberFormat="1" applyFont="1" applyFill="1" applyBorder="1" applyAlignment="1" applyProtection="1">
      <alignment horizontal="center"/>
      <protection hidden="1"/>
    </xf>
    <xf numFmtId="44" fontId="28" fillId="15" borderId="11" xfId="1" applyNumberFormat="1" applyFont="1" applyFill="1" applyBorder="1" applyAlignment="1" applyProtection="1">
      <alignment horizontal="center"/>
      <protection hidden="1"/>
    </xf>
    <xf numFmtId="180" fontId="28" fillId="0" borderId="0" xfId="0" applyNumberFormat="1" applyFont="1" applyAlignment="1" applyProtection="1">
      <alignment horizontal="center"/>
      <protection locked="0"/>
    </xf>
    <xf numFmtId="44" fontId="28" fillId="15" borderId="19" xfId="1" applyNumberFormat="1" applyFont="1" applyFill="1" applyBorder="1" applyAlignment="1" applyProtection="1">
      <alignment horizontal="center"/>
      <protection hidden="1"/>
    </xf>
    <xf numFmtId="44" fontId="28" fillId="15" borderId="13" xfId="1" applyNumberFormat="1" applyFont="1" applyFill="1" applyBorder="1" applyAlignment="1" applyProtection="1">
      <alignment horizontal="center"/>
      <protection hidden="1"/>
    </xf>
    <xf numFmtId="0" fontId="27" fillId="16" borderId="13" xfId="0" applyFont="1" applyFill="1" applyBorder="1" applyAlignment="1">
      <alignment horizontal="center"/>
    </xf>
    <xf numFmtId="0" fontId="27" fillId="16" borderId="15" xfId="0" applyFont="1" applyFill="1" applyBorder="1" applyAlignment="1">
      <alignment horizontal="center"/>
    </xf>
    <xf numFmtId="170" fontId="28" fillId="0" borderId="0" xfId="0" applyNumberFormat="1" applyFont="1" applyAlignment="1" applyProtection="1">
      <alignment horizontal="center"/>
      <protection locked="0"/>
    </xf>
    <xf numFmtId="179" fontId="30" fillId="2" borderId="9" xfId="0" applyNumberFormat="1" applyFont="1" applyFill="1" applyBorder="1" applyProtection="1">
      <protection locked="0"/>
    </xf>
    <xf numFmtId="0" fontId="30" fillId="2" borderId="10" xfId="0" applyFont="1" applyFill="1" applyBorder="1" applyAlignment="1" applyProtection="1">
      <alignment horizontal="center"/>
      <protection locked="0"/>
    </xf>
    <xf numFmtId="179" fontId="30" fillId="2" borderId="10" xfId="0" applyNumberFormat="1" applyFont="1" applyFill="1" applyBorder="1" applyAlignment="1" applyProtection="1">
      <alignment horizontal="center"/>
      <protection locked="0"/>
    </xf>
    <xf numFmtId="0" fontId="30" fillId="2" borderId="11" xfId="0" applyFont="1" applyFill="1" applyBorder="1" applyAlignment="1" applyProtection="1">
      <alignment horizontal="center"/>
      <protection locked="0"/>
    </xf>
    <xf numFmtId="0" fontId="30" fillId="2" borderId="0" xfId="0" applyFont="1" applyFill="1" applyAlignment="1" applyProtection="1">
      <alignment horizontal="center"/>
      <protection locked="0"/>
    </xf>
    <xf numFmtId="179" fontId="30" fillId="2" borderId="12" xfId="0" applyNumberFormat="1" applyFont="1" applyFill="1" applyBorder="1" applyProtection="1">
      <protection locked="0"/>
    </xf>
    <xf numFmtId="167" fontId="28" fillId="0" borderId="0" xfId="0" applyNumberFormat="1" applyFont="1" applyProtection="1">
      <protection locked="0"/>
    </xf>
    <xf numFmtId="167" fontId="28" fillId="0" borderId="13" xfId="0" applyNumberFormat="1" applyFont="1" applyBorder="1" applyProtection="1">
      <protection locked="0"/>
    </xf>
    <xf numFmtId="44" fontId="28" fillId="0" borderId="0" xfId="0" applyNumberFormat="1" applyFont="1" applyProtection="1">
      <protection locked="0"/>
    </xf>
    <xf numFmtId="44" fontId="28" fillId="0" borderId="13" xfId="0" applyNumberFormat="1" applyFont="1" applyBorder="1" applyProtection="1">
      <protection locked="0"/>
    </xf>
    <xf numFmtId="9" fontId="28" fillId="0" borderId="0" xfId="4" applyFont="1" applyAlignment="1">
      <alignment horizontal="center"/>
    </xf>
    <xf numFmtId="179" fontId="30" fillId="2" borderId="14" xfId="0" applyNumberFormat="1" applyFont="1" applyFill="1" applyBorder="1" applyProtection="1">
      <protection locked="0"/>
    </xf>
    <xf numFmtId="44" fontId="28" fillId="0" borderId="2" xfId="0" applyNumberFormat="1" applyFont="1" applyBorder="1" applyProtection="1">
      <protection locked="0"/>
    </xf>
    <xf numFmtId="44" fontId="28" fillId="0" borderId="15" xfId="0" applyNumberFormat="1" applyFont="1" applyBorder="1" applyProtection="1">
      <protection locked="0"/>
    </xf>
    <xf numFmtId="167" fontId="28" fillId="0" borderId="0" xfId="0" applyNumberFormat="1" applyFont="1"/>
    <xf numFmtId="179" fontId="30" fillId="2" borderId="0" xfId="0" applyNumberFormat="1" applyFont="1" applyFill="1" applyProtection="1">
      <protection locked="0"/>
    </xf>
    <xf numFmtId="179" fontId="2" fillId="2" borderId="21" xfId="0" applyNumberFormat="1" applyFont="1" applyFill="1" applyBorder="1" applyProtection="1">
      <protection locked="0"/>
    </xf>
    <xf numFmtId="179" fontId="2" fillId="2" borderId="20" xfId="0" applyNumberFormat="1" applyFont="1" applyFill="1" applyBorder="1" applyProtection="1">
      <protection locked="0"/>
    </xf>
    <xf numFmtId="0" fontId="35" fillId="0" borderId="0" xfId="0" applyFont="1" applyAlignment="1">
      <alignment horizontal="center"/>
    </xf>
    <xf numFmtId="0" fontId="22" fillId="18" borderId="21" xfId="0" applyFont="1" applyFill="1" applyBorder="1" applyAlignment="1">
      <alignment horizontal="center"/>
    </xf>
    <xf numFmtId="0" fontId="35" fillId="0" borderId="0" xfId="0" applyFont="1" applyAlignment="1">
      <alignment horizontal="right"/>
    </xf>
    <xf numFmtId="166" fontId="35" fillId="0" borderId="0" xfId="0" applyNumberFormat="1" applyFont="1"/>
    <xf numFmtId="0" fontId="36" fillId="0" borderId="0" xfId="0" applyFont="1"/>
    <xf numFmtId="0" fontId="22" fillId="18" borderId="19" xfId="0" applyFont="1" applyFill="1" applyBorder="1" applyAlignment="1">
      <alignment horizontal="center"/>
    </xf>
    <xf numFmtId="0" fontId="37" fillId="0" borderId="0" xfId="0" applyFont="1" applyAlignment="1">
      <alignment horizontal="center"/>
    </xf>
    <xf numFmtId="166" fontId="35" fillId="0" borderId="0" xfId="2" applyNumberFormat="1" applyFont="1"/>
    <xf numFmtId="166" fontId="22" fillId="18" borderId="20" xfId="0" applyNumberFormat="1" applyFont="1" applyFill="1" applyBorder="1"/>
    <xf numFmtId="0" fontId="37" fillId="0" borderId="0" xfId="0" applyFont="1" applyAlignment="1">
      <alignment horizontal="center" vertical="center"/>
    </xf>
    <xf numFmtId="0" fontId="22" fillId="6" borderId="0" xfId="0" applyFont="1" applyFill="1"/>
    <xf numFmtId="0" fontId="35" fillId="6" borderId="0" xfId="0" applyFont="1" applyFill="1" applyAlignment="1">
      <alignment horizontal="center"/>
    </xf>
    <xf numFmtId="1" fontId="35" fillId="0" borderId="0" xfId="0" applyNumberFormat="1" applyFont="1" applyAlignment="1">
      <alignment horizontal="center"/>
    </xf>
    <xf numFmtId="166" fontId="35" fillId="6" borderId="0" xfId="0" applyNumberFormat="1" applyFont="1" applyFill="1"/>
    <xf numFmtId="0" fontId="35" fillId="0" borderId="22" xfId="0" applyFont="1" applyBorder="1"/>
    <xf numFmtId="166" fontId="35" fillId="0" borderId="22" xfId="0" applyNumberFormat="1" applyFont="1" applyBorder="1"/>
    <xf numFmtId="166" fontId="35" fillId="6" borderId="22" xfId="0" applyNumberFormat="1" applyFont="1" applyFill="1" applyBorder="1"/>
    <xf numFmtId="166" fontId="37" fillId="0" borderId="1" xfId="0" applyNumberFormat="1" applyFont="1" applyBorder="1"/>
    <xf numFmtId="0" fontId="35" fillId="6" borderId="0" xfId="0" applyFont="1" applyFill="1"/>
    <xf numFmtId="0" fontId="22" fillId="6" borderId="0" xfId="0" applyFont="1" applyFill="1" applyAlignment="1">
      <alignment horizontal="center"/>
    </xf>
    <xf numFmtId="0" fontId="22" fillId="18" borderId="16" xfId="0" applyFont="1" applyFill="1" applyBorder="1"/>
    <xf numFmtId="166" fontId="22" fillId="18" borderId="17" xfId="0" applyNumberFormat="1" applyFont="1" applyFill="1" applyBorder="1"/>
    <xf numFmtId="0" fontId="27" fillId="18" borderId="21" xfId="0" applyFont="1" applyFill="1" applyBorder="1" applyAlignment="1">
      <alignment horizontal="center"/>
    </xf>
    <xf numFmtId="0" fontId="28" fillId="0" borderId="0" xfId="0" applyFont="1" applyAlignment="1">
      <alignment horizontal="right"/>
    </xf>
    <xf numFmtId="166" fontId="28" fillId="0" borderId="0" xfId="0" applyNumberFormat="1" applyFont="1"/>
    <xf numFmtId="0" fontId="29" fillId="0" borderId="0" xfId="0" applyFont="1"/>
    <xf numFmtId="0" fontId="27" fillId="18" borderId="19" xfId="0" applyFont="1" applyFill="1" applyBorder="1" applyAlignment="1">
      <alignment horizontal="center"/>
    </xf>
    <xf numFmtId="0" fontId="30" fillId="0" borderId="0" xfId="0" applyFont="1" applyAlignment="1">
      <alignment horizontal="center"/>
    </xf>
    <xf numFmtId="166" fontId="28" fillId="0" borderId="0" xfId="2" applyNumberFormat="1" applyFont="1"/>
    <xf numFmtId="166" fontId="27" fillId="18" borderId="20" xfId="0" applyNumberFormat="1" applyFont="1" applyFill="1" applyBorder="1"/>
    <xf numFmtId="0" fontId="30" fillId="0" borderId="0" xfId="0" applyFont="1" applyAlignment="1">
      <alignment horizontal="center" vertical="center"/>
    </xf>
    <xf numFmtId="0" fontId="27" fillId="6" borderId="0" xfId="0" applyFont="1" applyFill="1"/>
    <xf numFmtId="0" fontId="28" fillId="6" borderId="0" xfId="0" applyFont="1" applyFill="1" applyAlignment="1">
      <alignment horizontal="center"/>
    </xf>
    <xf numFmtId="1" fontId="28" fillId="0" borderId="0" xfId="0" applyNumberFormat="1" applyFont="1" applyAlignment="1">
      <alignment horizontal="center"/>
    </xf>
    <xf numFmtId="166" fontId="28" fillId="6" borderId="0" xfId="0" applyNumberFormat="1" applyFont="1" applyFill="1"/>
    <xf numFmtId="0" fontId="28" fillId="0" borderId="22" xfId="0" applyFont="1" applyBorder="1"/>
    <xf numFmtId="166" fontId="28" fillId="0" borderId="22" xfId="0" applyNumberFormat="1" applyFont="1" applyBorder="1"/>
    <xf numFmtId="166" fontId="28" fillId="6" borderId="22" xfId="0" applyNumberFormat="1" applyFont="1" applyFill="1" applyBorder="1"/>
    <xf numFmtId="166" fontId="30" fillId="0" borderId="1" xfId="0" applyNumberFormat="1" applyFont="1" applyBorder="1"/>
    <xf numFmtId="0" fontId="28" fillId="6" borderId="0" xfId="0" applyFont="1" applyFill="1"/>
    <xf numFmtId="0" fontId="27" fillId="6" borderId="0" xfId="0" applyFont="1" applyFill="1" applyAlignment="1">
      <alignment horizontal="center"/>
    </xf>
    <xf numFmtId="0" fontId="27" fillId="18" borderId="16" xfId="0" applyFont="1" applyFill="1" applyBorder="1"/>
    <xf numFmtId="166" fontId="27" fillId="18" borderId="17" xfId="0" applyNumberFormat="1" applyFont="1" applyFill="1" applyBorder="1"/>
    <xf numFmtId="179" fontId="30" fillId="2" borderId="21" xfId="0" applyNumberFormat="1" applyFont="1" applyFill="1" applyBorder="1" applyProtection="1">
      <protection locked="0"/>
    </xf>
    <xf numFmtId="0" fontId="28" fillId="0" borderId="11" xfId="0" applyFont="1" applyBorder="1"/>
    <xf numFmtId="179" fontId="30" fillId="2" borderId="20" xfId="0" applyNumberFormat="1" applyFont="1" applyFill="1" applyBorder="1" applyProtection="1">
      <protection locked="0"/>
    </xf>
    <xf numFmtId="0" fontId="28" fillId="0" borderId="15" xfId="0" applyFont="1" applyBorder="1"/>
    <xf numFmtId="0" fontId="0" fillId="0" borderId="11" xfId="0" applyBorder="1" applyProtection="1">
      <protection hidden="1"/>
    </xf>
    <xf numFmtId="0" fontId="0" fillId="0" borderId="15" xfId="0" applyBorder="1" applyProtection="1">
      <protection hidden="1"/>
    </xf>
    <xf numFmtId="0" fontId="2" fillId="2" borderId="10" xfId="0" applyFont="1" applyFill="1" applyBorder="1" applyAlignment="1" applyProtection="1">
      <alignment horizontal="center"/>
      <protection locked="0" hidden="1"/>
    </xf>
    <xf numFmtId="179" fontId="2" fillId="2" borderId="10" xfId="0" applyNumberFormat="1" applyFont="1" applyFill="1" applyBorder="1" applyAlignment="1" applyProtection="1">
      <alignment horizontal="center"/>
      <protection locked="0" hidden="1"/>
    </xf>
    <xf numFmtId="0" fontId="2" fillId="2" borderId="11" xfId="0" applyFont="1" applyFill="1" applyBorder="1" applyAlignment="1" applyProtection="1">
      <alignment horizontal="center"/>
      <protection locked="0" hidden="1"/>
    </xf>
    <xf numFmtId="0" fontId="2" fillId="2" borderId="0" xfId="0" applyFont="1" applyFill="1" applyAlignment="1" applyProtection="1">
      <alignment horizontal="center"/>
      <protection locked="0" hidden="1"/>
    </xf>
    <xf numFmtId="9" fontId="0" fillId="0" borderId="0" xfId="4" applyFont="1" applyAlignment="1" applyProtection="1">
      <alignment horizontal="center"/>
      <protection hidden="1"/>
    </xf>
    <xf numFmtId="167" fontId="0" fillId="0" borderId="13" xfId="0" applyNumberFormat="1" applyBorder="1" applyProtection="1">
      <protection hidden="1"/>
    </xf>
    <xf numFmtId="44" fontId="0" fillId="0" borderId="13" xfId="0" applyNumberFormat="1" applyBorder="1" applyProtection="1">
      <protection hidden="1"/>
    </xf>
    <xf numFmtId="44" fontId="0" fillId="0" borderId="2" xfId="0" applyNumberFormat="1" applyBorder="1" applyProtection="1">
      <protection hidden="1"/>
    </xf>
    <xf numFmtId="44" fontId="0" fillId="0" borderId="15" xfId="0" applyNumberFormat="1" applyBorder="1" applyProtection="1">
      <protection hidden="1"/>
    </xf>
    <xf numFmtId="0" fontId="37" fillId="0" borderId="0" xfId="0" applyFont="1" applyAlignment="1" applyProtection="1">
      <alignment horizontal="center"/>
      <protection locked="0"/>
    </xf>
    <xf numFmtId="173" fontId="22" fillId="11" borderId="1" xfId="0" applyNumberFormat="1" applyFont="1" applyFill="1" applyBorder="1" applyProtection="1">
      <protection locked="0"/>
    </xf>
    <xf numFmtId="173" fontId="35" fillId="0" borderId="0" xfId="0" applyNumberFormat="1" applyFont="1" applyProtection="1">
      <protection locked="0"/>
    </xf>
    <xf numFmtId="173" fontId="22" fillId="11" borderId="19" xfId="0" quotePrefix="1" applyNumberFormat="1" applyFont="1" applyFill="1" applyBorder="1" applyProtection="1">
      <protection locked="0"/>
    </xf>
    <xf numFmtId="173" fontId="22" fillId="11" borderId="15" xfId="0" applyNumberFormat="1" applyFont="1" applyFill="1" applyBorder="1" applyAlignment="1" applyProtection="1">
      <alignment horizontal="center"/>
      <protection locked="0"/>
    </xf>
    <xf numFmtId="173" fontId="22" fillId="11" borderId="20" xfId="0" applyNumberFormat="1" applyFont="1" applyFill="1" applyBorder="1" applyAlignment="1" applyProtection="1">
      <alignment horizontal="center"/>
      <protection locked="0"/>
    </xf>
    <xf numFmtId="173" fontId="22" fillId="11" borderId="19" xfId="0" applyNumberFormat="1" applyFont="1" applyFill="1" applyBorder="1" applyProtection="1">
      <protection locked="0"/>
    </xf>
    <xf numFmtId="44" fontId="35" fillId="15" borderId="13" xfId="0" applyNumberFormat="1" applyFont="1" applyFill="1" applyBorder="1" applyProtection="1">
      <protection hidden="1"/>
    </xf>
    <xf numFmtId="44" fontId="35" fillId="15" borderId="19" xfId="0" applyNumberFormat="1" applyFont="1" applyFill="1" applyBorder="1" applyProtection="1">
      <protection hidden="1"/>
    </xf>
    <xf numFmtId="173" fontId="37" fillId="13" borderId="1" xfId="0" applyNumberFormat="1" applyFont="1" applyFill="1" applyBorder="1" applyAlignment="1" applyProtection="1">
      <alignment horizontal="right"/>
      <protection locked="0"/>
    </xf>
    <xf numFmtId="44" fontId="37" fillId="13" borderId="17" xfId="0" applyNumberFormat="1" applyFont="1" applyFill="1" applyBorder="1" applyProtection="1">
      <protection hidden="1"/>
    </xf>
    <xf numFmtId="173" fontId="35" fillId="0" borderId="10" xfId="0" applyNumberFormat="1" applyFont="1" applyBorder="1" applyProtection="1">
      <protection locked="0"/>
    </xf>
    <xf numFmtId="44" fontId="35" fillId="0" borderId="10" xfId="0" applyNumberFormat="1" applyFont="1" applyBorder="1" applyProtection="1">
      <protection locked="0"/>
    </xf>
    <xf numFmtId="173" fontId="22" fillId="11" borderId="16" xfId="0" applyNumberFormat="1" applyFont="1" applyFill="1" applyBorder="1" applyAlignment="1" applyProtection="1">
      <alignment horizontal="right"/>
      <protection locked="0"/>
    </xf>
    <xf numFmtId="44" fontId="22" fillId="11" borderId="16" xfId="0" applyNumberFormat="1" applyFont="1" applyFill="1" applyBorder="1" applyProtection="1">
      <protection hidden="1"/>
    </xf>
    <xf numFmtId="174" fontId="22" fillId="17" borderId="1" xfId="0" applyNumberFormat="1" applyFont="1" applyFill="1" applyBorder="1" applyProtection="1">
      <protection hidden="1"/>
    </xf>
    <xf numFmtId="174" fontId="35" fillId="0" borderId="0" xfId="0" applyNumberFormat="1" applyFont="1" applyProtection="1">
      <protection hidden="1"/>
    </xf>
    <xf numFmtId="174" fontId="22" fillId="17" borderId="9" xfId="0" applyNumberFormat="1" applyFont="1" applyFill="1" applyBorder="1" applyProtection="1">
      <protection hidden="1"/>
    </xf>
    <xf numFmtId="174" fontId="22" fillId="17" borderId="1" xfId="0" applyNumberFormat="1" applyFont="1" applyFill="1" applyBorder="1" applyAlignment="1" applyProtection="1">
      <alignment horizontal="center"/>
      <protection hidden="1"/>
    </xf>
    <xf numFmtId="174" fontId="22" fillId="17" borderId="12" xfId="0" applyNumberFormat="1" applyFont="1" applyFill="1" applyBorder="1" applyProtection="1">
      <protection hidden="1"/>
    </xf>
    <xf numFmtId="174" fontId="37" fillId="13" borderId="16" xfId="0" applyNumberFormat="1" applyFont="1" applyFill="1" applyBorder="1" applyAlignment="1" applyProtection="1">
      <alignment horizontal="right"/>
      <protection hidden="1"/>
    </xf>
    <xf numFmtId="44" fontId="37" fillId="13" borderId="1" xfId="0" applyNumberFormat="1" applyFont="1" applyFill="1" applyBorder="1" applyProtection="1">
      <protection hidden="1"/>
    </xf>
    <xf numFmtId="44" fontId="35" fillId="0" borderId="0" xfId="0" applyNumberFormat="1" applyFont="1" applyProtection="1">
      <protection hidden="1"/>
    </xf>
    <xf numFmtId="174" fontId="22" fillId="14" borderId="16" xfId="0" applyNumberFormat="1" applyFont="1" applyFill="1" applyBorder="1" applyAlignment="1" applyProtection="1">
      <alignment horizontal="right"/>
      <protection hidden="1"/>
    </xf>
    <xf numFmtId="44" fontId="22" fillId="14" borderId="16" xfId="0" applyNumberFormat="1" applyFont="1" applyFill="1" applyBorder="1" applyProtection="1">
      <protection hidden="1"/>
    </xf>
    <xf numFmtId="44" fontId="22" fillId="14" borderId="1" xfId="0" applyNumberFormat="1" applyFont="1" applyFill="1" applyBorder="1" applyProtection="1">
      <protection hidden="1"/>
    </xf>
    <xf numFmtId="174" fontId="22" fillId="17" borderId="16" xfId="0" applyNumberFormat="1" applyFont="1" applyFill="1" applyBorder="1" applyAlignment="1" applyProtection="1">
      <alignment horizontal="right"/>
      <protection hidden="1"/>
    </xf>
    <xf numFmtId="44" fontId="22" fillId="17" borderId="16" xfId="0" applyNumberFormat="1" applyFont="1" applyFill="1" applyBorder="1" applyProtection="1">
      <protection hidden="1"/>
    </xf>
    <xf numFmtId="174" fontId="22" fillId="11" borderId="16" xfId="0" applyNumberFormat="1" applyFont="1" applyFill="1" applyBorder="1" applyProtection="1">
      <protection hidden="1"/>
    </xf>
    <xf numFmtId="176" fontId="35" fillId="0" borderId="0" xfId="0" applyNumberFormat="1" applyFont="1" applyProtection="1">
      <protection hidden="1"/>
    </xf>
    <xf numFmtId="174" fontId="22" fillId="11" borderId="12" xfId="0" applyNumberFormat="1" applyFont="1" applyFill="1" applyBorder="1" applyProtection="1">
      <protection hidden="1"/>
    </xf>
    <xf numFmtId="0" fontId="22" fillId="11" borderId="1" xfId="0" applyFont="1" applyFill="1" applyBorder="1" applyAlignment="1" applyProtection="1">
      <alignment horizontal="center"/>
      <protection hidden="1"/>
    </xf>
    <xf numFmtId="176" fontId="36" fillId="12" borderId="1" xfId="0" applyNumberFormat="1" applyFont="1" applyFill="1" applyBorder="1" applyAlignment="1" applyProtection="1">
      <alignment horizontal="center"/>
      <protection hidden="1"/>
    </xf>
    <xf numFmtId="0" fontId="36" fillId="12" borderId="1" xfId="0" applyFont="1" applyFill="1" applyBorder="1" applyAlignment="1" applyProtection="1">
      <alignment horizontal="center"/>
      <protection hidden="1"/>
    </xf>
    <xf numFmtId="44" fontId="38" fillId="15" borderId="19" xfId="0" applyNumberFormat="1" applyFont="1" applyFill="1" applyBorder="1" applyProtection="1">
      <protection hidden="1"/>
    </xf>
    <xf numFmtId="174" fontId="22" fillId="11" borderId="14" xfId="0" applyNumberFormat="1" applyFont="1" applyFill="1" applyBorder="1" applyProtection="1">
      <protection hidden="1"/>
    </xf>
    <xf numFmtId="44" fontId="35" fillId="15" borderId="20" xfId="0" applyNumberFormat="1" applyFont="1" applyFill="1" applyBorder="1" applyProtection="1">
      <protection hidden="1"/>
    </xf>
    <xf numFmtId="174" fontId="39" fillId="13" borderId="16" xfId="0" applyNumberFormat="1" applyFont="1" applyFill="1" applyBorder="1" applyAlignment="1" applyProtection="1">
      <alignment horizontal="right"/>
      <protection hidden="1"/>
    </xf>
    <xf numFmtId="44" fontId="39" fillId="13" borderId="1" xfId="0" applyNumberFormat="1" applyFont="1" applyFill="1" applyBorder="1" applyProtection="1">
      <protection hidden="1"/>
    </xf>
    <xf numFmtId="44" fontId="22" fillId="11" borderId="1" xfId="0" applyNumberFormat="1" applyFont="1" applyFill="1" applyBorder="1" applyAlignment="1" applyProtection="1">
      <alignment horizontal="center"/>
      <protection hidden="1"/>
    </xf>
    <xf numFmtId="0" fontId="0" fillId="20" borderId="0" xfId="0" applyFill="1" applyAlignment="1">
      <alignment horizontal="center"/>
    </xf>
    <xf numFmtId="0" fontId="9" fillId="0" borderId="0" xfId="3" applyBorder="1" applyAlignment="1">
      <alignment vertical="center"/>
    </xf>
    <xf numFmtId="0" fontId="0" fillId="0" borderId="13" xfId="0" applyBorder="1" applyAlignment="1">
      <alignment horizontal="center"/>
    </xf>
    <xf numFmtId="181" fontId="0" fillId="0" borderId="0" xfId="2" applyNumberFormat="1" applyFont="1"/>
    <xf numFmtId="173" fontId="5" fillId="14" borderId="16" xfId="0" applyNumberFormat="1" applyFont="1" applyFill="1" applyBorder="1" applyAlignment="1" applyProtection="1">
      <alignment horizontal="right"/>
      <protection locked="0"/>
    </xf>
    <xf numFmtId="173" fontId="2" fillId="0" borderId="0" xfId="0" applyNumberFormat="1" applyFont="1" applyAlignment="1" applyProtection="1">
      <alignment horizontal="right"/>
      <protection locked="0"/>
    </xf>
    <xf numFmtId="44" fontId="2" fillId="0" borderId="0" xfId="0" applyNumberFormat="1" applyFont="1" applyProtection="1">
      <protection hidden="1"/>
    </xf>
    <xf numFmtId="172" fontId="0" fillId="13" borderId="21" xfId="0" applyNumberFormat="1" applyFill="1" applyBorder="1"/>
    <xf numFmtId="172" fontId="0" fillId="13" borderId="19" xfId="0" applyNumberFormat="1" applyFill="1" applyBorder="1"/>
    <xf numFmtId="172" fontId="4" fillId="13" borderId="20" xfId="0" applyNumberFormat="1" applyFont="1" applyFill="1" applyBorder="1"/>
    <xf numFmtId="1" fontId="4" fillId="13" borderId="10" xfId="0" applyNumberFormat="1" applyFont="1" applyFill="1" applyBorder="1" applyAlignment="1">
      <alignment horizontal="center"/>
    </xf>
    <xf numFmtId="1" fontId="4" fillId="13" borderId="0" xfId="0" applyNumberFormat="1" applyFont="1" applyFill="1" applyAlignment="1">
      <alignment horizontal="center"/>
    </xf>
    <xf numFmtId="1" fontId="4" fillId="13" borderId="2" xfId="0" applyNumberFormat="1" applyFont="1" applyFill="1" applyBorder="1" applyAlignment="1">
      <alignment horizontal="center"/>
    </xf>
    <xf numFmtId="0" fontId="5" fillId="16" borderId="0" xfId="0" applyFont="1" applyFill="1"/>
    <xf numFmtId="172" fontId="4" fillId="13" borderId="19" xfId="0" applyNumberFormat="1" applyFont="1" applyFill="1" applyBorder="1"/>
    <xf numFmtId="172" fontId="4" fillId="0" borderId="0" xfId="0" applyNumberFormat="1" applyFont="1"/>
    <xf numFmtId="172" fontId="0" fillId="0" borderId="0" xfId="0" applyNumberFormat="1"/>
    <xf numFmtId="44" fontId="4" fillId="15" borderId="10" xfId="2" applyNumberFormat="1" applyFont="1" applyFill="1" applyBorder="1" applyProtection="1">
      <protection hidden="1"/>
    </xf>
    <xf numFmtId="44" fontId="4" fillId="15" borderId="0" xfId="2" applyNumberFormat="1" applyFont="1" applyFill="1" applyBorder="1" applyProtection="1">
      <protection hidden="1"/>
    </xf>
    <xf numFmtId="44" fontId="4" fillId="15" borderId="2" xfId="2" applyNumberFormat="1" applyFont="1" applyFill="1" applyBorder="1" applyProtection="1">
      <protection hidden="1"/>
    </xf>
    <xf numFmtId="0" fontId="5" fillId="16" borderId="9" xfId="0" applyFont="1" applyFill="1" applyBorder="1" applyAlignment="1">
      <alignment horizontal="center"/>
    </xf>
    <xf numFmtId="44" fontId="4" fillId="0" borderId="12" xfId="2" applyNumberFormat="1" applyFont="1" applyFill="1" applyBorder="1" applyAlignment="1" applyProtection="1">
      <alignment horizontal="center"/>
    </xf>
    <xf numFmtId="44" fontId="4" fillId="13" borderId="21" xfId="2" applyNumberFormat="1" applyFont="1" applyFill="1" applyBorder="1" applyAlignment="1" applyProtection="1">
      <alignment horizontal="center"/>
    </xf>
    <xf numFmtId="44" fontId="4" fillId="13" borderId="19" xfId="2" applyNumberFormat="1" applyFont="1" applyFill="1" applyBorder="1" applyAlignment="1" applyProtection="1">
      <alignment horizontal="center"/>
    </xf>
    <xf numFmtId="44" fontId="4" fillId="13" borderId="20" xfId="2" applyNumberFormat="1" applyFont="1" applyFill="1" applyBorder="1" applyAlignment="1" applyProtection="1">
      <alignment horizontal="center"/>
    </xf>
    <xf numFmtId="44" fontId="4" fillId="13" borderId="12" xfId="1" applyNumberFormat="1" applyFont="1" applyFill="1" applyBorder="1" applyAlignment="1" applyProtection="1">
      <alignment horizontal="center"/>
    </xf>
    <xf numFmtId="44" fontId="4" fillId="13" borderId="14" xfId="1" applyNumberFormat="1" applyFont="1" applyFill="1" applyBorder="1" applyAlignment="1" applyProtection="1">
      <alignment horizontal="center"/>
    </xf>
    <xf numFmtId="180" fontId="4" fillId="0" borderId="0" xfId="0" applyNumberFormat="1" applyFont="1" applyAlignment="1" applyProtection="1">
      <alignment horizontal="center"/>
      <protection locked="0"/>
    </xf>
    <xf numFmtId="170" fontId="4" fillId="0" borderId="0" xfId="0" applyNumberFormat="1" applyFont="1" applyAlignment="1" applyProtection="1">
      <alignment horizontal="center"/>
      <protection locked="0"/>
    </xf>
    <xf numFmtId="0" fontId="42" fillId="21" borderId="0" xfId="0" applyFont="1" applyFill="1" applyAlignment="1">
      <alignment horizontal="left"/>
    </xf>
    <xf numFmtId="182" fontId="42" fillId="21" borderId="0" xfId="0" applyNumberFormat="1" applyFont="1" applyFill="1" applyAlignment="1">
      <alignment horizontal="left"/>
    </xf>
    <xf numFmtId="3" fontId="42" fillId="21" borderId="0" xfId="0" applyNumberFormat="1" applyFont="1" applyFill="1" applyAlignment="1">
      <alignment horizontal="left"/>
    </xf>
    <xf numFmtId="0" fontId="43" fillId="0" borderId="0" xfId="0" applyFont="1"/>
    <xf numFmtId="0" fontId="43" fillId="0" borderId="0" xfId="0" applyFont="1" applyAlignment="1">
      <alignment horizontal="left"/>
    </xf>
    <xf numFmtId="182" fontId="43" fillId="0" borderId="0" xfId="0" applyNumberFormat="1" applyFont="1" applyAlignment="1">
      <alignment horizontal="right"/>
    </xf>
    <xf numFmtId="3" fontId="43" fillId="0" borderId="0" xfId="0" applyNumberFormat="1" applyFont="1" applyAlignment="1">
      <alignment horizontal="right"/>
    </xf>
    <xf numFmtId="1" fontId="0" fillId="15" borderId="12" xfId="0" applyNumberFormat="1" applyFill="1" applyBorder="1" applyProtection="1">
      <protection locked="0"/>
    </xf>
    <xf numFmtId="14" fontId="43" fillId="0" borderId="0" xfId="0" quotePrefix="1" applyNumberFormat="1" applyFont="1" applyAlignment="1">
      <alignment horizontal="left"/>
    </xf>
    <xf numFmtId="1" fontId="0" fillId="0" borderId="0" xfId="0" applyNumberFormat="1"/>
    <xf numFmtId="0" fontId="0" fillId="0" borderId="0" xfId="0" applyAlignment="1">
      <alignment horizontal="left" indent="1"/>
    </xf>
    <xf numFmtId="44" fontId="5" fillId="11" borderId="16" xfId="0" applyNumberFormat="1" applyFont="1" applyFill="1" applyBorder="1" applyAlignment="1" applyProtection="1">
      <alignment horizontal="right"/>
      <protection hidden="1"/>
    </xf>
    <xf numFmtId="44" fontId="0" fillId="11" borderId="18" xfId="0" applyNumberFormat="1" applyFill="1" applyBorder="1" applyAlignment="1" applyProtection="1">
      <alignment horizontal="right"/>
      <protection hidden="1"/>
    </xf>
    <xf numFmtId="0" fontId="0" fillId="0" borderId="0" xfId="0" applyAlignment="1" applyProtection="1">
      <alignment horizontal="center" vertical="center" textRotation="90" wrapText="1"/>
      <protection hidden="1"/>
    </xf>
    <xf numFmtId="165" fontId="0" fillId="0" borderId="0" xfId="0" applyNumberFormat="1" applyAlignment="1" applyProtection="1">
      <alignment horizontal="center" vertical="center" textRotation="90"/>
      <protection hidden="1"/>
    </xf>
    <xf numFmtId="0" fontId="5" fillId="16" borderId="10"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0" xfId="0" applyAlignment="1">
      <alignment horizontal="center"/>
    </xf>
    <xf numFmtId="0" fontId="9" fillId="0" borderId="0" xfId="3" applyBorder="1" applyAlignment="1">
      <alignment horizontal="left"/>
    </xf>
    <xf numFmtId="0" fontId="9" fillId="0" borderId="13" xfId="3" applyBorder="1" applyAlignment="1">
      <alignment horizontal="left"/>
    </xf>
    <xf numFmtId="0" fontId="9" fillId="0" borderId="0" xfId="3" applyBorder="1" applyAlignment="1" applyProtection="1">
      <alignment horizontal="left"/>
    </xf>
    <xf numFmtId="0" fontId="9" fillId="0" borderId="13" xfId="3" applyBorder="1" applyAlignment="1" applyProtection="1">
      <alignment horizontal="left"/>
    </xf>
    <xf numFmtId="0" fontId="9" fillId="0" borderId="10" xfId="3" applyBorder="1" applyAlignment="1" applyProtection="1">
      <alignment horizontal="left"/>
    </xf>
    <xf numFmtId="0" fontId="9" fillId="0" borderId="11" xfId="3" applyBorder="1" applyAlignment="1" applyProtection="1">
      <alignment horizontal="left"/>
    </xf>
    <xf numFmtId="0" fontId="5" fillId="16" borderId="16" xfId="0" applyFont="1" applyFill="1" applyBorder="1" applyAlignment="1">
      <alignment horizontal="center"/>
    </xf>
    <xf numFmtId="0" fontId="5" fillId="16" borderId="18" xfId="0" applyFont="1" applyFill="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0" fontId="9" fillId="0" borderId="2" xfId="3" applyBorder="1" applyAlignment="1">
      <alignment horizontal="left"/>
    </xf>
    <xf numFmtId="0" fontId="9" fillId="0" borderId="15" xfId="3" applyBorder="1" applyAlignment="1">
      <alignment horizontal="left"/>
    </xf>
    <xf numFmtId="0" fontId="21" fillId="11" borderId="0" xfId="0" applyFont="1" applyFill="1" applyAlignment="1">
      <alignment horizontal="left" vertical="center"/>
    </xf>
    <xf numFmtId="0" fontId="21" fillId="16" borderId="0" xfId="0" applyFont="1" applyFill="1" applyAlignment="1">
      <alignment horizontal="left" vertical="center"/>
    </xf>
    <xf numFmtId="0" fontId="5" fillId="16" borderId="17" xfId="0" applyFont="1" applyFill="1" applyBorder="1" applyAlignment="1">
      <alignment horizontal="center"/>
    </xf>
    <xf numFmtId="0" fontId="3" fillId="16" borderId="16" xfId="0" applyFont="1" applyFill="1" applyBorder="1" applyAlignment="1">
      <alignment horizontal="center"/>
    </xf>
    <xf numFmtId="0" fontId="3" fillId="16" borderId="17" xfId="0" applyFont="1" applyFill="1" applyBorder="1" applyAlignment="1">
      <alignment horizontal="center"/>
    </xf>
    <xf numFmtId="0" fontId="4" fillId="13" borderId="12" xfId="0" applyFont="1" applyFill="1" applyBorder="1" applyAlignment="1" applyProtection="1">
      <alignment horizontal="center"/>
      <protection hidden="1"/>
    </xf>
    <xf numFmtId="0" fontId="4" fillId="13" borderId="13" xfId="0" applyFont="1" applyFill="1" applyBorder="1" applyAlignment="1" applyProtection="1">
      <alignment horizontal="center"/>
      <protection hidden="1"/>
    </xf>
    <xf numFmtId="173" fontId="5" fillId="11" borderId="1" xfId="1" applyNumberFormat="1" applyFont="1" applyFill="1" applyBorder="1" applyAlignment="1" applyProtection="1">
      <alignment horizontal="center"/>
      <protection locked="0"/>
    </xf>
    <xf numFmtId="177" fontId="5" fillId="12" borderId="1" xfId="1" applyNumberFormat="1" applyFont="1" applyFill="1" applyBorder="1" applyAlignment="1" applyProtection="1">
      <alignment horizontal="center"/>
      <protection hidden="1"/>
    </xf>
    <xf numFmtId="177" fontId="4" fillId="15" borderId="1" xfId="1" applyNumberFormat="1" applyFont="1" applyFill="1" applyBorder="1" applyAlignment="1" applyProtection="1">
      <alignment horizontal="center"/>
      <protection hidden="1"/>
    </xf>
    <xf numFmtId="9" fontId="4" fillId="13" borderId="12" xfId="4" applyFont="1" applyFill="1" applyBorder="1" applyAlignment="1" applyProtection="1">
      <alignment horizontal="center"/>
      <protection hidden="1"/>
    </xf>
    <xf numFmtId="9" fontId="4" fillId="13" borderId="13" xfId="4" applyFont="1" applyFill="1" applyBorder="1" applyAlignment="1" applyProtection="1">
      <alignment horizontal="center"/>
      <protection hidden="1"/>
    </xf>
    <xf numFmtId="0" fontId="4" fillId="15" borderId="12" xfId="0" applyFont="1" applyFill="1" applyBorder="1" applyAlignment="1" applyProtection="1">
      <alignment horizontal="center"/>
      <protection hidden="1"/>
    </xf>
    <xf numFmtId="0" fontId="4" fillId="15" borderId="13" xfId="0" applyFont="1" applyFill="1" applyBorder="1" applyAlignment="1" applyProtection="1">
      <alignment horizontal="center"/>
      <protection hidden="1"/>
    </xf>
    <xf numFmtId="0" fontId="6" fillId="13" borderId="14" xfId="0" applyFont="1" applyFill="1" applyBorder="1" applyAlignment="1">
      <alignment horizontal="center"/>
    </xf>
    <xf numFmtId="0" fontId="6" fillId="13" borderId="15" xfId="0" applyFont="1" applyFill="1" applyBorder="1" applyAlignment="1">
      <alignment horizontal="center"/>
    </xf>
    <xf numFmtId="169" fontId="4" fillId="13" borderId="12" xfId="0" applyNumberFormat="1" applyFont="1" applyFill="1" applyBorder="1" applyAlignment="1" applyProtection="1">
      <alignment horizontal="center"/>
      <protection hidden="1"/>
    </xf>
    <xf numFmtId="9" fontId="4" fillId="13" borderId="14" xfId="0" applyNumberFormat="1" applyFont="1" applyFill="1" applyBorder="1" applyAlignment="1" applyProtection="1">
      <alignment horizontal="center"/>
      <protection hidden="1"/>
    </xf>
    <xf numFmtId="9" fontId="4" fillId="13" borderId="15" xfId="0" applyNumberFormat="1" applyFont="1" applyFill="1" applyBorder="1" applyAlignment="1" applyProtection="1">
      <alignment horizontal="center"/>
      <protection hidden="1"/>
    </xf>
    <xf numFmtId="0" fontId="6" fillId="13" borderId="12" xfId="0" applyFont="1" applyFill="1" applyBorder="1" applyAlignment="1">
      <alignment horizontal="center"/>
    </xf>
    <xf numFmtId="0" fontId="6" fillId="13" borderId="13" xfId="0" applyFont="1" applyFill="1" applyBorder="1" applyAlignment="1">
      <alignment horizontal="center"/>
    </xf>
    <xf numFmtId="0" fontId="6" fillId="13" borderId="9" xfId="0" applyFont="1" applyFill="1" applyBorder="1" applyAlignment="1">
      <alignment horizontal="center"/>
    </xf>
    <xf numFmtId="0" fontId="6" fillId="13" borderId="11" xfId="0" applyFont="1" applyFill="1" applyBorder="1" applyAlignment="1">
      <alignment horizontal="center"/>
    </xf>
    <xf numFmtId="0" fontId="0" fillId="0" borderId="0" xfId="0"/>
    <xf numFmtId="2" fontId="4" fillId="13" borderId="12" xfId="0" applyNumberFormat="1" applyFont="1" applyFill="1" applyBorder="1" applyAlignment="1" applyProtection="1">
      <alignment horizontal="center"/>
      <protection hidden="1"/>
    </xf>
    <xf numFmtId="2" fontId="4" fillId="13" borderId="13" xfId="0" applyNumberFormat="1" applyFont="1" applyFill="1" applyBorder="1" applyAlignment="1" applyProtection="1">
      <alignment horizontal="center"/>
      <protection hidden="1"/>
    </xf>
    <xf numFmtId="0" fontId="3" fillId="6" borderId="19" xfId="0" applyFont="1" applyFill="1" applyBorder="1" applyAlignment="1">
      <alignment horizontal="left" wrapText="1"/>
    </xf>
    <xf numFmtId="0" fontId="3" fillId="6" borderId="20" xfId="0" applyFont="1" applyFill="1" applyBorder="1" applyAlignment="1">
      <alignment horizontal="left" wrapText="1"/>
    </xf>
    <xf numFmtId="44" fontId="4" fillId="13" borderId="9" xfId="0" applyNumberFormat="1" applyFont="1" applyFill="1" applyBorder="1" applyAlignment="1">
      <alignment horizontal="center"/>
    </xf>
    <xf numFmtId="44" fontId="4" fillId="13" borderId="11" xfId="0" applyNumberFormat="1" applyFont="1" applyFill="1" applyBorder="1" applyAlignment="1">
      <alignment horizontal="center"/>
    </xf>
    <xf numFmtId="44" fontId="4" fillId="13" borderId="12" xfId="0" applyNumberFormat="1" applyFont="1" applyFill="1" applyBorder="1" applyAlignment="1">
      <alignment horizontal="center"/>
    </xf>
    <xf numFmtId="44" fontId="4" fillId="13" borderId="13" xfId="0" applyNumberFormat="1" applyFont="1" applyFill="1" applyBorder="1" applyAlignment="1">
      <alignment horizontal="center"/>
    </xf>
    <xf numFmtId="44" fontId="4" fillId="13" borderId="14" xfId="0" applyNumberFormat="1" applyFont="1" applyFill="1" applyBorder="1"/>
    <xf numFmtId="44" fontId="4" fillId="13" borderId="15" xfId="0" applyNumberFormat="1" applyFont="1" applyFill="1" applyBorder="1"/>
    <xf numFmtId="174" fontId="5" fillId="17" borderId="9" xfId="0" applyNumberFormat="1" applyFont="1" applyFill="1" applyBorder="1" applyAlignment="1" applyProtection="1">
      <alignment horizontal="center"/>
      <protection hidden="1"/>
    </xf>
    <xf numFmtId="174" fontId="5" fillId="17" borderId="11" xfId="0" applyNumberFormat="1" applyFont="1" applyFill="1" applyBorder="1" applyAlignment="1" applyProtection="1">
      <alignment horizontal="center"/>
      <protection hidden="1"/>
    </xf>
    <xf numFmtId="174" fontId="5" fillId="11" borderId="16" xfId="0" applyNumberFormat="1" applyFont="1" applyFill="1" applyBorder="1" applyAlignment="1" applyProtection="1">
      <alignment horizontal="center"/>
      <protection hidden="1"/>
    </xf>
    <xf numFmtId="174" fontId="5" fillId="11" borderId="17" xfId="0" applyNumberFormat="1" applyFont="1" applyFill="1" applyBorder="1" applyAlignment="1" applyProtection="1">
      <alignment horizontal="center"/>
      <protection hidden="1"/>
    </xf>
    <xf numFmtId="173" fontId="5" fillId="11" borderId="0" xfId="0" applyNumberFormat="1" applyFont="1" applyFill="1" applyAlignment="1" applyProtection="1">
      <alignment horizontal="center"/>
      <protection locked="0"/>
    </xf>
    <xf numFmtId="174" fontId="5" fillId="11" borderId="16" xfId="1" applyNumberFormat="1" applyFont="1" applyFill="1" applyBorder="1" applyAlignment="1" applyProtection="1">
      <alignment horizontal="center"/>
      <protection hidden="1"/>
    </xf>
    <xf numFmtId="174" fontId="5" fillId="11" borderId="17" xfId="1" applyNumberFormat="1" applyFont="1" applyFill="1" applyBorder="1" applyAlignment="1" applyProtection="1">
      <alignment horizontal="center"/>
      <protection hidden="1"/>
    </xf>
    <xf numFmtId="174" fontId="5" fillId="12" borderId="16" xfId="1" applyNumberFormat="1" applyFont="1" applyFill="1" applyBorder="1" applyAlignment="1" applyProtection="1">
      <alignment horizontal="center"/>
      <protection hidden="1"/>
    </xf>
    <xf numFmtId="174" fontId="5" fillId="12" borderId="17" xfId="1" applyNumberFormat="1" applyFont="1" applyFill="1" applyBorder="1" applyAlignment="1" applyProtection="1">
      <alignment horizontal="center"/>
      <protection hidden="1"/>
    </xf>
    <xf numFmtId="174" fontId="4" fillId="15" borderId="16" xfId="1" applyNumberFormat="1" applyFont="1" applyFill="1" applyBorder="1" applyAlignment="1" applyProtection="1">
      <alignment horizontal="center"/>
      <protection hidden="1"/>
    </xf>
    <xf numFmtId="174" fontId="4" fillId="15" borderId="17" xfId="1" applyNumberFormat="1" applyFont="1" applyFill="1" applyBorder="1" applyAlignment="1" applyProtection="1">
      <alignment horizontal="center"/>
      <protection hidden="1"/>
    </xf>
    <xf numFmtId="0" fontId="37" fillId="19" borderId="21" xfId="0" applyFont="1" applyFill="1" applyBorder="1" applyAlignment="1">
      <alignment horizontal="center" vertical="center"/>
    </xf>
    <xf numFmtId="0" fontId="37" fillId="19" borderId="19" xfId="0" applyFont="1" applyFill="1" applyBorder="1" applyAlignment="1">
      <alignment horizontal="center" vertical="center"/>
    </xf>
    <xf numFmtId="0" fontId="37" fillId="19" borderId="20" xfId="0" applyFont="1" applyFill="1" applyBorder="1" applyAlignment="1">
      <alignment horizontal="center" vertical="center"/>
    </xf>
    <xf numFmtId="0" fontId="5" fillId="3" borderId="9" xfId="0" applyFont="1" applyFill="1" applyBorder="1" applyAlignment="1">
      <alignment horizontal="center"/>
    </xf>
    <xf numFmtId="0" fontId="0" fillId="0" borderId="11" xfId="0" applyBorder="1" applyAlignment="1">
      <alignment horizontal="center"/>
    </xf>
    <xf numFmtId="0" fontId="5" fillId="3" borderId="10" xfId="0" applyFont="1" applyFill="1" applyBorder="1" applyAlignment="1">
      <alignment horizontal="center"/>
    </xf>
    <xf numFmtId="0" fontId="3" fillId="3" borderId="0" xfId="0" applyFont="1" applyFill="1" applyAlignment="1">
      <alignment horizontal="center"/>
    </xf>
    <xf numFmtId="0" fontId="33" fillId="13" borderId="14" xfId="0" applyFont="1" applyFill="1" applyBorder="1" applyAlignment="1">
      <alignment horizontal="center"/>
    </xf>
    <xf numFmtId="0" fontId="33" fillId="13" borderId="15" xfId="0" applyFont="1" applyFill="1" applyBorder="1" applyAlignment="1">
      <alignment horizontal="center"/>
    </xf>
    <xf numFmtId="169" fontId="32" fillId="13" borderId="12" xfId="0" applyNumberFormat="1" applyFont="1" applyFill="1" applyBorder="1" applyAlignment="1" applyProtection="1">
      <alignment horizontal="center"/>
      <protection hidden="1"/>
    </xf>
    <xf numFmtId="0" fontId="32" fillId="13" borderId="13" xfId="0" applyFont="1" applyFill="1" applyBorder="1" applyAlignment="1" applyProtection="1">
      <alignment horizontal="center"/>
      <protection hidden="1"/>
    </xf>
    <xf numFmtId="0" fontId="32" fillId="13" borderId="12" xfId="0" applyFont="1" applyFill="1" applyBorder="1" applyAlignment="1" applyProtection="1">
      <alignment horizontal="center"/>
      <protection hidden="1"/>
    </xf>
    <xf numFmtId="0" fontId="28" fillId="0" borderId="12" xfId="0" applyFont="1" applyBorder="1"/>
    <xf numFmtId="0" fontId="28" fillId="0" borderId="0" xfId="0" applyFont="1"/>
    <xf numFmtId="2" fontId="32" fillId="13" borderId="12" xfId="0" applyNumberFormat="1" applyFont="1" applyFill="1" applyBorder="1" applyAlignment="1" applyProtection="1">
      <alignment horizontal="center"/>
      <protection hidden="1"/>
    </xf>
    <xf numFmtId="2" fontId="32" fillId="13" borderId="13" xfId="0" applyNumberFormat="1" applyFont="1" applyFill="1" applyBorder="1" applyAlignment="1" applyProtection="1">
      <alignment horizontal="center"/>
      <protection hidden="1"/>
    </xf>
    <xf numFmtId="0" fontId="33" fillId="13" borderId="12" xfId="0" applyFont="1" applyFill="1" applyBorder="1" applyAlignment="1">
      <alignment horizontal="center"/>
    </xf>
    <xf numFmtId="0" fontId="33" fillId="13" borderId="13" xfId="0" applyFont="1" applyFill="1" applyBorder="1" applyAlignment="1">
      <alignment horizontal="center"/>
    </xf>
    <xf numFmtId="0" fontId="29" fillId="16" borderId="16" xfId="0" applyFont="1" applyFill="1" applyBorder="1" applyAlignment="1">
      <alignment horizontal="center"/>
    </xf>
    <xf numFmtId="0" fontId="29" fillId="16" borderId="17" xfId="0" applyFont="1" applyFill="1" applyBorder="1" applyAlignment="1">
      <alignment horizontal="center"/>
    </xf>
    <xf numFmtId="0" fontId="32" fillId="13" borderId="9" xfId="0" applyFont="1" applyFill="1" applyBorder="1" applyAlignment="1" applyProtection="1">
      <alignment horizontal="center"/>
      <protection hidden="1"/>
    </xf>
    <xf numFmtId="0" fontId="32" fillId="13" borderId="11" xfId="0" applyFont="1" applyFill="1" applyBorder="1" applyAlignment="1" applyProtection="1">
      <alignment horizontal="center"/>
      <protection hidden="1"/>
    </xf>
    <xf numFmtId="9" fontId="32" fillId="13" borderId="12" xfId="4" applyFont="1" applyFill="1" applyBorder="1" applyAlignment="1" applyProtection="1">
      <alignment horizontal="center"/>
      <protection hidden="1"/>
    </xf>
    <xf numFmtId="9" fontId="32" fillId="13" borderId="13" xfId="4" applyFont="1" applyFill="1" applyBorder="1" applyAlignment="1" applyProtection="1">
      <alignment horizontal="center"/>
      <protection hidden="1"/>
    </xf>
    <xf numFmtId="0" fontId="32" fillId="13" borderId="13" xfId="0" applyFont="1" applyFill="1" applyBorder="1" applyProtection="1">
      <protection hidden="1"/>
    </xf>
    <xf numFmtId="44" fontId="22" fillId="11" borderId="16" xfId="0" applyNumberFormat="1" applyFont="1" applyFill="1" applyBorder="1" applyAlignment="1" applyProtection="1">
      <alignment horizontal="right"/>
      <protection hidden="1"/>
    </xf>
    <xf numFmtId="44" fontId="35" fillId="11" borderId="18" xfId="0" applyNumberFormat="1" applyFont="1" applyFill="1" applyBorder="1" applyAlignment="1" applyProtection="1">
      <alignment horizontal="right"/>
      <protection hidden="1"/>
    </xf>
    <xf numFmtId="0" fontId="30" fillId="19" borderId="21" xfId="0" applyFont="1" applyFill="1" applyBorder="1" applyAlignment="1">
      <alignment horizontal="center" vertical="center"/>
    </xf>
    <xf numFmtId="0" fontId="30" fillId="19" borderId="19" xfId="0" applyFont="1" applyFill="1" applyBorder="1" applyAlignment="1">
      <alignment horizontal="center" vertical="center"/>
    </xf>
    <xf numFmtId="0" fontId="30" fillId="19" borderId="20" xfId="0" applyFont="1" applyFill="1" applyBorder="1" applyAlignment="1">
      <alignment horizontal="center" vertical="center"/>
    </xf>
    <xf numFmtId="9" fontId="32" fillId="13" borderId="14" xfId="0" applyNumberFormat="1" applyFont="1" applyFill="1" applyBorder="1" applyAlignment="1" applyProtection="1">
      <alignment horizontal="center"/>
      <protection hidden="1"/>
    </xf>
    <xf numFmtId="9" fontId="32" fillId="13" borderId="15" xfId="0" applyNumberFormat="1" applyFont="1" applyFill="1" applyBorder="1" applyAlignment="1" applyProtection="1">
      <alignment horizontal="center"/>
      <protection hidden="1"/>
    </xf>
    <xf numFmtId="0" fontId="27" fillId="16" borderId="18" xfId="0" applyFont="1" applyFill="1" applyBorder="1" applyAlignment="1">
      <alignment horizontal="center"/>
    </xf>
    <xf numFmtId="0" fontId="33" fillId="13" borderId="9" xfId="0" applyFont="1" applyFill="1" applyBorder="1" applyAlignment="1">
      <alignment horizontal="center"/>
    </xf>
    <xf numFmtId="0" fontId="33" fillId="13" borderId="11" xfId="0" applyFont="1" applyFill="1" applyBorder="1" applyAlignment="1">
      <alignment horizontal="center"/>
    </xf>
    <xf numFmtId="174" fontId="27" fillId="17" borderId="9" xfId="0" applyNumberFormat="1" applyFont="1" applyFill="1" applyBorder="1" applyAlignment="1" applyProtection="1">
      <alignment horizontal="center"/>
      <protection hidden="1"/>
    </xf>
    <xf numFmtId="174" fontId="27" fillId="17" borderId="11" xfId="0" applyNumberFormat="1" applyFont="1" applyFill="1" applyBorder="1" applyAlignment="1" applyProtection="1">
      <alignment horizontal="center"/>
      <protection hidden="1"/>
    </xf>
    <xf numFmtId="174" fontId="27" fillId="11" borderId="16" xfId="0" applyNumberFormat="1" applyFont="1" applyFill="1" applyBorder="1" applyAlignment="1" applyProtection="1">
      <alignment horizontal="center"/>
      <protection hidden="1"/>
    </xf>
    <xf numFmtId="174" fontId="27" fillId="11" borderId="17" xfId="0" applyNumberFormat="1" applyFont="1" applyFill="1" applyBorder="1" applyAlignment="1" applyProtection="1">
      <alignment horizontal="center"/>
      <protection hidden="1"/>
    </xf>
    <xf numFmtId="44" fontId="27" fillId="11" borderId="16" xfId="0" applyNumberFormat="1" applyFont="1" applyFill="1" applyBorder="1" applyAlignment="1" applyProtection="1">
      <alignment horizontal="right"/>
      <protection hidden="1"/>
    </xf>
    <xf numFmtId="44" fontId="28" fillId="11" borderId="18" xfId="0" applyNumberFormat="1" applyFont="1" applyFill="1" applyBorder="1" applyAlignment="1" applyProtection="1">
      <alignment horizontal="right"/>
      <protection hidden="1"/>
    </xf>
    <xf numFmtId="44" fontId="27" fillId="11" borderId="17" xfId="0" applyNumberFormat="1" applyFont="1" applyFill="1" applyBorder="1" applyAlignment="1" applyProtection="1">
      <alignment horizontal="right"/>
      <protection hidden="1"/>
    </xf>
    <xf numFmtId="0" fontId="27" fillId="16" borderId="16" xfId="0" applyFont="1" applyFill="1" applyBorder="1" applyAlignment="1">
      <alignment horizontal="center"/>
    </xf>
    <xf numFmtId="0" fontId="27" fillId="16" borderId="17" xfId="0" applyFont="1" applyFill="1" applyBorder="1" applyAlignment="1">
      <alignment horizontal="center"/>
    </xf>
    <xf numFmtId="0" fontId="0" fillId="0" borderId="0" xfId="0" applyAlignment="1">
      <alignment horizontal="left"/>
    </xf>
  </cellXfs>
  <cellStyles count="10">
    <cellStyle name="Comma" xfId="1" builtinId="3"/>
    <cellStyle name="Currency" xfId="2" builtinId="4"/>
    <cellStyle name="Hyperlink" xfId="3" builtinId="8"/>
    <cellStyle name="Normal" xfId="0" builtinId="0"/>
    <cellStyle name="Normal 2" xfId="7" xr:uid="{5F8C2C50-1C84-4F1F-9A4E-E9AB41E150D1}"/>
    <cellStyle name="Normal 2 2" xfId="9" xr:uid="{99C8C7DA-E944-4654-97C5-9AF3159EB546}"/>
    <cellStyle name="Normal 3" xfId="5" xr:uid="{65E4FBC6-7F95-4F3E-B2F4-3C2B4D02159F}"/>
    <cellStyle name="Normal 4" xfId="8" xr:uid="{9F8B9561-7D23-4091-BBF1-FEB3378FCE44}"/>
    <cellStyle name="Percent" xfId="4" builtinId="5"/>
    <cellStyle name="Percent 2" xfId="6" xr:uid="{B70E6B23-ECAE-4BEB-9423-744DB131ECA5}"/>
  </cellStyles>
  <dxfs count="410">
    <dxf>
      <numFmt numFmtId="167" formatCode="_-[$$-409]* #,##0.00_ ;_-[$$-409]* \-#,##0.00\ ;_-[$$-409]* &quot;-&quot;??_ ;_-@_ "/>
    </dxf>
    <dxf>
      <numFmt numFmtId="0" formatCode="General"/>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b/>
        <i val="0"/>
        <color rgb="FF00B050"/>
      </font>
    </dxf>
    <dxf>
      <font>
        <b/>
        <i val="0"/>
        <color rgb="FFFF0000"/>
      </font>
    </dxf>
    <dxf>
      <font>
        <color rgb="FFFF0000"/>
      </font>
    </dxf>
    <dxf>
      <font>
        <color rgb="FF00B050"/>
      </font>
    </dxf>
    <dxf>
      <font>
        <b/>
        <i val="0"/>
        <color rgb="FF00B050"/>
      </font>
    </dxf>
    <dxf>
      <font>
        <b/>
        <i val="0"/>
        <color rgb="FFFF0000"/>
      </font>
    </dxf>
    <dxf>
      <font>
        <b/>
        <i val="0"/>
        <color rgb="FF00B050"/>
      </font>
    </dxf>
    <dxf>
      <font>
        <b/>
        <i val="0"/>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81" formatCode="&quot;$&quot;#,##0.00"/>
    </dxf>
    <dxf>
      <protection locked="1"/>
    </dxf>
    <dxf>
      <protection locked="1"/>
    </dxf>
    <dxf>
      <protection locked="1"/>
    </dxf>
    <dxf>
      <protection locked="1"/>
    </dxf>
    <dxf>
      <protection locked="1"/>
    </dxf>
    <dxf>
      <numFmt numFmtId="1" formatCode="0"/>
    </dxf>
    <dxf>
      <protection locked="1"/>
    </dxf>
    <dxf>
      <protection locked="1"/>
    </dxf>
    <dxf>
      <protection locked="1"/>
    </dxf>
    <dxf>
      <protection locked="1"/>
    </dxf>
    <dxf>
      <protection locked="1"/>
    </dxf>
    <dxf>
      <fill>
        <patternFill>
          <bgColor rgb="FFFFFF00"/>
        </patternFill>
      </fill>
    </dxf>
    <dxf>
      <numFmt numFmtId="199" formatCode="_-[$NT$-404]* #,##0.00_-;\-[$NT$-404]* #,##0.00_-;_-[$NT$-404]* &quot;-&quot;??_-;_-@_-"/>
    </dxf>
    <dxf>
      <numFmt numFmtId="202" formatCode="_-* #,##0.00\ [$kr-41D]_-;\-* #,##0.00\ [$kr-41D]_-;_-* &quot;-&quot;??\ [$kr-41D]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3" formatCode="_([$$-409]* #,##0.00_);_([$$-409]* \(#,##0.00\);_([$$-409]* &quot;-&quot;??_);_(@_)"/>
    </dxf>
    <dxf>
      <numFmt numFmtId="193" formatCode="_([$$-409]* #,##0.00_);_([$$-409]* \(#,##0.00\);_([$$-409]* &quot;-&quot;??_);_(@_)"/>
    </dxf>
    <dxf>
      <numFmt numFmtId="203" formatCode="[$NT$-404]#,##0.00"/>
    </dxf>
    <dxf>
      <numFmt numFmtId="204" formatCode="#,##0.00\ [$kr-41D]"/>
    </dxf>
    <dxf>
      <numFmt numFmtId="205" formatCode="#,##0.00\ [$₽-419]"/>
    </dxf>
    <dxf>
      <numFmt numFmtId="206" formatCode="[$$-1409]#,##0.00"/>
    </dxf>
    <dxf>
      <numFmt numFmtId="207" formatCode="[$kr-414]\ #,##0.00"/>
    </dxf>
    <dxf>
      <numFmt numFmtId="208" formatCode="[$₩-412]#,##0.00"/>
    </dxf>
    <dxf>
      <numFmt numFmtId="209" formatCode="[$¥-411]#,##0.00"/>
    </dxf>
    <dxf>
      <numFmt numFmtId="210" formatCode="[$₹-4009]\ #,##0.00"/>
    </dxf>
    <dxf>
      <numFmt numFmtId="211" formatCode="[$£-809]#,##0.00"/>
    </dxf>
    <dxf>
      <numFmt numFmtId="212" formatCode="[$€-2]\ #,##0.00"/>
    </dxf>
    <dxf>
      <numFmt numFmtId="213" formatCode="#,##0.00\ [$kr.-406]"/>
    </dxf>
    <dxf>
      <numFmt numFmtId="214" formatCode="[$¥-804]#,##0.00"/>
    </dxf>
    <dxf>
      <numFmt numFmtId="215" formatCode="#,##0.00\ [$CHF-100C]"/>
    </dxf>
    <dxf>
      <numFmt numFmtId="179" formatCode="[$$-409]#,##0.00"/>
    </dxf>
    <dxf>
      <numFmt numFmtId="216" formatCode="[$R$-416]\ #,##0.00"/>
    </dxf>
    <dxf>
      <numFmt numFmtId="217" formatCode="[$$-C09]#,##0.00"/>
    </dxf>
    <dxf>
      <numFmt numFmtId="179" formatCode="[$$-409]#,##0.00"/>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b/>
        <i val="0"/>
        <color rgb="FF00B050"/>
      </font>
    </dxf>
    <dxf>
      <font>
        <b/>
        <i val="0"/>
        <color rgb="FFFF0000"/>
      </font>
    </dxf>
    <dxf>
      <font>
        <color rgb="FFFF0000"/>
      </font>
    </dxf>
    <dxf>
      <font>
        <color rgb="FF00B050"/>
      </font>
    </dxf>
    <dxf>
      <font>
        <b/>
        <i val="0"/>
        <color rgb="FF00B050"/>
      </font>
    </dxf>
    <dxf>
      <font>
        <b/>
        <i val="0"/>
        <color rgb="FFFF0000"/>
      </font>
    </dxf>
    <dxf>
      <font>
        <b/>
        <i val="0"/>
        <color rgb="FF00B050"/>
      </font>
    </dxf>
    <dxf>
      <font>
        <b/>
        <i val="0"/>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color rgb="FFFF0000"/>
      </font>
    </dxf>
    <dxf>
      <font>
        <color rgb="FF00B050"/>
      </font>
    </dxf>
    <dxf>
      <font>
        <strike val="0"/>
        <color theme="0"/>
      </font>
      <fill>
        <patternFill>
          <bgColor theme="0"/>
        </patternFill>
      </fill>
      <border>
        <left/>
        <right/>
        <top/>
        <bottom/>
        <vertical/>
        <horizontal/>
      </border>
    </dxf>
    <dxf>
      <font>
        <color rgb="FFFF0000"/>
      </font>
    </dxf>
    <dxf>
      <font>
        <color rgb="FF00B050"/>
      </font>
    </dxf>
    <dxf>
      <numFmt numFmtId="199" formatCode="_-[$NT$-404]* #,##0.00_-;\-[$NT$-404]* #,##0.00_-;_-[$NT$-404]* &quot;-&quot;??_-;_-@_-"/>
    </dxf>
    <dxf>
      <numFmt numFmtId="198" formatCode="_-* #,##0.00\ [$kr-43B]_-;\-* #,##0.00\ [$kr-43B]_-;_-* &quot;-&quot;??\ [$kr-4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218" formatCode="_-[$kr-414]\ * #,##0.00_-;\-[$kr-414]\ * #,##0.00_-;_-[$kr-414]\ * &quot;-&quot;??_-;_-@_-"/>
    </dxf>
    <dxf>
      <numFmt numFmtId="196" formatCode="_([$NZD]\ * #,##0.00_);_([$NZD]\ * \(#,##0.00\);_([$NZD]\ * &quot;-&quot;??_);_(@_)"/>
    </dxf>
    <dxf>
      <numFmt numFmtId="197" formatCode="_-* #,##0.00\ [$₽-419]_-;\-* #,##0.00\ [$₽-419]_-;_-* &quot;-&quot;??\ [$₽-419]_-;_-@_-"/>
    </dxf>
    <dxf>
      <numFmt numFmtId="204" formatCode="#,##0.00\ [$kr-41D]"/>
    </dxf>
    <dxf>
      <numFmt numFmtId="199" formatCode="_-[$NT$-404]* #,##0.00_-;\-[$NT$-404]* #,##0.00_-;_-[$NT$-404]* &quot;-&quot;??_-;_-@_-"/>
    </dxf>
    <dxf>
      <font>
        <color rgb="FFFF0000"/>
      </font>
    </dxf>
    <dxf>
      <font>
        <color rgb="FF00B050"/>
      </font>
    </dxf>
    <dxf>
      <numFmt numFmtId="203" formatCode="[$NT$-404]#,##0.00"/>
    </dxf>
    <dxf>
      <numFmt numFmtId="204" formatCode="#,##0.00\ [$kr-41D]"/>
    </dxf>
    <dxf>
      <numFmt numFmtId="205" formatCode="#,##0.00\ [$₽-419]"/>
    </dxf>
    <dxf>
      <numFmt numFmtId="219" formatCode="[$NZD]\ #,##0.00"/>
    </dxf>
    <dxf>
      <numFmt numFmtId="207" formatCode="[$kr-414]\ #,##0.00"/>
    </dxf>
    <dxf>
      <numFmt numFmtId="208" formatCode="[$₩-412]#,##0.00"/>
    </dxf>
    <dxf>
      <numFmt numFmtId="209" formatCode="[$¥-411]#,##0.00"/>
    </dxf>
    <dxf>
      <numFmt numFmtId="210" formatCode="[$₹-4009]\ #,##0.00"/>
    </dxf>
    <dxf>
      <numFmt numFmtId="211" formatCode="[$£-809]#,##0.00"/>
    </dxf>
    <dxf>
      <numFmt numFmtId="212" formatCode="[$€-2]\ #,##0.00"/>
    </dxf>
    <dxf>
      <numFmt numFmtId="213" formatCode="#,##0.00\ [$kr.-406]"/>
    </dxf>
    <dxf>
      <numFmt numFmtId="214" formatCode="[$¥-804]#,##0.00"/>
    </dxf>
    <dxf>
      <numFmt numFmtId="220" formatCode="[$CHF-807]\ #,##0.00"/>
    </dxf>
    <dxf>
      <numFmt numFmtId="221" formatCode="[$$-1009]#,##0.00"/>
    </dxf>
    <dxf>
      <numFmt numFmtId="216" formatCode="[$R$-416]\ #,##0.00"/>
    </dxf>
    <dxf>
      <numFmt numFmtId="217" formatCode="[$$-C09]#,##0.00"/>
    </dxf>
    <dxf>
      <numFmt numFmtId="179" formatCode="[$$-409]#,##0.00"/>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s>
  <tableStyles count="1" defaultTableStyle="TableStyleMedium2" defaultPivotStyle="PivotStyleLight16">
    <tableStyle name="Table Style 1" pivot="0" count="0" xr9:uid="{D6B289DC-99A0-49BF-AE11-3650A6836DDF}"/>
  </tableStyles>
  <colors>
    <mruColors>
      <color rgb="FF107C10"/>
      <color rgb="FF737373"/>
      <color rgb="FF0078D4"/>
      <color rgb="FF00B050"/>
      <color rgb="FF8661C5"/>
      <color rgb="FF70AD47"/>
      <color rgb="FFD2D2D2"/>
      <color rgb="FFF2F2F2"/>
      <color rgb="FFD59DFF"/>
      <color rgb="FF054B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8</xdr:col>
      <xdr:colOff>220774</xdr:colOff>
      <xdr:row>10</xdr:row>
      <xdr:rowOff>95243</xdr:rowOff>
    </xdr:from>
    <xdr:to>
      <xdr:col>8</xdr:col>
      <xdr:colOff>1711246</xdr:colOff>
      <xdr:row>12</xdr:row>
      <xdr:rowOff>29263</xdr:rowOff>
    </xdr:to>
    <xdr:sp macro="" textlink="">
      <xdr:nvSpPr>
        <xdr:cNvPr id="22" name="Button3">
          <a:extLst>
            <a:ext uri="{FF2B5EF4-FFF2-40B4-BE49-F238E27FC236}">
              <a16:creationId xmlns:a16="http://schemas.microsoft.com/office/drawing/2014/main" id="{62C1C667-1865-4890-9005-4A7F67F7E6B1}"/>
            </a:ext>
          </a:extLst>
        </xdr:cNvPr>
        <xdr:cNvSpPr/>
      </xdr:nvSpPr>
      <xdr:spPr>
        <a:xfrm>
          <a:off x="11184609" y="1861290"/>
          <a:ext cx="1490472" cy="292608"/>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rPr>
            <a:t>Excluding AHB</a:t>
          </a:r>
        </a:p>
      </xdr:txBody>
    </xdr:sp>
    <xdr:clientData/>
  </xdr:twoCellAnchor>
  <xdr:twoCellAnchor editAs="absolute">
    <xdr:from>
      <xdr:col>7</xdr:col>
      <xdr:colOff>247290</xdr:colOff>
      <xdr:row>10</xdr:row>
      <xdr:rowOff>94390</xdr:rowOff>
    </xdr:from>
    <xdr:to>
      <xdr:col>8</xdr:col>
      <xdr:colOff>66240</xdr:colOff>
      <xdr:row>12</xdr:row>
      <xdr:rowOff>18250</xdr:rowOff>
    </xdr:to>
    <xdr:sp macro="" textlink="">
      <xdr:nvSpPr>
        <xdr:cNvPr id="30" name="Button4" hidden="1">
          <a:extLst>
            <a:ext uri="{FF2B5EF4-FFF2-40B4-BE49-F238E27FC236}">
              <a16:creationId xmlns:a16="http://schemas.microsoft.com/office/drawing/2014/main" id="{DBC00399-58F1-451B-A2FC-332D542144A9}"/>
            </a:ext>
          </a:extLst>
        </xdr:cNvPr>
        <xdr:cNvSpPr>
          <a:spLocks/>
        </xdr:cNvSpPr>
      </xdr:nvSpPr>
      <xdr:spPr>
        <a:xfrm>
          <a:off x="9520996" y="1918469"/>
          <a:ext cx="1487371" cy="305081"/>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 lastClr="FFFFFF"/>
              </a:solidFill>
              <a:effectLst/>
              <a:uLnTx/>
              <a:uFillTx/>
              <a:latin typeface="Calibri" panose="020F0502020204030204"/>
              <a:ea typeface="+mn-ea"/>
              <a:cs typeface="+mn-cs"/>
            </a:rPr>
            <a:t>Including AHB</a:t>
          </a:r>
        </a:p>
      </xdr:txBody>
    </xdr:sp>
    <xdr:clientData/>
  </xdr:twoCellAnchor>
  <xdr:twoCellAnchor editAs="oneCell">
    <xdr:from>
      <xdr:col>19</xdr:col>
      <xdr:colOff>461856</xdr:colOff>
      <xdr:row>225</xdr:row>
      <xdr:rowOff>123190</xdr:rowOff>
    </xdr:from>
    <xdr:to>
      <xdr:col>28</xdr:col>
      <xdr:colOff>1216274</xdr:colOff>
      <xdr:row>246</xdr:row>
      <xdr:rowOff>20228</xdr:rowOff>
    </xdr:to>
    <xdr:pic>
      <xdr:nvPicPr>
        <xdr:cNvPr id="4" name="Picture 3">
          <a:extLst>
            <a:ext uri="{FF2B5EF4-FFF2-40B4-BE49-F238E27FC236}">
              <a16:creationId xmlns:a16="http://schemas.microsoft.com/office/drawing/2014/main" id="{F3DA9DC5-67DA-4D15-991B-51BB94CC0835}"/>
            </a:ext>
          </a:extLst>
        </xdr:cNvPr>
        <xdr:cNvPicPr>
          <a:picLocks noChangeAspect="1"/>
        </xdr:cNvPicPr>
      </xdr:nvPicPr>
      <xdr:blipFill>
        <a:blip xmlns:r="http://schemas.openxmlformats.org/officeDocument/2006/relationships" r:embed="rId1"/>
        <a:stretch>
          <a:fillRect/>
        </a:stretch>
      </xdr:blipFill>
      <xdr:spPr>
        <a:xfrm>
          <a:off x="22978956" y="33041590"/>
          <a:ext cx="12368659" cy="3668304"/>
        </a:xfrm>
        <a:prstGeom prst="rect">
          <a:avLst/>
        </a:prstGeom>
        <a:ln>
          <a:solidFill>
            <a:schemeClr val="accent1"/>
          </a:solidFill>
        </a:ln>
      </xdr:spPr>
    </xdr:pic>
    <xdr:clientData/>
  </xdr:twoCellAnchor>
  <xdr:twoCellAnchor editAs="oneCell">
    <xdr:from>
      <xdr:col>17</xdr:col>
      <xdr:colOff>674370</xdr:colOff>
      <xdr:row>186</xdr:row>
      <xdr:rowOff>0</xdr:rowOff>
    </xdr:from>
    <xdr:to>
      <xdr:col>25</xdr:col>
      <xdr:colOff>339953</xdr:colOff>
      <xdr:row>220</xdr:row>
      <xdr:rowOff>28069</xdr:rowOff>
    </xdr:to>
    <xdr:pic>
      <xdr:nvPicPr>
        <xdr:cNvPr id="8" name="Picture 7">
          <a:extLst>
            <a:ext uri="{FF2B5EF4-FFF2-40B4-BE49-F238E27FC236}">
              <a16:creationId xmlns:a16="http://schemas.microsoft.com/office/drawing/2014/main" id="{30A0EA54-927C-42FF-B125-DA7F84F13E93}"/>
            </a:ext>
          </a:extLst>
        </xdr:cNvPr>
        <xdr:cNvPicPr>
          <a:picLocks noChangeAspect="1"/>
        </xdr:cNvPicPr>
      </xdr:nvPicPr>
      <xdr:blipFill>
        <a:blip xmlns:r="http://schemas.openxmlformats.org/officeDocument/2006/relationships" r:embed="rId2"/>
        <a:stretch>
          <a:fillRect/>
        </a:stretch>
      </xdr:blipFill>
      <xdr:spPr>
        <a:xfrm>
          <a:off x="20152995" y="25860375"/>
          <a:ext cx="11880375" cy="6171998"/>
        </a:xfrm>
        <a:prstGeom prst="rect">
          <a:avLst/>
        </a:prstGeom>
        <a:ln>
          <a:solidFill>
            <a:schemeClr val="accent1"/>
          </a:solidFill>
        </a:ln>
      </xdr:spPr>
    </xdr:pic>
    <xdr:clientData/>
  </xdr:twoCellAnchor>
  <xdr:twoCellAnchor editAs="absolute">
    <xdr:from>
      <xdr:col>7</xdr:col>
      <xdr:colOff>247499</xdr:colOff>
      <xdr:row>10</xdr:row>
      <xdr:rowOff>94608</xdr:rowOff>
    </xdr:from>
    <xdr:to>
      <xdr:col>8</xdr:col>
      <xdr:colOff>56417</xdr:colOff>
      <xdr:row>12</xdr:row>
      <xdr:rowOff>34978</xdr:rowOff>
    </xdr:to>
    <xdr:sp macro="[0]!IncludingAHBProcess" textlink="">
      <xdr:nvSpPr>
        <xdr:cNvPr id="9" name="Button1">
          <a:extLst>
            <a:ext uri="{FF2B5EF4-FFF2-40B4-BE49-F238E27FC236}">
              <a16:creationId xmlns:a16="http://schemas.microsoft.com/office/drawing/2014/main" id="{F18FB632-6641-4FB7-BDB3-580A874C8096}"/>
            </a:ext>
          </a:extLst>
        </xdr:cNvPr>
        <xdr:cNvSpPr/>
      </xdr:nvSpPr>
      <xdr:spPr>
        <a:xfrm>
          <a:off x="9527875" y="1861290"/>
          <a:ext cx="1490472"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Including</a:t>
          </a:r>
          <a:r>
            <a:rPr lang="en-US" sz="1100" baseline="0"/>
            <a:t> AHB</a:t>
          </a:r>
          <a:endParaRPr lang="en-US" sz="1100"/>
        </a:p>
      </xdr:txBody>
    </xdr:sp>
    <xdr:clientData/>
  </xdr:twoCellAnchor>
  <xdr:twoCellAnchor editAs="absolute">
    <xdr:from>
      <xdr:col>8</xdr:col>
      <xdr:colOff>218701</xdr:colOff>
      <xdr:row>10</xdr:row>
      <xdr:rowOff>94390</xdr:rowOff>
    </xdr:from>
    <xdr:to>
      <xdr:col>8</xdr:col>
      <xdr:colOff>1711713</xdr:colOff>
      <xdr:row>12</xdr:row>
      <xdr:rowOff>34935</xdr:rowOff>
    </xdr:to>
    <xdr:sp macro="[0]!ExcludingAHBProcess" textlink="">
      <xdr:nvSpPr>
        <xdr:cNvPr id="13" name="Button2" hidden="1">
          <a:extLst>
            <a:ext uri="{FF2B5EF4-FFF2-40B4-BE49-F238E27FC236}">
              <a16:creationId xmlns:a16="http://schemas.microsoft.com/office/drawing/2014/main" id="{BEB7A026-7021-4CB4-8E14-69A9EDF3546C}"/>
            </a:ext>
          </a:extLst>
        </xdr:cNvPr>
        <xdr:cNvSpPr/>
      </xdr:nvSpPr>
      <xdr:spPr>
        <a:xfrm>
          <a:off x="11174163" y="1918469"/>
          <a:ext cx="1490472" cy="30081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Excluding</a:t>
          </a:r>
          <a:r>
            <a:rPr lang="en-US" sz="1100" baseline="0"/>
            <a:t> AHB</a:t>
          </a:r>
          <a:endParaRPr lang="en-US" sz="1100"/>
        </a:p>
      </xdr:txBody>
    </xdr:sp>
    <xdr:clientData/>
  </xdr:twoCellAnchor>
  <xdr:twoCellAnchor editAs="absolute">
    <xdr:from>
      <xdr:col>7</xdr:col>
      <xdr:colOff>247467</xdr:colOff>
      <xdr:row>12</xdr:row>
      <xdr:rowOff>104299</xdr:rowOff>
    </xdr:from>
    <xdr:to>
      <xdr:col>10</xdr:col>
      <xdr:colOff>225616</xdr:colOff>
      <xdr:row>14</xdr:row>
      <xdr:rowOff>35143</xdr:rowOff>
    </xdr:to>
    <xdr:sp macro="[0]!AddDataIncAHB" textlink="">
      <xdr:nvSpPr>
        <xdr:cNvPr id="11" name="Button5" hidden="1">
          <a:extLst>
            <a:ext uri="{FF2B5EF4-FFF2-40B4-BE49-F238E27FC236}">
              <a16:creationId xmlns:a16="http://schemas.microsoft.com/office/drawing/2014/main" id="{5F332DA3-B91F-4A7C-89AB-A3421AD23B2C}"/>
            </a:ext>
          </a:extLst>
        </xdr:cNvPr>
        <xdr:cNvSpPr>
          <a:spLocks/>
        </xdr:cNvSpPr>
      </xdr:nvSpPr>
      <xdr:spPr>
        <a:xfrm>
          <a:off x="9519268" y="2282929"/>
          <a:ext cx="4799041" cy="3050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a:t>
          </a:r>
          <a:r>
            <a:rPr lang="en-US" sz="1100" baseline="0">
              <a:solidFill>
                <a:schemeClr val="lt1"/>
              </a:solidFill>
              <a:latin typeface="+mn-lt"/>
              <a:ea typeface="+mn-ea"/>
              <a:cs typeface="+mn-cs"/>
            </a:rPr>
            <a:t> Calculations</a:t>
          </a:r>
          <a:endParaRPr lang="en-US" sz="1100">
            <a:solidFill>
              <a:schemeClr val="lt1"/>
            </a:solidFill>
            <a:latin typeface="+mn-lt"/>
            <a:ea typeface="+mn-ea"/>
            <a:cs typeface="+mn-cs"/>
          </a:endParaRPr>
        </a:p>
      </xdr:txBody>
    </xdr:sp>
    <xdr:clientData/>
  </xdr:twoCellAnchor>
  <xdr:twoCellAnchor editAs="absolute">
    <xdr:from>
      <xdr:col>7</xdr:col>
      <xdr:colOff>256784</xdr:colOff>
      <xdr:row>12</xdr:row>
      <xdr:rowOff>104235</xdr:rowOff>
    </xdr:from>
    <xdr:to>
      <xdr:col>10</xdr:col>
      <xdr:colOff>208898</xdr:colOff>
      <xdr:row>14</xdr:row>
      <xdr:rowOff>35079</xdr:rowOff>
    </xdr:to>
    <xdr:sp macro="[0]!HideDataIncAHB" textlink="">
      <xdr:nvSpPr>
        <xdr:cNvPr id="12" name="Button6" hidden="1">
          <a:extLst>
            <a:ext uri="{FF2B5EF4-FFF2-40B4-BE49-F238E27FC236}">
              <a16:creationId xmlns:a16="http://schemas.microsoft.com/office/drawing/2014/main" id="{42F11B0F-5DFB-4A03-86F1-83794C39BE26}"/>
            </a:ext>
          </a:extLst>
        </xdr:cNvPr>
        <xdr:cNvSpPr>
          <a:spLocks/>
        </xdr:cNvSpPr>
      </xdr:nvSpPr>
      <xdr:spPr>
        <a:xfrm>
          <a:off x="9528270" y="2214265"/>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Calculations</a:t>
          </a:r>
        </a:p>
      </xdr:txBody>
    </xdr:sp>
    <xdr:clientData/>
  </xdr:twoCellAnchor>
  <xdr:twoCellAnchor editAs="absolute">
    <xdr:from>
      <xdr:col>7</xdr:col>
      <xdr:colOff>263788</xdr:colOff>
      <xdr:row>12</xdr:row>
      <xdr:rowOff>94433</xdr:rowOff>
    </xdr:from>
    <xdr:to>
      <xdr:col>10</xdr:col>
      <xdr:colOff>218442</xdr:colOff>
      <xdr:row>14</xdr:row>
      <xdr:rowOff>18292</xdr:rowOff>
    </xdr:to>
    <xdr:sp macro="[0]!AddDataExcAHB" textlink="">
      <xdr:nvSpPr>
        <xdr:cNvPr id="14" name="Button7" hidden="1">
          <a:extLst>
            <a:ext uri="{FF2B5EF4-FFF2-40B4-BE49-F238E27FC236}">
              <a16:creationId xmlns:a16="http://schemas.microsoft.com/office/drawing/2014/main" id="{4BD11925-C746-4E2A-B8DD-1ECDB80E2512}"/>
            </a:ext>
          </a:extLst>
        </xdr:cNvPr>
        <xdr:cNvSpPr>
          <a:spLocks/>
        </xdr:cNvSpPr>
      </xdr:nvSpPr>
      <xdr:spPr>
        <a:xfrm>
          <a:off x="9530829" y="2220338"/>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 Calculations</a:t>
          </a:r>
        </a:p>
      </xdr:txBody>
    </xdr:sp>
    <xdr:clientData/>
  </xdr:twoCellAnchor>
  <xdr:twoCellAnchor editAs="absolute">
    <xdr:from>
      <xdr:col>7</xdr:col>
      <xdr:colOff>246954</xdr:colOff>
      <xdr:row>12</xdr:row>
      <xdr:rowOff>94863</xdr:rowOff>
    </xdr:from>
    <xdr:to>
      <xdr:col>10</xdr:col>
      <xdr:colOff>218753</xdr:colOff>
      <xdr:row>14</xdr:row>
      <xdr:rowOff>35232</xdr:rowOff>
    </xdr:to>
    <xdr:sp macro="[0]!HideDataExcAHB" textlink="">
      <xdr:nvSpPr>
        <xdr:cNvPr id="15" name="Button8">
          <a:extLst>
            <a:ext uri="{FF2B5EF4-FFF2-40B4-BE49-F238E27FC236}">
              <a16:creationId xmlns:a16="http://schemas.microsoft.com/office/drawing/2014/main" id="{BD9541A1-DA14-4AE6-97CF-60F98FD4589F}"/>
            </a:ext>
          </a:extLst>
        </xdr:cNvPr>
        <xdr:cNvSpPr>
          <a:spLocks/>
        </xdr:cNvSpPr>
      </xdr:nvSpPr>
      <xdr:spPr>
        <a:xfrm>
          <a:off x="9525425" y="2225213"/>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Calculations</a:t>
          </a:r>
          <a:endParaRPr lang="en-US" sz="1100">
            <a:solidFill>
              <a:schemeClr val="lt1"/>
            </a:solidFill>
            <a:latin typeface="+mn-lt"/>
            <a:ea typeface="+mn-ea"/>
            <a:cs typeface="+mn-cs"/>
          </a:endParaRPr>
        </a:p>
      </xdr:txBody>
    </xdr:sp>
    <xdr:clientData/>
  </xdr:twoCellAnchor>
  <xdr:twoCellAnchor>
    <xdr:from>
      <xdr:col>10</xdr:col>
      <xdr:colOff>404861</xdr:colOff>
      <xdr:row>10</xdr:row>
      <xdr:rowOff>78124</xdr:rowOff>
    </xdr:from>
    <xdr:to>
      <xdr:col>12</xdr:col>
      <xdr:colOff>104432</xdr:colOff>
      <xdr:row>14</xdr:row>
      <xdr:rowOff>43487</xdr:rowOff>
    </xdr:to>
    <xdr:sp macro="[0]!ExcelTablesToPPT" textlink="">
      <xdr:nvSpPr>
        <xdr:cNvPr id="3" name="Rectangle: Rounded Corners 2">
          <a:extLst>
            <a:ext uri="{FF2B5EF4-FFF2-40B4-BE49-F238E27FC236}">
              <a16:creationId xmlns:a16="http://schemas.microsoft.com/office/drawing/2014/main" id="{91096B3A-1B8A-4E0C-96D5-D5652045A927}"/>
            </a:ext>
          </a:extLst>
        </xdr:cNvPr>
        <xdr:cNvSpPr/>
      </xdr:nvSpPr>
      <xdr:spPr>
        <a:xfrm>
          <a:off x="14505174" y="1900298"/>
          <a:ext cx="2045206" cy="70748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Export to PPT</a:t>
          </a:r>
        </a:p>
      </xdr:txBody>
    </xdr:sp>
    <xdr:clientData/>
  </xdr:twoCellAnchor>
  <xdr:twoCellAnchor editAs="absolute">
    <xdr:from>
      <xdr:col>9</xdr:col>
      <xdr:colOff>1083</xdr:colOff>
      <xdr:row>10</xdr:row>
      <xdr:rowOff>94608</xdr:rowOff>
    </xdr:from>
    <xdr:to>
      <xdr:col>10</xdr:col>
      <xdr:colOff>218828</xdr:colOff>
      <xdr:row>12</xdr:row>
      <xdr:rowOff>34978</xdr:rowOff>
    </xdr:to>
    <xdr:sp macro="[0]!SPLAProcess" textlink="">
      <xdr:nvSpPr>
        <xdr:cNvPr id="2" name="ShowSPLA">
          <a:extLst>
            <a:ext uri="{FF2B5EF4-FFF2-40B4-BE49-F238E27FC236}">
              <a16:creationId xmlns:a16="http://schemas.microsoft.com/office/drawing/2014/main" id="{99D8BE04-B84C-462E-98C3-7A15E4334D4A}"/>
            </a:ext>
          </a:extLst>
        </xdr:cNvPr>
        <xdr:cNvSpPr>
          <a:spLocks/>
        </xdr:cNvSpPr>
      </xdr:nvSpPr>
      <xdr:spPr>
        <a:xfrm>
          <a:off x="12830430" y="1917417"/>
          <a:ext cx="1491251" cy="3050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SPLA Scenario</a:t>
          </a:r>
        </a:p>
      </xdr:txBody>
    </xdr:sp>
    <xdr:clientData/>
  </xdr:twoCellAnchor>
  <xdr:twoCellAnchor editAs="absolute">
    <xdr:from>
      <xdr:col>8</xdr:col>
      <xdr:colOff>1869225</xdr:colOff>
      <xdr:row>10</xdr:row>
      <xdr:rowOff>104312</xdr:rowOff>
    </xdr:from>
    <xdr:to>
      <xdr:col>10</xdr:col>
      <xdr:colOff>209275</xdr:colOff>
      <xdr:row>12</xdr:row>
      <xdr:rowOff>35157</xdr:rowOff>
    </xdr:to>
    <xdr:sp macro="" textlink="">
      <xdr:nvSpPr>
        <xdr:cNvPr id="5" name="HideSPLA" hidden="1">
          <a:extLst>
            <a:ext uri="{FF2B5EF4-FFF2-40B4-BE49-F238E27FC236}">
              <a16:creationId xmlns:a16="http://schemas.microsoft.com/office/drawing/2014/main" id="{3E6310BC-A268-46C4-BC61-092D85F8172B}"/>
            </a:ext>
          </a:extLst>
        </xdr:cNvPr>
        <xdr:cNvSpPr>
          <a:spLocks/>
        </xdr:cNvSpPr>
      </xdr:nvSpPr>
      <xdr:spPr>
        <a:xfrm>
          <a:off x="12833060" y="1863374"/>
          <a:ext cx="1490472" cy="292608"/>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 lastClr="FFFFFF"/>
              </a:solidFill>
              <a:effectLst/>
              <a:uLnTx/>
              <a:uFillTx/>
              <a:latin typeface="Calibri" panose="020F0502020204030204"/>
              <a:ea typeface="+mn-ea"/>
              <a:cs typeface="+mn-cs"/>
            </a:rPr>
            <a:t>SPLA Scenario</a:t>
          </a:r>
        </a:p>
      </xdr:txBody>
    </xdr:sp>
    <xdr:clientData/>
  </xdr:twoCellAnchor>
  <xdr:twoCellAnchor editAs="absolute">
    <xdr:from>
      <xdr:col>7</xdr:col>
      <xdr:colOff>263655</xdr:colOff>
      <xdr:row>12</xdr:row>
      <xdr:rowOff>174234</xdr:rowOff>
    </xdr:from>
    <xdr:to>
      <xdr:col>10</xdr:col>
      <xdr:colOff>644655</xdr:colOff>
      <xdr:row>14</xdr:row>
      <xdr:rowOff>73245</xdr:rowOff>
    </xdr:to>
    <xdr:sp macro="[0]!AddDataIncAHB" textlink="">
      <xdr:nvSpPr>
        <xdr:cNvPr id="6" name="ShowSPLACalculations" hidden="1">
          <a:extLst>
            <a:ext uri="{FF2B5EF4-FFF2-40B4-BE49-F238E27FC236}">
              <a16:creationId xmlns:a16="http://schemas.microsoft.com/office/drawing/2014/main" id="{775DC6D5-B64F-4048-91EA-3EE4758F8E97}"/>
            </a:ext>
          </a:extLst>
        </xdr:cNvPr>
        <xdr:cNvSpPr>
          <a:spLocks/>
        </xdr:cNvSpPr>
      </xdr:nvSpPr>
      <xdr:spPr>
        <a:xfrm>
          <a:off x="9515085" y="2306449"/>
          <a:ext cx="5216237" cy="26494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 SPLA Calculations</a:t>
          </a:r>
        </a:p>
      </xdr:txBody>
    </xdr:sp>
    <xdr:clientData/>
  </xdr:twoCellAnchor>
  <xdr:twoCellAnchor editAs="absolute">
    <xdr:from>
      <xdr:col>7</xdr:col>
      <xdr:colOff>246776</xdr:colOff>
      <xdr:row>12</xdr:row>
      <xdr:rowOff>154509</xdr:rowOff>
    </xdr:from>
    <xdr:to>
      <xdr:col>10</xdr:col>
      <xdr:colOff>628486</xdr:colOff>
      <xdr:row>14</xdr:row>
      <xdr:rowOff>66220</xdr:rowOff>
    </xdr:to>
    <xdr:sp macro="[0]!HideAdditionalSPLAdata" textlink="">
      <xdr:nvSpPr>
        <xdr:cNvPr id="7" name="HideSPLACalculations" hidden="1">
          <a:extLst>
            <a:ext uri="{FF2B5EF4-FFF2-40B4-BE49-F238E27FC236}">
              <a16:creationId xmlns:a16="http://schemas.microsoft.com/office/drawing/2014/main" id="{B491E460-5D0F-4B5F-B4F4-E5E212C805D1}"/>
            </a:ext>
          </a:extLst>
        </xdr:cNvPr>
        <xdr:cNvSpPr>
          <a:spLocks/>
        </xdr:cNvSpPr>
      </xdr:nvSpPr>
      <xdr:spPr>
        <a:xfrm>
          <a:off x="9519161" y="2301964"/>
          <a:ext cx="5217582" cy="26494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a:t>
          </a:r>
          <a:r>
            <a:rPr lang="en-US" sz="1100">
              <a:solidFill>
                <a:schemeClr val="lt1"/>
              </a:solidFill>
              <a:latin typeface="+mn-lt"/>
              <a:ea typeface="+mn-ea"/>
              <a:cs typeface="+mn-cs"/>
            </a:rPr>
            <a:t>SPLA Calculations</a:t>
          </a:r>
        </a:p>
      </xdr:txBody>
    </xdr:sp>
    <xdr:clientData/>
  </xdr:twoCellAnchor>
  <xdr:twoCellAnchor editAs="oneCell">
    <xdr:from>
      <xdr:col>0</xdr:col>
      <xdr:colOff>65315</xdr:colOff>
      <xdr:row>0</xdr:row>
      <xdr:rowOff>69272</xdr:rowOff>
    </xdr:from>
    <xdr:to>
      <xdr:col>1</xdr:col>
      <xdr:colOff>3616507</xdr:colOff>
      <xdr:row>3</xdr:row>
      <xdr:rowOff>142810</xdr:rowOff>
    </xdr:to>
    <xdr:pic>
      <xdr:nvPicPr>
        <xdr:cNvPr id="16" name="Picture 15">
          <a:extLst>
            <a:ext uri="{FF2B5EF4-FFF2-40B4-BE49-F238E27FC236}">
              <a16:creationId xmlns:a16="http://schemas.microsoft.com/office/drawing/2014/main" id="{A95E3C48-3FC7-749B-ED52-43C15CCF356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9664" t="30064" r="10504" b="30133"/>
        <a:stretch/>
      </xdr:blipFill>
      <xdr:spPr>
        <a:xfrm>
          <a:off x="65315" y="69272"/>
          <a:ext cx="3648693" cy="595450"/>
        </a:xfrm>
        <a:prstGeom prst="rect">
          <a:avLst/>
        </a:prstGeom>
      </xdr:spPr>
    </xdr:pic>
    <xdr:clientData/>
  </xdr:twoCellAnchor>
  <xdr:twoCellAnchor editAs="oneCell">
    <xdr:from>
      <xdr:col>1</xdr:col>
      <xdr:colOff>3918858</xdr:colOff>
      <xdr:row>1</xdr:row>
      <xdr:rowOff>63335</xdr:rowOff>
    </xdr:from>
    <xdr:to>
      <xdr:col>3</xdr:col>
      <xdr:colOff>818878</xdr:colOff>
      <xdr:row>3</xdr:row>
      <xdr:rowOff>18912</xdr:rowOff>
    </xdr:to>
    <xdr:pic>
      <xdr:nvPicPr>
        <xdr:cNvPr id="18" name="Picture 17">
          <a:extLst>
            <a:ext uri="{FF2B5EF4-FFF2-40B4-BE49-F238E27FC236}">
              <a16:creationId xmlns:a16="http://schemas.microsoft.com/office/drawing/2014/main" id="{7FB91793-C684-B98C-BBC1-76ED2170A72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29694" y="243444"/>
          <a:ext cx="2026722" cy="306270"/>
        </a:xfrm>
        <a:prstGeom prst="rect">
          <a:avLst/>
        </a:prstGeom>
      </xdr:spPr>
    </xdr:pic>
    <xdr:clientData/>
  </xdr:twoCellAnchor>
  <xdr:twoCellAnchor>
    <xdr:from>
      <xdr:col>1</xdr:col>
      <xdr:colOff>3744687</xdr:colOff>
      <xdr:row>0</xdr:row>
      <xdr:rowOff>80158</xdr:rowOff>
    </xdr:from>
    <xdr:to>
      <xdr:col>1</xdr:col>
      <xdr:colOff>3744687</xdr:colOff>
      <xdr:row>3</xdr:row>
      <xdr:rowOff>84512</xdr:rowOff>
    </xdr:to>
    <xdr:cxnSp macro="">
      <xdr:nvCxnSpPr>
        <xdr:cNvPr id="20" name="Straight Connector 19">
          <a:extLst>
            <a:ext uri="{FF2B5EF4-FFF2-40B4-BE49-F238E27FC236}">
              <a16:creationId xmlns:a16="http://schemas.microsoft.com/office/drawing/2014/main" id="{9C4A469F-68A5-05A8-197E-38A19243B56C}"/>
            </a:ext>
          </a:extLst>
        </xdr:cNvPr>
        <xdr:cNvCxnSpPr/>
      </xdr:nvCxnSpPr>
      <xdr:spPr>
        <a:xfrm>
          <a:off x="3855523" y="80158"/>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74342</xdr:colOff>
      <xdr:row>0</xdr:row>
      <xdr:rowOff>74341</xdr:rowOff>
    </xdr:from>
    <xdr:to>
      <xdr:col>4</xdr:col>
      <xdr:colOff>879474</xdr:colOff>
      <xdr:row>3</xdr:row>
      <xdr:rowOff>140108</xdr:rowOff>
    </xdr:to>
    <xdr:pic>
      <xdr:nvPicPr>
        <xdr:cNvPr id="2" name="Picture 1">
          <a:extLst>
            <a:ext uri="{FF2B5EF4-FFF2-40B4-BE49-F238E27FC236}">
              <a16:creationId xmlns:a16="http://schemas.microsoft.com/office/drawing/2014/main" id="{FA070C55-0F14-4E0B-AB61-B9A928617C9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664" t="30064" r="10504" b="30133"/>
        <a:stretch/>
      </xdr:blipFill>
      <xdr:spPr>
        <a:xfrm>
          <a:off x="74342" y="74341"/>
          <a:ext cx="3648693" cy="595450"/>
        </a:xfrm>
        <a:prstGeom prst="rect">
          <a:avLst/>
        </a:prstGeom>
      </xdr:spPr>
    </xdr:pic>
    <xdr:clientData/>
  </xdr:twoCellAnchor>
  <xdr:twoCellAnchor editAs="oneCell">
    <xdr:from>
      <xdr:col>5</xdr:col>
      <xdr:colOff>33575</xdr:colOff>
      <xdr:row>1</xdr:row>
      <xdr:rowOff>71952</xdr:rowOff>
    </xdr:from>
    <xdr:to>
      <xdr:col>6</xdr:col>
      <xdr:colOff>898711</xdr:colOff>
      <xdr:row>3</xdr:row>
      <xdr:rowOff>25100</xdr:rowOff>
    </xdr:to>
    <xdr:pic>
      <xdr:nvPicPr>
        <xdr:cNvPr id="3" name="Picture 2">
          <a:extLst>
            <a:ext uri="{FF2B5EF4-FFF2-40B4-BE49-F238E27FC236}">
              <a16:creationId xmlns:a16="http://schemas.microsoft.com/office/drawing/2014/main" id="{0E29D386-B7F8-403F-A6E9-85E4273A887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38721" y="248513"/>
          <a:ext cx="2026722" cy="306270"/>
        </a:xfrm>
        <a:prstGeom prst="rect">
          <a:avLst/>
        </a:prstGeom>
      </xdr:spPr>
    </xdr:pic>
    <xdr:clientData/>
  </xdr:twoCellAnchor>
  <xdr:twoCellAnchor>
    <xdr:from>
      <xdr:col>4</xdr:col>
      <xdr:colOff>1020989</xdr:colOff>
      <xdr:row>0</xdr:row>
      <xdr:rowOff>85227</xdr:rowOff>
    </xdr:from>
    <xdr:to>
      <xdr:col>4</xdr:col>
      <xdr:colOff>1020989</xdr:colOff>
      <xdr:row>3</xdr:row>
      <xdr:rowOff>100225</xdr:rowOff>
    </xdr:to>
    <xdr:cxnSp macro="">
      <xdr:nvCxnSpPr>
        <xdr:cNvPr id="4" name="Straight Connector 3">
          <a:extLst>
            <a:ext uri="{FF2B5EF4-FFF2-40B4-BE49-F238E27FC236}">
              <a16:creationId xmlns:a16="http://schemas.microsoft.com/office/drawing/2014/main" id="{CEAEE5FA-0EA9-451B-803B-15532996A12D}"/>
            </a:ext>
          </a:extLst>
        </xdr:cNvPr>
        <xdr:cNvCxnSpPr/>
      </xdr:nvCxnSpPr>
      <xdr:spPr>
        <a:xfrm>
          <a:off x="3864550" y="85227"/>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25400</xdr:rowOff>
    </xdr:from>
    <xdr:to>
      <xdr:col>2</xdr:col>
      <xdr:colOff>389026</xdr:colOff>
      <xdr:row>3</xdr:row>
      <xdr:rowOff>68400</xdr:rowOff>
    </xdr:to>
    <xdr:pic>
      <xdr:nvPicPr>
        <xdr:cNvPr id="2" name="Picture 1">
          <a:extLst>
            <a:ext uri="{FF2B5EF4-FFF2-40B4-BE49-F238E27FC236}">
              <a16:creationId xmlns:a16="http://schemas.microsoft.com/office/drawing/2014/main" id="{F85348AF-9EA5-46D7-AFF7-90D08CD008B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664" t="30064" r="10504" b="30133"/>
        <a:stretch/>
      </xdr:blipFill>
      <xdr:spPr>
        <a:xfrm>
          <a:off x="76200" y="25400"/>
          <a:ext cx="3648693" cy="595450"/>
        </a:xfrm>
        <a:prstGeom prst="rect">
          <a:avLst/>
        </a:prstGeom>
      </xdr:spPr>
    </xdr:pic>
    <xdr:clientData/>
  </xdr:twoCellAnchor>
  <xdr:twoCellAnchor editAs="oneCell">
    <xdr:from>
      <xdr:col>2</xdr:col>
      <xdr:colOff>704712</xdr:colOff>
      <xdr:row>1</xdr:row>
      <xdr:rowOff>13305</xdr:rowOff>
    </xdr:from>
    <xdr:to>
      <xdr:col>4</xdr:col>
      <xdr:colOff>555501</xdr:colOff>
      <xdr:row>2</xdr:row>
      <xdr:rowOff>133309</xdr:rowOff>
    </xdr:to>
    <xdr:pic>
      <xdr:nvPicPr>
        <xdr:cNvPr id="3" name="Picture 2">
          <a:extLst>
            <a:ext uri="{FF2B5EF4-FFF2-40B4-BE49-F238E27FC236}">
              <a16:creationId xmlns:a16="http://schemas.microsoft.com/office/drawing/2014/main" id="{35BA2585-D724-4E9B-AF20-D441EA1DAB3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0579" y="199572"/>
          <a:ext cx="2026722" cy="306270"/>
        </a:xfrm>
        <a:prstGeom prst="rect">
          <a:avLst/>
        </a:prstGeom>
      </xdr:spPr>
    </xdr:pic>
    <xdr:clientData/>
  </xdr:twoCellAnchor>
  <xdr:twoCellAnchor>
    <xdr:from>
      <xdr:col>2</xdr:col>
      <xdr:colOff>530541</xdr:colOff>
      <xdr:row>0</xdr:row>
      <xdr:rowOff>36286</xdr:rowOff>
    </xdr:from>
    <xdr:to>
      <xdr:col>2</xdr:col>
      <xdr:colOff>530541</xdr:colOff>
      <xdr:row>3</xdr:row>
      <xdr:rowOff>22167</xdr:rowOff>
    </xdr:to>
    <xdr:cxnSp macro="">
      <xdr:nvCxnSpPr>
        <xdr:cNvPr id="4" name="Straight Connector 3">
          <a:extLst>
            <a:ext uri="{FF2B5EF4-FFF2-40B4-BE49-F238E27FC236}">
              <a16:creationId xmlns:a16="http://schemas.microsoft.com/office/drawing/2014/main" id="{ED2ACFA0-275B-4B87-ADAB-69D49A092518}"/>
            </a:ext>
          </a:extLst>
        </xdr:cNvPr>
        <xdr:cNvCxnSpPr/>
      </xdr:nvCxnSpPr>
      <xdr:spPr>
        <a:xfrm>
          <a:off x="3866408" y="36286"/>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57149</xdr:colOff>
      <xdr:row>10</xdr:row>
      <xdr:rowOff>104525</xdr:rowOff>
    </xdr:from>
    <xdr:to>
      <xdr:col>12</xdr:col>
      <xdr:colOff>702309</xdr:colOff>
      <xdr:row>25</xdr:row>
      <xdr:rowOff>132715</xdr:rowOff>
    </xdr:to>
    <xdr:pic>
      <xdr:nvPicPr>
        <xdr:cNvPr id="2" name="Picture 1">
          <a:extLst>
            <a:ext uri="{FF2B5EF4-FFF2-40B4-BE49-F238E27FC236}">
              <a16:creationId xmlns:a16="http://schemas.microsoft.com/office/drawing/2014/main" id="{03526A1C-440E-4034-BD80-D8D7189DAC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524" y="1914275"/>
          <a:ext cx="6741160" cy="2742815"/>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44450</xdr:colOff>
      <xdr:row>0</xdr:row>
      <xdr:rowOff>130175</xdr:rowOff>
    </xdr:from>
    <xdr:to>
      <xdr:col>12</xdr:col>
      <xdr:colOff>1466851</xdr:colOff>
      <xdr:row>10</xdr:row>
      <xdr:rowOff>11530</xdr:rowOff>
    </xdr:to>
    <xdr:sp macro="" textlink="">
      <xdr:nvSpPr>
        <xdr:cNvPr id="4" name="TextBox 3">
          <a:extLst>
            <a:ext uri="{FF2B5EF4-FFF2-40B4-BE49-F238E27FC236}">
              <a16:creationId xmlns:a16="http://schemas.microsoft.com/office/drawing/2014/main" id="{8C1F3205-9052-4A1A-A1B4-5E4EE6F280A6}"/>
            </a:ext>
          </a:extLst>
        </xdr:cNvPr>
        <xdr:cNvSpPr txBox="1"/>
      </xdr:nvSpPr>
      <xdr:spPr>
        <a:xfrm>
          <a:off x="6473825" y="130175"/>
          <a:ext cx="7518401" cy="1691105"/>
        </a:xfrm>
        <a:prstGeom prst="rect">
          <a:avLst/>
        </a:prstGeom>
        <a:noFill/>
        <a:ln>
          <a:solidFill>
            <a:schemeClr val="accent1"/>
          </a:solidFill>
        </a:ln>
      </xdr:spPr>
      <xdr:txBody>
        <a:bodyPr wrap="square" rtlCol="0">
          <a:spAutoFit/>
        </a:bodyPr>
        <a:lstStyle>
          <a:defPPr>
            <a:defRPr lang="en-NL"/>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If after a refresh (new import) the grouping for 1-8 &amp; 9-16 cores per VM is broken, please select A8, and</a:t>
          </a:r>
          <a:r>
            <a:rPr lang="en-US" baseline="0"/>
            <a:t> </a:t>
          </a:r>
          <a:r>
            <a:rPr lang="en-US"/>
            <a:t>bring back the grouping numbers as showed in the screenshot!</a:t>
          </a:r>
        </a:p>
        <a:p>
          <a:endParaRPr lang="en-US"/>
        </a:p>
        <a:p>
          <a:r>
            <a:rPr lang="en-US"/>
            <a:t>If left table is completely</a:t>
          </a:r>
          <a:r>
            <a:rPr lang="en-US" baseline="0"/>
            <a:t> empty, verify if column header containing OS details is called "OS according to configuration file"</a:t>
          </a:r>
          <a:endParaRPr lang="en-NL"/>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vor Davis" refreshedDate="45264.451973148149" createdVersion="7" refreshedVersion="8" minRefreshableVersion="3" recordCount="345" xr:uid="{D6066357-1FB9-48C5-85D8-986724CE0CF8}">
  <cacheSource type="worksheet">
    <worksheetSource ref="A1:K1048576" sheet="RVTools filtered"/>
  </cacheSource>
  <cacheFields count="13">
    <cacheField name="VM" numFmtId="0">
      <sharedItems containsBlank="1" count="8000">
        <s v=" SPC-Cab-Cluster-P40-Interconnect-WO-R1"/>
        <s v="Â SPC-Cab-Cluster-P40-Interconnect-IX-R1"/>
        <s v="Â SPC-Cab-Cluster-P40-Interconnect-NE-R1"/>
        <s v="ALP083AVMP01"/>
        <s v="ALP083AVMP02"/>
        <s v="ALP083AVMP03"/>
        <s v="ALP083AVMP04"/>
        <s v="ALP083AVMP05"/>
        <s v="ALPD00ESRA01"/>
        <s v="ALPD00ESRA02"/>
        <s v="ALPD00ESRA03"/>
        <s v="ALPD00ESRA04"/>
        <s v="ALPD10OMEA01.basspro.net"/>
        <s v="ALPD20USCA01.basspro.net-Unisphere Central"/>
        <s v="ALPD83ALBC01"/>
        <s v="ALPD83ALBC02"/>
        <s v="ALPD83ALBC03"/>
        <s v="ALPD83AXSA01"/>
        <s v="ALPD83AXSA02"/>
        <s v="ALPD83DPC01"/>
        <s v="ALPD83IIQ01"/>
        <s v="alpd84vlia01"/>
        <s v="alpd84vlia02"/>
        <s v="alpd84vlia03"/>
        <s v="alpd84vlia04"/>
        <s v="avi-sss11"/>
        <s v="avi-test2"/>
        <s v="BJ-AVS2Test2019"/>
        <s v="evs-vm1"/>
        <s v="lapqk1000it01"/>
        <s v="lapqk2000it01"/>
        <s v="neweugazureprodhost"/>
        <s v="PAPVRBAP01"/>
        <s v="RHEL7.EUG20200225.Azure.Prod"/>
        <s v="SE_Prod_Avi-se-bqovb"/>
        <s v="SE_Prod_Avi-se-fmehq"/>
        <s v="SE_Prod_Avi-se-giegm"/>
        <s v="SE_Prod_Avi-se-kjzfa"/>
        <s v="SHQAGPAP01"/>
        <s v="SHQBITDP01"/>
        <s v="SHQ-BP-Cluster-P50-Interconnect-IX-R1"/>
        <s v="SHQ-BP-Cluster-P50-Interconnect-NE-R1"/>
        <s v="SHQ-BP-Cluster-P50-Interconnect-WO-R1"/>
        <s v="SHQ-BP-Cluster-P60-Interconnect-IX-R1"/>
        <s v="SHQ-BP-Cluster-P60-Interconnect-NE-R1"/>
        <s v="SHQ-BP-Cluster-P60-Interconnect-WO-R1"/>
        <s v="SHQ-BP-Cluster-P80-Interconnect-IX-R1"/>
        <s v="SHQ-BP-Cluster-P80-Interconnect-NE-R1"/>
        <s v="SHQ-BP-Cluster-P80-Interconnect-WO-R1"/>
        <s v="SHQBPMAP01"/>
        <s v="SHQ-Cab-Cluster-P10-Interconnect-IX-R1"/>
        <s v="SHQ-Cab-Cluster-P10-Interconnect-NE-R1"/>
        <s v="SHQ-Cab-Cluster-P10-Interconnect-WO-R1"/>
        <s v="SHQ-Cab-Cluster-P20-Interconnect-IX-R1"/>
        <s v="SHQ-Cab-Cluster-P20-Interconnect-NE-R1"/>
        <s v="SHQ-Cab-Cluster-P20-Interconnect-WO-R1"/>
        <s v="SHQ-Cab-Cluster-P30-CP-WO-R1"/>
        <s v="SHQ-Cab-Cluster-P30-Interconnect-IX-R1"/>
        <s v="SHQ-Cab-Cluster-P30-Interconnect-NE-R1"/>
        <s v="SHQ-Cab-Cluster-P30-Interconnect-WO-R1"/>
        <s v="SHQ-Cab-Cluster-P40-Interconnect-IX-R1"/>
        <s v="SHQ-Cab-Cluster-P40-Interconnect-NE-R1"/>
        <s v="SHQ-Cab-Cluster-P40-Interconnect-WO-R1"/>
        <s v="SHQ-Cab-Cluster-P70-Interconnect-IX-R1"/>
        <s v="SHQ-Cab-Cluster-P70-Interconnect-NE-R1"/>
        <s v="SHQ-Cab-Cluster-P70-Interconnect-WO-R1"/>
        <s v="SHQ-Cab-Cluster-P90-Interconnect-IX-R1"/>
        <s v="SHQ-Cab-Cluster-P90-Interconnect-NE-R1"/>
        <s v="SHQ-Cab-Cluster-P90-Interconnect-WO-R1"/>
        <s v="SHQ-Cab-Cluster-PZ60-Interconnect-IX-R1"/>
        <s v="SHQ-Cab-Cluster-PZ60-Interconnect-NE-R1"/>
        <s v="SHQ-Cab-Cluster-PZ60-Interconnect-WO-R1"/>
        <s v="SHQ-Cab-TestDev-CT30-AVS20-Prod-IX-R1"/>
        <s v="SHQ-Cab-TestDev-CT30-AVS20-Prod-NE-R1"/>
        <s v="SHQ-Cab-TestDev-CT30-AVS20-Prod-WO-R1"/>
        <s v="SHQCCAWT01"/>
        <s v="SHQCCAWT02"/>
        <s v="SHQCCAWT03"/>
        <s v="SHQCCAWT04"/>
        <s v="SHQCWMAP01"/>
        <s v="SHQDBAAP02"/>
        <s v="SHQDCHAZSHP"/>
        <s v="SHQDCSAP01"/>
        <s v="SHQDSHAP01"/>
        <s v="SHQDSHAP02"/>
        <s v="SHQEUGPM01"/>
        <s v="SHQEUGPM02"/>
        <s v="SHQEVTCRYPT1"/>
        <s v="SHQFASAP01"/>
        <s v="SHQFASAP10"/>
        <s v="SHQGSFAD01"/>
        <s v="SHQGSFAP01"/>
        <s v="SHQGSFAP02"/>
        <s v="SHQHRBAP02"/>
        <s v="SHQHRBAP03"/>
        <s v="SHQISSWP01"/>
        <s v="SHQISSWP02"/>
        <s v="SHQLOGAP02 (OL6)"/>
        <s v="SHQMAPAP01"/>
        <s v="SHQ-Prod-Cab-DMZ-Cluster-PZ00-SM-IX-R1"/>
        <s v="SHQ-Prod-Cab-DMZ-Cluster-PZ00-SM-NE-R1"/>
        <s v="SHQ-Prod-Cab-DMZ-Cluster-PZ00-SM-WO-R1"/>
        <s v="SHQ-Prod-Cab-DMZ-Cluster-PZ50-SM-IX-R1"/>
        <s v="SHQ-Prod-Cab-DMZ-Cluster-PZ50-SM-NE-R1"/>
        <s v="SHQ-Prod-Cab-DMZ-Cluster-PZ50-SM-WO-R1"/>
        <s v="SHQ-Prod-Cab-DMZ-Cluster-PZ90-SM-IX-R1"/>
        <s v="SHQ-Prod-Cab-DMZ-Cluster-PZ90-SM-NE-R1"/>
        <s v="SHQ-Prod-Cab-DMZ-Cluster-PZ90-SM-WO-R1"/>
        <s v="SHQPSTAP01"/>
        <s v="SHQPSTAP02"/>
        <s v="SHQSHCAP02"/>
        <s v="SHQSMSAP01"/>
        <s v="SHQSPLAP01"/>
        <s v="SHQSPLAP03"/>
        <s v="SHQSPWAP01"/>
        <s v="SHQSPWAP02"/>
        <s v="SHQSQLDP22"/>
        <s v="SHQSQLDP49"/>
        <s v="SHQSQLDP50"/>
        <s v="SHQSQLDP53"/>
        <s v="SHQSQLDP57"/>
        <s v="SHQSQLDP58"/>
        <s v="SHQSQLMP01"/>
        <s v="SHQTMEAP01"/>
        <s v="SHQTMEAP02"/>
        <s v="shqtmeat02"/>
        <s v="SHQUCCAP60"/>
        <s v="SHQVNIAP01"/>
        <s v="SHQVNIAP02"/>
        <s v="SIDHQDCRPT1"/>
        <s v="SIDHQDCRPT2"/>
        <s v="sidhqmiriaproc"/>
        <s v="SIDHQRTLHMJZJS2"/>
        <s v="SIDWCSUP5PZDJL1.Cabelas.Corp"/>
        <s v="sldd10odbd01"/>
        <s v="sldd20odbd01"/>
        <s v="slpd00arga01"/>
        <s v="slpd00cpaa01"/>
        <s v="slpd00dynap01"/>
        <s v="slpd00dynsp01"/>
        <s v="SLPD00ESBA01"/>
        <s v="SLPD00ESBA02"/>
        <s v="SLPD00LOGA02"/>
        <s v="SLPD00MQMA01"/>
        <s v="SLPD00MQMA02"/>
        <s v="SLPD00MQMA03"/>
        <s v="slpd00oema01"/>
        <s v="slpd00ol7t01"/>
        <s v="slpd00ol8t01"/>
        <s v="SLPD00SECA01"/>
        <s v="SLPD00SECA01 - OLD"/>
        <s v="SLPD00SECA02"/>
        <s v="SLPD00SECA03"/>
        <s v="slpd10dser01"/>
        <s v="SLPD83IOCA01"/>
        <s v="SLPD83IOCA01_CLONE"/>
        <s v="slpd84eksa01"/>
        <s v="slpd84odbd01"/>
        <s v="SPCAMPCP00-UCS-AMP-SM-IX-R1"/>
        <s v="SPCAMPCP00-UCS-AMP-SM-WO-R1"/>
        <s v="SPC-BP-Cluster-P50-Interconnect-IX-R1"/>
        <s v="SPC-BP-Cluster-P50-Interconnect-NE-R1"/>
        <s v="SPC-BP-Cluster-P50-Interconnect-WO-R1"/>
        <s v="SPC-BP-Cluster-P5A-Interconnect-IX-R1"/>
        <s v="SPC-BP-Cluster-P5A-Interconnect-NE-R1"/>
        <s v="SPC-BP-Cluster-P5A-Interconnect-WO-R1"/>
        <s v="SPC-BP-Cluster-P60-Interconnect-IX-R1"/>
        <s v="SPC-BP-Cluster-P60-Interconnect-NE-R1"/>
        <s v="SPC-BP-Cluster-P60-Interconnect-WO-R1"/>
        <s v="SPC-BP-Cluster-P80-Interconnect-IX-R1"/>
        <s v="SPC-BP-Cluster-P80-Interconnect-NE-R1"/>
        <s v="SPC-BP-Cluster-P80-Interconnect-WO-R1"/>
        <s v="SPC-BP-Cluster-P90-2008-Interconnect-IX-R1"/>
        <s v="SPC-BP-Cluster-P90-2008-Interconnect-NE-R1"/>
        <s v="SPC-BP-Cluster-P90-2008-Interconnect-WO-R1"/>
        <s v="SPC-BPS-Cluster-PZ70-Interconnect-IX-R1"/>
        <s v="SPC-BPS-Cluster-PZ70-Interconnect-NE-R1"/>
        <s v="SPC-BPS-Cluster-PZ70-Interconnect-WO-R1"/>
        <s v="SPC-BP-TestDev-AVS2-Prod-IX-R1"/>
        <s v="SPC-BP-TestDev-AVS2-Prod-NE-R1"/>
        <s v="SPC-BP-TestDev-AVS2-Prod-NE-R2"/>
        <s v="SPC-BP-TestDev-AVS2-Prod-NE-R3"/>
        <s v="SPC-BP-TestDev-AVS2-Prod-WO-R1"/>
        <s v="SPC-NewCo-Cluster-P90-Interconnect-IX-R1"/>
        <s v="SPC-NewCo-Cluster-P90-Interconnect-NE-R1"/>
        <s v="SPC-NewCo-Cluster-P90-Interconnect-WO-R1"/>
        <s v="SPC-NewCo-TestDev_Prod-AVS2_SM-IX-R1"/>
        <s v="SPC-NewCo-TestDev_Prod-AVS2_SM-NE-R1"/>
        <s v="SPC-NewCo-TestDev_Prod-AVS2_SM-WO-R1"/>
        <s v="SPCVMWCP150-OracleCluster-Interconnect-IX-R1"/>
        <s v="SPCVMWCP150-OracleCluster-Interconnect-NE-R1"/>
        <s v="SPCVMWCP150-OracleCluster-Interconnect-WO-R1"/>
        <s v="SRVBIFITP02"/>
        <s v="SRVBIXITP03.basspro.net"/>
        <s v="SRVCFWEBITP01"/>
        <s v="SRVDFSITP02"/>
        <s v="SRVDPLYRETLP01"/>
        <s v="SRVELSITP01"/>
        <s v="SRVIBMITP04"/>
        <s v="srvibmitp05"/>
        <s v="SRVPKIAP01-NoJoin"/>
        <s v="SRVPKIAP02"/>
        <s v="SRVPLAWLEGALP02"/>
        <s v="SRVPSTAP01"/>
        <s v="SRVSCISTRP01"/>
        <s v="SRVSCISTRP02"/>
        <s v="SRVSTMITP03"/>
        <s v="SRVWEBARGP01"/>
        <s v="SRVWSVCTMBCP01"/>
        <s v="SRVWSVCTMBCP02"/>
        <s v="SRVWSVCTMBCP03"/>
        <s v="SRVWSVCTMBCP05"/>
        <s v="SWPD00WVLA01.basspro.net"/>
        <s v="SWPD10_HT01"/>
        <s v="SWPD10BITD01"/>
        <s v="SWPD10BTRA01"/>
        <s v="SWPD10BTRA02"/>
        <s v="SWPD10CSACB01"/>
        <s v="SWPD10CSACB02"/>
        <s v="SWPD10DELA01"/>
        <s v="SWPD10EPFA01"/>
        <s v="SWPD10EPFA02"/>
        <s v="SWPD10EPFA03"/>
        <s v="SWPD10ESLD01"/>
        <s v="SWPD10EVSA01"/>
        <s v="SWPD10EXHA01"/>
        <s v="SWPD10EXHA02"/>
        <s v="SWPD10FDXA01"/>
        <s v="SWPD10FDXA02"/>
        <s v="SWPD10FFXA01"/>
        <s v="SWPD10IMPA01"/>
        <s v="SWPD10JBXA01"/>
        <s v="SWPD10KMS01"/>
        <s v="SWPD10LEXA02"/>
        <s v="SWPD10LNLD02"/>
        <s v="SWPD10MASA01"/>
        <s v="SWPD10MRHA01"/>
        <s v="SWPD10NFSA01"/>
        <s v="SWPD10PSM01"/>
        <s v="SWPD10SCCMA03"/>
        <s v="SWPD10SCCMD01"/>
        <s v="SWPD10SCCMD02"/>
        <s v="SWPD10SQLDAA"/>
        <s v="SWPD10T0FS01"/>
        <s v="SWPD10T0J01"/>
        <s v="SWPD10T0J02"/>
        <s v="SWPD10T1FS01"/>
        <s v="SWPD10T1J01"/>
        <s v="SWPD10T1J02"/>
        <s v="SWPD10T2FS01"/>
        <s v="SWPD10T2J01"/>
        <s v="SWPD10T2J02"/>
        <s v="SWPD10TMMA01"/>
        <s v="SWPD20ADCA01"/>
        <s v="SWPD20DFSM03"/>
        <s v="SWPD20DFSM04"/>
        <s v="SWPD20EVSA01"/>
        <s v="SWPD20EVSM01"/>
        <s v="SWPD20EVSM02"/>
        <s v="SWPD20EVSM03"/>
        <s v="SWPD20FTPA01"/>
        <s v="SWPD20PROA01"/>
        <s v="SWPD20SAPA02"/>
        <s v="SWPD20SCCMA03"/>
        <s v="SWPD20SCMD01"/>
        <s v="SWPD20SCMD02"/>
        <s v="SWPD20SCMD99"/>
        <s v="SWPD20SQLDAA"/>
        <s v="SWPD20TRPA01"/>
        <s v="SWPD20WSOA01"/>
        <s v="SWPD80CFTA01"/>
        <s v="SWPD80CFTD01"/>
        <s v="SWPD80EASA01"/>
        <s v="SWPD80EVSA01"/>
        <s v="SWPD80HVCA01"/>
        <s v="SWPD80NSXA01-WEB"/>
        <s v="SWPD80NSXA02-APP"/>
        <s v="SWPD80NSXA03-DB01"/>
        <s v="SWPD80SCBA01"/>
        <s v="SWPD80SCBA02"/>
        <s v="SWPD80SCBA03"/>
        <s v="SWPD80SCBA04"/>
        <s v="SWPD80SCBD02"/>
        <s v="SWPD80SCBFS01"/>
        <s v="SWPD80SCBW01"/>
        <s v="SWPD80SPLA01"/>
        <s v="SWPD80SVNA01"/>
        <s v="SWPD80SVNA05"/>
        <s v="SWPD80SVNA06"/>
        <s v="SWPD80SVNA07"/>
        <s v="SWPD80TLIA02"/>
        <s v="SWPD80TLIA03"/>
        <s v="SWPD80TMBD01"/>
        <s v="SWPD80VPTA01"/>
        <s v="SWPD80VRTA01"/>
        <s v="SWPD80VRTA02"/>
        <s v="SWPD80VRTA03"/>
        <s v="SWPD80VRTA04"/>
        <s v="SWPD80VRTA05"/>
        <s v="SWPD80VRTA06"/>
        <s v="SWPD80VRTA07"/>
        <s v="SWPD80VRTA08"/>
        <s v="SWPD80VRTD01"/>
        <s v="SWPD80VRTD02"/>
        <s v="SWPD82SPLA01"/>
        <s v="SWPD83COGA01"/>
        <s v="SWPD83COGA02"/>
        <s v="SWPD83COGA03"/>
        <s v="SWPD83COGC01"/>
        <s v="SWPD83DPA01"/>
        <s v="SWPD83DPA02"/>
        <s v="SWPD83FMPD01"/>
        <s v="SWPD83FPTA01"/>
        <s v="SWPD83FPTA02"/>
        <s v="SWPD83FPTA03"/>
        <s v="SWPD83GASA01"/>
        <s v="SWPD83KRNA01"/>
        <s v="SWPD83NSRA01"/>
        <s v="SWPD83PRTA01"/>
        <s v="SWPD83SBMA01"/>
        <s v="SWPD83SBMA02"/>
        <s v="SWPD83SBMA03"/>
        <s v="SWPD83SBMA04"/>
        <s v="SWPD83SCMD01"/>
        <s v="SWPD83SDFA01"/>
        <s v="SWPD83SQLD01"/>
        <s v="SWPD83SQLD02"/>
        <s v="SWPD83TLIA01"/>
        <s v="SWPD83TPPA01"/>
        <s v="SWPD83VCBA01"/>
        <s v="SWPD84ZACA01"/>
        <s v="SWPDHAJDAA01"/>
        <s v="TMPL_SRV2019_x64"/>
        <s v="TMPL_SRV2019_x64 Template"/>
        <s v="WRKBAJITP02"/>
        <s v="WRKCRBITP01"/>
        <s v="WRKDBAITP01"/>
        <s v="WRKSASITP01"/>
        <s v="wspinfsqlm00"/>
        <s v="WSPKMSIT01"/>
        <s v="WSPRDLIT01"/>
        <s v="WSPSCCMFS01"/>
        <s v="WSPSCCMPRI01"/>
        <s v="WSPSCCMSQL01"/>
        <m/>
        <s v="85f5e7f098c651ac9b14acdede79794c8e7e121107232-control-plane-0" u="1"/>
        <s v="85f5e7f098c651ac9b14acdede79794c8e7e121107232-control-plane-0-1" u="1"/>
        <s v="85f5e7f098c651ac9b14acdede79794c8e7e121107232-control-plane-0-2" u="1"/>
        <s v="arc-template" u="1"/>
        <s v="arc-template-2" u="1"/>
        <s v="centos-7-with-passwordless-sudo" u="1"/>
        <s v="centos-7-with-passwordless-sudo-1" u="1"/>
        <s v="centos-7-with-passwordless-sudo-2" u="1"/>
        <s v="cluster20221104185609-control-plane-lth2j" u="1"/>
        <s v="cluster20221104185609-control-plane-lth2j-1" u="1"/>
        <s v="cluster20221104185609-control-plane-lth2j-2" u="1"/>
        <s v="debian-11.5" u="1"/>
        <s v="debian-11.5-1" u="1"/>
        <s v="debian-11.5-2" u="1"/>
        <s v="DPM-2022" u="1"/>
        <s v="DPM-2022-1" u="1"/>
        <s v="DPM-2022-2" u="1"/>
        <s v="MicrosoftAzureMigration-Discovery" u="1"/>
        <s v="MicrosoftAzureMigration-Discovery-1" u="1"/>
        <s v="MicrosoftAzureMigration-Discovery-2" u="1"/>
        <s v="MicrosoftAzureMigration-Migration" u="1"/>
        <s v="MicrosoftAzureMigration-Migration-1" u="1"/>
        <s v="MicrosoftAzureMigration-Migration-2" u="1"/>
        <s v="opensuse-15.4" u="1"/>
        <s v="opensuse-15.4-1" u="1"/>
        <s v="opensuse-15.4-2" u="1"/>
        <s v="photon-4.0" u="1"/>
        <s v="photon-4.0-1" u="1"/>
        <s v="photon-4.0-2" u="1"/>
        <s v="rhel-8.7-beta" u="1"/>
        <s v="rhel-8.7-beta-1" u="1"/>
        <s v="rhel-8.7-beta-2" u="1"/>
        <s v="SCOM-2022" u="1"/>
        <s v="SCOM-2022-1" u="1"/>
        <s v="SCOM-2022-2" u="1"/>
        <s v="ubuntu-18.04-desktop-template" u="1"/>
        <s v="ubuntu-18.04-desktop-template-1" u="1"/>
        <s v="ubuntu-18.04-desktop-template-2" u="1"/>
        <s v="ubuntu-18.04-desktop-with-mysql-01" u="1"/>
        <s v="ubuntu-18.04-desktop-with-mysql-01-1" u="1"/>
        <s v="ubuntu-18.04-desktop-with-mysql-01-2" u="1"/>
        <s v="ubuntu-22.04-desktop" u="1"/>
        <s v="ubuntu-22.04-desktop-1" u="1"/>
        <s v="ubuntu-22.04-desktop-2" u="1"/>
        <s v="VMware-HCX-Connector-4.3.3.0-19714657" u="1"/>
        <s v="VMware-HCX-Connector-4.3.3.0-19714657-1" u="1"/>
        <s v="VMware-HCX-Connector-4.3.3.0-19714657-2" u="1"/>
        <s v="win-10-desktop" u="1"/>
        <s v="win-10-desktop-1" u="1"/>
        <s v="win-10-desktop-2" u="1"/>
        <s v="win-10-desktop-template" u="1"/>
        <s v="win-10-desktop-template-1" u="1"/>
        <s v="win-10-desktop-template-2" u="1"/>
        <s v="win-11-desktop" u="1"/>
        <s v="win-11-desktop-1" u="1"/>
        <s v="win-11-desktop-2" u="1"/>
        <s v="win-22-server" u="1"/>
        <s v="win-22-server-1" u="1"/>
        <s v="win-22-server-2" u="1"/>
        <s v="win-22-server-with-graphics-template" u="1"/>
        <s v="win-22-server-with-graphics-template-1" u="1"/>
        <s v="win-22-server-with-graphics-template-2" u="1"/>
        <s v="win-sql-server-2019" u="1"/>
        <s v="win-sql-server-2019-1" u="1"/>
        <s v="win-sql-server-2019-2" u="1"/>
        <e v="#N/A" u="1"/>
        <s v="sv232031.ztb.icb.commerzbank.com" u="1"/>
        <s v="DTVMWA026" u="1"/>
        <s v="UKSDATCUKDB24" u="1"/>
        <s v="DCWS1004" u="1"/>
        <s v="vTuxTK-Dev" u="1"/>
        <s v="degbs547" u="1"/>
        <s v="DCWS1014" u="1"/>
        <s v="wso2pped-01-ei-01.ux.mbid.cz" u="1"/>
        <s v="myczvl0bd0lidx2.ux.mbid.cz" u="1"/>
        <s v="DCWS1024" u="1"/>
        <s v="sv232358.ztbpre.icbpre.commerzbank.com" u="1"/>
        <s v="UKSDATC-UKDB52" u="1"/>
        <s v="VM0130" u="1"/>
        <s v="wso2pped-02-ei-01.ux.mbid.cz" u="1"/>
        <s v="VM1130" u="1"/>
        <s v="degbs577" u="1"/>
        <s v="VM2130" u="1"/>
        <s v="DCWS1044" u="1"/>
        <s v="UKSDATC-UKWS23" u="1"/>
        <s v="mbczvl0bl0lfce5.ux.mbid.cz" u="1"/>
        <s v="mbczvl1dl0nasf2" u="1"/>
        <s v="DCWS1064" u="1"/>
        <s v="VM0559" u="1"/>
        <s v="sv257096.ztb.icb.commerzbank.com" u="1"/>
        <s v="mbczvl1dl0ofmd2" u="1"/>
        <s v="VM1559" u="1"/>
        <s v="VM2559" u="1"/>
        <s v="DCWS1108" u="1"/>
        <s v="VM0745" u="1"/>
        <s v="VM1745" u="1"/>
        <s v="dpvmli074" u="1"/>
        <s v="DCWS1128" u="1"/>
        <s v="MBCZVW0BL0DEEX1" u="1"/>
        <s v="VM0931" u="1"/>
        <s v="VM0493" u="1"/>
        <s v="DCWS1138" u="1"/>
        <s v="mbczvl0bl0mq9u1.ux.mbid.cz" u="1"/>
        <s v="VM1931" u="1"/>
        <s v="VM1493" u="1"/>
        <s v="DPVMWI034" u="1"/>
        <s v="VM2493" u="1"/>
        <s v="vILMT9" u="1"/>
        <s v="DCWS1168" u="1"/>
        <s v="vAnydoc16" u="1"/>
        <s v="mbczvl0bd0wfmd1" u="1"/>
        <s v="vICN-Prod" u="1"/>
        <s v="MYCZSW0BL013050" u="1"/>
        <s v="DCWS1178" u="1"/>
        <s v="degbs310" u="1"/>
        <s v="mbczvl0bl0mq9u2.ux.mbid.cz" u="1"/>
        <s v="DPVMWA053" u="1"/>
        <s v="DCWS1188" u="1"/>
        <s v="degbs320" u="1"/>
        <s v="DCWS1198" u="1"/>
        <s v="degbs330" u="1"/>
        <s v="UKSDATC-UKIS40" u="1"/>
        <s v="VM0044" u="1"/>
        <s v="VM1044" u="1"/>
        <s v="vXFB-SR-TEST" u="1"/>
        <s v="VM2044" u="1"/>
        <s v="mbczvl6alluql7x.ux.mbid.cz" u="1"/>
        <s v="vTango04" u="1"/>
        <s v="mbczvl0bl0mq9u3.ux.mbid.cz" u="1"/>
        <s v="VM0230" u="1"/>
        <s v="VM1230" u="1"/>
        <s v="VM2230" u="1"/>
        <s v="wso2tst2-00-hap-01.ux.mbid.cz" u="1"/>
        <s v="wso2tst2-00-hap-02.ux.mbid.cz" u="1"/>
        <s v="mbczvl6alluqsi1.ux.mbid.cz" u="1"/>
        <s v="MBCZVW6AL0CORL1" u="1"/>
        <s v="mbczvl1dl0mq9d2.ux.mbid.cz" u="1"/>
        <s v="VM0659" u="1"/>
        <s v="degbs390" u="1"/>
        <s v="mbczvl0bl0mq9u4.ux.mbid.cz" u="1"/>
        <s v="VM1659" u="1"/>
        <s v="VM2659" u="1"/>
        <s v="mbczvl1dl0acim2.ux.mbid.cz" u="1"/>
        <s v="degbs434" u="1"/>
        <s v="VM0845" u="1"/>
        <s v="mbczvl6alluqsi2.ux.mbid.cz" u="1"/>
        <s v="VM1845" u="1"/>
        <s v="vSmartCockpit-t" u="1"/>
        <s v="VM0593" u="1"/>
        <s v="VM1593" u="1"/>
        <s v="VM2593" u="1"/>
        <s v="mbczvl1dl0tif02.ux.mbid.cz" u="1"/>
        <s v="degbs474" u="1"/>
        <s v="MBCZVW0BD0GSMT1" u="1"/>
        <s v="UKSDATC-UKAP31" u="1"/>
        <s v="vDLS" u="1"/>
        <s v="ukspark-ukfs01" u="1"/>
        <s v="degbs494" u="1"/>
        <s v="degbs528" u="1"/>
        <s v="MBCZVW1DL0DHCP2" u="1"/>
        <s v="mbczvl1dl0nodej.ux.mbid.cz" u="1"/>
        <s v="degbs538" u="1"/>
        <s v="mbczvl6allmqml3.ux.mbid.cz" u="1"/>
        <s v="VM0144" u="1"/>
        <s v="mbczvl0bl0mq9w1" u="1"/>
        <s v="mbczvl6al0kiba1.ux.mbid.cz" u="1"/>
        <s v="VM1144" u="1"/>
        <s v="VM2144" u="1"/>
        <s v="DCWS1025" u="1"/>
        <s v="VM0330" u="1"/>
        <s v="VM00300" u="1"/>
        <s v="DCWS1035" u="1"/>
        <s v="VM1330" u="1"/>
        <s v="degbs578" u="1"/>
        <s v="vPrint-Box" u="1"/>
        <s v="VM2330" u="1"/>
        <s v="VM00301" u="1"/>
        <s v="DCWS1045" u="1"/>
        <s v="mbczvl6allmqml4.ux.mbid.cz" u="1"/>
        <s v="MBCZVW0BL0SBPS3" u="1"/>
        <s v="VM00302" u="1"/>
        <s v="DCWS1055" u="1"/>
        <s v="mbczvl0bl0mq9w2" u="1"/>
        <s v="VM00303" u="1"/>
        <s v="DCWS1065" u="1"/>
        <s v="VM0759" u="1"/>
        <s v="VM1759" u="1"/>
        <s v="VM00304" u="1"/>
        <s v="UKSDC01-UKIS14" u="1"/>
        <s v="mbczvl0bl0cge31" u="1"/>
        <s v="myczsl1dl0uwcmx.ux.mbid.cz" u="1"/>
        <s v="VM00305" u="1"/>
        <s v="VM0945" u="1"/>
        <s v="DCWS1119" u="1"/>
        <s v="VM1945" u="1"/>
        <s v="VM00306" u="1"/>
        <s v="DCWS1095" u="1"/>
        <s v="VM00307" u="1"/>
        <s v="VM0693" u="1"/>
        <s v="DCWS1139" u="1"/>
        <s v="MBCZVW0BL0XCTS1" u="1"/>
        <s v="sv257033.ztbpre.icbpre.commerzbank.com" u="1"/>
        <s v="VM1693" u="1"/>
        <s v="VM00308" u="1"/>
        <s v="VM2693" u="1"/>
        <s v="VM00309" u="1"/>
        <s v="lsmal0005-logstash-01.ux.mbid.cz" u="1"/>
        <s v="UKSDATC-UKWS40" u="1"/>
        <s v="myfvsl0bl0ccax1.ux.mbid.cz" u="1"/>
        <s v="DCWS1169" u="1"/>
        <s v="DCWS1179" u="1"/>
        <s v="MBCZVW0BL0CORL1" u="1"/>
        <s v="VM0058" u="1"/>
        <s v="VM1058" u="1"/>
        <s v="DPVMWA063" u="1"/>
        <s v="degbs756 (ityx - wanze standby- ist nun degbs655)" u="1"/>
        <s v="VM2058" u="1"/>
        <s v="PC42288DEV9026" u="1"/>
        <s v="DCWS1199" u="1"/>
        <s v="degbs331" u="1"/>
        <s v="VM0244" u="1"/>
        <s v="sv253550.ztbpre.icbpre.commerzbank.com" u="1"/>
        <s v="VM1244" u="1"/>
        <s v="mbczvl0bd0lfce1.ux.mbid.cz" u="1"/>
        <s v="myfvsl0bl0ccax2.ux.mbid.cz" u="1"/>
        <s v="wasanp05.zit.commerzbank.com" u="1"/>
        <s v="VM2244" u="1"/>
        <s v="wasanp15.zit.commerzbank.com" u="1"/>
        <s v="VM0430" u="1"/>
        <s v="MYCZSW5VL801021" u="1"/>
        <s v="VM1430" u="1"/>
        <s v="sv242106.ztb.icb.commerzbank.com" u="1"/>
        <s v="VM2430" u="1"/>
        <s v="vdev-dc1" u="1"/>
        <s v="dtvmld099" u="1"/>
        <s v="2K8_32bit" u="1"/>
        <s v="VM0859" u="1"/>
        <s v="VM1859" u="1"/>
        <s v="visiib-i2" u="1"/>
        <s v="degbs435" u="1"/>
        <s v="vVProbeDMZ" u="1"/>
        <s v="degbs455" u="1"/>
        <s v="VM0793" u="1"/>
        <s v="VM1793" u="1"/>
        <s v="DPVMWT020" u="1"/>
        <s v="UKSDATC-UKVM05" u="1"/>
        <s v="degbs509" u="1"/>
        <s v="lapi00002-openapi-01.ux.mbid.cz" u="1"/>
        <s v="fra1-mgmt-cp17" u="1"/>
        <s v="VM0158" u="1"/>
        <s v="UKSDATC-UKDB12" u="1"/>
        <s v="myczvl1dd0lidx1.ux.mbid.cz" u="1"/>
        <s v="VM1158" u="1"/>
        <s v="degbs539" u="1"/>
        <s v="UKSDATCUKDB34" u="1"/>
        <s v="VM2158" u="1"/>
        <s v="UKSDATC-UKWS77" u="1"/>
        <s v="DCWS1006" u="1"/>
        <s v="VM0344" u="1"/>
        <s v="VM00440" u="1"/>
        <s v="VM1344" u="1"/>
        <s v="SV42080OEL0229" u="1"/>
        <s v="VM2344" u="1"/>
        <s v="VM00441" u="1"/>
        <s v="VM0530" u="1"/>
        <s v="VM0092" u="1"/>
        <s v="VM00442" u="1"/>
        <s v="DCWS1036" u="1"/>
        <s v="VM1530" u="1"/>
        <s v="VM1092" u="1"/>
        <s v="VM2530" u="1"/>
        <s v="VM2092" u="1"/>
        <s v="VM00443" u="1"/>
        <s v="DCWS1046" u="1"/>
        <s v="VM00444" u="1"/>
        <s v="Windows2012" u="1"/>
        <s v="bigiqdcdxstd" u="1"/>
        <s v="VM00445" u="1"/>
        <s v="VM0959" u="1"/>
        <s v="VM1959" u="1"/>
        <s v="VM00446" u="1"/>
        <s v="vTrans-1" u="1"/>
        <s v="lsmal0008-openapi-01.ux.mbid.cz" u="1"/>
        <s v="PC43216TOR5238" u="1"/>
        <s v="VM00447" u="1"/>
        <s v="davmli729.degbank.local" u="1"/>
        <s v="VM00448" u="1"/>
        <s v="devmli709" u="1"/>
        <s v="de-ffm-degba-bcrep01" u="1"/>
        <s v="VM00449" u="1"/>
        <s v="mbczvl1dl0lfce6.ux.mbid.cz" u="1"/>
        <s v="VM0893" u="1"/>
        <s v="sv257034.ztbpre.icbpre.commerzbank.com" u="1"/>
        <s v="VM1893" u="1"/>
        <s v="DTVMWT003" u="1"/>
        <s v="mbczvl1dl0mq9u1.ux.mbid.cz" u="1"/>
        <s v="sv193647.ztb.icb.commerzbank.com" u="1"/>
        <s v="degbs302" u="1"/>
        <s v="fra1-comp-vcs2_6.7" u="1"/>
        <s v="mbczvl1dl0lfce7.ux.mbid.cz" u="1"/>
        <s v="sv238221.ztb.icb.commerzbank.com" u="1"/>
        <s v="degbs312" u="1"/>
        <s v="VM0258" u="1"/>
        <s v="VM1258" u="1"/>
        <s v="degbs322" u="1"/>
        <s v="mbczvl0bl0rtdm2" u="1"/>
        <s v="mbczvl1dl0mq9u2.ux.mbid.cz" u="1"/>
        <s v="myczvl0bl0jent1.ux.mbid.cz" u="1"/>
        <s v="VM2258" u="1"/>
        <s v="sapp17ci00" u="1"/>
        <s v="VM0444" u="1"/>
        <s v="degbs707 (IBW Altsystem)" u="1"/>
        <s v="sv253551.ztbpre.icbpre.commerzbank.com" u="1"/>
        <s v="VM1444" u="1"/>
        <s v="VM2444" u="1"/>
        <s v="UKSBIRS-UKTS09" u="1"/>
        <s v="UKSDATC-UKDB49" u="1"/>
        <s v="mbczvl1dl0lfce8.ux.mbid.cz" u="1"/>
        <s v="UKSDATC-W7Test2" u="1"/>
        <s v="lsmal0006-reactapp-01.ux.mbid.cz" u="1"/>
        <s v="VM0630" u="1"/>
        <s v="VM0192" u="1"/>
        <s v="infnyd01.zit.commerzbank.com" u="1"/>
        <s v="VM1630" u="1"/>
        <s v="VM1192" u="1"/>
        <s v="mbczvl0bl0rtdm3" u="1"/>
        <s v="mbczvl1dl0mq9u3.ux.mbid.cz" u="1"/>
        <s v="sv242107.ztb.icb.commerzbank.com" u="1"/>
        <s v="VM2630" u="1"/>
        <s v="vdev-dc2" u="1"/>
        <s v="VM2192" u="1"/>
        <s v="template_p_centos7_ez_1" u="1"/>
        <s v="vStor2rrd" u="1"/>
        <s v="vbim-arbe" u="1"/>
        <s v="degbs498 (centos repo)" u="1"/>
        <s v="mbczvl1dl0mq9u4.ux.mbid.cz" u="1"/>
        <s v="degbs436" u="1"/>
        <s v="PC42288DEV9043" u="1"/>
        <s v="UKSDATC-UKAP85" u="1"/>
        <s v="uksfitz-ukde01" u="1"/>
        <s v="vCMS" u="1"/>
        <s v="VM0993" u="1"/>
        <s v="vCoba" u="1"/>
        <s v="VM1993" u="1"/>
        <s v="degbs466" u="1"/>
        <s v="mbczvl1dl0mq9u5.ux.mbid.cz" u="1"/>
        <s v="SRV_2019_STD_DE" u="1"/>
        <s v="sv257009.ztb.icb.commerzbank.com" u="1"/>
        <s v="MBCZVW1DL0SBPS1" u="1"/>
        <s v="fra1-mgmt-liw2" u="1"/>
        <s v="VM0358" u="1"/>
        <s v="VM00580" u="1"/>
        <s v="mbczvl6alsvidop.ux.mbid.cz" u="1"/>
        <s v="VM1358" u="1"/>
        <s v="MBCZVW1DL0DDA01" u="1"/>
        <s v="mbczvl1dl0mq9u6.ux.mbid.cz" u="1"/>
        <s v="VM2358" u="1"/>
        <s v="sapq17ci00" u="1"/>
        <s v="VM00581" u="1"/>
        <s v="DCWS1007" u="1"/>
        <s v="UKSDATC-UKIS37" u="1"/>
        <s v="Template-W2K16-V1-ansible" u="1"/>
        <s v="VM0544" u="1"/>
        <s v="VM00582" u="1"/>
        <s v="DCWS1017" u="1"/>
        <s v="MBCZVW0BL0SISD1" u="1"/>
        <s v="VM1544" u="1"/>
        <s v="wasdnp05.zit.commerzbank.com" u="1"/>
        <s v="VM2544" u="1"/>
        <s v="MBCZVW1DL0SBPS2" u="1"/>
        <s v="mbczvl0bl0nfab2.ux.mbid.cz" u="1"/>
        <s v="VM00583" u="1"/>
        <s v="DCWS1027" u="1"/>
        <s v="VM0730" u="1"/>
        <s v="VM0292" u="1"/>
        <s v="VM00584" u="1"/>
        <s v="VM1730" u="1"/>
        <s v="VM1292" u="1"/>
        <s v="mbczvl1dl0mq9u7.ux.mbid.cz" u="1"/>
        <s v="VM2730" u="1"/>
        <s v="wso2pped-01-gw-01.ux.mbid.cz" u="1"/>
        <s v="VM2292" u="1"/>
        <s v="VM00585" u="1"/>
        <s v="template_p_centos7_ez_2" u="1"/>
        <s v="VM00586" u="1"/>
        <s v="DCWS1057" u="1"/>
        <s v="MBCZVW1DL0SBPS3" u="1"/>
        <s v="wso2pped-02-gw-01.ux.mbid.cz" u="1"/>
        <s v="VM00587" u="1"/>
        <s v="vdev-ha-1" u="1"/>
        <s v="VM00588" u="1"/>
        <s v="vTrans-2" u="1"/>
        <s v="DEVMWA095" u="1"/>
        <s v="VM00589" u="1"/>
        <s v="UKSDATC-UKWS94" u="1"/>
        <s v="mbczvl1dl0adqg1.ux.mbid.cz" u="1"/>
        <s v="DCWS1097" u="1"/>
        <s v="wso2ppe1-01-ei-01" u="1"/>
        <s v="dpvmli007" u="1"/>
        <s v="mbczvl1dl0mq9w3" u="1"/>
        <s v="MBCZVW0BL0CONL1" u="1"/>
        <s v="uswfc-BT-TPO02.zit.commerzbank.com" u="1"/>
        <s v="wso2ppe1-02-ei-01" u="1"/>
        <s v="Migration-2K8-64Template" u="1"/>
        <s v="myczsl0bl0ccax1.ux.mbid.cz" u="1"/>
        <s v="prins020" u="1"/>
        <s v="myczvl0bl0wps4x" u="1"/>
        <s v="UKSDATC-UKAP28" u="1"/>
        <s v="dpvmli307" u="1"/>
        <s v="wso2ppe1-03-ei-01" u="1"/>
        <s v="mbczvl1dl0mq9w4" u="1"/>
        <s v="mbczvl0bl0ufga1" u="1"/>
        <s v="VM0458" u="1"/>
        <s v="vTrans-Prod" u="1"/>
        <s v="sanapp07.zit.commerzbank.com" u="1"/>
        <s v="VM1458" u="1"/>
        <s v="DPVMWA083" u="1"/>
        <s v="degbs323" u="1"/>
        <s v="VM2458" u="1"/>
        <s v="myczsl0bl0ccax2.ux.mbid.cz" u="1"/>
        <s v="fra0-mgmt-vra1" u="1"/>
        <s v="SRMTESTVM1" u="1"/>
        <s v="myczsl1dl0prdex.ux.mbid.cz" u="1"/>
        <s v="degbs333" u="1"/>
        <s v="VM0644" u="1"/>
        <s v="VM1644" u="1"/>
        <s v="CS42080FR10004" u="1"/>
        <s v="VM2644" u="1"/>
        <s v="VM0830" u="1"/>
        <s v="VM0392" u="1"/>
        <s v="VM1830" u="1"/>
        <s v="VM1392" u="1"/>
        <s v="VM2392" u="1"/>
        <s v="btsnyi02.zit.commerzbank.com" u="1"/>
        <s v="Win2016-Template-nm" u="1"/>
        <s v="VM0009" u="1"/>
        <s v="NSX_Controller_f60fcf76-8cbb-4f8e-a803-65c61b3a5395" u="1"/>
        <s v="VM1009" u="1"/>
        <s v="UKSDATC-UKDV06" u="1"/>
        <s v="mbczvl0bl0cmwe1.ux.mbid.cz" u="1"/>
        <s v="VM2009" u="1"/>
        <s v="UKSDATC-UKTS37" u="1"/>
        <s v="mbczvl1dd0lfce2.ux.mbid.cz" u="1"/>
        <s v="mbczvl0bl0ufga3" u="1"/>
        <s v="vgraylog-es02" u="1"/>
        <s v="vdmz-dc1" u="1"/>
        <s v="Win2019-Template-nm" u="1"/>
        <s v="JDE-UKAP26" u="1"/>
        <s v="mbczvl1dd0lfce3.ux.mbid.cz" u="1"/>
        <s v="UKSDATC-UKDB66" u="1"/>
        <s v="UKSDATC-UKWS37" u="1"/>
        <s v="dtvmla009" u="1"/>
        <s v="mbczvl1dd0lfce4.ux.mbid.cz" u="1"/>
        <s v="VM0558" u="1"/>
        <s v="VM1558" u="1"/>
        <s v="VM2558" u="1"/>
        <s v="DCWS1008" u="1"/>
        <s v="devmli201" u="1"/>
        <s v="V5_TW2k3x64SER2" u="1"/>
        <s v="degbs650 (FPK web)" u="1"/>
        <s v="VM0744" u="1"/>
        <s v="VM1744" u="1"/>
        <s v="fra0-mgmt-opd2" u="1"/>
        <s v="VM0930" u="1"/>
        <s v="MBCZVW6AL0ITET1" u="1"/>
        <s v="VM0492" u="1"/>
        <s v="DCWS1038" u="1"/>
        <s v="VM1930" u="1"/>
        <s v="VM1492" u="1"/>
        <s v="VM2492" u="1"/>
        <s v="VM0109" u="1"/>
        <s v="DCWS1058" u="1"/>
        <s v="devmli701" u="1"/>
        <s v="VM1109" u="1"/>
        <s v="ldepo0002-cbl-01.ux.mbid.cz" u="1"/>
        <s v="VM2109" u="1"/>
        <s v="MYCZSW0BL013190" u="1"/>
        <s v="Win7 VM" u="1"/>
        <s v="vTrans-3" u="1"/>
        <s v="DCWS1088" u="1"/>
        <s v="DEVMWA008" u="1"/>
        <s v="uksdatc-ukis54" u="1"/>
        <s v="devmli729" u="1"/>
        <s v="VM0043" u="1"/>
        <s v="VM1043" u="1"/>
        <s v="dpvmli017" u="1"/>
        <s v="MBCZVW6AL0DCEL1" u="1"/>
        <s v="VM2043" u="1"/>
        <s v="fra1-mgmt-vum1" u="1"/>
        <s v="mbczvl1dl0rtdm1" u="1"/>
        <s v="degbs280" u="1"/>
        <s v="MBCZVW6AL0DCEL2" u="1"/>
        <s v="VM0658" u="1"/>
        <s v="MBCZVW0BL0TTR01" u="1"/>
        <s v="ltban0001-cbl-01.ux.mbid.cz" u="1"/>
        <s v="VM1658" u="1"/>
        <s v="degbs324" u="1"/>
        <s v="VM2658" u="1"/>
        <s v="DCWS2210" u="1"/>
        <s v="vmon-app-p1" u="1"/>
        <s v="VM0844" u="1"/>
        <s v="DCWS2220" u="1"/>
        <s v="VM1844" u="1"/>
        <s v="edge-2a02576a-df2e-47fa-8111-d4011cf77bfa-1-UDLR01-MGMT" u="1"/>
        <s v="VM0592" u="1"/>
        <s v="VM1592" u="1"/>
        <s v="VM2592" u="1"/>
        <s v="VM0209" u="1"/>
        <s v="degbs408" u="1"/>
        <s v="UKSDATC-UKAP45" u="1"/>
        <s v="VM1209" u="1"/>
        <s v="myczvl0bl0mqm5x.ux.mbid.cz" u="1"/>
        <s v="VM2209" u="1"/>
        <s v="BIG-IP VE 13.1.1.4.0.0.4 GSW" u="1"/>
        <s v="MBCZVW6ALLTST01" u="1"/>
        <s v="vdmz-dc2" u="1"/>
        <s v="DAVMWA035" u="1"/>
        <s v="sv242159.ztb.icb.commerzbank.com" u="1"/>
        <s v="mbczvl0bl0comfve1" u="1"/>
        <s v="VM0143" u="1"/>
        <s v="VM1143" u="1"/>
        <s v="mbczvl0bd0nfab1.ux.mbid.cz" u="1"/>
        <s v="VM2143" u="1"/>
        <s v="degbs468" u="1"/>
        <s v="vWSUS" u="1"/>
        <s v="MBCZVW6ALLTST02" u="1"/>
        <s v="degbs478" u="1"/>
        <s v="devmli011" u="1"/>
        <s v="UKSDATC-UKTS54" u="1"/>
        <s v="mbczvl0bl0amlw2" u="1"/>
        <s v="VM0758" u="1"/>
        <s v="VM1758" u="1"/>
        <s v="DTVMWA076" u="1"/>
        <s v="VM0944" u="1"/>
        <s v="VM1944" u="1"/>
        <s v="DCWS1029" u="1"/>
        <s v="devmla030" u="1"/>
        <s v="vWas-App-Test3" u="1"/>
        <s v="mbczvl0bl0amlw3" u="1"/>
        <s v="VM0692" u="1"/>
        <s v="DCWS1039" u="1"/>
        <s v="VM1692" u="1"/>
        <s v="lsmal0010-openapi-01.ux.mbid.cz" u="1"/>
        <s v="VM2692" u="1"/>
        <s v="UKSDATC-UKWS54" u="1"/>
        <s v="VM0309" u="1"/>
        <s v="VM00090" u="1"/>
        <s v="devmli711" u="1"/>
        <s v="VM1309" u="1"/>
        <s v="MBCZVW0BL0LOGE1" u="1"/>
        <s v="VM2309" u="1"/>
        <s v="VM00091" u="1"/>
        <s v="mbczvl0bl0dig4o.ux.mbid.cz" u="1"/>
        <s v="vTrans-4" u="1"/>
        <s v="VM0057" u="1"/>
        <s v="VM00092" u="1"/>
        <s v="VM1057" u="1"/>
        <s v="DCWS1089" u="1"/>
        <s v="VM2057" u="1"/>
        <s v="VM00093" u="1"/>
        <s v="DCWS0732_CHG0054630" u="1"/>
        <s v="VM0243" u="1"/>
        <s v="VM00094" u="1"/>
        <s v="VM1243" u="1"/>
        <s v="MBCZVW0BL0LOGE2" u="1"/>
        <s v="dpvmli027" u="1"/>
        <s v="VM2243" u="1"/>
        <s v="VM00095" u="1"/>
        <s v="VM00096" u="1"/>
        <s v="DPVMWI084" u="1"/>
        <s v="mbczvl1dl0clcs4" u="1"/>
        <s v="VM00097" u="1"/>
        <s v="vSubVersion3" u="1"/>
        <s v="myczsl1dl0ccax1.ux.mbid.cz" u="1"/>
        <s v="VM00098" u="1"/>
        <s v="degbs031-test" u="1"/>
        <s v="degbs560 (NetApp OCUM)" u="1"/>
        <s v="mbczvl0bl0queue.ux.mbid.cz" u="1"/>
        <s v="degbs281" u="1"/>
        <s v="VM00099" u="1"/>
        <s v="degbs315" u="1"/>
        <s v="VM0858" u="1"/>
        <s v="VM1858" u="1"/>
        <s v="mbczvl1dl0seca3" u="1"/>
        <s v="DCWS2211" u="1"/>
        <s v="DPVMWA006" u="1"/>
        <s v="NUCONENGAKL2" u="1"/>
        <s v="UKCORPFS01" u="1"/>
        <s v="VM0792" u="1"/>
        <s v="divmli691" u="1"/>
        <s v="VM1792" u="1"/>
        <s v="mbczvl1dl0ufga2" u="1"/>
        <s v="VDS-DEV007" u="1"/>
        <s v="VM0409" u="1"/>
        <s v="UKSDATC-UKAP140" u="1"/>
        <s v="VM1409" u="1"/>
        <s v="visweb-p1" u="1"/>
        <s v="VM2409" u="1"/>
        <s v="VM0157" u="1"/>
        <s v="VM1157" u="1"/>
        <s v="VM2157" u="1"/>
        <s v="UKSDATC-UKAP141" u="1"/>
        <s v="VM0343" u="1"/>
        <s v="VM00430" u="1"/>
        <s v="VM1343" u="1"/>
        <s v="degbs459" u="1"/>
        <s v="VM2343" u="1"/>
        <s v="VM00431" u="1"/>
        <s v="mbczvl1dl0cmwe2.ux.mbid.cz" u="1"/>
        <s v="vJiraDMZ" u="1"/>
        <s v="VM0091" u="1"/>
        <s v="VM00432" u="1"/>
        <s v="dtvmla101" u="1"/>
        <s v="mbczvl1dl0ufga4" u="1"/>
        <s v="VM1091" u="1"/>
        <s v="VM2091" u="1"/>
        <s v="VM00433" u="1"/>
        <s v="degbs489" u="1"/>
        <s v="UKSDATC-UKAP142" u="1"/>
        <s v="mbczvl6al0ekmb1.ux.mbid.cz" u="1"/>
        <s v="PC42288DEV9020" u="1"/>
        <s v="VM00434" u="1"/>
        <s v="UKSDATC-UKAP62" u="1"/>
        <s v="mbczvl0bl0nemg1.ux.mbid.cz" u="1"/>
        <s v="degbs499" u="1"/>
        <s v="uksdc01-ukdc03" u="1"/>
        <s v="VM00435" u="1"/>
        <s v="VM0958" u="1"/>
        <s v="VM1958" u="1"/>
        <s v="VM00436" u="1"/>
        <s v="UKCORPSS01" u="1"/>
        <s v="VM00437" u="1"/>
        <s v="UKSDATC-UKAP143" u="1"/>
        <s v="VM00438" u="1"/>
        <s v="mbczvl0bl0nemg2.ux.mbid.cz" u="1"/>
        <s v="devmli049" u="1"/>
        <s v="vHorizon-Compos" u="1"/>
        <s v="VM00439" u="1"/>
        <s v="VM0892" u="1"/>
        <s v="degbs740test" u="1"/>
        <s v="VM1892" u="1"/>
        <s v="degbs750test" u="1"/>
        <s v="VM0509" u="1"/>
        <s v="UKSDATC-UKAP144" u="1"/>
        <s v="devmli721" u="1"/>
        <s v="VM1509" u="1"/>
        <s v="VM2509" u="1"/>
        <s v="VM0257" u="1"/>
        <s v="VM1257" u="1"/>
        <s v="degbs222" u="1"/>
        <s v="VM2257" u="1"/>
        <s v="DEVMWA028" u="1"/>
        <s v="dpvmla011-dmz" u="1"/>
        <s v="UKSDATC-UKAP145" u="1"/>
        <s v="VM0443" u="1"/>
        <s v="degbs607 (IBW Altsystem)" u="1"/>
        <s v="VM1443" u="1"/>
        <s v="VM2443" u="1"/>
        <s v="vADManager" u="1"/>
        <s v="VM0191" u="1"/>
        <s v="VM1191" u="1"/>
        <s v="template-win2k3" u="1"/>
        <s v="wso2ppe1-01-gw-01" u="1"/>
        <s v="VM2191" u="1"/>
        <s v="DPVMWD801" u="1"/>
        <s v="UKSDATC-UKWS71" u="1"/>
        <s v="UKSDATC-UKAP146" u="1"/>
        <s v="sv242017.ztb.icb.commerzbank.com" u="1"/>
        <s v="wso2ppe1-02-gw-01" u="1"/>
        <s v="degbs316" u="1"/>
        <s v="wso2ppe1-03-gw-01" u="1"/>
        <s v="degbs336" u="1"/>
        <s v="DPVMWA016" u="1"/>
        <s v="UKSDATC-UKAP99" u="1"/>
        <s v="UKSDATC-UKAP147" u="1"/>
        <s v="UKSDATC-UKAP05" u="1"/>
        <s v="MBCZVW0BL0ITPDC" u="1"/>
        <s v="VM0992" u="1"/>
        <s v="VM1992" u="1"/>
        <s v="MBCZVW0BD0POHO1" u="1"/>
        <s v="VM0609" u="1"/>
        <s v="UKSDATC-UKAP148" u="1"/>
        <s v="VM1609" u="1"/>
        <s v="VM2609" u="1"/>
        <s v="myczvl1dl0pcdb1" u="1"/>
        <s v="xfrnyp01.zit.commerzbank.com" u="1"/>
        <s v="mbczvl6al0bibl1.ux.mbid.cz" u="1"/>
        <s v="VM0357" u="1"/>
        <s v="VDS-SD001" u="1"/>
        <s v="BIG-IP VE 13.1.1.4.0.0.4" u="1"/>
        <s v="VM00570" u="1"/>
        <s v="UKSDATC-UKSH04" u="1"/>
        <s v="VM1357" u="1"/>
        <s v="VM2357" u="1"/>
        <s v="VM00571" u="1"/>
        <s v="mbczvl6al0rft1.ux.mbid.cz" u="1"/>
        <s v="vWLAN-CTRL-1" u="1"/>
        <s v="UKSDATC-UKAP149" u="1"/>
        <s v="VM0543" u="1"/>
        <s v="VM00572" u="1"/>
        <s v="VM1543" u="1"/>
        <s v="VM2543" u="1"/>
        <s v="VM00573" u="1"/>
        <s v="dtvmla011" u="1"/>
        <s v="mbczvl6al0bibl2.ux.mbid.cz" u="1"/>
        <s v="UKSDATC-UKTS14" u="1"/>
        <s v="VM0291" u="1"/>
        <s v="VM00574" u="1"/>
        <s v="VM1291" u="1"/>
        <s v="VM2291" u="1"/>
        <s v="VM00575" u="1"/>
        <s v="VM00576" u="1"/>
        <s v="NSVPX-ESX" u="1"/>
        <s v="MBCZVW5VL0CMDP1" u="1"/>
        <s v="sv232028.ztb.icb.commerzbank.com" u="1"/>
        <s v="VM00577" u="1"/>
        <s v="UKSBIRS-UKTS03" u="1"/>
        <s v="UKSDATC-UKDB43" u="1"/>
        <s v="VM00578" u="1"/>
        <s v="mbczvl0bl0arbdb" u="1"/>
        <s v="template-win2k8" u="1"/>
        <s v="lwebp0001-openapi-01.ux.mbid.cz" u="1"/>
        <s v="VM00579" u="1"/>
        <s v="UKSDATC-UKWS14" u="1"/>
        <s v="degbs741test" u="1"/>
        <s v="degbs751test" u="1"/>
        <s v="VM0709" u="1"/>
        <s v="VM1709" u="1"/>
        <s v="VM2709" u="1"/>
        <s v="myczvl0bl0mst63.ux.mbid.cz" u="1"/>
        <s v="VM0457" u="1"/>
        <s v="VM1457" u="1"/>
        <s v="vWSUS-SRV" u="1"/>
        <s v="mbczvl6altrew2t.ux.mbid.cz" u="1"/>
        <s v="mbfvvl0bl0wpsx" u="1"/>
        <s v="VM2457" u="1"/>
        <s v="V6_TW2K8SER2" u="1"/>
        <s v="myczsl1dd0ccax1.ux.mbid.cz" u="1"/>
        <s v="VM0643" u="1"/>
        <s v="mbfvvl1dl0mqm2x.ux.mbid.cz" u="1"/>
        <s v="VM1643" u="1"/>
        <s v="VM2643" u="1"/>
        <s v="VM0391" u="1"/>
        <s v="vOS-SGW-80" u="1"/>
        <s v="VM1391" u="1"/>
        <s v="VM2391" u="1"/>
        <s v="DPVMWI007" u="1"/>
        <s v="sv242018.ztb.icb.commerzbank.com" u="1"/>
        <s v="UKSDATC-UKIS31" u="1"/>
        <s v="VM0008" u="1"/>
        <s v="mbczvl6al0elkib2" u="1"/>
        <s v="VM1008" u="1"/>
        <s v="VM2008" u="1"/>
        <s v="mbczvl1dl0queue.ux.mbid.cz" u="1"/>
        <s v="degbs337" u="1"/>
        <s v="DPVMWA026" u="1"/>
        <s v="degbs073ent" u="1"/>
        <s v="lsmal0012-cbl-01.ux.mbid.cz" u="1"/>
        <s v="Windows2K3R2" u="1"/>
        <s v="UKSDATCUKAP69" u="1"/>
        <s v="mbczvl6alpdoca2.ux.mbid.cz" u="1"/>
        <s v="VM0809" u="1"/>
        <s v="mbczvl1dl0dwdbt" u="1"/>
        <s v="VM1809" u="1"/>
        <s v="Sv42080oel0240" u="1"/>
        <s v="mbczvl6al0elkca1" u="1"/>
        <s v="VM0557" u="1"/>
        <s v="VM1557" u="1"/>
        <s v="VM2557" u="1"/>
        <s v="VM0743" u="1"/>
        <s v="SECURITYTEST" u="1"/>
        <s v="VM1743" u="1"/>
        <s v="UKSDATC-UKAP22" u="1"/>
        <s v="dtvmla021" u="1"/>
        <s v="VM0491" u="1"/>
        <s v="VM1491" u="1"/>
        <s v="VM2491" u="1"/>
        <s v="mbczvl6alpdoca4.ux.mbid.cz" u="1"/>
        <s v="VM0108" u="1"/>
        <s v="dtvmli702" u="1"/>
        <s v="VM1108" u="1"/>
        <s v="VM2108" u="1"/>
        <s v="VDS-SASQUERY" u="1"/>
        <s v="DTVMWA009" u="1"/>
        <s v="uksrowl-ukse01" u="1"/>
        <s v="VM0042" u="1"/>
        <s v="mbczvl1dl0redis.ux.mbid.cz" u="1"/>
        <s v="VM1042" u="1"/>
        <s v="VM2042" u="1"/>
        <s v="degbs742test" u="1"/>
        <s v="UKSDATC-UKTS31" u="1"/>
        <s v="degbs752test" u="1"/>
        <s v="VM0909" u="1"/>
        <s v="VM1909" u="1"/>
        <s v="VM0657" u="1"/>
        <s v="wso2liv1-01-ei-02" u="1"/>
        <s v="VM1657" u="1"/>
        <s v="VM2657" u="1"/>
        <s v="VM0843" u="1"/>
        <s v="UKSDATC-UKWS31" u="1"/>
        <s v="wso2liv1-02-ei-02" u="1"/>
        <s v="VM1843" u="1"/>
        <s v="wso2liv1-03-ei-02" u="1"/>
        <s v="VM0591" u="1"/>
        <s v="VM1591" u="1"/>
        <s v="VM2591" u="1"/>
        <s v="vDomino-hei-t" u="1"/>
        <s v="UKSDATC-UKAP59" u="1"/>
        <s v="VM0208" u="1"/>
        <s v="degbs308" u="1"/>
        <s v="VM1208" u="1"/>
        <s v="VM2208" u="1"/>
        <s v="SV42506HAL9021" u="1"/>
        <s v="Template-W2K16-V1-eng-ansible" u="1"/>
        <s v="DPVMWA036" u="1"/>
        <s v="VM0142" u="1"/>
        <s v="vDatafox" u="1"/>
        <s v="mbczvl1dl0enin7.ux.mbid.cz" u="1"/>
        <s v="VM1142" u="1"/>
        <s v="wso2ppe1-00-hap-01" u="1"/>
        <s v="VM2142" u="1"/>
        <s v="wso2ppe1-00-hap-02" u="1"/>
        <s v="myczsu1dl0skdx1.ux.mbid.cz" u="1"/>
        <s v="MBCZVW1DL0ITPDC" u="1"/>
        <s v="DTVMWD004" u="1"/>
        <s v="myfvsl0bl0ufax2.ux.mbid.cz" u="1"/>
        <s v="dtvmli012" u="1"/>
        <s v="UKSDATC-UKTS68" u="1"/>
        <s v="visiib-p2" u="1"/>
        <s v="VM0757" u="1"/>
        <s v="sv242015.ztbpre.icbpre.commerzbank.com" u="1"/>
        <s v="VM1757" u="1"/>
        <s v="vWLAN-CTRL-2" u="1"/>
        <s v="VM0943" u="1"/>
        <s v="myfvsl0bl0ufax3.ux.mbid.cz" u="1"/>
        <s v="VM1943" u="1"/>
        <s v="mbczvl6al0ufod1.ux.mbid.cz" u="1"/>
        <s v="mbczvl6all24fl1.ux.mbid.cz" u="1"/>
        <s v="sv242045.ztbpre.icbpre.commerzbank.com" u="1"/>
        <s v="VM0691" u="1"/>
        <s v="VM1691" u="1"/>
        <s v="vxMaT" u="1"/>
        <s v="VM2691" u="1"/>
        <s v="myfvsl0bl0ufax4.ux.mbid.cz" u="1"/>
        <s v="VM0308" u="1"/>
        <s v="VM00080" u="1"/>
        <s v="VM1308" u="1"/>
        <s v="mbczvl6al0ufod2.ux.mbid.cz" u="1"/>
        <s v="VM2308" u="1"/>
        <s v="VM00081" u="1"/>
        <s v="VM0056" u="1"/>
        <s v="VM00082" u="1"/>
        <s v="VM1056" u="1"/>
        <s v="VM2056" u="1"/>
        <s v="VM00083" u="1"/>
        <s v="DTVMWA019" u="1"/>
        <s v="myfvsl0bl0ufax5.ux.mbid.cz" u="1"/>
        <s v="degbs500devops" u="1"/>
        <s v="VM0242" u="1"/>
        <s v="VM00084" u="1"/>
        <s v="VM1242" u="1"/>
        <s v="fra1-mgmt-liw21" u="1"/>
        <s v="mbczvl6al0ufod3.ux.mbid.cz" u="1"/>
        <s v="VM2242" u="1"/>
        <s v="VM00085" u="1"/>
        <s v="degbs743test" u="1"/>
        <s v="VM00086" u="1"/>
        <s v="wso2tstx-00-km-02.ux.mbid.cz" u="1"/>
        <s v="myczvl0bl0rtst1.ux.mbid.cz" u="1"/>
        <s v="VM00087" u="1"/>
        <s v="vRLKS" u="1"/>
        <s v="mbczvl6al0lie1x.ux.mbid.cz" u="1"/>
        <s v="VM00088" u="1"/>
        <s v="fra1-mgmt-liw22" u="1"/>
        <s v="MBCZVW0BL0AAP01" u="1"/>
        <s v="mbczvl6al0ufod4.ux.mbid.cz" u="1"/>
        <s v="VM00089" u="1"/>
        <s v="VM0857" u="1"/>
        <s v="VM1857" u="1"/>
        <s v="vDomino-MailGW" u="1"/>
        <s v="lsb000001-openapi-01.ux.mbid.cz" u="1"/>
        <s v="MBCZVW0BL0PPLI1" u="1"/>
        <s v="mbczvl6al0ufod5.ux.mbid.cz" u="1"/>
        <s v="MBCZVW5VL000001" u="1"/>
        <s v="VM0791" u="1"/>
        <s v="VM1791" u="1"/>
        <s v="DPVMWI027" u="1"/>
        <s v="VDS-APM006" u="1"/>
        <s v="VM0408" u="1"/>
        <s v="degbs309" u="1"/>
        <s v="RH7-Template-nm" u="1"/>
        <s v="VM1408" u="1"/>
        <s v="vOS-CCA" u="1"/>
        <s v="VM2408" u="1"/>
        <s v="MCA01" u="1"/>
        <s v="MBCZVW0BL0ERNL1" u="1"/>
        <s v="mbczvl1dl0sold1.ux.mbid.cz" u="1"/>
        <s v="vOS-CCB" u="1"/>
        <s v="MBCZVW5VL000002" u="1"/>
        <s v="VM0156" u="1"/>
        <s v="VM1156" u="1"/>
        <s v="degbs339" u="1"/>
        <s v="DPVMWA046" u="1"/>
        <s v="mbczvl6altufdb2.ux.mbid.cz" u="1"/>
        <s v="VM2156" u="1"/>
        <s v="VM0342" u="1"/>
        <s v="VM00420" u="1"/>
        <s v="tcityi01.zit.commerzbank.com" u="1"/>
        <s v="VM1342" u="1"/>
        <s v="dnsnyp07.zit.commerzbank.com" u="1"/>
        <s v="VM2342" u="1"/>
        <s v="mbczvl1dl0sold2.ux.mbid.cz" u="1"/>
        <s v="VM00421" u="1"/>
        <s v="myczvl0bl0codx2.ux.mbid.cz" u="1"/>
        <s v="VM0090" u="1"/>
        <s v="VM00422" u="1"/>
        <s v="sv239126.cs.commerzbank.com" u="1"/>
        <s v="VM1090" u="1"/>
        <s v="VM2090" u="1"/>
        <s v="VM00423" u="1"/>
        <s v="uksbedf-ukis02" u="1"/>
        <s v="visweb-t1" u="1"/>
        <s v="UKSDATC-UKAP76" u="1"/>
        <s v="VM00424" u="1"/>
        <s v="dtvmli022" u="1"/>
        <s v="myfvvl0bl0nasw1.ux.mbid.cz" u="1"/>
        <s v="VM00425" u="1"/>
        <s v="VM0957" u="1"/>
        <s v="VM1957" u="1"/>
        <s v="bcoetp21.zit.commerzbank.com" u="1"/>
        <s v="VM00426" u="1"/>
        <s v="VM00427" u="1"/>
        <s v="VM00428" u="1"/>
        <s v="davmli709" u="1"/>
        <s v="myczvl1dl0odst1" u="1"/>
        <s v="mbczvl1dl0iman1.ux.mbid.cz" u="1"/>
        <s v="VM00429" u="1"/>
        <s v="VM0891" u="1"/>
        <s v="degbs640test" u="1"/>
        <s v="Server 2016 Standard Template" u="1"/>
        <s v="VM1891" u="1"/>
        <s v="DPVMWT003" u="1"/>
        <s v="degbs650test" u="1"/>
        <s v="UKSDATC-UKIS28" u="1"/>
        <s v="DTVMWA001" u="1"/>
        <s v="VM0508" u="1"/>
        <s v="dtvmli722" u="1"/>
        <s v="mbczvl0bl0paydl1" u="1"/>
        <s v="VM1508" u="1"/>
        <s v="vOS-CCQ" u="1"/>
        <s v="VM2508" u="1"/>
        <s v="vDHCP-WLAN" u="1"/>
        <s v="vanydoc-test16" u="1"/>
        <s v="degbs540a" u="1"/>
        <s v="wso2pped-00-tif-01.ux.mbid.cz" u="1"/>
        <s v="wso2pped-00-tif-02.ux.mbid.cz" u="1"/>
        <s v="VM0256" u="1"/>
        <s v="VM1256" u="1"/>
        <s v="VM2256" u="1"/>
        <s v="degbs560a" u="1"/>
        <s v="mbczvl0bd0logs5" u="1"/>
        <s v="myczvl0bl0dmsu1" u="1"/>
        <s v="mbczvl1dl0lebdt1" u="1"/>
        <s v="VM0442" u="1"/>
        <s v="VM1442" u="1"/>
        <s v="VM2442" u="1"/>
        <s v="degbs744test" u="1"/>
        <s v="MYCZSW1DL016223" u="1"/>
        <s v="VM0190" u="1"/>
        <s v="UKSDATC-UKDB20" u="1"/>
        <s v="VM1190" u="1"/>
        <s v="VM2190" u="1"/>
        <s v="SentryGW" u="1"/>
        <s v="UKSDATC-UKWS85" u="1"/>
        <s v="degbs745 (ESB - Finanzcheck)" u="1"/>
        <s v="MYCZSW0BL016190" u="1"/>
        <s v="vCogPA-NSX" u="1"/>
        <s v="degbs192" u="1"/>
        <s v="mbczvl0bl0ufod6.ux.mbid.cz" u="1"/>
        <s v="UKSDATC-UKAP19" u="1"/>
        <s v="MYCZSW0BL016191" u="1"/>
        <s v="sv239608.ztb.icb.commerzbank.com" u="1"/>
        <s v="mbfvvl0bd0gema5.ux.mbid.cz" u="1"/>
        <s v="VM0991" u="1"/>
        <s v="VM1991" u="1"/>
        <s v="mbczvl0bl0ufod7.ux.mbid.cz" u="1"/>
        <s v="degbs738a" u="1"/>
        <s v="VM0608" u="1"/>
        <s v="VM1608" u="1"/>
        <s v="VM2608" u="1"/>
        <s v="mbfvvl0bd0gema6.ux.mbid.cz" u="1"/>
        <s v="myczvl0bl0nade1.ux.mbid.cz" u="1"/>
        <s v="VM0356" u="1"/>
        <s v="VM00560" u="1"/>
        <s v="VM1356" u="1"/>
        <s v="MBCZVW6AL0MCBP1" u="1"/>
        <s v="mbczvl0bl0ufod8.ux.mbid.cz" u="1"/>
        <s v="DPVMWA056" u="1"/>
        <s v="VM2356" u="1"/>
        <s v="VM00561" u="1"/>
        <s v="myczvl0bl0made2.ux.mbid.cz" u="1"/>
        <s v="VM0542" u="1"/>
        <s v="VM00562" u="1"/>
        <s v="MBCZVW6AL0BCT01" u="1"/>
        <s v="VM1542" u="1"/>
        <s v="VM2542" u="1"/>
        <s v="UKSDATC-UKTS28" u="1"/>
        <s v="VM00563" u="1"/>
        <s v="UKSDATCUKAP127" u="1"/>
        <s v="myczsl0bl0ufax2.ux.mbid.cz" u="1"/>
        <s v="VM0290" u="1"/>
        <s v="VM00564" u="1"/>
        <s v="sv239127.cs.commerzbank.com" u="1"/>
        <s v="VM1290" u="1"/>
        <s v="VM2290" u="1"/>
        <s v="VM00565" u="1"/>
        <s v="mbczsl1dl0utmm" u="1"/>
        <s v="MBCZVW0BL0CCKT1" u="1"/>
        <s v="VM00566" u="1"/>
        <s v="MBCZVW6AL0BCT02" u="1"/>
        <s v="dtvmli032" u="1"/>
        <s v="sv242007.ztbpre.icbpre.commerzbank.com" u="1"/>
        <s v="deg-fiku-a2 (massandra Firmenkundenportal)" u="1"/>
        <s v="VM00567" u="1"/>
        <s v="Guest Introspection(rz1-esxidmzsrv1.uta.local)" u="1"/>
        <s v="myczsl0bl0ufax3.ux.mbid.cz" u="1"/>
        <s v="VM00568" u="1"/>
        <s v="vRealize-P" u="1"/>
        <s v="deg-fiku-a3 (massandra Firmenkundenportal)" u="1"/>
        <s v="UKSDATC-UKWS28" u="1"/>
        <s v="VM00569" u="1"/>
        <s v="MBCZVW0BL0CCKT2" u="1"/>
        <s v="MBCZVW6AL0BCT03" u="1"/>
        <s v="degbs641test" u="1"/>
        <s v="myczsl0bl0ufax4.ux.mbid.cz" u="1"/>
        <s v="DPVMWT013" u="1"/>
        <s v="degbs651test" u="1"/>
        <s v="VM0708" u="1"/>
        <s v="MBCZVW0BL0CCKT3" u="1"/>
        <s v="VM1708" u="1"/>
        <s v="VM2708" u="1"/>
        <s v="UKSDATCUKSAP5" u="1"/>
        <s v="DEGBS113" u="1"/>
        <s v="VM0456" u="1"/>
        <s v="vDominoWeb1" u="1"/>
        <s v="myczsl0bl0ufax5.ux.mbid.cz" u="1"/>
        <s v="VM1456" u="1"/>
        <s v="VM2456" u="1"/>
        <s v="VM0642" u="1"/>
        <s v="vDominoWeb2" u="1"/>
        <s v="VM1642" u="1"/>
        <s v="lapi00002-logstash-01.ux.mbid.cz" u="1"/>
        <s v="VM2642" u="1"/>
        <s v="degbs745test" u="1"/>
        <s v="myczsl0bl0ufax6.ux.mbid.cz" u="1"/>
        <s v="VM0390" u="1"/>
        <s v="degbs755test" u="1"/>
        <s v="VM1390" u="1"/>
        <s v="VM2390" u="1"/>
        <s v="DPVMAI002" u="1"/>
        <s v="UKSDATC-UKIS45" u="1"/>
        <s v="VM0007" u="1"/>
        <s v="VM1007" u="1"/>
        <s v="Template-W10-VDI" u="1"/>
        <s v="MBCZVW0BL0SBDM3" u="1"/>
        <s v="VM2007" u="1"/>
        <s v="degbs193" u="1"/>
        <s v="wso2tstf-01-ei-02.ux.mbid.cz" u="1"/>
        <s v="wso2liv1-01-gw-02" u="1"/>
        <s v="JDE-UKAP25" u="1"/>
        <s v="wso2tstf-02-ei-02.ux.mbid.cz" u="1"/>
        <s v="MBCZVW1DL0AAP02" u="1"/>
        <s v="mbczvl0bl0nsu1.ux.mbid.cz" u="1"/>
        <s v="MBCZVW0BL0BCT01" u="1"/>
        <s v="wso2liv1-02-gw-02" u="1"/>
        <s v="UKSDATCUKSH06" u="1"/>
        <s v="lsmal0008-logstash-01.ux.mbid.cz" u="1"/>
        <s v="VM0808" u="1"/>
        <s v="VM1808" u="1"/>
        <s v="wso2liv1-03-gw-02" u="1"/>
        <s v="Win2003Ent" u="1"/>
        <s v="myczvl1dl0dht1x" u="1"/>
        <s v="dpvmla009" u="1"/>
        <s v="fra1-mgmt-opc3" u="1"/>
        <s v="UKSDATC-UKPR05" u="1"/>
        <s v="VM0556" u="1"/>
        <s v="MBCZVW7ZL0CMDP5" u="1"/>
        <s v="DCWS2217" u="1"/>
        <s v="VM1556" u="1"/>
        <s v="DPVMWA066" u="1"/>
        <s v="VM2556" u="1"/>
        <s v="mbczvl0bl0neso1.ux.mbid.cz" u="1"/>
        <s v="VM0742" u="1"/>
        <s v="SV42080DF08118" u="1"/>
        <s v="MBCZVW0BL0WSUS3" u="1"/>
        <s v="mbczvl6al0elkic3" u="1"/>
        <s v="UKSDATC-UKAP36" u="1"/>
        <s v="VM1742" u="1"/>
        <s v="davmli401" u="1"/>
        <s v="MBCZVL0BD0AP001" u="1"/>
        <s v="MBCZVW0BL0NEST1" u="1"/>
        <s v="VM0490" u="1"/>
        <s v="sv239128.cs.commerzbank.com" u="1"/>
        <s v="myczsl0bl0dmsl1" u="1"/>
        <s v="VM1490" u="1"/>
        <s v="myczvl1dl0codx2.ux.mbid.cz" u="1"/>
        <s v="VM2490" u="1"/>
        <s v="lsb000003-cbl-01.ux.mbid.cz" u="1"/>
        <s v="myczvl0bl0nasw1.ux.mbid.cz" u="1"/>
        <s v="VM0107" u="1"/>
        <s v="VDS-GUENTHER" u="1"/>
        <s v="davmli701" u="1"/>
        <s v="VM1107" u="1"/>
        <s v="VM2107" u="1"/>
        <s v="Guest Introspection(rz3-esxidmzsrv1.uta.local)" u="1"/>
        <s v="DTVMWI002" u="1"/>
        <s v="mbczvl0bd0gema1.ux.mbid.cz" u="1"/>
        <s v="mbczvl0bl0neso3.ux.mbid.cz" u="1"/>
        <s v="ldepo0003-openapi-01.ux.mbid.cz" u="1"/>
        <s v="VM0041" u="1"/>
        <s v="VM1041" u="1"/>
        <s v="mbczvl6al0elkcb2" u="1"/>
        <s v="VM2041" u="1"/>
        <s v="UKSDATC-UKTS45" u="1"/>
        <s v="MBCZVW0BL0CMSU1" u="1"/>
        <s v="mbczvl6altuqt2x.ux.mbid.cz" u="1"/>
        <s v="degbs642test" u="1"/>
        <s v="UKSDC01-UKIS19" u="1"/>
        <s v="degbs522a" u="1"/>
        <s v="degbs652test" u="1"/>
        <s v="DTVMWA021" u="1"/>
        <s v="mbczvl0bd0gema2.ux.mbid.cz" u="1"/>
        <s v="mbczvl1dl0ufod3.ux.mbid.cz" u="1"/>
        <s v="VM0908" u="1"/>
        <s v="VM1908" u="1"/>
        <s v="VM0656" u="1"/>
        <s v="UKSDATC-UKDB74" u="1"/>
        <s v="VM1656" u="1"/>
        <s v="VM2656" u="1"/>
        <s v="DTVMWA049" u="1"/>
        <s v="lmort0001-openapi-01.ux.mbid.cz" u="1"/>
        <s v="UKSDATC-UKWS45" u="1"/>
        <s v="mbczvl1dl0ufod4.ux.mbid.cz" u="1"/>
        <s v="VM0842" u="1"/>
        <s v="VM1842" u="1"/>
        <s v="dpvmld004" u="1"/>
        <s v="UKSDC01-UKDB11" u="1"/>
        <s v="VM0590" u="1"/>
        <s v="MBCZVW1DL0DMSD1" u="1"/>
        <s v="fra0-mgmt-ims2" u="1"/>
        <s v="mbczvl6al0elka4" u="1"/>
        <s v="VM1590" u="1"/>
        <s v="VM2590" u="1"/>
        <s v="ldepo0001-reactapp-01.ux.mbid.cz" u="1"/>
        <s v="mbczvl1dl0ufod5.ux.mbid.cz" u="1"/>
        <s v="mbczvl0bl0orac3.ux.mbid.cz" u="1"/>
        <s v="VM0207" u="1"/>
        <s v="mbczvl1dd0logs6" u="1"/>
        <s v="VM1207" u="1"/>
        <s v="MBCZVW0BD0SAP01" u="1"/>
        <s v="VM2207" u="1"/>
        <s v="Guest Introspection(rz4-esxidmzsrv1.uta.local)" u="1"/>
        <s v="mbczvl1dl0ufdt1.ux.mbid.cz" u="1"/>
        <s v="devmwa088" u="1"/>
        <s v="mbczvl0bd0gema5.ux.mbid.cz" u="1"/>
        <s v="mbczvl1dl0ufod6.ux.mbid.cz" u="1"/>
        <s v="VM0141" u="1"/>
        <s v="VM1141" u="1"/>
        <s v="VM2141" u="1"/>
        <s v="mbczvl1dl0ufdt2.ux.mbid.cz" u="1"/>
        <s v="mbczvl0bd0gema6.ux.mbid.cz" u="1"/>
        <s v="uksdatc-ukis62" u="1"/>
        <s v="VM0756" u="1"/>
        <s v="UKSDATC-UKTS71 - DO NOT START" u="1"/>
        <s v="VM1756" u="1"/>
        <s v="DPVMWA076" u="1"/>
        <s v="myczsl1dl0ufax1.ux.mbid.cz" u="1"/>
        <s v="vglt-mgmt" u="1"/>
        <s v="mbczvl0bd0gema7.ux.mbid.cz" u="1"/>
        <s v="waswnp05.zit.commerzbank.com" u="1"/>
        <s v="VM0942" u="1"/>
        <s v="SV520015JP" u="1"/>
        <s v="VM1942" u="1"/>
        <s v="dpvmli802 (graylog)" u="1"/>
        <s v="waswnp15.zit.commerzbank.com" u="1"/>
        <s v="mbczvl6al0secd3.ux.mbid.cz" u="1"/>
        <s v="UKSDATC-UKDB17" u="1"/>
        <s v="VM0690" u="1"/>
        <s v="MBCZVW0BL0VCT01" u="1"/>
        <s v="sv239129.cs.commerzbank.com" u="1"/>
        <s v="VM1690" u="1"/>
        <s v="myczsl1dl0ufax2.ux.mbid.cz" u="1"/>
        <s v="VM2690" u="1"/>
        <s v="UKSBIRS-UKMG01" u="1"/>
        <s v="VM0307" u="1"/>
        <s v="vVersionControl" u="1"/>
        <s v="VM00070" u="1"/>
        <s v="mbczvl6aldintp1.ux.mbid.cz" u="1"/>
        <s v="VM1307" u="1"/>
        <s v="VM2307" u="1"/>
        <s v="mbczvl6al0secd4.ux.mbid.cz" u="1"/>
        <s v="VM00071" u="1"/>
        <s v="VM0055" u="1"/>
        <s v="VM00072" u="1"/>
        <s v="VM1055" u="1"/>
        <s v="myczsl1dl0ufax3.ux.mbid.cz" u="1"/>
        <s v="VM2055" u="1"/>
        <s v="VM00073" u="1"/>
        <s v="myczvl0bl0bfwl1.ux.mbid.cz" u="1"/>
        <s v="vOSCC" u="1"/>
        <s v="degbs561 (NetApp OPM)" u="1"/>
        <s v="VM0241" u="1"/>
        <s v="VM00074" u="1"/>
        <s v="VM1241" u="1"/>
        <s v="UKSDATCUKSAP1" u="1"/>
        <s v="VM2241" u="1"/>
        <s v="VM00075" u="1"/>
        <s v="degbs643test" u="1"/>
        <s v="VM00076" u="1"/>
        <s v="degbs523a" u="1"/>
        <s v="DTVMWA031" u="1"/>
        <s v="VM00077" u="1"/>
        <s v="mbczvl6alsarti3.ux.mbid.cz" u="1"/>
        <s v="degbs533a" u="1"/>
        <s v="VM00078" u="1"/>
        <s v="VM00079" u="1"/>
        <s v="VM0856" u="1"/>
        <s v="MBCZVW1DL0SBDM1" u="1"/>
        <s v="VM1856" u="1"/>
        <s v="mbczvl6alsarti4.ux.mbid.cz" u="1"/>
        <s v="MBCZVW1DL0CCKT4" u="1"/>
        <s v="degbs747test" u="1"/>
        <s v="devmla013" u="1"/>
        <s v="vNAC-2-old" u="1"/>
        <s v="UKSDATC-UKTS62" u="1"/>
        <s v="MBCZVW1DL0SBDM2" u="1"/>
        <s v="mbczvl6al0conl1.ux.mbid.cz" u="1"/>
        <s v="VM0790" u="1"/>
        <s v="devmli691" u="1"/>
        <s v="VM1790" u="1"/>
        <s v="VDS-DEV006" u="1"/>
        <s v="myczvl0bl0getx2" u="1"/>
        <s v="VM0407" u="1"/>
        <s v="VM1407" u="1"/>
        <s v="VM2407" u="1"/>
        <s v="degbs195" u="1"/>
        <s v="MBCZVW1DL0SBDM3" u="1"/>
        <s v="VM0155" u="1"/>
        <s v="MBCZVW0BL0BCP01" u="1"/>
        <s v="VM1155" u="1"/>
        <s v="15July" u="1"/>
        <s v="VM2155" u="1"/>
        <s v="UKSDATC-UKWS62" u="1"/>
        <s v="VM0341" u="1"/>
        <s v="VM00410" u="1"/>
        <s v="VM1341" u="1"/>
        <s v="myczvl0bl0ufor1.ux.mbid.cz" u="1"/>
        <s v="VM2341" u="1"/>
        <s v="VM00411" u="1"/>
        <s v="VM00412" u="1"/>
        <s v="PC42288DEV9048" u="1"/>
        <s v="VM00413" u="1"/>
        <s v="mbfvvl6al0c24f6.ux.mbid.cz" u="1"/>
        <s v="VM00414" u="1"/>
        <s v="MBCZVW6AL0HYPD1" u="1"/>
        <s v="VM00415" u="1"/>
        <s v="VM0956" u="1"/>
        <s v="DCWS2219" u="1"/>
        <s v="VM1956" u="1"/>
        <s v="degbs500test" u="1"/>
        <s v="VM00416" u="1"/>
        <s v="DPVMWA086" u="1"/>
        <s v="VM00417" u="1"/>
        <s v="mbfvvl6al0c24f7.ux.mbid.cz" u="1"/>
        <s v="VM00418" u="1"/>
        <s v="degbs530test" u="1"/>
        <s v="VM00419" u="1"/>
        <s v="dpvmla801" u="1"/>
        <s v="VM0890" u="1"/>
        <s v="degbs540test" u="1"/>
        <s v="VM1890" u="1"/>
        <s v="vSignature-p1" u="1"/>
        <s v="degbs550test" u="1"/>
        <s v="mbfvvl6al0c24f8.ux.mbid.cz" u="1"/>
        <s v="Template-W2K12R2-V3" u="1"/>
        <s v="VM0507" u="1"/>
        <s v="MBCZVW1DL814151" u="1"/>
        <s v="VM0069" u="1"/>
        <s v="degbs560test" u="1"/>
        <s v="myczvl1dl0nasw1.ux.mbid.cz" u="1"/>
        <s v="VM1507" u="1"/>
        <s v="mbczvl1dl0neso2.ux.mbid.cz" u="1"/>
        <s v="VM1069" u="1"/>
        <s v="VM2507" u="1"/>
        <s v="DEGBS002" u="1"/>
        <s v="VM2069" u="1"/>
        <s v="UKSDATC-UKTS05" u="1"/>
        <s v="degbs012" u="1"/>
        <s v="VM0255" u="1"/>
        <s v="VM1255" u="1"/>
        <s v="degbs022" u="1"/>
        <s v="VM2255" u="1"/>
        <s v="myczsl1dl0dmsl2" u="1"/>
        <s v="DAVMWA028" u="1"/>
        <s v="mbczvl6al0uql3x.ux.mbid.cz" u="1"/>
        <s v="mbfvvl6al0c24f9.ux.mbid.cz" u="1"/>
        <s v="VM0441" u="1"/>
        <s v="VM1441" u="1"/>
        <s v="VM2441" u="1"/>
        <s v="degbs644test" u="1"/>
        <s v="degbs524a" u="1"/>
        <s v="UKSDATC-UKWS99" u="1"/>
        <s v="degbs534a" u="1"/>
        <s v="mbczvl1dl0neso4.ux.mbid.cz" u="1"/>
        <s v="MBCZVW0BL0HRIS1" u="1"/>
        <s v="mbczvl6alsuqlog.ux.mbid.cz" u="1"/>
        <s v="mbczvl1dd0gema3.ux.mbid.cz" u="1"/>
        <s v="degbs748test" u="1"/>
        <s v="VM0990" u="1"/>
        <s v="VM1990" u="1"/>
        <s v="fra0-mgmt-vra6" u="1"/>
        <s v="degbs638a" u="1"/>
        <s v="VM0607" u="1"/>
        <s v="VM0169" u="1"/>
        <s v="degbs648a" u="1"/>
        <s v="mbczvl1dd0gema4.ux.mbid.cz" u="1"/>
        <s v="VM1607" u="1"/>
        <s v="VM1169" u="1"/>
        <s v="mbczvl1dl0orac3.ux.mbid.cz" u="1"/>
        <s v="VM2607" u="1"/>
        <s v="VM2169" u="1"/>
        <s v="VM0355" u="1"/>
        <s v="VM00550" u="1"/>
        <s v="dtvmla605ibt" u="1"/>
        <s v="MBCZVW0BL0HYPD1" u="1"/>
        <s v="VM1355" u="1"/>
        <s v="VM2355" u="1"/>
        <s v="fra1-mgmt-prx1" u="1"/>
        <s v="VM00551" u="1"/>
        <s v="dtvmla705ibt" u="1"/>
        <s v="lsmal0010-logstash-01.ux.mbid.cz" u="1"/>
        <s v="VM0541" u="1"/>
        <s v="VM00552" u="1"/>
        <s v="VM1541" u="1"/>
        <s v="VM2541" u="1"/>
        <s v="VM00553" u="1"/>
        <s v="dpvmla011" u="1"/>
        <s v="ukscoba-ukdp01" u="1"/>
        <s v="wso2tstf-01-gw-02.ux.mbid.cz" u="1"/>
        <s v="VM00554" u="1"/>
        <s v="UKSDC01-UKIS53" u="1"/>
        <s v="VM00555" u="1"/>
        <s v="wso2tstf-02-gw-02.ux.mbid.cz" u="1"/>
        <s v="VM00556" u="1"/>
        <s v="VM00557" u="1"/>
        <s v="UKSDC01-UKMG03" u="1"/>
        <s v="VM00558" u="1"/>
        <s v="DPVMWA096" u="1"/>
        <s v="VM00559" u="1"/>
        <s v="vDomino-LDAP2" u="1"/>
        <s v="mbczvl1dl0ofma2.ux.mbid.cz" u="1"/>
        <s v="vOS-APE" u="1"/>
        <s v="sv239564.ztbpre.icbpre.commerzbank.com" u="1"/>
        <s v="dtvmld007" u="1"/>
        <s v="DAVMWA010" u="1"/>
        <s v="VM0707" u="1"/>
        <s v="VM0269" u="1"/>
        <s v="degbs561test" u="1"/>
        <s v="VM1707" u="1"/>
        <s v="VM1269" u="1"/>
        <s v="UKSDATC-UKAP13" u="1"/>
        <s v="VM2707" u="1"/>
        <s v="V60_TW2K16SE_DATACENTER1_VLAN320" u="1"/>
        <s v="VM2269" u="1"/>
        <s v="vHorizon-Con-1" u="1"/>
        <s v="degbs013" u="1"/>
        <s v="VM0455" u="1"/>
        <s v="VM1455" u="1"/>
        <s v="mbczvl6alsjaeg1oel8.ux.mbid.cz" u="1"/>
        <s v="DTVMWI032" u="1"/>
        <s v="MBCZVW1DL0VCT02" u="1"/>
        <s v="VM2455" u="1"/>
        <s v="VM0641" u="1"/>
        <s v="VDS-PRODYNA003" u="1"/>
        <s v="VM1641" u="1"/>
        <s v="MBCZVW0BL0AAD01" u="1"/>
        <s v="VM2641" u="1"/>
        <s v="degbs645test" u="1"/>
        <s v="mbczvl1dd0mq9z1.ux.mbid.cz" u="1"/>
        <s v="degbs525a" u="1"/>
        <s v="CV_ML_Test" u="1"/>
        <s v="UKSDATC-UKSH12" u="1"/>
        <s v="MBCZVW0BL0SIPS1" u="1"/>
        <s v="UKSDATC-UKIS59" u="1"/>
        <s v="VM0006" u="1"/>
        <s v="VM1006" u="1"/>
        <s v="VM2006" u="1"/>
        <s v="UKSDATC-UKTS22" u="1"/>
        <s v="mbczvl0bd0secd1.ux.mbid.cz" u="1"/>
        <s v="wso2tst2-00-km-01.ux.mbid.cz" u="1"/>
        <s v="mbczsl0bl0smsi1" u="1"/>
        <s v="MBCZVW0BL0BCL01" u="1"/>
        <s v="mbczvl1dd0mq9z3.ux.mbid.cz" u="1"/>
        <s v="degbs639a" u="1"/>
        <s v="VM0807" u="1"/>
        <s v="UKSDATC-UKWS22" u="1"/>
        <s v="VM0369" u="1"/>
        <s v="VM1807" u="1"/>
        <s v="VM1369" u="1"/>
        <s v="VM2369" u="1"/>
        <s v="dpvmli002" u="1"/>
        <s v="mbczvl6al0rtet1.ux.mbid.cz" u="1"/>
        <s v="VM0555" u="1"/>
        <s v="VM1555" u="1"/>
        <s v="VM2555" u="1"/>
        <s v="vSFMIRAGE" u="1"/>
        <s v="VM0741" u="1"/>
        <s v="dpvmli302" u="1"/>
        <s v="VM1741" u="1"/>
        <s v="dpvmla021" u="1"/>
        <s v="mbczvl6al0rtet2.ux.mbid.cz" u="1"/>
        <s v="mbczvl6al0elas1.ux.mbid.cz" u="1"/>
        <s v="vANWY-TS02" u="1"/>
        <s v="sv254041.cs.commerzbank.com" u="1"/>
        <s v="vPingSync" u="1"/>
        <s v="VM0106" u="1"/>
        <s v="VM1106" u="1"/>
        <s v="myczvl0bl0jnks1.ux.mbid.cz" u="1"/>
        <s v="vLMUTATEST-1" u="1"/>
        <s v="VM2106" u="1"/>
        <s v="dpvmli802" u="1"/>
        <s v="MBCZVW0BL0SNDT1" u="1"/>
        <s v="mbczvl6al0rtet3.ux.mbid.cz" u="1"/>
        <s v="myczvl1dl0ufor2.ux.mbid.cz" u="1"/>
        <s v="mbczvl6al0elas2.ux.mbid.cz" u="1"/>
        <s v="mbczvl0bl0mq9t2.ux.mbid.cz" u="1"/>
        <s v="DPVMWA009" u="1"/>
        <s v="myczvl1dl0tstin" u="1"/>
        <s v="degbs522test" u="1"/>
        <s v="vNetsight" u="1"/>
        <s v="VM0040" u="1"/>
        <s v="VM1040" u="1"/>
        <s v="UKSDATC-UKTS59" u="1"/>
        <s v="VM2040" u="1"/>
        <s v="mbczvl6alluql6x.ux.mbid.cz" u="1"/>
        <s v="VM0907" u="1"/>
        <s v="VM0469" u="1"/>
        <s v="VM1907" u="1"/>
        <s v="VM1469" u="1"/>
        <s v="VM2469" u="1"/>
        <s v="degbs442a" u="1"/>
        <s v="VM0655" u="1"/>
        <s v="MYCZSW1DL015139" u="1"/>
        <s v="mbczvl1dl0mqm10x.ux.mbid.cz" u="1"/>
        <s v="VM1655" u="1"/>
        <s v="mbczvl0bl0cdil1.ux.mbid.cz" u="1"/>
        <s v="DPVMAI801 (PROXY-SG bcsg04)" u="1"/>
        <s v="VM2655" u="1"/>
        <s v="UKSDATC-UKWS59" u="1"/>
        <s v="VM0841" u="1"/>
        <s v="VM1841" u="1"/>
        <s v="vCOGDOC" u="1"/>
        <s v="myczvl1dl0madte1" u="1"/>
        <s v="myczvl1dl0ufor5.ux.mbid.cz" u="1"/>
        <s v="degbs526a" u="1"/>
        <s v="dtvmla104" u="1"/>
        <s v="DTVMWA061" u="1"/>
        <s v="degbs536a" u="1"/>
        <s v="VM0206" u="1"/>
        <s v="mbczvl1dl0paydl2" u="1"/>
        <s v="mbczvl1dl0pset1.ux.mbid.cz" u="1"/>
        <s v="VM1206" u="1"/>
        <s v="mbczvl6al0elkcc3" u="1"/>
        <s v="UKSDATC-UKAP30" u="1"/>
        <s v="VM2206" u="1"/>
        <s v="wso2liv1-00-tif-01" u="1"/>
        <s v="myczvl1dl0ufor6.ux.mbid.cz" u="1"/>
        <s v="wso2liv1-00-tif-02" u="1"/>
        <s v="mbczvl1dl0uft10.ux.mbid.cz" u="1"/>
        <s v="wso2tstx-01-sptm-01.ux.mbid.cz" u="1"/>
        <s v="DTVMWA089" u="1"/>
        <s v="myczsl0bl0cctx2.ux.mbid.cz" u="1"/>
        <s v="wso2tstx-02-sptm-01.ux.mbid.cz" u="1"/>
        <s v="VM0140" u="1"/>
        <s v="VM1140" u="1"/>
        <s v="VM2140" u="1"/>
        <s v="myczvl1dl0ufor7.ux.mbid.cz" u="1"/>
        <s v="vPrint-Mgmt" u="1"/>
        <s v="DPVMWD004" u="1"/>
        <s v="lwebp0001-logstash-01.ux.mbid.cz" u="1"/>
        <s v="DEVMWA003" u="1"/>
        <s v="VM0569" u="1"/>
        <s v="devmli724" u="1"/>
        <s v="VM1569" u="1"/>
        <s v="VM2569" u="1"/>
        <s v="myczvl1dl0ufor8.ux.mbid.cz" u="1"/>
        <s v="MYCZSW0BL013046" u="1"/>
        <s v="wso2tstx-01-sptm-02.ux.mbid.cz" u="1"/>
        <s v="VM0755" u="1"/>
        <s v="lapi00001-ib-01.ux.mbid.cz" u="1"/>
        <s v="VM1755" u="1"/>
        <s v="vnxlogdev" u="1"/>
        <s v="wso2tstx-02-sptm-02.ux.mbid.cz" u="1"/>
        <s v="VM0941" u="1"/>
        <s v="dpvmli312" u="1"/>
        <s v="VM1941" u="1"/>
        <s v="myfvvl0bl0adqc2.ux.mbid.cz" u="1"/>
        <s v="dpvmla031" u="1"/>
        <s v="VM0306" u="1"/>
        <s v="dpvmli712" u="1"/>
        <s v="VM00060" u="1"/>
        <s v="VM1306" u="1"/>
        <s v="mbczvl1dl0nast3.ux.mbid.cz" u="1"/>
        <s v="VM2306" u="1"/>
        <s v="VM00061" u="1"/>
        <s v="VM0054" u="1"/>
        <s v="VM00062" u="1"/>
        <s v="Windows 2012R2 Template June16" u="1"/>
        <s v="VM1054" u="1"/>
        <s v="VM2054" u="1"/>
        <s v="VM00063" u="1"/>
        <s v="vdad-ftp" u="1"/>
        <s v="PC42288DEV9025" u="1"/>
        <s v="lsmal0005-cbl-01.ux.mbid.cz" u="1"/>
        <s v="degbs523test" u="1"/>
        <s v="VM0240" u="1"/>
        <s v="VM00064" u="1"/>
        <s v="mbczvl0bl0ufax7.ux.mbid.cz" u="1"/>
        <s v="VM1240" u="1"/>
        <s v="degbs533test" u="1"/>
        <s v="mbczvl1dl0nast4.ux.mbid.cz" u="1"/>
        <s v="VM2240" u="1"/>
        <s v="VM00065" u="1"/>
        <s v="VM00066" u="1"/>
        <s v="degbs553test" u="1"/>
        <s v="VM00067" u="1"/>
        <s v="VM0669" u="1"/>
        <s v="VM1669" u="1"/>
        <s v="VM00068" u="1"/>
        <s v="UKSDATC-UKTS38 1" u="1"/>
        <s v="VM2669" u="1"/>
        <s v="mbczvl1dl0nast5.ux.mbid.cz" u="1"/>
        <s v="VM00069" u="1"/>
        <s v="VM0855" u="1"/>
        <s v="MBCZVW0BD0PPDZ1" u="1"/>
        <s v="VM1855" u="1"/>
        <s v="UKSDATC-UKIS19" u="1"/>
        <s v="MBCZVW0BL0GEGT1" u="1"/>
        <s v="vSWinds" u="1"/>
        <s v="mbczvl1dl0nast6.ux.mbid.cz" u="1"/>
        <s v="dtvmla014" u="1"/>
        <s v="degbs647test" u="1"/>
        <s v="UKSBEDF-UKN303" u="1"/>
        <s v="UKSDATC-UKTS76" u="1"/>
        <s v="vNAC-1-old" u="1"/>
        <s v="DEGBS493A" u="1"/>
        <s v="MYCZSW0BL013211" u="1"/>
        <s v="DTVMWA071" u="1"/>
        <s v="MBCZVW6AL0SQLT1" u="1"/>
        <s v="MYCZSW5VL801013" u="1"/>
        <s v="UKSDATC-UKVM04" u="1"/>
        <s v="degbs537a" u="1"/>
        <s v="UKSBIRS-UKIS08" u="1"/>
        <s v="MBCZVW0BL0GEGT2" u="1"/>
        <s v="deg-fiku-w2 (massandra Firmenkundenportal)" u="1"/>
        <s v="VDS-APM005" u="1"/>
        <s v="VM0406" u="1"/>
        <s v="vInfaI-DOM" u="1"/>
        <s v="VM1406" u="1"/>
        <s v="VM2406" u="1"/>
        <s v="deg-fiku-w3 (massandra Firmenkundenportal)" u="1"/>
        <s v="VM0154" u="1"/>
        <s v="UKSDATC-UKDB11" u="1"/>
        <s v="MBCZVW6AL0SQLT2" u="1"/>
        <s v="VM1154" u="1"/>
        <s v="DCWS0213_Archive_CHG0031422_Until_2026" u="1"/>
        <s v="VM2154" u="1"/>
        <s v="UKSDATC-UKWS76" u="1"/>
        <s v="VM0340" u="1"/>
        <s v="VM00400" u="1"/>
        <s v="VM1340" u="1"/>
        <s v="mbczvl6al0intt1.ux.mbid.cz" u="1"/>
        <s v="VM2340" u="1"/>
        <s v="VM00401" u="1"/>
        <s v="VM00402" u="1"/>
        <s v="VM00403" u="1"/>
        <s v="VM0769" u="1"/>
        <s v="mbczvl1dd0secd2.ux.mbid.cz" u="1"/>
        <s v="VSP" u="1"/>
        <s v="vnw-proxy-dmz2" u="1"/>
        <s v="VM1769" u="1"/>
        <s v="VM00404" u="1"/>
        <s v="VM00405" u="1"/>
        <s v="VM0955" u="1"/>
        <s v="mbczsl1dl0smsi2" u="1"/>
        <s v="VM1955" u="1"/>
        <s v="VM00406" u="1"/>
        <s v="VM00407" u="1"/>
        <s v="NSX_Controller_3b2dfd26-4070-418f-9c70-546593fea748" u="1"/>
        <s v="VM00408" u="1"/>
        <s v="vCogP-EXT" u="1"/>
        <s v="VM00409" u="1"/>
        <s v="MBCZVW0BL0CAPL1" u="1"/>
        <s v="UKSDATC-UKSH09" u="1"/>
        <s v="mbczvl0bl0mqm11.ux.mbid.cz" u="1"/>
        <s v="sv256905.cs.commerzbank.com" u="1"/>
        <s v="mbczvl1dl0mq9t1.ux.mbid.cz" u="1"/>
        <s v="DPVMWA001" u="1"/>
        <s v="VM0506" u="1"/>
        <s v="VM0068" u="1"/>
        <s v="VM1506" u="1"/>
        <s v="VM1068" u="1"/>
        <s v="vLMUTATEST-2" u="1"/>
        <s v="VM2506" u="1"/>
        <s v="UKSDATC-UKTS19" u="1"/>
        <s v="VM2068" u="1"/>
        <s v="mbczvl0bl0dwss1" u="1"/>
        <s v="Template-W10-Business-V01-ansible.1" u="1"/>
        <s v="mbczvl6al0nsf01.ux.mbid.cz" u="1"/>
        <s v="VM0254" u="1"/>
        <s v="VM1254" u="1"/>
        <s v="VM2254" u="1"/>
        <s v="DPVMWA029" u="1"/>
        <s v="degbs490test" u="1"/>
        <s v="degbs524test" u="1"/>
        <s v="VM0440" u="1"/>
        <s v="VM1440" u="1"/>
        <s v="degbs534test" u="1"/>
        <s v="VM2440" u="1"/>
        <s v="fra0-mgmt-sql1" u="1"/>
        <s v="UKSDATC-UKDB48" u="1"/>
        <s v="mbczvl6al0nsf02.ux.mbid.cz" u="1"/>
        <s v="mbczvl0bl0mqm13.ux.mbid.cz" u="1"/>
        <s v="degbs554test" u="1"/>
        <s v="UKSDATC-UKWS19" u="1"/>
        <s v="DPVMWA801" u="1"/>
        <s v="VM0869" u="1"/>
        <s v="MBCZVW0BL0WIKI1" u="1"/>
        <s v="VM1869" u="1"/>
        <s v="MBCZVW0BL0SQLT1" u="1"/>
        <s v="dtvmli005" u="1"/>
        <s v="rmdsxp01.zit.commerzbank.com" u="1"/>
        <s v="degbs722 (TRAC App)" u="1"/>
        <s v="PC42288DEV9042" u="1"/>
        <s v="degbs046" u="1"/>
        <s v="UKSDATC-UKAP84" u="1"/>
        <s v="MBCZVW0BL0SQLT2" u="1"/>
        <s v="degbs648test" u="1"/>
        <s v="UKSDC01-UKIS11-Witness" u="1"/>
        <s v="degbs538a" u="1"/>
        <s v="degbs635test (SecureHub)" u="1"/>
        <s v="mbczvl1dl0cdil2.ux.mbid.cz" u="1"/>
        <s v="VM0606" u="1"/>
        <s v="VM0168" u="1"/>
        <s v="VM1606" u="1"/>
        <s v="MBCZVW0BL0SQLT3" u="1"/>
        <s v="degbs705 (IBW FSJ)" u="1"/>
        <s v="VM1168" u="1"/>
        <s v="VM2606" u="1"/>
        <s v="devmli044" u="1"/>
        <s v="VM2168" u="1"/>
        <s v="fra1-mgmt-liw1" u="1"/>
        <s v="VM0354" u="1"/>
        <s v="VM00540" u="1"/>
        <s v="VM1354" u="1"/>
        <s v="VM2354" u="1"/>
        <s v="UKSDATC-DZIS01" u="1"/>
        <s v="MBCZVW1DD0HRIS2" u="1"/>
        <s v="VM00541" u="1"/>
        <s v="UKSDATC-UKIS36" u="1"/>
        <s v="VM0540" u="1"/>
        <s v="VM00542" u="1"/>
        <s v="MBCZVW0BL0SQLT4" u="1"/>
        <s v="VM1540" u="1"/>
        <s v="sapirlci00" u="1"/>
        <s v="VM2540" u="1"/>
        <s v="VM00543" u="1"/>
        <s v="VM00544" u="1"/>
        <s v="vCogTA-CM" u="1"/>
        <s v="VM00545" u="1"/>
        <s v="VM0969" u="1"/>
        <s v="VM1969" u="1"/>
        <s v="mbczvl0bl0digd0.ux.mbid.cz" u="1"/>
        <s v="VM00546" u="1"/>
        <s v="UKSBEDF-UKAP01" u="1"/>
        <s v="dpvmli032" u="1"/>
        <s v="VM00547" u="1"/>
        <s v="vSentinel" u="1"/>
        <s v="MBCZVW0BL0SIPSL" u="1"/>
        <s v="VM00548" u="1"/>
        <s v="VM00549" u="1"/>
        <s v="UKSDATC-UKWS93" u="1"/>
        <s v="uswfc-BT-TPO01.zit.commerzbank.com" u="1"/>
        <s v="lsb000001-logstash-01.ux.mbid.cz" u="1"/>
        <s v="DPVMWA011" u="1"/>
        <s v="VM0706" u="1"/>
        <s v="VM0268" u="1"/>
        <s v="UKSDATC-UKAP27" u="1"/>
        <s v="VM1706" u="1"/>
        <s v="VM1268" u="1"/>
        <s v="VM2706" u="1"/>
        <s v="VM2268" u="1"/>
        <s v="degbs471test" u="1"/>
        <s v="VM0454" u="1"/>
        <s v="VM1454" u="1"/>
        <s v="VM2454" u="1"/>
        <s v="DPVMWA039" u="1"/>
        <s v="MBCZVW0BL0RDSH0" u="1"/>
        <s v="degbs525test" u="1"/>
        <s v="VM0640" u="1"/>
        <s v="UKSBIRS-UKAP16" u="1"/>
        <s v="myczvl1dl0tstcc" u="1"/>
        <s v="VM1640" u="1"/>
        <s v="CS42080FR10003" u="1"/>
        <s v="sv239568.ztbpre.icbpre.commerzbank.com" u="1"/>
        <s v="VM2640" u="1"/>
        <s v="vRapunzel" u="1"/>
        <s v="degbs545test" u="1"/>
        <s v="vSentinel-neu" u="1"/>
        <s v="degbs555test" u="1"/>
        <s v="MBCZVW0BL0RDSH1" u="1"/>
        <s v="visweb-ext-p2" u="1"/>
        <s v="mbczvl0bl0digd4.ux.mbid.cz" u="1"/>
        <s v="VM0005" u="1"/>
        <s v="VM1005" u="1"/>
        <s v="UKSDATC-UKDV05" u="1"/>
        <s v="VM2005" u="1"/>
        <s v="UKSDATC-UKTS36" u="1"/>
        <s v="NLWS0722" u="1"/>
        <s v="rmdsxp02.zit.commerzbank.com" u="1"/>
        <s v="MYCZSW0BL014210" u="1"/>
        <s v="MBCZVW0BL0RDSH2" u="1"/>
        <s v="mbczsl0bl0ipa02" u="1"/>
        <s v="UKSDATCUKSA32" u="1"/>
        <s v="UKSDATC-UKDB65" u="1"/>
        <s v="MYCZSW1DL013211" u="1"/>
        <s v="degbs539a" u="1"/>
        <s v="MBCZVW0BL0RDSH3" u="1"/>
        <s v="UKSDATC-UKWS36" u="1"/>
        <s v="VM0806" u="1"/>
        <s v="VM0368" u="1"/>
        <s v="mbczvl0bl0digd6.ux.mbid.cz" u="1"/>
        <s v="VM1806" u="1"/>
        <s v="MBCZVW0BL0CCD01" u="1"/>
        <s v="VM1368" u="1"/>
        <s v="VM2368" u="1"/>
        <s v="VM0554" u="1"/>
        <s v="VM1554" u="1"/>
        <s v="VM2554" u="1"/>
        <s v="MBCZVW0BL0RDSH4" u="1"/>
        <s v="vLMUTA-1" u="1"/>
        <s v="VM0740" u="1"/>
        <s v="MBCZVW0BL0SBWS1" u="1"/>
        <s v="VM1740" u="1"/>
        <s v="MBCZVW0BL0TSMSS" u="1"/>
        <s v="MBCZVW5VL0SFQ06" u="1"/>
        <s v="MBCZVW0BL0RDSH5" u="1"/>
        <s v="MBCZVW1DL0UFHST" u="1"/>
        <s v="VM0105" u="1"/>
        <s v="VM1105" u="1"/>
        <s v="VM2105" u="1"/>
        <s v="MYCZSW0BL014214" u="1"/>
        <s v="MBCZVW0BL0TSMM1" u="1"/>
        <s v="MBCZVW0BL0RDSH6" u="1"/>
        <s v="DPVMWI002" u="1"/>
        <s v="fra1-comp-vrs2" u="1"/>
        <s v="vCogPA-Ext" u="1"/>
        <s v="fra1-lb-psc1-1" u="1"/>
        <s v="vUCFacade" u="1"/>
        <s v="MBCZVW0BL0RDSH7" u="1"/>
        <s v="DPVMWA021" u="1"/>
        <s v="VM0906" u="1"/>
        <s v="mbczvl0bl0reco2.ux.mbid.cz" u="1"/>
        <s v="VM0468" u="1"/>
        <s v="degbs462test" u="1"/>
        <s v="VM1906" u="1"/>
        <s v="MBCZVW0BL0SBWS4" u="1"/>
        <s v="VM1468" u="1"/>
        <s v="mbczsl0bl0find1" u="1"/>
        <s v="VM2468" u="1"/>
        <s v="mbczvl0bl0dmlt2.ux.mbid.cz" u="1"/>
        <s v="UKSDATC-UKDB08" u="1"/>
        <s v="VM0654" u="1"/>
        <s v="VM1654" u="1"/>
        <s v="myczvl0dl0tsmm2" u="1"/>
        <s v="VM2654" u="1"/>
        <s v="DPVMWA049" u="1"/>
        <s v="MBCZVW0BL0RDSH8" u="1"/>
        <s v="mbczvl1dl0mqm12.ux.mbid.cz" u="1"/>
        <s v="DPVMWI802" u="1"/>
        <s v="degbs526test" u="1"/>
        <s v="VM0840" u="1"/>
        <s v="VM1840" u="1"/>
        <s v="degbs536test" u="1"/>
        <s v="MYCZSW0BL015041" u="1"/>
        <s v="VM0019" u="1"/>
        <s v="VM1019" u="1"/>
        <s v="degbs619mig (IBW)" u="1"/>
        <s v="MBCZVW0BL0RDSH9" u="1"/>
        <s v="VM2019" u="1"/>
        <s v="vCogT-DSP01" u="1"/>
        <s v="mbczvl1dl0mockt.ux.mbid.cz" u="1"/>
        <s v="VM0205" u="1"/>
        <s v="VM1205" u="1"/>
        <s v="dtvmli025" u="1"/>
        <s v="VM2205" u="1"/>
        <s v="fra0-mgmt-vidm1" u="1"/>
        <s v="vCogT-DSP02" u="1"/>
        <s v="mbczvl1dl0mqm14.ux.mbid.cz" u="1"/>
        <s v="V51_TW2K8x32SE_DC" u="1"/>
        <s v="mbczvl0bl0ihax7.ux.mbid.cz" u="1"/>
        <s v="ukbedfd-666" u="1"/>
        <s v="fra0-mgmt-vidm2" u="1"/>
        <s v="DPVMWT006" u="1"/>
        <s v="vIS-T01" u="1"/>
        <s v="VM0568" u="1"/>
        <s v="VM1568" u="1"/>
        <s v="devmli064" u="1"/>
        <s v="dtvmla605-mig" u="1"/>
        <s v="VM2568" u="1"/>
        <s v="UKSDATC-UKTS53" u="1"/>
        <s v="fra0-mgmt-vidm3" u="1"/>
        <s v="mbczvl0bl0amlv2" u="1"/>
        <s v="VM0754" u="1"/>
        <s v="VM1754" u="1"/>
        <s v="vLMUTA-2" u="1"/>
        <s v="UKSDATCUKDB27" u="1"/>
        <s v="VM0940" u="1"/>
        <s v="VM1940" u="1"/>
        <s v="vWAS-APP-TEST2" u="1"/>
        <s v="mbczvl0bl0amlv3" u="1"/>
        <s v="VM0119" u="1"/>
        <s v="VM1119" u="1"/>
        <s v="VM2119" u="1"/>
        <s v="UKSDATC-UKWS53" u="1"/>
        <s v="myczvl1dl0adqc1.ux.mbid.cz" u="1"/>
        <s v="VM0305" u="1"/>
        <s v="VM00050" u="1"/>
        <s v="VM1305" u="1"/>
        <s v="VM2305" u="1"/>
        <s v="VM00051" u="1"/>
        <s v="VM0053" u="1"/>
        <s v="VM00052" u="1"/>
        <s v="VM1053" u="1"/>
        <s v="VM2053" u="1"/>
        <s v="VM00053" u="1"/>
        <s v="VM00054" u="1"/>
        <s v="VM00055" u="1"/>
        <s v="MBCZVW6AL02K16S" u="1"/>
        <s v="VM00056" u="1"/>
        <s v="DPVMWA031" u="1"/>
        <s v="VM00057" u="1"/>
        <s v="degbs740 (ESB.check24)" u="1"/>
        <s v="VM0668" u="1"/>
        <s v="VM1668" u="1"/>
        <s v="VM00058" u="1"/>
        <s v="vWas-App-Prod4" u="1"/>
        <s v="ukscoba-ukfs01" u="1"/>
        <s v="VM2668" u="1"/>
        <s v="degbs473test" u="1"/>
        <s v="VM00059" u="1"/>
        <s v="VM0854" u="1"/>
        <s v="VM1854" u="1"/>
        <s v="DPVMWA059" u="1"/>
        <s v="degbs493test" u="1"/>
        <s v="degbs527test" u="1"/>
        <s v="NLWS0640" u="1"/>
        <s v="MBCZVW1DL0RDSH0" u="1"/>
        <s v="myczvl1dl0adqc4.ux.mbid.cz" u="1"/>
        <s v="wso2tstf-00-hap-01.ux.mbid.cz" u="1"/>
        <s v="wso2tstf-00-hap-02.ux.mbid.cz" u="1"/>
        <s v="VM0219" u="1"/>
        <s v="davmli691" u="1"/>
        <s v="degbs557test" u="1"/>
        <s v="VM1219" u="1"/>
        <s v="NLWS0670" u="1"/>
        <s v="VM2219" u="1"/>
        <s v="VDS-DEV005" u="1"/>
        <s v="uksoakl-ukdp01" u="1"/>
        <s v="MBCZVW1DL0RDSH1" u="1"/>
        <s v="VM0405" u="1"/>
        <s v="UKSDATC-UKAP130" u="1"/>
        <s v="VM1405" u="1"/>
        <s v="VM2405" u="1"/>
        <s v="VM0153" u="1"/>
        <s v="degbs467a" u="1"/>
        <s v="VM1153" u="1"/>
        <s v="UKSDC01-UKAC02" u="1"/>
        <s v="VM2153" u="1"/>
        <s v="mbczvl0bl0pr4l1" u="1"/>
        <s v="VDS-TM002" u="1"/>
        <s v="MBCZVW1DL0RDSH2" u="1"/>
        <s v="UKSDATC-UKAP131" u="1"/>
        <s v="vDomino-Int1" u="1"/>
        <s v="fra1-mgmt-dt3" u="1"/>
        <s v="vXFB-SR" u="1"/>
        <s v="uksoaks-ukdp01" u="1"/>
        <s v="DPVMWT016" u="1"/>
        <s v="DTVMWA014" u="1"/>
        <s v="VM0768" u="1"/>
        <s v="MBCZVW1DL0RDSH3" u="1"/>
        <s v="myczvl1dl0adqc7.ux.mbid.cz" u="1"/>
        <s v="UKSDATC-UKAP132" u="1"/>
        <s v="VM1768" u="1"/>
        <s v="UKSDATC-UKAP61" u="1"/>
        <s v="ldepo0003-logstash-01.ux.mbid.cz" u="1"/>
        <s v="UKSDC01-UKDC02" u="1"/>
        <s v="VM0954" u="1"/>
        <s v="VM1954" u="1"/>
        <s v="DCWS0218_Archive_CHG0031421_Until_2026" u="1"/>
        <s v="DCWS0219_Archive_CHG0031420_Until_2026" u="1"/>
        <s v="MBCZVW1DL0RDSH4" u="1"/>
        <s v="mbczsl1dl0ipa04" u="1"/>
        <s v="UKSDATC-UKAP133" u="1"/>
        <s v="MBCZVW1DL0SBWS1" u="1"/>
        <s v="sv130972.ztb.icb.commerzbank.com" u="1"/>
        <s v="VM0319" u="1"/>
        <s v="VM00190" u="1"/>
        <s v="sv42080hil0007" u="1"/>
        <s v="vHorizon-UAG-2" u="1"/>
        <s v="VM1319" u="1"/>
        <s v="VM2319" u="1"/>
        <s v="degbt201" u="1"/>
        <s v="VM00191" u="1"/>
        <s v="lmort0001-logstash-01.ux.mbid.cz" u="1"/>
        <s v="MBCZVW1DL0RDSH5" u="1"/>
        <s v="VM0505" u="1"/>
        <s v="degbt211" u="1"/>
        <s v="VM0067" u="1"/>
        <s v="VM00192" u="1"/>
        <s v="VM1505" u="1"/>
        <s v="dpvmli062" u="1"/>
        <s v="mbczvl6alsdyna1.ux.mbid.cz" u="1"/>
        <s v="VM1067" u="1"/>
        <s v="VM2505" u="1"/>
        <s v="VM2067" u="1"/>
        <s v="VM00193" u="1"/>
        <s v="MBCZVW1DL0MADR1" u="1"/>
        <s v="PC42160EAS5123" u="1"/>
        <s v="VM0253" u="1"/>
        <s v="VM00194" u="1"/>
        <s v="myczsl0bl0setx4.ux.mbid.cz" u="1"/>
        <s v="VM1253" u="1"/>
        <s v="DPVMWI022" u="1"/>
        <s v="VM2253" u="1"/>
        <s v="VM00195" u="1"/>
        <s v="sapp12ci00" u="1"/>
        <s v="degbs390test" u="1"/>
        <s v="MBCZVW1DL0RDSH6" u="1"/>
        <s v="mbczvl1dl0arti2.ux.mbid.cz" u="1"/>
        <s v="VM00196" u="1"/>
        <s v="uksduch-ukdp01" u="1"/>
        <s v="mbczvl1dl0reco1.ux.mbid.cz" u="1"/>
        <s v="mbczvl6alsdyna2.ux.mbid.cz" u="1"/>
        <s v="degbs434test" u="1"/>
        <s v="VM00197" u="1"/>
        <s v="mbczvl6al0pdfp1.ux.mbid.cz" u="1"/>
        <s v="VM00198" u="1"/>
        <s v="MBCZVW6ALTFCO01" u="1"/>
        <s v="DPVMWA041" u="1"/>
        <s v="VM00199" u="1"/>
        <s v="MBCZVW0BL02K16U" u="1"/>
        <s v="VM0868" u="1"/>
        <s v="MBCZVW1DL0RDSH7" u="1"/>
        <s v="UKSDATC-UKWS70" u="1"/>
        <s v="VM1868" u="1"/>
        <s v="sv159243.ztb.icb.commerzbank.com" u="1"/>
        <s v="DPVMWA069" u="1"/>
        <s v="degbs622 (TRAC App)" u="1"/>
        <s v="degbs031-test-2" u="1"/>
        <s v="vsql-2008" u="1"/>
        <s v="MBCZVW1DL0RDSH8" u="1"/>
        <s v="UKSDATC-UKAP98" u="1"/>
        <s v="degbs408a" u="1"/>
        <s v="degbs538test" u="1"/>
        <s v="sapprlci00" u="1"/>
        <s v="UKSDATC-UKAP04" u="1"/>
        <s v="mbczvl1dl0reco3.ux.mbid.cz" u="1"/>
        <s v="fra1-mgmt-vcs1_6.7" u="1"/>
        <s v="MYCZSW0BL016041" u="1"/>
        <s v="VM0419" u="1"/>
        <s v="vSignature-t1" u="1"/>
        <s v="MYCZSW1DL013183" u="1"/>
        <s v="MYCZSW1DL015041" u="1"/>
        <s v="VM1419" u="1"/>
        <s v="DAVMWA080" u="1"/>
        <s v="VM2419" u="1"/>
        <s v="MBCZVW1DL0RDSH9" u="1"/>
        <s v="VM0605" u="1"/>
        <s v="WinSrv2008R2" u="1"/>
        <s v="VM0167" u="1"/>
        <s v="VM1605" u="1"/>
        <s v="degbs605 (IBW FSJ)" u="1"/>
        <s v="VM1167" u="1"/>
        <s v="VM2605" u="1"/>
        <s v="VM2167" u="1"/>
        <s v="myczvl1dl0mqm4x.ux.mbid.cz" u="1"/>
        <s v="vRealize Operations Manager Appliance" u="1"/>
        <s v="VM0353" u="1"/>
        <s v="VM00530" u="1"/>
        <s v="UKSDATC-UKSH03" u="1"/>
        <s v="vOSUC" u="1"/>
        <s v="VM1353" u="1"/>
        <s v="myczvl0bl0wlki1" u="1"/>
        <s v="VM2353" u="1"/>
        <s v="Template2K3R 2STD" u="1"/>
        <s v="VM00531" u="1"/>
        <s v="ldepo0006-openapi-01.ux.mbid.cz" u="1"/>
        <s v="VM00532" u="1"/>
        <s v="VM00533" u="1"/>
        <s v="UKSDATC-UKTS13" u="1"/>
        <s v="MBCZVW6ALTFCO05" u="1"/>
        <s v="mbczvl6altmqt14.ux.mbid.cz" u="1"/>
        <s v="wso2pped-00-km-02.ux.mbid.cz" u="1"/>
        <s v="VM00534" u="1"/>
        <s v="DTVMWA024" u="1"/>
        <s v="VM00535" u="1"/>
        <s v="VM0968" u="1"/>
        <s v="de-ffm-degba-bcmc01" u="1"/>
        <s v="VM1968" u="1"/>
        <s v="VM00536" u="1"/>
        <s v="VM00537" u="1"/>
        <s v="mbczvl6alp24ae1.ux.mbid.cz" u="1"/>
        <s v="MBCZVW6ALTFCO06" u="1"/>
        <s v="VM00538" u="1"/>
        <s v="V4_TXP_Aligned" u="1"/>
        <s v="VM00539" u="1"/>
        <s v="vpanagenda" u="1"/>
        <s v="mbczvl6alp24ae2.ux.mbid.cz" u="1"/>
        <s v="VM0519" u="1"/>
        <s v="VM1519" u="1"/>
        <s v="VM2519" u="1"/>
        <s v="degbt202" u="1"/>
        <s v="VM0705" u="1"/>
        <s v="degbt212" u="1"/>
        <s v="VM0267" u="1"/>
        <s v="VM1705" u="1"/>
        <s v="dpvmli072" u="1"/>
        <s v="VM1267" u="1"/>
        <s v="VM2705" u="1"/>
        <s v="VM2267" u="1"/>
        <s v="mbczvl6al0aspi1.ux.mbid.cz" u="1"/>
        <s v="mbczvl6al0saha2x.ux.mbid.cz" u="1"/>
        <s v="mbczvl6alp24ae3.ux.mbid.cz" u="1"/>
        <s v="VM0453" u="1"/>
        <s v="VM1453" u="1"/>
        <s v="mbczvl6altrew1t.ux.mbid.cz" u="1"/>
        <s v="DPVMWI032" u="1"/>
        <s v="VM2453" u="1"/>
        <s v="myczvl0bl0naat1.ux.mbid.cz" u="1"/>
        <s v="MBCZVW6AL0EARC1" u="1"/>
        <s v="mbczvl6alp24ae4.ux.mbid.cz" u="1"/>
        <s v="degbs455test" u="1"/>
        <s v="btsnyd02.zit.commerzbank.com" u="1"/>
        <s v="myczvl0bl0naat2.ux.mbid.cz" u="1"/>
        <s v="UKSDATC-UKIS30" u="1"/>
        <s v="VM0004" u="1"/>
        <s v="VM1004" u="1"/>
        <s v="VM2004" u="1"/>
        <s v="mbczvl6alp24ae5.ux.mbid.cz" u="1"/>
        <s v="degbs529test" u="1"/>
        <s v="degbs539test" u="1"/>
        <s v="degbs549test" u="1"/>
        <s v="VM0619" u="1"/>
        <s v="VM1619" u="1"/>
        <s v="VM2619" u="1"/>
        <s v="vRealize-C" u="1"/>
        <s v="vInfaT-WRK1" u="1"/>
        <s v="VM0805" u="1"/>
        <s v="VM0367" u="1"/>
        <s v="VM1805" u="1"/>
        <s v="VM1367" u="1"/>
        <s v="NLWS0692" u="1"/>
        <s v="VM2367" u="1"/>
        <s v="VM0553" u="1"/>
        <s v="vDominoTraveler" u="1"/>
        <s v="VM1553" u="1"/>
        <s v="VM2553" u="1"/>
        <s v="UKSDATC-UKAP21" u="1"/>
        <s v="DTVMWA034" u="1"/>
        <s v="MBCZVW0BD0ARBW1" u="1"/>
        <s v="V65_TW2K12R2U1_DATACENTER1_VLAN320" u="1"/>
        <s v="VM0104" u="1"/>
        <s v="mbczvl1dl0pr4l2" u="1"/>
        <s v="VM1104" u="1"/>
        <s v="VM2104" u="1"/>
        <s v="DCWS0208_Archive_CHG0031423_Until_2026" u="1"/>
        <s v="myczsl0bl0uftx1.ux.mbid.cz" u="1"/>
        <s v="MBCZVW0BL0RDSHT" u="1"/>
        <s v="degbs312test" u="1"/>
        <s v="vAnalyticsT-CM" u="1"/>
        <s v="myczvl0bl0naat7.ux.mbid.cz" u="1"/>
        <s v="degbs322test" u="1"/>
        <s v="V65_TW2K12R2U1_DATACENTER1_VLAN321" u="1"/>
        <s v="nfrmtp06.zit.commerzbank.com" u="1"/>
        <s v="VM0719" u="1"/>
        <s v="UKSDATC-UKTS30" u="1"/>
        <s v="myczsl0bl0uftx2.ux.mbid.cz" u="1"/>
        <s v="VM1719" u="1"/>
        <s v="VM2719" u="1"/>
        <s v="degbt203" u="1"/>
        <s v="ITYX01" u="1"/>
        <s v="VM0905" u="1"/>
        <s v="degbt213" u="1"/>
        <s v="VM0467" u="1"/>
        <s v="VM1905" u="1"/>
        <s v="MBCZSWDISTPTEST" u="1"/>
        <s v="VM1467" u="1"/>
        <s v="VM2467" u="1"/>
        <s v="VM0653" u="1"/>
        <s v="degbs156  (NTP DMZ 1)" u="1"/>
        <s v="VM1653" u="1"/>
        <s v="DPVMWI042" u="1"/>
        <s v="VM2653" u="1"/>
        <s v="fra0-mgmt-psh1" u="1"/>
        <s v="degbs426test" u="1"/>
        <s v="lsmal0003-logstash-01.ux.mbid.cz" u="1"/>
        <s v="UKSDATC-UKWS30" u="1"/>
        <s v="fra0-mgmt-bkm4" u="1"/>
        <s v="mbczvl6al0rwat3.ux.mbid.cz" u="1"/>
        <s v="degbs446test" u="1"/>
        <s v="VM0018" u="1"/>
        <s v="degbs456test" u="1"/>
        <s v="VM1018" u="1"/>
        <s v="DPVMWA061" u="1"/>
        <s v="VM2018" u="1"/>
        <s v="vCogPPA-ACC" u="1"/>
        <s v="V60_TW2K16SE" u="1"/>
        <s v="UKSDATC-UKAP58" u="1"/>
        <s v="VM0204" u="1"/>
        <s v="VM1204" u="1"/>
        <s v="VM2204" u="1"/>
        <s v="UKSDATC-UKAP83-DO NOT START" u="1"/>
        <s v="vRadius-1" u="1"/>
        <s v="degbs496test" u="1"/>
        <s v="myczvl1dl0amlwx.ux.mbid.cz" u="1"/>
        <s v="degbs738test (amq)" u="1"/>
        <s v="edge-e846921f-50f4-4802-ae96-c71846596f7f-0-UDLR01-EDGE" u="1"/>
        <s v="Trend Micro Deep Security (120)" u="1"/>
        <s v="VM0819" u="1"/>
        <s v="mbfvvl0bl0cbla1.ux.mbid.cz" u="1"/>
        <s v="VM1819" u="1"/>
        <s v="Trend Micro Deep Security (121)" u="1"/>
        <s v="VM0567" u="1"/>
        <s v="VM1567" u="1"/>
        <s v="dtvmli065" u="1"/>
        <s v="VM2567" u="1"/>
        <s v="UKSDATC-UKTS67" u="1"/>
        <s v="VM0753" u="1"/>
        <s v="mbfvvl0bl0cbla2.ux.mbid.cz" u="1"/>
        <s v="VM1753" u="1"/>
        <s v="vAnydoc-com16" u="1"/>
        <s v="Trend Micro Deep Security (123)" u="1"/>
        <s v="MBCZVW5VL0CMIS1" u="1"/>
        <s v="Trend Micro Deep Security (124)" u="1"/>
        <s v="VM0118" u="1"/>
        <s v="VM1118" u="1"/>
        <s v="VM2118" u="1"/>
        <s v="Trend Micro Deep Security (125)" u="1"/>
        <s v="VM0304" u="1"/>
        <s v="VM00040" u="1"/>
        <s v="VM1304" u="1"/>
        <s v="mbczvl6al0ufoc2.ux.mbid.cz" u="1"/>
        <s v="VM2304" u="1"/>
        <s v="VM00041" u="1"/>
        <s v="VM0052" u="1"/>
        <s v="VM00042" u="1"/>
        <s v="VM1052" u="1"/>
        <s v="myczvl0bl0systx.ux.mbid.cz" u="1"/>
        <s v="VM2052" u="1"/>
        <s v="VM00043" u="1"/>
        <s v="degbs323test" u="1"/>
        <s v="VM00044" u="1"/>
        <s v="VM00045" u="1"/>
        <s v="VM0919" u="1"/>
        <s v="myczvl0bl0ihde1.ux.mbid.cz" u="1"/>
        <s v="VM1919" u="1"/>
        <s v="VM00046" u="1"/>
        <s v="degbt204" u="1"/>
        <s v="lsmal0006-openapi-01.ux.mbid.cz" u="1"/>
        <s v="VM00047" u="1"/>
        <s v="degbt214" u="1"/>
        <s v="VM0667" u="1"/>
        <s v="VM1667" u="1"/>
        <s v="VM00048" u="1"/>
        <s v="VM2667" u="1"/>
        <s v="VM00049" u="1"/>
        <s v="VM0853" u="1"/>
        <s v="VM1853" u="1"/>
        <s v="dtvmla608ibt" u="1"/>
        <s v="DPVMWI052" u="1"/>
        <s v="dtvmla708ibt" u="1"/>
        <s v="VM0218" u="1"/>
        <s v="VM1218" u="1"/>
        <s v="DPVMWA071" u="1"/>
        <s v="VM2218" u="1"/>
        <s v="VDS-APM004" u="1"/>
        <s v="VM0404" u="1"/>
        <s v="VM1404" u="1"/>
        <s v="VM2404" u="1"/>
        <s v="lsmal0004-reactapp-01.ux.mbid.cz" u="1"/>
        <s v="VM0152" u="1"/>
        <s v="DPVMWA099" u="1"/>
        <s v="degbs497test" u="1"/>
        <s v="VM1152" u="1"/>
        <s v="VM2152" u="1"/>
        <s v="vKOS-Print" u="1"/>
        <s v="MBCZVW5VL0TTR01" u="1"/>
        <s v="DAVMWA013" u="1"/>
        <s v="uksbedf-ukis01" u="1"/>
        <s v="VM0767" u="1"/>
        <s v="PC42288DEV9033" u="1"/>
        <s v="VM1767" u="1"/>
        <s v="UKSDATC-UKAP75" u="1"/>
        <s v="uksfitz-ukdp01" u="1"/>
        <s v="VM0953" u="1"/>
        <s v="UKSDC01-UKIS11-Passive" u="1"/>
        <s v="VM1953" u="1"/>
        <s v="myczvl1dl0autl2.ux.mbid.cz" u="1"/>
        <s v="vLinux-CK-Test" u="1"/>
        <s v="myczvl1dl0mqt5x.ux.mbid.cz" u="1"/>
        <s v="VM0318" u="1"/>
        <s v="VM00180" u="1"/>
        <s v="VM1318" u="1"/>
        <s v="VM2318" u="1"/>
        <s v="mbczsl0bl03parq" u="1"/>
        <s v="VM00181" u="1"/>
        <s v="UKSDATC-UKIS27" u="1"/>
        <s v="VM0504" u="1"/>
        <s v="VM0066" u="1"/>
        <s v="VM00182" u="1"/>
        <s v="sv230892.ztb.icb.commerzbank.com" u="1"/>
        <s v="VM1504" u="1"/>
        <s v="VM1066" u="1"/>
        <s v="VM2504" u="1"/>
        <s v="VM2066" u="1"/>
        <s v="VM00183" u="1"/>
        <s v="devmli017" u="1"/>
        <s v="VM0252" u="1"/>
        <s v="VM00184" u="1"/>
        <s v="VM1252" u="1"/>
        <s v="VM2252" u="1"/>
        <s v="VM00185" u="1"/>
        <s v="VM00186" u="1"/>
        <s v="VM00187" u="1"/>
        <s v="VM00188" u="1"/>
        <s v="wso2ppe1-00-km-02" u="1"/>
        <s v="degbt205" u="1"/>
        <s v="DEVMWA093" u="1"/>
        <s v="vAPPRAID" u="1"/>
        <s v="VM00189" u="1"/>
        <s v="degbs738 (amq)" u="1"/>
        <s v="degbt215" u="1"/>
        <s v="UKSDATC-UKWS84" u="1"/>
        <s v="VM0867" u="1"/>
        <s v="VM1867" u="1"/>
        <s v="dpvmli005" u="1"/>
        <s v="mbczvl6altelkt1.ux.mbid.cz" u="1"/>
        <s v="UKSDATC-UKAP18" u="1"/>
        <s v="dpvmli305" u="1"/>
        <s v="vSUBCA-AD" u="1"/>
        <s v="mbczvl6al0jirp1.ux.mbid.cz" u="1"/>
        <s v="fra0-mgmt-opd12" u="1"/>
        <s v="template-win2k16-vra%2fro" u="1"/>
        <s v="VM0418" u="1"/>
        <s v="VM1418" u="1"/>
        <s v="VM2418" u="1"/>
        <s v="MCA02" u="1"/>
        <s v="degbs468test" u="1"/>
        <s v="VM0604" u="1"/>
        <s v="VM0166" u="1"/>
        <s v="VM1604" u="1"/>
        <s v="VM1166" u="1"/>
        <s v="VM2604" u="1"/>
        <s v="VM2166" u="1"/>
        <s v="fra0-mgmt-opd13" u="1"/>
        <s v="VM0352" u="1"/>
        <s v="VM00520" u="1"/>
        <s v="VM1352" u="1"/>
        <s v="VM2352" u="1"/>
        <s v="VM00521" u="1"/>
        <s v="SV520015VAULT" u="1"/>
        <s v="mbczvl0bl0cbla1.ux.mbid.cz" u="1"/>
        <s v="VM00522" u="1"/>
        <s v="UKSDATC-UKTS27" u="1"/>
        <s v="fra0-mgmt-opd14" u="1"/>
        <s v="VM00523" u="1"/>
        <s v="vgraylog-es01" u="1"/>
        <s v="VM00524" u="1"/>
        <s v="MYCZSW1DL013120" u="1"/>
        <s v="VM00525" u="1"/>
        <s v="VM0967" u="1"/>
        <s v="VM1967" u="1"/>
        <s v="mbczvl0bl0cbla2.ux.mbid.cz" u="1"/>
        <s v="VM00526" u="1"/>
        <s v="vDomino-SFDC2" u="1"/>
        <s v="VM00527" u="1"/>
        <s v="mbczvl6alswsom1xoel8.ux.mbid.cz" u="1"/>
        <s v="VM00528" u="1"/>
        <s v="MBCZVL5VL814213" u="1"/>
        <s v="MYCZSW1DL013121" u="1"/>
        <s v="degbs211test" u="1"/>
        <s v="UKSDATC-UKWS27" u="1"/>
        <s v="VM00529" u="1"/>
        <s v="SUSE12SP4-SAPHANAAPP" u="1"/>
        <s v="MBCZVW5VL814249" u="1"/>
        <s v="VM0518" u="1"/>
        <s v="VM1518" u="1"/>
        <s v="dtvmla107" u="1"/>
        <s v="VM2518" u="1"/>
        <s v="MBCZVW1DL0XCDR1" u="1"/>
        <s v="VM0704" u="1"/>
        <s v="Win2012_Std" u="1"/>
        <s v="VM0266" u="1"/>
        <s v="VM1704" u="1"/>
        <s v="VM1266" u="1"/>
        <s v="VM2704" u="1"/>
        <s v="VM2266" u="1"/>
        <s v="VM0452" u="1"/>
        <s v="degbs281test" u="1"/>
        <s v="UKSDATCUKDB57" u="1"/>
        <s v="VM1452" u="1"/>
        <s v="VM2452" u="1"/>
        <s v="Win2016_Std" u="1"/>
        <s v="uksclif-ukdp01" u="1"/>
        <s v="MYCZSW0BL013090" u="1"/>
        <s v="UKSDATC-UKWS12 Do Not Start" u="1"/>
        <s v="degbt206" u="1"/>
        <s v="UKSDATC-UKIS44" u="1"/>
        <s v="devmli727" u="1"/>
        <s v="VM0003" u="1"/>
        <s v="VM1003" u="1"/>
        <s v="lapi00002-cbl-01.ux.mbid.cz" u="1"/>
        <s v="dpvmli015" u="1"/>
        <s v="VM2003" u="1"/>
        <s v="MBCZVW0BL0REPL1" u="1"/>
        <s v="fra1-comp-nsxm2" u="1"/>
        <s v="vPingDir-2" u="1"/>
        <s v="MYCZSW0BL013092" u="1"/>
        <s v="myczvl0bl0dcwe1.ux.mbid.cz" u="1"/>
        <s v="VM0618" u="1"/>
        <s v="VM1618" u="1"/>
        <s v="VM2618" u="1"/>
        <s v="V5_TW2k3x32SER2" u="1"/>
        <s v="VM0804" u="1"/>
        <s v="VM0366" u="1"/>
        <s v="VM1804" u="1"/>
        <s v="VM1366" u="1"/>
        <s v="mbczvl0bl0ufot1.ux.mbid.cz" u="1"/>
        <s v="VM2366" u="1"/>
        <s v="degbs489test" u="1"/>
        <s v="MYCZSW0BL013093" u="1"/>
        <s v="dtvmld002" u="1"/>
        <s v="UKSDATC-UKPR04" u="1"/>
        <s v="VM0552" u="1"/>
        <s v="MBCZVW6AL0BKT01" u="1"/>
        <s v="VM1552" u="1"/>
        <s v="VM2552" u="1"/>
        <s v="lsmal0008-cbl-01.ux.mbid.cz" u="1"/>
        <s v="uswfc-BT-TSS01.zit.commerzbank.com" u="1"/>
        <s v="UKSDATC-UKAP35" u="1"/>
        <s v="vBOJICU-T01" u="1"/>
        <s v="DAVMWA033" u="1"/>
        <s v="VM0103" u="1"/>
        <s v="vTuxTest" u="1"/>
        <s v="UKSBIRS-UKAP24" u="1"/>
        <s v="MBCZVW0BL0IB001" u="1"/>
        <s v="VM1103" u="1"/>
        <s v="vIMS-BPM" u="1"/>
        <s v="mbczvl0bl0ufot3.ux.mbid.cz" u="1"/>
        <s v="VM2103" u="1"/>
        <s v="VDS-OM002" u="1"/>
        <s v="myczvl1dl0maate.ux.mbid.cz" u="1"/>
        <s v="uksoakl-ukfs01" u="1"/>
        <s v="degbs212test" u="1"/>
        <s v="WS-2008R2-STD-SP1-PLAIN-20200114" u="1"/>
        <s v="degbs222test" u="1"/>
        <s v="VM0718" u="1"/>
        <s v="VM1718" u="1"/>
        <s v="UKSDC01-UKIS18" u="1"/>
        <s v="VM2718" u="1"/>
        <s v="vMS1-t" u="1"/>
        <s v="VM0904" u="1"/>
        <s v="vBOKO-TS01" u="1"/>
        <s v="VM0466" u="1"/>
        <s v="VM1904" u="1"/>
        <s v="VM1466" u="1"/>
        <s v="mbczvl0bl0ufot5.ux.mbid.cz" u="1"/>
        <s v="VM2466" u="1"/>
        <s v="uksoaks-ukfs01" u="1"/>
        <s v="VM0652" u="1"/>
        <s v="UKSDATC-UKDB73" u="1"/>
        <s v="VM1652" u="1"/>
        <s v="VM2652" u="1"/>
        <s v="UKSDATC-UKWS44" u="1"/>
        <s v="mbczsl1dl0rhpro" u="1"/>
        <s v="MBCZSW0BL0PARK0" u="1"/>
        <s v="mbczsl0bl0kvaml" u="1"/>
        <s v="VM0017" u="1"/>
        <s v="degbt207" u="1"/>
        <s v="MBCZVW6AL0SAGSL" u="1"/>
        <s v="fra0-mgmt-ims1" u="1"/>
        <s v="VM1017" u="1"/>
        <s v="VM2017" u="1"/>
        <s v="VM0203" u="1"/>
        <s v="ussi-unitycxn01.zit.commerzbank.com" u="1"/>
        <s v="VM1203" u="1"/>
        <s v="mbczvl0bl0ufot7.ux.mbid.cz" u="1"/>
        <s v="VM2203" u="1"/>
        <s v="sv230890.ztbpre.icbpre.commerzbank.com" u="1"/>
        <s v="degbs638test (amq)" u="1"/>
        <s v="vncp-vpn" u="1"/>
        <s v="VM0818" u="1"/>
        <s v="VM1818" u="1"/>
        <s v="vMS2-t" u="1"/>
        <s v="DPVMWA004" u="1"/>
        <s v="uksduch-ukfs01" u="1"/>
        <s v="VM0566" u="1"/>
        <s v="dpvmli725" u="1"/>
        <s v="uksdatc-ukis61" u="1"/>
        <s v="VM1566" u="1"/>
        <s v="mbczvl0bl0ufot9.ux.mbid.cz" u="1"/>
        <s v="VM2566" u="1"/>
        <s v="VM0752" u="1"/>
        <s v="VM1752" u="1"/>
        <s v="UKSDATC-UKVM09" u="1"/>
        <s v="vCOGDOC-2" u="1"/>
        <s v="datc-dbT2" u="1"/>
        <s v="VM0117" u="1"/>
        <s v="VM1117" u="1"/>
        <s v="VM2117" u="1"/>
        <s v="VM0303" u="1"/>
        <s v="VM00030" u="1"/>
        <s v="VM1303" u="1"/>
        <s v="VM2303" u="1"/>
        <s v="VM00031" u="1"/>
        <s v="fra1-mgmt-dt5-clone" u="1"/>
        <s v="mbczvl1dl0cmma2.ux.mbid.cz" u="1"/>
        <s v="VM0051" u="1"/>
        <s v="VM00032" u="1"/>
        <s v="SV42080DF19013 - Linux" u="1"/>
        <s v="VM1051" u="1"/>
        <s v="VM2051" u="1"/>
        <s v="VM00033" u="1"/>
        <s v="mbczvl0bd0life3.ux.mbid.cz" u="1"/>
        <s v="VM00034" u="1"/>
        <s v="mbczvl1dl0cbla3.ux.mbid.cz" u="1"/>
        <s v="wasani05.zit.commerzbank.com" u="1"/>
        <s v="VM00035" u="1"/>
        <s v="VM0918" u="1"/>
        <s v="DPVMWT086" u="1"/>
        <s v="VM1918" u="1"/>
        <s v="wasani15.zit.commerzbank.com" u="1"/>
        <s v="VM00036" u="1"/>
        <s v="VM00037" u="1"/>
        <s v="VM0666" u="1"/>
        <s v="dtvmli708" u="1"/>
        <s v="VM1666" u="1"/>
        <s v="VM00038" u="1"/>
        <s v="VM2666" u="1"/>
        <s v="mbczvl1dl0cbla4.ux.mbid.cz" u="1"/>
        <s v="VM00039" u="1"/>
        <s v="VM0852" u="1"/>
        <s v="vTuxWork" u="1"/>
        <s v="UKSDATCUKDB67" u="1"/>
        <s v="VM1852" u="1"/>
        <s v="uksdatc-ukis98" u="1"/>
        <s v="UKSDATC-UKIS04" u="1"/>
        <s v="degbs337test" u="1"/>
        <s v="UKSDATC-UKTS61" u="1"/>
        <s v="VM0217" u="1"/>
        <s v="degbt208" u="1"/>
        <s v="MBCZVW6AL0SAGST" u="1"/>
        <s v="VM1217" u="1"/>
        <s v="VM2217" u="1"/>
        <s v="degbt218" u="1"/>
        <s v="VDS-DEV004" u="1"/>
        <s v="mbczvl1dl0indt7.ux.mbid.cz" u="1"/>
        <s v="mbczvl0bd0life6.ux.mbid.cz" u="1"/>
        <s v="VM0403" u="1"/>
        <s v="VM1403" u="1"/>
        <s v="VM2403" u="1"/>
        <s v="VM0151" u="1"/>
        <s v="VM1151" u="1"/>
        <s v="degbs639test (amq)" u="1"/>
        <s v="VM2151" u="1"/>
        <s v="V4_Tw2k3x32SER2" u="1"/>
        <s v="UKSDATC-UKWS61" u="1"/>
        <s v="mbczvl1dl0sandx.ux.mbid.cz" u="1"/>
        <s v="MBCZVW5VL0PRINT" u="1"/>
        <s v="DPVMWA014" u="1"/>
        <s v="PC42288DEV9047" u="1"/>
        <s v="SV42080KIT9017" u="1"/>
        <s v="mbczvl0bl0lijev.ux.mbid.cz" u="1"/>
        <s v="VM0766" u="1"/>
        <s v="UKSDATC-UKAP89" u="1"/>
        <s v="VM1766" u="1"/>
        <s v="VM0952" u="1"/>
        <s v="VM1952" u="1"/>
        <s v="MBCZVW6AL0IDMP1" u="1"/>
        <s v="divmli702" u="1"/>
        <s v="mbczvl1dl0ufot2.ux.mbid.cz" u="1"/>
        <s v="myczsl1dl0wswd1.ux.mbid.cz" u="1"/>
        <s v="VM0317" u="1"/>
        <s v="VM00170" u="1"/>
        <s v="VM1317" u="1"/>
        <s v="VM2317" u="1"/>
        <s v="VM00171" u="1"/>
        <s v="vDPA-DS" u="1"/>
        <s v="VM0503" u="1"/>
        <s v="VM0065" u="1"/>
        <s v="VM00172" u="1"/>
        <s v="VM1503" u="1"/>
        <s v="VM1065" u="1"/>
        <s v="VM2503" u="1"/>
        <s v="VM2065" u="1"/>
        <s v="VM00173" u="1"/>
        <s v="wso2pped-01-sptm-01.ux.mbid.cz" u="1"/>
        <s v="UKSDATC-UKTS04" u="1"/>
        <s v="VM0251" u="1"/>
        <s v="VM00174" u="1"/>
        <s v="VM1251" u="1"/>
        <s v="VM2251" u="1"/>
        <s v="VM00175" u="1"/>
        <s v="wso2pped-02-sptm-01.ux.mbid.cz" u="1"/>
        <s v="mbczvl6al0uql2x.ux.mbid.cz" u="1"/>
        <s v="VM00176" u="1"/>
        <s v="V5_TW2K8x32EE" u="1"/>
        <s v="MBCZVW1DL0GEDR1" u="1"/>
        <s v="VM00177" u="1"/>
        <s v="mbczvl1dl0ufot4.ux.mbid.cz" u="1"/>
        <s v="VM00178" u="1"/>
        <s v="myczvlbl0maw1l.ux.mbid.cz" u="1"/>
        <s v="UKSDATC-UKWS98" u="1"/>
        <s v="MBCZVW0BL0Q6041" u="1"/>
        <s v="VM00179" u="1"/>
        <s v="degbs638 (amq)" u="1"/>
        <s v="VM0866" u="1"/>
        <s v="VM1866" u="1"/>
        <s v="MBCZVW0BL0MC001" u="1"/>
        <s v="wso2pped-01-sptm-02.ux.mbid.cz" u="1"/>
        <s v="mbczvl6al0sahal.ux.mbid.cz" u="1"/>
        <s v="uksrowl-ukdp01" u="1"/>
        <s v="wso2pped-02-sptm-02.ux.mbid.cz" u="1"/>
        <s v="sv239064.ztb.icb.commerzbank.com" u="1"/>
        <s v="UKSDC01-RTDC02" u="1"/>
        <s v="MBCZVW0BL0SQL11" u="1"/>
        <s v="mbczvl1dl0ufot6.ux.mbid.cz" u="1"/>
        <s v="VM0417" u="1"/>
        <s v="template-sles11" u="1"/>
        <s v="VM1417" u="1"/>
        <s v="fra0-mgmt-vra5" u="1"/>
        <s v="VM2417" u="1"/>
        <s v="degbt219" u="1"/>
        <s v="MBCZVW6ALLBRG01" u="1"/>
        <s v="VM0603" u="1"/>
        <s v="VM0165" u="1"/>
        <s v="MBCZVW0BL0MC003" u="1"/>
        <s v="VM1603" u="1"/>
        <s v="MBCZVW0BL0SQL12" u="1"/>
        <s v="VM1165" u="1"/>
        <s v="VM2603" u="1"/>
        <s v="wso2tstx-01-ei-02.ux.mbid.cz" u="1"/>
        <s v="VM2165" u="1"/>
        <s v="vxLocT" u="1"/>
        <s v="MBCZVW1DD0JANC1" u="1"/>
        <s v="VM0351" u="1"/>
        <s v="NLWS0535" u="1"/>
        <s v="template-sles12" u="1"/>
        <s v="VM00510" u="1"/>
        <s v="VM1351" u="1"/>
        <s v="MBCZVW6ALLBRG02" u="1"/>
        <s v="wso2tstx-02-ei-02.ux.mbid.cz" u="1"/>
        <s v="VM2351" u="1"/>
        <s v="DPVMWI005" u="1"/>
        <s v="VM00511" u="1"/>
        <s v="vHYKOBE-T01" u="1"/>
        <s v="UKSDATC-UKIS21" u="1"/>
        <s v="VM00512" u="1"/>
        <s v="MBCZVW0BL0K2B01" u="1"/>
        <s v="MBCZVW0BL0SQL13" u="1"/>
        <s v="wasdni05.zit.commerzbank.com" u="1"/>
        <s v="VM00513" u="1"/>
        <s v="mbczvl1dl0ufot8.ux.mbid.cz" u="1"/>
        <s v="sv239060.ztbpre.icbpre.commerzbank.com" u="1"/>
        <s v="VM00514" u="1"/>
        <s v="JDE-UKWS06" u="1"/>
        <s v="MBCZVW6ALLBRG03" u="1"/>
        <s v="DPVMWA024" u="1"/>
        <s v="VM00515" u="1"/>
        <s v="lsmal0010-cbl-01.ux.mbid.cz" u="1"/>
        <s v="VM0966" u="1"/>
        <s v="VM1966" u="1"/>
        <s v="VM00516" u="1"/>
        <s v="vW10-Test" u="1"/>
        <s v="VM00517" u="1"/>
        <s v="UKSDC01-UKMG02" u="1"/>
        <s v="UKSDATCUKAP68" u="1"/>
        <s v="VM00518" u="1"/>
        <s v="MBCZVW0BL0CAWA3" u="1"/>
        <s v="fra1-edge-esg2-0" u="1"/>
        <s v="MBCZVW6ALLBRG04" u="1"/>
        <s v="DPVMWI805" u="1"/>
        <s v="VM00519" u="1"/>
        <s v="vDominoVerse" u="1"/>
        <s v="divmli712" u="1"/>
        <s v="MYCZSW0BL016120" u="1"/>
        <s v="SV42080OEL0230" u="1"/>
        <s v="CLI_WIN10_ENT_DE" u="1"/>
        <s v="VM0517" u="1"/>
        <s v="VM0079" u="1"/>
        <s v="VM1517" u="1"/>
        <s v="VM1079" u="1"/>
        <s v="VM2517" u="1"/>
        <s v="VM2079" u="1"/>
        <s v="VM0703" u="1"/>
        <s v="VM0265" u="1"/>
        <s v="VM1703" u="1"/>
        <s v="VM1265" u="1"/>
        <s v="UKSDATC-UKAP12" u="1"/>
        <s v="VM2703" u="1"/>
        <s v="dtvmli028" u="1"/>
        <s v="VM2265" u="1"/>
        <s v="dtvmli400" u="1"/>
        <s v="fra0-mgmt-opd6" u="1"/>
        <s v="MYCZSW0BL016121" u="1"/>
        <s v="VM0451" u="1"/>
        <s v="VM1451" u="1"/>
        <s v="VM2451" u="1"/>
        <s v="vDB2P-03" u="1"/>
        <s v="dtvmli700" u="1"/>
        <s v="VDS-PRODYNA002" u="1"/>
        <s v="vRadix" u="1"/>
        <s v="dtvmli800" u="1"/>
        <s v="UKSDATCUKDB63" u="1"/>
        <s v="degbs639 (amq)" u="1"/>
        <s v="DTVMWA007" u="1"/>
        <s v="VM0002" u="1"/>
        <s v="myczvl1dd0scm1.ux.mbid.cz" u="1"/>
        <s v="vnw-proxy-srv2" u="1"/>
        <s v="mbczvl1dd0life4.ux.mbid.cz" u="1"/>
        <s v="VM1002" u="1"/>
        <s v="VM2002" u="1"/>
        <s v="degbs036temp" u="1"/>
        <s v="UKSDATC-UKTS21" u="1"/>
        <s v="sv239065.ztb.icb.commerzbank.com" u="1"/>
        <s v="mbczvl1dd0life5.ux.mbid.cz" u="1"/>
        <s v="mbczvl6alplfre1.ux.mbid.cz" u="1"/>
        <s v="VM0617" u="1"/>
        <s v="VM0179" u="1"/>
        <s v="UKSBIRS-UKTS10" u="1"/>
        <s v="VM1617" u="1"/>
        <s v="VM1179" u="1"/>
        <s v="VM2617" u="1"/>
        <s v="UKSBIRS-UKFP01" u="1"/>
        <s v="VM2179" u="1"/>
        <s v="dtvmla604iba" u="1"/>
        <s v="dtvmla468ibt" u="1"/>
        <s v="VM0803" u="1"/>
        <s v="UKSDATC-UKWS21" u="1"/>
        <s v="VM0365" u="1"/>
        <s v="dtvmla704iba" u="1"/>
        <s v="VM1803" u="1"/>
        <s v="sv254152.ztb.icb.commerzbank.com" u="1"/>
        <s v="VM1365" u="1"/>
        <s v="mbczvl6alplfre2.ux.mbid.cz" u="1"/>
        <s v="VM2365" u="1"/>
        <s v="MBCZVW0BL0RUM02" u="1"/>
        <s v="VM0551" u="1"/>
        <s v="VM1551" u="1"/>
        <s v="MBCZVW6AL0HYPT1" u="1"/>
        <s v="VM2551" u="1"/>
        <s v="DPVMWI015" u="1"/>
        <s v="V50_TW7X64_DC" u="1"/>
        <s v="fra1-mgmt-nsxm1" u="1"/>
        <s v="mbczvl6alplfre3.ux.mbid.cz" u="1"/>
        <s v="Template-W2K19-V1" u="1"/>
        <s v="sv239061.ztbpre.icbpre.commerzbank.com" u="1"/>
        <s v="MBCZVW0BL0FS021" u="1"/>
        <s v="MBCZVW0BL0WKON1" u="1"/>
        <s v="DPVMWA034" u="1"/>
        <s v="VM0102" u="1"/>
        <s v="VM1102" u="1"/>
        <s v="VM2102" u="1"/>
        <s v="MBCZVW0BL0FS022" u="1"/>
        <s v="DTVMWD002" u="1"/>
        <s v="MBCZVW0BL0RDCB1" u="1"/>
        <s v="divmli722" u="1"/>
        <s v="degbs637test (NAP Inka)" u="1"/>
        <s v="dtvmli010" u="1"/>
        <s v="UKSDATC-UKTS58" u="1"/>
        <s v="mbczvl6alluql5x.ux.mbid.cz" u="1"/>
        <s v="VM0717" u="1"/>
        <s v="VM0279" u="1"/>
        <s v="MBCZVW0BLLOGEN1" u="1"/>
        <s v="VM1717" u="1"/>
        <s v="VM1279" u="1"/>
        <s v="VM2717" u="1"/>
        <s v="VM2279" u="1"/>
        <s v="VM0903" u="1"/>
        <s v="VM0465" u="1"/>
        <s v="VM1903" u="1"/>
        <s v="VM1465" u="1"/>
        <s v="VM2465" u="1"/>
        <s v="VM0651" u="1"/>
        <s v="VM1651" u="1"/>
        <s v="vxMaP" u="1"/>
        <s v="VM2651" u="1"/>
        <s v="UKSDATC-UKWS58" u="1"/>
        <s v="dtvmli710" u="1"/>
        <s v="uksfitz-ukfs01" u="1"/>
        <s v="VM0016" u="1"/>
        <s v="VM1016" u="1"/>
        <s v="DPVMWT019" u="1"/>
        <s v="VM2016" u="1"/>
        <s v="UKSBIRS-UKIS07_Old" u="1"/>
        <s v="VM0202" u="1"/>
        <s v="VM1202" u="1"/>
        <s v="ldepo0006-logstash-01.ux.mbid.cz" u="1"/>
        <s v="VM2202" u="1"/>
        <s v="mbczvl0bl0sbdbl1.ux.mbid.cz" u="1"/>
        <s v="VM0817" u="1"/>
        <s v="VM0379" u="1"/>
        <s v="VM1817" u="1"/>
        <s v="VM1379" u="1"/>
        <s v="VM2379" u="1"/>
        <s v="VM0565" u="1"/>
        <s v="VM1565" u="1"/>
        <s v="NLWS0493" u="1"/>
        <s v="VM2565" u="1"/>
        <s v="VM0751" u="1"/>
        <s v="NLWS0537" u="1"/>
        <s v="VM1751" u="1"/>
        <s v="UKSDC01-UKIS12" u="1"/>
        <s v="lwebp0001-cbl-01.ux.mbid.cz" u="1"/>
        <s v="XenApp 7.15 - JAC Gold Image" u="1"/>
        <s v="divmli032" u="1"/>
        <s v="sv239062.ztbpre.icbpre.commerzbank.com" u="1"/>
        <s v="VM0116" u="1"/>
        <s v="VM1116" u="1"/>
        <s v="DPVMWA044" u="1"/>
        <s v="VM2116" u="1"/>
        <s v="mbczvl6alsjfrog.ux.mbid.cz" u="1"/>
        <s v="Trend Micro Deep Security (115)" u="1"/>
        <s v="degbs504int" u="1"/>
        <s v="VM0302" u="1"/>
        <s v="VM00020" u="1"/>
        <s v="VM1302" u="1"/>
        <s v="vZKMgmt" u="1"/>
        <s v="VM2302" u="1"/>
        <s v="Trend Micro Deep Security (116)" u="1"/>
        <s v="VM00021" u="1"/>
        <s v="VM0050" u="1"/>
        <s v="VM00022" u="1"/>
        <s v="VM1050" u="1"/>
        <s v="Trend Micro Deep Security (117)" u="1"/>
        <s v="VM2050" u="1"/>
        <s v="VM00023" u="1"/>
        <s v="PC42288DEV9024" u="1"/>
        <s v="UKSDATC-UKAP66" u="1"/>
        <s v="VM00024" u="1"/>
        <s v="MBCZVW0BL0SBAP1" u="1"/>
        <s v="MBCZVW1DL0SQL15" u="1"/>
        <s v="Trend Micro Deep Security (118)" u="1"/>
        <s v="VM00025" u="1"/>
        <s v="VM0917" u="1"/>
        <s v="VM0479" u="1"/>
        <s v="VM1917" u="1"/>
        <s v="VM1479" u="1"/>
        <s v="VM00026" u="1"/>
        <s v="VM2479" u="1"/>
        <s v="Trend Micro Deep Security (119)" u="1"/>
        <s v="VM00027" u="1"/>
        <s v="MBCZVW1DL0CAWA4" u="1"/>
        <s v="VM0665" u="1"/>
        <s v="VM1665" u="1"/>
        <s v="VM00028" u="1"/>
        <s v="MBCZVW1DL0OCRT2" u="1"/>
        <s v="VM2665" u="1"/>
        <s v="VM00029" u="1"/>
        <s v="VM0851" u="1"/>
        <s v="VM1851" u="1"/>
        <s v="DPVMWT001" u="1"/>
        <s v="vDB2P-05" u="1"/>
        <s v="UKSDATC-UKIS18" u="1"/>
        <s v="UKSDC01-UKIS04_2016" u="1"/>
        <s v="dtvmli720" u="1"/>
        <s v="uswfc-unitycxn02.zit.commerzbank.com" u="1"/>
        <s v="UKSDATC-UKTS75" u="1"/>
        <s v="sv254020.ztb.icb.commerzbank.com" u="1"/>
        <s v="VM0216" u="1"/>
        <s v="VM1216" u="1"/>
        <s v="VM2216" u="1"/>
        <s v="DTVMWA027" u="1"/>
        <s v="UKSDATC-UKVM03" u="1"/>
        <s v="vAzureTransfer" u="1"/>
        <s v="wso2liv1-00-km-01" u="1"/>
        <s v="MBCZVW0BL0LMT01" u="1"/>
        <s v="VDS-APM003" u="1"/>
        <s v="VM0402" u="1"/>
        <s v="VM1402" u="1"/>
        <s v="uksstou-ukde01" u="1"/>
        <s v="MBCZVW0BL0SBAP4" u="1"/>
        <s v="VM2402" u="1"/>
        <s v="DCWS0900" u="1"/>
        <s v="mbczvl0bl0sbdbt1.ux.mbid.cz" u="1"/>
        <s v="VM0150" u="1"/>
        <s v="UKSDATC-UKDB10" u="1"/>
        <s v="VM1150" u="1"/>
        <s v="VM2150" u="1"/>
        <s v="UKSDATC-UKWS75" u="1"/>
        <s v="DCWS0920" u="1"/>
        <s v="fra0-mgmt-iws2" u="1"/>
        <s v="sv239077.ztb.icb.commerzbank.com" u="1"/>
        <s v="myczvl1dl0logx1.ux.mbid.cz" u="1"/>
        <s v="VM0579" u="1"/>
        <s v="VM1579" u="1"/>
        <s v="VM2579" u="1"/>
        <s v="SRV_2K12_R2_STD_DE_2CPU" u="1"/>
        <s v="uksclif-ukfs01" u="1"/>
        <s v="VM0765" u="1"/>
        <s v="DCWS0960" u="1"/>
        <s v="UKSDATC-UKAP09" u="1"/>
        <s v="vnw-proxy-dmz1" u="1"/>
        <s v="VM1765" u="1"/>
        <s v="VM0951" u="1"/>
        <s v="DCWS0980" u="1"/>
        <s v="sv254174.ztb.icb.commerzbank.com" u="1"/>
        <s v="VM1951" u="1"/>
        <s v="MBCZVW1DL0RUM02" u="1"/>
        <s v="DCWS0990" u="1"/>
        <s v="DPVMWI035" u="1"/>
        <s v="sv254184.ztb.icb.commerzbank.com" u="1"/>
        <s v="wso2tstx-01-gw-02.ux.mbid.cz" u="1"/>
        <s v="myczvl1dl0wpwt1" u="1"/>
        <s v="wso2tstx-02-gw-02.ux.mbid.cz" u="1"/>
        <s v="sv239063.ztbpre.icbpre.commerzbank.com" u="1"/>
        <s v="UKSDATC-UKSH08" u="1"/>
        <s v="VM0316" u="1"/>
        <s v="VM00160" u="1"/>
        <s v="VM1316" u="1"/>
        <s v="DPVMWA054" u="1"/>
        <s v="MBCZVW1DL0FS021" u="1"/>
        <s v="VM2316" u="1"/>
        <s v="VM00161" u="1"/>
        <s v="VM0502" u="1"/>
        <s v="VM0064" u="1"/>
        <s v="VM00162" u="1"/>
        <s v="MBCZVW0BD0GESM1" u="1"/>
        <s v="VM1502" u="1"/>
        <s v="VM1064" u="1"/>
        <s v="VM2502" u="1"/>
        <s v="UKSDATC-UKTS18" u="1"/>
        <s v="VM2064" u="1"/>
        <s v="VM00163" u="1"/>
        <s v="VM0250" u="1"/>
        <s v="VM00164" u="1"/>
        <s v="VM1250" u="1"/>
        <s v="MBCZVW1DL0FS022" u="1"/>
        <s v="VM2250" u="1"/>
        <s v="VM00165" u="1"/>
        <s v="degbs090test" u="1"/>
        <s v="VM00166" u="1"/>
        <s v="MYCZSW0BL016094" u="1"/>
        <s v="MBCZVW1DL0RDCB1" u="1"/>
        <s v="mbczvl6all24al1.ux.mbid.cz" u="1"/>
        <s v="VM00167" u="1"/>
        <s v="UKSDATC-UKDB47" u="1"/>
        <s v="VM0679" u="1"/>
        <s v="VM1679" u="1"/>
        <s v="VM00168" u="1"/>
        <s v="MBCZVW0BL0DCAP1" u="1"/>
        <s v="VM2679" u="1"/>
        <s v="UKSDATC-UKWS18" u="1"/>
        <s v="VM00169" u="1"/>
        <s v="mbczvl1dl0padt1" u="1"/>
        <s v="VM0865" u="1"/>
        <s v="VM1865" u="1"/>
        <s v="uswfc-cer02.zit.commerzbank.com" u="1"/>
        <s v="mbczvl6all24al2.ux.mbid.cz" u="1"/>
        <s v="MBCZVW0BL0DCAP2" u="1"/>
        <s v="DPVMWT011" u="1"/>
        <s v="myfvsl0bl0pasx2.ux.mbid.cz" u="1"/>
        <s v="PC42288DEV9041" u="1"/>
        <s v="MBCZVW0BL0PSPB1" u="1"/>
        <s v="vSQLCLN1" u="1"/>
        <s v="UKSDATC-UKAP83" u="1"/>
        <s v="UKSDATCUKSAP4" u="1"/>
        <s v="mbczvl6all24al3.ux.mbid.cz" u="1"/>
        <s v="c5cf4eeaf-wildfly.ux.mbid.cz" u="1"/>
        <s v="sv240662.ztb.icb.commerzbank.com" u="1"/>
        <s v="VM0416" u="1"/>
        <s v="VM1416" u="1"/>
        <s v="vCognos-GW" u="1"/>
        <s v="MBCZVW0BL0DCAP3" u="1"/>
        <s v="VM2416" u="1"/>
        <s v="VM0602" u="1"/>
        <s v="VM0164" u="1"/>
        <s v="VM1602" u="1"/>
        <s v="VM1164" u="1"/>
        <s v="degbs737 (NAP Inka)" u="1"/>
        <s v="VM2602" u="1"/>
        <s v="mbczvl6all24al4.ux.mbid.cz" u="1"/>
        <s v="VM2164" u="1"/>
        <s v="xfrnyi01.zit.commerzbank.com" u="1"/>
        <s v="VM0350" u="1"/>
        <s v="VM00500" u="1"/>
        <s v="VM1350" u="1"/>
        <s v="VM2350" u="1"/>
        <s v="VM00501" u="1"/>
        <s v="UKSDATC-UKIS35" u="1"/>
        <s v="mbczvl1dl0ipmgm.ux.mbid.cz" u="1"/>
        <s v="VM00502" u="1"/>
        <s v="vSTSE-T01" u="1"/>
        <s v="DCWS0931" u="1"/>
        <s v="mbczvl6all24al5.ux.mbid.cz" u="1"/>
        <s v="mbczsl0bl0kvmrt" u="1"/>
        <s v="VM00503" u="1"/>
        <s v="VM0779" u="1"/>
        <s v="VM1779" u="1"/>
        <s v="NLWS0475" u="1"/>
        <s v="VM00504" u="1"/>
        <s v="devmli797" u="1"/>
        <s v="VM00505" u="1"/>
        <s v="VM0965" u="1"/>
        <s v="DCWS0961" u="1"/>
        <s v="VM1965" u="1"/>
        <s v="VM00506" u="1"/>
        <s v="DCWS0971" u="1"/>
        <s v="mbczvl6all24al6.ux.mbid.cz" u="1"/>
        <s v="VM00507" u="1"/>
        <s v="DCWS0981" u="1"/>
        <s v="MBCZVW0BL0CMP01" u="1"/>
        <s v="myczvl0bl0ldap1" u="1"/>
        <s v="VM00508" u="1"/>
        <s v="VM00509" u="1"/>
        <s v="lsmal0006-logstash-01.ux.mbid.cz" u="1"/>
        <s v="UKSDATC-UKWS92" u="1"/>
        <s v="mbczvl6all24al7.ux.mbid.cz" u="1"/>
        <s v="VM0516" u="1"/>
        <s v="VM0078" u="1"/>
        <s v="VM1516" u="1"/>
        <s v="VM1078" u="1"/>
        <s v="DPVMWA064" u="1"/>
        <s v="VM2516" u="1"/>
        <s v="VM2078" u="1"/>
        <s v="VM0702" u="1"/>
        <s v="myczvl0bl0wps2x" u="1"/>
        <s v="VM0264" u="1"/>
        <s v="UKSDATC-UKAP26" u="1"/>
        <s v="VM1702" u="1"/>
        <s v="myczvl0bl0ufat7.ux.mbid.cz" u="1"/>
        <s v="VM1264" u="1"/>
        <s v="VM2702" u="1"/>
        <s v="VM2264" u="1"/>
        <s v="VM0450" u="1"/>
        <s v="VM1450" u="1"/>
        <s v="VM2450" u="1"/>
        <s v="MBCZVW0BL814051" u="1"/>
        <s v="lsb000001-cbl-01.ux.mbid.cz" u="1"/>
        <s v="myczvl0bl0ufat8.ux.mbid.cz" u="1"/>
        <s v="CS42080FR10002" u="1"/>
        <s v="mbczvl6altlogt1.ux.mbid.cz" u="1"/>
        <s v="MBCZVW1DL0SBAP1" u="1"/>
        <s v="sv254181.ztbpre.icbpre.commerzbank.com" u="1"/>
        <s v="VM0879" u="1"/>
        <s v="VM1879" u="1"/>
        <s v="SRV000009774_salt_NTT" u="1"/>
        <s v="davmli727" u="1"/>
        <s v="ldepo0001-openapi-01.ux.mbid.cz" u="1"/>
        <s v="VM0001" u="1"/>
        <s v="VM1001" u="1"/>
        <s v="UKSDATC-UKDV04" u="1"/>
        <s v="vTuxHUB" u="1"/>
        <s v="VM2001" u="1"/>
        <s v="UKSDATC-UKTS35" u="1"/>
        <s v="MBCZVW1DL0SBAP2" u="1"/>
        <s v="UKSDC01-UKIS09" u="1"/>
        <s v="DPVMWT021" u="1"/>
        <s v="vSQLCLN2" u="1"/>
        <s v="Migration-2k3DC_R2_64Template" u="1"/>
        <s v="vPingDir-1" u="1"/>
        <s v="sv240663.ztb.icb.commerzbank.com" u="1"/>
        <s v="VM0616" u="1"/>
        <s v="UKSDATC-UKDB64" u="1"/>
        <s v="VM0178" u="1"/>
        <s v="MBCZVW0BD0RSA03" u="1"/>
        <s v="VM1616" u="1"/>
        <s v="VM1178" u="1"/>
        <s v="VM2616" u="1"/>
        <s v="DTVMWA047" u="1"/>
        <s v="VM2178" u="1"/>
        <s v="vDPA-App" u="1"/>
        <s v="UKSDATC-UKWS35" u="1"/>
        <s v="VM0802" u="1"/>
        <s v="VM0364" u="1"/>
        <s v="MBCZVW0BL0ESPS1" u="1"/>
        <s v="VM1802" u="1"/>
        <s v="VM00640" u="1"/>
        <s v="VM1364" u="1"/>
        <s v="VM2364" u="1"/>
        <s v="VM00641" u="1"/>
        <s v="VM0550" u="1"/>
        <s v="VM00642" u="1"/>
        <s v="VM1550" u="1"/>
        <s v="VM2550" u="1"/>
        <s v="VM00643" u="1"/>
        <s v="mbczvl0bl0otrs1" u="1"/>
        <s v="VM00644" u="1"/>
        <s v="MBCZVW1DL0LMT02" u="1"/>
        <s v="DCWS0932" u="1"/>
        <s v="uksmoun-ukdp01" u="1"/>
        <s v="VM00645" u="1"/>
        <s v="VM0979" u="1"/>
        <s v="DCWS0942" u="1"/>
        <s v="VM1979" u="1"/>
        <s v="template-win2k12" u="1"/>
        <s v="VM00646" u="1"/>
        <s v="DCWS0952" u="1"/>
        <s v="MBCZVW1DL0ESPB1" u="1"/>
        <s v="lapi00001-reactapp-01.ux.mbid.cz" u="1"/>
        <s v="VM00647" u="1"/>
        <s v="DCWS0962" u="1"/>
        <s v="VM0101" u="1"/>
        <s v="DCWS0972" u="1"/>
        <s v="VM1101" u="1"/>
        <s v="VM2101" u="1"/>
        <s v="DCWS0982" u="1"/>
        <s v="wso2liv1-01-sptm-01" u="1"/>
        <s v="NSX Manager - DO NOT POWER ON" u="1"/>
        <s v="degbs499test (Daccord)" u="1"/>
        <s v="VM0716" u="1"/>
        <s v="VM0278" u="1"/>
        <s v="MBCZVW0BL0LSPS1" u="1"/>
        <s v="VM1716" u="1"/>
        <s v="VM1278" u="1"/>
        <s v="DPVMWA074" u="1"/>
        <s v="fra1-lb-psc1-0" u="1"/>
        <s v="VM2716" u="1"/>
        <s v="wso2liv1-02-sptm-01" u="1"/>
        <s v="VM2278" u="1"/>
        <s v="VM0902" u="1"/>
        <s v="VM0464" u="1"/>
        <s v="VM1902" u="1"/>
        <s v="VM1464" u="1"/>
        <s v="wso2liv1-03-sptm-01" u="1"/>
        <s v="VM2464" u="1"/>
        <s v="UKSDATC-UKDB07" u="1"/>
        <s v="SV42080OEL0121" u="1"/>
        <s v="VM0650" u="1"/>
        <s v="VM1650" u="1"/>
        <s v="VM2650" u="1"/>
        <s v="wso2liv1-01-sptm-02" u="1"/>
        <s v="MBCZVW1DD0GESM2" u="1"/>
        <s v="sv254182.ztbpre.icbpre.commerzbank.com" u="1"/>
        <s v="MBCZVW0BL0PSPS1" u="1"/>
        <s v="VM0015" u="1"/>
        <s v="VM1015" u="1"/>
        <s v="wso2liv1-02-sptm-02" u="1"/>
        <s v="VM2015" u="1"/>
        <s v="VM0201" u="1"/>
        <s v="VM1201" u="1"/>
        <s v="wso2liv1-03-sptm-02" u="1"/>
        <s v="myczvl0bl0mqm3x.ux.mbid.cz" u="1"/>
        <s v="VM2201" u="1"/>
        <s v="myczsl0bl0pasx2.ux.mbid.cz" u="1"/>
        <s v="vRootCA" u="1"/>
        <s v="mbczvl0bl0mq9m1.ux.mbid.cz" u="1"/>
        <s v="SV42080HIL9046" u="1"/>
        <s v="mbczvl1dl0nsu02.ux.mbid.cz" u="1"/>
        <s v="VM0816" u="1"/>
        <s v="SV4000200" u="1"/>
        <s v="VM0378" u="1"/>
        <s v="VM1816" u="1"/>
        <s v="VM1378" u="1"/>
        <s v="VDI-W10T01" u="1"/>
        <s v="DTVMWA057" u="1"/>
        <s v="VM2378" u="1"/>
        <s v="myczvl1dl0signx" u="1"/>
        <s v="VM0564" u="1"/>
        <s v="sv254053.ztb.icb.commerzbank.com" u="1"/>
        <s v="VM1564" u="1"/>
        <s v="MBCZVW1DL0PSPB2" u="1"/>
        <s v="wso2tstf-00-km-01.ux.mbid.cz" u="1"/>
        <s v="VM2564" u="1"/>
        <s v="sv254063.ztb.icb.commerzbank.com" u="1"/>
        <s v="UKSDATC-UKTS52" u="1"/>
        <s v="VM0750" u="1"/>
        <s v="VM1750" u="1"/>
        <s v="SAUTAKLE1QUEST1" u="1"/>
        <s v="mbczvl0bl0mq9m3.ux.mbid.cz" u="1"/>
        <s v="DCWS0923" u="1"/>
        <s v="DCWS0933" u="1"/>
        <s v="vWAS-APP-TEST1" u="1"/>
        <s v="vdev-ha-2" u="1"/>
        <s v="wso2tst2-01-ei-01.ux.mbid.cz" u="1"/>
        <s v="uksrowl-ukfs01" u="1"/>
        <s v="VM0115" u="1"/>
        <s v="VM1115" u="1"/>
        <s v="SAUTAKLE1QUEST2" u="1"/>
        <s v="VM2115" u="1"/>
        <s v="DCWS0963" u="1"/>
        <s v="TestDegussaBankCA" u="1"/>
        <s v="UKSDATC-UKWS52" u="1"/>
        <s v="wso2tst2-02-ei-01.ux.mbid.cz" u="1"/>
        <s v="VM0301" u="1"/>
        <s v="VM00010" u="1"/>
        <s v="VM1301" u="1"/>
        <s v="VM2301" u="1"/>
        <s v="dpvmli008" u="1"/>
        <s v="VM00011" u="1"/>
        <s v="DCWS0983" u="1"/>
        <s v="UKSDATCUKAP70" u="1"/>
        <s v="VM00012" u="1"/>
        <s v="SAUTAKLE1QUEST3" u="1"/>
        <s v="mbczvl0bl0mq9m5.ux.mbid.cz" u="1"/>
        <s v="V50_TW7X32_DC" u="1"/>
        <s v="PC42288DEV9038" u="1"/>
        <s v="VM00013" u="1"/>
        <s v="MBCZVW6AL0ZENT1" u="1"/>
        <s v="dpvmli308" u="1"/>
        <s v="VM00014" u="1"/>
        <s v="VM00015" u="1"/>
        <s v="VM0916" u="1"/>
        <s v="VM0478" u="1"/>
        <s v="VM1916" u="1"/>
        <s v="mbczvl0bl0mqt10.ux.mbid.cz" u="1"/>
        <s v="VM1478" u="1"/>
        <s v="VM00016" u="1"/>
        <s v="DPVMWA084" u="1"/>
        <s v="SAUTAKLE1QUEST4" u="1"/>
        <s v="VM2478" u="1"/>
        <s v="VM00017" u="1"/>
        <s v="MBCZVW6AL0ZENT2" u="1"/>
        <s v="VM0664" u="1"/>
        <s v="lcicd0002-reactapp-01.ux.mbid.cz" u="1"/>
        <s v="dpvmli708" u="1"/>
        <s v="VM1664" u="1"/>
        <s v="VM00018" u="1"/>
        <s v="vWas-App-Prod3" u="1"/>
        <s v="myczvl1dl0wps2x" u="1"/>
        <s v="mbczvl6al0ipa05.ux.mbid.cz" u="1"/>
        <s v="VM2664" u="1"/>
        <s v="mbczvl6al0jebu1.ux.mbid.cz" u="1"/>
        <s v="VM00019" u="1"/>
        <s v="holnyp03.zit.commerzbank.com" u="1"/>
        <s v="VM0850" u="1"/>
        <s v="mbczvl0bl0mqt11.ux.mbid.cz" u="1"/>
        <s v="VM1850" u="1"/>
        <s v="SAUTAKLE1QUEST5" u="1"/>
        <s v="VM0029" u="1"/>
        <s v="dtvmli060" u="1"/>
        <s v="VM1029" u="1"/>
        <s v="mbczvl6al0ipa06.ux.mbid.cz" u="1"/>
        <s v="mbczvl6al0svlc1.ux.mbid.cz" u="1"/>
        <s v="VM2029" u="1"/>
        <s v="MBCZVW0BL0SBPK3" u="1"/>
        <s v="sv254183.ztbpre.icbpre.commerzbank.com" u="1"/>
        <s v="VM0215" u="1"/>
        <s v="mbczvl0bl0mqt12.ux.mbid.cz" u="1"/>
        <s v="mbczvl1dl0rdsb1.ux.mbid.cz" u="1"/>
        <s v="VM1215" u="1"/>
        <s v="SAUTAKLE1QUEST6" u="1"/>
        <s v="myczvl1dl0ldap4" u="1"/>
        <s v="VM2215" u="1"/>
        <s v="VDS-DEV003" u="1"/>
        <s v="VM0401" u="1"/>
        <s v="UKSDATC-UKAP120" u="1"/>
        <s v="VM1401" u="1"/>
        <s v="VM2401" u="1"/>
        <s v="mbczvl0bl0mqt13.ux.mbid.cz" u="1"/>
        <s v="SAUTAKLE1QUEST7" u="1"/>
        <s v="mbczvl0bl0ipa01.ux.mbid.cz" u="1"/>
        <s v="UKSDATC-UKWS89" u="1"/>
        <s v="UKSDC01-UKAC01" u="1"/>
        <s v="myczvl0bl0ufhu1.ux.mbid.cz" u="1"/>
        <s v="VM0578" u="1"/>
        <s v="VM1578" u="1"/>
        <s v="VM2578" u="1"/>
        <s v="devmli202" u="1"/>
        <s v="VM0764" u="1"/>
        <s v="VM1764" u="1"/>
        <s v="myczvl0bl0ufhu2.ux.mbid.cz" u="1"/>
        <s v="UKSDATC-UKAP60" u="1"/>
        <s v="VM0950" u="1"/>
        <s v="MBCZVW0BL0FTPS1" u="1"/>
        <s v="VM1950" u="1"/>
        <s v="degbs580ent.degbank.local" u="1"/>
        <s v="MBCZVW1DD0RSA04" u="1"/>
        <s v="DCWS0924" u="1"/>
        <s v="VM0129" u="1"/>
        <s v="vdev-ocsp1" u="1"/>
        <s v="devmli702" u="1"/>
        <s v="VM1129" u="1"/>
        <s v="ldepo0003-cbl-01.ux.mbid.cz" u="1"/>
        <s v="VM2129" u="1"/>
        <s v="VM0315" u="1"/>
        <s v="MBCZVW6AL0MCBT1" u="1"/>
        <s v="VM00150" u="1"/>
        <s v="DCWS0954" u="1"/>
        <s v="vHorizon-UAG-1" u="1"/>
        <s v="VM1315" u="1"/>
        <s v="VM2315" u="1"/>
        <s v="VM00151" u="1"/>
        <s v="DCWS0964" u="1"/>
        <s v="VM0501" u="1"/>
        <s v="VM0063" u="1"/>
        <s v="VM00152" u="1"/>
        <s v="DCWS0974" u="1"/>
        <s v="MBCZVW0BL0GEGM1" u="1"/>
        <s v="VM1501" u="1"/>
        <s v="VM1063" u="1"/>
        <s v="VM2501" u="1"/>
        <s v="VM2063" u="1"/>
        <s v="VM00153" u="1"/>
        <s v="DCWS0984" u="1"/>
        <s v="mbczvl6alliwhl1.ux.mbid.cz" u="1"/>
        <s v="VM00154" u="1"/>
        <s v="degbs014test" u="1"/>
        <s v="VM00155" u="1"/>
        <s v="lmort0001-cbl-01.ux.mbid.cz" u="1"/>
        <s v="Guest Introspection(rz1-esxisrv3.uta.local)" u="1"/>
        <s v="uksbost-ukdp01" u="1"/>
        <s v="VM00156" u="1"/>
        <s v="VM00157" u="1"/>
        <s v="MBCZVW0BL0DG001" u="1"/>
        <s v="VM0678" u="1"/>
        <s v="UKSDATC-UKIS10 - CV Media Agent" u="1"/>
        <s v="VM1678" u="1"/>
        <s v="VM00158" u="1"/>
        <s v="VM2678" u="1"/>
        <s v="VM00159" u="1"/>
        <s v="vDomino-LDAP1" u="1"/>
        <s v="VM0864" u="1"/>
        <s v="VM1864" u="1"/>
        <s v="dtvmld005" u="1"/>
        <s v="MBCZVW0BL0DG002" u="1"/>
        <s v="MBCZVW1DL0LSPS2" u="1"/>
        <s v="UKSDATCUKTS69" u="1"/>
        <s v="VM0229" u="1"/>
        <s v="UKSDATC-UKAP97" u="1"/>
        <s v="dtvmli070" u="1"/>
        <s v="VM1229" u="1"/>
        <s v="UKSDATC-UKAP03" u="1"/>
        <s v="VM2229" u="1"/>
        <s v="MBCZVW1DL0SBAPI" u="1"/>
        <s v="MBCZVW0BL0DG003" u="1"/>
        <s v="VM0415" u="1"/>
        <s v="VM1415" u="1"/>
        <s v="VM2415" u="1"/>
        <s v="VM0601" u="1"/>
        <s v="myczvl0bl0ihat7.ux.mbid.cz" u="1"/>
        <s v="VM0163" u="1"/>
        <s v="VM1601" u="1"/>
        <s v="VM1163" u="1"/>
        <s v="degbs637 (NAP Inka)" u="1"/>
        <s v="VM2601" u="1"/>
        <s v="VM2163" u="1"/>
        <s v="ukn3001" u="1"/>
        <s v="MBCZVW0BL0DG004" u="1"/>
        <s v="MYCZSW1DL015032" u="1"/>
        <s v="myczsl1dl0pasx2.ux.mbid.cz" u="1"/>
        <s v="ukn3002" u="1"/>
        <s v="UKSDATC-UKSH02" u="1"/>
        <s v="MBCZVW1DL0PSPS2" u="1"/>
        <s v="UKSDATC-UKIS49" u="1"/>
        <s v="myczvl0bl0ihat8.ux.mbid.cz" u="1"/>
        <s v="UKSDATC-UKCA01" u="1"/>
        <s v="devmli012" u="1"/>
        <s v="VM0778" u="1"/>
        <s v="UKSDATC-UKTS12" u="1"/>
        <s v="VM1778" u="1"/>
        <s v="DTVMWA077" u="1"/>
        <s v="JDE-UKWS05" u="1"/>
        <s v="myczvl0bl0ovts2" u="1"/>
        <s v="VM0964" u="1"/>
        <s v="mbczvl1dl0mq9m2.ux.mbid.cz" u="1"/>
        <s v="vOS-SIPTrunk-2" u="1"/>
        <s v="VM1964" u="1"/>
        <s v="BCNAS01" u="1"/>
        <s v="MYCZSW1DL015034" u="1"/>
        <s v="UKSDATC-UKDB41" u="1"/>
        <s v="degbs581ent.degbank.local" u="1"/>
        <s v="sv254085.ztb.icb.commerzbank.com" u="1"/>
        <s v="vCM-Test" u="1"/>
        <s v="mbczvl6al0forp1.ux.mbid.cz" u="1"/>
        <s v="VM0329" u="1"/>
        <s v="VM00290" u="1"/>
        <s v="devmli712" u="1"/>
        <s v="VM1329" u="1"/>
        <s v="VM2329" u="1"/>
        <s v="VM00291" u="1"/>
        <s v="VM0515" u="1"/>
        <s v="VM0077" u="1"/>
        <s v="VM00292" u="1"/>
        <s v="VM1515" u="1"/>
        <s v="UKSDATCUKSH11" u="1"/>
        <s v="VM1077" u="1"/>
        <s v="VM2515" u="1"/>
        <s v="VM2077" u="1"/>
        <s v="VM00293" u="1"/>
        <s v="lib000001-logstash-01.ux.mbid.cz" u="1"/>
        <s v="myczvl0bl0lfrl1.ux.mbid.cz" u="1"/>
        <s v="mbczvl1dl0mq9m4.ux.mbid.cz" u="1"/>
        <s v="VM0701" u="1"/>
        <s v="VM0263" u="1"/>
        <s v="VM00294" u="1"/>
        <s v="DCWS0975" u="1"/>
        <s v="dpvmli300" u="1"/>
        <s v="VM1701" u="1"/>
        <s v="VM1263" u="1"/>
        <s v="VM2701" u="1"/>
        <s v="dpvmli028" u="1"/>
        <s v="VM2263" u="1"/>
        <s v="VM00295" u="1"/>
        <s v="DCWS0985" u="1"/>
        <s v="dpvmli400" u="1"/>
        <s v="sv254179.ztb.icb.commerzbank.com" u="1"/>
        <s v="VM00296" u="1"/>
        <s v="DPVMWI085" u="1"/>
        <s v="VM00297" u="1"/>
        <s v="sv254061.ztbpre.icbpre.commerzbank.com" u="1"/>
        <s v="VM00298" u="1"/>
        <s v="dpvmli700" u="1"/>
        <s v="VM00299" u="1"/>
        <s v="VM0878" u="1"/>
        <s v="fra1-sddc-cg-01" u="1"/>
        <s v="VM1878" u="1"/>
        <s v="DPVMWA007" u="1"/>
        <s v="mbczvl1dl0mq9m6.ux.mbid.cz" u="1"/>
        <s v="dpvmli728" u="1"/>
        <s v="MBCZVW0BL0STAR1" u="1"/>
        <s v="mbczvl0bl0solb1.ux.mbid.cz" u="1"/>
        <s v="VM1000" u="1"/>
        <s v="UKSDATC-UKTS49" u="1"/>
        <s v="MBCZVW0BD0SBPK3" u="1"/>
        <s v="VM2000" u="1"/>
        <s v="MBCZVW1DL0SBPK2" u="1"/>
        <s v="MBCZVW1DL0SIDR1" u="1"/>
        <s v="VM0429" u="1"/>
        <s v="degbs454test (jenkins2)" u="1"/>
        <s v="VM1429" u="1"/>
        <s v="visweb-p2" u="1"/>
        <s v="mbczvl0bl0solb2.ux.mbid.cz" u="1"/>
        <s v="mbczvl6al0rhpr1.ux.mbid.cz" u="1"/>
        <s v="VM2429" u="1"/>
        <s v="UKSDATC-UKDB78" u="1"/>
        <s v="VM0615" u="1"/>
        <s v="MBCZVW1DL0SBPK3" u="1"/>
        <s v="VM0177" u="1"/>
        <s v="VM1615" u="1"/>
        <s v="VM1177" u="1"/>
        <s v="VM2615" u="1"/>
        <s v="UKSDATC-UKWS49" u="1"/>
        <s v="VM2177" u="1"/>
        <s v="vInfaP-WRK1" u="1"/>
        <s v="mbczvl6al0elkc9.ux.mbid.cz" u="1"/>
        <s v="VM0801" u="1"/>
        <s v="VM0363" u="1"/>
        <s v="VM1801" u="1"/>
        <s v="VM00630" u="1"/>
        <s v="VM1363" u="1"/>
        <s v="mbczvl0bl0solb3.ux.mbid.cz" u="1"/>
        <s v="mbczvl6al0rhpr2.ux.mbid.cz" u="1"/>
        <s v="VM2363" u="1"/>
        <s v="NLWS0326" u="1"/>
        <s v="VM00631" u="1"/>
        <s v="dtvmla002" u="1"/>
        <s v="trcnyp01.zit.commerzbank.com" u="1"/>
        <s v="mbczvl0bl0lict3.ux.mbid.cz" u="1"/>
        <s v="VM00632" u="1"/>
        <s v="dtvmla102" u="1"/>
        <s v="DCWS0812" u="1"/>
        <s v="VM00633" u="1"/>
        <s v="mbczvl6alldoca3.ux.mbid.cz" u="1"/>
        <s v="Guest Introspection(rz4-esxisrv3.uta.local)" u="1"/>
        <s v="sv254016.ztb.icb.commerzbank.com" u="1"/>
        <s v="VM00634" u="1"/>
        <s v="mbczvl0bl0solb4.ux.mbid.cz" u="1"/>
        <s v="myczvl0bl0mqt4x.ux.mbid.cz" u="1"/>
        <s v="VM00635" u="1"/>
        <s v="VM0978" u="1"/>
        <s v="VM1978" u="1"/>
        <s v="VM00636" u="1"/>
        <s v="mbczvl6alprffv1.ux.mbid.cz" u="1"/>
        <s v="NLWS0386" u="1"/>
        <s v="VM00637" u="1"/>
        <s v="DCWS0862" u="1"/>
        <s v="VM0100" u="1"/>
        <s v="VM00638" u="1"/>
        <s v="VM1100" u="1"/>
        <s v="mbczvl0bl0forp2.ux.mbid.cz" u="1"/>
        <s v="VM2100" u="1"/>
        <s v="VM00639" u="1"/>
        <s v="trsnyp01.zit.commerzbank.com" u="1"/>
        <s v="mbczvl1dl0mqt7x.ux.mbid.cz" u="1"/>
        <s v="degbs582ent.degbank.local" u="1"/>
        <s v="mbczvl6alprffv2.ux.mbid.cz" u="1"/>
        <s v="mbczvl1dl0ipa03.ux.mbid.cz" u="1"/>
        <s v="mbczvl6alldoca5.ux.mbid.cz" u="1"/>
        <s v="DEVMWA001" u="1"/>
        <s v="VM0529" u="1"/>
        <s v="devmli722" u="1"/>
        <s v="VM1529" u="1"/>
        <s v="TestVM" u="1"/>
        <s v="VM2529" u="1"/>
        <s v="VM0715" u="1"/>
        <s v="VM0277" u="1"/>
        <s v="VM1715" u="1"/>
        <s v="VM1277" u="1"/>
        <s v="VM2715" u="1"/>
        <s v="VM2277" u="1"/>
        <s v="VM0901" u="1"/>
        <s v="VM0463" u="1"/>
        <s v="DCWS0976" u="1"/>
        <s v="dpvmli310" u="1"/>
        <s v="myczsl0bl0intx1.ux.mbid.cz" u="1"/>
        <s v="wso2tst2-01-gw-01.ux.mbid.cz" u="1"/>
        <s v="VM1901" u="1"/>
        <s v="VM1463" u="1"/>
        <s v="VM2463" u="1"/>
        <s v="DCWS0986" u="1"/>
        <s v="wso2tst2-02-gw-01.ux.mbid.cz" u="1"/>
        <s v="sv254052.ztbpre.icbpre.commerzbank.com" u="1"/>
        <s v="sv254062.ztbpre.icbpre.commerzbank.com" u="1"/>
        <s v="mbczvl6allintp1.ux.mbid.cz" u="1"/>
        <s v="dpvmli710" u="1"/>
        <s v="fra0-mgmt-bkm3" u="1"/>
        <s v="MBCZVW1DL0GEGM2" u="1"/>
        <s v="MBCZSW3OL0CMDP6" u="1"/>
        <s v="UKSDATC-UKTS72-Clone -DONOT START" u="1"/>
        <s v="VM0014" u="1"/>
        <s v="VM1014" u="1"/>
        <s v="fra1-mgmt-vrs1" u="1"/>
        <s v="VM2014" u="1"/>
        <s v="dpvmwa017" u="1"/>
        <s v="lsmal0003-cbl-01.ux.mbid.cz" u="1"/>
        <s v="UKSDATC-UKAP57" u="1"/>
        <s v="VM0200" u="1"/>
        <s v="VM1200" u="1"/>
        <s v="UKSDATC-UKFS09" u="1"/>
        <s v="VM2200" u="1"/>
        <s v="MBCZVW1DL0ASC2" u="1"/>
        <s v="mbczvl6alppaye1.ux.mbid.cz" u="1"/>
        <s v="wso2tstx-00-hap-01.ux.mbid.cz" u="1"/>
        <s v="MBCZVW6AL0ITEL1" u="1"/>
        <s v="wso2tstx-00-hap-02.ux.mbid.cz" u="1"/>
        <s v="VM0629" u="1"/>
        <s v="sv254176.ztbpre.icbpre.commerzbank.com" u="1"/>
        <s v="VM1629" u="1"/>
        <s v="VM2629" u="1"/>
        <s v="VM0815" u="1"/>
        <s v="VM0377" u="1"/>
        <s v="mbczvl6alppaye2.ux.mbid.cz" u="1"/>
        <s v="VM1815" u="1"/>
        <s v="VM1377" u="1"/>
        <s v="VM2377" u="1"/>
        <s v="VM0563" u="1"/>
        <s v="VM1563" u="1"/>
        <s v="MBCZVW0BL0ABC01" u="1"/>
        <s v="VM2563" u="1"/>
        <s v="NLWS0327" u="1"/>
        <s v="UKSDATC-UKTS66" u="1"/>
        <s v="mbczvl6al0conp1.ux.mbid.cz" u="1"/>
        <s v="dtvmli690" u="1"/>
        <s v="DCWS0813" u="1"/>
        <s v="uksnewh-ukdp01" u="1"/>
        <s v="mbczvl0bd0adobe.ux.mbid.cz" u="1"/>
        <s v="UKSDATCUKSA35" u="1"/>
        <s v="myczvlbl0maali.ux.mbid.cz" u="1"/>
        <s v="devmli032" u="1"/>
        <s v="DPVMAI800 (Proxy SG bcsg03)" u="1"/>
        <s v="VM0114" u="1"/>
        <s v="VM1114" u="1"/>
        <s v="sv254047.ztb.icb.commerzbank.com" u="1"/>
        <s v="VM2114" u="1"/>
        <s v="DCWS0863" u="1"/>
        <s v="VM0300" u="1"/>
        <s v="10.103.14.3" u="1"/>
        <s v="mbczvl1dl0cmtma.ux.mbid.cz" u="1"/>
        <s v="VM1300" u="1"/>
        <s v="VM2300" u="1"/>
        <s v="VM00001" u="1"/>
        <s v="degbs583ent.degbank.local" u="1"/>
        <s v="VM00002" u="1"/>
        <s v="degbs720 (TRAC Apache)" u="1"/>
        <s v="DCWS0927" u="1"/>
        <s v="VM00003" u="1"/>
        <s v="VM0729" u="1"/>
        <s v="VM1729" u="1"/>
        <s v="VM00004" u="1"/>
        <s v="VM2729" u="1"/>
        <s v="dpvmli020" u="1"/>
        <s v="myczsl0bl0seax1" u="1"/>
        <s v="VM00005" u="1"/>
        <s v="DEVMWA211" u="1"/>
        <s v="VM0915" u="1"/>
        <s v="VM0477" u="1"/>
        <s v="DCWS0957" u="1"/>
        <s v="VM1915" u="1"/>
        <s v="VM1477" u="1"/>
        <s v="VM00006" u="1"/>
        <s v="ukewood-ukde01" u="1"/>
        <s v="TESTDCOM" u="1"/>
        <s v="VM2477" u="1"/>
        <s v="vCOGPPA-TM1" u="1"/>
        <s v="VM00007" u="1"/>
        <s v="MBCZVW0BL0AFS01" u="1"/>
        <s v="VM0663" u="1"/>
        <s v="vTrans1" u="1"/>
        <s v="VM1663" u="1"/>
        <s v="VM00008" u="1"/>
        <s v="wso2tstd-00-tif-01" u="1"/>
        <s v="VM2663" u="1"/>
        <s v="vTrans2" u="1"/>
        <s v="VM00009" u="1"/>
        <s v="vTrans3" u="1"/>
        <s v="DPVMWI008" u="1"/>
        <s v="Migration-2k12Template" u="1"/>
        <s v="myczsl0bl0wpst1.ux.mbid.cz" u="1"/>
        <s v="VM0028" u="1"/>
        <s v="VM1028" u="1"/>
        <s v="DLR01-EDGE-0" u="1"/>
        <s v="UKSDATC-UKTS09" u="1"/>
        <s v="VM2028" u="1"/>
        <s v="sv254083.ztbpre.icbpre.commerzbank.com" u="1"/>
        <s v="degbs454 (jenkins2)" u="1"/>
        <s v="VM0214" u="1"/>
        <s v="VM1214" u="1"/>
        <s v="VM2214" u="1"/>
        <s v="DPVMWA027" u="1"/>
        <s v="myczvl0bl0ortx1" u="1"/>
        <s v="VDS-APM002" u="1"/>
        <s v="VM0400" u="1"/>
        <s v="VM1400" u="1"/>
        <s v="VM2400" u="1"/>
        <s v="UKSDATC-UKDB38" u="1"/>
        <s v="ussi-cucm01.zit.commerzbank.com" u="1"/>
        <s v="edge-e846921f-50f4-4802-ae96-c71846596f7f-1-UDLR01-EDGE" u="1"/>
        <s v="UKSDATC-UKWS09" u="1"/>
        <s v="VM0829" u="1"/>
        <s v="ussi-cucm02.zit.commerzbank.com" u="1"/>
        <s v="sv254177.ztbpre.icbpre.commerzbank.com" u="1"/>
        <s v="VM1829" u="1"/>
        <s v="mbczvl0bl0furk4.ux.mbid.cz" u="1"/>
        <s v="VM0577" u="1"/>
        <s v="DCWS0740" u="1"/>
        <s v="VM1577" u="1"/>
        <s v="VM2577" u="1"/>
        <s v="VM0763" u="1"/>
        <s v="PC42288DEV9032" u="1"/>
        <s v="sv180627.ztb.icb.commerzbank.com" u="1"/>
        <s v="VM1763" u="1"/>
        <s v="UKSDATC-UKAP74" u="1"/>
        <s v="NLWS0328" u="1"/>
        <s v="MBCZVW6AL0UQT02" u="1"/>
        <s v="MBCZVW0BL0SWA01" u="1"/>
        <s v="VM0128" u="1"/>
        <s v="dtvmli703" u="1"/>
        <s v="VM1128" u="1"/>
        <s v="devmli042" u="1"/>
        <s v="VM2128" u="1"/>
        <s v="VM0314" u="1"/>
        <s v="VM00140" u="1"/>
        <s v="VM1314" u="1"/>
        <s v="mbczvl6alslogc6.ux.mbid.cz" u="1"/>
        <s v="VM2314" u="1"/>
        <s v="VM00141" u="1"/>
        <s v="UKSDATC-UKIS26" u="1"/>
        <s v="VM0500" u="1"/>
        <s v="VM0062" u="1"/>
        <s v="VM00142" u="1"/>
        <s v="DCWS0874" u="1"/>
        <s v="VM1500" u="1"/>
        <s v="VM1062" u="1"/>
        <s v="VM2500" u="1"/>
        <s v="VM2062" u="1"/>
        <s v="VM00143" u="1"/>
        <s v="mbczvl0bl0orax6.ux.mbid.cz" u="1"/>
        <s v="degbs584ent.degbank.local" u="1"/>
        <s v="VM00144" u="1"/>
        <s v="vCogPA-CM" u="1"/>
        <s v="VM00145" u="1"/>
        <s v="VM0929" u="1"/>
        <s v="mbczvl6al0uqt1x.ux.mbid.cz" u="1"/>
        <s v="XenApp 7.15 - Medicode Live Gold Image" u="1"/>
        <s v="VM1929" u="1"/>
        <s v="VM00146" u="1"/>
        <s v="dpvmli030" u="1"/>
        <s v="VM00147" u="1"/>
        <s v="myczvl0bl0lifx2.ux.mbid.cz" u="1"/>
        <s v="VM0677" u="1"/>
        <s v="DCWS0958" u="1"/>
        <s v="mbczvl1dl0forp3.ux.mbid.cz" u="1"/>
        <s v="myczvl1dl0gemd1" u="1"/>
        <s v="sv254014.ztbpre.icbpre.commerzbank.com" u="1"/>
        <s v="VM1677" u="1"/>
        <s v="VM00148" u="1"/>
        <s v="VM2677" u="1"/>
        <s v="dtvmla607iba" u="1"/>
        <s v="VM00149" u="1"/>
        <s v="mbczvl1dl0prt7x.ux.mbid.cz" u="1"/>
        <s v="UKSDATC-UKWS83" u="1"/>
        <s v="VM0863" u="1"/>
        <s v="fra0-mgmt-vrlcm1" u="1"/>
        <s v="dtvmla707iba" u="1"/>
        <s v="VM1863" u="1"/>
        <s v="uksmoun-ukfs01" u="1"/>
        <s v="DCWS0988" u="1"/>
        <s v="MBCZSW3OL0PARK1" u="1"/>
        <s v="mbczvl6alprwat4.ux.mbid.cz" u="1"/>
        <s v="DPVMWI018" u="1"/>
        <s v="VM0228" u="1"/>
        <s v="UKSDATC-UKAP17" u="1"/>
        <s v="VM1228" u="1"/>
        <s v="VM2228" u="1"/>
        <s v="sv254084.ztbpre.icbpre.commerzbank.com" u="1"/>
        <s v="fra0-mgmt-opr2" u="1"/>
        <s v="vICCMail-Prod" u="1"/>
        <s v="VM0414" u="1"/>
        <s v="VM1414" u="1"/>
        <s v="DCWS1544_CHG0055080" u="1"/>
        <s v="VM2414" u="1"/>
        <s v="DPVMWA037" u="1"/>
        <s v="VM0600" u="1"/>
        <s v="VM0162" u="1"/>
        <s v="VM1600" u="1"/>
        <s v="VM1162" u="1"/>
        <s v="VM2600" u="1"/>
        <s v="VM2162" u="1"/>
        <s v="TESTVMM" u="1"/>
        <s v="DTVMWD005" u="1"/>
        <s v="visweb-ext-p1" u="1"/>
        <s v="rhcnyp01.zit.commerzbank.com" u="1"/>
        <s v="sv254178.ztbpre.icbpre.commerzbank.com" u="1"/>
        <s v="myczvl0bl0dami1" u="1"/>
        <s v="divmli725" u="1"/>
        <s v="degbs702 (IBW FG)" u="1"/>
        <s v="dtvmli013" u="1"/>
        <s v="UKSDATC-UKTS26" u="1"/>
        <s v="VM0777" u="1"/>
        <s v="VM1777" u="1"/>
        <s v="SV005248" u="1"/>
        <s v="myczvl1dl0maade" u="1"/>
        <s v="mbczvl6al0iwht1.ux.mbid.cz" u="1"/>
        <s v="NLWS0285" u="1"/>
        <s v="Template-W7-64-Prof-01" u="1"/>
        <s v="VM0963" u="1"/>
        <s v="UKSDATCUKSA31" u="1"/>
        <s v="VM1963" u="1"/>
        <s v="MBCZVW0BL0ACC01" u="1"/>
        <s v="mbczvl1dl0cmtmo.ux.mbid.cz" u="1"/>
        <s v="vKOS-CLN1" u="1"/>
        <s v="UKSDATC-UKWS26" u="1"/>
        <s v="VM0328" u="1"/>
        <s v="VM00280" u="1"/>
        <s v="VM1328" u="1"/>
        <s v="VM2328" u="1"/>
        <s v="mbczvl6altrtef1.ux.mbid.cz" u="1"/>
        <s v="VM00281" u="1"/>
        <s v="DCWS0845" u="1"/>
        <s v="VM0514" u="1"/>
        <s v="VM0076" u="1"/>
        <s v="VM00282" u="1"/>
        <s v="VM1514" u="1"/>
        <s v="VM1076" u="1"/>
        <s v="VM2514" u="1"/>
        <s v="VM2076" u="1"/>
        <s v="VM00283" u="1"/>
        <s v="VM0700" u="1"/>
        <s v="VM0262" u="1"/>
        <s v="VM00284" u="1"/>
        <s v="VM1700" u="1"/>
        <s v="VM1262" u="1"/>
        <s v="UKSDATC-UKAP91" u="1"/>
        <s v="VM2700" u="1"/>
        <s v="MYCZSW1DL0HYPB1" u="1"/>
        <s v="VM2262" u="1"/>
        <s v="VM00285" u="1"/>
        <s v="DCWS0885" u="1"/>
        <s v="degbs585ent.degbank.local" u="1"/>
        <s v="VM00286" u="1"/>
        <s v="sv254089.ztb.icb.commerzbank.com" u="1"/>
        <s v="DCWS0929" u="1"/>
        <s v="VM00287" u="1"/>
        <s v="VM00288" u="1"/>
        <s v="dpvmli040" u="1"/>
        <s v="mbczvl1dl0gem03" u="1"/>
        <s v="VM00289" u="1"/>
        <s v="VM0877" u="1"/>
        <s v="sv254015.ztbpre.icbpre.commerzbank.com" u="1"/>
        <s v="VM1877" u="1"/>
        <s v="lsb000002-openapi-01.ux.mbid.cz" u="1"/>
        <s v="DCWS0979" u="1"/>
        <s v="UKSDATC-UKIS43" u="1"/>
        <s v="DPVMWI100" u="1"/>
        <s v="dpvmli068" u="1"/>
        <s v="DCWS0989" u="1"/>
        <s v="mbczvl1dl0furk1.ux.mbid.cz" u="1"/>
        <s v="MBCZVW1DL0SBPKP" u="1"/>
        <s v="DPVMWI028" u="1"/>
        <s v="VM0428" u="1"/>
        <s v="VM1428" u="1"/>
        <s v="DLR01-EDGE-1" u="1"/>
        <s v="VM2428" u="1"/>
        <s v="mbczvl1dl0furk2.ux.mbid.cz" u="1"/>
        <s v="VM0614" u="1"/>
        <s v="VM0176" u="1"/>
        <s v="VM1614" u="1"/>
        <s v="VM1176" u="1"/>
        <s v="VM2614" u="1"/>
        <s v="VM2176" u="1"/>
        <s v="Cosmic Terminal Server 2012" u="1"/>
        <s v="VM0800" u="1"/>
        <s v="VM0362" u="1"/>
        <s v="vIS-EXTxx" u="1"/>
        <s v="VM1800" u="1"/>
        <s v="VM00620" u="1"/>
        <s v="myczvl1dl0ortx1" u="1"/>
        <s v="VM1362" u="1"/>
        <s v="fra1-comp-psc2_6.7" u="1"/>
        <s v="mbczvl1dl0furk3.ux.mbid.cz" u="1"/>
        <s v="VM2362" u="1"/>
        <s v="VM00621" u="1"/>
        <s v="UKSDATC-UKPR03" u="1"/>
        <s v="VM00622" u="1"/>
        <s v="fra0-mgmt-dem2" u="1"/>
        <s v="VM00623" u="1"/>
        <s v="VM00624" u="1"/>
        <s v="UKSDATC-UKAP34" u="1"/>
        <s v="dtvmli023" u="1"/>
        <s v="VM00625" u="1"/>
        <s v="VM0977" u="1"/>
        <s v="VM1977" u="1"/>
        <s v="VM00626" u="1"/>
        <s v="VM00627" u="1"/>
        <s v="VM00628" u="1"/>
        <s v="UKSBIRS-UKAP23" u="1"/>
        <s v="VM00629" u="1"/>
        <s v="GEA-FRA1-NetApp-UM" u="1"/>
        <s v="DCWS0816" u="1"/>
        <s v="vDHCP-Extranet" u="1"/>
        <s v="sv256848.ztb.icb.commerzbank.com" u="1"/>
        <s v="DPVMWT004" u="1"/>
        <s v="MBCZVW0BD0SWA02" u="1"/>
        <s v="DTVMWA002" u="1"/>
        <s v="VM0528" u="1"/>
        <s v="dtvmli723" u="1"/>
        <s v="MBCZVW1DL0SWA01" u="1"/>
        <s v="VM1528" u="1"/>
        <s v="VM2528" u="1"/>
        <s v="DCWS0846" u="1"/>
        <s v="UKSDATC-UKTS43" u="1"/>
        <s v="VM0714" u="1"/>
        <s v="VM0276" u="1"/>
        <s v="mbczvl1dl0orax5.ux.mbid.cz" u="1"/>
        <s v="VM1714" u="1"/>
        <s v="VM1276" u="1"/>
        <s v="VM2714" u="1"/>
        <s v="VM2276" u="1"/>
        <s v="UKSDATCUKDB26" u="1"/>
        <s v="VM0900" u="1"/>
        <s v="VM0462" u="1"/>
        <s v="2K3_64Bit" u="1"/>
        <s v="VM1900" u="1"/>
        <s v="VM1462" u="1"/>
        <s v="wso2pped-01-ei-02.ux.mbid.cz" u="1"/>
        <s v="VM2462" u="1"/>
        <s v="UKSDATC-UKDB72" u="1"/>
        <s v="myczvl1dl0lifx1.ux.mbid.cz" u="1"/>
        <s v="2K8_64bit" u="1"/>
        <s v="wso2pped-02-ei-02.ux.mbid.cz" u="1"/>
        <s v="UKSDATC-UKWS43" u="1"/>
        <s v="template_p_ol7_ez" u="1"/>
        <s v="VM0013" u="1"/>
        <s v="VM1013" u="1"/>
        <s v="PC42288DEV9029" u="1"/>
        <s v="VM2013" u="1"/>
        <s v="MBCZVW6AL0DFSR1" u="1"/>
        <s v="sv254046.ztbpre.icbpre.commerzbank.com" u="1"/>
        <s v="mbczvl1dl0ufdr1.ux.mbid.cz" u="1"/>
        <s v="myczvl1dl0lifx3.ux.mbid.cz" u="1"/>
        <s v="MBCZVW6AL0DFSR2" u="1"/>
        <s v="VM0628" u="1"/>
        <s v="VM1628" u="1"/>
        <s v="VM2628" u="1"/>
        <s v="mbczvl0bl0c24l5" u="1"/>
        <s v="VM0814" u="1"/>
        <s v="mbczvl1dl0ufdr2.ux.mbid.cz" u="1"/>
        <s v="VM0376" u="1"/>
        <s v="VM1814" u="1"/>
        <s v="VM1376" u="1"/>
        <s v="DPVMWA057" u="1"/>
        <s v="VM2376" u="1"/>
        <s v="uksbost-ukfs01" u="1"/>
        <s v="MBCZVW6AL0DFSR3" u="1"/>
        <s v="VM0562" u="1"/>
        <s v="MBCZVW6AL0BST01" u="1"/>
        <s v="VM1562" u="1"/>
        <s v="VM2562" u="1"/>
        <s v="mbczvl1dl0ufdr3.ux.mbid.cz" u="1"/>
        <s v="Win2012R2_Std" u="1"/>
        <s v="UKSDATC-UKVM08" u="1"/>
        <s v="SV440202" u="1"/>
        <s v="MBCZVW6AL0DFSR4" u="1"/>
        <s v="MBCZVW0BL0ATOT1" u="1"/>
        <s v="mbczvl1dl0ofdt1" u="1"/>
        <s v="MBCZVW6AL0BST02" u="1"/>
        <s v="dtvmli033" u="1"/>
        <s v="UKSDATC-UKDB15" u="1"/>
        <s v="mbczvl1dl0ufdr4.ux.mbid.cz" u="1"/>
        <s v="VM0113" u="1"/>
        <s v="VM1113" u="1"/>
        <s v="VM2113" u="1"/>
        <s v="mbfvvl6al0scr1.ux.mbid.cz" u="1"/>
        <s v="myczvl1dl0dami2" u="1"/>
        <s v="DPVMWT014" u="1"/>
        <s v="degbs620 (TRAC Apache)" u="1"/>
        <s v="VM0728" u="1"/>
        <s v="VM1728" u="1"/>
        <s v="VM2728" u="1"/>
        <s v="UKSDATC-UKAP51" u="1"/>
        <s v="ldepo0001-logstash-01.ux.mbid.cz" u="1"/>
        <s v="MBCZVW1DL0ACC02" u="1"/>
        <s v="vIS-EXT01" u="1"/>
        <s v="VM0914" u="1"/>
        <s v="VM0476" u="1"/>
        <s v="VM1914" u="1"/>
        <s v="mbczvl0bl0mqd10.ux.mbid.cz" u="1"/>
        <s v="VM1476" u="1"/>
        <s v="VM2476" u="1"/>
        <s v="VM0662" u="1"/>
        <s v="VM1662" u="1"/>
        <s v="VM2662" u="1"/>
        <s v="UKSBIRS-UKAP40" u="1"/>
        <s v="MBCZVW0BL0CAPP1" u="1"/>
        <s v="MBCZVW1DL0ACC03" u="1"/>
        <s v="degbs031 (Multicash)" u="1"/>
        <s v="sv180626.ztbpre.icbpre.commerzbank.com" u="1"/>
        <s v="DPVMAI003" u="1"/>
        <s v="uksdatc-ukis97" u="1"/>
        <s v="UKSDATC-UKIS03" u="1"/>
        <s v="VM0027" u="1"/>
        <s v="dpvmli060" u="1"/>
        <s v="VM1027" u="1"/>
        <s v="MBCZVW0BL0CAPP2" u="1"/>
        <s v="VM2027" u="1"/>
        <s v="mbczvl0bl0ofma1" u="1"/>
        <s v="UKSDATC-UKTS60" u="1"/>
        <s v="VM0213" u="1"/>
        <s v="mbczvl0bl0orac5" u="1"/>
        <s v="VM1213" u="1"/>
        <s v="DEVMWA079" u="1"/>
        <s v="DPVMWI020" u="1"/>
        <s v="VM2213" u="1"/>
        <s v="VDS-DEV002" u="1"/>
        <s v="vsvc-quorum" u="1"/>
        <s v="PC42080DFO9021" u="1"/>
        <s v="sv240688.ztbpre.icbpre.commerzbank.com" u="1"/>
        <s v="uksdatc-ukls03" u="1"/>
        <s v="infnyp01.zit.commerzbank.com" u="1"/>
        <s v="MBCZVW6AL0SQL01" u="1"/>
        <s v="VM0828" u="1"/>
        <s v="VM1828" u="1"/>
        <s v="sv254087.ztbpre.icbpre.commerzbank.com" u="1"/>
        <s v="VM0576" u="1"/>
        <s v="VM1576" u="1"/>
        <s v="MBCZVW0BL0FRP01" u="1"/>
        <s v="DPVMWA067" u="1"/>
        <s v="MBCZVW6AL0SQL02" u="1"/>
        <s v="mbczvl1dl0cdip1.ux.mbid.cz" u="1"/>
        <s v="VM2576" u="1"/>
        <s v="PC42288DEV9046" u="1"/>
        <s v="VM0762" u="1"/>
        <s v="UKSDATC-UKAP88" u="1"/>
        <s v="VM1762" u="1"/>
        <s v="mbczvl0bd0liw1b.ux.mbid.cz" u="1"/>
        <s v="vCMS-RTC-80" u="1"/>
        <s v="MBCZVW6AL0SQL03" u="1"/>
        <s v="VM0127" u="1"/>
        <s v="davmli702" u="1"/>
        <s v="VM1127" u="1"/>
        <s v="fra1-mgmt-liw5" u="1"/>
        <s v="VM2127" u="1"/>
        <s v="VM0313" u="1"/>
        <s v="VM00130" u="1"/>
        <s v="MBCZVW0BL0FRP03" u="1"/>
        <s v="VM1313" u="1"/>
        <s v="vCMS-RTC-82" u="1"/>
        <s v="VM2313" u="1"/>
        <s v="VM00131" u="1"/>
        <s v="mbczvl0bd0mq9z2" u="1"/>
        <s v="MBCZVW1DL814131" u="1"/>
        <s v="VM0061" u="1"/>
        <s v="VM00132" u="1"/>
        <s v="VM1061" u="1"/>
        <s v="VM2061" u="1"/>
        <s v="VM00133" u="1"/>
        <s v="UKSDATC-UKTS03" u="1"/>
        <s v="VM00134" u="1"/>
        <s v="DTVMWA022" u="1"/>
        <s v="VM00135" u="1"/>
        <s v="VM0928" u="1"/>
        <s v="mbczvl6al0uql1x.ux.mbid.cz" u="1"/>
        <s v="MBCZVW1DD0SWA02" u="1"/>
        <s v="VM1928" u="1"/>
        <s v="VM00136" u="1"/>
        <s v="VM00137" u="1"/>
        <s v="VM0676" u="1"/>
        <s v="DCWS0858" u="1"/>
        <s v="template-win2k12-automation" u="1"/>
        <s v="VM1676" u="1"/>
        <s v="VM00138" u="1"/>
        <s v="VM2676" u="1"/>
        <s v="UKSDATC-UKWS97" u="1"/>
        <s v="sv42118mos0006.emea.corp.geaag.com" u="1"/>
        <s v="VM00139" u="1"/>
        <s v="SUSETEST2" u="1"/>
        <s v="UKSDATC-UKWS03" u="1"/>
        <s v="VM0862" u="1"/>
        <s v="DCWS0878" u="1"/>
        <s v="VM1862" u="1"/>
        <s v="V51_T2WK8SER2" u="1"/>
        <s v="MBCZVW5VL814009" u="1"/>
        <s v="ldepo0002-reactapp-01.ux.mbid.cz" u="1"/>
        <s v="myczsl0bl0iddb1" u="1"/>
        <s v="VM0227" u="1"/>
        <s v="dpvmli070" u="1"/>
        <s v="MYCZSW0BD001026" u="1"/>
        <s v="myczvl1dl0ldad1" u="1"/>
        <s v="VM1227" u="1"/>
        <s v="MBCZVW0BL0SQL01" u="1"/>
        <s v="VM2227" u="1"/>
        <s v="VM0413" u="1"/>
        <s v="VM1413" u="1"/>
        <s v="DPVMWI030" u="1"/>
        <s v="fra0-mgmt-vra4" u="1"/>
        <s v="VM2413" u="1"/>
        <s v="mbczvl0bl0opal1.ux.mbid.cz" u="1"/>
        <s v="VM0161" u="1"/>
        <s v="MBCZVW0BL0SQL02" u="1"/>
        <s v="VM1161" u="1"/>
        <s v="VM2161" u="1"/>
        <s v="vxLocP" u="1"/>
        <s v="Template-W2K16_DMZ01" u="1"/>
        <s v="mbczvl0bl0opal2.ux.mbid.cz" u="1"/>
        <s v="UKSDATC-UKIS20" u="1"/>
        <s v="SV440110" u="1"/>
        <s v="NSX_Controller_2c5dc1cb-aca2-4ebf-be62-6ded6ed4d0e3" u="1"/>
        <s v="MBCZVW0BL0SQL03" u="1"/>
        <s v="degbs602 (IBW FG)" u="1"/>
        <s v="sv254088.ztbpre.icbpre.commerzbank.com" u="1"/>
        <s v="SV42116VIG0006" u="1"/>
        <s v="sv256663.ztb.icb.commerzbank.com" u="1"/>
        <s v="vIVRTEST" u="1"/>
        <s v="VM0776" u="1"/>
        <s v="VM1776" u="1"/>
        <s v="JDE-UKWS04" u="1"/>
        <s v="UKSDC01-UKIS51" u="1"/>
        <s v="MBCZVW1DL0BRGT1" u="1"/>
        <s v="win-test2-OLD" u="1"/>
        <s v="VM0962" u="1"/>
        <s v="VM1962" u="1"/>
        <s v="MBCZVW0BL0SQL04" u="1"/>
        <s v="UKSDATC-UKDB69" u="1"/>
        <s v="UKSDC01-UKMG01" u="1"/>
        <s v="mbczvl1dl0c24l6" u="1"/>
        <s v="fra1-edge-esg1-0" u="1"/>
        <s v="MBCZVW5VL0CA002" u="1"/>
        <s v="VM0327" u="1"/>
        <s v="VM00270" u="1"/>
        <s v="VM1327" u="1"/>
        <s v="MBCZVW0BL0SQL05" u="1"/>
        <s v="SV440224" u="1"/>
        <s v="VM2327" u="1"/>
        <s v="VM00271" u="1"/>
        <s v="DCWS0745" u="1"/>
        <s v="vKlonsbc" u="1"/>
        <s v="myczvl0bl0prde2.ux.mbid.cz" u="1"/>
        <s v="VM0513" u="1"/>
        <s v="mbczvl6altc2t10.ux.mbid.cz" u="1"/>
        <s v="VM0075" u="1"/>
        <s v="VM00272" u="1"/>
        <s v="VM1513" u="1"/>
        <s v="VM1075" u="1"/>
        <s v="VM2513" u="1"/>
        <s v="VM2075" u="1"/>
        <s v="VM00273" u="1"/>
        <s v="SV440254" u="1"/>
        <s v="VM0261" u="1"/>
        <s v="VM00274" u="1"/>
        <s v="VM1261" u="1"/>
        <s v="UKSDATC-UKAP11" u="1"/>
        <s v="VM2261" u="1"/>
        <s v="VM00275" u="1"/>
        <s v="fra0-mgmt-opd5" u="1"/>
        <s v="mbczvl6al0c24d1.ux.mbid.cz" u="1"/>
        <s v="mbczvl6altc2t11.ux.mbid.cz" u="1"/>
        <s v="VM00276" u="1"/>
        <s v="UKVMAXTEST01" u="1"/>
        <s v="DTVMWA032" u="1"/>
        <s v="VM00277" u="1"/>
        <s v="VM00278" u="1"/>
        <s v="VDS-PRODYNA001" u="1"/>
        <s v="MBCZVW0BL0SQL07" u="1"/>
        <s v="VM00279" u="1"/>
        <s v="VM0876" u="1"/>
        <s v="mbczvl6altc2t12.ux.mbid.cz" u="1"/>
        <s v="VM1876" u="1"/>
        <s v="uksnewh-ukfs01" u="1"/>
        <s v="UKSDATC-UKSH10" u="1"/>
        <s v="MBCZVL0BD000C01" u="1"/>
        <s v="UKSDATC-RTCA01" u="1"/>
        <s v="MBCZVW0BL0SQL08" u="1"/>
        <s v="vnw-proxy-srv1" u="1"/>
        <s v="UKSDATC-UKTS20" u="1"/>
        <s v="mbczvl6altc2t13.ux.mbid.cz" u="1"/>
        <s v="wso2tst2-00-tif-01.ux.mbid.cz" u="1"/>
        <s v="myczvl0bl0dmld1.ux.mbid.cz" u="1"/>
        <s v="wso2tst2-00-tif-02.ux.mbid.cz" u="1"/>
        <s v="MBCZVW0BL0HPLR1" u="1"/>
        <s v="wso2pped-01-gw-02.ux.mbid.cz" u="1"/>
        <s v="vPingF-Mgmt" u="1"/>
        <s v="VM0427" u="1"/>
        <s v="VM1427" u="1"/>
        <s v="MBCZVW0BL0SQL09" u="1"/>
        <s v="MYCZSW0BL015080" u="1"/>
        <s v="VM2427" u="1"/>
        <s v="wso2pped-02-gw-02.ux.mbid.cz" u="1"/>
        <s v="sv254019.ztbpre.icbpre.commerzbank.com" u="1"/>
        <s v="vKLMD-1" u="1"/>
        <s v="VM0613" u="1"/>
        <s v="VM0175" u="1"/>
        <s v="VM1613" u="1"/>
        <s v="VM1175" u="1"/>
        <s v="vKLMD-2" u="1"/>
        <s v="DPVMWI040" u="1"/>
        <s v="VM2613" u="1"/>
        <s v="VM2175" u="1"/>
        <s v="mbczvl1dl0orac5" u="1"/>
        <s v="UKSDATC-UKWS20" u="1"/>
        <s v="MBCZVW6ALLAFM01" u="1"/>
        <s v="VM0361" u="1"/>
        <s v="VM00610" u="1"/>
        <s v="VM1361" u="1"/>
        <s v="wso2ppe1-01-ei-02" u="1"/>
        <s v="mbczvl6al0logc3.ux.mbid.cz" u="1"/>
        <s v="VM2361" u="1"/>
        <s v="VM00611" u="1"/>
        <s v="dpvmla002" u="1"/>
        <s v="MBCZVW0BL0DSP01" u="1"/>
        <s v="VM00612" u="1"/>
        <s v="wso2ppe1-02-ei-02" u="1"/>
        <s v="VM00613" u="1"/>
        <s v="UKSDATC-UKAP48" u="1"/>
        <s v="VM00614" u="1"/>
        <s v="wso2ppe1-03-ei-02" u="1"/>
        <s v="VM00615" u="1"/>
        <s v="VM0976" u="1"/>
        <s v="VM1976" u="1"/>
        <s v="MBCZVW0BL0DSP02" u="1"/>
        <s v="VM00616" u="1"/>
        <s v="DPVMWA087" u="1"/>
        <s v="sv256708.ztb.icb.commerzbank.com" u="1"/>
        <s v="VM00617" u="1"/>
        <s v="VM00618" u="1"/>
        <s v="HANATEST1" u="1"/>
        <s v="MYCZSW1DD001021" u="1"/>
        <s v="VM00619" u="1"/>
        <s v="dpvmla802" u="1"/>
        <s v="mbczvl0bl0nfav2.ux.mbid.cz" u="1"/>
        <s v="MBCZNO1D31DF5M0" u="1"/>
        <s v="MBCZVW1DL0FRP02" u="1"/>
        <s v="SV440215" u="1"/>
        <s v="VM0527" u="1"/>
        <s v="VM0089" u="1"/>
        <s v="VM1527" u="1"/>
        <s v="VM1089" u="1"/>
        <s v="VM2527" u="1"/>
        <s v="VM2089" u="1"/>
        <s v="DCWS0746" u="1"/>
        <s v="UKSDATC-UKTS57" u="1"/>
        <s v="VM0713" u="1"/>
        <s v="VM0275" u="1"/>
        <s v="VM1713" u="1"/>
        <s v="VM1275" u="1"/>
        <s v="VM2713" u="1"/>
        <s v="VM2275" u="1"/>
        <s v="VM0461" u="1"/>
        <s v="VM1461" u="1"/>
        <s v="VM2461" u="1"/>
        <s v="vXFB-GW-TEST" u="1"/>
        <s v="mbczvl1dd0liw1d.ux.mbid.cz" u="1"/>
        <s v="UKSDATCUKDB32" u="1"/>
        <s v="UKSDATC-UKWS57" u="1"/>
        <s v="MBCZVW0BD0MST01" u="1"/>
        <s v="VM0012" u="1"/>
        <s v="VM1012" u="1"/>
        <s v="VM2012" u="1"/>
        <s v="MBCZVW0BD1ADFS3" u="1"/>
        <s v="myczsl0bl0indx3.ux.mbid.cz" u="1"/>
        <s v="mbczvl0bl0sbdb1" u="1"/>
        <s v="SUSE12SP4-SAP-ASE" u="1"/>
        <s v="lsmal0004-openapi-01.ux.mbid.cz" u="1"/>
        <s v="track_imgage" u="1"/>
        <s v="uksnort-ukdp01" u="1"/>
        <s v="VM0627" u="1"/>
        <s v="VM0189" u="1"/>
        <s v="VM1627" u="1"/>
        <s v="dtvmla467iba" u="1"/>
        <s v="VM1189" u="1"/>
        <s v="VM2627" u="1"/>
        <s v="ldepo0006-cbl-01.ux.mbid.cz" u="1"/>
        <s v="VM2189" u="1"/>
        <s v="vCogCube" u="1"/>
        <s v="uswfc-cucm03.zit.commerzbank.com" u="1"/>
        <s v="MBCZVW1DL0SQL01" u="1"/>
        <s v="VM0813" u="1"/>
        <s v="VM0375" u="1"/>
        <s v="VM1813" u="1"/>
        <s v="VM1375" u="1"/>
        <s v="DPVMWI050" u="1"/>
        <s v="MBCZVW0BL0MABB1" u="1"/>
        <s v="VM2375" u="1"/>
        <s v="lsmal0011-logstash-01.ux.mbid.cz" u="1"/>
        <s v="VM0561" u="1"/>
        <s v="mbczvl1dl0opal1.ux.mbid.cz" u="1"/>
        <s v="MBCZVW6AL0BSL01" u="1"/>
        <s v="VM1561" u="1"/>
        <s v="myczsl1dl0iddb2" u="1"/>
        <s v="VM2561" u="1"/>
        <s v="dpvmla012" u="1"/>
        <s v="MBCZVW1DL0SQL02" u="1"/>
        <s v="dpvmli690" u="1"/>
        <s v="UKSDC01-UKIS11" u="1"/>
        <s v="mbczvl1dl0opal2.ux.mbid.cz" u="1"/>
        <s v="MBCZVW6AL0BSL02" u="1"/>
        <s v="mbczvl0bl0mq9t3" u="1"/>
        <s v="davmli032" u="1"/>
        <s v="UKSDATC-UKDB29" u="1"/>
        <s v="MBCZVW1DL0SQL03" u="1"/>
        <s v="lsmal0002-reactapp-01.ux.mbid.cz" u="1"/>
        <s v="VM0112" u="1"/>
        <s v="DPVMWA097" u="1"/>
        <s v="VM1112" u="1"/>
        <s v="mbczvl0bl0pr4p1" u="1"/>
        <s v="ussi-BT-TSS01.zit.commerzbank.com" u="1"/>
        <s v="VM2112" u="1"/>
        <s v="degbs508ref" u="1"/>
        <s v="Win2008R2_STD" u="1"/>
        <s v="mbczvl0bl0mq9t4" u="1"/>
        <s v="MBCZVW0BD0AUTG1" u="1"/>
        <s v="SV440216" u="1"/>
        <s v="VM0727" u="1"/>
        <s v="PC42288DEV9023" u="1"/>
        <s v="VM0289" u="1"/>
        <s v="VM1727" u="1"/>
        <s v="dtvmli073" u="1"/>
        <s v="UKSDATC-UKAP65" u="1"/>
        <s v="VM1289" u="1"/>
        <s v="vINSTEP" u="1"/>
        <s v="VM2727" u="1"/>
        <s v="VM2289" u="1"/>
        <s v="DCWS0747" u="1"/>
        <s v="mbczvl6al0elkia1.ux.mbid.cz" u="1"/>
        <s v="wasand05.zit.commerzbank.com" u="1"/>
        <s v="VM0913" u="1"/>
        <s v="VM0475" u="1"/>
        <s v="VM1913" u="1"/>
        <s v="VM1475" u="1"/>
        <s v="DTVMWI033" u="1"/>
        <s v="VM2475" u="1"/>
        <s v="SV410040" u="1"/>
        <s v="VM0661" u="1"/>
        <s v="VM1661" u="1"/>
        <s v="SV410050" u="1"/>
        <s v="VM2661" u="1"/>
        <s v="mbczvl0bl0hypp1" u="1"/>
        <s v="UKVMAXTEST02" u="1"/>
        <s v="DTVMWA052" u="1"/>
        <s v="MBCZVW6AL0MCGL1" u="1"/>
        <s v="ussi-BT-TPO02.zit.commerzbank.com" u="1"/>
        <s v="VM0026" u="1"/>
        <s v="Template-W2K12-Citrix" u="1"/>
        <s v="vNessus" u="1"/>
        <s v="VM1026" u="1"/>
        <s v="VM2026" u="1"/>
        <s v="devmli015" u="1"/>
        <s v="mbczvl0bl0hypp2" u="1"/>
        <s v="MBCZVW1DL0SQL07" u="1"/>
        <s v="myfvvl0bl0binf1.ux.mbid.cz" u="1"/>
        <s v="degbs755test (ityx - wanze)" u="1"/>
        <s v="UKSDATC-UKTS74" u="1"/>
        <s v="VM0212" u="1"/>
        <s v="VM1212" u="1"/>
        <s v="sv241724.ztb.icb.commerzbank.com" u="1"/>
        <s v="VM2212" u="1"/>
        <s v="UKSDATC-UKVM02" u="1"/>
        <s v="VDS-APM001" u="1"/>
        <s v="vCogT-CM" u="1"/>
        <s v="mbczvl1dl0orat5" u="1"/>
        <s v="NLWS0024" u="1"/>
        <s v="mbczvl6al0pdft1.ux.mbid.cz" u="1"/>
        <s v="vCC" u="1"/>
        <s v="DEVMWA091" u="1"/>
        <s v="SV400001" u="1"/>
        <s v="UKSDATC-UKWS74" u="1"/>
        <s v="VM0827" u="1"/>
        <s v="VM0389" u="1"/>
        <s v="fra0-mgmt-iws1" u="1"/>
        <s v="VM1827" u="1"/>
        <s v="MBCZVL1DD000C02" u="1"/>
        <s v="VM1389" u="1"/>
        <s v="mbczvl0bl0dcdb1" u="1"/>
        <s v="MBCZVW0BL0BIO01" u="1"/>
        <s v="VM2389" u="1"/>
        <s v="SV520010" u="1"/>
        <s v="dpvmli003" u="1"/>
        <s v="MBCZVW1DL0SQL09" u="1"/>
        <s v="MBCZVW5VL814144" u="1"/>
        <s v="VM0575" u="1"/>
        <s v="VM1575" u="1"/>
        <s v="VM2575" u="1"/>
        <s v="VM0761" u="1"/>
        <s v="UKSDATC-UKAP08" u="1"/>
        <s v="dpvmli303" u="1"/>
        <s v="VM1761" u="1"/>
        <s v="mbczvl0bl0trdb1.ux.mbid.cz" u="1"/>
        <s v="vIT-RipperW7" u="1"/>
        <s v="VM0126" u="1"/>
        <s v="dpvmli703" u="1"/>
        <s v="VM1126" u="1"/>
        <s v="VM2126" u="1"/>
        <s v="dpvmli803" u="1"/>
        <s v="myczvl1dl0mqm8x.ux.mbid.cz" u="1"/>
        <s v="VM0312" u="1"/>
        <s v="VM00120" u="1"/>
        <s v="VM1312" u="1"/>
        <s v="mbczvl6al0rft4.ux.mbid.cz" u="1"/>
        <s v="VM2312" u="1"/>
        <s v="VM00121" u="1"/>
        <s v="degbs635 (SecureHub)" u="1"/>
        <s v="VM0060" u="1"/>
        <s v="VM00122" u="1"/>
        <s v="VM1060" u="1"/>
        <s v="UKSDATC-UKTS17" u="1"/>
        <s v="VM2060" u="1"/>
        <s v="UKRP011" u="1"/>
        <s v="VM00123" u="1"/>
        <s v="SVP00001" u="1"/>
        <s v="VM00124" u="1"/>
        <s v="SV440207" u="1"/>
        <s v="MYCZSW1DL013020" u="1"/>
        <s v="VM00125" u="1"/>
        <s v="SV410001" u="1"/>
        <s v="SV440217" u="1"/>
        <s v="VM0927" u="1"/>
        <s v="VM0489" u="1"/>
        <s v="VM1927" u="1"/>
        <s v="VM1489" u="1"/>
        <s v="VM00126" u="1"/>
        <s v="vDomino-SFDC1" u="1"/>
        <s v="VM2489" u="1"/>
        <s v="DCWS0748" u="1"/>
        <s v="VM00127" u="1"/>
        <s v="UKSBIRS-UKTS06" u="1"/>
        <s v="UKSDATC-UKDB46" u="1"/>
        <s v="MBCZVW5VL814148" u="1"/>
        <s v="VM0675" u="1"/>
        <s v="VM1675" u="1"/>
        <s v="VM00128" u="1"/>
        <s v="MYCZSW1DL013021" u="1"/>
        <s v="VM2675" u="1"/>
        <s v="SV530030" u="1"/>
        <s v="UKSDATC-UKWS17" u="1"/>
        <s v="VM00129" u="1"/>
        <s v="SV410041" u="1"/>
        <s v="VM0861" u="1"/>
        <s v="SV530040" u="1"/>
        <s v="mbczvl1dl0marh8.ux.mbid.cz" u="1"/>
        <s v="VM1861" u="1"/>
        <s v="SV410051" u="1"/>
        <s v="myczsl1dl0indx1.ux.mbid.cz" u="1"/>
        <s v="mbczsl1dd0rhsat" u="1"/>
        <s v="SV530060" u="1"/>
        <s v="dtvmla105" u="1"/>
        <s v="SV530070" u="1"/>
        <s v="VOIPfuture" u="1"/>
        <s v="VM0226" u="1"/>
        <s v="PC42288DEV9040" u="1"/>
        <s v="VM1226" u="1"/>
        <s v="UKSDATC-UKAP82" u="1"/>
        <s v="VM2226" u="1"/>
        <s v="myczsl0bl0dmsu1" u="1"/>
        <s v="VM0412" u="1"/>
        <s v="UKSDATCUKDB56" u="1"/>
        <s v="VM1412" u="1"/>
        <s v="vAnalyticsT-DP1" u="1"/>
        <s v="VM2412" u="1"/>
        <s v="mbczvl0bl0casl1.ux.mbid.cz" u="1"/>
        <s v="VM0160" u="1"/>
        <s v="UKSDATC-UKN301-NEW" u="1"/>
        <s v="VM1160" u="1"/>
        <s v="MBCZVW1DD0MST02" u="1"/>
        <s v="VM2160" u="1"/>
        <s v="MYCZSW1DL015087" u="1"/>
        <s v="vALARLT-T01" u="1"/>
        <s v="vwpm" u="1"/>
        <s v="SV400002" u="1"/>
        <s v="DEVMWA004" u="1"/>
        <s v="UKSDATC-UKIS34" u="1"/>
        <s v="VM0589" u="1"/>
        <s v="devmli725" u="1"/>
        <s v="VM1589" u="1"/>
        <s v="MBCZVW1DD1ADFS4" u="1"/>
        <s v="VM2589" u="1"/>
        <s v="SV520011" u="1"/>
        <s v="wasdnd05.zit.commerzbank.com" u="1"/>
        <s v="VM0775" u="1"/>
        <s v="SV520021" u="1"/>
        <s v="VM1775" u="1"/>
        <s v="VM0961" u="1"/>
        <s v="dpvmli313" u="1"/>
        <s v="mbczvl1dl0adqd0.ux.mbid.cz" u="1"/>
        <s v="VM1961" u="1"/>
        <s v="WIN10VM1" u="1"/>
        <s v="degbs390ent (iis115)" u="1"/>
        <s v="sv241731.ztbpre.icbpre.commerzbank.com" u="1"/>
        <s v="MBCZVW1DL0TSP01" u="1"/>
        <s v="wso2ppe1-01-gw-02" u="1"/>
        <s v="UKSDATC-UKWS91" u="1"/>
        <s v="VM0326" u="1"/>
        <s v="VM00260" u="1"/>
        <s v="VM1326" u="1"/>
        <s v="mbczvl0bl0psel1.ux.mbid.cz" u="1"/>
        <s v="VM2326" u="1"/>
        <s v="wso2ppe1-02-gw-02" u="1"/>
        <s v="VM00261" u="1"/>
        <s v="MYCZSW0BL014027" u="1"/>
        <s v="VM0512" u="1"/>
        <s v="VM0074" u="1"/>
        <s v="VM00262" u="1"/>
        <s v="VM1512" u="1"/>
        <s v="VM1074" u="1"/>
        <s v="MBCZVW1DL0TSP02" u="1"/>
        <s v="VM2512" u="1"/>
        <s v="wso2ppe1-03-gw-02" u="1"/>
        <s v="VM2074" u="1"/>
        <s v="VM00263" u="1"/>
        <s v="lsmal0006-cbl-01.ux.mbid.cz" u="1"/>
        <s v="myczvl0bl0wps1x" u="1"/>
        <s v="VM0260" u="1"/>
        <s v="VM00264" u="1"/>
        <s v="UKSDATC-UKAP25" u="1"/>
        <s v="myczvl0bl0mydb2" u="1"/>
        <s v="VM1260" u="1"/>
        <s v="lsmal0008-ib-01.ux.mbid.cz" u="1"/>
        <s v="VM2260" u="1"/>
        <s v="VM00265" u="1"/>
        <s v="MYCZSW0BL014028" u="1"/>
        <s v="VM00266" u="1"/>
        <s v="SV440208" u="1"/>
        <s v="visweb-ext-t1" u="1"/>
        <s v="VM00267" u="1"/>
        <s v="SV410002" u="1"/>
        <s v="VM0689" u="1"/>
        <s v="mbczvl1dl0pr4p2" u="1"/>
        <s v="VM1689" u="1"/>
        <s v="VM00268" u="1"/>
        <s v="VM2689" u="1"/>
        <s v="CS42080FR10001" u="1"/>
        <s v="mbczvl0bl0nasl1.ux.mbid.cz" u="1"/>
        <s v="VM00269" u="1"/>
        <s v="SV440238" u="1"/>
        <s v="mbczvl1dl0mq9t5" u="1"/>
        <s v="VM0875" u="1"/>
        <s v="MBCZVW1DD0AUTG2" u="1"/>
        <s v="VM1875" u="1"/>
        <s v="SV530031" u="1"/>
        <s v="vXPR" u="1"/>
        <s v="SV410042" u="1"/>
        <s v="SV530041" u="1"/>
        <s v="SV410052" u="1"/>
        <s v="UKSDATC-UKDV03" u="1"/>
        <s v="mbczvl0bl0nasl2.ux.mbid.cz" u="1"/>
        <s v="dtvmla015" u="1"/>
        <s v="UKSDATC-UKTS34" u="1"/>
        <s v="mbczvl1dl0mq9t6" u="1"/>
        <s v="SV530061" u="1"/>
        <s v="UKVMAXTEST03" u="1"/>
        <s v="MBCZVW1DD0AUTG3" u="1"/>
        <s v="DTVMWA072" u="1"/>
        <s v="SV530071" u="1"/>
        <s v="myczvl0bl0binf1.ux.mbid.cz" u="1"/>
        <s v="MBCZVW6ALLBENE1" u="1"/>
        <s v="VM0426" u="1"/>
        <s v="VM1426" u="1"/>
        <s v="VM2426" u="1"/>
        <s v="mbczvl0bl0nasl3.ux.mbid.cz" u="1"/>
        <s v="VM0612" u="1"/>
        <s v="VM0174" u="1"/>
        <s v="VM1612" u="1"/>
        <s v="VM1174" u="1"/>
        <s v="sv241726.ztb.icb.commerzbank.com" u="1"/>
        <s v="VM2612" u="1"/>
        <s v="VM2174" u="1"/>
        <s v="UKSDATC-UKWS34" u="1"/>
        <s v="VM0360" u="1"/>
        <s v="VM00600" u="1"/>
        <s v="VM1360" u="1"/>
        <s v="MBCZVW0BD0BIO01" u="1"/>
        <s v="VM2360" u="1"/>
        <s v="VM00601" u="1"/>
        <s v="myczvl0bl0adqc2" u="1"/>
        <s v="VM00602" u="1"/>
        <s v="SVPVTTEST" u="1"/>
        <s v="vBOKO-T01" u="1"/>
        <s v="SV400003" u="1"/>
        <s v="SV440001" u="1"/>
        <s v="VM00603" u="1"/>
        <s v="VM0789" u="1"/>
        <s v="SV520002" u="1"/>
        <s v="VM1789" u="1"/>
        <s v="VM00604" u="1"/>
        <s v="SV520012" u="1"/>
        <s v="VM00605" u="1"/>
        <s v="MBCZVW1DL0BIO01" u="1"/>
        <s v="mbczvl6allpayl1.ux.mbid.cz" u="1"/>
        <s v="VM0975" u="1"/>
        <s v="SV520022" u="1"/>
        <s v="VM1975" u="1"/>
        <s v="VM00606" u="1"/>
        <s v="GEA-FRA1-NetApp-PerfMan" u="1"/>
        <s v="VM00607" u="1"/>
        <s v="WIN10VM2" u="1"/>
        <s v="VM00608" u="1"/>
        <s v="mbczvl1dl0dcdb2" u="1"/>
        <s v="VM00609" u="1"/>
        <s v="MBCZVW1DL0BIO02" u="1"/>
        <s v="mbczvl6allpayl2.ux.mbid.cz" u="1"/>
        <s v="NLLX0004" u="1"/>
        <s v="MBCZVW5VL0AVQ01" u="1"/>
        <s v="sv241732.ztbpre.icbpre.commerzbank.com" u="1"/>
        <s v="DPVMWA002" u="1"/>
        <s v="VM0526" u="1"/>
        <s v="VM0088" u="1"/>
        <s v="VM1526" u="1"/>
        <s v="VM1088" u="1"/>
        <s v="nfrmti06.zit.commerzbank.com" u="1"/>
        <s v="VM2526" u="1"/>
        <s v="VM2088" u="1"/>
        <s v="mbczvl6altpayh3.ux.mbid.cz" u="1"/>
        <s v="SV440135" u="1"/>
        <s v="VM0712" u="1"/>
        <s v="MBCZVW5VL0AVQ02" u="1"/>
        <s v="VM0274" u="1"/>
        <s v="VM1712" u="1"/>
        <s v="VM1274" u="1"/>
        <s v="SV440145" u="1"/>
        <s v="myfvvl0bl0ccax2.ux.mbid.cz" u="1"/>
        <s v="VM2712" u="1"/>
        <s v="VM2274" u="1"/>
        <s v="VM0460" u="1"/>
        <s v="VM1460" u="1"/>
        <s v="MBCZVW0BL0ARC1" u="1"/>
        <s v="VM2460" u="1"/>
        <s v="mbczvl6altpayh4.ux.mbid.cz" u="1"/>
        <s v="SV440209" u="1"/>
        <s v="SV410003" u="1"/>
        <s v="SV450001" u="1"/>
        <s v="DPVMWA802" u="1"/>
        <s v="VM0889" u="1"/>
        <s v="V4_Tw2k3_x32EER2" u="1"/>
        <s v="VM1889" u="1"/>
        <s v="SV410023" u="1"/>
        <s v="SV440239" u="1"/>
        <s v="dtvmli006" u="1"/>
        <s v="VM0011" u="1"/>
        <s v="mbczvl6al0rtel1.ux.mbid.cz" u="1"/>
        <s v="SV530032" u="1"/>
        <s v="VM1011" u="1"/>
        <s v="MBCZVL0BD1CHPSB" u="1"/>
        <s v="ol7-test" u="1"/>
        <s v="SV410043" u="1"/>
        <s v="VM2011" u="1"/>
        <s v="ol8-test" u="1"/>
        <s v="SV530042" u="1"/>
        <s v="SV530052" u="1"/>
        <s v="UKSDATC-UKAP42" u="1"/>
        <s v="SV530062" u="1"/>
        <s v="DTVMWA082" u="1"/>
        <s v="mbczvl6al0rtel2.ux.mbid.cz" u="1"/>
        <s v="SV530072" u="1"/>
        <s v="mbczvl0bl0mq9l1.ux.mbid.cz" u="1"/>
        <s v="VM0626" u="1"/>
        <s v="VM0188" u="1"/>
        <s v="VM1626" u="1"/>
        <s v="SV42080HIL9045" u="1"/>
        <s v="VM1188" u="1"/>
        <s v="VM2626" u="1"/>
        <s v="devmli045" u="1"/>
        <s v="VM2188" u="1"/>
        <s v="mbczvl6altpayh7.ux.mbid.cz" u="1"/>
        <s v="VM0812" u="1"/>
        <s v="VM0374" u="1"/>
        <s v="MBCZVW0BL0SNDL1" u="1"/>
        <s v="VM1812" u="1"/>
        <s v="mbczvl6al0rtel3.ux.mbid.cz" u="1"/>
        <s v="myczvl1dl0gedis.ux.mbid.cz" u="1"/>
        <s v="VM1374" u="1"/>
        <s v="VM2374" u="1"/>
        <s v="mbczvl0bl0nfap2.ux.mbid.cz" u="1"/>
        <s v="mbczvl1dl0casl1.ux.mbid.cz" u="1"/>
        <s v="VM0560" u="1"/>
        <s v="VM1560" u="1"/>
        <s v="VM2560" u="1"/>
        <s v="mbczvl6altpayh8.ux.mbid.cz" u="1"/>
        <s v="UKSDATC-UKTS51" u="1"/>
        <s v="myczsl1dl0dmsu2" u="1"/>
        <s v="SV400004" u="1"/>
        <s v="VM0989" u="1"/>
        <s v="VM1989" u="1"/>
        <s v="template-win2k16" u="1"/>
        <s v="SV520013" u="1"/>
        <s v="mbczvl1dl0amlc1" u="1"/>
        <s v="dpvmli033" u="1"/>
        <s v="MBCZVW0BL0VSH01" u="1"/>
        <s v="VM0111" u="1"/>
        <s v="VM1111" u="1"/>
        <s v="MBCZVW1DL0TSL01" u="1"/>
        <s v="VM2111" u="1"/>
        <s v="mbczvl0bl0nfap4.ux.mbid.cz" u="1"/>
        <s v="mbczvl1dl0amlc2" u="1"/>
        <s v="mbfvvl0bl0eded1.ux.mbid.cz" u="1"/>
        <s v="MYCZSW0BL015026" u="1"/>
        <s v="MBCZVW1DL0XCPP1" u="1"/>
        <s v="lsb000002-logstash-01.ux.mbid.cz" u="1"/>
        <s v="DPVMWA012" u="1"/>
        <s v="PC42288DEV9037" u="1"/>
        <s v="VM0726" u="1"/>
        <s v="UKSDATC-UKAP79" u="1"/>
        <s v="VM0288" u="1"/>
        <s v="VM1726" u="1"/>
        <s v="VM1288" u="1"/>
        <s v="nfrmti07.zit.commerzbank.com" u="1"/>
        <s v="VM2726" u="1"/>
        <s v="VM2288" u="1"/>
        <s v="VM0912" u="1"/>
        <s v="VM0474" u="1"/>
        <s v="VM1912" u="1"/>
        <s v="VM1474" u="1"/>
        <s v="TestCVBackup" u="1"/>
        <s v="VM2474" u="1"/>
        <s v="VM0660" u="1"/>
        <s v="divmli700" u="1"/>
        <s v="VM1660" u="1"/>
        <s v="vWAS-APP-PROD2" u="1"/>
        <s v="myczvl1dl0wps1x" u="1"/>
        <s v="VM2660" u="1"/>
        <s v="mbczvl1dl0psel2.ux.mbid.cz" u="1"/>
        <s v="mbczvl0bl0mq9n1" u="1"/>
        <s v="visiib-d1" u="1"/>
        <s v="MBCZVW6AL0EAR01" u="1"/>
        <s v="SV410004" u="1"/>
        <s v="SV450002" u="1"/>
        <s v="VM0025" u="1"/>
        <s v="VM1025" u="1"/>
        <s v="myczvl0bl0gem01.ux.mbid.cz" u="1"/>
        <s v="VM2025" u="1"/>
        <s v="mbczvl0bl0mq9n2" u="1"/>
        <s v="mbczvl1dl0nasl1.ux.mbid.cz" u="1"/>
        <s v="VM0211" u="1"/>
        <s v="SV530033" u="1"/>
        <s v="VM1211" u="1"/>
        <s v="UKSDATCUKSA81" u="1"/>
        <s v="MBCZVW0BL0GVPX1" u="1"/>
        <s v="MBCZVW6AL0EAR02" u="1"/>
        <s v="SV410044" u="1"/>
        <s v="VM2211" u="1"/>
        <s v="VDS-DEV001" u="1"/>
        <s v="UKSDATC-UKAP110" u="1"/>
        <s v="SV530053" u="1"/>
        <s v="JDE-UKAP34" u="1"/>
        <s v="SV530063" u="1"/>
        <s v="UKVMAXTEST04" u="1"/>
        <s v="V65_TW2K16SE_SECBOOT_DATACENTER1_VLAN321" u="1"/>
        <s v="mbczvl1dl0nasl2.ux.mbid.cz" u="1"/>
        <s v="UKSDATC-UKDB23" u="1"/>
        <s v="DTVMWA092" u="1"/>
        <s v="MBCZVL5VL0RPRM1" u="1"/>
        <s v="SV530073" u="1"/>
        <s v="UKSDATC-UKWS88" u="1"/>
        <s v="VM0826" u="1"/>
        <s v="VM0388" u="1"/>
        <s v="MBCZVW0BL0XCBB1" u="1"/>
        <s v="VM1826" u="1"/>
        <s v="UKSDATC-UKAP111" u="1"/>
        <s v="VM1388" u="1"/>
        <s v="MBCZVW0BL0WUEFS" u="1"/>
        <s v="VM2388" u="1"/>
        <s v="mbczvl1dl0nasl3.ux.mbid.cz" u="1"/>
        <s v="VM0574" u="1"/>
        <s v="MBCZVL5VL0RPRM2" u="1"/>
        <s v="VM1574" u="1"/>
        <s v="NTT_Templatew2016" u="1"/>
        <s v="VM2574" u="1"/>
        <s v="sv241600.ztbpre.icbpre.commerzbank.com" u="1"/>
        <s v="VM0760" u="1"/>
        <s v="UKSDATC-UKAP112" u="1"/>
        <s v="myczvl1dl0binf2.ux.mbid.cz" u="1"/>
        <s v="VM1760" u="1"/>
        <s v="sv241610.ztbpre.icbpre.commerzbank.com" u="1"/>
        <s v="mbczvl0bl0mq9n5" u="1"/>
        <s v="mbczvl6alszabb1.ux.mbid.cz" u="1"/>
        <s v="SV400005" u="1"/>
        <s v="SV460002" u="1"/>
        <s v="VM0125" u="1"/>
        <s v="SV520014" u="1"/>
        <s v="VM1125" u="1"/>
        <s v="VM2125" u="1"/>
        <s v="MBCZVW1DD0BIO02" u="1"/>
        <s v="VM0311" u="1"/>
        <s v="mbczvl6alszabb2.ux.mbid.cz" u="1"/>
        <s v="VM00110" u="1"/>
        <s v="myczvl1dl0adqc3" u="1"/>
        <s v="VM1311" u="1"/>
        <s v="VM2311" u="1"/>
        <s v="DPVMWI003" u="1"/>
        <s v="VM00111" u="1"/>
        <s v="mbczvl0bl0tad0" u="1"/>
        <s v="VM00112" u="1"/>
        <s v="VM00113" u="1"/>
        <s v="MBCZVW1DD0BIO03" u="1"/>
        <s v="SV440073" u="1"/>
        <s v="wso2pped-00-hap-01.ux.mbid.cz" u="1"/>
        <s v="VM00114" u="1"/>
        <s v="wso2pped-00-hap-02.ux.mbid.cz" u="1"/>
        <s v="DPVMWA022" u="1"/>
        <s v="VM00115" u="1"/>
        <s v="Win7-32-Schneider (nicht löschen, Adminrechner für FC Switche) )" u="1"/>
        <s v="VM0926" u="1"/>
        <s v="MBCZVW1DL0PPDR1" u="1"/>
        <s v="VM0488" u="1"/>
        <s v="MBCZVW0BL0ADFS1" u="1"/>
        <s v="VM1926" u="1"/>
        <s v="UKSDATC-UKAP115" u="1"/>
        <s v="VM1488" u="1"/>
        <s v="VM00116" u="1"/>
        <s v="lsmal0010-ib-01.ux.mbid.cz" u="1"/>
        <s v="VM2488" u="1"/>
        <s v="VM00117" u="1"/>
        <s v="VM0674" u="1"/>
        <s v="UKSDATCUKAP67" u="1"/>
        <s v="MBCZVW0BL0BCZ01" u="1"/>
        <s v="VM1674" u="1"/>
        <s v="VM00118" u="1"/>
        <s v="SV440147" u="1"/>
        <s v="vWAS-Pilot01" u="1"/>
        <s v="VM2674" u="1"/>
        <s v="DPVMWI803" u="1"/>
        <s v="VM00119" u="1"/>
        <s v="VM0860" u="1"/>
        <s v="divmli710" u="1"/>
        <s v="UKSDATC-UKAP116" u="1"/>
        <s v="VDI-W10-EXECUT1" u="1"/>
        <s v="VM1860" u="1"/>
        <s v="lsb000003-reactapp-01.ux.mbid.cz" u="1"/>
        <s v="mbczvl6al0intl1.ux.mbid.cz" u="1"/>
        <s v="VM0039" u="1"/>
        <s v="MBCZVW1DL0XCDV1" u="1"/>
        <s v="VM1039" u="1"/>
        <s v="myczvl0bl0ufua1.ux.mbid.cz" u="1"/>
        <s v="SV470002" u="1"/>
        <s v="MBCZVL5VL0MCU01" u="1"/>
        <s v="VM2039" u="1"/>
        <s v="VM0225" u="1"/>
        <s v="UKSDATC-UKAP96" u="1"/>
        <s v="UKSDATC-UKAP117" u="1"/>
        <s v="VDI-W10-EXECUT2" u="1"/>
        <s v="VM1225" u="1"/>
        <s v="UKSDATC-UKAP02" u="1"/>
        <s v="SV410025" u="1"/>
        <s v="dtvmli026" u="1"/>
        <s v="VM2225" u="1"/>
        <s v="VM0411" u="1"/>
        <s v="SV530034" u="1"/>
        <s v="MBCZVW6ALPFCO03" u="1"/>
        <s v="VM1411" u="1"/>
        <s v="myczvl0bl0ufua2.ux.mbid.cz" u="1"/>
        <s v="SV410045" u="1"/>
        <s v="uksberk-ukdp01" u="1"/>
        <s v="VM2411" u="1"/>
        <s v="SV530044" u="1"/>
        <s v="mbczvl0bd0nfap1.ux.mbid.cz" u="1"/>
        <s v="MBCZVL1DD1CHPSB" u="1"/>
        <s v="myfvvl0bd0ufwdl.ux.mbid.cz" u="1"/>
        <s v="UKSDATC-UKAP118" u="1"/>
        <s v="VDI-W10-EXECUT3" u="1"/>
        <s v="SV530054" u="1"/>
        <s v="DCWS1810" u="1"/>
        <s v="SV530064" u="1"/>
        <s v="myczvl1dl0mqm2x.ux.mbid.cz" u="1"/>
        <s v="UKSDATCUKDB62" u="1"/>
        <s v="MYCZSW1DL015022" u="1"/>
        <s v="SV530074" u="1"/>
        <s v="UKSDATC-UKSH01" u="1"/>
        <s v="UKSDATC-UKIS48" u="1"/>
        <s v="DTVMWA005" u="1"/>
        <s v="VM0588" u="1"/>
        <s v="UKSDATC-UKAP119" u="1"/>
        <s v="VDI-W10-EXECUT4" u="1"/>
        <s v="VM1588" u="1"/>
        <s v="VM2588" u="1"/>
        <s v="VM0774" u="1"/>
        <s v="UKSDATC-UKTS11" u="1"/>
        <s v="VM1774" u="1"/>
        <s v="mbczvl0bl0vmwba.ux.mbid.cz" u="1"/>
        <s v="mbczvl6allvido3.ux.mbid.cz" u="1"/>
        <s v="mbczvl0bd0nfap3.ux.mbid.cz" u="1"/>
        <s v="VM0960" u="1"/>
        <s v="mbczvl1dl0mq9l2.ux.mbid.cz" u="1"/>
        <s v="vOS-SIPTrunk-1" u="1"/>
        <s v="VDI-W10-EXECUT5" u="1"/>
        <s v="VM1960" u="1"/>
        <s v="mbczvl6altrew1l" u="1"/>
        <s v="wso2liv1-01-ei-01" u="1"/>
        <s v="VM0139" u="1"/>
        <s v="UKSDATC-UKDB40" u="1"/>
        <s v="VM1139" u="1"/>
        <s v="SV400006" u="1"/>
        <s v="SV480002" u="1"/>
        <s v="VM2139" u="1"/>
        <s v="SV520005" u="1"/>
        <s v="SV530045-New" u="1"/>
        <s v="UKSDATC-UKWS11" u="1"/>
        <s v="wso2liv1-02-ei-01" u="1"/>
        <s v="VM0325" u="1"/>
        <s v="VDI-W10-EXECUT6" u="1"/>
        <s v="VM00250" u="1"/>
        <s v="SV520015" u="1"/>
        <s v="VM1325" u="1"/>
        <s v="VM2325" u="1"/>
        <s v="VM00251" u="1"/>
        <s v="wso2liv1-03-ei-01" u="1"/>
        <s v="VM0511" u="1"/>
        <s v="MYCZSW1DL015025" u="1"/>
        <s v="VM0073" u="1"/>
        <s v="VM00252" u="1"/>
        <s v="uksnort-ukfs01" u="1"/>
        <s v="VM1511" u="1"/>
        <s v="VM1073" u="1"/>
        <s v="VM2511" u="1"/>
        <s v="DPVMWI013" u="1"/>
        <s v="VM2073" u="1"/>
        <s v="VM00253" u="1"/>
        <s v="mbczvl0bl0eded1.ux.mbid.cz" u="1"/>
        <s v="UKSDATC-UKAP39" u="1"/>
        <s v="VDS-NETWORK" u="1"/>
        <s v="VDI-W10-EXECUT7" u="1"/>
        <s v="mbczvl1dl0cdid1.ux.mbid.cz" u="1"/>
        <s v="VM00254" u="1"/>
        <s v="VM00255" u="1"/>
        <s v="SV440074" u="1"/>
        <s v="VM00256" u="1"/>
        <s v="DPVMWA032" u="1"/>
        <s v="VM00257" u="1"/>
        <s v="lib000001-cbl-01.ux.mbid.cz" u="1"/>
        <s v="VM0688" u="1"/>
        <s v="VDI-W10-EXECUT8" u="1"/>
        <s v="VM1688" u="1"/>
        <s v="VM00258" u="1"/>
        <s v="VM2688" u="1"/>
        <s v="MYCZSW0BL016027" u="1"/>
        <s v="VM00259" u="1"/>
        <s v="VM0874" u="1"/>
        <s v="MYCZSW1DL015027" u="1"/>
        <s v="VM1874" u="1"/>
        <s v="SV440148" u="1"/>
        <s v="mbczvl1dl0reco4" u="1"/>
        <s v="DCWS0947_CHG0055330" u="1"/>
        <s v="divmli720" u="1"/>
        <s v="UKSDATC-UKTS48" u="1"/>
        <s v="MBCZVL0BD0CAP01" u="1"/>
        <s v="MYCZSW0BL016028" u="1"/>
        <s v="mbczvl0bl0ortx6.ux.mbid.cz" u="1"/>
        <s v="VM0239" u="1"/>
        <s v="SV520015Print" u="1"/>
        <s v="VM1239" u="1"/>
        <s v="SV490002" u="1"/>
        <s v="VM2239" u="1"/>
        <s v="mbczvl6al0elkb8.ux.mbid.cz" u="1"/>
        <s v="VM0425" u="1"/>
        <s v="VM1425" u="1"/>
        <s v="fra1-sddc-jts2" u="1"/>
        <s v="SV410026" u="1"/>
        <s v="VM2425" u="1"/>
        <s v="SV530025" u="1"/>
        <s v="mbczvl0bl0ortx7.ux.mbid.cz" u="1"/>
        <s v="myczsl0bl0clcs1.ux.mbid.cz" u="1"/>
        <s v="UKSDATC-UKDB77" u="1"/>
        <s v="V65_TW2K16SE_SECBOOT_DATACENTER1_VLAN320" u="1"/>
        <s v="VM0611" u="1"/>
        <s v="VM0173" u="1"/>
        <s v="UKLS001" u="1"/>
        <s v="SV530035" u="1"/>
        <s v="VM1611" u="1"/>
        <s v="UKSDATC-UKRP02" u="1"/>
        <s v="VM1173" u="1"/>
        <s v="SV410046" u="1"/>
        <s v="VM2611" u="1"/>
        <s v="UKSDATC-UKWS48" u="1"/>
        <s v="VM2173" u="1"/>
        <s v="SV530045" u="1"/>
        <s v="SV530055" u="1"/>
        <s v="DCWS1811" u="1"/>
        <s v="SV530065" u="1"/>
        <s v="UKVMAXTEST05" u="1"/>
        <s v="myczvl0bl0adqcp" u="1"/>
        <s v="SV530075" u="1"/>
        <s v="mbczvl1dl0mq9n3" u="1"/>
        <s v="DPVMWT017" u="1"/>
        <s v="vds-mueller" u="1"/>
        <s v="DTVMWA015" u="1"/>
        <s v="VM0788" u="1"/>
        <s v="VM1788" u="1"/>
        <s v="myczvl0bl0ufdt2.ux.mbid.cz" u="1"/>
        <s v="myfvvl0bl0orac4.ux.mbid.cz" u="1"/>
        <s v="VM0974" u="1"/>
        <s v="SUSE12SP4-SAPHANA" u="1"/>
        <s v="VM1974" u="1"/>
        <s v="mbczvl1dl0mq9n4" u="1"/>
        <s v="wso2tstx-00-km-01.ux.mbid.cz" u="1"/>
        <s v="wso2ppe1-00-tif-01" u="1"/>
        <s v="wso2ppe1-00-tif-02" u="1"/>
        <s v="mbczvl1dl0mqt6x.ux.mbid.cz" u="1"/>
        <s v="VM0339" u="1"/>
        <s v="VM00390" u="1"/>
        <s v="VM1339" u="1"/>
        <s v="SV440005" u="1"/>
        <s v="MBCZVW6ALLBSF01" u="1"/>
        <s v="VM2339" u="1"/>
        <s v="VM00391" u="1"/>
        <s v="SV520006" u="1"/>
        <s v="VM0525" u="1"/>
        <s v="VM0087" u="1"/>
        <s v="VM00392" u="1"/>
        <s v="SV520016" u="1"/>
        <s v="VM1525" u="1"/>
        <s v="dpvmli063" u="1"/>
        <s v="VM1087" u="1"/>
        <s v="VM2525" u="1"/>
        <s v="VM2087" u="1"/>
        <s v="VM00393" u="1"/>
        <s v="VM0711" u="1"/>
        <s v="MBCZVW0BL0HTD01" u="1"/>
        <s v="ltban0003-logstash-01.ux.mbid.cz" u="1"/>
        <s v="VM0273" u="1"/>
        <s v="VM00394" u="1"/>
        <s v="mbczvl1dl0mq9n6" u="1"/>
        <s v="VM1711" u="1"/>
        <s v="vSVKALIW10-T01" u="1"/>
        <s v="VM1273" u="1"/>
        <s v="MBCZVW6ALLBSF02" u="1"/>
        <s v="mbczvl0bl0prt6x.ux.mbid.cz" u="1"/>
        <s v="VM2711" u="1"/>
        <s v="DPVMWI023" u="1"/>
        <s v="VM2273" u="1"/>
        <s v="VM00395" u="1"/>
        <s v="NSX_Controller_35542fd4-eb26-40b0-a679-b9449ce5975a" u="1"/>
        <s v="mbczvl1dl0ufwa3.ux.mbid.cz" u="1"/>
        <s v="degbs623test (DB TRAC)" u="1"/>
        <s v="VM00396" u="1"/>
        <s v="mbczvl1dl0tad0" u="1"/>
        <s v="VM00397" u="1"/>
        <s v="VM00398" u="1"/>
        <s v="DPVMWA042" u="1"/>
        <s v="vNSX-Manager-VDI" u="1"/>
        <s v="VM00399" u="1"/>
        <s v="VM0888" u="1"/>
        <s v="mbczvl1dl0ufwa4.ux.mbid.cz" u="1"/>
        <s v="VM1888" u="1"/>
        <s v="fra0-mgmt-bkm2" u="1"/>
        <s v="myczvl1dl0prun1.ux.mbid.cz" u="1"/>
        <s v="UKSBIRS-UKDB09" u="1"/>
        <s v="SV42080DF19017 - Linux" u="1"/>
        <s v="WS-2008R2-STD-DT-20200116" u="1"/>
        <s v="VM0010" u="1"/>
        <s v="vCogTA-DSP01" u="1"/>
        <s v="VM1010" u="1"/>
        <s v="VM2010" u="1"/>
        <s v="mbczvl6al0dcadc.ux.mbid.cz" u="1"/>
        <s v="divmli730" u="1"/>
        <s v="UKSDATC-UKAP56" u="1"/>
        <s v="MBCZVW1DL0ADFS2" u="1"/>
        <s v="MBCZVW1DL0ASC1" u="1"/>
        <s v="VM0439" u="1"/>
        <s v="VM1439" u="1"/>
        <s v="SV490003" u="1"/>
        <s v="DAVMWA081" u="1"/>
        <s v="VM2439" u="1"/>
        <s v="VM0625" u="1"/>
        <s v="VM0187" u="1"/>
        <s v="VM1625" u="1"/>
        <s v="VM1187" u="1"/>
        <s v="SV410027" u="1"/>
        <s v="VM2625" u="1"/>
        <s v="VM2187" u="1"/>
        <s v="SV530026" u="1"/>
        <s v="VM0811" u="1"/>
        <s v="myczvl0bd0ufwdl.ux.mbid.cz" u="1"/>
        <s v="VM0373" u="1"/>
        <s v="VM1811" u="1"/>
        <s v="VM1373" u="1"/>
        <s v="SV410047" u="1"/>
        <s v="V6_GITS_DEV" u="1"/>
        <s v="VM2373" u="1"/>
        <s v="SV530046" u="1"/>
        <s v="SV530056" u="1"/>
        <s v="myczvl0bl0autl4" u="1"/>
        <s v="DCWS1812" u="1"/>
        <s v="mbczvl6alppcsm1.ux.mbid.cz" u="1"/>
        <s v="SV530066" u="1"/>
        <s v="UKSDATC-UKTS65" u="1"/>
        <s v="MBCZVW0BL0GEBB1" u="1"/>
        <s v="UKSDC01-UKIS39" u="1"/>
        <s v="MYCZSW0BL013101" u="1"/>
        <s v="DTVMWA025" u="1"/>
        <s v="MBCZVW1DL0CAPD1" u="1"/>
        <s v="VM0988" u="1"/>
        <s v="VM1988" u="1"/>
        <s v="mbczvl6alppcsm2.ux.mbid.cz" u="1"/>
        <s v="uksstou-ukdp01" u="1"/>
        <s v="MBCZVW6AL0SQL51" u="1"/>
        <s v="VM0110" u="1"/>
        <s v="VM1110" u="1"/>
        <s v="VM2110" u="1"/>
        <s v="VM0539" u="1"/>
        <s v="VM1539" u="1"/>
        <s v="MBCZVW0BL0PBR01" u="1"/>
        <s v="MBCZVW0BL0SARA1" u="1"/>
        <s v="VM2539" u="1"/>
        <s v="SV520007" u="1"/>
        <s v="VM0725" u="1"/>
        <s v="VM0287" u="1"/>
        <s v="SV520017" u="1"/>
        <s v="VM1725" u="1"/>
        <s v="dpvmli073" u="1"/>
        <s v="VM1287" u="1"/>
        <s v="VM2725" u="1"/>
        <s v="VM2287" u="1"/>
        <s v="myczsl0bl0ccdx1" u="1"/>
        <s v="VM0911" u="1"/>
        <s v="MBCZVW6AL0IDMT1" u="1"/>
        <s v="VM0473" u="1"/>
        <s v="mbczvl1dl0ortx3.ux.mbid.cz" u="1"/>
        <s v="VM1911" u="1"/>
        <s v="VM1473" u="1"/>
        <s v="DPVMWI033" u="1"/>
        <s v="VM2473" u="1"/>
        <s v="MBCZVW6ALLEWFM1" u="1"/>
        <s v="MBCZVW6AL0IDMT2" u="1"/>
        <s v="mbczvl1dl0eded2.ux.mbid.cz" u="1"/>
        <s v="VM0024" u="1"/>
        <s v="MBCZVW6ALLGWFM1" u="1"/>
        <s v="VM1024" u="1"/>
        <s v="UKSDATC-UKTS08" u="1"/>
        <s v="VM2024" u="1"/>
        <s v="VM0210" u="1"/>
        <s v="MBCZVW6AL0AUTL1" u="1"/>
        <s v="VM1210" u="1"/>
        <s v="win-test1" u="1"/>
        <s v="VM2210" u="1"/>
        <s v="MBCZVW6ALLGWFM2" u="1"/>
        <s v="UKSDATC-UKDB37" u="1"/>
        <s v="VM0639" u="1"/>
        <s v="VM1639" u="1"/>
        <s v="VM2639" u="1"/>
        <s v="VM0825" u="1"/>
        <s v="VM0387" u="1"/>
        <s v="VM1825" u="1"/>
        <s v="VM1387" u="1"/>
        <s v="VM2387" u="1"/>
        <s v="SV530027" u="1"/>
        <s v="MBCZVL1DD0CAP02" u="1"/>
        <s v="VM0573" u="1"/>
        <s v="VM1573" u="1"/>
        <s v="SV410048" u="1"/>
        <s v="myczvl1dd0ufwdd.ux.mbid.cz" u="1"/>
        <s v="VM2573" u="1"/>
        <s v="SV530047" u="1"/>
        <s v="SV530057" u="1"/>
        <s v="PC42288DEV9031" u="1"/>
        <s v="DCWS1813" u="1"/>
        <s v="UKSDATC-UKAP73" u="1"/>
        <s v="UKSDATCUKSA04" u="1"/>
        <s v="UKSDATCUKSAP3" u="1"/>
        <s v="SV530067" u="1"/>
        <s v="UKVMAXTEST06" u="1"/>
        <s v="fra1-mgmt-ans5" u="1"/>
        <s v="SV530077" u="1"/>
        <s v="MBCZVW6ALTBRG01" u="1"/>
        <s v="mbczvl6alslogb5.ux.mbid.cz" u="1"/>
        <s v="DTVMWA035" u="1"/>
        <s v="myczvl0bl0orac4.ux.mbid.cz" u="1"/>
        <s v="mbczvl0bl0nasw1.ux.mbid.cz" u="1"/>
        <s v="VM0124" u="1"/>
        <s v="VM1124" u="1"/>
        <s v="sv256466.ztb.icb.commerzbank.com" u="1"/>
        <s v="VM2124" u="1"/>
        <s v="myczvl1dl0mqt3x.ux.mbid.cz" u="1"/>
        <s v="VM0310" u="1"/>
        <s v="VM00100" u="1"/>
        <s v="MBCZVW6ALTBRG02" u="1"/>
        <s v="VM1310" u="1"/>
        <s v="VM2310" u="1"/>
        <s v="VM00101" u="1"/>
        <s v="UKSDATC-UKIS25" u="1"/>
        <s v="degbs528test (CRM)" u="1"/>
        <s v="VM00102" u="1"/>
        <s v="VM00103" u="1"/>
        <s v="VM0739" u="1"/>
        <s v="UKSDATC-UKTS82" u="1"/>
        <s v="mbczvl0bd0clg31" u="1"/>
        <s v="VM1739" u="1"/>
        <s v="VM00104" u="1"/>
        <s v="mbczvl1dl0nasf1.ux.mbid.cz" u="1"/>
        <s v="SV520008" u="1"/>
        <s v="wso2tstf-01-ei-01.ux.mbid.cz" u="1"/>
        <s v="VM00105" u="1"/>
        <s v="VM0925" u="1"/>
        <s v="VM0487" u="1"/>
        <s v="SV520018" u="1"/>
        <s v="mbczvl1dl0lebat1" u="1"/>
        <s v="VM1925" u="1"/>
        <s v="wso2liv1-01-gw-01" u="1"/>
        <s v="VM1487" u="1"/>
        <s v="VM00106" u="1"/>
        <s v="ukswinf-ukdp01" u="1"/>
        <s v="VM2487" u="1"/>
        <s v="wso2tstf-02-ei-01.ux.mbid.cz" u="1"/>
        <s v="VM00107" u="1"/>
        <s v="degbs390_backup_1" u="1"/>
        <s v="VM0673" u="1"/>
        <s v="wso2liv1-02-gw-01" u="1"/>
        <s v="VM1673" u="1"/>
        <s v="VM00108" u="1"/>
        <s v="wso2tstd-00-km-01" u="1"/>
        <s v="VM2673" u="1"/>
        <s v="VM00109" u="1"/>
        <s v="lsmal0004-logstash-01.ux.mbid.cz" u="1"/>
        <s v="UKSDATC-UKWS82" u="1"/>
        <s v="uksasht-ukdp01" u="1"/>
        <s v="MBCZVW5VL0PRTST" u="1"/>
        <s v="wso2liv1-03-gw-01" u="1"/>
        <s v="VDS-SECURITY01" u="1"/>
        <s v="VM0038" u="1"/>
        <s v="VM1038" u="1"/>
        <s v="DPVMWA062" u="1"/>
        <s v="VM2038" u="1"/>
        <s v="VM0224" u="1"/>
        <s v="UKSDATC-UKAP16" u="1"/>
        <s v="VM1224" u="1"/>
        <s v="VM2224" u="1"/>
        <s v="myczvl1dl0autl1" u="1"/>
        <s v="VM0410" u="1"/>
        <s v="vRadius-2" u="1"/>
        <s v="mbczsl0bl0sasvd" u="1"/>
        <s v="VM1410" u="1"/>
        <s v="VM2410" u="1"/>
        <s v="DCWS1700" u="1"/>
        <s v="VM0839" u="1"/>
        <s v="DCWS1720" u="1"/>
        <s v="VM1839" u="1"/>
        <s v="visiib-i1" u="1"/>
        <s v="DCWS1730" u="1"/>
        <s v="VM0587" u="1"/>
        <s v="DCWS1740" u="1"/>
        <s v="MBCZVW6AL0DCET1" u="1"/>
        <s v="MBCZVW6ALSAT001" u="1"/>
        <s v="VM1587" u="1"/>
        <s v="vgraylog-web" u="1"/>
        <s v="fra1-mgmt-esg2-0" u="1"/>
        <s v="VM2587" u="1"/>
        <s v="DCWS1750" u="1"/>
        <s v="SV530028" u="1"/>
        <s v="myczvl1dl0autl3" u="1"/>
        <s v="UKSDATC-UKTS25" u="1"/>
        <s v="VM0773" u="1"/>
        <s v="SV530038" u="1"/>
        <s v="VM1773" u="1"/>
        <s v="SV410049" u="1"/>
        <s v="SV530048" u="1"/>
        <s v="DCWS1804" u="1"/>
        <s v="degbs625ent (build trac)" u="1"/>
        <s v="SV530058" u="1"/>
        <s v="MBCZVW6AL0DCET2" u="1"/>
        <s v="MBCZVW6ALSAT002" u="1"/>
        <s v="lapi00001-openapi-01.ux.mbid.cz" u="1"/>
        <s v="DCWS1814" u="1"/>
        <s v="SV530068" u="1"/>
        <s v="uksblak-ukdp01" u="1"/>
        <s v="UKSDATC-UKDB54" u="1"/>
        <s v="VM0138" u="1"/>
        <s v="mbczvl6alticin1.ux.mbid.cz" u="1"/>
        <s v="VM1138" u="1"/>
        <s v="VM2138" u="1"/>
        <s v="UKSDATC-UKWS25" u="1"/>
        <s v="VM0324" u="1"/>
        <s v="MBCZVW6ALSAT003" u="1"/>
        <s v="VM00240" u="1"/>
        <s v="DCWS0965_CHG0041850_Archived_until_Oct_2025" u="1"/>
        <s v="VM1324" u="1"/>
        <s v="sv256467.ztb.icb.commerzbank.com" u="1"/>
        <s v="VM2324" u="1"/>
        <s v="mbczvl6al0lntest.ux.mbid.cz" u="1"/>
        <s v="VM00241" u="1"/>
        <s v="VM0510" u="1"/>
        <s v="VM0072" u="1"/>
        <s v="VM00242" u="1"/>
        <s v="mbczvl6alticin2.ux.mbid.cz" u="1"/>
        <s v="VM1510" u="1"/>
        <s v="VM1072" u="1"/>
        <s v="VM2510" u="1"/>
        <s v="VM2072" u="1"/>
        <s v="VM00243" u="1"/>
        <s v="MBCZVW6ALSAT004" u="1"/>
        <s v="VM00244" u="1"/>
        <s v="UKSDATC-UKAP90" u="1"/>
        <s v="VM00245" u="1"/>
        <s v="VM0939" u="1"/>
        <s v="VM1939" u="1"/>
        <s v="VM00246" u="1"/>
        <s v="SV520009" u="1"/>
        <s v="VM00247" u="1"/>
        <s v="VM0687" u="1"/>
        <s v="SV520019" u="1"/>
        <s v="VM1687" u="1"/>
        <s v="VM00248" u="1"/>
        <s v="devmli708" u="1"/>
        <s v="VM2687" u="1"/>
        <s v="Migration-2K8R2Template" u="1"/>
        <s v="VM00249" u="1"/>
        <s v="VM0873" u="1"/>
        <s v="VM1873" u="1"/>
        <s v="myczsl1dl0ccdx1" u="1"/>
        <s v="DPVMWI053" u="1"/>
        <s v="divmli060" u="1"/>
        <s v="mbczvl1dl0mq9f1.ux.mbid.cz" u="1"/>
        <s v="VM0238" u="1"/>
        <s v="VM1238" u="1"/>
        <s v="VM2238" u="1"/>
        <s v="mbczvl1dl0ihwa2.ux.mbid.cz" u="1"/>
        <s v="VM0424" u="1"/>
        <s v="mbczvl0bl0cmma1" u="1"/>
        <s v="VM1424" u="1"/>
        <s v="VM2424" u="1"/>
        <s v="MBCZVW5VL0SFQPS" u="1"/>
        <s v="lsmal0005-reactapp-01.ux.mbid.cz" u="1"/>
        <s v="VM0610" u="1"/>
        <s v="VM0172" u="1"/>
        <s v="VM1610" u="1"/>
        <s v="VM1172" u="1"/>
        <s v="VM2610" u="1"/>
        <s v="VM2172" u="1"/>
        <s v="mbczvl1dl0ihwa3.ux.mbid.cz" u="1"/>
        <s v="DCWS1701" u="1"/>
        <s v="fra1-mgmt-lim20" u="1"/>
        <s v="DCWS1721" u="1"/>
        <s v="UKSDATC-UKPR02" u="1"/>
        <s v="fra0-mgmt-dem1" u="1"/>
        <s v="DCWS1731" u="1"/>
        <s v="VM0787" u="1"/>
        <s v="DCWS1741" u="1"/>
        <s v="VM1787" u="1"/>
        <s v="UKSDATC-UKAP33" u="1"/>
        <s v="mbczvl6al0fvd1x.ux.mbid.cz" u="1"/>
        <s v="DCWS1751" u="1"/>
        <s v="SV530029" u="1"/>
        <s v="VM0973" u="1"/>
        <s v="SV530039" u="1"/>
        <s v="VM1973" u="1"/>
        <s v="SV530049" u="1"/>
        <s v="DCWS1805" u="1"/>
        <s v="SV530059" u="1"/>
        <s v="mbczvl6al0kibc1.ux.mbid.cz" u="1"/>
        <s v="SV530069" u="1"/>
        <s v="UKVMAXTEST07" u="1"/>
        <s v="VM0338" u="1"/>
        <s v="VM00380" u="1"/>
        <s v="VM1338" u="1"/>
        <s v="mbczvl0bl0cbla5" u="1"/>
        <s v="VM2338" u="1"/>
        <s v="vDomino-SaTi" u="1"/>
        <s v="VM00381" u="1"/>
        <s v="MBCZVW0BL0GEMT1" u="1"/>
        <s v="mbczvl6al0svlm1.ux.mbid.cz" u="1"/>
        <s v="VM0524" u="1"/>
        <s v="VM0086" u="1"/>
        <s v="VM00382" u="1"/>
        <s v="myczvl1dl0orac4.ux.mbid.cz" u="1"/>
        <s v="VM1524" u="1"/>
        <s v="mbczvl1dl0nasw1.ux.mbid.cz" u="1"/>
        <s v="VM1086" u="1"/>
        <s v="VM2524" u="1"/>
        <s v="VM2086" u="1"/>
        <s v="VM00383" u="1"/>
        <s v="SV43152AUL9003" u="1"/>
        <s v="UKSDATC-UKTS42" u="1"/>
        <s v="MBCZVW0BL0CMSR1" u="1"/>
        <s v="VM0710" u="1"/>
        <s v="VM0272" u="1"/>
        <s v="VM00384" u="1"/>
        <s v="VM1710" u="1"/>
        <s v="UKSDC01-UKIS16" u="1"/>
        <s v="VM1272" u="1"/>
        <s v="mbczvl0bl0cbla6" u="1"/>
        <s v="VM2710" u="1"/>
        <s v="VM2272" u="1"/>
        <s v="VM00385" u="1"/>
        <s v="wso2tst2-00-km-02.ux.mbid.cz" u="1"/>
        <s v="VM00386" u="1"/>
        <s v="lcicd0002-openapi-01.ux.mbid.cz" u="1"/>
        <s v="VM00387" u="1"/>
        <s v="MYCZSW0BL013077" u="1"/>
        <s v="VM00388" u="1"/>
        <s v="UKSDATC-UKDB71" u="1"/>
        <s v="DEVMWA094" u="1"/>
        <s v="vCogT-GW" u="1"/>
        <s v="vLansweeper-SRV" u="1"/>
        <s v="VM00389" u="1"/>
        <s v="myczvl1dl0prt3x.ux.mbid.cz" u="1"/>
        <s v="VM0887" u="1"/>
        <s v="UKSDATC-UKWS42" u="1"/>
        <s v="SV8888888" u="1"/>
        <s v="VM1887" u="1"/>
        <s v="devmli718" u="1"/>
        <s v="dpvmli006" u="1"/>
        <s v="Sentry-1" u="1"/>
        <s v="mbczvl1dd0clg32" u="1"/>
        <s v="myczsl0bl0fabm1.ux.mbid.cz" u="1"/>
        <s v="MBCZVL0BD0CHPSB" u="1"/>
        <s v="PC42288DEV9028" u="1"/>
        <s v="dpvmli306" u="1"/>
        <s v="VDS-TECRACER" u="1"/>
        <s v="VM0438" u="1"/>
        <s v="wso2liv1-00-hap-01" u="1"/>
        <s v="VM1438" u="1"/>
        <s v="DPVMWA082" u="1"/>
        <s v="wso2liv1-00-hap-02" u="1"/>
        <s v="mbczvl1dd0clg33" u="1"/>
        <s v="VM2438" u="1"/>
        <s v="VM0624" u="1"/>
        <s v="VM0186" u="1"/>
        <s v="VM1624" u="1"/>
        <s v="VM1186" u="1"/>
        <s v="VM2624" u="1"/>
        <s v="VM2186" u="1"/>
        <s v="mbczvl0bl0ihdb1" u="1"/>
        <s v="mbczvl0bl0rtrd1.ux.mbid.cz" u="1"/>
        <s v="vIBM-Remote" u="1"/>
        <s v="VM0810" u="1"/>
        <s v="VM0372" u="1"/>
        <s v="VM1810" u="1"/>
        <s v="mbczvl0bl0cblp1.ux.mbid.cz" u="1"/>
        <s v="VM1372" u="1"/>
        <s v="VM2372" u="1"/>
        <s v="dtvmai001" u="1"/>
        <s v="DCWS1702" u="1"/>
        <s v="DCWS1712" u="1"/>
        <s v="UKSDATC-UKTS79" u="1"/>
        <s v="mbczvl0bl0ihdb2" u="1"/>
        <s v="Win2016_Std_Nov20" u="1"/>
        <s v="mbczvl6al0rwal1.ux.mbid.cz" u="1"/>
        <s v="WINSRV2012TEST" u="1"/>
        <s v="mbczvl0bl0cblp2.ux.mbid.cz" u="1"/>
        <s v="DCWS1732" u="1"/>
        <s v="UKSDATC-UKVM07" u="1"/>
        <s v="VM0987" u="1"/>
        <s v="DCWS1742" u="1"/>
        <s v="VM1987" u="1"/>
        <s v="wso2tstd-01-sptm-01" u="1"/>
        <s v="degbs704 (IBW Services)" u="1"/>
        <s v="Win2019_Std_Nov20" u="1"/>
        <s v="UKSDATC-UKWS79" u="1"/>
        <s v="DCWS1806" u="1"/>
        <s v="dtvmla008" u="1"/>
        <s v="VM0538" u="1"/>
        <s v="uksberk-ukfs01" u="1"/>
        <s v="VM1538" u="1"/>
        <s v="VM2538" u="1"/>
        <s v="VM0724" u="1"/>
        <s v="VM0286" u="1"/>
        <s v="VM1724" u="1"/>
        <s v="VM1286" u="1"/>
        <s v="VM2724" u="1"/>
        <s v="UKSDATC-UKAP50" u="1"/>
        <s v="VM2286" u="1"/>
        <s v="devmli400" u="1"/>
        <s v="degbs755 (ityx - wanze)" u="1"/>
        <s v="VM0910" u="1"/>
        <s v="VM0472" u="1"/>
        <s v="VM1910" u="1"/>
        <s v="VM1472" u="1"/>
        <s v="VM2472" u="1"/>
        <s v="devmli700" u="1"/>
        <s v="mbczvl1dl0ufds1" u="1"/>
        <s v="ldepo0001-cbl-01.ux.mbid.cz" u="1"/>
        <s v="MBCZVW0BD0RDGW1" u="1"/>
        <s v="vPDiag" u="1"/>
        <s v="RZ1-DWHDB2-P" u="1"/>
        <s v="UKSDATC-UKIS02" u="1"/>
        <s v="devmli728" u="1"/>
        <s v="VM0023" u="1"/>
        <s v="VM1023" u="1"/>
        <s v="dpvmli016" u="1"/>
        <s v="VM2023" u="1"/>
        <s v="wso2tstf-01-gw-01.ux.mbid.cz" u="1"/>
        <s v="Sentry-2" u="1"/>
        <s v="mbczvl1dl0wsgt0.ux.mbid.cz" u="1"/>
        <s v="MBCZVW5VL0WAC01" u="1"/>
        <s v="mbczvl0bl0clcs3.ux.mbid.cz" u="1"/>
        <s v="wso2tstf-02-gw-01.ux.mbid.cz" u="1"/>
        <s v="Guest Introspection(rz1-esxisrv2.uta.local)" u="1"/>
        <s v="JDE-UKAP33" u="1"/>
        <s v="MYCZSW1DL016168" u="1"/>
        <s v="mbczvl0bl0wssebrdb" u="1"/>
        <s v="VM0638" u="1"/>
        <s v="vConfigMgmnt2" u="1"/>
        <s v="UKSDATC-UKLS02" u="1"/>
        <s v="VM1638" u="1"/>
        <s v="VM2638" u="1"/>
        <s v="DCWS0210" u="1"/>
        <s v="VM0824" u="1"/>
        <s v="VM0386" u="1"/>
        <s v="VM1824" u="1"/>
        <s v="VM1386" u="1"/>
        <s v="VM2386" u="1"/>
        <s v="myczsl0bl0gedx1" u="1"/>
        <s v="mbczvl1dl0cge32.ux.mbid.cz" u="1"/>
        <s v="VM0572" u="1"/>
        <s v="fra1-mgmt-jump1" u="1"/>
        <s v="myfvvl0bl0mqm7x.ux.mbid.cz" u="1"/>
        <s v="VM1572" u="1"/>
        <s v="VM2572" u="1"/>
        <s v="PC42288DEV9045" u="1"/>
        <s v="UKSDATC-UKAP87" u="1"/>
        <s v="DCWS1713" u="1"/>
        <s v="mbczvl1dl0cge33.ux.mbid.cz" u="1"/>
        <s v="template-win2k16-automation_2" u="1"/>
        <s v="DCWS1723" u="1"/>
        <s v="DCWS1733" u="1"/>
        <s v="DAVMWA034" u="1"/>
        <s v="DCWS0775_CHG0042012 Archived till March 31, 2027" u="1"/>
        <s v="DCWS1743" u="1"/>
        <s v="bcogwp21.zit.commerzbank.com" u="1"/>
        <s v="VM0123" u="1"/>
        <s v="VM1123" u="1"/>
        <s v="fra1-mgmt-liw4" u="1"/>
        <s v="VM2123" u="1"/>
        <s v="myczvl0bl0geml1.ux.mbid.cz" u="1"/>
        <s v="ukswest-ukdp01" u="1"/>
        <s v="DCWS1807" u="1"/>
        <s v="DCPC0001" u="1"/>
        <s v="UKVMAXTEST08" u="1"/>
        <s v="ussi-cer01.zit.commerzbank.com" u="1"/>
        <s v="devmli010" u="1"/>
        <s v="VM0738" u="1"/>
        <s v="UKSDATC-UKTS02" u="1"/>
        <s v="VM1738" u="1"/>
        <s v="VM0924" u="1"/>
        <s v="VM0486" u="1"/>
        <s v="VM1924" u="1"/>
        <s v="mbczvl6alluqwe1.ux.mbid.cz" u="1"/>
        <s v="VM1486" u="1"/>
        <s v="vds-ihlenfeldt" u="1"/>
        <s v="VM2486" u="1"/>
        <s v="myczvl0bl0ldat1" u="1"/>
        <s v="VM0672" u="1"/>
        <s v="UKSDATC-UKDB31" u="1"/>
        <s v="VM1672" u="1"/>
        <s v="Template_Win2K3" u="1"/>
        <s v="VM2672" u="1"/>
        <s v="v8man" u="1"/>
        <s v="UKSDATC-UKWS96" u="1"/>
        <s v="UKSDATC-UKWS02" u="1"/>
        <s v="devmli710" u="1"/>
        <s v="mbczvl6alluqwe2.ux.mbid.cz" u="1"/>
        <s v="mbczvl6al0opri1.ux.mbid.cz" u="1"/>
        <s v="VM0037" u="1"/>
        <s v="VM1037" u="1"/>
        <s v="VM2037" u="1"/>
        <s v="mbczvl1dl0cbla7" u="1"/>
        <s v="VM0223" u="1"/>
        <s v="myczvl1bl0wps6x" u="1"/>
        <s v="mbczvl6alldculx.ux.mbid.cz" u="1"/>
        <s v="VM1223" u="1"/>
        <s v="VM2223" u="1"/>
        <s v="vcogpa-msc-dsp01" u="1"/>
        <s v="mbczvl6al0opri2.ux.mbid.cz" u="1"/>
        <s v="Sentry-3" u="1"/>
        <s v="DPVMWI083" u="1"/>
        <s v="mbczvl1dl0cbla8" u="1"/>
        <s v="myczvl0bl0ihsup.ux.mbid.cz" u="1"/>
        <s v="MBCZVL1DD0CHPSB" u="1"/>
        <s v="DCWS1600" u="1"/>
        <s v="UKSBIRS-UKAP19" u="1"/>
        <s v="DCWS1610" u="1"/>
        <s v="VM0838" u="1"/>
        <s v="vNSX-Manager" u="1"/>
        <s v="DCWS1620" u="1"/>
        <s v="VM1838" u="1"/>
        <s v="DCWS1630" u="1"/>
        <s v="DPVMWA005" u="1"/>
        <s v="VM0586" u="1"/>
        <s v="DCWS1640" u="1"/>
        <s v="vxRouT" u="1"/>
        <s v="VM1586" u="1"/>
        <s v="VM2586" u="1"/>
        <s v="DCWS1650" u="1"/>
        <s v="VM0772" u="1"/>
        <s v="divmli690" u="1"/>
        <s v="VM1772" u="1"/>
        <s v="mbczvl0bl0nfaf2" u="1"/>
        <s v="DCWS1704" u="1"/>
        <s v="MBCZVW0BL02K22T" u="1"/>
        <s v="DCWS1680" u="1"/>
        <s v="DCWS1714" u="1"/>
        <s v="DCWS1690" u="1"/>
        <s v="DCWS1724" u="1"/>
        <s v="SV42080BOE9026" u="1"/>
        <s v="UKSDATC-UKDB68" u="1"/>
        <s v="NLPC028784" u="1"/>
        <s v="mbczvl1dl0rtrd2.ux.mbid.cz" u="1"/>
        <s v="VM0137" u="1"/>
        <s v="DCWS1734" u="1"/>
        <s v="VM1137" u="1"/>
        <s v="UKSDATC-UKWS39" u="1"/>
        <s v="VM2137" u="1"/>
        <s v="DCWS1744" u="1"/>
        <s v="VM0323" u="1"/>
        <s v="VM00230" u="1"/>
        <s v="VM1323" u="1"/>
        <s v="VM2323" u="1"/>
        <s v="dtvmli009" u="1"/>
        <s v="VM00231" u="1"/>
        <s v="mbczvl1dl0rtrd3.ux.mbid.cz" u="1"/>
        <s v="VM0071" u="1"/>
        <s v="VM00232" u="1"/>
        <s v="degbs717test (IBW)" u="1"/>
        <s v="VM1071" u="1"/>
        <s v="DCWS1808" u="1"/>
        <s v="VM2071" u="1"/>
        <s v="VM00233" u="1"/>
        <s v="Guest Introspection(rz4-esxisrv2.uta.local)" u="1"/>
        <s v="VM00234" u="1"/>
        <s v="UKSDATC-UKAP10" u="1"/>
        <s v="mbczvl1dl0rtdm4.ux.mbid.cz" u="1"/>
        <s v="MBCZVW0BL0PWD02" u="1"/>
        <s v="VM00235" u="1"/>
        <s v="fra0-mgmt-opd4" u="1"/>
        <s v="VM0938" u="1"/>
        <s v="mbczvl1dl0rtrd4.ux.mbid.cz" u="1"/>
        <s v="VM1938" u="1"/>
        <s v="VM00236" u="1"/>
        <s v="VM00237" u="1"/>
        <s v="VM0686" u="1"/>
        <s v="template-win2k16-automation" u="1"/>
        <s v="dtvmli709" u="1"/>
        <s v="VM1686" u="1"/>
        <s v="VM00238" u="1"/>
        <s v="vBEAN-T02" u="1"/>
        <s v="VM2686" u="1"/>
        <s v="sv241565.ztbpre.icbpre.commerzbank.com" u="1"/>
        <s v="VM00239" u="1"/>
        <s v="VM0872" u="1"/>
        <s v="VM1872" u="1"/>
        <s v="MBCZVW0BL0NPS01" u="1"/>
        <s v="devmli720" u="1"/>
        <s v="uksstou-ukfs01" u="1"/>
        <s v="VM0237" u="1"/>
        <s v="MBCZVW1DD0RDGW1" u="1"/>
        <s v="VM1237" u="1"/>
        <s v="MBCZVW0BL0NPS02" u="1"/>
        <s v="DCWS0959_CHG0041851_Archived_until_Oct_2025" u="1"/>
        <s v="VM2237" u="1"/>
        <s v="UKSDATC-UKAP49 - OLD" u="1"/>
        <s v="dpvmla010-dmz" u="1"/>
        <s v="VM0423" u="1"/>
        <s v="VM1423" u="1"/>
        <s v="mbczvl6al0logb2.ux.mbid.cz" u="1"/>
        <s v="VM2423" u="1"/>
        <s v="mbczvl6alllfre1.ux.mbid.cz" u="1"/>
        <s v="Sentry-4" u="1"/>
        <s v="VM0171" u="1"/>
        <s v="VM1171" u="1"/>
        <s v="vmon-app-t1" u="1"/>
        <s v="VM2171" u="1"/>
        <s v="DCWS1601" u="1"/>
        <s v="sv241436.ztb.icb.commerzbank.com" u="1"/>
        <s v="DCWS1611" u="1"/>
        <s v="MYCZSW0BL015071" u="1"/>
        <s v="vRDS" u="1"/>
        <s v="mbczvl6alllfre2.ux.mbid.cz" u="1"/>
        <s v="DCWS1621" u="1"/>
        <s v="DCWS1631" u="1"/>
        <s v="DPVMWA015" u="1"/>
        <s v="VM0786" u="1"/>
        <s v="DCWS1641" u="1"/>
        <s v="vZERFA" u="1"/>
        <s v="UKSDATC-UKAP47" u="1"/>
        <s v="VM1786" u="1"/>
        <s v="myczvl0bl0mqm7x.ux.mbid.cz" u="1"/>
        <s v="DCWS1651" u="1"/>
        <s v="mbczvl6alllfre3.ux.mbid.cz" u="1"/>
        <s v="VM0972" u="1"/>
        <s v="DCWS1661" u="1"/>
        <s v="UKFPCL001" u="1"/>
        <s v="VM1972" u="1"/>
        <s v="DCWS1705" u="1"/>
        <s v="DCWS1681" u="1"/>
        <s v="DCWS1715" u="1"/>
        <s v="vOCSP-1" u="1"/>
        <s v="DCWS1725" u="1"/>
        <s v="vOCSP-2" u="1"/>
        <s v="myczsl1dl0gedx2" u="1"/>
        <s v="VM0337" u="1"/>
        <s v="VM00370" u="1"/>
        <s v="DCWS1735" u="1"/>
        <s v="VM1337" u="1"/>
        <s v="VM2337" u="1"/>
        <s v="VM00371" u="1"/>
        <s v="DCWS1745" u="1"/>
        <s v="VM0523" u="1"/>
        <s v="myczvl1dl0nad1x.ux.mbid.cz" u="1"/>
        <s v="VM0085" u="1"/>
        <s v="VM00372" u="1"/>
        <s v="VM1523" u="1"/>
        <s v="VM1085" u="1"/>
        <s v="fra1-mgmt-psc1_6.7" u="1"/>
        <s v="VM2523" u="1"/>
        <s v="VM2085" u="1"/>
        <s v="VM00373" u="1"/>
        <s v="UKSDATC-UKTS56" u="1"/>
        <s v="VM0271" u="1"/>
        <s v="VM00374" u="1"/>
        <s v="VM1271" u="1"/>
        <s v="DCWS1809" u="1"/>
        <s v="VM2271" u="1"/>
        <s v="VM00375" u="1"/>
        <s v="mbczvl1dl0cmtwe.ux.mbid.cz" u="1"/>
        <s v="VM00376" u="1"/>
        <s v="VM00377" u="1"/>
        <s v="mbczvl1dl0nfad2.ux.mbid.cz" u="1"/>
        <s v="dtvmla138" u="1"/>
        <s v="VM00378" u="1"/>
        <s v="vMail2" u="1"/>
        <s v="VM00379" u="1"/>
        <s v="VM0886" u="1"/>
        <s v="VM1886" u="1"/>
        <s v="vRestore" u="1"/>
        <s v="SRV-SLES-15-SP1" u="1"/>
        <s v="mbczvl0bl0ufol1.ux.mbid.cz" u="1"/>
        <s v="devmli730" u="1"/>
        <s v="vEBICS-P" u="1"/>
        <s v="MYCZSW0BL015077" u="1"/>
        <s v="VM0437" u="1"/>
        <s v="VM1437" u="1"/>
        <s v="vuscuta" u="1"/>
        <s v="VM2437" u="1"/>
        <s v="VM0623" u="1"/>
        <s v="VM0185" u="1"/>
        <s v="VM1623" u="1"/>
        <s v="VM1185" u="1"/>
        <s v="dpvmli046" u="1"/>
        <s v="VM2623" u="1"/>
        <s v="VM2185" u="1"/>
        <s v="mbczvl0bl0ufol3.ux.mbid.cz" u="1"/>
        <s v="VM0371" u="1"/>
        <s v="myczvl1dl0ldat3" u="1"/>
        <s v="VM1371" u="1"/>
        <s v="NSX_Controller_1d8121d5-095c-499a-95bd-33ad279dedcc" u="1"/>
        <s v="VM2371" u="1"/>
        <s v="DPVMWI006" u="1"/>
        <s v="mbczvl0bd0nfaf1" u="1"/>
        <s v="DCWS1602" u="1"/>
        <s v="ukswinf-ukfs01" u="1"/>
        <s v="bigiqlogxstd" u="1"/>
        <s v="DCWS1612" u="1"/>
        <s v="UKCORPFS05" u="1"/>
        <s v="DCWS1622" u="1"/>
        <s v="VDS-DBA001" u="1"/>
        <s v="DCWS1632" u="1"/>
        <s v="ukswood-ukdp01" u="1"/>
        <s v="uksasht-ukfs01" u="1"/>
        <s v="lsmal0011-cbl-01.ux.mbid.cz" u="1"/>
        <s v="VM0986" u="1"/>
        <s v="DCWS1642" u="1"/>
        <s v="MBCZVW0BD02K22T" u="1"/>
        <s v="UKSDATC-UKAP160" u="1"/>
        <s v="VM1986" u="1"/>
        <s v="degbs604 (IBW Services)" u="1"/>
        <s v="DCWS1652" u="1"/>
        <s v="mbczvl0bl0ufol5.ux.mbid.cz" u="1"/>
        <s v="sv241497.ztb.icb.commerzbank.com" u="1"/>
        <s v="mbczvl0bd0bigi1" u="1"/>
        <s v="mbczvl0bl0dig00.ux.mbid.cz" u="1"/>
        <s v="DCWS1672" u="1"/>
        <s v="DCWS1706" u="1"/>
        <s v="DCWS1682" u="1"/>
        <s v="divmli713" u="1"/>
        <s v="DCWS1692" u="1"/>
        <s v="VAP-Test1" u="1"/>
        <s v="DCWS1726" u="1"/>
        <s v="fra0-mgmt-opr11" u="1"/>
        <s v="mbczvl0bl0spm01" u="1"/>
        <s v="VM0537" u="1"/>
        <s v="VM0099" u="1"/>
        <s v="DCWS1736" u="1"/>
        <s v="mbczvl0bd0bigi2" u="1"/>
        <s v="VM1537" u="1"/>
        <s v="mbczvl6allwbhs1.ux.mbid.cz" u="1"/>
        <s v="VM1099" u="1"/>
        <s v="VM2537" u="1"/>
        <s v="VM2099" u="1"/>
        <s v="DCWS1746" u="1"/>
        <s v="VM0723" u="1"/>
        <s v="PC42288DEV9022" u="1"/>
        <s v="VM0285" u="1"/>
        <s v="VM1723" u="1"/>
        <s v="UKSDATC-UKAP64" u="1"/>
        <s v="VM1285" u="1"/>
        <s v="VM2723" u="1"/>
        <s v="VM2285" u="1"/>
        <s v="dtvmla020" u="1"/>
        <s v="dtvmli401" u="1"/>
        <s v="mbczvl0bl0spm02" u="1"/>
        <s v="degbs655 (ityx - wanze)" u="1"/>
        <s v="VM0471" u="1"/>
        <s v="mbczvl0bd0bigi3" u="1"/>
        <s v="VM1471" u="1"/>
        <s v="VM2471" u="1"/>
        <s v="dtvmli701" u="1"/>
        <s v="vbim-anwy" u="1"/>
        <s v="saprespoc01" u="1"/>
        <s v="saprespoc02" u="1"/>
        <s v="UKSDATC-UKIS16" u="1"/>
        <s v="sv241557.ztbpre.icbpre.commerzbank.com" u="1"/>
        <s v="VM0022" u="1"/>
        <s v="uksblak-ukfs01" u="1"/>
        <s v="VM1022" u="1"/>
        <s v="myczvl0bl0dmlt1.ux.mbid.cz" u="1"/>
        <s v="VM2022" u="1"/>
        <s v="mbczvl6alswsom1x.ux.mbid.cz" u="1"/>
        <s v="UKSDATC-UKTS73" u="1"/>
        <s v="MBCZVW6AL0EMCA1" u="1"/>
        <s v="MYCZSW1DL016102" u="1"/>
        <s v="MBCZVW0BL02K19T" u="1"/>
        <s v="UKSDATC-UKVM01" u="1"/>
        <s v="MBCZVW1DL0NPS01" u="1"/>
        <s v="PC42080DFO9034" u="1"/>
        <s v="VM0637" u="1"/>
        <s v="VM0199" u="1"/>
        <s v="VM1637" u="1"/>
        <s v="VM1199" u="1"/>
        <s v="vDB2-File" u="1"/>
        <s v="VM2637" u="1"/>
        <s v="VM2199" u="1"/>
        <s v="dtvmla605iba" u="1"/>
        <s v="vCOGPCTRL-APP" u="1"/>
        <s v="UKSDATC-UKWS73" u="1"/>
        <s v="VM0823" u="1"/>
        <s v="VM0385" u="1"/>
        <s v="dtvmla705iba" u="1"/>
        <s v="mbczvl6al0c24t5.ux.mbid.cz" u="1"/>
        <s v="VM1823" u="1"/>
        <s v="VM1385" u="1"/>
        <s v="VM2385" u="1"/>
        <s v="VM0571" u="1"/>
        <s v="fra0-lb-mgmt1-0" u="1"/>
        <s v="VM1571" u="1"/>
        <s v="myczvl1dl0com1x.ux.mbid.cz" u="1"/>
        <s v="VM2571" u="1"/>
        <s v="DPVMWI016" u="1"/>
        <s v="UKSDATC-UKAP07" u="1"/>
        <s v="mbczvl6al0c24t6.ux.mbid.cz" u="1"/>
        <s v="DCWS1613" u="1"/>
        <s v="DCWS1623" u="1"/>
        <s v="fra0-lb-mgmt1-1" u="1"/>
        <s v="DCWS1633" u="1"/>
        <s v="DCWS0224" u="1"/>
        <s v="DCWS1643" u="1"/>
        <s v="mbczvl6al0c24t7.ux.mbid.cz" u="1"/>
        <s v="VM0122" u="1"/>
        <s v="VM1122" u="1"/>
        <s v="mbczvl6al0bibn1.ux.mbid.cz" u="1"/>
        <s v="VM2122" u="1"/>
        <s v="sv241498.ztb.icb.commerzbank.com" u="1"/>
        <s v="MBCZVL0BL0RSA1T" u="1"/>
        <s v="sv206061.ztb.icb.commerzbank.com" u="1"/>
        <s v="template_p_centos6_ez" u="1"/>
        <s v="myczvl1dd0gwdev.ux.mbid.cz" u="1"/>
        <s v="DCWS1700_old" u="1"/>
        <s v="template_p_centos7_ez" u="1"/>
        <s v="DCWS1707" u="1"/>
        <s v="DTVMWD003" u="1"/>
        <s v="divmli723" u="1"/>
        <s v="mbczvl6al0c24t8.ux.mbid.cz" u="1"/>
        <s v="DCWS1693" u="1"/>
        <s v="MBCZVW0BL0SIBB1" u="1"/>
        <s v="DCWS1727" u="1"/>
        <s v="dtvmli011" u="1"/>
        <s v="visiib-p1" u="1"/>
        <s v="UKSDATC-UKTS16" u="1"/>
        <s v="mbczvl1dd0nfad1.ux.mbid.cz" u="1"/>
        <s v="VM0737" u="1"/>
        <s v="VM0299" u="1"/>
        <s v="VM1737" u="1"/>
        <s v="VM1299" u="1"/>
        <s v="VM2299" u="1"/>
        <s v="VM0923" u="1"/>
        <s v="VM0485" u="1"/>
        <s v="VM1923" u="1"/>
        <s v="VM1485" u="1"/>
        <s v="mbczvl0bl0logs1.ux.mbid.cz" u="1"/>
        <s v="VM2485" u="1"/>
        <s v="DCWS1767" u="1"/>
        <s v="dtvmla030" u="1"/>
        <s v="MYCZSW1DL015074" u="1"/>
        <s v="UKSDATC-UKDB45" u="1"/>
        <s v="VM0671" u="1"/>
        <s v="VM1671" u="1"/>
        <s v="VM2671" u="1"/>
        <s v="UKSDATC-UKWS16" u="1"/>
        <s v="fra1-mgmt-dt5" u="1"/>
        <s v="devmli050" u="1"/>
        <s v="VM0036" u="1"/>
        <s v="VM1036" u="1"/>
        <s v="myfvvl0bl0mqm1x.ux.mbid.cz" u="1"/>
        <s v="VM2036" u="1"/>
        <s v="dtvmwa018" u="1"/>
        <s v="sv241558.ztbpre.icbpre.commerzbank.com" u="1"/>
        <s v="VM0222" u="1"/>
        <s v="VM1222" u="1"/>
        <s v="UKSDATC-UKAP81" u="1"/>
        <s v="mbczvl0bl0logs3.ux.mbid.cz" u="1"/>
        <s v="VM2222" u="1"/>
        <s v="V4_TW2k3x64EER2SP2" u="1"/>
        <s v="DCWS1500" u="1"/>
        <s v="DCWS1510" u="1"/>
        <s v="MYCZSW1DL015077" u="1"/>
        <s v="VM0837" u="1"/>
        <s v="VM0399" u="1"/>
        <s v="DCWS1520" u="1"/>
        <s v="VM1837" u="1"/>
        <s v="VM1399" u="1"/>
        <s v="mbczvl1dl0ufol2.ux.mbid.cz" u="1"/>
        <s v="VM2399" u="1"/>
        <s v="DCWS1530" u="1"/>
        <s v="btsnyp02.zit.commerzbank.com" u="1"/>
        <s v="UKSDATC-UKIS33" u="1"/>
        <s v="VM0585" u="1"/>
        <s v="DCWS1540" u="1"/>
        <s v="VM1585" u="1"/>
        <s v="SV42104BOSV105" u="1"/>
        <s v="VM2585" u="1"/>
        <s v="DCWS1550" u="1"/>
        <s v="SV42236BAC0002_SCTASK0277753_Decom" u="1"/>
        <s v="VM0771" u="1"/>
        <s v="DCWS1560" u="1"/>
        <s v="UKSDATC-UKTS90" u="1"/>
        <s v="VM1771" u="1"/>
        <s v="vPAKOW10-T01" u="1"/>
        <s v="DCWS1570" u="1"/>
        <s v="DPVMWI026" u="1"/>
        <s v="mbczvl6altdoca1.ux.mbid.cz" u="1"/>
        <s v="DCWS1604" u="1"/>
        <s v="DCWS1580" u="1"/>
        <s v="mbczvl1dl0adqc0.ux.mbid.cz" u="1"/>
        <s v="DCWS1614" u="1"/>
        <s v="DCWS1590" u="1"/>
        <s v="divmli033" u="1"/>
        <s v="vQuadriga" u="1"/>
        <s v="DCWS1624" u="1"/>
        <s v="MYCZSW0BL014016" u="1"/>
        <s v="degbs720test (TRAC)" u="1"/>
        <s v="mbczvl0bl0obch1" u="1"/>
        <s v="VM0136" u="1"/>
        <s v="DCWS1634" u="1"/>
        <s v="mbczvl1dl0ufol4.ux.mbid.cz" u="1"/>
        <s v="VM1136" u="1"/>
        <s v="DPVMWA045" u="1"/>
        <s v="myfvvl1dl0aufx1.ux.mbid.cz" u="1"/>
        <s v="VM2136" u="1"/>
        <s v="DCWS1644" u="1"/>
        <s v="UKSDATC-UKWS90" u="1"/>
        <s v="VM0322" u="1"/>
        <s v="VM00220" u="1"/>
        <s v="DCWS1654" u="1"/>
        <s v="VM1322" u="1"/>
        <s v="VM2322" u="1"/>
        <s v="VM00221" u="1"/>
        <s v="VM0070" u="1"/>
        <s v="VM00222" u="1"/>
        <s v="DCWS1674" u="1"/>
        <s v="degbs617test (IBW)" u="1"/>
        <s v="VM1070" u="1"/>
        <s v="DCWS1708" u="1"/>
        <s v="VM2070" u="1"/>
        <s v="VM00223" u="1"/>
        <s v="vVCSA-VDI" u="1"/>
        <s v="DCWS1718" u="1"/>
        <s v="sv232150.cs.commerzbank.com" u="1"/>
        <s v="VM00224" u="1"/>
        <s v="DCWS1694" u="1"/>
        <s v="vAzureGW-2" u="1"/>
        <s v="UKSDATC-UKAP24" u="1"/>
        <s v="dtvmli021" u="1"/>
        <s v="VM00225" u="1"/>
        <s v="VM0937" u="1"/>
        <s v="VM0499" u="1"/>
        <s v="DCWS1738" u="1"/>
        <s v="mbczvl1dl0spm01" u="1"/>
        <s v="VM1937" u="1"/>
        <s v="mbczvl6alpc24u2.ux.mbid.cz" u="1"/>
        <s v="VM1499" u="1"/>
        <s v="VM00226" u="1"/>
        <s v="vVCSA-SRV" u="1"/>
        <s v="VM2499" u="1"/>
        <s v="VM00227" u="1"/>
        <s v="MBCZVW0BL814031" u="1"/>
        <s v="VM0685" u="1"/>
        <s v="VM1685" u="1"/>
        <s v="VM00228" u="1"/>
        <s v="davmli708" u="1"/>
        <s v="VM2685" u="1"/>
        <s v="DCWS1768" u="1"/>
        <s v="VM00229" u="1"/>
        <s v="mbczvl6al0rfpp1.ux.mbid.cz" u="1"/>
        <s v="VM0871" u="1"/>
        <s v="mbczvl1dl0spm02" u="1"/>
        <s v="VM1871" u="1"/>
        <s v="DPVMWT002" u="1"/>
        <s v="OL8-Template-nm" u="1"/>
        <s v="dtvmli721" u="1"/>
        <s v="devmli060" u="1"/>
        <s v="UKSDATC-UKDV02" u="1"/>
        <s v="mbczvl6al0rfpp2.ux.mbid.cz" u="1"/>
        <s v="UKSDATC-UKTS33" u="1"/>
        <s v="VM0236" u="1"/>
        <s v="wso2tst2-01-sptm-01.ux.mbid.cz" u="1"/>
        <s v="VM1236" u="1"/>
        <s v="VM2236" u="1"/>
        <s v="DTVMWA028" u="1"/>
        <s v="UKSDATCUKDB25" u="1"/>
        <s v="offline_dtvmla608-mig" u="1"/>
        <s v="VM0422" u="1"/>
        <s v="wso2tst2-02-sptm-01.ux.mbid.cz" u="1"/>
        <s v="VM1422" u="1"/>
        <s v="VM2422" u="1"/>
        <s v="mbczvl6al0for2x.ux.mbid.cz" u="1"/>
        <s v="VM0170" u="1"/>
        <s v="fra0-mgmt-psh4" u="1"/>
        <s v="VM1170" u="1"/>
        <s v="VM2170" u="1"/>
        <s v="mbczvl6altintp1.ux.mbid.cz" u="1"/>
        <s v="vInfaI-WRK1" u="1"/>
        <s v="UKSDATC-UKWS33" u="1"/>
        <s v="MBCZVW1DL02K19T" u="1"/>
        <s v="DCWS1501" u="1"/>
        <s v="vPingFederate-1" u="1"/>
        <s v="vDomino1" u="1"/>
        <s v="myfvvl0bl0ufdb1.ux.mbid.cz" u="1"/>
        <s v="DCWS1511" u="1"/>
        <s v="trcnyi01.zit.commerzbank.com" u="1"/>
        <s v="VM0599" u="1"/>
        <s v="VM1599" u="1"/>
        <s v="wso2tst2-01-sptm-02.ux.mbid.cz" u="1"/>
        <s v="VM2599" u="1"/>
        <s v="DCWS1531" u="1"/>
        <s v="ukspres-ukfs01" u="1"/>
        <s v="MBCZVW0BL0RAPI7" u="1"/>
        <s v="VM0785" u="1"/>
        <s v="DCWS1541" u="1"/>
        <s v="vPingFederate-2" u="1"/>
        <s v="VM1785" u="1"/>
        <s v="wso2tst2-02-sptm-02.ux.mbid.cz" u="1"/>
        <s v="DCWS1551" u="1"/>
        <s v="fra0-mgmt-opm2" u="1"/>
        <s v="VM0971" u="1"/>
        <s v="vAutobank" u="1"/>
        <s v="myczvl1dl0geldb" u="1"/>
        <s v="VM1971" u="1"/>
        <s v="DCWS1571" u="1"/>
        <s v="SV442503" u="1"/>
        <s v="DPVMWI036" u="1"/>
        <s v="UKSDATCUKTS70" u="1"/>
        <s v="DCWS1605" u="1"/>
        <s v="DCWS1581" u="1"/>
        <s v="DCWS1615" u="1"/>
        <s v="DCWS1591" u="1"/>
        <s v="DCWS1625" u="1"/>
        <s v="degbs721test (TRAC)" u="1"/>
        <s v="trsnyi01.zit.commerzbank.com" u="1"/>
        <s v="VM0336" u="1"/>
        <s v="VM00360" u="1"/>
        <s v="DCWS1635" u="1"/>
        <s v="VM1336" u="1"/>
        <s v="DPVMWA055" u="1"/>
        <s v="GEA-EMEA-UCS-Central" u="1"/>
        <s v="VM2336" u="1"/>
        <s v="VM00361" u="1"/>
        <s v="DCWS1645" u="1"/>
        <s v="VM0522" u="1"/>
        <s v="UKSDATC-UKIS50" u="1"/>
        <s v="VM0084" u="1"/>
        <s v="VM00362" u="1"/>
        <s v="DCWS1655" u="1"/>
        <s v="VM1522" u="1"/>
        <s v="VM1084" u="1"/>
        <s v="VM2522" u="1"/>
        <s v="template_p_centos6.esb" u="1"/>
        <s v="VM2084" u="1"/>
        <s v="VM00363" u="1"/>
        <s v="VM0270" u="1"/>
        <s v="VM00364" u="1"/>
        <s v="DCWS1675" u="1"/>
        <s v="VM1270" u="1"/>
        <s v="DCWS1709" u="1"/>
        <s v="VM2270" u="1"/>
        <s v="VM00365" u="1"/>
        <s v="dcws1685" u="1"/>
        <s v="DCWS1719" u="1"/>
        <s v="sv232151.cs.commerzbank.com" u="1"/>
        <s v="VM00366" u="1"/>
        <s v="DCWS1695" u="1"/>
        <s v="MBCZVL1DD0AGT01" u="1"/>
        <s v="MBCZVW5VL0TST01" u="1"/>
        <s v="DCWS1729" u="1"/>
        <s v="VM00367" u="1"/>
        <s v="VM0699" u="1"/>
        <s v="DCWS1739" u="1"/>
        <s v="UKSDATC-UKDB05" u="1"/>
        <s v="MBCZVW6AL0IWHL1" u="1"/>
        <s v="VM1699" u="1"/>
        <s v="VM00368" u="1"/>
        <s v="VM2699" u="1"/>
        <s v="DCWS1749" u="1"/>
        <s v="vMail1" u="1"/>
        <s v="VM00369" u="1"/>
        <s v="VM0885" u="1"/>
        <s v="vSubCA-APP" u="1"/>
        <s v="VM1885" u="1"/>
        <s v="DCWS1769" u="1"/>
        <s v="MBCZVW6AL0IWHL2" u="1"/>
        <s v="DPVMWT012" u="1"/>
        <s v="degbs467test (opcon)" u="1"/>
        <s v="DTVMWA010" u="1"/>
        <s v="UKSDATC-UKAP41" u="1"/>
        <s v="fra1-comp-srm2" u="1"/>
        <s v="myczvl0bl0mqm1x.ux.mbid.cz" u="1"/>
        <s v="mbczvl1dl0logs2.ux.mbid.cz" u="1"/>
        <s v="ukswest-ukfs01" u="1"/>
        <s v="VM0436" u="1"/>
        <s v="degbs467-mig" u="1"/>
        <s v="VM1436" u="1"/>
        <s v="VM2436" u="1"/>
        <s v="MBCZVW6ALDTST01" u="1"/>
        <s v="VM0622" u="1"/>
        <s v="vDB2-MON" u="1"/>
        <s v="VM0184" u="1"/>
        <s v="VM1622" u="1"/>
        <s v="SV42080HIL9044" u="1"/>
        <s v="VM1184" u="1"/>
        <s v="lapi00001-logstash-01.ux.mbid.cz" u="1"/>
        <s v="VM2622" u="1"/>
        <s v="VM2184" u="1"/>
        <s v="VM0370" u="1"/>
        <s v="VM1370" u="1"/>
        <s v="VM2370" u="1"/>
        <s v="DPVMAI001" u="1"/>
        <s v="DCWS1502" u="1"/>
        <s v="vEBICS-T" u="1"/>
        <s v="wso2tstf-00-tif-01.ux.mbid.cz" u="1"/>
        <s v="vDomino2" u="1"/>
        <s v="wso2tstf-00-tif-02.ux.mbid.cz" u="1"/>
        <s v="DCWS1512" u="1"/>
        <s v="mbczvl1dl0logs4.ux.mbid.cz" u="1"/>
        <s v="VM0799" u="1"/>
        <s v="DCWS1522" u="1"/>
        <s v="UKSDATC-UKTS50" u="1"/>
        <s v="mbczvl0bl0amls2" u="1"/>
        <s v="VM1799" u="1"/>
        <s v="DCWS1532" u="1"/>
        <s v="devmli798" u="1"/>
        <s v="sappi1ci00" u="1"/>
        <s v="VM0985" u="1"/>
        <s v="DCWS1542" u="1"/>
        <s v="VM1985" u="1"/>
        <s v="DCWS1552" u="1"/>
        <s v="MYCZSW0BL013157" u="1"/>
        <s v="DCWS1562" u="1"/>
        <s v="mbczvl0bl0amls3" u="1"/>
        <s v="DCWS1572" u="1"/>
        <s v="DCWS1606" u="1"/>
        <s v="DCWS1582" u="1"/>
        <s v="myczsl0bl0bxdx1.ux.mbid.cz" u="1"/>
        <s v="UKSDATC-UKWS50" u="1"/>
        <s v="DCWS1616" u="1"/>
        <s v="DCWS1592" u="1"/>
        <s v="DCWS1626" u="1"/>
        <s v="MYCZSW0BL013158" u="1"/>
        <s v="degbs722test (TRAC)" u="1"/>
        <s v="UKSDATC-UKN303" u="1"/>
        <s v="VM0536" u="1"/>
        <s v="VM0098" u="1"/>
        <s v="DCWS1636" u="1"/>
        <s v="VM1536" u="1"/>
        <s v="VM1098" u="1"/>
        <s v="DPVMWA065" u="1"/>
        <s v="VM2536" u="1"/>
        <s v="VM2098" u="1"/>
        <s v="PC42288DEV9036" u="1"/>
        <s v="lognyp01.zit.commerzbank.com" u="1"/>
        <s v="VM0722" u="1"/>
        <s v="UKSDATC-UKAP78" u="1"/>
        <s v="sv232112.cs.commerzbank.com" u="1"/>
        <s v="VM0284" u="1"/>
        <s v="DCWS1656" u="1"/>
        <s v="VM1722" u="1"/>
        <s v="VM1284" u="1"/>
        <s v="VM2722" u="1"/>
        <s v="VM2284" u="1"/>
        <s v="davmli400" u="1"/>
        <s v="MYCZSW0BL013159" u="1"/>
        <s v="VM0470" u="1"/>
        <s v="VM1470" u="1"/>
        <s v="DR-TEST2012-WHC" u="1"/>
        <s v="VM2470" u="1"/>
        <s v="DCWS1686" u="1"/>
        <s v="degbs747 (ESB - smava)" u="1"/>
        <s v="lsb000002-cbl-01.ux.mbid.cz" u="1"/>
        <s v="DCWS1696" u="1"/>
        <s v="davmli700" u="1"/>
        <s v="vWAS-APP-PROD1" u="1"/>
        <s v="fra1-mgmt-lim1" u="1"/>
        <s v="MBCZVW0BL0HYPL1" u="1"/>
        <s v="VM0899" u="1"/>
        <s v="VM1899" u="1"/>
        <s v="myczvl0bl0cmdt1.ux.mbid.cz" u="1"/>
        <s v="DTVMWI001" u="1"/>
        <s v="myczsl0bl0ufun1.ux.mbid.cz" u="1"/>
        <s v="davmli728" u="1"/>
        <s v="ldepo0002-openapi-01.ux.mbid.cz" u="1"/>
        <s v="VM0021" u="1"/>
        <s v="dtvmli069" u="1"/>
        <s v="MBCZVW5VL0FSP02" u="1"/>
        <s v="VM1021" u="1"/>
        <s v="VM2021" u="1"/>
        <s v="vKSC" u="1"/>
        <s v="wso2pped-00-km-01.ux.mbid.cz" u="1"/>
        <s v="DCPC0008" u="1"/>
        <s v="DTVMWA020" u="1"/>
        <s v="myczsl0bl0ufun2.ux.mbid.cz" u="1"/>
        <s v="mbczvl0bl0naat3.ux.mbid.cz" u="1"/>
        <s v="UKSDATC-UKAP100" u="1"/>
        <s v="MBCZVW6AL0EMCAP" u="1"/>
        <s v="VM0636" u="1"/>
        <s v="VM0198" u="1"/>
        <s v="DCWS0000" u="1"/>
        <s v="degbs468-mig" u="1"/>
        <s v="VM1636" u="1"/>
        <s v="VM1198" u="1"/>
        <s v="VM2636" u="1"/>
        <s v="DTVMWA048" u="1"/>
        <s v="VM2198" u="1"/>
        <s v="sapeelci00" u="1"/>
        <s v="UKSDATC-UKWS87" u="1"/>
        <s v="VM0822" u="1"/>
        <s v="VM0384" u="1"/>
        <s v="mbczvl0bl0naat4.ux.mbid.cz" u="1"/>
        <s v="VM1822" u="1"/>
        <s v="UKSDATC-UKAP101" u="1"/>
        <s v="VM1384" u="1"/>
        <s v="VM2384" u="1"/>
        <s v="dpvmld003" u="1"/>
        <s v="VM0570" u="1"/>
        <s v="VM1570" u="1"/>
        <s v="myczsl1dl0wawx1" u="1"/>
        <s v="myczvl0bl0ufdb1.ux.mbid.cz" u="1"/>
        <s v="VM2570" u="1"/>
        <s v="DCWS1503" u="1"/>
        <s v="vDomino3" u="1"/>
        <s v="UKSDATC-UKAP102" u="1"/>
        <s v="DCWS1513" u="1"/>
        <s v="VM0999" u="1"/>
        <s v="DCWS1523" u="1"/>
        <s v="VM1999" u="1"/>
        <s v="rz1-dwhdb2-t" u="1"/>
        <s v="UKSDATC-UKFS10" u="1"/>
        <s v="vXFB-GW" u="1"/>
        <s v="DCWS1533" u="1"/>
        <s v="lapi00002-reactapp-01.ux.mbid.cz" u="1"/>
        <s v="DCWS1543" u="1"/>
        <s v="VM0121" u="1"/>
        <s v="UKSDATC-UKAP103" u="1"/>
        <s v="DCWS1553" u="1"/>
        <s v="VM1121" u="1"/>
        <s v="VM2121" u="1"/>
        <s v="DCWS1563" u="1"/>
        <s v="lcicd0002-logstash-01.ux.mbid.cz" u="1"/>
        <s v="MBCZVW0BL0SMTP2" u="1"/>
        <s v="MBCZVW1DL0SBEH1" u="1"/>
        <s v="DCWS1573" u="1"/>
        <s v="DCWS1607" u="1"/>
        <s v="DCWS1583" u="1"/>
        <s v="mbczvl6al0cdit1.ux.mbid.cz" u="1"/>
        <s v="DCWS1617" u="1"/>
        <s v="DCWS1593" u="1"/>
        <s v="DCWS1627" u="1"/>
        <s v="MBCZVW6AL0EMCAT" u="1"/>
        <s v="VM0736" u="1"/>
        <s v="VM0298" u="1"/>
        <s v="vSBC-2" u="1"/>
        <s v="DCWS1637" u="1"/>
        <s v="VM1736" u="1"/>
        <s v="VM1298" u="1"/>
        <s v="DPVMWA075" u="1"/>
        <s v="VM2736" u="1"/>
        <s v="VM2298" u="1"/>
        <s v="DCWS1647" u="1"/>
        <s v="lognyp02.zit.commerzbank.com" u="1"/>
        <s v="VM0922" u="1"/>
        <s v="sv232113.cs.commerzbank.com" u="1"/>
        <s v="VM0484" u="1"/>
        <s v="DCWS1657" u="1"/>
        <s v="VM1922" u="1"/>
        <s v="UKSDATC-UKAP105" u="1"/>
        <s v="VM1484" u="1"/>
        <s v="VM2484" u="1"/>
        <s v="DCWS1667" u="1"/>
        <s v="mbczvl6alticis1.ux.mbid.cz" u="1"/>
        <s v="lsmal0008-reactapp-01.ux.mbid.cz" u="1"/>
        <s v="VM0670" u="1"/>
        <s v="DCWS1677" u="1"/>
        <s v="DR-TEST2012-DMZ" u="1"/>
        <s v="VM1670" u="1"/>
        <s v="myczsl1dl0uwdx1.ux.mbid.cz" u="1"/>
        <s v="VM2670" u="1"/>
        <s v="DCWS0268" u="1"/>
        <s v="DCWS1687" u="1"/>
        <s v="sv232153.cs.commerzbank.com" u="1"/>
        <s v="DCWS1697" u="1"/>
        <s v="davmli710" u="1"/>
        <s v="MBCZVL0BL0BIP01" u="1"/>
        <s v="vNTP" u="1"/>
        <s v="VM0035" u="1"/>
        <s v="myczsl1dl0uwdx2.ux.mbid.cz" u="1"/>
        <s v="VM1035" u="1"/>
        <s v="VM2035" u="1"/>
        <s v="davmwa017" u="1"/>
        <s v="GEA-FRA1-UCS-PerfMan" u="1"/>
        <s v="VM0221" u="1"/>
        <s v="UKSDATC-UKAP95" u="1"/>
        <s v="UKSDC01-DZDC01" u="1"/>
        <s v="UKSDATC-UKAP107" u="1"/>
        <s v="VM1221" u="1"/>
        <s v="UKSDATC-UKAP01" u="1"/>
        <s v="MBCZVL0BL0BIP02" u="1"/>
        <s v="VM2221" u="1"/>
        <s v="UX010018" u="1"/>
        <s v="myczsl0bl0ws001.ux.mbid.cz" u="1"/>
        <s v="DCWS1400" u="1"/>
        <s v="UKSDATC-UKAP108" u="1"/>
        <s v="VM0836" u="1"/>
        <s v="SV4000201" u="1"/>
        <s v="VM0398" u="1"/>
        <s v="DCWS1420" u="1"/>
        <s v="VM1836" u="1"/>
        <s v="VM1398" u="1"/>
        <s v="DTVMWA058" u="1"/>
        <s v="VM2398" u="1"/>
        <s v="DCWS1430" u="1"/>
        <s v="VM0584" u="1"/>
        <s v="DCWS1440" u="1"/>
        <s v="VM1584" u="1"/>
        <s v="VM2584" u="1"/>
        <s v="DCWS1450" u="1"/>
        <s v="VM0770" u="1"/>
        <s v="DCWS1460" u="1"/>
        <s v="UKSDATC-UKTS10" u="1"/>
        <s v="devmli690" u="1"/>
        <s v="MYCZSW1DL013155" u="1"/>
        <s v="VM1770" u="1"/>
        <s v="DCWS1504" u="1"/>
        <s v="DCWS1480" u="1"/>
        <s v="vDomino4" u="1"/>
        <s v="JDE-UKAP29" u="1"/>
        <s v="DCWS1490" u="1"/>
        <s v="DCWS1524" u="1"/>
        <s v="degbs620test (TRAC)" u="1"/>
        <s v="VM0135" u="1"/>
        <s v="DCWS1534" u="1"/>
        <s v="VM1135" u="1"/>
        <s v="VM2135" u="1"/>
        <s v="UKSDATC-UKWS10" u="1"/>
        <s v="VM0321" u="1"/>
        <s v="VM00210" u="1"/>
        <s v="DCWS1554" u="1"/>
        <s v="VM1321" u="1"/>
        <s v="vsecweb" u="1"/>
        <s v="VM2321" u="1"/>
        <s v="dpvmli009" u="1"/>
        <s v="VM00211" u="1"/>
        <s v="DCWS1564" u="1"/>
        <s v="VM00212" u="1"/>
        <s v="DCWS1574" u="1"/>
        <s v="DCWS1608" u="1"/>
        <s v="VM00213" u="1"/>
        <s v="DCWS1584" u="1"/>
        <s v="DCWS1618" u="1"/>
        <s v="dpvmli309" u="1"/>
        <s v="VM00214" u="1"/>
        <s v="DCWS1594" u="1"/>
        <s v="myczsl1dl0bxdx1.ux.mbid.cz" u="1"/>
        <s v="VM00215" u="1"/>
        <s v="VM0936" u="1"/>
        <s v="VM0498" u="1"/>
        <s v="DCWS1638" u="1"/>
        <s v="myczvl0bl0gilb1.ux.mbid.cz" u="1"/>
        <s v="VM1936" u="1"/>
        <s v="VM1498" u="1"/>
        <s v="VM00216" u="1"/>
        <s v="DPVMWA085" u="1"/>
        <s v="VM2498" u="1"/>
        <s v="DCWS1648" u="1"/>
        <s v="VM00217" u="1"/>
        <s v="temp" u="1"/>
        <s v="VM0684" u="1"/>
        <s v="DCWS1658" u="1"/>
        <s v="dpvmli709" u="1"/>
        <s v="VM1684" u="1"/>
        <s v="VM00218" u="1"/>
        <s v="VM2684" u="1"/>
        <s v="DCWS1668" u="1"/>
        <s v="VM00219" u="1"/>
        <s v="VM0870" u="1"/>
        <s v="DCWS1678" u="1"/>
        <s v="ukswood-ukfs01" u="1"/>
        <s v="VM1870" u="1"/>
        <s v="mbczvl0bl0hsm06" u="1"/>
        <s v="DCWS1688" u="1"/>
        <s v="MBCZVW0BL0PAGES" u="1"/>
        <s v="mbczvl6al0elka7.ux.mbid.cz" u="1"/>
        <s v="DCWS1698" u="1"/>
        <s v="VM0049" u="1"/>
        <s v="MBCZVW0BL0NAPC1" u="1"/>
        <s v="VM1049" u="1"/>
        <s v="VM2049" u="1"/>
        <s v="UKSDATC-UKTS47" u="1"/>
        <s v="VM0235" u="1"/>
        <s v="degbs620ent" u="1"/>
        <s v="VM1235" u="1"/>
        <s v="VM2235" u="1"/>
        <s v="UKSDATC-UKIS12-SecurEnvoy" u="1"/>
        <s v="VM0421" u="1"/>
        <s v="VM1421" u="1"/>
        <s v="fra1-sddc-jts1" u="1"/>
        <s v="VM2421" u="1"/>
        <s v="mbczvl0bl0c24p2" u="1"/>
        <s v="UKSDATC-UKDB76" u="1"/>
        <s v="UKSDATC-UKRP01" u="1"/>
        <s v="degbs706test (DB IB)" u="1"/>
        <s v="VM0598" u="1"/>
        <s v="DCWS1421" u="1"/>
        <s v="VM1598" u="1"/>
        <s v="VM2598" u="1"/>
        <s v="DCWS1431" u="1"/>
        <s v="VM0784" u="1"/>
        <s v="DCWS1441" u="1"/>
        <s v="VM1784" u="1"/>
        <s v="mbfvvl0bl0opap1.ux.mbid.cz" u="1"/>
        <s v="DCWS1451" u="1"/>
        <s v="VM0970" u="1"/>
        <s v="DCWS1461" u="1"/>
        <s v="SRV_2K12_STD_DE_2CPU" u="1"/>
        <s v="VM1970" u="1"/>
        <s v="DCWS1471" u="1"/>
        <s v="DCWS1505" u="1"/>
        <s v="myczvl1dl0ufdb1.ux.mbid.cz" u="1"/>
        <s v="DCWS1481" u="1"/>
        <s v="vDomino5" u="1"/>
        <s v="myczsl0bl0audl1.ux.mbid.cz" u="1"/>
        <s v="VM0149" u="1"/>
        <s v="DCWS1515" u="1"/>
        <s v="devmli703" u="1"/>
        <s v="VM1149" u="1"/>
        <s v="mbfvvl0bl0opap2.ux.mbid.cz" u="1"/>
        <s v="DCWS1491" u="1"/>
        <s v="Template-W2K16-V1_ENG" u="1"/>
        <s v="VM2149" u="1"/>
        <s v="DCWS1525" u="1"/>
        <s v="degbs621test (TRAC)" u="1"/>
        <s v="VM0335" u="1"/>
        <s v="mbczvl6al0elkc6" u="1"/>
        <s v="VM00350" u="1"/>
        <s v="dtvmla604ibt" u="1"/>
        <s v="VM1335" u="1"/>
        <s v="VM2335" u="1"/>
        <s v="VM00351" u="1"/>
        <s v="DCWS1545" u="1"/>
        <s v="dtvmla704ibt" u="1"/>
        <s v="VM0521" u="1"/>
        <s v="VM0083" u="1"/>
        <s v="VM00352" u="1"/>
        <s v="DCWS1555" u="1"/>
        <s v="VM1521" u="1"/>
        <s v="VM1083" u="1"/>
        <s v="nfrmtd06.zit.commerzbank.com" u="1"/>
        <s v="VM2521" u="1"/>
        <s v="VM2083" u="1"/>
        <s v="VM00353" u="1"/>
        <s v="DCWS1565" u="1"/>
        <s v="dpvmla010" u="1"/>
        <s v="UKSDC01-UKCGW01" u="1"/>
        <s v="VM00354" u="1"/>
        <s v="DCWS1575" u="1"/>
        <s v="Windows2K3 SP1" u="1"/>
        <s v="MBCZVW1DL0SMTP2" u="1"/>
        <s v="VM00355" u="1"/>
        <s v="DCWS1585" u="1"/>
        <s v="vRSA-MGMT" u="1"/>
        <s v="DCWS1619" u="1"/>
        <s v="VM00356" u="1"/>
        <s v="DCLX0040" u="1"/>
        <s v="DCWS1595" u="1"/>
        <s v="NSX_Controller_1b0fbd53-5207-468c-8b57-cc80c63b803a" u="1"/>
        <s v="MYCZSW0BL015150" u="1"/>
        <s v="VM00357" u="1"/>
        <s v="SV42080OEL0133" u="1"/>
        <s v="VM0698" u="1"/>
        <s v="DCWS1639" u="1"/>
        <s v="ltban0003-cbl-01.ux.mbid.cz" u="1"/>
        <s v="VM1698" u="1"/>
        <s v="VM00358" u="1"/>
        <s v="DCLX0060" u="1"/>
        <s v="VM2698" u="1"/>
        <s v="dtvmli001 (oracle oem)" u="1"/>
        <s v="VM00359" u="1"/>
        <s v="DCLX0070" u="1"/>
        <s v="VM0884" u="1"/>
        <s v="DCWS1659" u="1"/>
        <s v="VM1884" u="1"/>
        <s v="DCLX0080" u="1"/>
        <s v="DCWS1669" u="1"/>
        <s v="fra0-mgmt-bkm1" u="1"/>
        <s v="UKSBIRS-UKDB08" u="1"/>
        <s v="mbczvl1dl0gelap" u="1"/>
        <s v="DCWS1689" u="1"/>
        <s v="sv232155.cs.commerzbank.com" u="1"/>
        <s v="DCWS1699" u="1"/>
        <s v="MBCZVW0BD0MDM11" u="1"/>
        <s v="VM0249" u="1"/>
        <s v="davmli730" u="1"/>
        <s v="UKSDATC-UKAP55" u="1"/>
        <s v="VM1249" u="1"/>
        <s v="VM2249" u="1"/>
        <s v="DCLX0164" u="1"/>
        <s v="VM0435" u="1"/>
        <s v="PC42080IND0211" u="1"/>
        <s v="degbs621ent" u="1"/>
        <s v="VM1435" u="1"/>
        <s v="VM2435" u="1"/>
        <s v="VM0621" u="1"/>
        <s v="VM0183" u="1"/>
        <s v="VM1621" u="1"/>
        <s v="MBCZVW0BL0CAPT1" u="1"/>
        <s v="VM1183" u="1"/>
        <s v="VDI-UC4-KNECHT" u="1"/>
        <s v="VM2621" u="1"/>
        <s v="VM2183" u="1"/>
        <s v="DTVMWA050" u="1"/>
        <s v="UKSDATC-UKIS07" u="1"/>
        <s v="ussi-BT-TPO01.zit.commerzbank.com" u="1"/>
        <s v="DCWS1402" u="1"/>
        <s v="vLansweeper-CLT" u="1"/>
        <s v="UKSDATC-UKTS64" u="1"/>
        <s v="VM0798" u="1"/>
        <s v="VM1798" u="1"/>
        <s v="DTVMWA078" u="1"/>
        <s v="DCWS1432" u="1"/>
        <s v="VM0984" u="1"/>
        <s v="DCWS1442" u="1"/>
        <s v="VM1984" u="1"/>
        <s v="MBCZVW0BL0CAPT3" u="1"/>
        <s v="DCWS1452" u="1"/>
        <s v="MYCZSW0BL015155" u="1"/>
        <s v="wso2ppe1-00-km-01" u="1"/>
        <s v="DCWS1472" u="1"/>
        <s v="DCWS1506" u="1"/>
        <s v="DCWS1482" u="1"/>
        <s v="vDomino6" u="1"/>
        <s v="VM0349" u="1"/>
        <s v="SBC_OVA" u="1"/>
        <s v="VM00490" u="1"/>
        <s v="devmli713" u="1"/>
        <s v="VM1349" u="1"/>
        <s v="MBCZVW0BL0NIET1" u="1"/>
        <s v="mbczvl6al0icin1.ux.mbid.cz" u="1"/>
        <s v="DCWS1492" u="1"/>
        <s v="VM2349" u="1"/>
        <s v="VM00491" u="1"/>
        <s v="DCWS1526" u="1"/>
        <s v="degbs622test (TRAC)" u="1"/>
        <s v="MBCZVW5VL814044" u="1"/>
        <s v="VM0535" u="1"/>
        <s v="VM0097" u="1"/>
        <s v="VM00492" u="1"/>
        <s v="UKSDATC-UKPR01-Test" u="1"/>
        <s v="mbczvl1dl0cdit1.ux.mbid.cz" u="1"/>
        <s v="VM1535" u="1"/>
        <s v="VM1097" u="1"/>
        <s v="VM2535" u="1"/>
        <s v="VM2097" u="1"/>
        <s v="VM00493" u="1"/>
        <s v="VM0721" u="1"/>
        <s v="VM0283" u="1"/>
        <s v="VM00494" u="1"/>
        <s v="dpvmli301" u="1"/>
        <s v="VM1721" u="1"/>
        <s v="VM1283" u="1"/>
        <s v="mbczvl0bl0mq9li2.ux.mbid.cz" u="1"/>
        <s v="VM2721" u="1"/>
        <s v="VM2283" u="1"/>
        <s v="VM00495" u="1"/>
        <s v="DCWS1566" u="1"/>
        <s v="dpvmla020" u="1"/>
        <s v="dpvmli401" u="1"/>
        <s v="vICC" u="1"/>
        <s v="VM00496" u="1"/>
        <s v="DCWS1576" u="1"/>
        <s v="VM00497" u="1"/>
        <s v="DCWS1586" u="1"/>
        <s v="myczvl1dl0ufoc1.ux.mbid.cz" u="1"/>
        <s v="VM00498" u="1"/>
        <s v="dpvmli701" u="1"/>
        <s v="vDHCP" u="1"/>
        <s v="VM00499" u="1"/>
        <s v="VCogCubeT" u="1"/>
        <s v="VM0898" u="1"/>
        <s v="lsmal0010-reactapp-01.ux.mbid.cz" u="1"/>
        <s v="MBCZVW6AL0IDMS2" u="1"/>
        <s v="VM1898" u="1"/>
        <s v="DCLX0061" u="1"/>
        <s v="vQuorum-FLS92" u="1"/>
        <s v="dpvmli729" u="1"/>
        <s v="DCLX0081" u="1"/>
        <s v="VM0020" u="1"/>
        <s v="VM1020" u="1"/>
        <s v="UKSDATC-UKTS07" u="1"/>
        <s v="VM2020" u="1"/>
        <s v="vTuxProd" u="1"/>
        <s v="MBCZVW6AL0IDMS3" u="1"/>
        <s v="New Virtual Machine" u="1"/>
        <s v="Test" u="1"/>
        <s v="VM0449" u="1"/>
        <s v="VM1449" u="1"/>
        <s v="UKSDATC-UKTEST01" u="1"/>
        <s v="VM2449" u="1"/>
        <s v="UKSDATC-UKDB36" u="1"/>
        <s v="MBCZVW5VL814048" u="1"/>
        <s v="VM0635" u="1"/>
        <s v="VM0197" u="1"/>
        <s v="vtransTest" u="1"/>
        <s v="degbs622ent" u="1"/>
        <s v="infnyi01.zit.commerzbank.com" u="1"/>
        <s v="VM1635" u="1"/>
        <s v="VM1197" u="1"/>
        <s v="vdc1" u="1"/>
        <s v="VM2635" u="1"/>
        <s v="VM2197" u="1"/>
        <s v="VM0821" u="1"/>
        <s v="VM0383" u="1"/>
        <s v="VM1821" u="1"/>
        <s v="VM1383" u="1"/>
        <s v="VM2383" u="1"/>
        <s v="dtvmla103" u="1"/>
        <s v="mbczvl6alsloga4.ux.mbid.cz" u="1"/>
        <s v="vdev-subca" u="1"/>
        <s v="DCWS1403" u="1"/>
        <s v="PC42288DEV9030" u="1"/>
        <s v="MBCZVW6AL0ZENL1" u="1"/>
        <s v="DCWS1413" u="1"/>
        <s v="UKSDATC-UKAP72" u="1"/>
        <s v="VM0998" u="1"/>
        <s v="VM1998" u="1"/>
        <s v="vAtlassianDB-P" u="1"/>
        <s v="dtvmwa088" u="1"/>
        <s v="mbczvl0bl0opap1.ux.mbid.cz" u="1"/>
        <s v="DCWS1443" u="1"/>
        <s v="VM0120" u="1"/>
        <s v="MBCZVW6AL0ZENL2" u="1"/>
        <s v="DCWS1453" u="1"/>
        <s v="VM1120" u="1"/>
        <s v="VM2120" u="1"/>
        <s v="SUSE12SP4-SAPHANADB" u="1"/>
        <s v="myczvl1dl0mqt2x.ux.mbid.cz" u="1"/>
        <s v="mbczvl0bl0icin2.ux.mbid.cz" u="1"/>
        <s v="DCWS1473" u="1"/>
        <s v="MBCZVW0BL0DARQ1" u="1"/>
        <s v="mbczvl0bl0opap2.ux.mbid.cz" u="1"/>
        <s v="DCWS1507" u="1"/>
        <s v="DPVMWD003" u="1"/>
        <s v="DCWS1483" u="1"/>
        <s v="vDomino7" u="1"/>
        <s v="DEVMWA002" u="1"/>
        <s v="UKSDATC-UKIS24" u="1"/>
        <s v="VM0549" u="1"/>
        <s v="devmli723" u="1"/>
        <s v="vTrans-DB" u="1"/>
        <s v="VM1549" u="1"/>
        <s v="MBCZVW6AL0ZENL3" u="1"/>
        <s v="DCWS1493" u="1"/>
        <s v="myczsl1dl0audl1.ux.mbid.cz" u="1"/>
        <s v="VM2549" u="1"/>
        <s v="DCWS1527" u="1"/>
        <s v="myczvl1dl0gild1" u="1"/>
        <s v="VM0735" u="1"/>
        <s v="UKSDATC-UKTS81" u="1"/>
        <s v="VM0297" u="1"/>
        <s v="vSBC-1" u="1"/>
        <s v="DCWS1537" u="1"/>
        <s v="VM1735" u="1"/>
        <s v="VM1297" u="1"/>
        <s v="VM2735" u="1"/>
        <s v="VM2297" u="1"/>
        <s v="DCWS1547" u="1"/>
        <s v="myfvvl1dl0eryx1.ux.mbid.cz" u="1"/>
        <s v="VM0921" u="1"/>
        <s v="VM0483" u="1"/>
        <s v="DCWS1557" u="1"/>
        <s v="dpvmli311" u="1"/>
        <s v="VM1921" u="1"/>
        <s v="MBCZVW6AL0ZENL4" u="1"/>
        <s v="VM1483" u="1"/>
        <s v="VM2483" u="1"/>
        <s v="DCWS1567" u="1"/>
        <s v="dpvmla030" u="1"/>
        <s v="DCWS1577" u="1"/>
        <s v="MBCZVW0BL0PAY01" u="1"/>
        <s v="DCWS1587" u="1"/>
        <s v="mbczvl1dl0prt5x.ux.mbid.cz" u="1"/>
        <s v="vDomino-EWL" u="1"/>
        <s v="UKSDATC-UKWS81" u="1"/>
        <s v="DCLX0042" u="1"/>
        <s v="DCWS1597" u="1"/>
        <s v="mbczvl6al0sps03.ux.mbid.cz" u="1"/>
        <s v="VM0034" u="1"/>
        <s v="VM1034" u="1"/>
        <s v="DCLX0072" u="1"/>
        <s v="VM2034" u="1"/>
        <s v="lsmal0004-cbl-01.ux.mbid.cz" u="1"/>
        <s v="DCLX0082" u="1"/>
        <s v="VM0220" u="1"/>
        <s v="UKSDATC-UKAP15" u="1"/>
        <s v="mbczvl6al0sps04.ux.mbid.cz" u="1"/>
        <s v="VM1220" u="1"/>
        <s v="lsmal0006-ib-01.ux.mbid.cz" u="1"/>
        <s v="VM2220" u="1"/>
        <s v="v12-Test" u="1"/>
        <s v="MBCZVW0BL0GIAT1" u="1"/>
        <s v="sv232157.cs.commerzbank.com" u="1"/>
        <s v="VM0649" u="1"/>
        <s v="DCWS1300" u="1"/>
        <s v="VM1649" u="1"/>
        <s v="VM2649" u="1"/>
        <s v="DCWS1310" u="1"/>
        <s v="VM0835" u="1"/>
        <s v="VM0397" u="1"/>
        <s v="degbs623ent" u="1"/>
        <s v="VM1835" u="1"/>
        <s v="vOS-SGW-83" u="1"/>
        <s v="UKSDATC-UKSH14" u="1"/>
        <s v="myczvl1dl0maw1d.ux.mbid.cz" u="1"/>
        <s v="VM1397" u="1"/>
        <s v="VM2397" u="1"/>
        <s v="DCWS1330" u="1"/>
        <s v="MBCZVW6AL0MCBL1" u="1"/>
        <s v="VM0583" u="1"/>
        <s v="DCWS1340" u="1"/>
        <s v="mbczvl0bl0orax5" u="1"/>
        <s v="VM1583" u="1"/>
        <s v="MBCZVW1DD0MDM12" u="1"/>
        <s v="degbs630 (Mobile Iron Sentry)" u="1"/>
        <s v="fra1-mgmt-esg1-0" u="1"/>
        <s v="VM2583" u="1"/>
        <s v="DCWS1350" u="1"/>
        <s v="dtvmla013" u="1"/>
        <s v="UKSDATC-UKTS24" u="1"/>
        <s v="DCWS1360" u="1"/>
        <s v="dtvmli691" u="1"/>
        <s v="DTVMWA070" u="1"/>
        <s v="DCWS1370" u="1"/>
        <s v="myczvl0bl0tredb" u="1"/>
        <s v="DCWS1414" u="1"/>
        <s v="MBCZVW1DD0MDM13" u="1"/>
        <s v="myczvl0bl0wiki1.ux.mbid.cz" u="1"/>
        <s v="DCWS1424" u="1"/>
        <s v="VM0134" u="1"/>
        <s v="DCWS1434" u="1"/>
        <s v="VM1134" u="1"/>
        <s v="VM2134" u="1"/>
        <s v="DCWS1444" u="1"/>
        <s v="UKSDATC-UKWS24" u="1"/>
        <s v="MBCZVW6ALTAFM01" u="1"/>
        <s v="myczvl0bl0uftx1.ux.mbid.cz" u="1"/>
        <s v="VM0320" u="1"/>
        <s v="VM00200" u="1"/>
        <s v="DCWS1454" u="1"/>
        <s v="VM1320" u="1"/>
        <s v="vGULIW10-T01" u="1"/>
        <s v="VM2320" u="1"/>
        <s v="VM00201" u="1"/>
        <s v="degbs721 (TRAC Liferay)" u="1"/>
        <s v="VM00202" u="1"/>
        <s v="DCWS1474" u="1"/>
        <s v="MBCZVW0BL0VPRS1" u="1"/>
        <s v="VM00203" u="1"/>
        <s v="DCWS1484" u="1"/>
        <s v="VM0749" u="1"/>
        <s v="vPALITMW10-T01" u="1"/>
        <s v="vICN-Test" u="1"/>
        <s v="VM1749" u="1"/>
        <s v="VM00204" u="1"/>
        <s v="DCWS1494" u="1"/>
        <s v="vAzureGW-1" u="1"/>
        <s v="DCWS1528" u="1"/>
        <s v="VM00205" u="1"/>
        <s v="VM0935" u="1"/>
        <s v="VM0497" u="1"/>
        <s v="DCWS1538" u="1"/>
        <s v="VM1935" u="1"/>
        <s v="VM1497" u="1"/>
        <s v="VM00206" u="1"/>
        <s v="VM2497" u="1"/>
        <s v="DCWS1548" u="1"/>
        <s v="VM00207" u="1"/>
        <s v="mbczvl0bd0forp6" u="1"/>
        <s v="VM0683" u="1"/>
        <s v="DCWS1558" u="1"/>
        <s v="VM1683" u="1"/>
        <s v="VM00208" u="1"/>
        <s v="VM2683" u="1"/>
        <s v="DCWS1568" u="1"/>
        <s v="VM00209" u="1"/>
        <s v="lwebp0001-reactapp-01.ux.mbid.cz" u="1"/>
        <s v="DCWS1578" u="1"/>
        <s v="vHMC" u="1"/>
        <s v="DCWS1588" u="1"/>
        <s v="MBCZVW6ALDBSD01" u="1"/>
        <s v="DCWS1598" u="1"/>
        <s v="degbs730" u="1"/>
        <s v="dpvmli721" u="1"/>
        <s v="UKSDATC-UKIS41" u="1"/>
        <s v="VM0048" u="1"/>
        <s v="degbs500ent" u="1"/>
        <s v="VM1048" u="1"/>
        <s v="davmli060" u="1"/>
        <s v="mbczvl1dl0mq9e1.ux.mbid.cz" u="1"/>
        <s v="VM2048" u="1"/>
        <s v="mbczvl6alluql8x.ux.mbid.cz" u="1"/>
        <s v="dpvmla168" u="1"/>
        <s v="DCLX0063" u="1"/>
        <s v="VM0234" u="1"/>
        <s v="sappelci00" u="1"/>
        <s v="MBCZVW0BL0LRC01" u="1"/>
        <s v="VM1234" u="1"/>
        <s v="DCLX0073" u="1"/>
        <s v="VM2234" u="1"/>
        <s v="degbs530ent" u="1"/>
        <s v="wso2ppe1-01-sptm-01" u="1"/>
        <s v="DCLX0083" u="1"/>
        <s v="VM0420" u="1"/>
        <s v="degbs804" u="1"/>
        <s v="degbs540ent" u="1"/>
        <s v="VM1420" u="1"/>
        <s v="VM2420" u="1"/>
        <s v="wso2ppe1-02-sptm-01" u="1"/>
        <s v="UKSDATC-UKAP106-1" u="1"/>
        <s v="vPingCentral" u="1"/>
        <s v="degbs606test (DB IB)" u="1"/>
        <s v="VM0849" u="1"/>
        <s v="wso2ppe1-03-sptm-01" u="1"/>
        <s v="VM1849" u="1"/>
        <s v="VM0597" u="1"/>
        <s v="degbs624ent" u="1"/>
        <s v="UKSDATC-UKPR01" u="1"/>
        <s v="VM1597" u="1"/>
        <s v="mbfvvl0bl0mqm9x.ux.mbid.cz" u="1"/>
        <s v="VM2597" u="1"/>
        <s v="DCWS1331" u="1"/>
        <s v="UKSBEDF-UKIS52" u="1"/>
        <s v="wso2ppe1-01-sptm-02" u="1"/>
        <s v="VM0783" u="1"/>
        <s v="DCWS1341" u="1"/>
        <s v="VM1783" u="1"/>
        <s v="UKSDATC-UKAP32" u="1"/>
        <s v="dtvmla023" u="1"/>
        <s v="wso2ppe1-02-sptm-02" u="1"/>
        <s v="DTVMWA080" u="1"/>
        <s v="DCWS1405" u="1"/>
        <s v="wso2ppe1-03-sptm-02" u="1"/>
        <s v="VM0148" u="1"/>
        <s v="DCWS1415" u="1"/>
        <s v="VM1148" u="1"/>
        <s v="DCWS1391" u="1"/>
        <s v="devmli043" u="1"/>
        <s v="nnpump06.zit.commerzbank.com" u="1"/>
        <s v="VM2148" u="1"/>
        <s v="DCWS1425" u="1"/>
        <s v="nnpump16.zit.commerzbank.com" u="1"/>
        <s v="sv253914.ztb.icb.commerzbank.com" u="1"/>
        <s v="VM0334" u="1"/>
        <s v="VM00340" u="1"/>
        <s v="DCWS1435" u="1"/>
        <s v="sv253890.ztb.icb.commerzbank.com" u="1"/>
        <s v="VM1334" u="1"/>
        <s v="VM2334" u="1"/>
        <s v="VM00341" u="1"/>
        <s v="DCWS1445" u="1"/>
        <s v="VM0520" u="1"/>
        <s v="VM0082" u="1"/>
        <s v="VM00342" u="1"/>
        <s v="DCWS1455" u="1"/>
        <s v="VM1520" u="1"/>
        <s v="VM1082" u="1"/>
        <s v="VM2520" u="1"/>
        <s v="vCOGPCTRL-DB" u="1"/>
        <s v="VM2082" u="1"/>
        <s v="VM00343" u="1"/>
        <s v="DCWS1465" u="1"/>
        <s v="UKSDATC-UKTS41" u="1"/>
        <s v="MBCZVW0BL0CMSQ1" u="1"/>
        <s v="VM00344" u="1"/>
        <s v="DCWS1475" u="1"/>
        <s v="DCWS1509" u="1"/>
        <s v="VM00345" u="1"/>
        <s v="DCWS1485" u="1"/>
        <s v="VM0949" u="1"/>
        <s v="DCWS1519" u="1"/>
        <s v="VM1949" u="1"/>
        <s v="MBCZVW6AL0CMDP3" u="1"/>
        <s v="VM00346" u="1"/>
        <s v="DCWS1495" u="1"/>
        <s v="DCWS1529" u="1"/>
        <s v="mbczvl6al0comhub1x.ux.mbid.cz" u="1"/>
        <s v="VM00347" u="1"/>
        <s v="vFuS-P" u="1"/>
        <s v="VM0697" u="1"/>
        <s v="DCWS1539" u="1"/>
        <s v="VM1697" u="1"/>
        <s v="VM00348" u="1"/>
        <s v="UKSDATC-UKDB70" u="1"/>
        <s v="VM2697" u="1"/>
        <s v="DCWS1549" u="1"/>
        <s v="dtvmla608iba" u="1"/>
        <s v="VM00349" u="1"/>
        <s v="myczvl1dl0prt2x.ux.mbid.cz" u="1"/>
        <s v="VM0883" u="1"/>
        <s v="UKSDATC-UKWS41" u="1"/>
        <s v="dtvmla708iba" u="1"/>
        <s v="VM1883" u="1"/>
        <s v="dpvmli059" u="1"/>
        <s v="DCWS1569" u="1"/>
        <s v="DCWS1579" u="1"/>
        <s v="DCWS1589" u="1"/>
        <s v="DPVMWI019" u="1"/>
        <s v="DPVMWA010" u="1"/>
        <s v="PC42288DEV9027" u="1"/>
        <s v="DCWS1599" u="1"/>
        <s v="VM0248" u="1"/>
        <s v="VM1248" u="1"/>
        <s v="DCLX0054" u="1"/>
        <s v="degbs741" u="1"/>
        <s v="VM2248" u="1"/>
        <s v="DCLX0064" u="1"/>
        <s v="VM0434" u="1"/>
        <s v="VM1434" u="1"/>
        <s v="DCLX0074" u="1"/>
        <s v="VM2434" u="1"/>
        <s v="DPVMWA038" u="1"/>
        <s v="degbs531ent" u="1"/>
        <s v="VM0620" u="1"/>
        <s v="VM0182" u="1"/>
        <s v="degbs805" u="1"/>
        <s v="degbs541ent" u="1"/>
        <s v="VM1620" u="1"/>
        <s v="VM1182" u="1"/>
        <s v="VM2620" u="1"/>
        <s v="VM2182" u="1"/>
        <s v="MYCZSW0BL013230" u="1"/>
        <s v="sv232149.cs.commerzbank.com" u="1"/>
        <s v="dtvmwd006" u="1"/>
        <s v="mbczvl1dl0furk5" u="1"/>
        <s v="mbczvl0bl0cmmo1.ux.mbid.cz" u="1"/>
        <s v="MYCZSW1DL016152" u="1"/>
        <s v="VM0797" u="1"/>
        <s v="myczvl1dl0maw1t.ux.mbid.cz" u="1"/>
        <s v="VM1797" u="1"/>
        <s v="DCWS1332" u="1"/>
        <s v="UKSDATC-UKVM06" u="1"/>
        <s v="VM0983" u="1"/>
        <s v="VM1983" u="1"/>
        <s v="DCWS1352" u="1"/>
        <s v="V4_TW2K3SE" u="1"/>
        <s v="fra1-mgmt-cp18" u="1"/>
        <s v="myczvl1dl0nasd1" u="1"/>
        <s v="sv253841.ztb.icb.commerzbank.com" u="1"/>
        <s v="DCWS1362" u="1"/>
        <s v="vKOS-CLN2" u="1"/>
        <s v="UKSDATC-UKDB13" u="1"/>
        <s v="DTVMWA090" u="1"/>
        <s v="UKSDATC-UKWS78" u="1"/>
        <s v="DCWS1406" u="1"/>
        <s v="MBCZVW0BL0SFQS1" u="1"/>
        <s v="VM0348" u="1"/>
        <s v="VM00480" u="1"/>
        <s v="VM1348" u="1"/>
        <s v="myczvl1dl0tredb" u="1"/>
        <s v="DCWS1392" u="1"/>
        <s v="mbczvl1dl0orax6" u="1"/>
        <s v="VM2348" u="1"/>
        <s v="VM00481" u="1"/>
        <s v="DCWS1426" u="1"/>
        <s v="VM0534" u="1"/>
        <s v="VM0096" u="1"/>
        <s v="VM00482" u="1"/>
        <s v="DCWS1436" u="1"/>
        <s v="VM1534" u="1"/>
        <s v="VM1096" u="1"/>
        <s v="VM2534" u="1"/>
        <s v="VM2096" u="1"/>
        <s v="VM00483" u="1"/>
        <s v="DCWS1446" u="1"/>
        <s v="MBCZVW0BL0SFQS2" u="1"/>
        <s v="VM0720" u="1"/>
        <s v="test2k3" u="1"/>
        <s v="VM0282" u="1"/>
        <s v="VM00484" u="1"/>
        <s v="DCWS1456" u="1"/>
        <s v="vkos-dc1" u="1"/>
        <s v="VM1720" u="1"/>
        <s v="VM1282" u="1"/>
        <s v="mbczvl6al0intv2.ux.mbid.cz" u="1"/>
        <s v="VM2720" u="1"/>
        <s v="VM2282" u="1"/>
        <s v="VM00485" u="1"/>
        <s v="DCWS1466" u="1"/>
        <s v="myczvl1dl0wiki2.ux.mbid.cz" u="1"/>
        <s v="VM00486" u="1"/>
        <s v="DCWS1476" u="1"/>
        <s v="PC43216TOR5239" u="1"/>
        <s v="MBCZVW0BL0PERF5" u="1"/>
        <s v="VM00487" u="1"/>
        <s v="DCWS1486" u="1"/>
        <s v="vm-test01" u="1"/>
        <s v="VM00488" u="1"/>
        <s v="myczvl0bl0wpsw2" u="1"/>
        <s v="dpvmli041" u="1"/>
        <s v="wso2tstx-01-ei-01.ux.mbid.cz" u="1"/>
        <s v="VM00489" u="1"/>
        <s v="Cosmic72TS20160412" u="1"/>
        <s v="VM0897" u="1"/>
        <s v="VM1897" u="1"/>
        <s v="MBCZVL0BL0RSA01" u="1"/>
        <s v="lsb000003-openapi-01.ux.mbid.cz" u="1"/>
        <s v="wso2tstx-02-ei-01.ux.mbid.cz" u="1"/>
        <s v="DPVMWI001" u="1"/>
        <s v="V6_TW2K12R2U1" u="1"/>
        <s v="UKSDATC-UKWS100" u="1"/>
        <s v="UKSDATC-UKIS01" u="1"/>
        <s v="DPVMWI101" u="1"/>
        <s v="sv253911.ztbpre.icbpre.commerzbank.com" u="1"/>
        <s v="dpvmli069" u="1"/>
        <s v="vNotesWEB4" u="1"/>
        <s v="DPVMWI029" u="1"/>
        <s v="DCLX0045" u="1"/>
        <s v="VM0448" u="1"/>
        <s v="VM1448" u="1"/>
        <s v="mbczvl1dd0forp7" u="1"/>
        <s v="DCLX0055" u="1"/>
        <s v="degbs742" u="1"/>
        <s v="VM2448" u="1"/>
        <s v="degbs752" u="1"/>
        <s v="VM0634" u="1"/>
        <s v="UKSDATC-UKLS01" u="1"/>
        <s v="VM0196" u="1"/>
        <s v="VM1634" u="1"/>
        <s v="VM1196" u="1"/>
        <s v="VM2634" u="1"/>
        <s v="DPVMWA048" u="1"/>
        <s v="VM2196" u="1"/>
        <s v="DPVMWI801" u="1"/>
        <s v="degbs532ent" u="1"/>
        <s v="MBCZVL5VL0RPPC1" u="1"/>
        <s v="DCLX0085" u="1"/>
        <s v="VM0820" u="1"/>
        <s v="VM0382" u="1"/>
        <s v="VM1820" u="1"/>
        <s v="VM1382" u="1"/>
        <s v="VM2382" u="1"/>
        <s v="davmla002" u="1"/>
        <s v="MBCZVW0BL0NISE1" u="1"/>
        <s v="Template-W10-Business-V01-ansible" u="1"/>
        <s v="MBCZVW1DL0LRC02" u="1"/>
        <s v="DCWS1303" u="1"/>
        <s v="PC42288DEV9044" u="1"/>
        <s v="UKSDATC-UKAP86" u="1"/>
        <s v="DCWS1313" u="1"/>
        <s v="mbczvl0bl0mqm9x.ux.mbid.cz" u="1"/>
        <s v="VM0997" u="1"/>
        <s v="VM1997" u="1"/>
        <s v="DCWS1333" u="1"/>
        <s v="UKSDATC-UKWS06new" u="1"/>
        <s v="DCWS1353" u="1"/>
        <s v="fra1-mgmt-liw3" u="1"/>
        <s v="DCWS1363" u="1"/>
        <s v="divmli690n" u="1"/>
        <s v="Migration-2k3Template" u="1"/>
        <s v="DPVMWT005" u="1"/>
        <s v="DCWS1407" u="1"/>
        <s v="UKSDATC-UKIS38" u="1"/>
        <s v="DCWS1383" u="1"/>
        <s v="VM0548" u="1"/>
        <s v="DCWS1417" u="1"/>
        <s v="VM1548" u="1"/>
        <s v="DCWS1393" u="1"/>
        <s v="dtvmla604-mig" u="1"/>
        <s v="VM2548" u="1"/>
        <s v="myczsl0bl0wpsl1.ux.mbid.cz" u="1"/>
        <s v="DCWS1427" u="1"/>
        <s v="myczvl1dl0lfrd2.ux.mbid.cz" u="1"/>
        <s v="VM0734" u="1"/>
        <s v="UKSDATC-UKTS01" u="1"/>
        <s v="VM0296" u="1"/>
        <s v="DCWS1437" u="1"/>
        <s v="VM1734" u="1"/>
        <s v="VM1296" u="1"/>
        <s v="vIFAS-01" u="1"/>
        <s v="VM2734" u="1"/>
        <s v="VM2296" u="1"/>
        <s v="sapp55ci00" u="1"/>
        <s v="wso2liv1-00-km-02" u="1"/>
        <s v="VM0920" u="1"/>
        <s v="MBCZVW0BD0RBEBM" u="1"/>
        <s v="VM0482" u="1"/>
        <s v="DCWS1457" u="1"/>
        <s v="vkos-dc2" u="1"/>
        <s v="VM1920" u="1"/>
        <s v="VM1482" u="1"/>
        <s v="sv253946.ztb.icb.commerzbank.com" u="1"/>
        <s v="VM2482" u="1"/>
        <s v="DCWS1467" u="1"/>
        <s v="DCWS1477" u="1"/>
        <s v="UKSDATC-UKDB30" u="1"/>
        <s v="MBCZVW1DL0CMSQ1" u="1"/>
        <s v="DCWS1487" u="1"/>
        <s v="DTVMWA803" u="1"/>
        <s v="UKSDATC-UKWS95" u="1"/>
        <s v="UKSDATC-UKWS01" u="1"/>
        <s v="mbczvl0bl0psep1.ux.mbid.cz" u="1"/>
        <s v="mbczvl0bl0tage1.ux.mbid.cz" u="1"/>
        <s v="VM0033" u="1"/>
        <s v="dpvmli007_backup" u="1"/>
        <s v="VM1033" u="1"/>
        <s v="VM2033" u="1"/>
        <s v="mbczvl1dl0pr4t1" u="1"/>
        <s v="UKSDATC-UKAP29" u="1"/>
        <s v="vIAM" u="1"/>
        <s v="sv253912.ztbpre.icbpre.commerzbank.com" u="1"/>
        <s v="myczvl1bl0wps5x" u="1"/>
        <s v="myczvl0bd0webat" u="1"/>
        <s v="Test_Server" u="1"/>
        <s v="DPVMWA030" u="1"/>
        <s v="fra0-mgmt-vra2" u="1"/>
        <s v="DCLX0046" u="1"/>
        <s v="VM0648" u="1"/>
        <s v="VM1648" u="1"/>
        <s v="DCLX0056" u="1"/>
        <s v="degbs743" u="1"/>
        <s v="lib000001-ib-01.ux.mbid.cz" u="1"/>
        <s v="VM2648" u="1"/>
        <s v="DCWS1210" u="1"/>
        <s v="VM0834" u="1"/>
        <s v="VM0396" u="1"/>
        <s v="mbczvl6alssenl2.ux.mbid.cz" u="1"/>
        <s v="VM1834" u="1"/>
        <s v="VM1396" u="1"/>
        <s v="DCLX0076" u="1"/>
        <s v="DPVMWA058" u="1"/>
        <s v="VM2396" u="1"/>
        <s v="degbs533ent" u="1"/>
        <s v="edge-2a02576a-df2e-47fa-8111-d4011cf77bfa-0-UDLR01-MGMT" u="1"/>
        <s v="DCLX0086" u="1"/>
        <s v="VM0582" u="1"/>
        <s v="DCWS1240" u="1"/>
        <s v="uksrena-ukdp01" u="1"/>
        <s v="vxRouP" u="1"/>
        <s v="VM1582" u="1"/>
        <s v="UKSDATC-UKDV07" u="1"/>
        <s v="VM2582" u="1"/>
        <s v="DCWS1260" u="1"/>
        <s v="davmli690" u="1"/>
        <s v="DCWS1270" u="1"/>
        <s v="dtvmli034" u="1"/>
        <s v="JDE-UKAP28" u="1"/>
        <s v="VM0133" u="1"/>
        <s v="DCWS1334" u="1"/>
        <s v="VM1133" u="1"/>
        <s v="UKSBIRS-UKMG03 - Do Not Start" u="1"/>
        <s v="UKSDATC-UKWS38" u="1"/>
        <s v="VM2133" u="1"/>
        <s v="MBCZVW6ALTBENE2" u="1"/>
        <s v="VDS-TM001" u="1"/>
        <s v="DCWS1354" u="1"/>
        <s v="mbczvl1dl0cmmo2.ux.mbid.cz" u="1"/>
        <s v="sv253843.ztb.icb.commerzbank.com" u="1"/>
        <s v="mbczvl6alsicis7.ux.mbid.cz" u="1"/>
        <s v="degbs621 (TRAC Liferay)" u="1"/>
        <s v="DCWS1374" u="1"/>
        <s v="diebold_test" u="1"/>
        <s v="DPVMWT015" u="1"/>
        <s v="uksfulw-ukdp01" u="1"/>
        <s v="MBCZVW1DL0CMDP2" u="1"/>
        <s v="DCWS1408" u="1"/>
        <s v="SRV_2019_STD_EN" u="1"/>
        <s v="DTVMWA013" u="1"/>
        <s v="DCWS1384" u="1"/>
        <s v="VM0748" u="1"/>
        <s v="degbs652 (FPK Services.02)" u="1"/>
        <s v="DCWS1418" u="1"/>
        <s v="VM1748" u="1"/>
        <s v="nnpump09.zit.commerzbank.com" u="1"/>
        <s v="UKSDATCUKSAP6" u="1"/>
        <s v="ldepo0002-logstash-01.ux.mbid.cz" u="1"/>
        <s v="DCWS1428" u="1"/>
        <s v="vIS-EXT02" u="1"/>
        <s v="fra0-mgmt-opd3" u="1"/>
        <s v="nnpump19.zit.commerzbank.com" u="1"/>
        <s v="VM0934" u="1"/>
        <s v="VM0496" u="1"/>
        <s v="DCWS1438" u="1"/>
        <s v="VM1934" u="1"/>
        <s v="VM1496" u="1"/>
        <s v="VM2496" u="1"/>
        <s v="DCWS1448" u="1"/>
        <s v="VM0682" u="1"/>
        <s v="DCWS1458" u="1"/>
        <s v="VM1682" u="1"/>
        <s v="sv253947.ztb.icb.commerzbank.com" u="1"/>
        <s v="VM2682" u="1"/>
        <s v="vTransProd" u="1"/>
        <s v="DCWS1478" u="1"/>
        <s v="MBCZVW1DL0CMDP4" u="1"/>
        <s v="DCWS1488" u="1"/>
        <s v="mbczvl0bl0acti1.ux.mbid.cz" u="1"/>
        <s v="DPVMAI004" u="1"/>
        <s v="myczvl0bl0sasbw.ux.mbid.cz" u="1"/>
        <s v="UKSDATC-UKIS55" u="1"/>
        <s v="DCWS1498" u="1"/>
        <s v="MBCZVW1DL0SFQS3" u="1"/>
        <s v="VM0047" u="1"/>
        <s v="dpvmli061" u="1"/>
        <s v="VM1047" u="1"/>
        <s v="degbs640" u="1"/>
        <s v="mbczvl6al0loga1.ux.mbid.cz" u="1"/>
        <s v="VM2047" u="1"/>
        <s v="ltban0001-logstash-01.ux.mbid.cz" u="1"/>
        <s v="VM0233" u="1"/>
        <s v="VM1233" u="1"/>
        <s v="VM2233" u="1"/>
        <s v="mbczsl0bl0afsd1" u="1"/>
        <s v="MBCZVW1DL0SFQS4" u="1"/>
        <s v="sv253913.ztbpre.icbpre.commerzbank.com" u="1"/>
        <s v="myczvl0bl0fram1.ux.mbid.cz" u="1"/>
        <s v="mbczvl0bl0mq9fv2.ux.mbid.cz" u="1"/>
        <s v="myczvl0bl0prua1.ux.mbid.cz" u="1"/>
        <s v="mbczvl1dl0sasvi.ux.mbid.cz" u="1"/>
        <s v="DCLX0037" u="1"/>
        <s v="UKSDATCUKSH07" u="1"/>
        <s v="DPVMWA040" u="1"/>
        <s v="MBCZVL1DL0RSA02" u="1"/>
        <s v="vNagios" u="1"/>
        <s v="VM0848" u="1"/>
        <s v="DCWS1201" u="1"/>
        <s v="VM1848" u="1"/>
        <s v="DCWS1211" u="1"/>
        <s v="mbczvl1dl0ufgwd.ux.mbid.cz" u="1"/>
        <s v="wso2tstd-01-ei-01" u="1"/>
        <s v="myczvl0bl0prua2.ux.mbid.cz" u="1"/>
        <s v="VM0596" u="1"/>
        <s v="mbczvl6al0rtep1.ux.mbid.cz" u="1"/>
        <s v="VM1596" u="1"/>
        <s v="vCogPA-DSP01" u="1"/>
        <s v="DPVMWA068" u="1"/>
        <s v="VM2596" u="1"/>
        <s v="DCWS1231" u="1"/>
        <s v="degbs534ent" u="1"/>
        <s v="VM0782" u="1"/>
        <s v="UKSDATC-UKAP46" u="1"/>
        <s v="VM1782" u="1"/>
        <s v="DCWS1251" u="1"/>
        <s v="Template-W2K16-V1" u="1"/>
        <s v="DCWs1261" u="1"/>
        <s v="mbczvl6al0rtep2.ux.mbid.cz" u="1"/>
        <s v="DCWS1271" u="1"/>
        <s v="degbs574ent" u="1"/>
        <s v="MBCZVW0BL000005" u="1"/>
        <s v="DCWS1305" u="1"/>
        <s v="VM0147" u="1"/>
        <s v="DCWS1315" u="1"/>
        <s v="davmli703" u="1"/>
        <s v="VM1147" u="1"/>
        <s v="degbs594ent" u="1"/>
        <s v="VM2147" u="1"/>
        <s v="mbczvl6al0rtep3.ux.mbid.cz" u="1"/>
        <s v="VM0333" u="1"/>
        <s v="VM00330" u="1"/>
        <s v="DCWS1335" u="1"/>
        <s v="VM1333" u="1"/>
        <s v="mbczvl0bl0nfat2.ux.mbid.cz" u="1"/>
        <s v="VM2333" u="1"/>
        <s v="MBCZVW0BL000006" u="1"/>
        <s v="VM00331" u="1"/>
        <s v="VM0081" u="1"/>
        <s v="VM00332" u="1"/>
        <s v="DCWS1355" u="1"/>
        <s v="VM1081" u="1"/>
        <s v="VM2081" u="1"/>
        <s v="VM00333" u="1"/>
        <s v="DCWS1365" u="1"/>
        <s v="UKSDATC-UKTS55" u="1"/>
        <s v="vNAC-2" u="1"/>
        <s v="mbczvl0bd0bbox2" u="1"/>
        <s v="VM00334" u="1"/>
        <s v="DCWS1409" u="1"/>
        <s v="DTVMWA023" u="1"/>
        <s v="VM00335" u="1"/>
        <s v="DCWS1385" u="1"/>
        <s v="VM0948" u="1"/>
        <s v="DCWS1419" u="1"/>
        <s v="VM1948" u="1"/>
        <s v="VM00336" u="1"/>
        <s v="vWas-App-Test4" u="1"/>
        <s v="VM00337" u="1"/>
        <s v="myczsl1dl0wpsl1.ux.mbid.cz" u="1"/>
        <s v="VM0696" u="1"/>
        <s v="DCWS1439" u="1"/>
        <s v="VM1696" u="1"/>
        <s v="VM00338" u="1"/>
        <s v="VM2696" u="1"/>
        <s v="DCWS1449" u="1"/>
        <s v="VM00339" u="1"/>
        <s v="VM0882" u="1"/>
        <s v="DCWS1459" u="1"/>
        <s v="VM1882" u="1"/>
        <s v="DCWS1469" u="1"/>
        <s v="dpvmld006" u="1"/>
        <s v="V65_W2K19SE_SECBOOT_DATACENTER1_VLAN320" u="1"/>
        <s v="DCWS1479" u="1"/>
        <s v="myfvsl0bl0wswl1.ux.mbid.cz" u="1"/>
        <s v="DCWS1489" u="1"/>
        <s v="ldepo0003-reactapp-01.ux.mbid.cz" u="1"/>
        <s v="sv253840.ztbpre.icbpre.commerzbank.com" u="1"/>
        <s v="degbs631" u="1"/>
        <s v="VM0247" u="1"/>
        <s v="dpvmli071" u="1"/>
        <s v="VM1247" u="1"/>
        <s v="degbs641" u="1"/>
        <s v="VM2247" u="1"/>
        <s v="VM0433" u="1"/>
        <s v="VM1433" u="1"/>
        <s v="DPVMWI031" u="1"/>
        <s v="VM2433" u="1"/>
        <s v="wso2tstx-01-gw-01.ux.mbid.cz" u="1"/>
        <s v="VM0181" u="1"/>
        <s v="VM1181" u="1"/>
        <s v="MYCZSW0BL015068" u="1"/>
        <s v="mbczvl1dl0psep2.ux.mbid.cz" u="1"/>
        <s v="VM2181" u="1"/>
        <s v="wso2tstx-02-gw-01.ux.mbid.cz" u="1"/>
        <s v="lmort0001-reactapp-01.ux.mbid.cz" u="1"/>
        <s v="dpvmli299" u="1"/>
        <s v="DCLX0038" u="1"/>
        <s v="mbczvl1dl0tage2.ux.mbid.cz" u="1"/>
        <s v="DCWS1212" u="1"/>
        <s v="vpatchman" u="1"/>
        <s v="VM0796" u="1"/>
        <s v="VM1796" u="1"/>
        <s v="DCWS1232" u="1"/>
        <s v="DCLX0088" u="1"/>
        <s v="VM0982" u="1"/>
        <s v="vInfaP-DOM" u="1"/>
        <s v="UKSDATC-UKAP150" u="1"/>
        <s v="VM1982" u="1"/>
        <s v="DCLX0098" u="1"/>
        <s v="DCWS1252" u="1"/>
        <s v="sv241087.ztb.icb.commerzbank.com" u="1"/>
        <s v="myczsl0bl0tbsl1" u="1"/>
        <s v="DCWS1262" u="1"/>
        <s v="USWFC33-dmz-ise.ztb.icb.commerzbank.com" u="1"/>
        <s v="DCWS1272" u="1"/>
        <s v="DCWS1306" u="1"/>
        <s v="DCWS1282" u="1"/>
        <s v="UKSDATC-UKAP151" u="1"/>
        <s v="VM0347" u="1"/>
        <s v="VM00470" u="1"/>
        <s v="VM1347" u="1"/>
        <s v="VM2347" u="1"/>
        <s v="UKSBIRS-UKIS07_NEW" u="1"/>
        <s v="VM00471" u="1"/>
        <s v="UKSBIRS-UKDB16" u="1"/>
        <s v="VM0533" u="1"/>
        <s v="VM0095" u="1"/>
        <s v="VM00472" u="1"/>
        <s v="DCWS1336" u="1"/>
        <s v="VM1533" u="1"/>
        <s v="VM1095" u="1"/>
        <s v="VM2533" u="1"/>
        <s v="DTVMWI014" u="1"/>
        <s v="VM2095" u="1"/>
        <s v="VM00473" u="1"/>
        <s v="UKSDATC-UKAP152" u="1"/>
        <s v="VM0281" u="1"/>
        <s v="VM00474" u="1"/>
        <s v="DCWS1356" u="1"/>
        <s v="UKSDATC-UKAP63" u="1"/>
        <s v="VM1281" u="1"/>
        <s v="UKSDATCUKSAP2" u="1"/>
        <s v="uksdc01-ukdc04" u="1"/>
        <s v="sv253845.ztb.icb.commerzbank.com" u="1"/>
        <s v="VM2281" u="1"/>
        <s v="VM00475" u="1"/>
        <s v="DCWS1366" u="1"/>
        <s v="vempirum" u="1"/>
        <s v="VM00476" u="1"/>
        <s v="sv253865.ztb.icb.commerzbank.com" u="1"/>
        <s v="DTVMWA033" u="1"/>
        <s v="VM00477" u="1"/>
        <s v="DCWS1386" u="1"/>
        <s v="V5_TW2K8EER2" u="1"/>
        <s v="UKSDATC-UKAP153" u="1"/>
        <s v="VM00478" u="1"/>
        <s v="VM00479" u="1"/>
        <s v="VisionAgent" u="1"/>
        <s v="VM0896" u="1"/>
        <s v="VM1896" u="1"/>
        <s v="UKSDATC-UKIS15" u="1"/>
        <s v="UKSDATC-UKAP154" u="1"/>
        <s v="MBCZVW0BL0GEGP1" u="1"/>
        <s v="wso2tstf-00-km-02.ux.mbid.cz" u="1"/>
        <s v="UKSDATC-UKTS72" u="1"/>
        <s v="vIVR" u="1"/>
        <s v="UKSDC01-UKIS46" u="1"/>
        <s v="degbs632" u="1"/>
        <s v="UKSDATC-UKAP155" u="1"/>
        <s v="VM0447" u="1"/>
        <s v="VM1447" u="1"/>
        <s v="degbs642" u="1"/>
        <s v="MBCZVW0BL0ATOL1" u="1"/>
        <s v="VM2447" u="1"/>
        <s v="wso2tst2-01-ei-02.ux.mbid.cz" u="1"/>
        <s v="VM0633" u="1"/>
        <s v="VM0195" u="1"/>
        <s v="VM1633" u="1"/>
        <s v="VM1195" u="1"/>
        <s v="DPVMWI041" u="1"/>
        <s v="VM2633" u="1"/>
        <s v="VM2195" u="1"/>
        <s v="lsmal0002-logstash-01.ux.mbid.cz" u="1"/>
        <s v="UKSDATC-UKWS72" u="1"/>
        <s v="UKSDATC-UKAP156" u="1"/>
        <s v="mbczvl1dl0acti2.ux.mbid.cz" u="1"/>
        <s v="wso2tst2-02-ei-02.ux.mbid.cz" u="1"/>
        <s v="VM0381" u="1"/>
        <s v="VM1381" u="1"/>
        <s v="2019-test" u="1"/>
        <s v="VM2381" u="1"/>
        <s v="DCLX0039" u="1"/>
        <s v="dpvmwa060" u="1"/>
        <s v="sv253945.ztbpre.icbpre.commerzbank.com" u="1"/>
        <s v="DCLX0049" u="1"/>
        <s v="UKSDATC-UKAP157" u="1"/>
        <s v="UKSDC01-QUALYS1" u="1"/>
        <s v="UKSDATC-UKAP06" u="1"/>
        <s v="mbczsl1dl0afsd2" u="1"/>
        <s v="myczvl1dl0fram2.ux.mbid.cz" u="1"/>
        <s v="VM0996" u="1"/>
        <s v="VM1996" u="1"/>
        <s v="dpvmwa088" u="1"/>
        <s v="DCWS1233" u="1"/>
        <s v="vER-UTA-DC" u="1"/>
        <s v="degbs536ent" u="1"/>
        <s v="mbczvl6altvido1.ux.mbid.cz" u="1"/>
        <s v="mbczvl0bd0nfat1.ux.mbid.cz" u="1"/>
        <s v="vIT-Support-T02" u="1"/>
        <s v="DCWS1253" u="1"/>
        <s v="sv241088.ztb.icb.commerzbank.com" u="1"/>
        <s v="myczvl1dl0mqm6x.ux.mbid.cz" u="1"/>
        <s v="DCWS1263" u="1"/>
        <s v="vTransApps" u="1"/>
        <s v="UKSDATC-UKSH05" u="1"/>
        <s v="degbs446 (RMS)" u="1"/>
        <s v="vSignature-p2" u="1"/>
        <s v="DCWS1307" u="1"/>
        <s v="mbczvl6al0rft2.ux.mbid.cz" u="1"/>
        <s v="SV520015Client" u="1"/>
        <s v="mbczvl1dl0mq9p1.ux.mbid.cz" u="1"/>
        <s v="DCWS1283" u="1"/>
        <s v="degbs586ent" u="1"/>
        <s v="VM0547" u="1"/>
        <s v="degbs651 (FPK Services.01)" u="1"/>
        <s v="VM1547" u="1"/>
        <s v="dtvmli064" u="1"/>
        <s v="DCWS1293" u="1"/>
        <s v="VM2547" u="1"/>
        <s v="UKSDATC-UKTS15" u="1"/>
        <s v="MBCZVW0BL0REPT1" u="1"/>
        <s v="mbczvl1dl0ofat1.ux.mbid.cz" u="1"/>
        <s v="VM0733" u="1"/>
        <s v="VM0295" u="1"/>
        <s v="DCWS1337" u="1"/>
        <s v="VM1733" u="1"/>
        <s v="VM1295" u="1"/>
        <s v="VM2733" u="1"/>
        <s v="DTVMWI024" u="1"/>
        <s v="VM2295" u="1"/>
        <s v="VM0481" u="1"/>
        <s v="DCWS1357" u="1"/>
        <s v="VM1481" u="1"/>
        <s v="VM2481" u="1"/>
        <s v="DCWS1367" u="1"/>
        <s v="MBCZVW0BL0REPT2" u="1"/>
        <s v="UKSBIRS-UKTS04" u="1"/>
        <s v="UKSDATC-UKDB44" u="1"/>
        <s v="sv253866.ztb.icb.commerzbank.com" u="1"/>
        <s v="mbczvl6al0fors1.ux.mbid.cz" u="1"/>
        <s v="DCWS1387" u="1"/>
        <s v="UKSDATC-UKWS15" u="1"/>
        <s v="degbs520int.degbank.local" u="1"/>
        <s v="mbczvl0bl0ufto1.ux.mbid.cz" u="1"/>
        <s v="VM0032" u="1"/>
        <s v="uksblak-test01" u="1"/>
        <s v="VM1032" u="1"/>
        <s v="mbczvl1dd0bbox3" u="1"/>
        <s v="VM2032" u="1"/>
        <s v="MBCZVW6AL0ARCL1" u="1"/>
        <s v="myczsl0bl0wswl1.ux.mbid.cz" u="1"/>
        <s v="UKSDATC-UKAP80" u="1"/>
        <s v="vtrans-test" u="1"/>
        <s v="mbczvl0bl0ufto2.ux.mbid.cz" u="1"/>
        <s v="lsmal0005-openapi-01.ux.mbid.cz" u="1"/>
        <s v="sv253842.ztbpre.icbpre.commerzbank.com" u="1"/>
        <s v="MBCZVW6AL0ARCL2" u="1"/>
        <s v="MBCZVW6AL0CRCL1" u="1"/>
        <s v="degbs633" u="1"/>
        <s v="VM0647" u="1"/>
        <s v="mbfvvl1dl0mqm3x.ux.mbid.cz" u="1"/>
        <s v="VM1647" u="1"/>
        <s v="dtvmla468iba" u="1"/>
        <s v="degbs643" u="1"/>
        <s v="Win2012R2_STD1" u="1"/>
        <s v="VM2647" u="1"/>
        <s v="mbczvl0bd0nfav1" u="1"/>
        <s v="mbczvl0bl0ufto3.ux.mbid.cz" u="1"/>
        <s v="VM0833" u="1"/>
        <s v="VM0395" u="1"/>
        <s v="VM1833" u="1"/>
        <s v="vOS-SGW-82" u="1"/>
        <s v="dtvmla607ibt" u="1"/>
        <s v="VM1395" u="1"/>
        <s v="DPVMWI051" u="1"/>
        <s v="mbczvl6al0svlw1.ux.mbid.cz" u="1"/>
        <s v="VM2395" u="1"/>
        <s v="dtvmla707ibt" u="1"/>
        <s v="MBCZVW6AL0CRCL2" u="1"/>
        <s v="lsmal0012-logstash-01.ux.mbid.cz" u="1"/>
        <s v="vSSAM" u="1"/>
        <s v="UKSDATC-UKIS32" u="1"/>
        <s v="VM0581" u="1"/>
        <s v="ukscoba-ukde01" u="1"/>
        <s v="VM1581" u="1"/>
        <s v="SV42104BOSV104" u="1"/>
        <s v="VM2581" u="1"/>
        <s v="UKSEDGE-UKAP01" u="1"/>
        <s v="dpvmla013" u="1"/>
        <s v="mbczvl0bl0ufto4.ux.mbid.cz" u="1"/>
        <s v="connect" u="1"/>
        <s v="dpvmli691" u="1"/>
        <s v="DPVMWA070" u="1"/>
        <s v="mbczvl6al0svlw2.ux.mbid.cz" u="1"/>
        <s v="DCWS1170" u="1"/>
        <s v="DCWS1204" u="1"/>
        <s v="degbs507ent" u="1"/>
        <s v="DCWS1180" u="1"/>
        <s v="capamp20.zit.commerzbank.com" u="1"/>
        <s v="davmli033" u="1"/>
        <s v="degbs493ent" u="1"/>
        <s v="myczsl0bl0kwps1" u="1"/>
        <s v="mbczvl0bl0ufto5.ux.mbid.cz" u="1"/>
        <s v="VM0132" u="1"/>
        <s v="DPVMWA098" u="1"/>
        <s v="DCWS1234" u="1"/>
        <s v="degbs537ent" u="1"/>
        <s v="mbczvl6al0svlw3.ux.mbid.cz" u="1"/>
        <s v="VM1132" u="1"/>
        <s v="VM2132" u="1"/>
        <s v="wso2tstd-01-gw-01" u="1"/>
        <s v="DCWS1254" u="1"/>
        <s v="myczsl0bl0kwps2" u="1"/>
        <s v="mbczvl0dl0sbdbd2" u="1"/>
        <s v="DCWS1264" u="1"/>
        <s v="UKSDATC-UKTS71-RESTORED" u="1"/>
        <s v="DCWS1274" u="1"/>
        <s v="mbczvl6al0svlw4.ux.mbid.cz" u="1"/>
        <s v="DCWS1308" u="1"/>
        <s v="VM0747" u="1"/>
        <s v="sapd18ci00" u="1"/>
        <s v="VM1747" u="1"/>
        <s v="DCWS1294" u="1"/>
        <s v="UKSDATC-UKAP23" u="1"/>
        <s v="MBCZVL1DL0QRTST" u="1"/>
        <s v="vIBM-Remote-alt" u="1"/>
        <s v="V60_TW2K16SE_DATACENTER1_VLAN321" u="1"/>
        <s v="VM0933" u="1"/>
        <s v="VM0495" u="1"/>
        <s v="DCWS1338" u="1"/>
        <s v="VM1933" u="1"/>
        <s v="VM1495" u="1"/>
        <s v="VM2495" u="1"/>
        <s v="DCWS1348" u="1"/>
        <s v="VM0681" u="1"/>
        <s v="DCWS1358" u="1"/>
        <s v="VM1681" u="1"/>
        <s v="degbs496 (WS Core24 LB)" u="1"/>
        <s v="VM2681" u="1"/>
        <s v="DCWS1368" u="1"/>
        <s v="degbs500" u="1"/>
        <s v="sv253857.ztb.icb.commerzbank.com" u="1"/>
        <s v="DCWS1378" u="1"/>
        <s v="DCWS1388" u="1"/>
        <s v="MBCZVW5VL0IR001" u="1"/>
        <s v="UKSDATC-UKCV01" u="1"/>
        <s v="degbs530" u="1"/>
        <s v="vDPC" u="1"/>
        <s v="VM0046" u="1"/>
        <s v="VM1046" u="1"/>
        <s v="degbs540" u="1"/>
        <s v="myczvl1dl0wlki1.ux.mbid.cz" u="1"/>
        <s v="VM2046" u="1"/>
        <s v="devmli016" u="1"/>
        <s v="UKSDATC-UKDV01" u="1"/>
        <s v="UKSDATC-UKTS32" u="1"/>
        <s v="degbs550" u="1"/>
        <s v="VM0232" u="1"/>
        <s v="VM1232" u="1"/>
        <s v="VM2232" u="1"/>
        <s v="MYCZSW1DL015234" u="1"/>
        <s v="mbczvl6al0for1x.ux.mbid.cz" u="1"/>
        <s v="DEVMWA092" u="1"/>
        <s v="fra0-mgmt-psh3" u="1"/>
        <s v="degbs634" u="1"/>
        <s v="RETIRED - JAC Citrix Production Terminal Server Template" u="1"/>
        <s v="VM0847" u="1"/>
        <s v="UKSDATC-UKWS32" u="1"/>
        <s v="degbs404ent" u="1"/>
        <s v="VM1847" u="1"/>
        <s v="MBCZVW1DL0KOMT1" u="1"/>
        <s v="VM0595" u="1"/>
        <s v="VM1595" u="1"/>
        <s v="VM2595" u="1"/>
        <s v="template_p_redhat6" u="1"/>
        <s v="VM0781" u="1"/>
        <s v="DCWS1141" u="1"/>
        <s v="degbs708" u="1"/>
        <s v="dpvmli304" u="1"/>
        <s v="VM1781" u="1"/>
        <s v="dpvmla023" u="1"/>
        <s v="template-win2k16-automation_OLD_DO_NOT_USE" u="1"/>
        <s v="vWitness-VDI-7" u="1"/>
        <s v="DCWS1161" u="1"/>
        <s v="DPVMWI089" u="1"/>
        <s v="DPVMWA080" u="1"/>
        <s v="DCWS1171" u="1"/>
        <s v="DCWS1205" u="1"/>
        <s v="degbs748" u="1"/>
        <s v="capamp21.zit.commerzbank.com" u="1"/>
        <s v="VM0146" u="1"/>
        <s v="mbczvl6alsrfli1.ux.mbid.cz" u="1"/>
        <s v="DCWS1215" u="1"/>
        <s v="VM1146" u="1"/>
        <s v="VM2146" u="1"/>
        <s v="dpvmli804" u="1"/>
        <s v="DCWS1225" u="1"/>
        <s v="degbs528ent" u="1"/>
        <s v="myfvvl0bl0pr2lx.ux.mbid.cz" u="1"/>
        <s v="VM0332" u="1"/>
        <s v="mbczvl0bl0hydra.ux.mbid.cz" u="1"/>
        <s v="VM00320" u="1"/>
        <s v="DCWS1235" u="1"/>
        <s v="vInfoSrv" u="1"/>
        <s v="degbs538ent" u="1"/>
        <s v="VM1332" u="1"/>
        <s v="VM2332" u="1"/>
        <s v="VM00321" u="1"/>
        <s v="VM0080" u="1"/>
        <s v="VM00322" u="1"/>
        <s v="DCWS1255" u="1"/>
        <s v="VM1080" u="1"/>
        <s v="UKSDATC-UKTS69" u="1"/>
        <s v="MBCZVW0BL0EPV01" u="1"/>
        <s v="VM2080" u="1"/>
        <s v="VM00323" u="1"/>
        <s v="DCWS1265" u="1"/>
        <s v="vNAC-1" u="1"/>
        <s v="myczvl1dl0atasi.ux.mbid.cz" u="1"/>
        <s v="mbczvl0bl0saspx.ux.mbid.cz" u="1"/>
        <s v="VM00324" u="1"/>
        <s v="DCWS1275" u="1"/>
        <s v="VM00325" u="1"/>
        <s v="VM0947" u="1"/>
        <s v="VM1947" u="1"/>
        <s v="VM00326" u="1"/>
        <s v="DCWS1295" u="1"/>
        <s v="VM00327" u="1"/>
        <s v="VM0695" u="1"/>
        <s v="DCWS1339" u="1"/>
        <s v="UKSDATC-UKDB04" u="1"/>
        <s v="VM1695" u="1"/>
        <s v="VM00328" u="1"/>
        <s v="VM2695" u="1"/>
        <s v="DCWS1349" u="1"/>
        <s v="VM00329" u="1"/>
        <s v="myczvl1dl0prd2x.ux.mbid.cz" u="1"/>
        <s v="VM0881" u="1"/>
        <s v="DCWS1359" u="1"/>
        <s v="VM1881" u="1"/>
        <s v="degbs497 (WS Core24 LB)" u="1"/>
        <s v="DCWS1369" u="1"/>
        <s v="mbczvl6alppayh5.ux.mbid.cz" u="1"/>
        <s v="sv257000.ztb.icb.commerzbank.com" u="1"/>
        <s v="DCWS1379" u="1"/>
        <s v="degbs511" u="1"/>
        <s v="dtvmla106" u="1"/>
        <s v="degbs531" u="1"/>
        <s v="VM0246" u="1"/>
        <s v="VM1246" u="1"/>
        <s v="vCM-Prod" u="1"/>
        <s v="UKSDATC-UKAP40" u="1"/>
        <s v="VM2246" u="1"/>
        <s v="mbczvl6alppayh6.ux.mbid.cz" u="1"/>
        <s v="SVSAPP53CI00" u="1"/>
        <s v="VM0432" u="1"/>
        <s v="VM1432" u="1"/>
        <s v="VM2432" u="1"/>
        <s v="VM0180" u="1"/>
        <s v="VM1180" u="1"/>
        <s v="Migration-2K3R2Template" u="1"/>
        <s v="VM2180" u="1"/>
        <s v="myfvvl0bl0orax1.ux.mbid.cz" u="1"/>
        <s v="sv253844.ztbpre.icbpre.commerzbank.com" u="1"/>
        <s v="DEVMWA005" u="1"/>
        <s v="MBCZVW6ALTGWFM1" u="1"/>
        <s v="myczvl1dl0emldb" u="1"/>
        <s v="degbs645" u="1"/>
        <s v="lapi00001-cbl-01.ux.mbid.cz" u="1"/>
        <s v="SV42080OEL0015" u="1"/>
        <s v="VM0795" u="1"/>
        <s v="DCWS1122" u="1"/>
        <s v="myczvl0bl0lict1.ux.mbid.cz" u="1"/>
        <s v="VM1795" u="1"/>
        <s v="degbs435ent" u="1"/>
        <s v="myfvvl0bl0orax2.ux.mbid.cz" u="1"/>
        <s v="mbczvl0bl0atmd1.ux.mbid.cz" u="1"/>
        <s v="Guest Introspection(rz1-esxisrv1.uta.local)" u="1"/>
        <s v="VM0981" u="1"/>
        <s v="degbs709" u="1"/>
        <s v="MBCZVW6ALTGWFM2" u="1"/>
        <s v="dpvmli314" u="1"/>
        <s v="wso2tst2-01-gw-02.ux.mbid.cz" u="1"/>
        <s v="VM1981" u="1"/>
        <s v="DCWS1152" u="1"/>
        <s v="vConfigMgmnt1" u="1"/>
        <s v="myczvl0bl0lict2.ux.mbid.cz" u="1"/>
        <s v="wso2tst2-02-gw-02.ux.mbid.cz" u="1"/>
        <s v="DPVMWA090" u="1"/>
        <s v="DCWS1172" u="1"/>
        <s v="myczvl1dl0tstpa" u="1"/>
        <s v="degbs509ent" u="1"/>
        <s v="VM0346" u="1"/>
        <s v="VM00460" u="1"/>
        <s v="DCWS1216" u="1"/>
        <s v="VM1346" u="1"/>
        <s v="DCWS1192" u="1"/>
        <s v="myczvl0bl0dmst3.ux.mbid.cz" u="1"/>
        <s v="VM2346" u="1"/>
        <s v="VM00461" u="1"/>
        <s v="DCWS1226" u="1"/>
        <s v="dtvmld001" u="1"/>
        <s v="degbs529ent" u="1"/>
        <s v="UKSDATC-UKN302" u="1"/>
        <s v="VM0532" u="1"/>
        <s v="mbczvl1dl0ufto5.ux.mbid.cz" u="1"/>
        <s v="VM0094" u="1"/>
        <s v="VM00462" u="1"/>
        <s v="DCWS1236" u="1"/>
        <s v="VM1532" u="1"/>
        <s v="MBCZVL5VL0DMA01" u="1"/>
        <s v="VM1094" u="1"/>
        <s v="VM2532" u="1"/>
        <s v="VM2094" u="1"/>
        <s v="VM00463" u="1"/>
        <s v="PC42288DEV9035" u="1"/>
        <s v="UKSDATC-UKAP77" u="1"/>
        <s v="VM0280" u="1"/>
        <s v="VM00464" u="1"/>
        <s v="DCWS1256" u="1"/>
        <s v="VM1280" u="1"/>
        <s v="VM2280" u="1"/>
        <s v="VM00465" u="1"/>
        <s v="DCWS1266" u="1"/>
        <s v="degbs569ent" u="1"/>
        <s v="mbczvl0bl0icis1.ux.mbid.cz" u="1"/>
        <s v="mbczvl1dl0ufto6.ux.mbid.cz" u="1"/>
        <s v="VM00466" u="1"/>
        <s v="DCWS1276" u="1"/>
        <s v="VM00467" u="1"/>
        <s v="DCWS1286" u="1"/>
        <s v="uksrena-ukfs01" u="1"/>
        <s v="MBCZVL0BL0AFS01" u="1"/>
        <s v="VM00468" u="1"/>
        <s v="DCWS1296" u="1"/>
        <s v="Template-W2K16_DMZ01_FW05TEST" u="1"/>
        <s v="VM00469" u="1"/>
        <s v="VM0895" u="1"/>
        <s v="VDS-OM001" u="1"/>
        <s v="myczsl1dl0kwps3" u="1"/>
        <s v="ukspark-ukdp01" u="1"/>
        <s v="MBCZVW6AL0IDM01" u="1"/>
        <s v="mbczvl1dl0ufto7.ux.mbid.cz" u="1"/>
        <s v="VM1895" u="1"/>
        <s v="UKSDATC-UKIS29" u="1"/>
        <s v="mbczvl0bl0idrt1x" u="1"/>
        <s v="sv253849.ztb.icb.commerzbank.com" u="1"/>
        <s v="dtvmla016" u="1"/>
        <s v="sv257001.ztb.icb.commerzbank.com" u="1"/>
      </sharedItems>
    </cacheField>
    <cacheField name="Powerstate" numFmtId="0">
      <sharedItems containsBlank="1" containsMixedTypes="1" containsNumber="1" containsInteger="1" minValue="0" maxValue="0" count="4">
        <s v="poweredOn"/>
        <s v="poweredOff"/>
        <m/>
        <n v="0" u="1"/>
      </sharedItems>
    </cacheField>
    <cacheField name="Template" numFmtId="0">
      <sharedItems containsBlank="1" containsMixedTypes="1" containsNumber="1" containsInteger="1" minValue="0" maxValue="0" count="4">
        <s v="False"/>
        <s v="True"/>
        <m/>
        <n v="0" u="1"/>
      </sharedItems>
    </cacheField>
    <cacheField name="CPUs" numFmtId="0">
      <sharedItems containsString="0" containsBlank="1" containsNumber="1" containsInteger="1" minValue="1" maxValue="16" count="9">
        <n v="8"/>
        <n v="4"/>
        <n v="1"/>
        <n v="2"/>
        <n v="16"/>
        <n v="6"/>
        <n v="3"/>
        <n v="12"/>
        <m/>
      </sharedItems>
    </cacheField>
    <cacheField name="Memory" numFmtId="0">
      <sharedItems containsString="0" containsBlank="1" containsNumber="1" minValue="0" maxValue="786432" count="207">
        <n v="14336"/>
        <n v="3072"/>
        <n v="4096"/>
        <n v="16384"/>
        <n v="8192"/>
        <n v="24576"/>
        <n v="32768"/>
        <n v="2048"/>
        <n v="69632"/>
        <n v="10240"/>
        <n v="22528"/>
        <n v="6144"/>
        <n v="5120"/>
        <n v="12288"/>
        <n v="98304"/>
        <n v="65536"/>
        <n v="30720"/>
        <n v="38912"/>
        <n v="45056"/>
        <n v="49152"/>
        <n v="61440"/>
        <n v="409600"/>
        <n v="133120"/>
        <n v="122880"/>
        <n v="7168"/>
        <n v="9216"/>
        <n v="40960"/>
        <n v="262144"/>
        <n v="36864"/>
        <n v="26624"/>
        <m/>
        <n v="0" u="1"/>
        <n v="103526.39999999999" u="1"/>
        <n v="2624" u="1"/>
        <n v="3048" u="1"/>
        <n v="2828" u="1"/>
        <n v="19456" u="1"/>
        <n v="144384" u="1"/>
        <n v="12800" u="1"/>
        <n v="49144" u="1"/>
        <n v="54988.800000000003" u="1"/>
        <n v="34508.800000000003" u="1"/>
        <n v="3448" u="1"/>
        <n v="69120" u="1"/>
        <n v="8396.7999999999993" u="1"/>
        <n v="13209.6" u="1"/>
        <n v="2804" u="1"/>
        <n v="415334.40000000002" u="1"/>
        <n v="51609.599999999999" u="1"/>
        <n v="8806.4" u="1"/>
        <n v="2788" u="1"/>
        <n v="8196" u="1"/>
        <n v="17305.599999999999" u="1"/>
        <n v="553881.59999999998" u="1"/>
        <n v="196608" u="1"/>
        <n v="81920" u="1"/>
        <n v="53248" u="1"/>
        <n v="415436.79999999999" u="1"/>
        <n v="1024" u="1"/>
        <n v="2984" u="1"/>
        <n v="16000" u="1"/>
        <n v="34406.400000000001" u="1"/>
        <n v="19212" u="1"/>
        <n v="6348.8" u="1"/>
        <n v="276684.79999999999" u="1"/>
        <n v="6112" u="1"/>
        <n v="4400" u="1"/>
        <n v="52736" u="1"/>
        <n v="4384" u="1"/>
        <n v="67072" u="1"/>
        <n v="43929.599999999999" u="1"/>
        <n v="59392" u="1"/>
        <n v="25600" u="1"/>
        <n v="35123.199999999997" u="1"/>
        <n v="3800" u="1"/>
        <n v="10752" u="1"/>
        <n v="70348.800000000003" u="1"/>
        <n v="69017.600000000006" u="1"/>
        <n v="26419.200000000001" u="1"/>
        <n v="1945.6" u="1"/>
        <n v="22016" u="1"/>
        <n v="3140" u="1"/>
        <n v="68505.600000000006" u="1"/>
        <n v="3988" u="1"/>
        <n v="17612.8" u="1"/>
        <n v="39628.800000000003" u="1"/>
        <n v="163840" u="1"/>
        <n v="5136" u="1"/>
        <n v="3548" u="1"/>
        <n v="28672" u="1"/>
        <n v="18432" u="1"/>
        <n v="3328" u="1"/>
        <n v="32000" u="1"/>
        <n v="30105.599999999999" u="1"/>
        <n v="12697.6" u="1"/>
        <n v="42905.599999999999" u="1"/>
        <n v="135168" u="1"/>
        <n v="2150.4" u="1"/>
        <n v="25702.400000000001" u="1"/>
        <n v="37888" u="1"/>
        <n v="4868" u="1"/>
        <n v="49561.599999999999" u="1"/>
        <n v="134144" u="1"/>
        <n v="25907.200000000001" u="1"/>
        <n v="138547.20000000001" u="1"/>
        <n v="3932" u="1"/>
        <n v="32358.400000000001" u="1"/>
        <n v="51200" u="1"/>
        <n v="2652" u="1"/>
        <n v="21504" u="1"/>
        <n v="140697.60000000001" u="1"/>
        <n v="17100.8" u="1"/>
        <n v="6246.4" u="1"/>
        <n v="64512" u="1"/>
        <n v="5856" u="1"/>
        <n v="35225.599999999999" u="1"/>
        <n v="23756.799999999999" u="1"/>
        <n v="14950.4" u="1"/>
        <n v="786432" u="1"/>
        <n v="327680" u="1"/>
        <n v="3892" u="1"/>
        <n v="131072" u="1"/>
        <n v="90112" u="1"/>
        <n v="57344" u="1"/>
        <n v="10547.2" u="1"/>
        <n v="15360" u="1"/>
        <n v="4740" u="1"/>
        <n v="768" u="1"/>
        <n v="4724" u="1"/>
        <n v="26009.599999999999" u="1"/>
        <n v="128" u="1"/>
        <n v="16076.8" u="1"/>
        <n v="10956.8" u="1"/>
        <n v="1843.2" u="1"/>
        <n v="17332" u="1"/>
        <n v="51814.400000000001" u="1"/>
        <n v="136089.60000000001" u="1"/>
        <n v="2784" u="1"/>
        <n v="102400" u="1"/>
        <n v="63488" u="1"/>
        <n v="3420" u="1"/>
        <n v="43008" u="1"/>
        <n v="16048" u="1"/>
        <n v="17408" u="1"/>
        <n v="3276.8" u="1"/>
        <n v="3200" u="1"/>
        <n v="34201.599999999999" u="1"/>
        <n v="182272" u="1"/>
        <n v="4048" u="1"/>
        <n v="277196.79999999999" u="1"/>
        <n v="346624" u="1"/>
        <n v="2760" u="1"/>
        <n v="56320" u="1"/>
        <n v="24678.400000000001" u="1"/>
        <n v="31524" u="1"/>
        <n v="12902.4" u="1"/>
        <n v="138444.79999999999" u="1"/>
        <n v="3600" u="1"/>
        <n v="38707.199999999997" u="1"/>
        <n v="24883.200000000001" u="1"/>
        <n v="180224" u="1"/>
        <n v="114688" u="1"/>
        <n v="73728" u="1"/>
        <n v="20480" u="1"/>
        <n v="8499.2000000000007" u="1"/>
        <n v="13312" u="1"/>
        <n v="256" u="1"/>
        <n v="21299.200000000001" u="1"/>
        <n v="4000" u="1"/>
        <n v="8601.6" u="1"/>
        <n v="16896" u="1"/>
        <n v="2500" u="1"/>
        <n v="8144" u="1"/>
        <n v="68915.199999999997" u="1"/>
        <n v="55296" u="1"/>
        <n v="24166.400000000001" u="1"/>
        <n v="23552" u="1"/>
        <n v="6553.6" u="1"/>
        <n v="1126.4000000000001" u="1"/>
        <n v="8096" u="1"/>
        <n v="4198.3999999999996" u="1"/>
        <n v="71680" u="1"/>
        <n v="48128" u="1"/>
        <n v="16780" u="1"/>
        <n v="207667.20000000001" u="1"/>
        <n v="25804.799999999999" u="1"/>
        <n v="276889.59999999998" u="1"/>
        <n v="15974.4" u="1"/>
        <n v="34304" u="1"/>
        <n v="4403.2" u="1"/>
        <n v="3512" u="1"/>
        <n v="21401.599999999999" u="1"/>
        <n v="3936" u="1"/>
        <n v="16998.400000000001" u="1"/>
        <n v="4828" u="1"/>
        <n v="11264" u="1"/>
        <n v="256000" u="1"/>
        <n v="276992" u="1"/>
        <n v="5880" u="1"/>
        <n v="32732" u="1"/>
        <n v="512" u="1"/>
        <n v="17203.2" u="1"/>
        <n v="11673.6" u="1"/>
        <n v="38809.599999999999" u="1"/>
        <n v="124928" u="1"/>
        <n v="23654.400000000001" u="1"/>
        <n v="138342.39999999999" u="1"/>
      </sharedItems>
    </cacheField>
    <cacheField name="Provisioned MiB" numFmtId="0">
      <sharedItems containsString="0" containsBlank="1" containsNumber="1" containsInteger="1" minValue="0" maxValue="63023204" count="6559">
        <n v="223422"/>
        <n v="7378"/>
        <n v="25784"/>
        <n v="25706"/>
        <n v="25779"/>
        <n v="25719"/>
        <n v="25720"/>
        <n v="70337"/>
        <n v="233884"/>
        <n v="28759"/>
        <n v="155743"/>
        <n v="40000"/>
        <n v="568285"/>
        <n v="108185"/>
        <n v="2639874"/>
        <n v="2639873"/>
        <n v="542720"/>
        <n v="15554"/>
        <n v="284761"/>
        <n v="10454"/>
        <n v="7309803"/>
        <n v="3149908"/>
        <n v="209109"/>
        <n v="241752"/>
        <n v="208980"/>
        <n v="15443"/>
        <n v="260183"/>
        <n v="2426229"/>
        <n v="5578"/>
        <n v="5470"/>
        <n v="138408"/>
        <n v="5554"/>
        <n v="116831"/>
        <n v="246274"/>
        <n v="5594"/>
        <n v="138407"/>
        <n v="138413"/>
        <n v="115455"/>
        <n v="5558"/>
        <n v="5474"/>
        <n v="5591"/>
        <n v="5466"/>
        <n v="138412"/>
        <n v="5542"/>
        <n v="5562"/>
        <n v="5534"/>
        <n v="387156"/>
        <n v="516584"/>
        <n v="395348"/>
        <n v="314368"/>
        <n v="1090108"/>
        <n v="167586"/>
        <n v="220247"/>
        <n v="219637"/>
        <n v="220509"/>
        <n v="439380"/>
        <n v="326039"/>
        <n v="127059"/>
        <n v="467817"/>
        <n v="271727"/>
        <n v="188498"/>
        <n v="187481"/>
        <n v="167003"/>
        <n v="221267"/>
        <n v="442720"/>
        <n v="443306"/>
        <n v="1265846"/>
        <n v="237361"/>
        <n v="5526"/>
        <n v="5514"/>
        <n v="330840"/>
        <n v="170075"/>
        <n v="262239"/>
        <n v="1334470"/>
        <n v="199384"/>
        <n v="656246"/>
        <n v="1228972"/>
        <n v="483528"/>
        <n v="2419524"/>
        <n v="3539269"/>
        <n v="3358896"/>
        <n v="2590739"/>
        <n v="764891"/>
        <n v="760983"/>
        <n v="1099749"/>
        <n v="262680"/>
        <n v="256089"/>
        <n v="249950"/>
        <n v="177471"/>
        <n v="2402269"/>
        <n v="494703"/>
        <n v="720256"/>
        <n v="697888"/>
        <n v="376819"/>
        <n v="975064"/>
        <n v="421566"/>
        <n v="3591214"/>
        <n v="44158866"/>
        <n v="426273"/>
        <n v="1077527"/>
        <n v="2539990"/>
        <n v="337448"/>
        <n v="1360996"/>
        <n v="1360995"/>
        <n v="2565547"/>
        <n v="1537173"/>
        <n v="770149"/>
        <n v="770137"/>
        <n v="1905051"/>
        <n v="229474"/>
        <n v="229473"/>
        <n v="190488"/>
        <n v="182474"/>
        <n v="363468"/>
        <n v="363469"/>
        <n v="206930"/>
        <n v="426081"/>
        <n v="213078"/>
        <n v="362579"/>
        <n v="6028984"/>
        <n v="5626"/>
        <n v="116837"/>
        <n v="138418"/>
        <n v="5586"/>
        <n v="5482"/>
        <n v="138414"/>
        <n v="116838"/>
        <n v="5606"/>
        <n v="116842"/>
        <n v="5478"/>
        <n v="5570"/>
        <n v="5539"/>
        <n v="5579"/>
        <n v="5471"/>
        <n v="138410"/>
        <n v="138406"/>
        <n v="353736"/>
        <n v="982199"/>
        <n v="311626"/>
        <n v="2227284"/>
        <n v="553022"/>
        <n v="285004"/>
        <n v="280656"/>
        <n v="241053"/>
        <n v="133205"/>
        <n v="311345"/>
        <n v="974665"/>
        <n v="129113"/>
        <n v="259535"/>
        <n v="548952"/>
        <n v="306608"/>
        <n v="208976"/>
        <n v="233591"/>
        <n v="1511555"/>
        <n v="344200"/>
        <n v="127908"/>
        <n v="335969"/>
        <n v="492233"/>
        <n v="2489908"/>
        <n v="192736"/>
        <n v="155736"/>
        <n v="172119"/>
        <n v="172118"/>
        <n v="360839"/>
        <n v="241636"/>
        <n v="233560"/>
        <n v="230487"/>
        <n v="131161"/>
        <n v="697249"/>
        <n v="508870"/>
        <n v="493904"/>
        <n v="172095"/>
        <n v="131159"/>
        <n v="229463"/>
        <n v="342494"/>
        <n v="294998"/>
        <n v="127061"/>
        <n v="180329"/>
        <n v="173280"/>
        <n v="340060"/>
        <n v="126037"/>
        <n v="789987"/>
        <n v="243810"/>
        <n v="237673"/>
        <n v="1081127"/>
        <n v="1045615"/>
        <n v="1015910"/>
        <n v="383063"/>
        <n v="213079"/>
        <n v="639063"/>
        <n v="272183"/>
        <n v="639064"/>
        <n v="131155"/>
        <n v="229457"/>
        <n v="127060"/>
        <n v="843436"/>
        <n v="131160"/>
        <n v="645203"/>
        <n v="331863"/>
        <n v="233561"/>
        <n v="231513"/>
        <n v="687199"/>
        <n v="654431"/>
        <n v="1015909"/>
        <n v="129108"/>
        <n v="221920"/>
        <n v="301145"/>
        <n v="895064"/>
        <n v="172137"/>
        <n v="139363"/>
        <n v="395356"/>
        <n v="170073"/>
        <n v="891341"/>
        <n v="967169"/>
        <n v="904923"/>
        <n v="788506"/>
        <n v="10250353"/>
        <n v="16099434"/>
        <n v="799707"/>
        <n v="110684"/>
        <n v="426086"/>
        <n v="426216"/>
        <n v="426085"/>
        <n v="233575"/>
        <n v="233577"/>
        <n v="303193"/>
        <n v="344156"/>
        <n v="292987"/>
        <n v="292986"/>
        <n v="292985"/>
        <n v="293178"/>
        <n v="293179"/>
        <n v="434446"/>
        <n v="3907691"/>
        <n v="3881891"/>
        <n v="182383"/>
        <n v="454744"/>
        <n v="495704"/>
        <n v="462937"/>
        <n v="442456"/>
        <n v="180310"/>
        <n v="180334"/>
        <n v="952468"/>
        <n v="548965"/>
        <n v="548990"/>
        <n v="3283034"/>
        <n v="327763"/>
        <n v="131158"/>
        <n v="262244"/>
        <n v="309375"/>
        <n v="2602365"/>
        <n v="1721458"/>
        <n v="1721433"/>
        <n v="262263"/>
        <n v="139384"/>
        <n v="315475"/>
        <n v="151655"/>
        <n v="169054"/>
        <n v="131285"/>
        <n v="1163126"/>
        <n v="426072"/>
        <n v="215112"/>
        <n v="1081432"/>
        <n v="935896"/>
        <n v="253889"/>
        <n v="256969"/>
        <n v="9103019"/>
        <n v="5220629"/>
        <n v="1234303"/>
        <m/>
        <n v="431112" u="1"/>
        <n v="432257" u="1"/>
        <n v="201372" u="1"/>
        <n v="242552" u="1"/>
        <n v="202696" u="1"/>
        <n v="206528" u="1"/>
        <n v="196892" u="1"/>
        <n v="197716" u="1"/>
        <n v="201032" u="1"/>
        <n v="20776" u="1"/>
        <n v="201012" u="1"/>
        <n v="205132" u="1"/>
        <n v="410080" u="1"/>
        <n v="836584" u="1"/>
        <n v="2213256" u="1"/>
        <n v="132408" u="1"/>
        <n v="418496" u="1"/>
        <n v="205253" u="1"/>
        <n v="1083772" u="1"/>
        <n v="401852" u="1"/>
        <n v="401853" u="1"/>
        <n v="194157" u="1"/>
        <n v="0" u="1"/>
        <n v="115211" u="1"/>
        <n v="143362" u="1"/>
        <n v="324412" u="1"/>
        <n v="274900" u="1"/>
        <n v="20" u="1"/>
        <n v="1753200" u="1"/>
        <n v="2607321" u="1"/>
        <n v="313412" u="1"/>
        <n v="2094299" u="1"/>
        <n v="812231" u="1"/>
        <n v="124152" u="1"/>
        <n v="269401" u="1"/>
        <n v="368428" u="1"/>
        <n v="252019" u="1"/>
        <n v="95957" u="1"/>
        <n v="71888" u="1"/>
        <n v="188752" u="1"/>
        <n v="69825" u="1"/>
        <n v="83579" u="1"/>
        <n v="116588" u="1"/>
        <n v="101459" u="1"/>
        <n v="269404" u="1"/>
        <n v="140615" u="1"/>
        <n v="151618" u="1"/>
        <n v="395939" u="1"/>
        <n v="1401132" u="1"/>
        <n v="505972" u="1"/>
        <n v="101460" u="1"/>
        <n v="247896" u="1"/>
        <n v="409696" u="1"/>
        <n v="497720" u="1"/>
        <n v="140617" u="1"/>
        <n v="224516" u="1"/>
        <n v="993802" u="1"/>
        <n v="1082067" u="1"/>
        <n v="101461" u="1"/>
        <n v="247898" u="1"/>
        <n v="559184" u="1"/>
        <n v="131032" u="1"/>
        <n v="340933" u="1"/>
        <n v="559188" u="1"/>
        <n v="313426" u="1"/>
        <n v="102837" u="1"/>
        <n v="143371" u="1"/>
        <n v="37080" u="1"/>
        <n v="559191" u="1"/>
        <n v="63023203" u="1"/>
        <n v="247900" u="1"/>
        <n v="151624" u="1"/>
        <n v="235522" u="1"/>
        <n v="332684" u="1"/>
        <n v="8204" u="1"/>
        <n v="316180" u="1"/>
        <n v="2083364" u="1"/>
        <n v="867280" u="1"/>
        <n v="313430" u="1"/>
        <n v="845276" u="1"/>
        <n v="478476" u="1"/>
        <n v="1929328" u="1"/>
        <n v="117968" u="1"/>
        <n v="155753" u="1"/>
        <n v="166756" u="1"/>
        <n v="210768" u="1"/>
        <n v="37081" u="1"/>
        <n v="249279" u="1"/>
        <n v="280426" u="1"/>
        <n v="294180" u="1"/>
        <n v="247904" u="1"/>
        <n v="31830" u="1"/>
        <n v="235526" u="1"/>
        <n v="779270" u="1"/>
        <n v="470230" u="1"/>
        <n v="559211" u="1"/>
        <n v="680244" u="1"/>
        <n v="856292" u="1"/>
        <n v="128972" u="1"/>
        <n v="170884" u="1"/>
        <n v="247905" u="1"/>
        <n v="467480" u="1"/>
        <n v="675" u="1"/>
        <n v="2289708" u="1"/>
        <n v="205269" u="1"/>
        <n v="247906" u="1"/>
        <n v="1082132" u="1"/>
        <n v="850796" u="1"/>
        <n v="625235" u="1"/>
        <n v="5062679" u="1"/>
        <n v="221775" u="1"/>
        <n v="37082" u="1"/>
        <n v="151632" u="1"/>
        <n v="680260" u="1"/>
        <n v="98028" u="1"/>
        <n v="1181184" u="1"/>
        <n v="69833" u="1"/>
        <n v="65707" u="1"/>
        <n v="260288" u="1"/>
        <n v="68458" u="1"/>
        <n v="691268" u="1"/>
        <n v="1082164" u="1"/>
        <n v="99404" u="1"/>
        <n v="155760" u="1"/>
        <n v="199772" u="1"/>
        <n v="1049156" u="1"/>
        <n v="164013" u="1"/>
        <n v="155761" u="1"/>
        <n v="188771" u="1"/>
        <n v="762796" u="1"/>
        <n v="151636" u="1"/>
        <n v="169516" u="1"/>
        <n v="61840" u="1"/>
        <n v="146135" u="1"/>
        <n v="1291244" u="1"/>
        <n v="1082188" u="1"/>
        <n v="151637" u="1"/>
        <n v="65709" u="1"/>
        <n v="1258242" u="1"/>
        <n v="266693" u="1"/>
        <n v="269444" u="1"/>
        <n v="2233573" u="1"/>
        <n v="151638" u="1"/>
        <n v="217656" u="1"/>
        <n v="126226" u="1"/>
        <n v="65710" u="1"/>
        <n v="294204" u="1"/>
        <n v="1082212" u="1"/>
        <n v="151640" u="1"/>
        <n v="641780" u="1"/>
        <n v="12050692" u="1"/>
        <n v="151641" u="1"/>
        <n v="1511339" u="1"/>
        <n v="67774" u="1"/>
        <n v="235539" u="1"/>
        <n v="1577363" u="1"/>
        <n v="269452" u="1"/>
        <n v="151642" u="1"/>
        <n v="459255" u="1"/>
        <n v="417994" u="1"/>
        <n v="647292" u="1"/>
        <n v="115913" u="1"/>
        <n v="151643" u="1"/>
        <n v="67775" u="1"/>
        <n v="132388" u="1"/>
        <n v="139265" u="1"/>
        <n v="168148" u="1"/>
        <n v="151644" u="1"/>
        <n v="169524" u="1"/>
        <n v="332724" u="1"/>
        <n v="1357324" u="1"/>
        <n v="67776" u="1"/>
        <n v="1203289" u="1"/>
        <n v="1015904" u="1"/>
        <n v="99410" u="1"/>
        <n v="151646" u="1"/>
        <n v="988398" u="1"/>
        <n v="115227" u="1"/>
        <n v="143394" u="1"/>
        <n v="508776" u="1"/>
        <n v="2006517" u="1"/>
        <n v="1566399" u="1"/>
        <n v="1082268" u="1"/>
        <n v="1566400" u="1"/>
        <n v="1566402" u="1"/>
        <n v="354736" u="1"/>
        <n v="669316" u="1"/>
        <n v="57373" u="1"/>
        <n v="30801" u="1"/>
        <n v="3676" u="1"/>
        <n v="243799" u="1"/>
        <n v="291472" u="1"/>
        <n v="2400054" u="1"/>
        <n v="67778" u="1"/>
        <n v="9409" u="1"/>
        <n v="266717" u="1"/>
        <n v="243800" u="1"/>
        <n v="269468" u="1"/>
        <n v="109040" u="1"/>
        <n v="159903" u="1"/>
        <n v="243801" u="1"/>
        <n v="69842" u="1"/>
        <n v="102851" u="1"/>
        <n v="168156" u="1"/>
        <n v="294228" u="1"/>
        <n v="735351" u="1"/>
        <n v="691340" u="1"/>
        <n v="735352" u="1"/>
        <n v="169532" u="1"/>
        <n v="9295983" u="1"/>
        <n v="911403" u="1"/>
        <n v="401510" u="1"/>
        <n v="647333" u="1"/>
        <n v="260308" u="1"/>
        <n v="269477" u="1"/>
        <n v="307988" u="1"/>
        <n v="663844" u="1"/>
        <n v="1874548" u="1"/>
        <n v="294236" u="1"/>
        <n v="559319" u="1"/>
        <n v="12504" u="1"/>
        <n v="453780" u="1"/>
        <n v="151656" u="1"/>
        <n v="321745" u="1"/>
        <n v="1082344" u="1"/>
        <n v="280484" u="1"/>
        <n v="8206" u="1"/>
        <n v="71908" u="1"/>
        <n v="151657" u="1"/>
        <n v="3764556" u="1"/>
        <n v="553824" u="1"/>
        <n v="65719" u="1"/>
        <n v="564828" u="1"/>
        <n v="305243" u="1"/>
        <n v="762884" u="1"/>
        <n v="140655" u="1"/>
        <n v="570332" u="1"/>
        <n v="746380" u="1"/>
        <n v="288740" u="1"/>
        <n v="203923" u="1"/>
        <n v="243809" u="1"/>
        <n v="22722" u="1"/>
        <n v="1060364" u="1"/>
        <n v="445536" u="1"/>
        <n v="305248" u="1"/>
        <n v="169540" u="1"/>
        <n v="508804" u="1"/>
        <n v="102168" u="1"/>
        <n v="135156" u="1"/>
        <n v="570342" u="1"/>
        <n v="98042" u="1"/>
        <n v="164039" u="1"/>
        <n v="338260" u="1"/>
        <n v="7560112" u="1"/>
        <n v="151662" u="1"/>
        <n v="147536" u="1"/>
        <n v="143410" u="1"/>
        <n v="128989" u="1"/>
        <n v="247939" u="1"/>
        <n v="104920" u="1"/>
        <n v="195675" u="1"/>
        <n v="669379" u="1"/>
        <n v="9152" u="1"/>
        <n v="147538" u="1"/>
        <n v="180547" u="1"/>
        <n v="553852" u="1"/>
        <n v="630873" u="1"/>
        <n v="630875" u="1"/>
        <n v="147539" u="1"/>
        <n v="65723" u="1"/>
        <n v="338269" u="1"/>
        <n v="253444" u="1"/>
        <n v="87042" u="1"/>
        <n v="751916" u="1"/>
        <n v="327268" u="1"/>
        <n v="147541" u="1"/>
        <n v="65724" u="1"/>
        <n v="5975856" u="1"/>
        <n v="147542" u="1"/>
        <n v="169548" u="1"/>
        <n v="1026997" u="1"/>
        <n v="464808" u="1"/>
        <n v="442803" u="1"/>
        <n v="475812" u="1"/>
        <n v="481314" u="1"/>
        <n v="147543" u="1"/>
        <n v="332775" u="1"/>
        <n v="99422" u="1"/>
        <n v="147544" u="1"/>
        <n v="253448" u="1"/>
        <n v="305271" u="1"/>
        <n v="11157998" u="1"/>
        <n v="508828" u="1"/>
        <n v="614401" u="1"/>
        <n v="489573" u="1"/>
        <n v="258952" u="1"/>
        <n v="188808" u="1"/>
        <n v="614404" u="1"/>
        <n v="718933" u="1"/>
        <n v="135169" u="1"/>
        <n v="291522" u="1"/>
        <n v="169554" u="1"/>
        <n v="253452" u="1"/>
        <n v="288772" u="1"/>
        <n v="22552" u="1"/>
        <n v="24787" u="1"/>
        <n v="106989" u="1"/>
        <n v="147549" u="1"/>
        <n v="158552" u="1"/>
        <n v="65728" u="1"/>
        <n v="48096" u="1"/>
        <n v="19" u="1"/>
        <n v="63569" u="1"/>
        <n v="181934" u="1"/>
        <n v="169556" u="1"/>
        <n v="191562" u="1"/>
        <n v="93236" u="1"/>
        <n v="15428" u="1"/>
        <n v="330039" u="1"/>
        <n v="176434" u="1"/>
        <n v="253455" u="1"/>
        <n v="291529" u="1"/>
        <n v="313535" u="1"/>
        <n v="489583" u="1"/>
        <n v="201191" u="1"/>
        <n v="812476" u="1"/>
        <n v="500588" u="1"/>
        <n v="54286" u="1"/>
        <n v="1082524" u="1"/>
        <n v="70544" u="1"/>
        <n v="8732786" u="1"/>
        <n v="718961" u="1"/>
        <n v="80172" u="1"/>
        <n v="131061" u="1"/>
        <n v="65731" u="1"/>
        <n v="5083829" u="1"/>
        <n v="961036" u="1"/>
        <n v="393317" u="1"/>
        <n v="519852" u="1"/>
        <n v="1346628" u="1"/>
        <n v="67795" u="1"/>
        <n v="65732" u="1"/>
        <n v="63571" u="1"/>
        <n v="1082564" u="1"/>
        <n v="291542" u="1"/>
        <n v="2061832" u="1"/>
        <n v="18599" u="1"/>
        <n v="508852" u="1"/>
        <n v="223204" u="1"/>
        <n v="2083844" u="1"/>
        <n v="526428" u="1"/>
        <n v="564940" u="1"/>
        <n v="526431" u="1"/>
        <n v="691476" u="1"/>
        <n v="1082580" u="1"/>
        <n v="7" u="1"/>
        <n v="526432" u="1"/>
        <n v="691477" u="1"/>
        <n v="526433" u="1"/>
        <n v="1082584" u="1"/>
        <n v="102181" u="1"/>
        <n v="111809" u="1"/>
        <n v="63572" u="1"/>
        <n v="636468" u="1"/>
        <n v="812516" u="1"/>
        <n v="147562" u="1"/>
        <n v="508860" u="1"/>
        <n v="1082604" u="1"/>
        <n v="188824" u="1"/>
        <n v="22210" u="1"/>
        <n v="266796" u="1"/>
        <n v="478604" u="1"/>
        <n v="570458" u="1"/>
        <n v="155816" u="1"/>
        <n v="180573" u="1"/>
        <n v="191576" u="1"/>
        <n v="1357692" u="1"/>
        <n v="393333" u="1"/>
        <n v="91868" u="1"/>
        <n v="478608" u="1"/>
        <n v="20663" u="1"/>
        <n v="212208" u="1"/>
        <n v="393335" u="1"/>
        <n v="313564" u="1"/>
        <n v="669498" u="1"/>
        <n v="4160" u="1"/>
        <n v="531965" u="1"/>
        <n v="763028" u="1"/>
        <n v="239718" u="1"/>
        <n v="95308" u="1"/>
        <n v="104248" u="1"/>
        <n v="143442" u="1"/>
        <n v="179202" u="1"/>
        <n v="592484" u="1"/>
        <n v="2083924" u="1"/>
        <n v="210836" u="1"/>
        <n v="111813" u="1"/>
        <n v="308069" u="1"/>
        <n v="143443" u="1"/>
        <n v="900571" u="1"/>
        <n v="201209" u="1"/>
        <n v="294316" u="1"/>
        <n v="352083" u="1"/>
        <n v="143444" u="1"/>
        <n v="508876" u="1"/>
        <n v="526476" u="1"/>
        <n v="143445" u="1"/>
        <n v="1082672" u="1"/>
        <n v="1742854" u="1"/>
        <n v="564989" u="1"/>
        <n v="247974" u="1"/>
        <n v="191584" u="1"/>
        <n v="143446" u="1"/>
        <n v="253476" u="1"/>
        <n v="179206" u="1"/>
        <n v="1302744" u="1"/>
        <n v="22727" u="1"/>
        <n v="239723" u="1"/>
        <n v="143447" u="1"/>
        <n v="266816" u="1"/>
        <n v="97374" u="1"/>
        <n v="151700" u="1"/>
        <n v="143448" u="1"/>
        <n v="8177524" u="1"/>
        <n v="100813" u="1"/>
        <n v="1071700" u="1"/>
        <n v="143449" u="1"/>
        <n v="669532" u="1"/>
        <n v="94624" u="1"/>
        <n v="143450" u="1"/>
        <n v="261733" u="1"/>
        <n v="111817" u="1"/>
        <n v="297082" u="1"/>
        <n v="65742" u="1"/>
        <n v="280578" u="1"/>
        <n v="131073" u="1"/>
        <n v="851092" u="1"/>
        <n v="508892" u="1"/>
        <n v="100127" u="1"/>
        <n v="131074" u="1"/>
        <n v="526507" u="1"/>
        <n v="335596" u="1"/>
        <n v="526508" u="1"/>
        <n v="2885084" u="1"/>
        <n v="363104" u="1"/>
        <n v="96689" u="1"/>
        <n v="994138" u="1"/>
        <n v="140703" u="1"/>
        <n v="95314" u="1"/>
        <n v="115257" u="1"/>
        <n v="253484" u="1"/>
        <n v="24791" u="1"/>
        <n v="76059" u="1"/>
        <n v="133827" u="1"/>
        <n v="65744" u="1"/>
        <n v="32975" u="1"/>
        <n v="95315" u="1"/>
        <n v="385116" u="1"/>
        <n v="104943" u="1"/>
        <n v="1115774" u="1"/>
        <n v="147583" u="1"/>
        <n v="65745" u="1"/>
        <n v="116634" u="1"/>
        <n v="1181798" u="1"/>
        <n v="133830" u="1"/>
        <n v="95316" u="1"/>
        <n v="202599" u="1"/>
        <n v="801604" u="1"/>
        <n v="470394" u="1"/>
        <n v="122824" u="1"/>
        <n v="1654939" u="1"/>
        <n v="65746" u="1"/>
        <n v="143459" u="1"/>
        <n v="143460" u="1"/>
        <n v="609060" u="1"/>
        <n v="1269848" u="1"/>
        <n v="51200" u="1"/>
        <n v="191599" u="1"/>
        <n v="65747" u="1"/>
        <n v="288850" u="1"/>
        <n v="51544" u="1"/>
        <n v="363121" u="1"/>
        <n v="269596" u="1"/>
        <n v="570556" u="1"/>
        <n v="187474" u="1"/>
        <n v="253492" u="1"/>
        <n v="24792" u="1"/>
        <n v="526547" u="1"/>
        <n v="1346884" u="1"/>
        <n v="124889" u="1"/>
        <n v="87754" u="1"/>
        <n v="187475" u="1"/>
        <n v="2018076" u="1"/>
        <n v="2388871" u="1"/>
        <n v="440148" u="1"/>
        <n v="258996" u="1"/>
        <n v="51201" u="1"/>
        <n v="223237" u="1"/>
        <n v="3071079" u="1"/>
        <n v="49482" u="1"/>
        <n v="4127371" u="1"/>
        <n v="187478" u="1"/>
        <n v="139340" u="1"/>
        <n v="431900" u="1"/>
        <n v="71939" u="1"/>
        <n v="169599" u="1"/>
        <n v="32978" u="1"/>
        <n v="316372" u="1"/>
        <n v="129018" u="1"/>
        <n v="51202" u="1"/>
        <n v="80880" u="1"/>
        <n v="374141" u="1"/>
        <n v="253500" u="1"/>
        <n v="288868" u="1"/>
        <n v="142095" u="1"/>
        <n v="143471" u="1"/>
        <n v="1445985" u="1"/>
        <n v="95323" u="1"/>
        <n v="598104" u="1"/>
        <n v="139346" u="1"/>
        <n v="33323" u="1"/>
        <n v="856676" u="1"/>
        <n v="230121" u="1"/>
        <n v="51203" u="1"/>
        <n v="151725" u="1"/>
        <n v="65753" u="1"/>
        <n v="129708" u="1"/>
        <n v="150351" u="1"/>
        <n v="730152" u="1"/>
        <n v="9156" u="1"/>
        <n v="4290" u="1"/>
        <n v="462176" u="1"/>
        <n v="139350" u="1"/>
        <n v="59800" u="1"/>
        <n v="51204" u="1"/>
        <n v="139351" u="1"/>
        <n v="70569" u="1"/>
        <n v="139352" u="1"/>
        <n v="1677100" u="1"/>
        <n v="543116" u="1"/>
        <n v="1666100" u="1"/>
        <n v="65756" u="1"/>
        <n v="96702" u="1"/>
        <n v="139353" u="1"/>
        <n v="294388" u="1"/>
        <n v="2007199" u="1"/>
        <n v="1490060" u="1"/>
        <n v="151732" u="1"/>
        <n v="162735" u="1"/>
        <n v="702664" u="1"/>
        <n v="286137" u="1"/>
        <n v="554124" u="1"/>
        <n v="93264" u="1"/>
        <n v="332900" u="1"/>
        <n v="61864" u="1"/>
        <n v="139354" u="1"/>
        <n v="368660" u="1"/>
        <n v="966744" u="1"/>
        <n v="95328" u="1"/>
        <n v="642156" u="1"/>
        <n v="385169" u="1"/>
        <n v="192996" u="1"/>
        <n v="519956" u="1"/>
        <n v="220504" u="1"/>
        <n v="2259" u="1"/>
        <n v="139357" u="1"/>
        <n v="1071974" u="1"/>
        <n v="18" u="1"/>
        <n v="221880" u="1"/>
        <n v="1490092" u="1"/>
        <n v="642164" u="1"/>
        <n v="115272" u="1"/>
        <n v="139358" u="1"/>
        <n v="440188" u="1"/>
        <n v="801712" u="1"/>
        <n v="139359" u="1"/>
        <n v="1248038" u="1"/>
        <n v="105645" u="1"/>
        <n v="159990" u="1"/>
        <n v="9856292" u="1"/>
        <n v="746700" u="1"/>
        <n v="950256" u="1"/>
        <n v="231510" u="1"/>
        <n v="139360" u="1"/>
        <n v="1281056" u="1"/>
        <n v="647676" u="1"/>
        <n v="1435100" u="1"/>
        <n v="231511" u="1"/>
        <n v="376926" u="1"/>
        <n v="139361" u="1"/>
        <n v="31672" u="1"/>
        <n v="1468116" u="1"/>
        <n v="61522" u="1"/>
        <n v="8773463" u="1"/>
        <n v="139362" u="1"/>
        <n v="559660" u="1"/>
        <n v="173747" u="1"/>
        <n v="47081" u="1"/>
        <n v="308162" u="1"/>
        <n v="82266" u="1"/>
        <n v="231514" u="1"/>
        <n v="253520" u="1"/>
        <n v="56365" u="1"/>
        <n v="139364" u="1"/>
        <n v="393437" u="1"/>
        <n v="104960" u="1"/>
        <n v="139365" u="1"/>
        <n v="2885700" u="1"/>
        <n v="12722496" u="1"/>
        <n v="269656" u="1"/>
        <n v="1237087" u="1"/>
        <n v="3656" u="1"/>
        <n v="1237088" u="1"/>
        <n v="124904" u="1"/>
        <n v="724722" u="1"/>
        <n v="126" u="1"/>
        <n v="176502" u="1"/>
        <n v="139367" u="1"/>
        <n v="1677220" u="1"/>
        <n v="232893" u="1"/>
        <n v="97397" u="1"/>
        <n v="183380" u="1"/>
        <n v="264160" u="1"/>
        <n v="280665" u="1"/>
        <n v="335680" u="1"/>
        <n v="206762" u="1"/>
        <n v="191633" u="1"/>
        <n v="231519" u="1"/>
        <n v="1193108" u="1"/>
        <n v="235646" u="1"/>
        <n v="257652" u="1"/>
        <n v="231520" u="1"/>
        <n v="139370" u="1"/>
        <n v="51209" u="1"/>
        <n v="702732" u="1"/>
        <n v="55679" u="1"/>
        <n v="818264" u="1"/>
        <n v="1325154" u="1"/>
        <n v="139371" u="1"/>
        <n v="280670" u="1"/>
        <n v="146248" u="1"/>
        <n v="197137" u="1"/>
        <n v="313680" u="1"/>
        <n v="609211" u="1"/>
        <n v="102213" u="1"/>
        <n v="183384" u="1"/>
        <n v="67829" u="1"/>
        <n v="96712" u="1"/>
        <n v="139373" u="1"/>
        <n v="194388" u="1"/>
        <n v="61525" u="1"/>
        <n v="177884" u="1"/>
        <n v="106340" u="1"/>
        <n v="332940" u="1"/>
        <n v="183386" u="1"/>
        <n v="343944" u="1"/>
        <n v="57743" u="1"/>
        <n v="24797" u="1"/>
        <n v="135250" u="1"/>
        <n v="175136" u="1"/>
        <n v="434724" u="1"/>
        <n v="135251" u="1"/>
        <n v="61526" u="1"/>
        <n v="1160164" u="1"/>
        <n v="172387" u="1"/>
        <n v="2018404" u="1"/>
        <n v="51211" u="1"/>
        <n v="206772" u="1"/>
        <n v="112532" u="1"/>
        <n v="173764" u="1"/>
        <n v="126286" u="1"/>
        <n v="135254" u="1"/>
        <n v="239783" u="1"/>
        <n v="65770" u="1"/>
        <n v="286192" u="1"/>
        <n v="609252" u="1"/>
        <n v="118035" u="1"/>
        <n v="735788" u="1"/>
        <n v="239785" u="1"/>
        <n v="250788" u="1"/>
        <n v="180644" u="1"/>
        <n v="266940" u="1"/>
        <n v="42616" u="1"/>
        <n v="139383" u="1"/>
        <n v="183395" u="1"/>
        <n v="216404" u="1"/>
        <n v="260416" u="1"/>
        <n v="135257" u="1"/>
        <n v="332960" u="1"/>
        <n v="625764" u="1"/>
        <n v="29268" u="1"/>
        <n v="548745" u="1"/>
        <n v="91904" u="1"/>
        <n v="61528" u="1"/>
        <n v="332964" u="1"/>
        <n v="2007460" u="1"/>
        <n v="139386" u="1"/>
        <n v="227410" u="1"/>
        <n v="241164" u="1"/>
        <n v="476004" u="1"/>
        <n v="151765" u="1"/>
        <n v="242540" u="1"/>
        <n v="93281" u="1"/>
        <n v="104284" u="1"/>
        <n v="231538" u="1"/>
        <n v="135262" u="1"/>
        <n v="308212" u="1"/>
        <n v="768821" u="1"/>
        <n v="543261" u="1"/>
        <n v="135263" u="1"/>
        <n v="70588" u="1"/>
        <n v="559768" u="1"/>
        <n v="489764" u="1"/>
        <n v="169648" u="1"/>
        <n v="104285" u="1"/>
        <n v="98096" u="1"/>
        <n v="231541" u="1"/>
        <n v="172400" u="1"/>
        <n v="368734" u="1"/>
        <n v="77466" u="1"/>
        <n v="269708" u="1"/>
        <n v="42962" u="1"/>
        <n v="305468" u="1"/>
        <n v="316471" u="1"/>
        <n v="231542" u="1"/>
        <n v="91220" u="1"/>
        <n v="138017" u="1"/>
        <n v="713824" u="1"/>
        <n v="168276" u="1"/>
        <n v="966894" u="1"/>
        <n v="128356" u="1"/>
        <n v="202661" u="1"/>
        <n v="93284" u="1"/>
        <n v="91221" u="1"/>
        <n v="1622420" u="1"/>
        <n v="437509" u="1"/>
        <n v="153148" u="1"/>
        <n v="520032" u="1"/>
        <n v="153149" u="1"/>
        <n v="1204316" u="1"/>
        <n v="5363100" u="1"/>
        <n v="631313" u="1"/>
        <n v="183408" u="1"/>
        <n v="168279" u="1"/>
        <n v="272468" u="1"/>
        <n v="215042" u="1"/>
        <n v="151775" u="1"/>
        <n v="642320" u="1"/>
        <n v="354992" u="1"/>
        <n v="139397" u="1"/>
        <n v="478776" u="1"/>
        <n v="697336" u="1"/>
        <n v="105664" u="1"/>
        <n v="272470" u="1"/>
        <n v="834875" u="1"/>
        <n v="368747" u="1"/>
        <n v="91223" u="1"/>
        <n v="272472" u="1"/>
        <n v="250804" u="1"/>
        <n v="537800" u="1"/>
        <n v="87098" u="1"/>
        <n v="299984" u="1"/>
        <n v="691849" u="1"/>
        <n v="2842260" u="1"/>
        <n v="216422" u="1"/>
        <n v="61532" u="1"/>
        <n v="90537" u="1"/>
        <n v="272479" u="1"/>
        <n v="102228" u="1"/>
        <n v="697356" u="1"/>
        <n v="437525" u="1"/>
        <n v="1259388" u="1"/>
        <n v="51217" u="1"/>
        <n v="55687" u="1"/>
        <n v="609336" u="1"/>
        <n v="154533" u="1"/>
        <n v="333000" u="1"/>
        <n v="161410" u="1"/>
        <n v="131152" u="1"/>
        <n v="160035" u="1"/>
        <n v="8802884" u="1"/>
        <n v="272485" u="1"/>
        <n v="65782" u="1"/>
        <n v="135279" u="1"/>
        <n v="333003" u="1"/>
        <n v="131154" u="1"/>
        <n v="215052" u="1"/>
        <n v="65783" u="1"/>
        <n v="48" u="1"/>
        <n v="217804" u="1"/>
        <n v="481548" u="1"/>
        <n v="12856" u="1"/>
        <n v="977956" u="1"/>
        <n v="456792" u="1"/>
        <n v="100168" u="1"/>
        <n v="87102" u="1"/>
        <n v="131156" u="1"/>
        <n v="845924" u="1"/>
        <n v="227433" u="1"/>
        <n v="1182420" u="1"/>
        <n v="131157" u="1"/>
        <n v="269744" u="1"/>
        <n v="465048" u="1"/>
        <n v="834926" u="1"/>
        <n v="166918" u="1"/>
        <n v="371524" u="1"/>
        <n v="44686" u="1"/>
        <n v="1072404" u="1"/>
        <n v="242564" u="1"/>
        <n v="193051" u="1"/>
        <n v="158667" u="1"/>
        <n v="506314" u="1"/>
        <n v="878948" u="1"/>
        <n v="2468356" u="1"/>
        <n v="61535" u="1"/>
        <n v="171047" u="1"/>
        <n v="2302063" u="1"/>
        <n v="131162" u="1"/>
        <n v="647892" u="1"/>
        <n v="28756" u="1"/>
        <n v="1776628" u="1"/>
        <n v="5671804" u="1"/>
        <n v="1138457" u="1"/>
        <n v="131163" u="1"/>
        <n v="620388" u="1"/>
        <n v="99484" u="1"/>
        <n v="609388" u="1"/>
        <n v="87106" u="1"/>
        <n v="131164" u="1"/>
        <n v="100860" u="1"/>
        <n v="396293" u="1"/>
        <n v="223315" u="1"/>
        <n v="269760" u="1"/>
        <n v="17" u="1"/>
        <n v="609396" u="1"/>
        <n v="44344" u="1"/>
        <n v="182055" u="1"/>
        <n v="177929" u="1"/>
        <n v="415552" u="1"/>
        <n v="89858" u="1"/>
        <n v="168302" u="1"/>
        <n v="223317" u="1"/>
        <n v="131167" u="1"/>
        <n v="1083475" u="1"/>
        <n v="101549" u="1"/>
        <n v="259077" u="1"/>
        <n v="108426" u="1"/>
        <n v="104300" u="1"/>
        <n v="333032" u="1"/>
        <n v="324780" u="1"/>
        <n v="1743664" u="1"/>
        <n v="93985" u="1"/>
        <n v="210940" u="1"/>
        <n v="2886588" u="1"/>
        <n v="1083488" u="1"/>
        <n v="456819" u="1"/>
        <n v="59474" u="1"/>
        <n v="10450" u="1"/>
        <n v="28757" u="1"/>
        <n v="162804" u="1"/>
        <n v="1490614" u="1"/>
        <n v="267020" u="1"/>
        <n v="642427" u="1"/>
        <n v="89173" u="1"/>
        <n v="22740" u="1"/>
        <n v="669940" u="1"/>
        <n v="1072517" u="1"/>
        <n v="2490556" u="1"/>
        <n v="834988" u="1"/>
        <n v="642436" u="1"/>
        <n v="333044" u="1"/>
        <n v="91237" u="1"/>
        <n v="223324" u="1"/>
        <n v="264276" u="1"/>
        <n v="51223" u="1"/>
        <n v="135301" u="1"/>
        <n v="426572" u="1"/>
        <n v="92613" u="1"/>
        <n v="895512" u="1"/>
        <n v="264279" u="1"/>
        <n v="131176" u="1"/>
        <n v="308292" u="1"/>
        <n v="432076" u="1"/>
        <n v="3106772" u="1"/>
        <n v="65794" u="1"/>
        <n v="311044" u="1"/>
        <n v="232955" u="1"/>
        <n v="768986" u="1"/>
        <n v="333052" u="1"/>
        <n v="131178" u="1"/>
        <n v="171064" u="1"/>
        <n v="62227" u="1"/>
        <n v="526924" u="1"/>
        <n v="570936" u="1"/>
        <n v="846012" u="1"/>
        <n v="107744" u="1"/>
        <n v="1105578" u="1"/>
        <n v="333056" u="1"/>
        <n v="401825" u="1"/>
        <n v="1534700" u="1"/>
        <n v="87114" u="1"/>
        <n v="215078" u="1"/>
        <n v="327556" u="1"/>
        <n v="1022067" u="1"/>
        <n v="1022068" u="1"/>
        <n v="131181" u="1"/>
        <n v="61540" u="1"/>
        <n v="59477" u="1"/>
        <n v="1985837" u="1"/>
        <n v="220581" u="1"/>
        <n v="565451" u="1"/>
        <n v="829523" u="1"/>
        <n v="131183" u="1"/>
        <n v="366072" u="1"/>
        <n v="333064" u="1"/>
        <n v="1402696" u="1"/>
        <n v="131184" u="1"/>
        <n v="335816" u="1"/>
        <n v="87804" u="1"/>
        <n v="105684" u="1"/>
        <n v="59478" u="1"/>
        <n v="195828" u="1"/>
        <n v="308311" u="1"/>
        <n v="509116" u="1"/>
        <n v="609476" u="1"/>
        <n v="87117" u="1"/>
        <n v="10451" u="1"/>
        <n v="614979" u="1"/>
        <n v="103622" u="1"/>
        <n v="125628" u="1"/>
        <n v="90556" u="1"/>
        <n v="253596" u="1"/>
        <n v="1127656" u="1"/>
        <n v="82992" u="1"/>
        <n v="283560" u="1"/>
        <n v="1116660" u="1"/>
        <n v="59479" u="1"/>
        <n v="305568" u="1"/>
        <n v="190331" u="1"/>
        <n v="131190" u="1"/>
        <n v="42287" u="1"/>
        <n v="459612" u="1"/>
        <n v="62574" u="1"/>
        <n v="133942" u="1"/>
        <n v="161450" u="1"/>
        <n v="175204" u="1"/>
        <n v="484372" u="1"/>
        <n v="467868" u="1"/>
        <n v="327580" u="1"/>
        <n v="78868" u="1"/>
        <n v="122880" u="1"/>
        <n v="90559" u="1"/>
        <n v="526985" u="1"/>
        <n v="78181" u="1"/>
        <n v="98124" u="1"/>
        <n v="219218" u="1"/>
        <n v="2358856" u="1"/>
        <n v="80932" u="1"/>
        <n v="122881" u="1"/>
        <n v="275320" u="1"/>
        <n v="478876" u="1"/>
        <n v="116692" u="1"/>
        <n v="637021" u="1"/>
        <n v="2478647" u="1"/>
        <n v="53979" u="1"/>
        <n v="302830" u="1"/>
        <n v="1347778" u="1"/>
        <n v="87122" u="1"/>
        <n v="467876" u="1"/>
        <n v="6641148" u="1"/>
        <n v="122882" u="1"/>
        <n v="330340" u="1"/>
        <n v="352346" u="1"/>
        <n v="59481" u="1"/>
        <n v="448624" u="1"/>
        <n v="87123" u="1"/>
        <n v="219222" u="1"/>
        <n v="352348" u="1"/>
        <n v="122883" u="1"/>
        <n v="101565" u="1"/>
        <n v="269828" u="1"/>
        <n v="173836" u="1"/>
        <n v="352351" u="1"/>
        <n v="139452" u="1"/>
        <n v="69932" u="1"/>
        <n v="1105748" u="1"/>
        <n v="219225" u="1"/>
        <n v="664552" u="1"/>
        <n v="305592" u="1"/>
        <n v="213724" u="1"/>
        <n v="459635" u="1"/>
        <n v="851607" u="1"/>
        <n v="149082" u="1"/>
        <n v="171088" u="1"/>
        <n v="637050" u="1"/>
        <n v="122885" u="1"/>
        <n v="1248804" u="1"/>
        <n v="478892" u="1"/>
        <n v="829604" u="1"/>
        <n v="443133" u="1"/>
        <n v="330353" u="1"/>
        <n v="5024" u="1"/>
        <n v="253612" u="1"/>
        <n v="157336" u="1"/>
        <n v="87126" u="1"/>
        <n v="133955" u="1"/>
        <n v="335856" u="1"/>
        <n v="467892" u="1"/>
        <n v="37133" u="1"/>
        <n v="212352" u="1"/>
        <n v="313852" u="1"/>
        <n v="59483" u="1"/>
        <n v="84376" u="1"/>
        <n v="352363" u="1"/>
        <n v="609556" u="1"/>
        <n v="223356" u="1"/>
        <n v="259116" u="1"/>
        <n v="2192743" u="1"/>
        <n v="51231" u="1"/>
        <n v="747097" u="1"/>
        <n v="3173282" u="1"/>
        <n v="945156" u="1"/>
        <n v="219232" u="1"/>
        <n v="122888" u="1"/>
        <n v="352369" u="1"/>
        <n v="54670" u="1"/>
        <n v="3636" u="1"/>
        <n v="107759" u="1"/>
        <n v="257744" u="1"/>
        <n v="352371" u="1"/>
        <n v="1005681" u="1"/>
        <n v="107072" u="1"/>
        <n v="1953058" u="1"/>
        <n v="2117052" u="1"/>
        <n v="267100" u="1"/>
        <n v="171097" u="1"/>
        <n v="1666988" u="1"/>
        <n v="87130" u="1"/>
        <n v="308364" u="1"/>
        <n v="56734" u="1"/>
        <n v="122890" u="1"/>
        <n v="147717" u="1"/>
        <n v="120827" u="1"/>
        <n v="434900" u="1"/>
        <n v="2557208" u="1"/>
        <n v="20682" u="1"/>
        <n v="16384" u="1"/>
        <n v="305616" u="1"/>
        <n v="35416" u="1"/>
        <n v="91257" u="1"/>
        <n v="102260" u="1"/>
        <n v="1534972" u="1"/>
        <n v="259124" u="1"/>
        <n v="4163668" u="1"/>
        <n v="109825" u="1"/>
        <n v="187605" u="1"/>
        <n v="227491" u="1"/>
        <n v="46" u="1"/>
        <n v="5428906" u="1"/>
        <n v="945188" u="1"/>
        <n v="308372" u="1"/>
        <n v="813154" u="1"/>
        <n v="598596" u="1"/>
        <n v="520182" u="1"/>
        <n v="72004" u="1"/>
        <n v="283620" u="1"/>
        <n v="116704" u="1"/>
        <n v="560096" u="1"/>
        <n v="4881400" u="1"/>
        <n v="642620" u="1"/>
        <n v="11761048" u="1"/>
        <n v="101576" u="1"/>
        <n v="16385" u="1"/>
        <n v="5957250" u="1"/>
        <n v="18941532" u="1"/>
        <n v="171108" u="1"/>
        <n v="51235" u="1"/>
        <n v="272625" u="1"/>
        <n v="183487" u="1"/>
        <n v="532603" u="1"/>
        <n v="272626" u="1"/>
        <n v="571114" u="1"/>
        <n v="114643" u="1"/>
        <n v="119457" u="1"/>
        <n v="253632" u="1"/>
        <n v="139476" u="1"/>
        <n v="520196" u="1"/>
        <n v="102953" u="1"/>
        <n v="109830" u="1"/>
        <n v="9164" u="1"/>
        <n v="139477" u="1"/>
        <n v="522948" u="1"/>
        <n v="15321356" u="1"/>
        <n v="16" u="1"/>
        <n v="333148" u="1"/>
        <n v="857204" u="1"/>
        <n v="352404" u="1"/>
        <n v="554623" u="1"/>
        <n v="217875" u="1"/>
        <n v="294639" u="1"/>
        <n v="399168" u="1"/>
        <n v="216500" u="1"/>
        <n v="609640" u="1"/>
        <n v="2008206" u="1"/>
        <n v="1050948" u="1"/>
        <n v="2008210" u="1"/>
        <n v="807700" u="1"/>
        <n v="840709" u="1"/>
        <n v="275388" u="1"/>
        <n v="183493" u="1"/>
        <n v="215127" u="1"/>
        <n v="509204" u="1"/>
        <n v="85076" u="1"/>
        <n v="344160" u="1"/>
        <n v="664669" u="1"/>
        <n v="3767820" u="1"/>
        <n v="27733" u="1"/>
        <n v="94704" u="1"/>
        <n v="481700" u="1"/>
        <n v="84389" u="1"/>
        <n v="235760" u="1"/>
        <n v="85077" u="1"/>
        <n v="448693" u="1"/>
        <n v="319408" u="1"/>
        <n v="1106005" u="1"/>
        <n v="132608" u="1"/>
        <n v="2887620" u="1"/>
        <n v="188999" u="1"/>
        <n v="637174" u="1"/>
        <n v="89204" u="1"/>
        <n v="637176" u="1"/>
        <n v="107084" u="1"/>
        <n v="335916" u="1"/>
        <n v="637178" u="1"/>
        <n v="267148" u="1"/>
        <n v="604176" u="1"/>
        <n v="168372" u="1"/>
        <n v="92644" u="1"/>
        <n v="338673" u="1"/>
        <n v="1194074" u="1"/>
        <n v="1568176" u="1"/>
        <n v="166998" u="1"/>
        <n v="113963" u="1"/>
        <n v="122903" u="1"/>
        <n v="264405" u="1"/>
        <n v="85768" u="1"/>
        <n v="2403586" u="1"/>
        <n v="23608" u="1"/>
        <n v="191756" u="1"/>
        <n v="609692" u="1"/>
        <n v="122904" u="1"/>
        <n v="355184" u="1"/>
        <n v="142244" u="1"/>
        <n v="2562" u="1"/>
        <n v="289168" u="1"/>
        <n v="341433" u="1"/>
        <n v="167002" u="1"/>
        <n v="532681" u="1"/>
        <n v="565693" u="1"/>
        <n v="119467" u="1"/>
        <n v="626211" u="1"/>
        <n v="582200" u="1"/>
        <n v="87146" u="1"/>
        <n v="300176" u="1"/>
        <n v="211016" u="1"/>
        <n v="631717" u="1"/>
        <n v="1337164" u="1"/>
        <n v="133996" u="1"/>
        <n v="45" u="1"/>
        <n v="294677" u="1"/>
        <n v="4637670" u="1"/>
        <n v="109841" u="1"/>
        <n v="96775" u="1"/>
        <n v="122220" u="1"/>
        <n v="264424" u="1"/>
        <n v="160131" u="1"/>
        <n v="5642803" u="1"/>
        <n v="136750" u="1"/>
        <n v="131249" u="1"/>
        <n v="3019916" u="1"/>
        <n v="333196" u="1"/>
        <n v="543718" u="1"/>
        <n v="785788" u="1"/>
        <n v="135378" u="1"/>
        <n v="161511" u="1"/>
        <n v="1073158" u="1"/>
        <n v="135379" u="1"/>
        <n v="119472" u="1"/>
        <n v="884823" u="1"/>
        <n v="135380" u="1"/>
        <n v="884824" u="1"/>
        <n v="884825" u="1"/>
        <n v="51243" u="1"/>
        <n v="136756" u="1"/>
        <n v="478996" u="1"/>
        <n v="316702" u="1"/>
        <n v="142258" u="1"/>
        <n v="252288" u="1"/>
        <n v="972852" u="1"/>
        <n v="560240" u="1"/>
        <n v="191772" u="1"/>
        <n v="335960" u="1"/>
        <n v="122912" u="1"/>
        <n v="180770" u="1"/>
        <n v="118786" u="1"/>
        <n v="205527" u="1"/>
        <n v="286448" u="1"/>
        <n v="2008450" u="1"/>
        <n v="1854412" u="1"/>
        <n v="824324" u="1"/>
        <n v="352470" u="1"/>
        <n v="87154" u="1"/>
        <n v="308460" u="1"/>
        <n v="560260" u="1"/>
        <n v="83028" u="1"/>
        <n v="19024468" u="1"/>
        <n v="18625" u="1"/>
        <n v="223412" u="1"/>
        <n v="560268" u="1"/>
        <n v="120852" u="1"/>
        <n v="56403" u="1"/>
        <n v="769332" u="1"/>
        <n v="520276" u="1"/>
        <n v="211036" u="1"/>
        <n v="180778" u="1"/>
        <n v="109850" u="1"/>
        <n v="205535" u="1"/>
        <n v="168400" u="1"/>
        <n v="123604" u="1"/>
        <n v="162899" u="1"/>
        <n v="194533" u="1"/>
        <n v="129106" u="1"/>
        <n v="520280" u="1"/>
        <n v="468016" u="1"/>
        <n v="122917" u="1"/>
        <n v="197285" u="1"/>
        <n v="637309" u="1"/>
        <n v="297472" u="1"/>
        <n v="520283" u="1"/>
        <n v="565796" u="1"/>
        <n v="35086" u="1"/>
        <n v="520286" u="1"/>
        <n v="565798" u="1"/>
        <n v="228921" u="1"/>
        <n v="520287" u="1"/>
        <n v="135396" u="1"/>
        <n v="131270" u="1"/>
        <n v="283724" u="1"/>
        <n v="495532" u="1"/>
        <n v="2809951" u="1"/>
        <n v="2809957" u="1"/>
        <n v="56405" u="1"/>
        <n v="131272" u="1"/>
        <n v="129109" u="1"/>
        <n v="105040" u="1"/>
        <n v="211044" u="1"/>
        <n v="6927138" u="1"/>
        <n v="818880" u="1"/>
        <n v="267224" u="1"/>
        <n v="139525" u="1"/>
        <n v="565812" u="1"/>
        <n v="565813" u="1"/>
        <n v="653838" u="1"/>
        <n v="104353" u="1"/>
        <n v="102290" u="1"/>
        <n v="283731" u="1"/>
        <n v="162908" u="1"/>
        <n v="459780" u="1"/>
        <n v="183539" u="1"/>
        <n v="565820" u="1"/>
        <n v="179413" u="1"/>
        <n v="205546" u="1"/>
        <n v="424023" u="1"/>
        <n v="785884" u="1"/>
        <n v="129111" u="1"/>
        <n v="267232" u="1"/>
        <n v="785888" u="1"/>
        <n v="4076646" u="1"/>
        <n v="131277" u="1"/>
        <n v="204172" u="1"/>
        <n v="582334" u="1"/>
        <n v="108481" u="1"/>
        <n v="642852" u="1"/>
        <n v="85100" u="1"/>
        <n v="129112" u="1"/>
        <n v="136780" u="1"/>
        <n v="53656" u="1"/>
        <n v="479044" u="1"/>
        <n v="785898" u="1"/>
        <n v="173916" u="1"/>
        <n v="154661" u="1"/>
        <n v="369016" u="1"/>
        <n v="83038" u="1"/>
        <n v="255064" u="1"/>
        <n v="785902" u="1"/>
        <n v="283744" u="1"/>
        <n v="785903" u="1"/>
        <n v="74786" u="1"/>
        <n v="565844" u="1"/>
        <n v="105732" u="1"/>
        <n v="131281" u="1"/>
        <n v="1106394" u="1"/>
        <n v="978460" u="1"/>
        <n v="55376" u="1"/>
        <n v="201426" u="1"/>
        <n v="129114" u="1"/>
        <n v="80976" u="1"/>
        <n v="267244" u="1"/>
        <n v="846428" u="1"/>
        <n v="424037" u="1"/>
        <n v="68598" u="1"/>
        <n v="112610" u="1"/>
        <n v="560352" u="1"/>
        <n v="87166" u="1"/>
        <n v="396532" u="1"/>
        <n v="2492340" u="1"/>
        <n v="424041" u="1"/>
        <n v="8652" u="1"/>
        <n v="18628" u="1"/>
        <n v="1044493" u="1"/>
        <n v="308511" u="1"/>
        <n v="333268" u="1"/>
        <n v="61910" u="1"/>
        <n v="91293" u="1"/>
        <n v="135412" u="1"/>
        <n v="118113" u="1"/>
        <n v="388285" u="1"/>
        <n v="487312" u="1"/>
        <n v="604378" u="1"/>
        <n v="223437" u="1"/>
        <n v="520323" u="1"/>
        <n v="85105" u="1"/>
        <n v="327772" u="1"/>
        <n v="78916" u="1"/>
        <n v="846452" u="1"/>
        <n v="9168" u="1"/>
        <n v="211061" u="1"/>
        <n v="939980" u="1"/>
        <n v="129118" u="1"/>
        <n v="105049" u="1"/>
        <n v="459812" u="1"/>
        <n v="26709" u="1"/>
        <n v="140919" u="1"/>
        <n v="4468" u="1"/>
        <n v="19077440" u="1"/>
        <n v="87170" u="1"/>
        <n v="219316" u="1"/>
        <n v="129119" u="1"/>
        <n v="127056" u="1"/>
        <n v="631911" u="1"/>
        <n v="202813" u="1"/>
        <n v="129120" u="1"/>
        <n v="1106500" u="1"/>
        <n v="136796" u="1"/>
        <n v="319532" u="1"/>
        <n v="267268" u="1"/>
        <n v="194562" u="1"/>
        <n v="1601641" u="1"/>
        <n v="211067" u="1"/>
        <n v="358044" u="1"/>
        <n v="173932" u="1"/>
        <n v="82358" u="1"/>
        <n v="333288" u="1"/>
        <n v="194563" u="1"/>
        <n v="129121" u="1"/>
        <n v="6" u="1"/>
        <n v="127058" u="1"/>
        <n v="78920" u="1"/>
        <n v="527400" u="1"/>
        <n v="158805" u="1"/>
        <n v="194565" u="1"/>
        <n v="501088" u="1"/>
        <n v="8223" u="1"/>
        <n v="55380" u="1"/>
        <n v="179436" u="1"/>
        <n v="476332" u="1"/>
        <n v="211070" u="1"/>
        <n v="2800644" u="1"/>
        <n v="267276" u="1"/>
        <n v="2480307" u="1"/>
        <n v="211071" u="1"/>
        <n v="327795" u="1"/>
        <n v="87174" u="1"/>
        <n v="283784" u="1"/>
        <n v="846500" u="1"/>
        <n v="194568" u="1"/>
        <n v="1480656" u="1"/>
        <n v="16395" u="1"/>
        <n v="88550" u="1"/>
        <n v="587932" u="1"/>
        <n v="18630" u="1"/>
        <n v="437828" u="1"/>
        <n v="1139572" u="1"/>
        <n v="15444" u="1"/>
        <n v="80986" u="1"/>
        <n v="730977" u="1"/>
        <n v="206949" u="1"/>
        <n v="227580" u="1"/>
        <n v="1216608" u="1"/>
        <n v="83050" u="1"/>
        <n v="78924" u="1"/>
        <n v="879527" u="1"/>
        <n v="233083" u="1"/>
        <n v="57445" u="1"/>
        <n v="2866780" u="1"/>
        <n v="223456" u="1"/>
        <n v="127063" u="1"/>
        <n v="311304" u="1"/>
        <n v="77550" u="1"/>
        <n v="297552" u="1"/>
        <n v="642972" u="1"/>
        <n v="87178" u="1"/>
        <n v="127064" u="1"/>
        <n v="554952" u="1"/>
        <n v="1161628" u="1"/>
        <n v="176696" u="1"/>
        <n v="292053" u="1"/>
        <n v="2744539" u="1"/>
        <n v="162943" u="1"/>
        <n v="169820" u="1"/>
        <n v="413088" u="1"/>
        <n v="55383" u="1"/>
        <n v="116062" u="1"/>
        <n v="725508" u="1"/>
        <n v="134062" u="1"/>
        <n v="615480" u="1"/>
        <n v="609980" u="1"/>
        <n v="1568769" u="1"/>
        <n v="1139660" u="1"/>
        <n v="95433" u="1"/>
        <n v="626492" u="1"/>
        <n v="171200" u="1"/>
        <n v="211086" u="1"/>
        <n v="224840" u="1"/>
        <n v="1260708" u="1"/>
        <n v="202835" u="1"/>
        <n v="238595" u="1"/>
        <n v="24821" u="1"/>
        <n v="89245" u="1"/>
        <n v="120191" u="1"/>
        <n v="202836" u="1"/>
        <n v="194584" u="1"/>
        <n v="135443" u="1"/>
        <n v="117441" u="1"/>
        <n v="5016580" u="1"/>
        <n v="172579" u="1"/>
        <n v="2954996" u="1"/>
        <n v="201462" u="1"/>
        <n v="560492" u="1"/>
        <n v="202838" u="1"/>
        <n v="267316" u="1"/>
        <n v="791557" u="1"/>
        <n v="227595" u="1"/>
        <n v="852076" u="1"/>
        <n v="195962" u="1"/>
        <n v="58480" u="1"/>
        <n v="172581" u="1"/>
        <n v="72055" u="1"/>
        <n v="211092" u="1"/>
        <n v="319584" u="1"/>
        <n v="311332" u="1"/>
        <n v="106440" u="1"/>
        <n v="202841" u="1"/>
        <n v="643028" u="1"/>
        <n v="150577" u="1"/>
        <n v="945612" u="1"/>
        <n v="319587" u="1"/>
        <n v="129134" u="1"/>
        <n v="138199" u="1"/>
        <n v="202842" u="1"/>
        <n v="451624" u="1"/>
        <n v="1183746" u="1"/>
        <n v="479132" u="1"/>
        <n v="1568855" u="1"/>
        <n v="687048" u="1"/>
        <n v="115381" u="1"/>
        <n v="149204" u="1"/>
        <n v="432372" u="1"/>
        <n v="588025" u="1"/>
        <n v="399364" u="1"/>
        <n v="272830" u="1"/>
        <n v="2194643" u="1"/>
        <n v="16398" u="1"/>
        <n v="333348" u="1"/>
        <n v="446129" u="1"/>
        <n v="109193" u="1"/>
        <n v="566026" u="1"/>
        <n v="250984" u="1"/>
        <n v="659552" u="1"/>
        <n v="78935" u="1"/>
        <n v="202846" u="1"/>
        <n v="341602" u="1"/>
        <n v="451632" u="1"/>
        <n v="65869" u="1"/>
        <n v="692564" u="1"/>
        <n v="145081" u="1"/>
        <n v="95440" u="1"/>
        <n v="165712" u="1"/>
        <n v="514902" u="1"/>
        <n v="308596" u="1"/>
        <n v="808100" u="1"/>
        <n v="6400786" u="1"/>
        <n v="202848" u="1"/>
        <n v="59170" u="1"/>
        <n v="114696" u="1"/>
        <n v="270088" u="1"/>
        <n v="659564" u="1"/>
        <n v="17602" u="1"/>
        <n v="509404" u="1"/>
        <n v="2414783" u="1"/>
        <n v="233108" u="1"/>
        <n v="459892" u="1"/>
        <n v="98880" u="1"/>
        <n v="165715" u="1"/>
        <n v="85814" u="1"/>
        <n v="1557914" u="1"/>
        <n v="659570" u="1"/>
        <n v="352614" u="1"/>
        <n v="659571" u="1"/>
        <n v="86502" u="1"/>
        <n v="517660" u="1"/>
        <n v="5028" u="1"/>
        <n v="393877" u="1"/>
        <n v="87190" u="1"/>
        <n v="237236" u="1"/>
        <n v="127076" u="1"/>
        <n v="257867" u="1"/>
        <n v="109884" u="1"/>
        <n v="70686" u="1"/>
        <n v="692588" u="1"/>
        <n v="66560" u="1"/>
        <n v="791616" u="1"/>
        <n v="1260857" u="1"/>
        <n v="1011679" u="1"/>
        <n v="1183839" u="1"/>
        <n v="2229060" u="1"/>
        <n v="808124" u="1"/>
        <n v="1194844" u="1"/>
        <n v="2229068" u="1"/>
        <n v="4143596" u="1"/>
        <n v="11148" u="1"/>
        <n v="2229076" u="1"/>
        <n v="143714" u="1"/>
        <n v="42" u="1"/>
        <n v="2229088" u="1"/>
        <n v="462654" u="1"/>
        <n v="129141" u="1"/>
        <n v="2229092" u="1"/>
        <n v="127078" u="1"/>
        <n v="78940" u="1"/>
        <n v="286607" u="1"/>
        <n v="165721" u="1"/>
        <n v="2229100" u="1"/>
        <n v="9171" u="1"/>
        <n v="125703" u="1"/>
        <n v="2229108" u="1"/>
        <n v="66562" u="1"/>
        <n v="257872" u="1"/>
        <n v="2229116" u="1"/>
        <n v="2229124" u="1"/>
        <n v="127079" u="1"/>
        <n v="1051836" u="1"/>
        <n v="228990" u="1"/>
        <n v="459908" u="1"/>
        <n v="64674" u="1"/>
        <n v="407645" u="1"/>
        <n v="226240" u="1"/>
        <n v="1106864" u="1"/>
        <n v="129143" u="1"/>
        <n v="1106868" u="1"/>
        <n v="566084" u="1"/>
        <n v="846661" u="1"/>
        <n v="125705" u="1"/>
        <n v="1106876" u="1"/>
        <n v="509428" u="1"/>
        <n v="189108" u="1"/>
        <n v="1106884" u="1"/>
        <n v="967701" u="1"/>
        <n v="835666" u="1"/>
        <n v="112640" u="1"/>
        <n v="338885" u="1"/>
        <n v="1106892" u="1"/>
        <n v="333384" u="1"/>
        <n v="120205" u="1"/>
        <n v="52297" u="1"/>
        <n v="571600" u="1"/>
        <n v="1106900" u="1"/>
        <n v="725644" u="1"/>
        <n v="142348" u="1"/>
        <n v="112641" u="1"/>
        <n v="555099" u="1"/>
        <n v="15" u="1"/>
        <n v="53329" u="1"/>
        <n v="896196" u="1"/>
        <n v="459924" u="1"/>
        <n v="835680" u="1"/>
        <n v="599116" u="1"/>
        <n v="4269308" u="1"/>
        <n v="208368" u="1"/>
        <n v="252380" u="1"/>
        <n v="112642" u="1"/>
        <n v="8330695" u="1"/>
        <n v="198741" u="1"/>
        <n v="292132" u="1"/>
        <n v="198742" u="1"/>
        <n v="112643" u="1"/>
        <n v="632136" u="1"/>
        <n v="1932164" u="1"/>
        <n v="198743" u="1"/>
        <n v="53330" u="1"/>
        <n v="459932" u="1"/>
        <n v="85824" u="1"/>
        <n v="479188" u="1"/>
        <n v="112644" u="1"/>
        <n v="294889" u="1"/>
        <n v="429676" u="1"/>
        <n v="333400" u="1"/>
        <n v="3163337" u="1"/>
        <n v="81011" u="1"/>
        <n v="202872" u="1"/>
        <n v="275636" u="1"/>
        <n v="366412" u="1"/>
        <n v="222128" u="1"/>
        <n v="358160" u="1"/>
        <n v="57457" u="1"/>
        <n v="198747" u="1"/>
        <n v="219378" u="1"/>
        <n v="129150" u="1"/>
        <n v="692676" u="1"/>
        <n v="780700" u="1"/>
        <n v="198749" u="1"/>
        <n v="459944" u="1"/>
        <n v="4556" u="1"/>
        <n v="533139" u="1"/>
        <n v="205628" u="1"/>
        <n v="51269" u="1"/>
        <n v="459948" u="1"/>
        <n v="165743" u="1"/>
        <n v="198753" u="1"/>
        <n v="311410" u="1"/>
        <n v="333416" u="1"/>
        <n v="714700" u="1"/>
        <n v="311411" u="1"/>
        <n v="520468" u="1"/>
        <n v="459952" u="1"/>
        <n v="111961" u="1"/>
        <n v="198754" u="1"/>
        <n v="487460" u="1"/>
        <n v="139613" u="1"/>
        <n v="951269" u="1"/>
        <n v="2097452" u="1"/>
        <n v="106460" u="1"/>
        <n v="180875" u="1"/>
        <n v="150617" u="1"/>
        <n v="1096036" u="1"/>
        <n v="179500" u="1"/>
        <n v="53333" u="1"/>
        <n v="127091" u="1"/>
        <n v="459956" u="1"/>
        <n v="122965" u="1"/>
        <n v="76890" u="1"/>
        <n v="267404" u="1"/>
        <n v="479212" u="1"/>
        <n v="1151063" u="1"/>
        <n v="1151064" u="1"/>
        <n v="106461" u="1"/>
        <n v="91332" u="1"/>
        <n v="87206" u="1"/>
        <n v="138241" u="1"/>
        <n v="142368" u="1"/>
        <n v="16403" u="1"/>
        <n v="643204" u="1"/>
        <n v="205636" u="1"/>
        <n v="1360140" u="1"/>
        <n v="593692" u="1"/>
        <n v="363687" u="1"/>
        <n v="189132" u="1"/>
        <n v="459964" u="1"/>
        <n v="599196" u="1"/>
        <n v="863268" u="1"/>
        <n v="2" u="1"/>
        <n v="25687" u="1"/>
        <n v="311425" u="1"/>
        <n v="366440" u="1"/>
        <n v="1228116" u="1"/>
        <n v="253776" u="1"/>
        <n v="311426" u="1"/>
        <n v="311427" u="1"/>
        <n v="604705" u="1"/>
        <n v="311428" u="1"/>
        <n v="96836" u="1"/>
        <n v="289423" u="1"/>
        <n v="311429" u="1"/>
        <n v="59524" u="1"/>
        <n v="106464" u="1"/>
        <n v="429712" u="1"/>
        <n v="311430" u="1"/>
        <n v="1602240" u="1"/>
        <n v="259280" u="1"/>
        <n v="122969" u="1"/>
        <n v="224896" u="1"/>
        <n v="198764" u="1"/>
        <n v="242776" u="1"/>
        <n v="267420" u="1"/>
        <n v="139624" u="1"/>
        <n v="1261164" u="1"/>
        <n v="363701" u="1"/>
        <n v="1063118" u="1"/>
        <n v="16404" u="1"/>
        <n v="169884" u="1"/>
        <n v="16576" u="1"/>
        <n v="259284" u="1"/>
        <n v="122971" u="1"/>
        <n v="172636" u="1"/>
        <n v="363705" u="1"/>
        <n v="110593" u="1"/>
        <n v="270180" u="1"/>
        <n v="128473" u="1"/>
        <n v="929323" u="1"/>
        <n v="780783" u="1"/>
        <n v="175388" u="1"/>
        <n v="52305" u="1"/>
        <n v="808292" u="1"/>
        <n v="846804" u="1"/>
        <n v="333452" u="1"/>
        <n v="91339" u="1"/>
        <n v="205648" u="1"/>
        <n v="303194" u="1"/>
        <n v="3933963" u="1"/>
        <n v="55400" u="1"/>
        <n v="189144" u="1"/>
        <n v="459988" u="1"/>
        <n v="224904" u="1"/>
        <n v="242784" u="1"/>
        <n v="538729" u="1"/>
        <n v="114721" u="1"/>
        <n v="66583" u="1"/>
        <n v="3198050" u="1"/>
        <n v="509504" u="1"/>
        <n v="272940" u="1"/>
        <n v="797304" u="1"/>
        <n v="560740" u="1"/>
        <n v="127100" u="1"/>
        <n v="167140" u="1"/>
        <n v="336208" u="1"/>
        <n v="775299" u="1"/>
        <n v="303200" u="1"/>
        <n v="303201" u="1"/>
        <n v="169892" u="1"/>
        <n v="143760" u="1"/>
        <n v="303202" u="1"/>
        <n v="55401" u="1"/>
        <n v="1360269" u="1"/>
        <n v="311455" u="1"/>
        <n v="207028" u="1"/>
        <n v="459996" u="1"/>
        <n v="65897" u="1"/>
        <n v="120912" u="1"/>
        <n v="154764" u="1"/>
        <n v="303204" u="1"/>
        <n v="538745" u="1"/>
        <n v="259293" u="1"/>
        <n v="145137" u="1"/>
        <n v="270196" u="1"/>
        <n v="303205" u="1"/>
        <n v="58496" u="1"/>
        <n v="643276" u="1"/>
        <n v="176771" u="1"/>
        <n v="9088" u="1"/>
        <n v="626775" u="1"/>
        <n v="626776" u="1"/>
        <n v="303208" u="1"/>
        <n v="380229" u="1"/>
        <n v="742308" u="1"/>
        <n v="63023204" u="1"/>
        <n v="146514" u="1"/>
        <n v="212532" u="1"/>
        <n v="57121" u="1"/>
        <n v="1547349" u="1"/>
        <n v="71400" u="1"/>
        <n v="626780" u="1"/>
        <n v="758816" u="1"/>
        <n v="303210" u="1"/>
        <n v="347222" u="1"/>
        <n v="53339" u="1"/>
        <n v="85154" u="1"/>
        <n v="1129240" u="1"/>
        <n v="120914" u="1"/>
        <n v="176774" u="1"/>
        <n v="487512" u="1"/>
        <n v="538760" u="1"/>
        <n v="742316" u="1"/>
        <n v="138264" u="1"/>
        <n v="24658" u="1"/>
        <n v="40961" u="1"/>
        <n v="93407" u="1"/>
        <n v="659797" u="1"/>
        <n v="98221" u="1"/>
        <n v="626790" u="1"/>
        <n v="127104" u="1"/>
        <n v="460008" u="1"/>
        <n v="198782" u="1"/>
        <n v="413246" u="1"/>
        <n v="1118260" u="1"/>
        <n v="182278" u="1"/>
        <n v="21048" u="1"/>
        <n v="259300" u="1"/>
        <n v="70027" u="1"/>
        <n v="81030" u="1"/>
        <n v="120916" u="1"/>
        <n v="311472" u="1"/>
        <n v="14715756" u="1"/>
        <n v="194658" u="1"/>
        <n v="626801" u="1"/>
        <n v="226292" u="1"/>
        <n v="498524" u="1"/>
        <n v="2242" u="1"/>
        <n v="300472" u="1"/>
        <n v="127106" u="1"/>
        <n v="120917" u="1"/>
        <n v="1118292" u="1"/>
        <n v="1756468" u="1"/>
        <n v="626811" u="1"/>
        <n v="286721" u="1"/>
        <n v="333484" u="1"/>
        <n v="549792" u="1"/>
        <n v="286722" u="1"/>
        <n v="127107" u="1"/>
        <n v="468272" u="1"/>
        <n v="286723" u="1"/>
        <n v="1118304" u="1"/>
        <n v="120918" u="1"/>
        <n v="81720" u="1"/>
        <n v="153401" u="1"/>
        <n v="226296" u="1"/>
        <n v="1965540" u="1"/>
        <n v="8466348" u="1"/>
        <n v="97537" u="1"/>
        <n v="509536" u="1"/>
        <n v="303230" u="1"/>
        <n v="391254" u="1"/>
        <n v="549800" u="1"/>
        <n v="300480" u="1"/>
        <n v="769862" u="1"/>
        <n v="120919" u="1"/>
        <n v="194664" u="1"/>
        <n v="742356" u="1"/>
        <n v="18642" u="1"/>
        <n v="1910548" u="1"/>
        <n v="51279" u="1"/>
        <n v="275728" u="1"/>
        <n v="120920" u="1"/>
        <n v="637836" u="1"/>
        <n v="286733" u="1"/>
        <n v="17095" u="1"/>
        <n v="52311" u="1"/>
        <n v="105104" u="1"/>
        <n v="120921" u="1"/>
        <n v="1011948" u="1"/>
        <n v="643348" u="1"/>
        <n v="509548" u="1"/>
        <n v="205672" u="1"/>
        <n v="78285" u="1"/>
        <n v="1052348" u="1"/>
        <n v="632349" u="1"/>
        <n v="120922" u="1"/>
        <n v="742380" u="1"/>
        <n v="549828" u="1"/>
        <n v="134154" u="1"/>
        <n v="333504" u="1"/>
        <n v="294994" u="1"/>
        <n v="363763" u="1"/>
        <n v="74160" u="1"/>
        <n v="65908" u="1"/>
        <n v="120923" u="1"/>
        <n v="74848" u="1"/>
        <n v="742388" u="1"/>
        <n v="294996" u="1"/>
        <n v="802905" u="1"/>
        <n v="70722" u="1"/>
        <n v="802906" u="1"/>
        <n v="18643" u="1"/>
        <n v="643364" u="1"/>
        <n v="69347" u="1"/>
        <n v="802910" u="1"/>
        <n v="156163" u="1"/>
        <n v="544340" u="1"/>
        <n v="802911" u="1"/>
        <n v="311504" u="1"/>
        <n v="6491318" u="1"/>
        <n v="295000" u="1"/>
        <n v="802913" u="1"/>
        <n v="1044980" u="1"/>
        <n v="2494300" u="1"/>
        <n v="350016" u="1"/>
        <n v="1085401" u="1"/>
        <n v="190549" u="1"/>
        <n v="1118411" u="1"/>
        <n v="142411" u="1"/>
        <n v="802920" u="1"/>
        <n v="676386" u="1"/>
        <n v="1382490" u="1"/>
        <n v="190550" u="1"/>
        <n v="2956454" u="1"/>
        <n v="2164252" u="1"/>
        <n v="190551" u="1"/>
        <n v="295006" u="1"/>
        <n v="538854" u="1"/>
        <n v="51282" u="1"/>
        <n v="122989" u="1"/>
        <n v="154792" u="1"/>
        <n v="146540" u="1"/>
        <n v="190552" u="1"/>
        <n v="295008" u="1"/>
        <n v="1426519" u="1"/>
        <n v="186426" u="1"/>
        <n v="1426520" u="1"/>
        <n v="226312" u="1"/>
        <n v="278504" u="1"/>
        <n v="24661" u="1"/>
        <n v="91356" u="1"/>
        <n v="47844" u="1"/>
        <n v="643391" u="1"/>
        <n v="120927" u="1"/>
        <n v="300513" u="1"/>
        <n v="48188" u="1"/>
        <n v="129867" u="1"/>
        <n v="462808" u="1"/>
        <n v="200182" u="1"/>
        <n v="1085445" u="1"/>
        <n v="18644" u="1"/>
        <n v="218062" u="1"/>
        <n v="154795" u="1"/>
        <n v="610388" u="1"/>
        <n v="55409" u="1"/>
        <n v="460060" u="1"/>
        <n v="352781" u="1"/>
        <n v="1470561" u="1"/>
        <n v="1184487" u="1"/>
        <n v="610394" u="1"/>
        <n v="7283806" u="1"/>
        <n v="643404" u="1"/>
        <n v="190557" u="1"/>
        <n v="317024" u="1"/>
        <n v="560884" u="1"/>
        <n v="460064" u="1"/>
        <n v="1283524" u="1"/>
        <n v="344533" u="1"/>
        <n v="610403" u="1"/>
        <n v="2318422" u="1"/>
        <n v="55410" u="1"/>
        <n v="190559" u="1"/>
        <n v="37874" u="1"/>
        <n v="476572" u="1"/>
        <n v="51284" u="1"/>
        <n v="120930" u="1"/>
        <n v="127807" u="1"/>
        <n v="190560" u="1"/>
        <n v="178182" u="1"/>
        <n v="405056" u="1"/>
        <n v="476576" u="1"/>
        <n v="100988" u="1"/>
        <n v="98925" u="1"/>
        <n v="120931" u="1"/>
        <n v="267520" u="1"/>
        <n v="61944" u="1"/>
        <n v="325288" u="1"/>
        <n v="190563" u="1"/>
        <n v="51285" u="1"/>
        <n v="120932" u="1"/>
        <n v="118869" u="1"/>
        <n v="621428" u="1"/>
        <n v="643436" u="1"/>
        <n v="333544" u="1"/>
        <n v="118870" u="1"/>
        <n v="88612" u="1"/>
        <n v="979035" u="1"/>
        <n v="147930" u="1"/>
        <n v="333548" u="1"/>
        <n v="407819" u="1"/>
        <n v="39" u="1"/>
        <n v="107180" u="1"/>
        <n v="336300" u="1"/>
        <n v="51286" u="1"/>
        <n v="120934" u="1"/>
        <n v="118871" u="1"/>
        <n v="146556" u="1"/>
        <n v="234580" u="1"/>
        <n v="383064" u="1"/>
        <n v="366560" u="1"/>
        <n v="1140571" u="1"/>
        <n v="156184" u="1"/>
        <n v="479341" u="1"/>
        <n v="383065" u="1"/>
        <n v="132803" u="1"/>
        <n v="1965800" u="1"/>
        <n v="150683" u="1"/>
        <n v="328052" u="1"/>
        <n v="847012" u="1"/>
        <n v="1305628" u="1"/>
        <n v="1833772" u="1"/>
        <n v="118872" u="1"/>
        <n v="190570" u="1"/>
        <n v="383068" u="1"/>
        <n v="692972" u="1"/>
        <n v="1074569" u="1"/>
        <n v="1085572" u="1"/>
        <n v="1074570" u="1"/>
        <n v="18646" u="1"/>
        <n v="152060" u="1"/>
        <n v="154811" u="1"/>
        <n v="16583" u="1"/>
        <n v="5680356" u="1"/>
        <n v="604952" u="1"/>
        <n v="51287" u="1"/>
        <n v="120936" u="1"/>
        <n v="593951" u="1"/>
        <n v="118873" u="1"/>
        <n v="339060" u="1"/>
        <n v="527934" u="1"/>
        <n v="103744" u="1"/>
        <n v="940548" u="1"/>
        <n v="65041" u="1"/>
        <n v="560946" u="1"/>
        <n v="913044" u="1"/>
        <n v="120937" u="1"/>
        <n v="107871" u="1"/>
        <n v="118874" u="1"/>
        <n v="604964" u="1"/>
        <n v="847031" u="1"/>
        <n v="64010" u="1"/>
        <n v="1074607" u="1"/>
        <n v="51288" u="1"/>
        <n v="786519" u="1"/>
        <n v="479356" u="1"/>
        <n v="131435" u="1"/>
        <n v="1261668" u="1"/>
        <n v="185075" u="1"/>
        <n v="385832" u="1"/>
        <n v="40973" u="1"/>
        <n v="770020" u="1"/>
        <n v="120939" u="1"/>
        <n v="487612" u="1"/>
        <n v="118876" u="1"/>
        <n v="160320" u="1"/>
        <n v="18647" u="1"/>
        <n v="333572" u="1"/>
        <n v="259348" u="1"/>
        <n v="610487" u="1"/>
        <n v="830548" u="1"/>
        <n v="72802" u="1"/>
        <n v="186454" u="1"/>
        <n v="23633" u="1"/>
        <n v="191956" u="1"/>
        <n v="297816" u="1"/>
        <n v="429852" u="1"/>
        <n v="220839" u="1"/>
        <n v="186455" u="1"/>
        <n v="230467" u="1"/>
        <n v="1118681" u="1"/>
        <n v="786548" u="1"/>
        <n v="235971" u="1"/>
        <n v="1039620" u="1"/>
        <n v="267564" u="1"/>
        <n v="391348" u="1"/>
        <n v="479372" u="1"/>
        <n v="116816" u="1"/>
        <n v="638012" u="1"/>
        <n v="174080" u="1"/>
        <n v="704032" u="1"/>
        <n v="517884" u="1"/>
        <n v="1074685" u="1"/>
        <n v="58855" u="1"/>
        <n v="594005" u="1"/>
        <n v="2494892" u="1"/>
        <n v="50259" u="1"/>
        <n v="74868" u="1"/>
        <n v="118880" u="1"/>
        <n v="138322" u="1"/>
        <n v="814069" u="1"/>
        <n v="18648" u="1"/>
        <n v="174082" u="1"/>
        <n v="306080" u="1"/>
        <n v="259356" u="1"/>
        <n v="1250754" u="1"/>
        <n v="234600" u="1"/>
        <n v="226348" u="1"/>
        <n v="23634" u="1"/>
        <n v="118882" u="1"/>
        <n v="116819" u="1"/>
        <n v="427120" u="1"/>
        <n v="70744" u="1"/>
        <n v="103753" u="1"/>
        <n v="118195" u="1"/>
        <n v="51292" u="1"/>
        <n v="594030" u="1"/>
        <n v="118883" u="1"/>
        <n v="116820" u="1"/>
        <n v="383112" u="1"/>
        <n v="819594" u="1"/>
        <n v="112694" u="1"/>
        <n v="24666" u="1"/>
        <n v="698562" u="1"/>
        <n v="333600" u="1"/>
        <n v="2671060" u="1"/>
        <n v="4516" u="1"/>
        <n v="561028" u="1"/>
        <n v="72121" u="1"/>
        <n v="141080" u="1"/>
        <n v="50261" u="1"/>
        <n v="98941" u="1"/>
        <n v="267584" u="1"/>
        <n v="118884" u="1"/>
        <n v="116821" u="1"/>
        <n v="70746" u="1"/>
        <n v="270336" u="1"/>
        <n v="577537" u="1"/>
        <n v="2671088" u="1"/>
        <n v="143832" u="1"/>
        <n v="264836" u="1"/>
        <n v="374866" u="1"/>
        <n v="605048" u="1"/>
        <n v="962646" u="1"/>
        <n v="51293" u="1"/>
        <n v="81062" u="1"/>
        <n v="92065" u="1"/>
        <n v="671068" u="1"/>
        <n v="68684" u="1"/>
        <n v="65047" u="1"/>
        <n v="306100" u="1"/>
        <n v="350112" u="1"/>
        <n v="73498" u="1"/>
        <n v="38" u="1"/>
        <n v="167216" u="1"/>
        <n v="116823" u="1"/>
        <n v="1074792" u="1"/>
        <n v="852628" u="1"/>
        <n v="191974" u="1"/>
        <n v="385876" u="1"/>
        <n v="2010052" u="1"/>
        <n v="295102" u="1"/>
        <n v="515162" u="1"/>
        <n v="13424226" u="1"/>
        <n v="48887" u="1"/>
        <n v="90004" u="1"/>
        <n v="267596" u="1"/>
        <n v="118887" u="1"/>
        <n v="479404" u="1"/>
        <n v="1701978" u="1"/>
        <n v="70749" u="1"/>
        <n v="8405" u="1"/>
        <n v="24667" u="1"/>
        <n v="852636" u="1"/>
        <n v="116825" u="1"/>
        <n v="2671208" u="1"/>
        <n v="330868" u="1"/>
        <n v="374880" u="1"/>
        <n v="852644" u="1"/>
        <n v="297860" u="1"/>
        <n v="1294888" u="1"/>
        <n v="333620" u="1"/>
        <n v="627084" u="1"/>
        <n v="223612" u="1"/>
        <n v="153468" u="1"/>
        <n v="259372" u="1"/>
        <n v="737116" u="1"/>
        <n v="1140853" u="1"/>
        <n v="139715" u="1"/>
        <n v="1074838" u="1"/>
        <n v="116826" u="1"/>
        <n v="157595" u="1"/>
        <n v="471160" u="1"/>
        <n v="1558972" u="1"/>
        <n v="182352" u="1"/>
        <n v="167223" u="1"/>
        <n v="852652" u="1"/>
        <n v="106511" u="1"/>
        <n v="3793566" u="1"/>
        <n v="665605" u="1"/>
        <n v="665606" u="1"/>
        <n v="487668" u="1"/>
        <n v="118890" u="1"/>
        <n v="3979369" u="1"/>
        <n v="104449" u="1"/>
        <n v="968193" u="1"/>
        <n v="1966108" u="1"/>
        <n v="14" u="1"/>
        <n v="98948" u="1"/>
        <n v="182356" u="1"/>
        <n v="38918" u="1"/>
        <n v="273116" u="1"/>
        <n v="1911108" u="1"/>
        <n v="182357" u="1"/>
        <n v="72129" u="1"/>
        <n v="1074883" u="1"/>
        <n v="1228927" u="1"/>
        <n v="1074886" u="1"/>
        <n v="138346" u="1"/>
        <n v="748148" u="1"/>
        <n v="84508" u="1"/>
        <n v="55423" u="1"/>
        <n v="182359" u="1"/>
        <n v="103076" u="1"/>
        <n v="120956" u="1"/>
        <n v="116830" u="1"/>
        <n v="157603" u="1"/>
        <n v="1118915" u="1"/>
        <n v="182360" u="1"/>
        <n v="226372" u="1"/>
        <n v="350144" u="1"/>
        <n v="136973" u="1"/>
        <n v="182361" u="1"/>
        <n v="81071" u="1"/>
        <n v="227749" u="1"/>
        <n v="523444" u="1"/>
        <n v="186488" u="1"/>
        <n v="66630" u="1"/>
        <n v="88636" u="1"/>
        <n v="399663" u="1"/>
        <n v="1966172" u="1"/>
        <n v="358402" u="1"/>
        <n v="896708" u="1"/>
        <n v="51298" u="1"/>
        <n v="753670" u="1"/>
        <n v="120958" u="1"/>
        <n v="1045250" u="1"/>
        <n v="134226" u="1"/>
        <n v="654648" u="1"/>
        <n v="146605" u="1"/>
        <n v="533616" u="1"/>
        <n v="2671452" u="1"/>
        <n v="2175073" u="1"/>
        <n v="660156" u="1"/>
        <n v="4248970" u="1"/>
        <n v="207124" u="1"/>
        <n v="460188" u="1"/>
        <n v="112020" u="1"/>
        <n v="78324" u="1"/>
        <n v="201624" u="1"/>
        <n v="336408" u="1"/>
        <n v="242886" u="1"/>
        <n v="96892" u="1"/>
        <n v="230508" u="1"/>
        <n v="182370" u="1"/>
        <n v="66634" u="1"/>
        <n v="566648" u="1"/>
        <n v="440940" u="1"/>
        <n v="72136" u="1"/>
        <n v="2857359" u="1"/>
        <n v="115461" u="1"/>
        <n v="512463" u="1"/>
        <n v="204379" u="1"/>
        <n v="278650" u="1"/>
        <n v="405185" u="1"/>
        <n v="495960" u="1"/>
        <n v="278651" u="1"/>
        <n v="8521128" u="1"/>
        <n v="256644" u="1"/>
        <n v="2136" u="1"/>
        <n v="267650" u="1"/>
        <n v="333668" u="1"/>
        <n v="139738" u="1"/>
        <n v="262149" u="1"/>
        <n v="120276" u="1"/>
        <n v="37" u="1"/>
        <n v="141114" u="1"/>
        <n v="76952" u="1"/>
        <n v="134238" u="1"/>
        <n v="1064032" u="1"/>
        <n v="278657" u="1"/>
        <n v="317168" u="1"/>
        <n v="1999295" u="1"/>
        <n v="132864" u="1"/>
        <n v="366683" u="1"/>
        <n v="74890" u="1"/>
        <n v="127842" u="1"/>
        <n v="193381" u="1"/>
        <n v="110650" u="1"/>
        <n v="134240" u="1"/>
        <n v="847260" u="1"/>
        <n v="814252" u="1"/>
        <n v="226392" u="1"/>
        <n v="709728" u="1"/>
        <n v="74204" u="1"/>
        <n v="366690" u="1"/>
        <n v="255276" u="1"/>
        <n v="632710" u="1"/>
        <n v="116841" u="1"/>
        <n v="114778" u="1"/>
        <n v="68703" u="1"/>
        <n v="240148" u="1"/>
        <n v="643716" u="1"/>
        <n v="819764" u="1"/>
        <n v="102400" u="1"/>
        <n v="139746" u="1"/>
        <n v="55429" u="1"/>
        <n v="1075088" u="1"/>
        <n v="1757276" u="1"/>
        <n v="15456" u="1"/>
        <n v="251152" u="1"/>
        <n v="38237" u="1"/>
        <n v="120968" u="1"/>
        <n v="5274057" u="1"/>
        <n v="270419" u="1"/>
        <n v="1196127" u="1"/>
        <n v="6782736" u="1"/>
        <n v="77644" u="1"/>
        <n v="178258" u="1"/>
        <n v="270420" u="1"/>
        <n v="102401" u="1"/>
        <n v="270421" u="1"/>
        <n v="682236" u="1"/>
        <n v="533696" u="1"/>
        <n v="753756" u="1"/>
        <n v="753757" u="1"/>
        <n v="753758" u="1"/>
        <n v="270423" u="1"/>
        <n v="435468" u="1"/>
        <n v="410712" u="1"/>
        <n v="2054380" u="1"/>
        <n v="178260" u="1"/>
        <n v="270424" u="1"/>
        <n v="102402" u="1"/>
        <n v="98276" u="1"/>
        <n v="259408" u="1"/>
        <n v="178261" u="1"/>
        <n v="49241" u="1"/>
        <n v="252532" u="1"/>
        <n v="123721" u="1"/>
        <n v="5418500" u="1"/>
        <n v="178262" u="1"/>
        <n v="270428" u="1"/>
        <n v="102403" u="1"/>
        <n v="432724" u="1"/>
        <n v="935322" u="1"/>
        <n v="336448" u="1"/>
        <n v="112719" u="1"/>
        <n v="341952" u="1"/>
        <n v="132877" u="1"/>
        <n v="102404" u="1"/>
        <n v="183766" u="1"/>
        <n v="533720" u="1"/>
        <n v="178265" u="1"/>
        <n v="178266" u="1"/>
        <n v="65059" u="1"/>
        <n v="62996" u="1"/>
        <n v="17108" u="1"/>
        <n v="238783" u="1"/>
        <n v="698772" u="1"/>
        <n v="566740" u="1"/>
        <n v="2363828" u="1"/>
        <n v="204400" u="1"/>
        <n v="259415" u="1"/>
        <n v="178268" u="1"/>
        <n v="205776" u="1"/>
        <n v="350213" u="1"/>
        <n v="74211" u="1"/>
        <n v="107220" u="1"/>
        <n v="178269" u="1"/>
        <n v="181020" u="1"/>
        <n v="251165" u="1"/>
        <n v="198901" u="1"/>
        <n v="311708" u="1"/>
        <n v="4814903" u="1"/>
        <n v="9089780" u="1"/>
        <n v="114786" u="1"/>
        <n v="174146" u="1"/>
        <n v="352971" u="1"/>
        <n v="518016" u="1"/>
        <n v="16593" u="1"/>
        <n v="55433" u="1"/>
        <n v="474005" u="1"/>
        <n v="336468" u="1"/>
        <n v="51307" u="1"/>
        <n v="86592" u="1"/>
        <n v="163145" u="1"/>
        <n v="325468" u="1"/>
        <n v="127166" u="1"/>
        <n v="190654" u="1"/>
        <n v="114788" u="1"/>
        <n v="112725" u="1"/>
        <n v="544768" u="1"/>
        <n v="9268" u="1"/>
        <n v="2197667" u="1"/>
        <n v="205785" u="1"/>
        <n v="306220" u="1"/>
        <n v="22611" u="1"/>
        <n v="270461" u="1"/>
        <n v="197534" u="1"/>
        <n v="292468" u="1"/>
        <n v="36" u="1"/>
        <n v="120979" u="1"/>
        <n v="94847" u="1"/>
        <n v="336483" u="1"/>
        <n v="145272" u="1"/>
        <n v="358490" u="1"/>
        <n v="137020" u="1"/>
        <n v="118917" u="1"/>
        <n v="270467" u="1"/>
        <n v="358492" u="1"/>
        <n v="518036" u="1"/>
        <n v="167280" u="1"/>
        <n v="141148" u="1"/>
        <n v="220920" u="1"/>
        <n v="566804" u="1"/>
        <n v="114792" u="1"/>
        <n v="230548" u="1"/>
        <n v="270472" u="1"/>
        <n v="852884" u="1"/>
        <n v="504286" u="1"/>
        <n v="781368" u="1"/>
        <n v="51310" u="1"/>
        <n v="2650196" u="1"/>
        <n v="693348" u="1"/>
        <n v="518044" u="1"/>
        <n v="1636478" u="1"/>
        <n v="22612" u="1"/>
        <n v="262226" u="1"/>
        <n v="311740" u="1"/>
        <n v="512545" u="1"/>
        <n v="103791" u="1"/>
        <n v="353002" u="1"/>
        <n v="80410" u="1"/>
        <n v="129236" u="1"/>
        <n v="259436" u="1"/>
        <n v="262230" u="1"/>
        <n v="438278" u="1"/>
        <n v="350256" u="1"/>
        <n v="93477" u="1"/>
        <n v="1196391" u="1"/>
        <n v="262233" u="1"/>
        <n v="427278" u="1"/>
        <n v="96228" u="1"/>
        <n v="432780" u="1"/>
        <n v="693368" u="1"/>
        <n v="222303" u="1"/>
        <n v="984948" u="1"/>
        <n v="262234" u="1"/>
        <n v="375015" u="1"/>
        <n v="98979" u="1"/>
        <n v="209925" u="1"/>
        <n v="194796" u="1"/>
        <n v="577839" u="1"/>
        <n v="174166" u="1"/>
        <n v="561337" u="1"/>
        <n v="102418" u="1"/>
        <n v="230557" u="1"/>
        <n v="3684596" u="1"/>
        <n v="252564" u="1"/>
        <n v="141159" u="1"/>
        <n v="223682" u="1"/>
        <n v="1328460" u="1"/>
        <n v="174169" u="1"/>
        <n v="1196428" u="1"/>
        <n v="9252910" u="1"/>
        <n v="1053392" u="1"/>
        <n v="34189284" u="1"/>
        <n v="110672" u="1"/>
        <n v="314508" u="1"/>
        <n v="333764" u="1"/>
        <n v="174171" u="1"/>
        <n v="47187" u="1"/>
        <n v="178298" u="1"/>
        <n v="544857" u="1"/>
        <n v="161794" u="1"/>
        <n v="544858" u="1"/>
        <n v="72163" u="1"/>
        <n v="127178" u="1"/>
        <n v="81103" u="1"/>
        <n v="544861" u="1"/>
        <n v="523572" u="1"/>
        <n v="160420" u="1"/>
        <n v="5" u="1"/>
        <n v="110674" u="1"/>
        <n v="544864" u="1"/>
        <n v="174174" u="1"/>
        <n v="306264" u="1"/>
        <n v="468559" u="1"/>
        <n v="53377" u="1"/>
        <n v="336524" u="1"/>
        <n v="163172" u="1"/>
        <n v="847452" u="1"/>
        <n v="161797" u="1"/>
        <n v="81792" u="1"/>
        <n v="8410" u="1"/>
        <n v="110675" u="1"/>
        <n v="358533" u="1"/>
        <n v="544875" u="1"/>
        <n v="544877" u="1"/>
        <n v="66664" u="1"/>
        <n v="110676" u="1"/>
        <n v="3266656" u="1"/>
        <n v="660412" u="1"/>
        <n v="187932" u="1"/>
        <n v="924485" u="1"/>
        <n v="852966" u="1"/>
        <n v="306273" u="1"/>
        <n v="33779" u="1"/>
        <n v="118929" u="1"/>
        <n v="47189" u="1"/>
        <n v="306275" u="1"/>
        <n v="110677" u="1"/>
        <n v="342036" u="1"/>
        <n v="186559" u="1"/>
        <n v="1636641" u="1"/>
        <n v="96236" u="1"/>
        <n v="70104" u="1"/>
        <n v="1086496" u="1"/>
        <n v="410808" u="1"/>
        <n v="110678" u="1"/>
        <n v="643924" u="1"/>
        <n v="55442" u="1"/>
        <n v="215444" u="1"/>
        <n v="4390" u="1"/>
        <n v="303531" u="1"/>
        <n v="544900" u="1"/>
        <n v="35" u="1"/>
        <n v="300781" u="1"/>
        <n v="110679" u="1"/>
        <n v="174184" u="1"/>
        <n v="350296" u="1"/>
        <n v="627428" u="1"/>
        <n v="22615" u="1"/>
        <n v="102427" u="1"/>
        <n v="110680" u="1"/>
        <n v="220949" u="1"/>
        <n v="2496580" u="1"/>
        <n v="698956" u="1"/>
        <n v="223700" u="1"/>
        <n v="53380" u="1"/>
        <n v="171436" u="1"/>
        <n v="1012543" u="1"/>
        <n v="660448" u="1"/>
        <n v="110681" u="1"/>
        <n v="853004" u="1"/>
        <n v="122372" u="1"/>
        <n v="234705" u="1"/>
        <n v="120309" u="1"/>
        <n v="96240" u="1"/>
        <n v="211324" u="1"/>
        <n v="1053548" u="1"/>
        <n v="234706" u="1"/>
        <n v="153559" u="1"/>
        <n v="110682" u="1"/>
        <n v="853012" u="1"/>
        <n v="996052" u="1"/>
        <n v="1130580" u="1"/>
        <n v="146683" u="1"/>
        <n v="561435" u="1"/>
        <n v="98304" u="1"/>
        <n v="242960" u="1"/>
        <n v="116872" u="1"/>
        <n v="157687" u="1"/>
        <n v="4992" u="1"/>
        <n v="110683" u="1"/>
        <n v="853020" u="1"/>
        <n v="22616" u="1"/>
        <n v="205826" u="1"/>
        <n v="98305" u="1"/>
        <n v="125125" u="1"/>
        <n v="170067" u="1"/>
        <n v="170068" u="1"/>
        <n v="71486" u="1"/>
        <n v="98306" u="1"/>
        <n v="170069" u="1"/>
        <n v="267796" u="1"/>
        <n v="93493" u="1"/>
        <n v="353072" u="1"/>
        <n v="127190" u="1"/>
        <n v="81115" u="1"/>
        <n v="79052" u="1"/>
        <n v="170071" u="1"/>
        <n v="168696" u="1"/>
        <n v="110686" u="1"/>
        <n v="14814724" u="1"/>
        <n v="737517" u="1"/>
        <n v="139815" u="1"/>
        <n v="12161813" u="1"/>
        <n v="361330" u="1"/>
        <n v="366832" u="1"/>
        <n v="6432828" u="1"/>
        <n v="820044" u="1"/>
        <n v="1394736" u="1"/>
        <n v="880564" u="1"/>
        <n v="110688" u="1"/>
        <n v="416350" u="1"/>
        <n v="528472" u="1"/>
        <n v="528473" u="1"/>
        <n v="91433" u="1"/>
        <n v="16600" u="1"/>
        <n v="100373" u="1"/>
        <n v="528474" u="1"/>
        <n v="759537" u="1"/>
        <n v="265060" u="1"/>
        <n v="129256" u="1"/>
        <n v="121004" u="1"/>
        <n v="204462" u="1"/>
        <n v="1086676" u="1"/>
        <n v="108626" u="1"/>
        <n v="196210" u="1"/>
        <n v="880576" u="1"/>
        <n v="333832" u="1"/>
        <n v="325580" u="1"/>
        <n v="770548" u="1"/>
        <n v="241598" u="1"/>
        <n v="170079" u="1"/>
        <n v="108627" u="1"/>
        <n v="170080" u="1"/>
        <n v="721041" u="1"/>
        <n v="820068" u="1"/>
        <n v="170081" u="1"/>
        <n v="831076" u="1"/>
        <n v="116880" u="1"/>
        <n v="4640847" u="1"/>
        <n v="142574" u="1"/>
        <n v="891594" u="1"/>
        <n v="108628" u="1"/>
        <n v="170082" u="1"/>
        <n v="170083" u="1"/>
        <n v="1152740" u="1"/>
        <n v="710052" u="1"/>
        <n v="289831" u="1"/>
        <n v="108629" u="1"/>
        <n v="170085" u="1"/>
        <n v="4176" u="1"/>
        <n v="1108746" u="1"/>
        <n v="108630" u="1"/>
        <n v="170086" u="1"/>
        <n v="131576" u="1"/>
        <n v="847604" u="1"/>
        <n v="34" u="1"/>
        <n v="638548" u="1"/>
        <n v="46166" u="1"/>
        <n v="267833" u="1"/>
        <n v="145331" u="1"/>
        <n v="108631" u="1"/>
        <n v="325600" u="1"/>
        <n v="1317828" u="1"/>
        <n v="218227" u="1"/>
        <n v="935636" u="1"/>
        <n v="230606" u="1"/>
        <n v="534028" u="1"/>
        <n v="638557" u="1"/>
        <n v="803602" u="1"/>
        <n v="110695" u="1"/>
        <n v="170090" u="1"/>
        <n v="214102" u="1"/>
        <n v="132955" u="1"/>
        <n v="215478" u="1"/>
        <n v="137082" u="1"/>
        <n v="61640" u="1"/>
        <n v="2387056" u="1"/>
        <n v="108633" u="1"/>
        <n v="119636" u="1"/>
        <n v="182471" u="1"/>
        <n v="336612" u="1"/>
        <n v="174219" u="1"/>
        <n v="2462839" u="1"/>
        <n v="479652" u="1"/>
        <n v="110697" u="1"/>
        <n v="214106" u="1"/>
        <n v="1636957" u="1"/>
        <n v="93505" u="1"/>
        <n v="627572" u="1"/>
        <n v="853134" u="1"/>
        <n v="649580" u="1"/>
        <n v="174221" u="1"/>
        <n v="170095" u="1"/>
        <n v="1152836" u="1"/>
        <n v="164594" u="1"/>
        <n v="110698" u="1"/>
        <n v="178348" u="1"/>
        <n v="270600" u="1"/>
        <n v="108635" u="1"/>
        <n v="5949404" u="1"/>
        <n v="170096" u="1"/>
        <n v="214108" u="1"/>
        <n v="165970" u="1"/>
        <n v="160469" u="1"/>
        <n v="528555" u="1"/>
        <n v="479660" u="1"/>
        <n v="342123" u="1"/>
        <n v="13" u="1"/>
        <n v="2167092" u="1"/>
        <n v="174224" u="1"/>
        <n v="1394923" u="1"/>
        <n v="216861" u="1"/>
        <n v="24855" u="1"/>
        <n v="1515961" u="1"/>
        <n v="178351" u="1"/>
        <n v="262354" u="1"/>
        <n v="847652" u="1"/>
        <n v="63705" u="1"/>
        <n v="164598" u="1"/>
        <n v="1262900" u="1"/>
        <n v="99697" u="1"/>
        <n v="110700" u="1"/>
        <n v="205860" u="1"/>
        <n v="369636" u="1"/>
        <n v="129268" u="1"/>
        <n v="460412" u="1"/>
        <n v="693620" u="1"/>
        <n v="342132" u="1"/>
        <n v="109326" u="1"/>
        <n v="11336" u="1"/>
        <n v="174229" u="1"/>
        <n v="165977" u="1"/>
        <n v="208614" u="1"/>
        <n v="248500" u="1"/>
        <n v="110702" u="1"/>
        <n v="350388" u="1"/>
        <n v="106576" u="1"/>
        <n v="122393" u="1"/>
        <n v="37918" u="1"/>
        <n v="94198" u="1"/>
        <n v="908191" u="1"/>
        <n v="174231" u="1"/>
        <n v="1835098" u="1"/>
        <n v="864180" u="1"/>
        <n v="153601" u="1"/>
        <n v="45139" u="1"/>
        <n v="306380" u="1"/>
        <n v="106577" u="1"/>
        <n v="98325" u="1"/>
        <n v="153602" u="1"/>
        <n v="289878" u="1"/>
        <n v="153603" u="1"/>
        <n v="186612" u="1"/>
        <n v="314636" u="1"/>
        <n v="75632" u="1"/>
        <n v="106578" u="1"/>
        <n v="333892" u="1"/>
        <n v="205868" u="1"/>
        <n v="153604" u="1"/>
        <n v="476932" u="1"/>
        <n v="127209" u="1"/>
        <n v="125146" u="1"/>
        <n v="792676" u="1"/>
        <n v="655140" u="1"/>
        <n v="106579" u="1"/>
        <n v="165984" u="1"/>
        <n v="254008" u="1"/>
        <n v="847696" u="1"/>
        <n v="292636" u="1"/>
        <n v="336648" u="1"/>
        <n v="165985" u="1"/>
        <n v="70820" u="1"/>
        <n v="171487" u="1"/>
        <n v="59582" u="1"/>
        <n v="106580" u="1"/>
        <n v="430176" u="1"/>
        <n v="732172" u="1"/>
        <n v="165986" u="1"/>
        <n v="333900" u="1"/>
        <n v="441180" u="1"/>
        <n v="74947" u="1"/>
        <n v="252636" u="1"/>
        <n v="45141" u="1"/>
        <n v="112770" u="1"/>
        <n v="106581" u="1"/>
        <n v="1130982" u="1"/>
        <n v="109332" u="1"/>
        <n v="520956" u="1"/>
        <n v="245761" u="1"/>
        <n v="289895" u="1"/>
        <n v="1230020" u="1"/>
        <n v="2011233" u="1"/>
        <n v="196248" u="1"/>
        <n v="106582" u="1"/>
        <n v="139858" u="1"/>
        <n v="92141" u="1"/>
        <n v="77012" u="1"/>
        <n v="333910" u="1"/>
        <n v="33" u="1"/>
        <n v="45142" u="1"/>
        <n v="56145" u="1"/>
        <n v="101769" u="1"/>
        <n v="193499" u="1"/>
        <n v="1012772" u="1"/>
        <n v="106583" u="1"/>
        <n v="203127" u="1"/>
        <n v="430188" u="1"/>
        <n v="333912" u="1"/>
        <n v="80451" u="1"/>
        <n v="174245" u="1"/>
        <n v="203128" u="1"/>
        <n v="1384089" u="1"/>
        <n v="9188" u="1"/>
        <n v="74950" u="1"/>
        <n v="174246" u="1"/>
        <n v="106584" u="1"/>
        <n v="333916" u="1"/>
        <n v="259520" u="1"/>
        <n v="156367" u="1"/>
        <n v="333918" u="1"/>
        <n v="83891" u="1"/>
        <n v="270652" u="1"/>
        <n v="174248" u="1"/>
        <n v="556164" u="1"/>
        <n v="165996" u="1"/>
        <n v="333920" u="1"/>
        <n v="201756" u="1"/>
        <n v="518221" u="1"/>
        <n v="174249" u="1"/>
        <n v="44112" u="1"/>
        <n v="174250" u="1"/>
        <n v="106586" u="1"/>
        <n v="91457" u="1"/>
        <n v="135740" u="1"/>
        <n v="267908" u="1"/>
        <n v="1065051" u="1"/>
        <n v="1615201" u="1"/>
        <n v="638700" u="1"/>
        <n v="45144" u="1"/>
        <n v="1065055" u="1"/>
        <n v="86644" u="1"/>
        <n v="333928" u="1"/>
        <n v="12369" u="1"/>
        <n v="298169" u="1"/>
        <n v="123092" u="1"/>
        <n v="108651" u="1"/>
        <n v="141245" u="1"/>
        <n v="106588" u="1"/>
        <n v="214140" u="1"/>
        <n v="93522" u="1"/>
        <n v="333932" u="1"/>
        <n v="457716" u="1"/>
        <n v="179756" u="1"/>
        <n v="353188" u="1"/>
        <n v="74267" u="1"/>
        <n v="170129" u="1"/>
        <n v="99024" u="1"/>
        <n v="254027" u="1"/>
        <n v="847772" u="1"/>
        <n v="161877" u="1"/>
        <n v="479724" u="1"/>
        <n v="287172" u="1"/>
        <n v="226520" u="1"/>
        <n v="322932" u="1"/>
        <n v="60618" u="1"/>
        <n v="117592" u="1"/>
        <n v="170130" u="1"/>
        <n v="166004" u="1"/>
        <n v="267918" u="1"/>
        <n v="333936" u="1"/>
        <n v="161878" u="1"/>
        <n v="201764" u="1"/>
        <n v="732246" u="1"/>
        <n v="160503" u="1"/>
        <n v="226521" u="1"/>
        <n v="20561" u="1"/>
        <n v="1989348" u="1"/>
        <n v="46177" u="1"/>
        <n v="66704" u="1"/>
        <n v="1175134" u="1"/>
        <n v="106590" u="1"/>
        <n v="258156" u="1"/>
        <n v="333940" u="1"/>
        <n v="161880" u="1"/>
        <n v="189388" u="1"/>
        <n v="284428" u="1"/>
        <n v="2123650" u="1"/>
        <n v="419216" u="1"/>
        <n v="289931" u="1"/>
        <n v="174260" u="1"/>
        <n v="704752" u="1"/>
        <n v="6478768" u="1"/>
        <n v="715756" u="1"/>
        <n v="58900" u="1"/>
        <n v="476984" u="1"/>
        <n v="236153" u="1"/>
        <n v="32768" u="1"/>
        <n v="166009" u="1"/>
        <n v="333946" u="1"/>
        <n v="847796" u="1"/>
        <n v="699256" u="1"/>
        <n v="317442" u="1"/>
        <n v="671749" u="1"/>
        <n v="44115" u="1"/>
        <n v="3664" u="1"/>
        <n v="258160" u="1"/>
        <n v="320194" u="1"/>
        <n v="104529" u="1"/>
        <n v="333948" u="1"/>
        <n v="37926" u="1"/>
        <n v="292688" u="1"/>
        <n v="174263" u="1"/>
        <n v="101091" u="1"/>
        <n v="258161" u="1"/>
        <n v="99028" u="1"/>
        <n v="211399" u="1"/>
        <n v="106593" u="1"/>
        <n v="166012" u="1"/>
        <n v="281688" u="1"/>
        <n v="215526" u="1"/>
        <n v="20562" u="1"/>
        <n v="174265" u="1"/>
        <n v="203148" u="1"/>
        <n v="32769" u="1"/>
        <n v="43772" u="1"/>
        <n v="77023" u="1"/>
        <n v="655260" u="1"/>
        <n v="1934404" u="1"/>
        <n v="106594" u="1"/>
        <n v="128600" u="1"/>
        <n v="104531" u="1"/>
        <n v="254038" u="1"/>
        <n v="161888" u="1"/>
        <n v="16608" u="1"/>
        <n v="11347208" u="1"/>
        <n v="258165" u="1"/>
        <n v="133006" u="1"/>
        <n v="166015" u="1"/>
        <n v="254039" u="1"/>
        <n v="150886" u="1"/>
        <n v="119661" u="1"/>
        <n v="254040" u="1"/>
        <n v="103157" u="1"/>
        <n v="153639" u="1"/>
        <n v="44117" u="1"/>
        <n v="174270" u="1"/>
        <n v="441243" u="1"/>
        <n v="510012" u="1"/>
        <n v="666284" u="1"/>
        <n v="258169" u="1"/>
        <n v="1934448" u="1"/>
        <n v="638780" u="1"/>
        <n v="241665" u="1"/>
        <n v="864342" u="1"/>
        <n v="99720" u="1"/>
        <n v="106597" u="1"/>
        <n v="1076220" u="1"/>
        <n v="104534" u="1"/>
        <n v="161894" u="1"/>
        <n v="20563" u="1"/>
        <n v="118976" u="1"/>
        <n v="325719" u="1"/>
        <n v="106598" u="1"/>
        <n v="298212" u="1"/>
        <n v="1417329" u="1"/>
        <n v="72902" u="1"/>
        <n v="515524" u="1"/>
        <n v="534268" u="1"/>
        <n v="174276" u="1"/>
        <n v="572780" u="1"/>
        <n v="58560" u="1"/>
        <n v="106599" u="1"/>
        <n v="594788" u="1"/>
        <n v="963389" u="1"/>
        <n v="168776" u="1"/>
        <n v="287216" u="1"/>
        <n v="110726" u="1"/>
        <n v="130669" u="1"/>
        <n v="53059" u="1"/>
        <n v="5819164" u="1"/>
        <n v="1340341" u="1"/>
        <n v="161900" u="1"/>
        <n v="205912" u="1"/>
        <n v="37930" u="1"/>
        <n v="163276" u="1"/>
        <n v="174279" u="1"/>
        <n v="254051" u="1"/>
        <n v="267964" u="1"/>
        <n v="333982" u="1"/>
        <n v="847868" u="1"/>
        <n v="205913" u="1"/>
        <n v="94910" u="1"/>
        <n v="270716" u="1"/>
        <n v="174280" u="1"/>
        <n v="106601" u="1"/>
        <n v="732340" u="1"/>
        <n v="433012" u="1"/>
        <n v="20564" u="1"/>
        <n v="325733" u="1"/>
        <n v="92160" u="1"/>
        <n v="847876" u="1"/>
        <n v="46183" u="1"/>
        <n v="189411" u="1"/>
        <n v="174282" u="1"/>
        <n v="556300" u="1"/>
        <n v="64407" u="1"/>
        <n v="145400" u="1"/>
        <n v="644327" u="1"/>
        <n v="92161" u="1"/>
        <n v="118981" u="1"/>
        <n v="216920" u="1"/>
        <n v="325738" u="1"/>
        <n v="156404" u="1"/>
        <n v="303733" u="1"/>
        <n v="5423240" u="1"/>
        <n v="43089" u="1"/>
        <n v="106603" u="1"/>
        <n v="104540" u="1"/>
        <n v="254056" u="1"/>
        <n v="157780" u="1"/>
        <n v="2344112" u="1"/>
        <n v="92162" u="1"/>
        <n v="174285" u="1"/>
        <n v="121045" u="1"/>
        <n v="325742" u="1"/>
        <n v="157781" u="1"/>
        <n v="2344128" u="1"/>
        <n v="930417" u="1"/>
        <n v="10394" u="1"/>
        <n v="258184" u="1"/>
        <n v="254058" u="1"/>
        <n v="55468" u="1"/>
        <n v="157782" u="1"/>
        <n v="92163" u="1"/>
        <n v="471535" u="1"/>
        <n v="45153" u="1"/>
        <n v="43090" u="1"/>
        <n v="106605" u="1"/>
        <n v="117608" u="1"/>
        <n v="518300" u="1"/>
        <n v="556324" u="1"/>
        <n v="133027" u="1"/>
        <n v="325748" u="1"/>
        <n v="649851" u="1"/>
        <n v="20565" u="1"/>
        <n v="336752" u="1"/>
        <n v="92164" u="1"/>
        <n v="1439454" u="1"/>
        <n v="70846" u="1"/>
        <n v="2124138" u="1"/>
        <n v="128612" u="1"/>
        <n v="528826" u="1"/>
        <n v="7402" u="1"/>
        <n v="265236" u="1"/>
        <n v="386269" u="1"/>
        <n v="129300" u="1"/>
        <n v="94228" u="1"/>
        <n v="92165" u="1"/>
        <n v="121048" u="1"/>
        <n v="267988" u="1"/>
        <n v="116922" u="1"/>
        <n v="157787" u="1"/>
        <n v="223805" u="1"/>
        <n v="175667" u="1"/>
        <n v="45154" u="1"/>
        <n v="413779" u="1"/>
        <n v="43091" u="1"/>
        <n v="104544" u="1"/>
        <n v="265240" u="1"/>
        <n v="633364" u="1"/>
        <n v="92166" u="1"/>
        <n v="251315" u="1"/>
        <n v="2344268" u="1"/>
        <n v="174295" u="1"/>
        <n v="107984" u="1"/>
        <n v="116924" u="1"/>
        <n v="4279304" u="1"/>
        <n v="24692" u="1"/>
        <n v="43092" u="1"/>
        <n v="306508" u="1"/>
        <n v="106609" u="1"/>
        <n v="334016" u="1"/>
        <n v="205930" u="1"/>
        <n v="52376" u="1"/>
        <n v="792924" u="1"/>
        <n v="139913" u="1"/>
        <n v="238940" u="1"/>
        <n v="174298" u="1"/>
        <n v="556364" u="1"/>
        <n v="290008" u="1"/>
        <n v="411041" u="1"/>
        <n v="237566" u="1"/>
        <n v="521073" u="1"/>
        <n v="616885" u="1"/>
        <n v="1318505" u="1"/>
        <n v="605884" u="1"/>
        <n v="556372" u="1"/>
        <n v="249946" u="1"/>
        <n v="120365" u="1"/>
        <n v="433052" u="1"/>
        <n v="94233" u="1"/>
        <n v="92170" u="1"/>
        <n v="123116" u="1"/>
        <n v="118990" u="1"/>
        <n v="174302" u="1"/>
        <n v="320274" u="1"/>
        <n v="116240" u="1"/>
        <n v="142" u="1"/>
        <n v="118991" u="1"/>
        <n v="479820" u="1"/>
        <n v="567389" u="1"/>
        <n v="226568" u="1"/>
        <n v="110739" u="1"/>
        <n v="43094" u="1"/>
        <n v="556388" u="1"/>
        <n v="193560" u="1"/>
        <n v="127244" u="1"/>
        <n v="92172" u="1"/>
        <n v="317529" u="1"/>
        <n v="32779" u="1"/>
        <n v="8676" u="1"/>
        <n v="1029524" u="1"/>
        <n v="59599" u="1"/>
        <n v="317531" u="1"/>
        <n v="556396" u="1"/>
        <n v="129308" u="1"/>
        <n v="77044" u="1"/>
        <n v="34155" u="1"/>
        <n v="262520" u="1"/>
        <n v="104552" u="1"/>
        <n v="34499" u="1"/>
        <n v="1461616" u="1"/>
        <n v="309284" u="1"/>
        <n v="16915480" u="1"/>
        <n v="92174" u="1"/>
        <n v="185312" u="1"/>
        <n v="284528" u="1"/>
        <n v="847988" u="1"/>
        <n v="107991" u="1"/>
        <n v="1472627" u="1"/>
        <n v="457827" u="1"/>
        <n v="225199" u="1"/>
        <n v="1076524" u="1"/>
        <n v="104553" u="1"/>
        <n v="457828" u="1"/>
        <n v="699452" u="1"/>
        <n v="111430" u="1"/>
        <n v="649940" u="1"/>
        <n v="170185" u="1"/>
        <n v="70857" u="1"/>
        <n v="189441" u="1"/>
        <n v="1076540" u="1"/>
        <n v="394565" u="1"/>
        <n v="309292" u="1"/>
        <n v="92176" u="1"/>
        <n v="848004" u="1"/>
        <n v="238956" u="1"/>
        <n v="361558" u="1"/>
        <n v="936029" u="1"/>
        <n v="1560685" u="1"/>
        <n v="55475" u="1"/>
        <n v="3982781" u="1"/>
        <n v="4411964" u="1"/>
        <n v="106619" u="1"/>
        <n v="342308" u="1"/>
        <n v="518356" u="1"/>
        <n v="139932" u="1"/>
        <n v="567440" u="1"/>
        <n v="189446" u="1"/>
        <n v="19537" u="1"/>
        <n v="123124" u="1"/>
        <n v="121061" u="1"/>
        <n v="70860" u="1"/>
        <n v="201826" u="1"/>
        <n v="361568" u="1"/>
        <n v="92179" u="1"/>
        <n v="633469" u="1"/>
        <n v="66047" u="1"/>
        <n v="70861" u="1"/>
        <n v="1065598" u="1"/>
        <n v="56508" u="1"/>
        <n v="787516" u="1"/>
        <n v="100432" u="1"/>
        <n v="4544172" u="1"/>
        <n v="1307673" u="1"/>
        <n v="123126" u="1"/>
        <n v="88742" u="1"/>
        <n v="59603" u="1"/>
        <n v="1175647" u="1"/>
        <n v="1395708" u="1"/>
        <n v="405588" u="1"/>
        <n v="265300" u="1"/>
        <n v="1087636" u="1"/>
        <n v="236216" u="1"/>
        <n v="556468" u="1"/>
        <n v="93557" u="1"/>
        <n v="78428" u="1"/>
        <n v="201832" u="1"/>
        <n v="683004" u="1"/>
        <n v="265304" u="1"/>
        <n v="211460" u="1"/>
        <n v="92182" u="1"/>
        <n v="32784" u="1"/>
        <n v="1516766" u="1"/>
        <n v="223839" u="1"/>
        <n v="114876" u="1"/>
        <n v="59604" u="1"/>
        <n v="104561" u="1"/>
        <n v="100435" u="1"/>
        <n v="241720" u="1"/>
        <n v="92183" u="1"/>
        <n v="123129" u="1"/>
        <n v="5204572" u="1"/>
        <n v="43100" u="1"/>
        <n v="106625" u="1"/>
        <n v="556484" u="1"/>
        <n v="115565" u="1"/>
        <n v="567488" u="1"/>
        <n v="100436" u="1"/>
        <n v="339582" u="1"/>
        <n v="771044" u="1"/>
        <n v="185332" u="1"/>
        <n v="139945" u="1"/>
        <n v="106626" u="1"/>
        <n v="100437" u="1"/>
        <n v="252727" u="1"/>
        <n v="53416" u="1"/>
        <n v="188085" u="1"/>
        <n v="2454888" u="1"/>
        <n v="479876" u="1"/>
        <n v="1054688" u="1"/>
        <n v="518388" u="1"/>
        <n v="367097" u="1"/>
        <n v="100438" u="1"/>
        <n v="96312" u="1"/>
        <n v="92186" u="1"/>
        <n v="2102820" u="1"/>
        <n v="787568" u="1"/>
        <n v="31" u="1"/>
        <n v="24181" u="1"/>
        <n v="106628" u="1"/>
        <n v="55480" u="1"/>
        <n v="100439" u="1"/>
        <n v="771068" u="1"/>
        <n v="92187" u="1"/>
        <n v="831587" u="1"/>
        <n v="268076" u="1"/>
        <n v="479884" u="1"/>
        <n v="5664434" u="1"/>
        <n v="116944" u="1"/>
        <n v="2564986" u="1"/>
        <n v="279081" u="1"/>
        <n v="334096" u="1"/>
        <n v="91500" u="1"/>
        <n v="100440" u="1"/>
        <n v="141328" u="1"/>
        <n v="331348" u="1"/>
        <n v="2034008" u="1"/>
        <n v="106630" u="1"/>
        <n v="309343" u="1"/>
        <n v="100441" u="1"/>
        <n v="309344" u="1"/>
        <n v="331350" u="1"/>
        <n v="129324" u="1"/>
        <n v="185342" u="1"/>
        <n v="166087" u="1"/>
        <n v="325850" u="1"/>
        <n v="567532" u="1"/>
        <n v="34163" u="1"/>
        <n v="683068" u="1"/>
        <n v="255488" u="1"/>
        <n v="247236" u="1"/>
        <n v="276340" u="1"/>
        <n v="4105500" u="1"/>
        <n v="394623" u="1"/>
        <n v="230732" u="1"/>
        <n v="353362" u="1"/>
        <n v="100443" u="1"/>
        <n v="317604" u="1"/>
        <n v="2895188" u="1"/>
        <n v="842620" u="1"/>
        <n v="149586" u="1"/>
        <n v="88065" u="1"/>
        <n v="389125" u="1"/>
        <n v="86002" u="1"/>
        <n v="639069" u="1"/>
        <n v="12" u="1"/>
        <n v="639071" u="1"/>
        <n v="787612" u="1"/>
        <n v="100444" u="1"/>
        <n v="203228" u="1"/>
        <n v="488156" u="1"/>
        <n v="149589" u="1"/>
        <n v="749108" u="1"/>
        <n v="3555424" u="1"/>
        <n v="290104" u="1"/>
        <n v="699596" u="1"/>
        <n v="100445" u="1"/>
        <n v="683092" u="1"/>
        <n v="19081956" u="1"/>
        <n v="149590" u="1"/>
        <n v="185350" u="1"/>
        <n v="617076" u="1"/>
        <n v="225236" u="1"/>
        <n v="268100" u="1"/>
        <n v="149591" u="1"/>
        <n v="12289" u="1"/>
        <n v="232114" u="1"/>
        <n v="273604" u="1"/>
        <n v="149592" u="1"/>
        <n v="112137" u="1"/>
        <n v="155094" u="1"/>
        <n v="97008" u="1"/>
        <n v="2213112" u="1"/>
        <n v="149593" u="1"/>
        <n v="55484" u="1"/>
        <n v="100447" u="1"/>
        <n v="149594" u="1"/>
        <n v="389140" u="1"/>
        <n v="389141" u="1"/>
        <n v="493670" u="1"/>
        <n v="842656" u="1"/>
        <n v="422151" u="1"/>
        <n v="183980" u="1"/>
        <n v="100448" u="1"/>
        <n v="397396" u="1"/>
        <n v="96322" u="1"/>
        <n v="149596" u="1"/>
        <n v="81193" u="1"/>
        <n v="161975" u="1"/>
        <n v="256876" u="1"/>
        <n v="99761" u="1"/>
        <n v="55485" u="1"/>
        <n v="129332" u="1"/>
        <n v="2213200" u="1"/>
        <n v="848172" u="1"/>
        <n v="241749" u="1"/>
        <n v="101825" u="1"/>
        <n v="1007718" u="1"/>
        <n v="1142908" u="1"/>
        <n v="1792086" u="1"/>
        <n v="104576" u="1"/>
        <n v="109390" u="1"/>
        <n v="760154" u="1"/>
        <n v="174357" u="1"/>
        <n v="3644" u="1"/>
        <n v="97012" u="1"/>
        <n v="123832" u="1"/>
        <n v="149601" u="1"/>
        <n v="314884" u="1"/>
        <n v="214244" u="1"/>
        <n v="124520" u="1"/>
        <n v="55486" u="1"/>
        <n v="100451" u="1"/>
        <n v="1990160" u="1"/>
        <n v="98388" u="1"/>
        <n v="145476" u="1"/>
        <n v="163356" u="1"/>
        <n v="68130" u="1"/>
        <n v="181236" u="1"/>
        <n v="848188" u="1"/>
        <n v="479932" u="1"/>
        <n v="241753" u="1"/>
        <n v="226624" u="1"/>
        <n v="181237" u="1"/>
        <n v="556612" u="1"/>
        <n v="3169285" u="1"/>
        <n v="100452" u="1"/>
        <n v="98389" u="1"/>
        <n v="241754" u="1"/>
        <n v="479936" u="1"/>
        <n v="116957" u="1"/>
        <n v="2411362" u="1"/>
        <n v="42077" u="1"/>
        <n v="232128" u="1"/>
        <n v="100453" u="1"/>
        <n v="142729" u="1"/>
        <n v="1836156" u="1"/>
        <n v="556628" u="1"/>
        <n v="100454" u="1"/>
        <n v="98391" u="1"/>
        <n v="301144" u="1"/>
        <n v="301146" u="1"/>
        <n v="98392" u="1"/>
        <n v="309400" u="1"/>
        <n v="149610" u="1"/>
        <n v="193622" u="1"/>
        <n v="116272" u="1"/>
        <n v="749192" u="1"/>
        <n v="210127" u="1"/>
        <n v="9192052" u="1"/>
        <n v="301151" u="1"/>
        <n v="139984" u="1"/>
        <n v="98393" u="1"/>
        <n v="193624" u="1"/>
        <n v="9192140" u="1"/>
        <n v="771208" u="1"/>
        <n v="57208" u="1"/>
        <n v="92892" u="1"/>
        <n v="149613" u="1"/>
        <n v="301154" u="1"/>
        <n v="206004" u="1"/>
        <n v="55489" u="1"/>
        <n v="29859" u="1"/>
        <n v="98394" u="1"/>
        <n v="129340" u="1"/>
        <n v="1099015" u="1"/>
        <n v="336916" u="1"/>
        <n v="51363" u="1"/>
        <n v="444196" u="1"/>
        <n v="245891" u="1"/>
        <n v="639180" u="1"/>
        <n v="754712" u="1"/>
        <n v="3301505" u="1"/>
        <n v="149615" u="1"/>
        <n v="301158" u="1"/>
        <n v="115587" u="1"/>
        <n v="334168" u="1"/>
        <n v="100458" u="1"/>
        <n v="98395" u="1"/>
        <n v="306663" u="1"/>
        <n v="301162" u="1"/>
        <n v="422196" u="1"/>
        <n v="55490" u="1"/>
        <n v="100459" u="1"/>
        <n v="98396" u="1"/>
        <n v="666700" u="1"/>
        <n v="301164" u="1"/>
        <n v="477212" u="1"/>
        <n v="9192492" u="1"/>
        <n v="639194" u="1"/>
        <n v="301165" u="1"/>
        <n v="639196" u="1"/>
        <n v="110775" u="1"/>
        <n v="43112" u="1"/>
        <n v="108712" u="1"/>
        <n v="881264" u="1"/>
        <n v="98397" u="1"/>
        <n v="738228" u="1"/>
        <n v="145494" u="1"/>
        <n v="336928" u="1"/>
        <n v="247272" u="1"/>
        <n v="848260" u="1"/>
        <n v="798748" u="1"/>
        <n v="2012320" u="1"/>
        <n v="787748" u="1"/>
        <n v="55491" u="1"/>
        <n v="98398" u="1"/>
        <n v="578692" u="1"/>
        <n v="477220" u="1"/>
        <n v="2763732" u="1"/>
        <n v="114903" u="1"/>
        <n v="306676" u="1"/>
        <n v="430460" u="1"/>
        <n v="98399" u="1"/>
        <n v="94273" u="1"/>
        <n v="268168" u="1"/>
        <n v="160628" u="1"/>
        <n v="178508" u="1"/>
        <n v="148250" u="1"/>
        <n v="732748" u="1"/>
        <n v="133121" u="1"/>
        <n v="98400" u="1"/>
        <n v="120406" u="1"/>
        <n v="145500" u="1"/>
        <n v="133122" u="1"/>
        <n v="145501" u="1"/>
        <n v="556708" u="1"/>
        <n v="133123" u="1"/>
        <n v="325940" u="1"/>
        <n v="98401" u="1"/>
        <n v="96338" u="1"/>
        <n v="145502" u="1"/>
        <n v="167508" u="1"/>
        <n v="350698" u="1"/>
        <n v="133124" u="1"/>
        <n v="166133" u="1"/>
        <n v="18514" u="1"/>
        <n v="48272" u="1"/>
        <n v="908809" u="1"/>
        <n v="259659" u="1"/>
        <n v="145503" u="1"/>
        <n v="106654" u="1"/>
        <n v="170260" u="1"/>
        <n v="334196" u="1"/>
        <n v="48960" u="1"/>
        <n v="120408" u="1"/>
        <n v="754772" u="1"/>
        <n v="96339" u="1"/>
        <n v="433224" u="1"/>
        <n v="477236" u="1"/>
        <n v="738268" u="1"/>
        <n v="127285" u="1"/>
        <n v="145504" u="1"/>
        <n v="457981" u="1"/>
        <n v="655748" u="1"/>
        <n v="204646" u="1"/>
        <n v="485491" u="1"/>
        <n v="98403" u="1"/>
        <n v="309444" u="1"/>
        <n v="96340" u="1"/>
        <n v="1627304" u="1"/>
        <n v="11346" u="1"/>
        <n v="133128" u="1"/>
        <n v="1759344" u="1"/>
        <n v="683264" u="1"/>
        <n v="556732" u="1"/>
        <n v="37958" u="1"/>
        <n v="98404" u="1"/>
        <n v="633755" u="1"/>
        <n v="96341" u="1"/>
        <n v="738284" u="1"/>
        <n v="798802" u="1"/>
        <n v="936340" u="1"/>
        <n v="771296" u="1"/>
        <n v="237659" u="1"/>
        <n v="292946" u="1"/>
        <n v="435985" u="1"/>
        <n v="133131" u="1"/>
        <n v="17652751" u="1"/>
        <n v="96342" u="1"/>
        <n v="721788" u="1"/>
        <n v="339711" u="1"/>
        <n v="221156" u="1"/>
        <n v="1484300" u="1"/>
        <n v="18515" u="1"/>
        <n v="11306252" u="1"/>
        <n v="11306260" u="1"/>
        <n v="130" u="1"/>
        <n v="389226" u="1"/>
        <n v="303953" u="1"/>
        <n v="30" u="1"/>
        <n v="170268" u="1"/>
        <n v="11306308" u="1"/>
        <n v="111472" u="1"/>
        <n v="96343" u="1"/>
        <n v="672282" u="1"/>
        <n v="292952" u="1"/>
        <n v="870340" u="1"/>
        <n v="96344" u="1"/>
        <n v="738308" u="1"/>
        <n v="157893" u="1"/>
        <n v="119726" u="1"/>
        <n v="556764" u="1"/>
        <n v="1165253" u="1"/>
        <n v="96345" u="1"/>
        <n v="433248" u="1"/>
        <n v="738316" u="1"/>
        <n v="116288" u="1"/>
        <n v="189528" u="1"/>
        <n v="133138" u="1"/>
        <n v="116976" u="1"/>
        <n v="562272" u="1"/>
        <n v="339725" u="1"/>
        <n v="556772" u="1"/>
        <n v="908868" u="1"/>
        <n v="98409" u="1"/>
        <n v="96346" u="1"/>
        <n v="141392" u="1"/>
        <n v="372736" u="1"/>
        <n v="705316" u="1"/>
        <n v="436004" u="1"/>
        <n v="2201687" u="1"/>
        <n v="372738" u="1"/>
        <n v="57560" u="1"/>
        <n v="188156" u="1"/>
        <n v="279213" u="1"/>
        <n v="98410" u="1"/>
        <n v="96347" u="1"/>
        <n v="738332" u="1"/>
        <n v="251424" u="1"/>
        <n v="232169" u="1"/>
        <n v="237671" u="1"/>
        <n v="411252" u="1"/>
        <n v="334232" u="1"/>
        <n v="34523" u="1"/>
        <n v="606303" u="1"/>
        <n v="98411" u="1"/>
        <n v="419506" u="1"/>
        <n v="622808" u="1"/>
        <n v="96348" u="1"/>
        <n v="650316" u="1"/>
        <n v="738340" u="1"/>
        <n v="589800" u="1"/>
        <n v="141396" u="1"/>
        <n v="2390054" u="1"/>
        <n v="4194804" u="1"/>
        <n v="447016" u="1"/>
        <n v="9284" u="1"/>
        <n v="141397" u="1"/>
        <n v="214292" u="1"/>
        <n v="225295" u="1"/>
        <n v="133145" u="1"/>
        <n v="567800" u="1"/>
        <n v="1099304" u="1"/>
        <n v="141398" u="1"/>
        <n v="133146" u="1"/>
        <n v="292977" u="1"/>
        <n v="1803504" u="1"/>
        <n v="95662" u="1"/>
        <n v="181285" u="1"/>
        <n v="133147" u="1"/>
        <n v="96350" u="1"/>
        <n v="1539440" u="1"/>
        <n v="793373" u="1"/>
        <n v="18517" u="1"/>
        <n v="248680" u="1"/>
        <n v="141401" u="1"/>
        <n v="104603" u="1"/>
        <n v="265476" u="1"/>
        <n v="96351" u="1"/>
        <n v="400263" u="1"/>
        <n v="141402" u="1"/>
        <n v="30036" u="1"/>
        <n v="276481" u="1"/>
        <n v="163409" u="1"/>
        <n v="1649495" u="1"/>
        <n v="47591" u="1"/>
        <n v="529316" u="1"/>
        <n v="606337" u="1"/>
        <n v="276484" u="1"/>
        <n v="1077348" u="1"/>
        <n v="261062" u="1"/>
        <n v="292989" u="1"/>
        <n v="381013" u="1"/>
        <n v="276485" u="1"/>
        <n v="14740500" u="1"/>
        <n v="229429" u="1"/>
        <n v="276486" u="1"/>
        <n v="556828" u="1"/>
        <n v="1484468" u="1"/>
        <n v="14740532" u="1"/>
        <n v="100479" u="1"/>
        <n v="157910" u="1"/>
        <n v="4" u="1"/>
        <n v="141406" u="1"/>
        <n v="141407" u="1"/>
        <n v="556836" u="1"/>
        <n v="157912" u="1"/>
        <n v="190921" u="1"/>
        <n v="52406" u="1"/>
        <n v="233558" u="1"/>
        <n v="1506500" u="1"/>
        <n v="141409" u="1"/>
        <n v="533" u="1"/>
        <n v="133157" u="1"/>
        <n v="55501" u="1"/>
        <n v="212929" u="1"/>
        <n v="241812" u="1"/>
        <n v="53438" u="1"/>
        <n v="141410" u="1"/>
        <n v="617364" u="1"/>
        <n v="110109" u="1"/>
        <n v="268244" u="1"/>
        <n v="348016" u="1"/>
        <n v="4830898" u="1"/>
        <n v="650378" u="1"/>
        <n v="193676" u="1"/>
        <n v="521316" u="1"/>
        <n v="15732" u="1"/>
        <n v="174421" u="1"/>
        <n v="284752" u="1"/>
        <n v="268248" u="1"/>
        <n v="628376" u="1"/>
        <n v="233563" u="1"/>
        <n v="284754" u="1"/>
        <n v="221185" u="1"/>
        <n v="284755" u="1"/>
        <n v="317764" u="1"/>
        <n v="3798716" u="1"/>
        <n v="477308" u="1"/>
        <n v="644887" u="1"/>
        <n v="141414" u="1"/>
        <n v="842943" u="1"/>
        <n v="273755" u="1"/>
        <n v="320518" u="1"/>
        <n v="273756" u="1"/>
        <n v="141416" u="1"/>
        <n v="273757" u="1"/>
        <n v="50345" u="1"/>
        <n v="408544" u="1"/>
        <n v="273758" u="1"/>
        <n v="68851" u="1"/>
        <n v="141417" u="1"/>
        <n v="273760" u="1"/>
        <n v="4295767" u="1"/>
        <n v="425052" u="1"/>
        <n v="123179" u="1"/>
        <n v="273762" u="1"/>
        <n v="1264516" u="1"/>
        <n v="108738" u="1"/>
        <n v="141419" u="1"/>
        <n v="414052" u="1"/>
        <n v="38999" u="1"/>
        <n v="273764" u="1"/>
        <n v="2896568" u="1"/>
        <n v="141420" u="1"/>
        <n v="273765" u="1"/>
        <n v="121117" u="1"/>
        <n v="1341549" u="1"/>
        <n v="130057" u="1"/>
        <n v="273766" u="1"/>
        <n v="103925" u="1"/>
        <n v="141421" u="1"/>
        <n v="334284" u="1"/>
        <n v="892484" u="1"/>
        <n v="124556" u="1"/>
        <n v="55504" u="1"/>
        <n v="96361" u="1"/>
        <n v="189560" u="1"/>
        <n v="639419" u="1"/>
        <n v="304028" u="1"/>
        <n v="273770" u="1"/>
        <n v="903492" u="1"/>
        <n v="81920" u="1"/>
        <n v="273771" u="1"/>
        <n v="254204" u="1"/>
        <n v="411309" u="1"/>
        <n v="228072" u="1"/>
        <n v="273772" u="1"/>
        <n v="153802" u="1"/>
        <n v="589912" u="1"/>
        <n v="677936" u="1"/>
        <n v="92236" u="1"/>
        <n v="273773" u="1"/>
        <n v="137298" u="1"/>
        <n v="606418" u="1"/>
        <n v="273774" u="1"/>
        <n v="8684" u="1"/>
        <n v="81921" u="1"/>
        <n v="677939" u="1"/>
        <n v="185437" u="1"/>
        <n v="20927" u="1"/>
        <n v="518592" u="1"/>
        <n v="273776" u="1"/>
        <n v="1473627" u="1"/>
        <n v="53442" u="1"/>
        <n v="964022" u="1"/>
        <n v="273777" u="1"/>
        <n v="4140" u="1"/>
        <n v="137300" u="1"/>
        <n v="105991" u="1"/>
        <n v="273778" u="1"/>
        <n v="81922" u="1"/>
        <n v="34187" u="1"/>
        <n v="259709" u="1"/>
        <n v="853996" u="1"/>
        <n v="185439" u="1"/>
        <n v="137301" u="1"/>
        <n v="556916" u="1"/>
        <n v="34531" u="1"/>
        <n v="633938" u="1"/>
        <n v="2067804" u="1"/>
        <n v="273780" u="1"/>
        <n v="1002539" u="1"/>
        <n v="1396622" u="1"/>
        <n v="208821" u="1"/>
        <n v="809988" u="1"/>
        <n v="137302" u="1"/>
        <n v="273782" u="1"/>
        <n v="81923" u="1"/>
        <n v="55162" u="1"/>
        <n v="137303" u="1"/>
        <n v="55506" u="1"/>
        <n v="273784" u="1"/>
        <n v="37970" u="1"/>
        <n v="510349" u="1"/>
        <n v="273785" u="1"/>
        <n v="273787" u="1"/>
        <n v="4484" u="1"/>
        <n v="106681" u="1"/>
        <n v="556932" u="1"/>
        <n v="96366" u="1"/>
        <n v="137306" u="1"/>
        <n v="573441" u="1"/>
        <n v="81925" u="1"/>
        <n v="1473684" u="1"/>
        <n v="854020" u="1"/>
        <n v="137307" u="1"/>
        <n v="55507" u="1"/>
        <n v="233584" u="1"/>
        <n v="92241" u="1"/>
        <n v="229458" u="1"/>
        <n v="372820" u="1"/>
        <n v="137308" u="1"/>
        <n v="372821" u="1"/>
        <n v="273795" u="1"/>
        <n v="9549012" u="1"/>
        <n v="137309" u="1"/>
        <n v="115623" u="1"/>
        <n v="414084" u="1"/>
        <n v="141436" u="1"/>
        <n v="185448" u="1"/>
        <n v="273797" u="1"/>
        <n v="312308" u="1"/>
        <n v="128002" u="1"/>
        <n v="372825" u="1"/>
        <n v="167569" u="1"/>
        <n v="163443" u="1"/>
        <n v="106684" u="1"/>
        <n v="55508" u="1"/>
        <n v="273801" u="1"/>
        <n v="137312" u="1"/>
        <n v="273802" u="1"/>
        <n v="2356" u="1"/>
        <n v="273803" u="1"/>
        <n v="372830" u="1"/>
        <n v="106685" u="1"/>
        <n v="137313" u="1"/>
        <n v="556964" u="1"/>
        <n v="98433" u="1"/>
        <n v="229464" u="1"/>
        <n v="128004" u="1"/>
        <n v="92932" u="1"/>
        <n v="137315" u="1"/>
        <n v="273808" u="1"/>
        <n v="771532" u="1"/>
        <n v="37973" u="1"/>
        <n v="134565" u="1"/>
        <n v="337076" u="1"/>
        <n v="273809" u="1"/>
        <n v="556976" u="1"/>
        <n v="689012" u="1"/>
        <n v="273811" u="1"/>
        <n v="27044329" u="1"/>
        <n v="282064" u="1"/>
        <n v="372839" u="1"/>
        <n v="273813" u="1"/>
        <n v="203336" u="1"/>
        <n v="2346812" u="1"/>
        <n v="17491" u="1"/>
        <n v="452613" u="1"/>
        <n v="980602" u="1"/>
        <n v="108751" u="1"/>
        <n v="229469" u="1"/>
        <n v="273815" u="1"/>
        <n v="556988" u="1"/>
        <n v="29" u="1"/>
        <n v="55510" u="1"/>
        <n v="265564" u="1"/>
        <n v="471871" u="1"/>
        <n v="584500" u="1"/>
        <n v="229471" u="1"/>
        <n v="106689" u="1"/>
        <n v="782558" u="1"/>
        <n v="755053" u="1"/>
        <n v="92248" u="1"/>
        <n v="229472" u="1"/>
        <n v="328836" u="1"/>
        <n v="247352" u="1"/>
        <n v="276572" u="1"/>
        <n v="221220" u="1"/>
        <n v="273822" u="1"/>
        <n v="606516" u="1"/>
        <n v="705544" u="1"/>
        <n v="106690" u="1"/>
        <n v="273824" u="1"/>
        <n v="268323" u="1"/>
        <n v="562508" u="1"/>
        <n v="251480" u="1"/>
        <n v="1693884" u="1"/>
        <n v="30042" u="1"/>
        <n v="14088280" u="1"/>
        <n v="81934" u="1"/>
        <n v="6428877" u="1"/>
        <n v="65139" u="1"/>
        <n v="86748" u="1"/>
        <n v="106691" u="1"/>
        <n v="887103" u="1"/>
        <n v="419618" u="1"/>
        <n v="17492" u="1"/>
        <n v="106692" u="1"/>
        <n v="133201" u="1"/>
        <n v="162084" u="1"/>
        <n v="55512" u="1"/>
        <n v="59982" u="1"/>
        <n v="2941122" u="1"/>
        <n v="118383" u="1"/>
        <n v="116320" u="1"/>
        <n v="208848" u="1"/>
        <n v="229479" u="1"/>
        <n v="106693" u="1"/>
        <n v="195095" u="1"/>
        <n v="273836" u="1"/>
        <n v="11" u="1"/>
        <n v="810100" u="1"/>
        <n v="229480" u="1"/>
        <n v="617548" u="1"/>
        <n v="181342" u="1"/>
        <n v="524156" u="1"/>
        <n v="103943" u="1"/>
        <n v="799100" u="1"/>
        <n v="411376" u="1"/>
        <n v="898128" u="1"/>
        <n v="203349" u="1"/>
        <n v="155211" u="1"/>
        <n v="37977" u="1"/>
        <n v="273841" u="1"/>
        <n v="471895" u="1"/>
        <n v="865124" u="1"/>
        <n v="617557" u="1"/>
        <n v="4184" u="1"/>
        <n v="273843" u="1"/>
        <n v="144210" u="1"/>
        <n v="273844" u="1"/>
        <n v="241862" u="1"/>
        <n v="562548" u="1"/>
        <n v="273845" u="1"/>
        <n v="2046063" u="1"/>
        <n v="4313" u="1"/>
        <n v="2046064" u="1"/>
        <n v="9288" u="1"/>
        <n v="55514" u="1"/>
        <n v="96381" u="1"/>
        <n v="145588" u="1"/>
        <n v="634076" u="1"/>
        <n v="268348" u="1"/>
        <n v="117012" u="1"/>
        <n v="164844" u="1"/>
        <n v="557060" u="1"/>
        <n v="71625" u="1"/>
        <n v="716604" u="1"/>
        <n v="273852" u="1"/>
        <n v="36947" u="1"/>
        <n v="96382" u="1"/>
        <n v="2120" u="1"/>
        <n v="18525" u="1"/>
        <n v="119076" u="1"/>
        <n v="273854" u="1"/>
        <n v="584573" u="1"/>
        <n v="50701" u="1"/>
        <n v="870652" u="1"/>
        <n v="152468" u="1"/>
        <n v="73689" u="1"/>
        <n v="273856" u="1"/>
        <n v="383886" u="1"/>
        <n v="96383" u="1"/>
        <n v="273857" u="1"/>
        <n v="90194" u="1"/>
        <n v="60329" u="1"/>
        <n v="273858" u="1"/>
        <n v="160722" u="1"/>
        <n v="273859" u="1"/>
        <n v="225365" u="1"/>
        <n v="140092" u="1"/>
        <n v="273860" u="1"/>
        <n v="36948" u="1"/>
        <n v="312371" u="1"/>
        <n v="56891" u="1"/>
        <n v="273861" u="1"/>
        <n v="90195" u="1"/>
        <n v="268360" u="1"/>
        <n v="1319928" u="1"/>
        <n v="273862" u="1"/>
        <n v="1606008" u="1"/>
        <n v="1606009" u="1"/>
        <n v="273863" u="1"/>
        <n v="214364" u="1"/>
        <n v="28669" u="1"/>
        <n v="55516" u="1"/>
        <n v="273864" u="1"/>
        <n v="273865" u="1"/>
        <n v="90196" u="1"/>
        <n v="2347228" u="1"/>
        <n v="117016" u="1"/>
        <n v="149723" u="1"/>
        <n v="986208" u="1"/>
        <n v="273867" u="1"/>
        <n v="133219" u="1"/>
        <n v="367393" u="1"/>
        <n v="273868" u="1"/>
        <n v="96386" u="1"/>
        <n v="149724" u="1"/>
        <n v="90197" u="1"/>
        <n v="645121" u="1"/>
        <n v="208866" u="1"/>
        <n v="1969140" u="1"/>
        <n v="273871" u="1"/>
        <n v="1154924" u="1"/>
        <n v="96387" u="1"/>
        <n v="650628" u="1"/>
        <n v="189612" u="1"/>
        <n v="90198" u="1"/>
        <n v="510438" u="1"/>
        <n v="573609" u="1"/>
        <n v="480180" u="1"/>
        <n v="3205532" u="1"/>
        <n v="141475" u="1"/>
        <n v="273875" u="1"/>
        <n v="628628" u="1"/>
        <n v="102577" u="1"/>
        <n v="273876" u="1"/>
        <n v="268375" u="1"/>
        <n v="105328" u="1"/>
        <n v="1319988" u="1"/>
        <n v="90199" u="1"/>
        <n v="268376" u="1"/>
        <n v="268377" u="1"/>
        <n v="240504" u="1"/>
        <n v="557116" u="1"/>
        <n v="3249592" u="1"/>
        <n v="94326" u="1"/>
        <n v="617636" u="1"/>
        <n v="90200" u="1"/>
        <n v="265629" u="1"/>
        <n v="1793139" u="1"/>
        <n v="273883" u="1"/>
        <n v="106705" u="1"/>
        <n v="117708" u="1"/>
        <n v="408670" u="1"/>
        <n v="232254" u="1"/>
        <n v="91576" u="1"/>
        <n v="201996" u="1"/>
        <n v="54487" u="1"/>
        <n v="90201" u="1"/>
        <n v="331652" u="1"/>
        <n v="268385" u="1"/>
        <n v="106706" u="1"/>
        <n v="225379" u="1"/>
        <n v="57582" u="1"/>
        <n v="268386" u="1"/>
        <n v="273888" u="1"/>
        <n v="579140" u="1"/>
        <n v="96391" u="1"/>
        <n v="304147" u="1"/>
        <n v="590144" u="1"/>
        <n v="273890" u="1"/>
        <n v="1826182" u="1"/>
        <n v="562641" u="1"/>
        <n v="94329" u="1"/>
        <n v="5947" u="1"/>
        <n v="331660" u="1"/>
        <n v="557146" u="1"/>
        <n v="749699" u="1"/>
        <n v="755203" u="1"/>
        <n v="273896" u="1"/>
        <n v="273897" u="1"/>
        <n v="320660" u="1"/>
        <n v="273898" u="1"/>
        <n v="557155" u="1"/>
        <n v="149740" u="1"/>
        <n v="237764" u="1"/>
        <n v="90205" u="1"/>
        <n v="667191" u="1"/>
        <n v="142864" u="1"/>
        <n v="250144" u="1"/>
        <n v="282156" u="1"/>
        <n v="13601620" u="1"/>
        <n v="35922" u="1"/>
        <n v="2068304" u="1"/>
        <n v="273905" u="1"/>
        <n v="90206" u="1"/>
        <n v="279408" u="1"/>
        <n v="306916" u="1"/>
        <n v="557172" u="1"/>
        <n v="63086" u="1"/>
        <n v="140116" u="1"/>
        <n v="193756" u="1"/>
        <n v="94333" u="1"/>
        <n v="46238" u="1"/>
        <n v="240520" u="1"/>
        <n v="273911" u="1"/>
        <n v="225391" u="1"/>
        <n v="309672" u="1"/>
        <n v="35923" u="1"/>
        <n v="94334" u="1"/>
        <n v="854264" u="1"/>
        <n v="125280" u="1"/>
        <n v="90208" u="1"/>
        <n v="16081" u="1"/>
        <n v="273915" u="1"/>
        <n v="95710" u="1"/>
        <n v="225393" u="1"/>
        <n v="76" u="1"/>
        <n v="273916" u="1"/>
        <n v="193760" u="1"/>
        <n v="722236" u="1"/>
        <n v="56898" u="1"/>
        <n v="273917" u="1"/>
        <n v="273918" u="1"/>
        <n v="378447" u="1"/>
        <n v="18701" u="1"/>
        <n v="273919" u="1"/>
        <n v="64119" u="1"/>
        <n v="106714" u="1"/>
        <n v="35924" u="1"/>
        <n v="94336" u="1"/>
        <n v="356444" u="1"/>
        <n v="273922" u="1"/>
        <n v="579208" u="1"/>
        <n v="140124" u="1"/>
        <n v="612220" u="1"/>
        <n v="4738507" u="1"/>
        <n v="96400" u="1"/>
        <n v="477480" u="1"/>
        <n v="650732" u="1"/>
        <n v="94337" u="1"/>
        <n v="1067112" u="1"/>
        <n v="90211" u="1"/>
        <n v="265673" u="1"/>
        <n v="331691" u="1"/>
        <n v="221272" u="1"/>
        <n v="312436" u="1"/>
        <n v="672740" u="1"/>
        <n v="760764" u="1"/>
        <n v="513241" u="1"/>
        <n v="142876" u="1"/>
        <n v="287680" u="1"/>
        <n v="521494" u="1"/>
        <n v="326191" u="1"/>
        <n v="854292" u="1"/>
        <n v="273928" u="1"/>
        <n v="265676" u="1"/>
        <n v="535208" u="1"/>
        <n v="356451" u="1"/>
        <n v="35925" u="1"/>
        <n v="94338" u="1"/>
        <n v="273929" u="1"/>
        <n v="273930" u="1"/>
        <n v="276681" u="1"/>
        <n v="766276" u="1"/>
        <n v="221275" u="1"/>
        <n v="273932" u="1"/>
        <n v="76459" u="1"/>
        <n v="273933" u="1"/>
        <n v="119096" u="1"/>
        <n v="1166176" u="1"/>
        <n v="317947" u="1"/>
        <n v="214400" u="1"/>
        <n v="1331225" u="1"/>
        <n v="273936" u="1"/>
        <n v="28" u="1"/>
        <n v="1056156" u="1"/>
        <n v="141506" u="1"/>
        <n v="273937" u="1"/>
        <n v="173140" u="1"/>
        <n v="103968" u="1"/>
        <n v="204774" u="1"/>
        <n v="221279" u="1"/>
        <n v="1144192" u="1"/>
        <n v="180018" u="1"/>
        <n v="405976" u="1"/>
        <n v="118410" u="1"/>
        <n v="273941" u="1"/>
        <n v="848820" u="1"/>
        <n v="158013" u="1"/>
        <n v="273943" u="1"/>
        <n v="3492172" u="1"/>
        <n v="273945" u="1"/>
        <n v="273947" u="1"/>
        <n v="562756" u="1"/>
        <n v="1320280" u="1"/>
        <n v="273950" u="1"/>
        <n v="339968" u="1"/>
        <n v="90905" u="1"/>
        <n v="821331" u="1"/>
        <n v="273951" u="1"/>
        <n v="557260" u="1"/>
        <n v="221285" u="1"/>
        <n v="334468" u="1"/>
        <n v="53464" u="1"/>
        <n v="540759" u="1"/>
        <n v="672796" u="1"/>
        <n v="273954" u="1"/>
        <n v="173149" u="1"/>
        <n v="265704" u="1"/>
        <n v="433500" u="1"/>
        <n v="1002892" u="1"/>
        <n v="1265296" u="1"/>
        <n v="1891" u="1"/>
        <n v="854356" u="1"/>
        <n v="240544" u="1"/>
        <n v="3558308" u="1"/>
        <n v="140142" u="1"/>
        <n v="579284" u="1"/>
        <n v="53465" u="1"/>
        <n v="513276" u="1"/>
        <n v="123229" u="1"/>
        <n v="88157" u="1"/>
        <n v="221290" u="1"/>
        <n v="304220" u="1"/>
        <n v="106725" u="1"/>
        <n v="568287" u="1"/>
        <n v="444510" u="1"/>
        <n v="5166988" u="1"/>
        <n v="173153" u="1"/>
        <n v="450012" u="1"/>
        <n v="584794" u="1"/>
        <n v="865371" u="1"/>
        <n v="185532" u="1"/>
        <n v="258427" u="1"/>
        <n v="273966" u="1"/>
        <n v="114978" u="1"/>
        <n v="419756" u="1"/>
        <n v="1419376" u="1"/>
        <n v="84720" u="1"/>
        <n v="95723" u="1"/>
        <n v="1419377" u="1"/>
        <n v="57592" u="1"/>
        <n v="191035" u="1"/>
        <n v="76468" u="1"/>
        <n v="53466" u="1"/>
        <n v="273969" u="1"/>
        <n v="568300" u="1"/>
        <n v="273970" u="1"/>
        <n v="290475" u="1"/>
        <n v="975413" u="1"/>
        <n v="225421" u="1"/>
        <n v="518788" u="1"/>
        <n v="557300" u="1"/>
        <n v="210292" u="1"/>
        <n v="656328" u="1"/>
        <n v="771860" u="1"/>
        <n v="226797" u="1"/>
        <n v="169032" u="1"/>
        <n v="557308" u="1"/>
        <n v="210294" u="1"/>
        <n v="273976" u="1"/>
        <n v="204793" u="1"/>
        <n v="35931" u="1"/>
        <n v="221298" u="1"/>
        <n v="235052" u="1"/>
        <n v="859896" u="1"/>
        <n v="1232377" u="1"/>
        <n v="248807" u="1"/>
        <n v="92288" u="1"/>
        <n v="273981" u="1"/>
        <n v="18533" u="1"/>
        <n v="86099" u="1"/>
        <n v="295988" u="1"/>
        <n v="326248" u="1"/>
        <n v="136028" u="1"/>
        <n v="477540" u="1"/>
        <n v="273985" u="1"/>
        <n v="86100" u="1"/>
        <n v="273986" u="1"/>
        <n v="236432" u="1"/>
        <n v="5311675" u="1"/>
        <n v="140156" u="1"/>
        <n v="273988" u="1"/>
        <n v="535329" u="1"/>
        <n v="34901" u="1"/>
        <n v="27053522" u="1"/>
        <n v="86101" u="1"/>
        <n v="273990" u="1"/>
        <n v="562840" u="1"/>
        <n v="100543" u="1"/>
        <n v="233684" u="1"/>
        <n v="51406" u="1"/>
        <n v="92291" u="1"/>
        <n v="251564" u="1"/>
        <n v="273993" u="1"/>
        <n v="557344" u="1"/>
        <n v="268492" u="1"/>
        <n v="5947421" u="1"/>
        <n v="86102" u="1"/>
        <n v="204802" u="1"/>
        <n v="121862" u="1"/>
        <n v="233685" u="1"/>
        <n v="1041479" u="1"/>
        <n v="259818" u="1"/>
        <n v="3206516" u="1"/>
        <n v="86103" u="1"/>
        <n v="151164" u="1"/>
        <n v="217182" u="1"/>
        <n v="273999" u="1"/>
        <n v="254318" u="1"/>
        <n v="51407" u="1"/>
        <n v="68224" u="1"/>
        <n v="601372" u="1"/>
        <n v="1562553" u="1"/>
        <n v="217184" u="1"/>
        <n v="568364" u="1"/>
        <n v="656388" u="1"/>
        <n v="562864" u="1"/>
        <n v="6311932" u="1"/>
        <n v="177299" u="1"/>
        <n v="140164" u="1"/>
        <n v="1144448" u="1"/>
        <n v="298761" u="1"/>
        <n v="193804" u="1"/>
        <n v="345524" u="1"/>
        <n v="86105" u="1"/>
        <n v="274006" u="1"/>
        <n v="93670" u="1"/>
        <n v="466560" u="1"/>
        <n v="102610" u="1"/>
        <n v="265756" u="1"/>
        <n v="171800" u="1"/>
        <n v="196557" u="1"/>
        <n v="117052" u="1"/>
        <n v="274010" u="1"/>
        <n v="90920" u="1"/>
        <n v="200684" u="1"/>
        <n v="22727340" u="1"/>
        <n v="133291" u="1"/>
        <n v="210312" u="1"/>
        <n v="524373" u="1"/>
        <n v="425304" u="1"/>
        <n v="524374" u="1"/>
        <n v="86107" u="1"/>
        <n v="656412" u="1"/>
        <n v="1386554" u="1"/>
        <n v="274014" u="1"/>
        <n v="749940" u="1"/>
        <n v="334532" u="1"/>
        <n v="3206660" u="1"/>
        <n v="217191" u="1"/>
        <n v="342785" u="1"/>
        <n v="782953" u="1"/>
        <n v="524383" u="1"/>
        <n v="568396" u="1"/>
        <n v="436313" u="1"/>
        <n v="117742" u="1"/>
        <n v="225445" u="1"/>
        <n v="518836" u="1"/>
        <n v="524387" u="1"/>
        <n v="8851996" u="1"/>
        <n v="274020" u="1"/>
        <n v="178683" u="1"/>
        <n v="2150416" u="1"/>
        <n v="452820" u="1"/>
        <n v="312532" u="1"/>
        <n v="97112" u="1"/>
        <n v="392304" u="1"/>
        <n v="145675" u="1"/>
        <n v="140174" u="1"/>
        <n v="151177" u="1"/>
        <n v="217195" u="1"/>
        <n v="259832" u="1"/>
        <n v="274025" u="1"/>
        <n v="1056512" u="1"/>
        <n v="274027" u="1"/>
        <n v="309788" u="1"/>
        <n v="167684" u="1"/>
        <n v="312540" u="1"/>
        <n v="217198" u="1"/>
        <n v="309790" u="1"/>
        <n v="436325" u="1"/>
        <n v="217199" u="1"/>
        <n v="261211" u="1"/>
        <n v="524412" u="1"/>
        <n v="340050" u="1"/>
        <n v="1265596" u="1"/>
        <n v="3206796" u="1"/>
        <n v="612438" u="1"/>
        <n v="2226271" u="1"/>
        <n v="27820" u="1"/>
        <n v="181440" u="1"/>
        <n v="86112" u="1"/>
        <n v="217200" u="1"/>
        <n v="84049" u="1"/>
        <n v="27992" u="1"/>
        <n v="279536" u="1"/>
        <n v="140180" u="1"/>
        <n v="217201" u="1"/>
        <n v="612444" u="1"/>
        <n v="213075" u="1"/>
        <n v="274036" u="1"/>
        <n v="133304" u="1"/>
        <n v="206199" u="1"/>
        <n v="217202" u="1"/>
        <n v="213076" u="1"/>
        <n v="2150552" u="1"/>
        <n v="436333" u="1"/>
        <n v="75798" u="1"/>
        <n v="274039" u="1"/>
        <n v="342808" u="1"/>
        <n v="217203" u="1"/>
        <n v="213077" u="1"/>
        <n v="268539" u="1"/>
        <n v="125312" u="1"/>
        <n v="181444" u="1"/>
        <n v="496852" u="1"/>
        <n v="235084" u="1"/>
        <n v="953551" u="1"/>
        <n v="217205" u="1"/>
        <n v="274044" u="1"/>
        <n v="579452" u="1"/>
        <n v="469348" u="1"/>
        <n v="274045" u="1"/>
        <n v="312556" u="1"/>
        <n v="86115" u="1"/>
        <n v="304304" u="1"/>
        <n v="213080" u="1"/>
        <n v="274046" u="1"/>
        <n v="142936" u="1"/>
        <n v="854532" u="1"/>
        <n v="213081" u="1"/>
        <n v="241964" u="1"/>
        <n v="2590756" u="1"/>
        <n v="14366" u="1"/>
        <n v="356572" u="1"/>
        <n v="86116" u="1"/>
        <n v="213082" u="1"/>
        <n v="419840" u="1"/>
        <n v="101933" u="1"/>
        <n v="981074" u="1"/>
        <n v="274051" u="1"/>
        <n v="104684" u="1"/>
        <n v="102621" u="1"/>
        <n v="140188" u="1"/>
        <n v="612476" u="1"/>
        <n v="274052" u="1"/>
        <n v="309812" u="1"/>
        <n v="312564" u="1"/>
        <n v="86117" u="1"/>
        <n v="217210" u="1"/>
        <n v="35253" u="1"/>
        <n v="14724023" u="1"/>
        <n v="1463740" u="1"/>
        <n v="6576844" u="1"/>
        <n v="113625" u="1"/>
        <n v="27" u="1"/>
        <n v="2068912" u="1"/>
        <n v="320820" u="1"/>
        <n v="133314" u="1"/>
        <n v="5004" u="1"/>
        <n v="164948" u="1"/>
        <n v="799540" u="1"/>
        <n v="340077" u="1"/>
        <n v="58635" u="1"/>
        <n v="148444" u="1"/>
        <n v="247471" u="1"/>
        <n v="133315" u="1"/>
        <n v="263057" u="1"/>
        <n v="211712" u="1"/>
        <n v="133316" u="1"/>
        <n v="312572" u="1"/>
        <n v="119128" u="1"/>
        <n v="436356" u="1"/>
        <n v="274062" u="1"/>
        <n v="535477" u="1"/>
        <n v="274063" u="1"/>
        <n v="71678" u="1"/>
        <n v="274064" u="1"/>
        <n v="53478" u="1"/>
        <n v="461116" u="1"/>
        <n v="353837" u="1"/>
        <n v="557488" u="1"/>
        <n v="805056" u="1"/>
        <n v="75117" u="1"/>
        <n v="14724415" u="1"/>
        <n v="174580" u="1"/>
        <n v="58636" u="1"/>
        <n v="557492" u="1"/>
        <n v="100562" u="1"/>
        <n v="274068" u="1"/>
        <n v="345588" u="1"/>
        <n v="133320" u="1"/>
        <n v="97812" u="1"/>
        <n v="128758" u="1"/>
        <n v="71680" u="1"/>
        <n v="100563" u="1"/>
        <n v="186961" u="1"/>
        <n v="85434" u="1"/>
        <n v="274073" u="1"/>
        <n v="68242" u="1"/>
        <n v="86122" u="1"/>
        <n v="274075" u="1"/>
        <n v="518892" u="1"/>
        <n v="71681" u="1"/>
        <n v="100564" u="1"/>
        <n v="265824" u="1"/>
        <n v="96438" u="1"/>
        <n v="145702" u="1"/>
        <n v="200717" u="1"/>
        <n v="469380" u="1"/>
        <n v="408864" u="1"/>
        <n v="10" u="1"/>
        <n v="32849" u="1"/>
        <n v="312588" u="1"/>
        <n v="304336" u="1"/>
        <n v="854596" u="1"/>
        <n v="274079" u="1"/>
        <n v="71682" u="1"/>
        <n v="568520" u="1"/>
        <n v="477636" u="1"/>
        <n v="274081" u="1"/>
        <n v="472135" u="1"/>
        <n v="137452" u="1"/>
        <n v="173212" u="1"/>
        <n v="274082" u="1"/>
        <n v="607036" u="1"/>
        <n v="518900" u="1"/>
        <n v="71683" u="1"/>
        <n v="1617896" u="1"/>
        <n v="162210" u="1"/>
        <n v="213099" u="1"/>
        <n v="274084" u="1"/>
        <n v="7073699" u="1"/>
        <n v="145706" u="1"/>
        <n v="505148" u="1"/>
        <n v="5477020" u="1"/>
        <n v="274086" u="1"/>
        <n v="296092" u="1"/>
        <n v="2150936" u="1"/>
        <n v="79936" u="1"/>
        <n v="71684" u="1"/>
        <n v="282340" u="1"/>
        <n v="274088" u="1"/>
        <n v="98504" u="1"/>
        <n v="116384" u="1"/>
        <n v="137456" u="1"/>
        <n v="1177799" u="1"/>
        <n v="2150968" u="1"/>
        <n v="348361" u="1"/>
        <n v="700579" u="1"/>
        <n v="71685" u="1"/>
        <n v="213103" u="1"/>
        <n v="274092" u="1"/>
        <n v="118448" u="1"/>
        <n v="48324" u="1"/>
        <n v="95067" u="1"/>
        <n v="711588" u="1"/>
        <n v="279596" u="1"/>
        <n v="4102" u="1"/>
        <n v="55889" u="1"/>
        <n v="480404" u="1"/>
        <n v="213106" u="1"/>
        <n v="287852" u="1"/>
        <n v="128765" u="1"/>
        <n v="331865" u="1"/>
        <n v="254368" u="1"/>
        <n v="274100" u="1"/>
        <n v="9124" u="1"/>
        <n v="452900" u="1"/>
        <n v="133336" u="1"/>
        <n v="208982" u="1"/>
        <n v="279604" u="1"/>
        <n v="208983" u="1"/>
        <n v="265852" u="1"/>
        <n v="274105" u="1"/>
        <n v="304364" u="1"/>
        <n v="480412" u="1"/>
        <n v="1144856" u="1"/>
        <n v="274106" u="1"/>
        <n v="563072" u="1"/>
        <n v="117764" u="1"/>
        <n v="386888" u="1"/>
        <n v="772132" u="1"/>
        <n v="208985" u="1"/>
        <n v="101260" u="1"/>
        <n v="32853" u="1"/>
        <n v="18541" u="1"/>
        <n v="82005" u="1"/>
        <n v="208986" u="1"/>
        <n v="2393198" u="1"/>
        <n v="271360" u="1"/>
        <n v="3207424" u="1"/>
        <n v="117765" u="1"/>
        <n v="180104" u="1"/>
        <n v="274112" u="1"/>
        <n v="16261243" u="1"/>
        <n v="1041714" u="1"/>
        <n v="204861" u="1"/>
        <n v="259876" u="1"/>
        <n v="513428" u="1"/>
        <n v="276864" u="1"/>
        <n v="274114" u="1"/>
        <n v="82006" u="1"/>
        <n v="274115" u="1"/>
        <n v="79256" u="1"/>
        <n v="225494" u="1"/>
        <n v="128082" u="1"/>
        <n v="119830" u="1"/>
        <n v="307128" u="1"/>
        <n v="276871" u="1"/>
        <n v="1144918" u="1"/>
        <n v="268620" u="1"/>
        <n v="82008" u="1"/>
        <n v="258506" u="1"/>
        <n v="71693" u="1"/>
        <n v="82696" u="1"/>
        <n v="232374" u="1"/>
        <n v="733653" u="1"/>
        <n v="1100916" u="1"/>
        <n v="2380" u="1"/>
        <n v="274124" u="1"/>
        <n v="31608" u="1"/>
        <n v="32855" u="1"/>
        <n v="99201" u="1"/>
        <n v="48328" u="1"/>
        <n v="296132" u="1"/>
        <n v="82009" u="1"/>
        <n v="193865" u="1"/>
        <n v="530104" u="1"/>
        <n v="128772" u="1"/>
        <n v="162232" u="1"/>
        <n v="217247" u="1"/>
        <n v="516194" u="1"/>
        <n v="1684092" u="1"/>
        <n v="142977" u="1"/>
        <n v="477684" u="1"/>
        <n v="274129" u="1"/>
        <n v="82010" u="1"/>
        <n v="1276990" u="1"/>
        <n v="7954679" u="1"/>
        <n v="513446" u="1"/>
        <n v="163609" u="1"/>
        <n v="263128" u="1"/>
        <n v="331897" u="1"/>
        <n v="111581" u="1"/>
        <n v="221376" u="1"/>
        <n v="772183" u="1"/>
        <n v="279636" u="1"/>
        <n v="9297" u="1"/>
        <n v="148482" u="1"/>
        <n v="2921540" u="1"/>
        <n v="10968308" u="1"/>
        <n v="279638" u="1"/>
        <n v="28858" u="1"/>
        <n v="72384" u="1"/>
        <n v="494197" u="1"/>
        <n v="55894" u="1"/>
        <n v="144357" u="1"/>
        <n v="73072" u="1"/>
        <n v="419928" u="1"/>
        <n v="419929" u="1"/>
        <n v="193872" u="1"/>
        <n v="772197" u="1"/>
        <n v="607156" u="1"/>
        <n v="88890" u="1"/>
        <n v="557644" u="1"/>
        <n v="221381" u="1"/>
        <n v="964756" u="1"/>
        <n v="274144" u="1"/>
        <n v="170493" u="1"/>
        <n v="772207" u="1"/>
        <n v="23694100" u="1"/>
        <n v="253016" u="1"/>
        <n v="419936" u="1"/>
        <n v="274147" u="1"/>
        <n v="557652" u="1"/>
        <n v="274148" u="1"/>
        <n v="461199" u="1"/>
        <n v="419938" u="1"/>
        <n v="623672" u="1"/>
        <n v="274149" u="1"/>
        <n v="59334" u="1"/>
        <n v="232388" u="1"/>
        <n v="89580" u="1"/>
        <n v="136112" u="1"/>
        <n v="7062524" u="1"/>
        <n v="1409118" u="1"/>
        <n v="147116" u="1"/>
        <n v="88893" u="1"/>
        <n v="1041799" u="1"/>
        <n v="518972" u="1"/>
        <n v="1041800" u="1"/>
        <n v="1041801" u="1"/>
        <n v="1041802" u="1"/>
        <n v="2091316" u="1"/>
        <n v="20607" u="1"/>
        <n v="1041803" u="1"/>
        <n v="323671" u="1"/>
        <n v="147118" u="1"/>
        <n v="198007" u="1"/>
        <n v="79954" u="1"/>
        <n v="499720" u="1"/>
        <n v="98522" u="1"/>
        <n v="240645" u="1"/>
        <n v="268660" u="1"/>
        <n v="204886" u="1"/>
        <n v="942789" u="1"/>
        <n v="71703" u="1"/>
        <n v="140244" u="1"/>
        <n v="151247" u="1"/>
        <n v="98523" u="1"/>
        <n v="204887" u="1"/>
        <n v="4275" u="1"/>
        <n v="452964" u="1"/>
        <n v="9212" u="1"/>
        <n v="323680" u="1"/>
        <n v="233771" u="1"/>
        <n v="854772" u="1"/>
        <n v="1057076" u="1"/>
        <n v="9298" u="1"/>
        <n v="7346318" u="1"/>
        <n v="144372" u="1"/>
        <n v="274168" u="1"/>
        <n v="640219" u="1"/>
        <n v="79957" u="1"/>
        <n v="518988" u="1"/>
        <n v="24906" u="1"/>
        <n v="7062844" u="1"/>
        <n v="274173" u="1"/>
        <n v="203516" u="1"/>
        <n v="198015" u="1"/>
        <n v="79958" u="1"/>
        <n v="510739" u="1"/>
        <n v="948314" u="1"/>
        <n v="159505" u="1"/>
        <n v="323689" u="1"/>
        <n v="623728" u="1"/>
        <n v="53492" u="1"/>
        <n v="568714" u="1"/>
        <n v="26" u="1"/>
        <n v="507992" u="1"/>
        <n v="79959" u="1"/>
        <n v="226900" u="1"/>
        <n v="156756" u="1"/>
        <n v="507993" u="1"/>
        <n v="184264" u="1"/>
        <n v="2811868" u="1"/>
        <n v="309940" u="1"/>
        <n v="96464" u="1"/>
        <n v="204895" u="1"/>
        <n v="334697" u="1"/>
        <n v="2003389" u="1"/>
        <n v="94401" u="1"/>
        <n v="167760" u="1"/>
        <n v="70332" u="1"/>
        <n v="678753" u="1"/>
        <n v="400716" u="1"/>
        <n v="209022" u="1"/>
        <n v="79960" u="1"/>
        <n v="204896" u="1"/>
        <n v="279684" u="1"/>
        <n v="55556" u="1"/>
        <n v="1079151" u="1"/>
        <n v="154008" u="1"/>
        <n v="44897" u="1"/>
        <n v="384218" u="1"/>
        <n v="98529" u="1"/>
        <n v="711776" u="1"/>
        <n v="323702" u="1"/>
        <n v="94403" u="1"/>
        <n v="452988" u="1"/>
        <n v="274190" u="1"/>
        <n v="8075404" u="1"/>
        <n v="204900" u="1"/>
        <n v="323704" u="1"/>
        <n v="307200" u="1"/>
        <n v="4290388" u="1"/>
        <n v="71710" u="1"/>
        <n v="115722" u="1"/>
        <n v="96467" u="1"/>
        <n v="1497300" u="1"/>
        <n v="86152" u="1"/>
        <n v="274194" u="1"/>
        <n v="307203" u="1"/>
        <n v="307204" u="1"/>
        <n v="519012" u="1"/>
        <n v="334712" u="1"/>
        <n v="184272" u="1"/>
        <n v="1041881" u="1"/>
        <n v="307205" u="1"/>
        <n v="98531" u="1"/>
        <n v="1041882" u="1"/>
        <n v="1041883" u="1"/>
        <n v="3494188" u="1"/>
        <n v="34927" u="1"/>
        <n v="312708" u="1"/>
        <n v="1041885" u="1"/>
        <n v="274198" u="1"/>
        <n v="209030" u="1"/>
        <n v="287952" u="1"/>
        <n v="1041886" u="1"/>
        <n v="323712" u="1"/>
        <n v="9299" u="1"/>
        <n v="117787" u="1"/>
        <n v="221409" u="1"/>
        <n v="563260" u="1"/>
        <n v="207656" u="1"/>
        <n v="274201" u="1"/>
        <n v="274203" u="1"/>
        <n v="236540" u="1"/>
        <n v="508017" u="1"/>
        <n v="519020" u="1"/>
        <n v="1041897" u="1"/>
        <n v="1041898" u="1"/>
        <n v="36991" u="1"/>
        <n v="255796" u="1"/>
        <n v="1041899" u="1"/>
        <n v="307214" u="1"/>
        <n v="1041900" u="1"/>
        <n v="254421" u="1"/>
        <n v="411744" u="1"/>
        <n v="1041904" u="1"/>
        <n v="115726" u="1"/>
        <n v="1041905" u="1"/>
        <n v="29894" u="1"/>
        <n v="226915" u="1"/>
        <n v="79967" u="1"/>
        <n v="166400" u="1"/>
        <n v="2036524" u="1"/>
        <n v="1041915" u="1"/>
        <n v="1041916" u="1"/>
        <n v="1036415" u="1"/>
        <n v="1041917" u="1"/>
        <n v="117103" u="1"/>
        <n v="508028" u="1"/>
        <n v="271464" u="1"/>
        <n v="315476" u="1"/>
        <n v="28691" u="1"/>
        <n v="133393" u="1"/>
        <n v="411753" u="1"/>
        <n v="563292" u="1"/>
        <n v="79969" u="1"/>
        <n v="4290828" u="1"/>
        <n v="77906" u="1"/>
        <n v="97849" u="1"/>
        <n v="318231" u="1"/>
        <n v="47652" u="1"/>
        <n v="204915" u="1"/>
        <n v="315482" u="1"/>
        <n v="634820" u="1"/>
        <n v="229672" u="1"/>
        <n v="90285" u="1"/>
        <n v="640323" u="1"/>
        <n v="79970" u="1"/>
        <n v="200790" u="1"/>
        <n v="590812" u="1"/>
        <n v="97850" u="1"/>
        <n v="263220" u="1"/>
        <n v="651332" u="1"/>
        <n v="200791" u="1"/>
        <n v="293480" u="1"/>
        <n v="607322" u="1"/>
        <n v="79971" u="1"/>
        <n v="200792" u="1"/>
        <n v="519044" u="1"/>
        <n v="557812" u="1"/>
        <n v="66218" u="1"/>
        <n v="274231" u="1"/>
        <n v="203545" u="1"/>
        <n v="102666" u="1"/>
        <n v="4405" u="1"/>
        <n v="116420" u="1"/>
        <n v="200795" u="1"/>
        <n v="596335" u="1"/>
        <n v="516300" u="1"/>
        <n v="200796" u="1"/>
        <n v="524820" u="1"/>
        <n v="607344" u="1"/>
        <n v="56938" u="1"/>
        <n v="177416" u="1"/>
        <n v="123986" u="1"/>
        <n v="200798" u="1"/>
        <n v="1321438" u="1"/>
        <n v="136156" u="1"/>
        <n v="2218188" u="1"/>
        <n v="367766" u="1"/>
        <n v="127425" u="1"/>
        <n v="274241" u="1"/>
        <n v="166415" u="1"/>
        <n v="268740" u="1"/>
        <n v="200800" u="1"/>
        <n v="152662" u="1"/>
        <n v="318256" u="1"/>
        <n v="411782" u="1"/>
        <n v="200801" u="1"/>
        <n v="123988" u="1"/>
        <n v="200802" u="1"/>
        <n v="524844" u="1"/>
        <n v="1882626" u="1"/>
        <n v="215932" u="1"/>
        <n v="200803" u="1"/>
        <n v="579862" u="1"/>
        <n v="121238" u="1"/>
        <n v="86166" u="1"/>
        <n v="154041" u="1"/>
        <n v="1750599" u="1"/>
        <n v="77914" u="1"/>
        <n v="200804" u="1"/>
        <n v="65536" u="1"/>
        <n v="237940" u="1"/>
        <n v="607376" u="1"/>
        <n v="200805" u="1"/>
        <n v="1167451" u="1"/>
        <n v="133412" u="1"/>
        <n v="188427" u="1"/>
        <n v="200806" u="1"/>
        <n v="170548" u="1"/>
        <n v="997988" u="1"/>
        <n v="62098" u="1"/>
        <n v="524860" u="1"/>
        <n v="55565" u="1"/>
        <n v="65537" u="1"/>
        <n v="403542" u="1"/>
        <n v="224189" u="1"/>
        <n v="88919" u="1"/>
        <n v="86856" u="1"/>
        <n v="4203460" u="1"/>
        <n v="263257" u="1"/>
        <n v="87544" u="1"/>
        <n v="149920" u="1"/>
        <n v="403546" u="1"/>
        <n v="103361" u="1"/>
        <n v="865964" u="1"/>
        <n v="307272" u="1"/>
        <n v="384293" u="1"/>
        <n v="499825" u="1"/>
        <n v="100611" u="1"/>
        <n v="213189" u="1"/>
        <n v="143045" u="1"/>
        <n v="499826" u="1"/>
        <n v="225568" u="1"/>
        <n v="119179" u="1"/>
        <n v="403551" u="1"/>
        <n v="200812" u="1"/>
        <n v="403552" u="1"/>
        <n v="71729" u="1"/>
        <n v="140296" u="1"/>
        <n v="403553" u="1"/>
        <n v="477824" u="1"/>
        <n v="101300" u="1"/>
        <n v="453068" u="1"/>
        <n v="221444" u="1"/>
        <n v="1904718" u="1"/>
        <n v="75856" u="1"/>
        <n v="171932" u="1"/>
        <n v="307282" u="1"/>
        <n v="376052" u="1"/>
        <n v="123995" u="1"/>
        <n v="546905" u="1"/>
        <n v="210444" u="1"/>
        <n v="403561" u="1"/>
        <n v="96488" u="1"/>
        <n v="334793" u="1"/>
        <n v="200817" u="1"/>
        <n v="222823" u="1"/>
        <n v="337544" u="1"/>
        <n v="307286" u="1"/>
        <n v="97176" u="1"/>
        <n v="296284" u="1"/>
        <n v="82047" u="1"/>
        <n v="279780" u="1"/>
        <n v="200818" u="1"/>
        <n v="75858" u="1"/>
        <n v="152680" u="1"/>
        <n v="196692" u="1"/>
        <n v="122621" u="1"/>
        <n v="307289" u="1"/>
        <n v="1167559" u="1"/>
        <n v="1332604" u="1"/>
        <n v="200819" u="1"/>
        <n v="2844425" u="1"/>
        <n v="88237" u="1"/>
        <n v="268780" u="1"/>
        <n v="108180" u="1"/>
        <n v="73108" u="1"/>
        <n v="75859" u="1"/>
        <n v="196694" u="1"/>
        <n v="263280" u="1"/>
        <n v="274283" u="1"/>
        <n v="1057541" u="1"/>
        <n v="1871766" u="1"/>
        <n v="196695" u="1"/>
        <n v="574432" u="1"/>
        <n v="436580" u="1"/>
        <n v="860512" u="1"/>
        <n v="82049" u="1"/>
        <n v="3935028" u="1"/>
        <n v="73797" u="1"/>
        <n v="477844" u="1"/>
        <n v="25601" u="1"/>
        <n v="1783764" u="1"/>
        <n v="77236" u="1"/>
        <n v="88239" u="1"/>
        <n v="268788" u="1"/>
        <n v="261340" u="1"/>
        <n v="296296" u="1"/>
        <n v="82050" u="1"/>
        <n v="634960" u="1"/>
        <n v="254464" u="1"/>
        <n v="585448" u="1"/>
        <n v="184320" u="1"/>
        <n v="65546" u="1"/>
        <n v="943047" u="1"/>
        <n v="1200620" u="1"/>
        <n v="88240" u="1"/>
        <n v="97180" u="1"/>
        <n v="75862" u="1"/>
        <n v="170568" u="1"/>
        <n v="557948" u="1"/>
        <n v="915546" u="1"/>
        <n v="65547" u="1"/>
        <n v="171944" u="1"/>
        <n v="148563" u="1"/>
        <n v="77238" u="1"/>
        <n v="488856" u="1"/>
        <n v="25" u="1"/>
        <n v="184323" u="1"/>
        <n v="165068" u="1"/>
        <n v="75863" u="1"/>
        <n v="196702" u="1"/>
        <n v="3208930" u="1"/>
        <n v="89617" u="1"/>
        <n v="87554" u="1"/>
        <n v="96494" u="1"/>
        <n v="403586" u="1"/>
        <n v="196703" u="1"/>
        <n v="148565" u="1"/>
        <n v="184325" u="1"/>
        <n v="213208" u="1"/>
        <n v="2394732" u="1"/>
        <n v="279804" u="1"/>
        <n v="574467" u="1"/>
        <n v="75864" u="1"/>
        <n v="196704" u="1"/>
        <n v="266052" u="1"/>
        <n v="477860" u="1"/>
        <n v="285308" u="1"/>
        <n v="1464740" u="1"/>
        <n v="217336" u="1"/>
        <n v="58322" u="1"/>
        <n v="2091916" u="1"/>
        <n v="91682" u="1"/>
        <n v="403593" u="1"/>
        <n v="65550" u="1"/>
        <n v="508122" u="1"/>
        <n v="96496" u="1"/>
        <n v="563476" u="1"/>
        <n v="95121" u="1"/>
        <n v="200834" u="1"/>
        <n v="271560" u="1"/>
        <n v="89620" u="1"/>
        <n v="453111" u="1"/>
        <n v="200835" u="1"/>
        <n v="90308" u="1"/>
        <n v="18951540" u="1"/>
        <n v="268812" u="1"/>
        <n v="3328819" u="1"/>
        <n v="455864" u="1"/>
        <n v="2058940" u="1"/>
        <n v="75867" u="1"/>
        <n v="148572" u="1"/>
        <n v="411853" u="1"/>
        <n v="541484" u="1"/>
        <n v="22680" u="1"/>
        <n v="274317" u="1"/>
        <n v="203588" u="1"/>
        <n v="12194189" u="1"/>
        <n v="57292" u="1"/>
        <n v="9" u="1"/>
        <n v="106814" u="1"/>
        <n v="226971" u="1"/>
        <n v="461372" u="1"/>
        <n v="332088" u="1"/>
        <n v="121944" u="1"/>
        <n v="177459" u="1"/>
        <n v="844084" u="1"/>
        <n v="1255764" u="1"/>
        <n v="240728" u="1"/>
        <n v="115756" u="1"/>
        <n v="118507" u="1"/>
        <n v="455880" u="1"/>
        <n v="200844" u="1"/>
        <n v="240730" u="1"/>
        <n v="73808" u="1"/>
        <n v="148580" u="1"/>
        <n v="149956" u="1"/>
        <n v="200845" u="1"/>
        <n v="32881" u="1"/>
        <n v="136203" u="1"/>
        <n v="148582" u="1"/>
        <n v="290840" u="1"/>
        <n v="334852" u="1"/>
        <n v="120572" u="1"/>
        <n v="293592" u="1"/>
        <n v="1255812" u="1"/>
        <n v="268836" u="1"/>
        <n v="184343" u="1"/>
        <n v="480644" u="1"/>
        <n v="73810" u="1"/>
        <n v="192596" u="1"/>
        <n v="299096" u="1"/>
        <n v="188470" u="1"/>
        <n v="254488" u="1"/>
        <n v="417380" u="1"/>
        <n v="192597" u="1"/>
        <n v="214603" u="1"/>
        <n v="88252" u="1"/>
        <n v="640563" u="1"/>
        <n v="184345" u="1"/>
        <n v="299099" u="1"/>
        <n v="976156" u="1"/>
        <n v="1431880" u="1"/>
        <n v="282596" u="1"/>
        <n v="66247" u="1"/>
        <n v="268844" u="1"/>
        <n v="184347" u="1"/>
        <n v="472400" u="1"/>
        <n v="288100" u="1"/>
        <n v="299103" u="1"/>
        <n v="778110" u="1"/>
        <n v="315608" u="1"/>
        <n v="75875" u="1"/>
        <n v="73812" u="1"/>
        <n v="192600" u="1"/>
        <n v="431140" u="1"/>
        <n v="805620" u="1"/>
        <n v="395381" u="1"/>
        <n v="65560" u="1"/>
        <n v="651580" u="1"/>
        <n v="92380" u="1"/>
        <n v="90317" u="1"/>
        <n v="169220" u="1"/>
        <n v="279852" u="1"/>
        <n v="1014683" u="1"/>
        <n v="475156" u="1"/>
        <n v="541556" u="1"/>
        <n v="4106" u="1"/>
        <n v="318364" u="1"/>
        <n v="2175072" u="1"/>
        <n v="365128" u="1"/>
        <n v="121264" u="1"/>
        <n v="268852" u="1"/>
        <n v="948671" u="1"/>
        <n v="95132" u="1"/>
        <n v="158219" u="1"/>
        <n v="279856" u="1"/>
        <n v="271604" u="1"/>
        <n v="225613" u="1"/>
        <n v="144466" u="1"/>
        <n v="239367" u="1"/>
        <n v="888159" u="1"/>
        <n v="354128" u="1"/>
        <n v="92382" u="1"/>
        <n v="86193" u="1"/>
        <n v="44231" u="1"/>
        <n v="218738" u="1"/>
        <n v="558076" u="1"/>
        <n v="102698" u="1"/>
        <n v="271609" u="1"/>
        <n v="477916" u="1"/>
        <n v="62455" u="1"/>
        <n v="192607" u="1"/>
        <n v="213238" u="1"/>
        <n v="192608" u="1"/>
        <n v="1255916" u="1"/>
        <n v="92384" u="1"/>
        <n v="192609" u="1"/>
        <n v="547085" u="1"/>
        <n v="521933" u="1"/>
        <n v="151348" u="1"/>
        <n v="263364" u="1"/>
        <n v="170604" u="1"/>
        <n v="192610" u="1"/>
        <n v="475172" u="1"/>
        <n v="104763" u="1"/>
        <n v="334884" u="1"/>
        <n v="76568" u="1"/>
        <n v="120580" u="1"/>
        <n v="96511" u="1"/>
        <n v="192611" u="1"/>
        <n v="173356" u="1"/>
        <n v="121956" u="1"/>
        <n v="145849" u="1"/>
        <n v="271620" u="1"/>
        <n v="75881" u="1"/>
        <n v="117830" u="1"/>
        <n v="541596" u="1"/>
        <n v="254505" u="1"/>
        <n v="882693" u="1"/>
        <n v="97200" u="1"/>
        <n v="381653" u="1"/>
        <n v="871692" u="1"/>
        <n v="855188" u="1"/>
        <n v="192614" u="1"/>
        <n v="4205316" u="1"/>
        <n v="299133" u="1"/>
        <n v="651636" u="1"/>
        <n v="148603" u="1"/>
        <n v="497188" u="1"/>
        <n v="88261" u="1"/>
        <n v="268876" u="1"/>
        <n v="332144" u="1"/>
        <n v="279880" u="1"/>
        <n v="233877" u="1"/>
        <n v="334896" u="1"/>
        <n v="422920" u="1"/>
        <n v="193992" u="1"/>
        <n v="192617" u="1"/>
        <n v="558120" u="1"/>
        <n v="86199" u="1"/>
        <n v="525112" u="1"/>
        <n v="169236" u="1"/>
        <n v="987239" u="1"/>
        <n v="2109298" u="1"/>
        <n v="263380" u="1"/>
        <n v="232504" u="1"/>
        <n v="717668" u="1"/>
        <n v="525116" u="1"/>
        <n v="624144" u="1"/>
        <n v="129524" u="1"/>
        <n v="27842" u="1"/>
        <n v="90326" u="1"/>
        <n v="192619" u="1"/>
        <n v="392668" u="1"/>
        <n v="263383" u="1"/>
        <n v="71071" u="1"/>
        <n v="387167" u="1"/>
        <n v="75885" u="1"/>
        <n v="739682" u="1"/>
        <n v="2059236" u="1"/>
        <n v="90327" u="1"/>
        <n v="181618" u="1"/>
        <n v="192621" u="1"/>
        <n v="378918" u="1"/>
        <n v="2549476" u="1"/>
        <n v="855220" u="1"/>
        <n v="224256" u="1"/>
        <n v="525133" u="1"/>
        <n v="90328" u="1"/>
        <n v="442189" u="1"/>
        <n v="66259" u="1"/>
        <n v="253140" u="1"/>
        <n v="45267" u="1"/>
        <n v="260017" u="1"/>
        <n v="1421088" u="1"/>
        <n v="236636" u="1"/>
        <n v="558148" u="1"/>
        <n v="52144" u="1"/>
        <n v="502708" u="1"/>
        <n v="87578" u="1"/>
        <n v="2857612" u="1"/>
        <n v="200877" u="1"/>
        <n v="92392" u="1"/>
        <n v="4533234" u="1"/>
        <n v="312908" u="1"/>
        <n v="444944" u="1"/>
        <n v="86203" u="1"/>
        <n v="326662" u="1"/>
        <n v="143112" u="1"/>
        <n v="332164" u="1"/>
        <n v="91017" u="1"/>
        <n v="290903" u="1"/>
        <n v="192626" u="1"/>
        <n v="188500" u="1"/>
        <n v="290904" u="1"/>
        <n v="266148" u="1"/>
        <n v="290905" u="1"/>
        <n v="141738" u="1"/>
        <n v="2483548" u="1"/>
        <n v="188501" u="1"/>
        <n v="290906" u="1"/>
        <n v="43205" u="1"/>
        <n v="558164" u="1"/>
        <n v="71763" u="1"/>
        <n v="290908" u="1"/>
        <n v="651692" u="1"/>
        <n v="2059300" u="1"/>
        <n v="105460" u="1"/>
        <n v="2747664" u="1"/>
        <n v="530664" u="1"/>
        <n v="71764" u="1"/>
        <n v="282660" u="1"/>
        <n v="558176" u="1"/>
        <n v="188505" u="1"/>
        <n v="268908" u="1"/>
        <n v="1058048" u="1"/>
        <n v="45269" u="1"/>
        <n v="205010" u="1"/>
        <n v="290915" u="1"/>
        <n v="271660" u="1"/>
        <n v="43206" u="1"/>
        <n v="144494" u="1"/>
        <n v="668212" u="1"/>
        <n v="651708" u="1"/>
        <n v="105462" u="1"/>
        <n v="398197" u="1"/>
        <n v="882775" u="1"/>
        <n v="1575208" u="1"/>
        <n v="2059340" u="1"/>
        <n v="75892" u="1"/>
        <n v="602200" u="1"/>
        <n v="1124088" u="1"/>
        <n v="16845492" u="1"/>
        <n v="118529" u="1"/>
        <n v="105" u="1"/>
        <n v="24" u="1"/>
        <n v="205014" u="1"/>
        <n v="59024" u="1"/>
        <n v="134871" u="1"/>
        <n v="1366176" u="1"/>
        <n v="8255144" u="1"/>
        <n v="453220" u="1"/>
        <n v="133496" u="1"/>
        <n v="893792" u="1"/>
        <n v="288176" u="1"/>
        <n v="475227" u="1"/>
        <n v="205016" u="1"/>
        <n v="290927" u="1"/>
        <n v="2059372" u="1"/>
        <n v="205017" u="1"/>
        <n v="290929" u="1"/>
        <n v="244903" u="1"/>
        <n v="13862" u="1"/>
        <n v="227024" u="1"/>
        <n v="228400" u="1"/>
        <n v="24922" u="1"/>
        <n v="176136" u="1"/>
        <n v="1652286" u="1"/>
        <n v="530708" u="1"/>
        <n v="18561" u="1"/>
        <n v="502742" u="1"/>
        <n v="1080134" u="1"/>
        <n v="279932" u="1"/>
        <n v="1641290" u="1"/>
        <n v="188516" u="1"/>
        <n v="354204" u="1"/>
        <n v="1256196" u="1"/>
        <n v="268932" u="1"/>
        <n v="86212" u="1"/>
        <n v="480740" u="1"/>
        <n v="362459" u="1"/>
        <n v="1355232" u="1"/>
        <n v="3694152" u="1"/>
        <n v="414724" u="1"/>
        <n v="494496" u="1"/>
        <n v="1256208" u="1"/>
        <n v="227029" u="1"/>
        <n v="86213" u="1"/>
        <n v="162388" u="1"/>
        <n v="107532" u="1"/>
        <n v="88277" u="1"/>
        <n v="268940" u="1"/>
        <n v="871828" u="1"/>
        <n v="403728" u="1"/>
        <n v="855324" u="1"/>
        <n v="1234228" u="1"/>
        <n v="646268" u="1"/>
        <n v="210528" u="1"/>
        <n v="91716" u="1"/>
        <n v="651772" u="1"/>
        <n v="1223232" u="1"/>
        <n v="86215" u="1"/>
        <n v="162391" u="1"/>
        <n v="2880012" u="1"/>
        <n v="417485" u="1"/>
        <n v="222908" u="1"/>
        <n v="910348" u="1"/>
        <n v="334964" u="1"/>
        <n v="69712" u="1"/>
        <n v="200905" u="1"/>
        <n v="1322292" u="1"/>
        <n v="86217" u="1"/>
        <n v="1762416" u="1"/>
        <n v="1245277" u="1"/>
        <n v="282708" u="1"/>
        <n v="282709" u="1"/>
        <n v="282711" u="1"/>
        <n v="16184" u="1"/>
        <n v="536271" u="1"/>
        <n v="87594" u="1"/>
        <n v="140393" u="1"/>
        <n v="82093" u="1"/>
        <n v="75904" u="1"/>
        <n v="334980" u="1"/>
        <n v="69715" u="1"/>
        <n v="2059540" u="1"/>
        <n v="72466" u="1"/>
        <n v="937892" u="1"/>
        <n v="173404" u="1"/>
        <n v="624307" u="1"/>
        <n v="82094" u="1"/>
        <n v="607804" u="1"/>
        <n v="282719" u="1"/>
        <n v="75905" u="1"/>
        <n v="69716" u="1"/>
        <n v="107539" u="1"/>
        <n v="2059556" u="1"/>
        <n v="229796" u="1"/>
        <n v="121293" u="1"/>
        <n v="144523" u="1"/>
        <n v="115104" u="1"/>
        <n v="279972" u="1"/>
        <n v="2059568" u="1"/>
        <n v="478028" u="1"/>
        <n v="472528" u="1"/>
        <n v="102039" u="1"/>
        <n v="2059580" u="1"/>
        <n v="99976" u="1"/>
        <n v="69718" u="1"/>
        <n v="206418" u="1"/>
        <n v="84160" u="1"/>
        <n v="263476" u="1"/>
        <n v="558316" u="1"/>
        <n v="323993" u="1"/>
        <n v="585824" u="1"/>
        <n v="69719" u="1"/>
        <n v="67656" u="1"/>
        <n v="121296" u="1"/>
        <n v="7263326" u="1"/>
        <n v="84161" u="1"/>
        <n v="136277" u="1"/>
        <n v="2059612" u="1"/>
        <n v="866408" u="1"/>
        <n v="136278" u="1"/>
        <n v="194044" u="1"/>
        <n v="141780" u="1"/>
        <n v="453284" u="1"/>
        <n v="136279" u="1"/>
        <n v="200922" u="1"/>
        <n v="684867" u="1"/>
        <n v="136280" u="1"/>
        <n v="2059636" u="1"/>
        <n v="72472" u="1"/>
        <n v="116484" u="1"/>
        <n v="268988" u="1"/>
        <n v="86226" u="1"/>
        <n v="2880364" u="1"/>
        <n v="1102384" u="1"/>
        <n v="511056" u="1"/>
        <n v="69722" u="1"/>
        <n v="136282" u="1"/>
        <n v="260066" u="1"/>
        <n v="849922" u="1"/>
        <n v="255940" u="1"/>
        <n v="849923" u="1"/>
        <n v="61440" u="1"/>
        <n v="266242" u="1"/>
        <n v="500056" u="1"/>
        <n v="152788" u="1"/>
        <n v="1597536" u="1"/>
        <n v="954456" u="1"/>
        <n v="69723" u="1"/>
        <n v="943455" u="1"/>
        <n v="107546" u="1"/>
        <n v="1256449" u="1"/>
        <n v="2059668" u="1"/>
        <n v="243564" u="1"/>
        <n v="86228" u="1"/>
        <n v="266246" u="1"/>
        <n v="240814" u="1"/>
        <n v="519316" u="1"/>
        <n v="558356" u="1"/>
        <n v="41154" u="1"/>
        <n v="271749" u="1"/>
        <n v="1245460" u="1"/>
        <n v="98607" u="1"/>
        <n v="640881" u="1"/>
        <n v="2059684" u="1"/>
        <n v="61441" u="1"/>
        <n v="558360" u="1"/>
        <n v="3254558" u="1"/>
        <n v="291006" u="1"/>
        <n v="86229" u="1"/>
        <n v="2059692" u="1"/>
        <n v="483560" u="1"/>
        <n v="133537" u="1"/>
        <n v="250444" u="1"/>
        <n v="458804" u="1"/>
        <n v="525356" u="1"/>
        <n v="139039" u="1"/>
        <n v="86230" u="1"/>
        <n v="717913" u="1"/>
        <n v="43218" u="1"/>
        <n v="69726" u="1"/>
        <n v="61442" u="1"/>
        <n v="75228" u="1"/>
        <n v="86231" u="1"/>
        <n v="228441" u="1"/>
        <n v="370786" u="1"/>
        <n v="855458" u="1"/>
        <n v="233943" u="1"/>
        <n v="69727" u="1"/>
        <n v="49064" u="1"/>
        <n v="954490" u="1"/>
        <n v="7696719" u="1"/>
        <n v="269012" u="1"/>
        <n v="86232" u="1"/>
        <n v="147296" u="1"/>
        <n v="253200" u="1"/>
        <n v="2059740" u="1"/>
        <n v="244948" u="1"/>
        <n v="43219" u="1"/>
        <n v="210564" u="1"/>
        <n v="69728" u="1"/>
        <n v="3958868" u="1"/>
        <n v="266264" u="1"/>
        <n v="486324" u="1"/>
        <n v="50440" u="1"/>
        <n v="239448" u="1"/>
        <n v="414806" u="1"/>
        <n v="2059756" u="1"/>
        <n v="203689" u="1"/>
        <n v="266267" u="1"/>
        <n v="2059760" u="1"/>
        <n v="173431" u="1"/>
        <n v="180308" u="1"/>
        <n v="478076" u="1"/>
        <n v="274522" u="1"/>
        <n v="315784" u="1"/>
        <n v="73856" u="1"/>
        <n v="140424" u="1"/>
        <n v="2059780" u="1"/>
        <n v="657436" u="1"/>
        <n v="180311" u="1"/>
        <n v="231200" u="1"/>
        <n v="80046" u="1"/>
        <n v="91049" u="1"/>
        <n v="137675" u="1"/>
        <n v="326792" u="1"/>
        <n v="67668" u="1"/>
        <n v="111680" u="1"/>
        <n v="180312" u="1"/>
        <n v="196817" u="1"/>
        <n v="181688" u="1"/>
        <n v="199568" u="1"/>
        <n v="180313" u="1"/>
        <n v="196818" u="1"/>
        <n v="263528" u="1"/>
        <n v="558420" u="1"/>
        <n v="180314" u="1"/>
        <n v="180315" u="1"/>
        <n v="213324" u="1"/>
        <n v="332300" u="1"/>
        <n v="299292" u="1"/>
        <n v="206448" u="1"/>
        <n v="370812" u="1"/>
        <n v="266284" u="1"/>
        <n v="478092" u="1"/>
        <n v="116496" u="1"/>
        <n v="167938" u="1"/>
        <n v="866516" u="1"/>
        <n v="293793" u="1"/>
        <n v="132179" u="1"/>
        <n v="23" u="1"/>
        <n v="200948" u="1"/>
        <n v="43222" u="1"/>
        <n v="921535" u="1"/>
        <n v="458840" u="1"/>
        <n v="67671" u="1"/>
        <n v="180318" u="1"/>
        <n v="602452" u="1"/>
        <n v="158313" u="1"/>
        <n v="180319" u="1"/>
        <n v="84864" u="1"/>
        <n v="104807" u="1"/>
        <n v="4109" u="1"/>
        <n v="180320" u="1"/>
        <n v="269044" u="1"/>
        <n v="141811" u="1"/>
        <n v="133559" u="1"/>
        <n v="4912260" u="1"/>
        <n v="773012" u="1"/>
        <n v="154190" u="1"/>
        <n v="2318421" u="1"/>
        <n v="274549" u="1"/>
        <n v="115124" u="1"/>
        <n v="113749" u="1"/>
        <n v="53883" u="1"/>
        <n v="128191" u="1"/>
        <n v="640988" u="1"/>
        <n v="657493" u="1"/>
        <n v="332321" u="1"/>
        <n v="274556" u="1"/>
        <n v="541967" u="1"/>
        <n v="822544" u="1"/>
        <n v="8" u="1"/>
        <n v="335076" u="1"/>
        <n v="938080" u="1"/>
        <n v="111688" u="1"/>
        <n v="183079" u="1"/>
        <n v="478116" u="1"/>
        <n v="362585" u="1"/>
        <n v="480868" u="1"/>
        <n v="158323" u="1"/>
        <n v="200960" u="1"/>
        <n v="414851" u="1"/>
        <n v="43225" u="1"/>
        <n v="203711" u="1"/>
        <n v="1520788" u="1"/>
        <n v="1993918" u="1"/>
        <n v="505628" u="1"/>
        <n v="180331" u="1"/>
        <n v="115128" u="1"/>
        <n v="8193" u="1"/>
        <n v="93810" u="1"/>
        <n v="872080" u="1"/>
        <n v="28885" u="1"/>
        <n v="55948" u="1"/>
        <n v="184459" u="1"/>
        <n v="701536" u="1"/>
        <n v="2059964" u="1"/>
        <n v="872085" u="1"/>
        <n v="475376" u="1"/>
        <n v="140448" u="1"/>
        <n v="65616" u="1"/>
        <n v="37037" u="1"/>
        <n v="337841" u="1"/>
        <n v="82121" u="1"/>
        <n v="872092" u="1"/>
        <n v="745558" u="1"/>
        <n v="855588" u="1"/>
        <n v="136324" u="1"/>
        <n v="3893332" u="1"/>
        <n v="2059988" u="1"/>
        <n v="184463" u="1"/>
        <n v="180337" u="1"/>
        <n v="176211" u="1"/>
        <n v="49760" u="1"/>
        <n v="558516" u="1"/>
        <n v="65618" u="1"/>
        <n v="475385" u="1"/>
        <n v="185840" u="1"/>
        <n v="965632" u="1"/>
        <n v="266330" u="1"/>
        <n v="211973" u="1"/>
        <n v="2529012" u="1"/>
        <n v="1377828" u="1"/>
        <n v="140454" u="1"/>
        <n v="65619" u="1"/>
        <n v="28886" u="1"/>
        <n v="181716" u="1"/>
        <n v="3716" u="1"/>
        <n v="169338" u="1"/>
        <n v="180341" u="1"/>
        <n v="2060028" u="1"/>
        <n v="122010" u="1"/>
        <n v="119947" u="1"/>
        <n v="362611" u="1"/>
        <n v="78686" u="1"/>
        <n v="202348" u="1"/>
        <n v="597044" u="1"/>
        <n v="65620" u="1"/>
        <n v="75248" u="1"/>
        <n v="91753" u="1"/>
        <n v="113759" u="1"/>
        <n v="65621" u="1"/>
        <n v="442388" u="1"/>
        <n v="163840" u="1"/>
        <n v="505656" u="1"/>
        <n v="253240" u="1"/>
        <n v="368120" u="1"/>
        <n v="855628" u="1"/>
        <n v="75937" u="1"/>
        <n v="163841" u="1"/>
        <n v="1009671" u="1"/>
        <n v="553047" u="1"/>
        <n v="163842" u="1"/>
        <n v="79376" u="1"/>
        <n v="192725" u="1"/>
        <n v="12743580" u="1"/>
        <n v="872140" u="1"/>
        <n v="75938" u="1"/>
        <n v="163843" u="1"/>
        <n v="192726" u="1"/>
        <n v="144588" u="1"/>
        <n v="205105" u="1"/>
        <n v="2878" u="1"/>
        <n v="2881252" u="1"/>
        <n v="192727" u="1"/>
        <n v="269100" u="1"/>
        <n v="445148" u="1"/>
        <n v="162469" u="1"/>
        <n v="75939" u="1"/>
        <n v="1377909" u="1"/>
        <n v="176224" u="1"/>
        <n v="63861" u="1"/>
        <n v="335124" u="1"/>
        <n v="467160" u="1"/>
        <n v="111700" u="1"/>
        <n v="180352" u="1"/>
        <n v="450656" u="1"/>
        <n v="505671" u="1"/>
        <n v="542070" u="1"/>
        <n v="497420" u="1"/>
        <n v="199608" u="1"/>
        <n v="277361" u="1"/>
        <n v="69752" u="1"/>
        <n v="773140" u="1"/>
        <n v="132216" u="1"/>
        <n v="9140" u="1"/>
        <n v="256000" u="1"/>
        <n v="602596" u="1"/>
        <n v="2881352" u="1"/>
        <n v="282866" u="1"/>
        <n v="412152" u="1"/>
        <n v="111014" u="1"/>
        <n v="256001" u="1"/>
        <n v="282867" u="1"/>
        <n v="641110" u="1"/>
        <n v="641112" u="1"/>
        <n v="220242" u="1"/>
        <n v="354388" u="1"/>
        <n v="478172" u="1"/>
        <n v="9687850" u="1"/>
        <n v="256002" u="1"/>
        <n v="163852" u="1"/>
        <n v="160" u="1"/>
        <n v="12291821" u="1"/>
        <n v="641116" u="1"/>
        <n v="75943" u="1"/>
        <n v="58705" u="1"/>
        <n v="519436" u="1"/>
        <n v="690632" u="1"/>
        <n v="269118" u="1"/>
        <n v="180358" u="1"/>
        <n v="220244" u="1"/>
        <n v="486428" u="1"/>
        <n v="335140" u="1"/>
        <n v="266372" u="1"/>
        <n v="68380" u="1"/>
        <n v="1058912" u="1"/>
        <n v="128209" u="1"/>
        <n v="2005173" u="1"/>
        <n v="75945" u="1"/>
        <n v="192740" u="1"/>
        <n v="641136" u="1"/>
        <n v="43577" u="1"/>
        <n v="293884" u="1"/>
        <n v="8195" u="1"/>
        <n v="75946" u="1"/>
        <n v="163859" u="1"/>
        <n v="170736" u="1"/>
        <n v="343400" u="1"/>
        <n v="646644" u="1"/>
        <n v="335148" u="1"/>
        <n v="478188" u="1"/>
        <n v="1972188" u="1"/>
        <n v="1146965" u="1"/>
        <n v="24591" u="1"/>
        <n v="1146968" u="1"/>
        <n v="80073" u="1"/>
        <n v="1146971" u="1"/>
        <n v="1146972" u="1"/>
        <n v="174864" u="1"/>
        <n v="217501" u="1"/>
        <n v="1146977" u="1"/>
        <n v="176240" u="1"/>
        <n v="110332" u="1"/>
        <n v="195496" u="1"/>
        <n v="176241" u="1"/>
        <n v="172115" u="1"/>
        <n v="227130" u="1"/>
        <n v="1146987" u="1"/>
        <n v="1146989" u="1"/>
        <n v="1191001" u="1"/>
        <n v="2935315" u="1"/>
        <n v="2397430" u="1"/>
        <n v="15416" u="1"/>
        <n v="293895" u="1"/>
        <n v="176242" u="1"/>
        <n v="172116" u="1"/>
        <n v="163864" u="1"/>
        <n v="49424" u="1"/>
        <n v="172117" u="1"/>
        <n v="111709" u="1"/>
        <n v="274644" u="1"/>
        <n v="129589" u="1"/>
        <n v="1224032" u="1"/>
        <n v="564149" u="1"/>
        <n v="89016" u="1"/>
        <n v="122025" u="1"/>
        <n v="178996" u="1"/>
        <n v="71824" u="1"/>
        <n v="133609" u="1"/>
        <n v="191375" u="1"/>
        <n v="266396" u="1"/>
        <n v="172120" u="1"/>
        <n v="663183" u="1"/>
        <n v="163868" u="1"/>
        <n v="354421" u="1"/>
        <n v="1031785" u="1"/>
        <n v="235388" u="1"/>
        <n v="253268" u="1"/>
        <n v="172121" u="1"/>
        <n v="109648" u="1"/>
        <n v="354424" u="1"/>
        <n v="4517828" u="1"/>
        <n v="167996" u="1"/>
        <n v="212008" u="1"/>
        <n v="2771638" u="1"/>
        <n v="553162" u="1"/>
        <n v="159744" u="1"/>
        <n v="1081028" u="1"/>
        <n v="177624" u="1"/>
        <n v="169372" u="1"/>
        <n v="1840238" u="1"/>
        <n v="3783924" u="1"/>
        <n v="2099207" u="1"/>
        <n v="172123" u="1"/>
        <n v="170748" u="1"/>
        <n v="133613" u="1"/>
        <n v="337923" u="1"/>
        <n v="235391" u="1"/>
        <n v="53896" u="1"/>
        <n v="337925" u="1"/>
        <n v="82142" u="1"/>
        <n v="176251" u="1"/>
        <n v="172125" u="1"/>
        <n v="558676" u="1"/>
        <n v="773236" u="1"/>
        <n v="65638" u="1"/>
        <n v="172126" u="1"/>
        <n v="105524" u="1"/>
        <n v="79392" u="1"/>
        <n v="159748" u="1"/>
        <n v="525672" u="1"/>
        <n v="191382" u="1"/>
        <n v="231268" u="1"/>
        <n v="172127" u="1"/>
        <n v="337930" u="1"/>
        <n v="10431" u="1"/>
        <n v="442459" u="1"/>
        <n v="987803" u="1"/>
        <n v="172128" u="1"/>
        <n v="635708" u="1"/>
        <n v="558688" u="1"/>
        <n v="16959708" u="1"/>
        <n v="172131" u="1"/>
        <n v="558700" u="1"/>
        <n v="51147" u="1"/>
        <n v="266420" u="1"/>
        <n v="442468" u="1"/>
        <n v="3784076" u="1"/>
        <n v="112404" u="1"/>
        <n v="170757" u="1"/>
        <n v="337941" u="1"/>
        <n v="172133" u="1"/>
        <n v="155629" u="1"/>
        <n v="140500" u="1"/>
        <n v="1323184" u="1"/>
        <n v="109654" u="1"/>
        <n v="274677" u="1"/>
        <n v="795276" u="1"/>
        <n v="108279" u="1"/>
        <n v="162507" u="1"/>
        <n v="480984" u="1"/>
        <n v="128222" u="1"/>
        <n v="1411217" u="1"/>
        <n v="154255" u="1"/>
        <n v="146003" u="1"/>
        <n v="340697" u="1"/>
        <n v="71832" u="1"/>
        <n v="337947" u="1"/>
        <n v="111718" u="1"/>
        <n v="136376" u="1"/>
        <n v="337948" u="1"/>
        <n v="99340" u="1"/>
        <n v="1026348" u="1"/>
        <n v="461733" u="1"/>
        <n v="253284" u="1"/>
        <n v="78022" u="1"/>
        <n v="43240" u="1"/>
        <n v="251909" u="1"/>
        <n v="274684" u="1"/>
        <n v="168012" u="1"/>
        <n v="180391" u="1"/>
        <n v="80086" u="1"/>
        <n v="65645" u="1"/>
        <n v="365463" u="1"/>
        <n v="216152" u="1"/>
        <n v="434232" u="1"/>
        <n v="478244" u="1"/>
        <n v="828308" u="1"/>
        <n v="121348" u="1"/>
        <n v="95216" u="1"/>
        <n v="25798" u="1"/>
        <n v="75961" u="1"/>
        <n v="806308" u="1"/>
        <n v="6775335" u="1"/>
        <n v="2027440" u="1"/>
        <n v="150136" u="1"/>
        <n v="169392" u="1"/>
        <n v="202401" u="1"/>
        <n v="844824" u="1"/>
        <n v="8197" u="1"/>
        <n v="266444" u="1"/>
        <n v="712792" u="1"/>
        <n v="168018" u="1"/>
        <n v="712793" u="1"/>
        <n v="99344" u="1"/>
        <n v="3784276" u="1"/>
        <n v="165268" u="1"/>
        <n v="253292" u="1"/>
        <n v="78026" u="1"/>
        <n v="168019" u="1"/>
        <n v="201028" u="1"/>
        <n v="304957" u="1"/>
        <n v="210656" u="1"/>
        <n v="899850" u="1"/>
        <n v="67711" u="1"/>
        <n v="712800" u="1"/>
        <n v="3" u="1"/>
        <n v="168020" u="1"/>
        <n v="141888" u="1"/>
        <n v="221660" u="1"/>
        <n v="4180412" u="1"/>
        <n v="569764" u="1"/>
        <n v="712804" u="1"/>
        <n v="50807" u="1"/>
        <n v="608276" u="1"/>
        <n v="168021" u="1"/>
        <n v="75964" u="1"/>
        <n v="3353941" u="1"/>
        <n v="67712" u="1"/>
        <n v="111724" u="1"/>
        <n v="65649" u="1"/>
        <n v="3331943" u="1"/>
        <n v="172148" u="1"/>
        <n v="105535" u="1"/>
        <n v="168022" u="1"/>
        <n v="293960" u="1"/>
        <n v="712811" u="1"/>
        <n v="608284" u="1"/>
        <n v="168023" u="1"/>
        <n v="326971" u="1"/>
        <n v="75965" u="1"/>
        <n v="86968" u="1"/>
        <n v="293963" u="1"/>
        <n v="569776" u="1"/>
        <n v="65650" u="1"/>
        <n v="740324" u="1"/>
        <n v="168024" u="1"/>
        <n v="1114260" u="1"/>
        <n v="214787" u="1"/>
        <n v="63874" u="1"/>
        <n v="2243956" u="1"/>
        <n v="75966" u="1"/>
        <n v="155647" u="1"/>
        <n v="136392" u="1"/>
        <n v="168026" u="1"/>
        <n v="125480" u="1"/>
        <n v="173528" u="1"/>
        <n v="608300" u="1"/>
        <n v="168027" u="1"/>
        <n v="75967" u="1"/>
        <n v="155649" u="1"/>
        <n v="315977" u="1"/>
        <n v="132268" u="1"/>
        <n v="172154" u="1"/>
        <n v="260178" u="1"/>
        <n v="828364" u="1"/>
        <n v="293972" u="1"/>
        <n v="75280" u="1"/>
        <n v="213416" u="1"/>
        <n v="102100" u="1"/>
        <n v="223044" u="1"/>
        <n v="75968" u="1"/>
        <n v="55623" u="1"/>
        <n v="38087" u="1"/>
        <n v="260180" u="1"/>
        <n v="478276" u="1"/>
        <n v="168030" u="1"/>
        <n v="4254860" u="1"/>
        <n v="1939538" u="1"/>
        <n v="157028" u="1"/>
        <n v="75969" u="1"/>
        <n v="69780" u="1"/>
        <n v="354496" u="1"/>
        <n v="107603" u="1"/>
        <n v="260182" u="1"/>
        <n v="348996" u="1"/>
        <n v="1598460" u="1"/>
        <n v="8198" u="1"/>
        <n v="111042" u="1"/>
        <n v="75970" u="1"/>
        <n v="899906" u="1"/>
        <n v="4254968" u="1"/>
        <n v="13073135" u="1"/>
        <n v="172160" u="1"/>
        <n v="260184" u="1"/>
        <n v="3300388" u="1"/>
        <n v="4254976" u="1"/>
        <n v="269228" u="1"/>
        <n v="260185" u="1"/>
        <n v="24769" u="1"/>
        <n v="254684" u="1"/>
        <n v="2005595" u="1"/>
        <n v="65656" u="1"/>
        <n v="486540" u="1"/>
        <n v="194168" u="1"/>
        <n v="11740640" u="1"/>
        <n v="20643" u="1"/>
        <n v="293988" u="1"/>
        <n v="608338" u="1"/>
        <n v="3850578" u="1"/>
        <n v="4255056" u="1"/>
        <n v="657852" u="1"/>
        <n v="128236" u="1"/>
        <n v="340752" u="1"/>
        <n v="33275" u="1"/>
        <n v="899920" u="1"/>
        <n v="75972" u="1"/>
        <n v="784389" u="1"/>
        <n v="2143867" u="1"/>
        <n v="4180684" u="1"/>
        <n v="4255088" u="1"/>
        <n v="217551" u="1"/>
        <n v="2882336" u="1"/>
        <n v="478292" u="1"/>
        <n v="434281" u="1"/>
        <n v="542328" u="1"/>
        <n v="180417" u="1"/>
        <n v="253312" u="1"/>
        <n v="646860" u="1"/>
        <n v="335256" u="1"/>
        <n v="536831" u="1"/>
        <n v="98667" u="1"/>
        <n v="608355" u="1"/>
        <n v="102106" u="1"/>
        <n v="78037" u="1"/>
        <n v="4255224" u="1"/>
        <n v="143285" u="1"/>
        <n v="105545" u="1"/>
        <n v="294000" u="1"/>
        <n v="137784" u="1"/>
        <n v="260193" u="1"/>
        <n v="212055" u="1"/>
        <n v="136410" u="1"/>
        <n v="310508" u="1"/>
        <n v="260194" u="1"/>
        <n v="66348" u="1"/>
        <n v="641380" u="1"/>
        <n v="260195" u="1"/>
        <n v="33277" u="1"/>
        <n v="86979" u="1"/>
        <n v="263748" u="1"/>
        <n v="417792" u="1"/>
        <n v="68412" u="1"/>
        <n v="696403" u="1"/>
        <n v="4255396" u="1"/>
        <n v="839444" u="1"/>
        <n v="3784732" u="1"/>
        <n v="148792" u="1"/>
        <n v="254696" u="1"/>
        <n v="87668" u="1"/>
        <n v="2256" u="1"/>
        <n v="96608" u="1"/>
        <n v="81479" u="1"/>
        <n v="417796" u="1"/>
        <n v="79416" u="1"/>
        <n v="75978" u="1"/>
        <n v="95921" u="1"/>
        <n v="316022" u="1"/>
        <n v="641403" u="1"/>
        <n v="100048" u="1"/>
        <n v="190057" u="1"/>
        <n v="1081466" u="1"/>
        <n v="307772" u="1"/>
        <n v="39124" u="1"/>
        <n v="274764" u="1"/>
        <n v="163926" u="1"/>
        <n v="229944" u="1"/>
        <n v="456316" u="1"/>
        <n v="135044" u="1"/>
        <n v="146047" u="1"/>
        <n v="475572" u="1"/>
        <n v="960502" u="1"/>
        <n v="15420" u="1"/>
        <n v="569897" u="1"/>
        <n v="285772" u="1"/>
        <n v="199688" u="1"/>
        <n v="253328" u="1"/>
        <n v="933001" u="1"/>
        <n v="69792" u="1"/>
        <n v="39125" u="1"/>
        <n v="274772" u="1"/>
        <n v="294028" u="1"/>
        <n v="553402" u="1"/>
        <n v="376551" u="1"/>
        <n v="828480" u="1"/>
        <n v="75982" u="1"/>
        <n v="475580" u="1"/>
        <n v="115868" u="1"/>
        <n v="525900" u="1"/>
        <n v="4255744" u="1"/>
        <n v="72544" u="1"/>
        <n v="285782" u="1"/>
        <n v="73920" u="1"/>
        <n v="21" u="1"/>
        <n v="140552" u="1"/>
        <n v="426071" u="1"/>
        <n v="844996" u="1"/>
        <n v="1983783" u="1"/>
        <n v="256084" u="1"/>
        <n v="1290596" u="1"/>
        <n v="203820" u="1"/>
        <n v="602932" u="1"/>
        <n v="213448" u="1"/>
        <n v="872508" u="1"/>
        <n v="856004" u="1"/>
        <n v="646948" u="1"/>
        <n v="542420" u="1"/>
        <n v="180440" u="1"/>
        <n v="4268131" u="1"/>
        <n v="40502" u="1"/>
        <n v="75985" u="1"/>
        <n v="105556" u="1"/>
        <n v="591945" u="1"/>
        <n v="1081572" u="1"/>
        <n v="2882764" u="1"/>
        <n v="57351" u="1"/>
        <n v="78049" u="1"/>
        <n v="646964" u="1"/>
        <n v="122749" u="1"/>
        <n v="310552" u="1"/>
        <n v="195574" u="1"/>
        <n v="253340" u="1"/>
        <n v="531439" u="1"/>
        <n v="274795" u="1"/>
        <n v="1158616" u="1"/>
        <n v="558948" u="1"/>
        <n v="575453" u="1"/>
        <n v="3266655" u="1"/>
        <n v="274796" u="1"/>
        <n v="575454" u="1"/>
        <n v="1010073" u="1"/>
        <n v="105558" u="1"/>
        <n v="143312" u="1"/>
        <n v="172195" u="1"/>
        <n v="33283" u="1"/>
        <n v="591966" u="1"/>
        <n v="180448" u="1"/>
        <n v="478356" u="1"/>
        <n v="1356695" u="1"/>
        <n v="58384" u="1"/>
        <n v="143314" u="1"/>
        <n v="872548" u="1"/>
        <n v="812033" u="1"/>
        <n v="9304941" u="1"/>
        <n v="2244720" u="1"/>
        <n v="4344240" u="1"/>
        <n v="75990" u="1"/>
        <n v="97996" u="1"/>
        <n v="141941" u="1"/>
        <n v="55634" u="1"/>
        <n v="111750" u="1"/>
        <n v="8525172" u="1"/>
        <n v="121378" u="1"/>
        <n v="641500" u="1"/>
        <n v="56322" u="1"/>
        <n v="69114" u="1"/>
        <n v="872564" u="1"/>
        <n v="4500" u="1"/>
        <n v="291316" u="1"/>
        <n v="69802" u="1"/>
        <n v="87682" u="1"/>
        <n v="123442" u="1"/>
        <n v="269312" u="1"/>
        <n v="4671930" u="1"/>
        <n v="108313" u="1"/>
        <n v="625003" u="1"/>
        <n v="93184" u="1"/>
        <n v="172203" u="1"/>
        <n v="266564" u="1"/>
        <n v="1048671" u="1"/>
        <n v="1048672" u="1"/>
        <n v="159826" u="1"/>
        <n v="12210197" u="1"/>
        <n v="205214" u="1"/>
        <n v="448116" u="1"/>
        <n v="1048682" u="1"/>
        <n v="159827" u="1"/>
        <n v="558996" u="1"/>
        <n v="210716" u="1"/>
        <n v="269318" u="1"/>
        <n v="140572" u="1"/>
        <n v="39131" u="1"/>
        <n v="354592" u="1"/>
        <n v="79432" u="1"/>
        <n v="159828" u="1"/>
        <n v="409608" u="1"/>
        <n v="188711" u="1"/>
        <n v="195588" u="1"/>
        <n v="52885" u="1"/>
        <n v="216219" u="1"/>
        <n v="1136726" u="1"/>
        <n v="36037" u="1"/>
        <n v="280327" u="1"/>
        <n v="1367796" u="1"/>
        <n v="56324" u="1"/>
        <n v="176336" u="1"/>
        <n v="48416" u="1"/>
        <n v="526008" u="1"/>
        <n v="8261700" u="1"/>
        <n v="159833" u="1"/>
        <n v="1488852" u="1"/>
        <n v="148831" u="1"/>
        <n v="159834" u="1"/>
        <n v="147456" u="1"/>
        <n v="143330" u="1"/>
        <n v="680060" u="1"/>
        <n v="210724" u="1"/>
        <n v="147457" u="1"/>
        <n v="202472" u="1"/>
        <n v="35007" u="1"/>
        <n v="329852" u="1"/>
        <n v="143332" u="1"/>
        <n v="172215" u="1"/>
        <n v="324352" u="1"/>
        <n v="417878" u="1"/>
        <n v="144708" u="1"/>
        <n v="220354" u="1"/>
        <n v="216228" u="1"/>
        <n v="108320" u="1"/>
        <n v="1" u="1"/>
        <n v="1543912" u="1"/>
        <n v="87690" u="1"/>
        <n v="354616" u="1"/>
        <n v="357367" u="1"/>
        <n v="839623" u="1"/>
        <n v="35008" u="1"/>
        <n v="251990" u="1"/>
        <n v="944154" u="1"/>
        <n v="52888" u="1"/>
        <n v="159841" u="1"/>
        <n v="335364" u="1"/>
        <n v="180472" u="1"/>
        <n v="120700" u="1"/>
        <n v="845132" u="1"/>
        <n v="53576" u="1"/>
        <n v="110385" u="1"/>
        <n v="1356888" u="1"/>
        <n v="75313" u="1"/>
        <n v="139212" u="1"/>
        <n v="240990" u="1"/>
        <n v="483908" u="1"/>
        <n v="647084" u="1"/>
        <n v="140588" u="1"/>
        <n v="564564" u="1"/>
        <n v="652588" u="1"/>
        <n v="1400912" u="1"/>
        <n v="251994" u="1"/>
        <n v="12500" u="1"/>
        <n v="159844" u="1"/>
        <n v="246493" u="1"/>
        <n v="8202" u="1"/>
        <n v="269354" u="1"/>
        <n v="159846" u="1"/>
        <n v="4301048" u="1"/>
        <n v="155720" u="1"/>
        <n v="269356" u="1"/>
        <n v="253372" u="1"/>
        <n v="2487204" u="1"/>
        <n v="4301080" u="1"/>
        <n v="486668" u="1"/>
        <n v="37073" u="1"/>
        <n v="575583" u="1"/>
        <n v="575584" u="1"/>
        <n v="75316" u="1"/>
        <n v="31826" u="1"/>
        <n v="202485" u="1"/>
        <n v="159849" u="1"/>
        <n v="65689" u="1"/>
        <n v="409651" u="1"/>
        <n v="107638" u="1"/>
        <n v="313375" u="1"/>
        <n v="8791020" u="1"/>
        <n v="1257924" u="1"/>
        <n v="166727" u="1"/>
        <n v="8791100" u="1"/>
        <n v="73942" u="1"/>
        <n v="148848" u="1"/>
        <n v="159851" u="1"/>
        <n v="784655" u="1"/>
        <n v="636115" u="1"/>
        <n v="37074" u="1"/>
        <n v="4741348" u="1"/>
        <n v="157101" u="1"/>
        <n v="779156" u="1"/>
        <n v="16033682" u="1"/>
        <n v="95261" u="1"/>
        <n v="1742076" u="1"/>
        <n v="531592" u="1"/>
        <n v="30967" u="1"/>
        <n v="6369848" u="1"/>
        <n v="159854" u="1"/>
        <n v="2061176" u="1"/>
        <n v="119331" u="1"/>
        <n v="111079" u="1"/>
        <n v="201116" u="1"/>
        <n v="856188" u="1"/>
        <n v="999228" u="1"/>
        <n v="2883452" u="1"/>
        <n v="87698" u="1"/>
        <n v="37075" u="1"/>
        <n v="4213332" u="1"/>
        <n v="201117" u="1"/>
        <n v="137850" u="1"/>
        <n v="489436" u="1"/>
        <n v="75320" u="1"/>
        <n v="169484" u="1"/>
        <n v="420670" u="1"/>
        <n v="62520" u="1"/>
        <n v="691156" u="1"/>
        <n v="2094216" u="1"/>
        <n v="173612" u="1"/>
        <n v="136477" u="1"/>
        <n v="505945" u="1"/>
        <n v="321646" u="1"/>
        <n v="151607" u="1"/>
        <n v="505947" u="1"/>
        <n v="105580" u="1"/>
        <n v="508700" u="1"/>
        <n v="537124" u="1"/>
        <n v="608644" u="1"/>
        <n v="371163" u="1"/>
        <n v="329902" u="1"/>
        <n v="159861" u="1"/>
        <n v="250636" u="1"/>
        <n v="136480" u="1"/>
        <n v="1269020" u="1"/>
        <n v="116584" u="1"/>
        <n v="779196" u="1"/>
        <n v="641660" u="1"/>
        <n v="210752" u="1"/>
        <n v="87702" u="1"/>
        <n v="1797180" u="1"/>
        <n v="169492" u="1"/>
        <n v="143360" u="1"/>
        <n v="154363" u="1"/>
        <n v="84952" u="1"/>
        <n v="71886" u="1"/>
        <n v="608663" u="1"/>
        <n v="143361" u="1"/>
        <n v="105583" u="1"/>
        <n v="1059996" u="1"/>
      </sharedItems>
    </cacheField>
    <cacheField name="In Use MiB" numFmtId="0">
      <sharedItems containsString="0" containsBlank="1" containsNumber="1" minValue="0" maxValue="129139404.8" count="8000">
        <n v="223422"/>
        <n v="7378"/>
        <n v="13552"/>
        <n v="18938"/>
        <n v="15571"/>
        <n v="15303"/>
        <n v="13056"/>
        <n v="9996"/>
        <n v="77963"/>
        <n v="23415"/>
        <n v="71715"/>
        <n v="68423"/>
        <n v="59915"/>
        <n v="8197"/>
        <n v="8267"/>
        <n v="22293"/>
        <n v="105273"/>
        <n v="67671"/>
        <n v="71569"/>
        <n v="71160"/>
        <n v="65428"/>
        <n v="8172"/>
        <n v="104937"/>
        <n v="2743"/>
        <n v="4449359"/>
        <n v="2013708"/>
        <n v="27628"/>
        <n v="150736"/>
        <n v="38520"/>
        <n v="9047"/>
        <n v="9103"/>
        <n v="8983"/>
        <n v="9015"/>
        <n v="73279"/>
        <n v="2365981"/>
        <n v="5578"/>
        <n v="5470"/>
        <n v="118900"/>
        <n v="5554"/>
        <n v="25855"/>
        <n v="25815"/>
        <n v="229226"/>
        <n v="5594"/>
        <n v="118955"/>
        <n v="119041"/>
        <n v="96"/>
        <n v="5558"/>
        <n v="5474"/>
        <n v="118851"/>
        <n v="5591"/>
        <n v="5466"/>
        <n v="118847"/>
        <n v="118892"/>
        <n v="119016"/>
        <n v="5542"/>
        <n v="118836"/>
        <n v="5562"/>
        <n v="5534"/>
        <n v="119063"/>
        <n v="203536"/>
        <n v="516584"/>
        <n v="69044"/>
        <n v="65660"/>
        <n v="291956"/>
        <n v="1074500"/>
        <n v="167586"/>
        <n v="220247"/>
        <n v="219637"/>
        <n v="220509"/>
        <n v="182924"/>
        <n v="326039"/>
        <n v="71435"/>
        <n v="467817"/>
        <n v="173915"/>
        <n v="76138"/>
        <n v="70413"/>
        <n v="74771"/>
        <n v="137075"/>
        <n v="129755"/>
        <n v="442720"/>
        <n v="443306"/>
        <n v="724270"/>
        <n v="237361"/>
        <n v="5526"/>
        <n v="25731"/>
        <n v="5514"/>
        <n v="25615"/>
        <n v="25551"/>
        <n v="282216"/>
        <n v="102555"/>
        <n v="225735"/>
        <n v="1334470"/>
        <n v="199384"/>
        <n v="606398"/>
        <n v="1217632"/>
        <n v="312972"/>
        <n v="307864"/>
        <n v="2210077"/>
        <n v="1988304"/>
        <n v="1754827"/>
        <n v="670543"/>
        <n v="523503"/>
        <n v="923813"/>
        <n v="208580"/>
        <n v="200593"/>
        <n v="188694"/>
        <n v="177471"/>
        <n v="1904218"/>
        <n v="386067"/>
        <n v="720256"/>
        <n v="697888"/>
        <n v="172067"/>
        <n v="975064"/>
        <n v="421566"/>
        <n v="3530434"/>
        <n v="44158866"/>
        <n v="417869"/>
        <n v="1077527"/>
        <n v="2539990"/>
        <n v="337448"/>
        <n v="1360996"/>
        <n v="1360995"/>
        <n v="2565547"/>
        <n v="1537173"/>
        <n v="87745"/>
        <n v="88061"/>
        <n v="1905051"/>
        <n v="40862"/>
        <n v="43917"/>
        <n v="190488"/>
        <n v="112446"/>
        <n v="363468"/>
        <n v="363469"/>
        <n v="51774"/>
        <n v="37873"/>
        <n v="32602"/>
        <n v="257075"/>
        <n v="3587692"/>
        <n v="5626"/>
        <n v="43337"/>
        <n v="119058"/>
        <n v="5586"/>
        <n v="5482"/>
        <n v="119106"/>
        <n v="25894"/>
        <n v="119010"/>
        <n v="5606"/>
        <n v="25774"/>
        <n v="5478"/>
        <n v="118924"/>
        <n v="5570"/>
        <n v="5539"/>
        <n v="119083"/>
        <n v="5579"/>
        <n v="5471"/>
        <n v="118870"/>
        <n v="25799"/>
        <n v="118774"/>
        <n v="181866"/>
        <n v="982199"/>
        <n v="244002"/>
        <n v="1998191"/>
        <n v="378862"/>
        <n v="208412"/>
        <n v="182408"/>
        <n v="211809"/>
        <n v="99101"/>
        <n v="311345"/>
        <n v="671145"/>
        <n v="107821"/>
        <n v="259535"/>
        <n v="173692"/>
        <n v="305940"/>
        <n v="78024"/>
        <n v="119927"/>
        <n v="522667"/>
        <n v="162248"/>
        <n v="79424"/>
        <n v="56261"/>
        <n v="492233"/>
        <n v="2457532"/>
        <n v="192736"/>
        <n v="119720"/>
        <n v="83683"/>
        <n v="75798"/>
        <n v="283431"/>
        <n v="152688"/>
        <n v="151240"/>
        <n v="116631"/>
        <n v="82925"/>
        <n v="207669"/>
        <n v="508870"/>
        <n v="493904"/>
        <n v="172095"/>
        <n v="69679"/>
        <n v="74299"/>
        <n v="188034"/>
        <n v="73754"/>
        <n v="64765"/>
        <n v="93849"/>
        <n v="173280"/>
        <n v="99100"/>
        <n v="71013"/>
        <n v="789987"/>
        <n v="97558"/>
        <n v="67465"/>
        <n v="657567"/>
        <n v="534987"/>
        <n v="538750"/>
        <n v="63159"/>
        <n v="67183"/>
        <n v="67151"/>
        <n v="84239"/>
        <n v="77759"/>
        <n v="272183"/>
        <n v="87416"/>
        <n v="65235"/>
        <n v="76574"/>
        <n v="101771"/>
        <n v="70757"/>
        <n v="35787"/>
        <n v="35794"/>
        <n v="843436"/>
        <n v="71179"/>
        <n v="61708"/>
        <n v="56124"/>
        <n v="525967"/>
        <n v="78271"/>
        <n v="91381"/>
        <n v="44933"/>
        <n v="150831"/>
        <n v="152167"/>
        <n v="137023"/>
        <n v="545105"/>
        <n v="82892"/>
        <n v="221920"/>
        <n v="55673"/>
        <n v="73880"/>
        <n v="56089"/>
        <n v="106579"/>
        <n v="55196"/>
        <n v="49721"/>
        <n v="49761"/>
        <n v="50757"/>
        <n v="646357"/>
        <n v="733853"/>
        <n v="670263"/>
        <n v="380362"/>
        <n v="6676749"/>
        <n v="15818342"/>
        <n v="394767"/>
        <n v="22936"/>
        <n v="67378"/>
        <n v="39072"/>
        <n v="55789"/>
        <n v="55949"/>
        <n v="66583"/>
        <n v="66061"/>
        <n v="94381"/>
        <n v="53052"/>
        <n v="93503"/>
        <n v="88722"/>
        <n v="90605"/>
        <n v="88953"/>
        <n v="86981"/>
        <n v="78474"/>
        <n v="81547"/>
        <n v="247002"/>
        <n v="3544883"/>
        <n v="3444567"/>
        <n v="52259"/>
        <n v="57664"/>
        <n v="96708"/>
        <n v="61977"/>
        <n v="122388"/>
        <n v="68826"/>
        <n v="69702"/>
        <n v="761372"/>
        <n v="54289"/>
        <n v="54366"/>
        <n v="55285"/>
        <n v="2097666"/>
        <n v="35071"/>
        <n v="41627"/>
        <n v="46594"/>
        <n v="56412"/>
        <n v="56128"/>
        <n v="55516"/>
        <n v="56448"/>
        <n v="69535"/>
        <n v="2520941"/>
        <n v="148526"/>
        <n v="205581"/>
        <n v="56623"/>
        <n v="59468"/>
        <n v="39147"/>
        <n v="75011"/>
        <n v="114130"/>
        <n v="32044"/>
        <n v="37292"/>
        <n v="871698"/>
        <n v="209664"/>
        <n v="98008"/>
        <n v="58652"/>
        <n v="935896"/>
        <n v="253889"/>
        <n v="256969"/>
        <n v="4631091"/>
        <n v="5220629"/>
        <n v="1234303"/>
        <m/>
        <n v="370128" u="1"/>
        <n v="209216" u="1"/>
        <n v="4064" u="1"/>
        <n v="209820" u="1"/>
        <n v="198636" u="1"/>
        <n v="0" u="1"/>
        <n v="75116" u="1"/>
        <n v="64536" u="1"/>
        <n v="21984" u="1"/>
        <n v="13592" u="1"/>
        <n v="12028" u="1"/>
        <n v="404" u="1"/>
        <n v="40352" u="1"/>
        <n v="95596" u="1"/>
        <n v="178620" u="1"/>
        <n v="57016" u="1"/>
        <n v="116092" u="1"/>
        <n v="41712" u="1"/>
        <n v="87176" u="1"/>
        <n v="30828" u="1"/>
        <n v="19988" u="1"/>
        <n v="1464" u="1"/>
        <n v="139236" u="1"/>
        <n v="227260" u="1"/>
        <n v="324412" u="1"/>
        <n v="30281" u="1"/>
        <n v="157116" u="1"/>
        <n v="93893" u="1"/>
        <n v="1269064" u="1"/>
        <n v="113836" u="1"/>
        <n v="459200" u="1"/>
        <n v="20" u="1"/>
        <n v="176372" u="1"/>
        <n v="59084" u="1"/>
        <n v="52551" u="1"/>
        <n v="2607321" u="1"/>
        <n v="88392" u="1"/>
        <n v="136487" u="1"/>
        <n v="46362" u="1"/>
        <n v="252019" u="1"/>
        <n v="95957" u="1"/>
        <n v="188752" u="1"/>
        <n v="69825" u="1"/>
        <n v="120714" u="1"/>
        <n v="140615" u="1"/>
        <n v="151618" u="1"/>
        <n v="281474.49855999998" u="1"/>
        <n v="82204" u="1"/>
        <n v="165372" u="1"/>
        <n v="357429" u="1"/>
        <n v="60804" u="1"/>
        <n v="602931.19999999995" u="1"/>
        <n v="2061314" u="1"/>
        <n v="129655" u="1"/>
        <n v="92520" u="1"/>
        <n v="112463" u="1"/>
        <n v="409696" u="1"/>
        <n v="27359" u="1"/>
        <n v="232767" u="1"/>
        <n v="108337" u="1"/>
        <n v="44300" u="1"/>
        <n v="168125" u="1"/>
        <n v="4629486" u="1"/>
        <n v="27703" u="1"/>
        <n v="180504" u="1"/>
        <n v="85644" u="1"/>
        <n v="5791" u="1"/>
        <n v="235520" u="1"/>
        <n v="62868" u="1"/>
        <n v="111089" u="1"/>
        <n v="54272" u="1"/>
        <n v="175004" u="1"/>
        <n v="475720" u="1"/>
        <n v="91834" u="1"/>
        <n v="102837" u="1"/>
        <n v="183257" u="1"/>
        <n v="238272" u="1"/>
        <n v="445463" u="1"/>
        <n v="57023" u="1"/>
        <n v="79456" u="1"/>
        <n v="155750" u="1"/>
        <n v="445464" u="1"/>
        <n v="2201600" u="1"/>
        <n v="115216" u="1"/>
        <n v="154375" u="1"/>
        <n v="249276" u="1"/>
        <n v="8204" u="1"/>
        <n v="122093" u="1"/>
        <n v="37768" u="1"/>
        <n v="153000" u="1"/>
        <n v="867280" u="1"/>
        <n v="11258959.298560001" u="1"/>
        <n v="98712" u="1"/>
        <n v="120718" u="1"/>
        <n v="47052" u="1"/>
        <n v="2245646" u="1"/>
        <n v="84271" u="1"/>
        <n v="263919" u="1"/>
        <n v="4478136" u="1"/>
        <n v="91148" u="1"/>
        <n v="194263" u="1"/>
        <n v="211066.22464" u="1"/>
        <n v="20483" u="1"/>
        <n v="115905" u="1"/>
        <n v="8548" u="1"/>
        <n v="559205" u="1"/>
        <n v="120719" u="1"/>
        <n v="231399" u="1"/>
        <n v="123470" u="1"/>
        <n v="133748" u="1"/>
        <n v="29595" u="1"/>
        <n v="31830" u="1"/>
        <n v="845414.40000000002" u="1"/>
        <n v="153004" u="1"/>
        <n v="192921.60000000001" u="1"/>
        <n v="467480" u="1"/>
        <n v="140626" u="1"/>
        <n v="675" u="1"/>
        <n v="107622.39999999999" u="1"/>
        <n v="1367449.6000000001" u="1"/>
        <n v="94588" u="1"/>
        <n v="103528" u="1"/>
        <n v="1390215" u="1"/>
        <n v="77396" u="1"/>
        <n v="53930" u="1"/>
        <n v="537212" u="1"/>
        <n v="28048" u="1"/>
        <n v="78084" u="1"/>
        <n v="10542.03904" u="1"/>
        <n v="87712" u="1"/>
        <n v="118658" u="1"/>
        <n v="1830604.8" u="1"/>
        <n v="542720" u="1"/>
        <n v="187392" u="1"/>
        <n v="89088" u="1"/>
        <n v="80836" u="1"/>
        <n v="140630" u="1"/>
        <n v="9408" u="1"/>
        <n v="65707" u="1"/>
        <n v="260288" u="1"/>
        <n v="103530" u="1"/>
        <n v="68458" u="1"/>
        <n v="159886" u="1"/>
        <n v="38458" u="1"/>
        <n v="99404" u="1"/>
        <n v="199772" u="1"/>
        <n v="82212" u="1"/>
        <n v="1455513.6000000001" u="1"/>
        <n v="91152" u="1"/>
        <n v="1026862" u="1"/>
        <n v="148884" u="1"/>
        <n v="188771" u="1"/>
        <n v="48430" u="1"/>
        <n v="75336" u="1"/>
        <n v="12388038" u="1"/>
        <n v="84276" u="1"/>
        <n v="48774" u="1"/>
        <n v="82901" u="1"/>
        <n v="62184" u="1"/>
        <n v="712908.80000000005" u="1"/>
        <n v="65709" u="1"/>
        <n v="76712" u="1"/>
        <n v="1555323" u="1"/>
        <n v="92529" u="1"/>
        <n v="125538" u="1"/>
        <n v="2233573" u="1"/>
        <n v="75337" u="1"/>
        <n v="151638" u="1"/>
        <n v="71211" u="1"/>
        <n v="157140" u="1"/>
        <n v="3332" u="1"/>
        <n v="131040" u="1"/>
        <n v="39280.312319999997" u="1"/>
        <n v="117974" u="1"/>
        <n v="137885" u="1"/>
        <n v="63216" u="1"/>
        <n v="115911" u="1"/>
        <n v="144793.60000000001" u="1"/>
        <n v="28221" u="1"/>
        <n v="393230" u="1"/>
        <n v="158516" u="1"/>
        <n v="54620" u="1"/>
        <n v="65710" u="1"/>
        <n v="92530" u="1"/>
        <n v="54964" u="1"/>
        <n v="48431" u="1"/>
        <n v="115224" u="1"/>
        <n v="288704" u="1"/>
        <n v="48775" u="1"/>
        <n v="542756" u="1"/>
        <n v="12050692" u="1"/>
        <n v="30972" u="1"/>
        <n v="89780" u="1"/>
        <n v="302460" u="1"/>
        <n v="47056" u="1"/>
        <n v="72588" u="1"/>
        <n v="127603" u="1"/>
        <n v="90468" u="1"/>
        <n v="756940.80000000005" u="1"/>
        <n v="73276" u="1"/>
        <n v="31316" u="1"/>
        <n v="165396" u="1"/>
        <n v="459255" u="1"/>
        <n v="417994" u="1"/>
        <n v="5061" u="1"/>
        <n v="67775" u="1"/>
        <n v="27190" u="1"/>
        <n v="7296" u="1"/>
        <n v="74652" u="1"/>
        <n v="96658" u="1"/>
        <n v="57028" u="1"/>
        <n v="181902" u="1"/>
        <n v="603284" u="1"/>
        <n v="151644" u="1"/>
        <n v="318970" u="1"/>
        <n v="126229" u="1"/>
        <n v="266706" u="1"/>
        <n v="238293" u="1"/>
        <n v="59779" u="1"/>
        <n v="354731" u="1"/>
        <n v="51183" u="1"/>
        <n v="67776" u="1"/>
        <n v="1203289" u="1"/>
        <n v="94596" u="1"/>
        <n v="151646" u="1"/>
        <n v="82218" u="1"/>
        <n v="115227" u="1"/>
        <n v="91158" u="1"/>
        <n v="135142" u="1"/>
        <n v="201160" u="1"/>
        <n v="1566399" u="1"/>
        <n v="1566400" u="1"/>
        <n v="12667236" u="1"/>
        <n v="115915" u="1"/>
        <n v="56685" u="1"/>
        <n v="316658.81088" u="1"/>
        <n v="1566402" u="1"/>
        <n v="3633" u="1"/>
        <n v="260302" u="1"/>
        <n v="79468" u="1"/>
        <n v="13621" u="1"/>
        <n v="9237" u="1"/>
        <n v="57373" u="1"/>
        <n v="82219" u="1"/>
        <n v="93222" u="1"/>
        <n v="223168" u="1"/>
        <n v="153024" u="1"/>
        <n v="106976" u="1"/>
        <n v="181907" u="1"/>
        <n v="71904" u="1"/>
        <n v="82907" u="1"/>
        <n v="291472" u="1"/>
        <n v="13793" u="1"/>
        <n v="217668" u="1"/>
        <n v="47402" u="1"/>
        <n v="73280" u="1"/>
        <n v="183284" u="1"/>
        <n v="38806" u="1"/>
        <n v="87034" u="1"/>
        <n v="109040" u="1"/>
        <n v="175032" u="1"/>
        <n v="159903" u="1"/>
        <n v="104914" u="1"/>
        <n v="126920" u="1"/>
        <n v="91848" u="1"/>
        <n v="48090" u="1"/>
        <n v="52560" u="1"/>
        <n v="9753" u="1"/>
        <n v="3805" u="1"/>
        <n v="197040" u="1"/>
        <n v="53248" u="1"/>
        <n v="93912" u="1"/>
        <n v="188788" u="1"/>
        <n v="85660" u="1"/>
        <n v="181912" u="1"/>
        <n v="442773" u="1"/>
        <n v="117294" u="1"/>
        <n v="209420" u="1"/>
        <n v="113168" u="1"/>
        <n v="12332" u="1"/>
        <n v="122108" u="1"/>
        <n v="307988" u="1"/>
        <n v="39151" u="1"/>
        <n v="176412" u="1"/>
        <n v="118670" u="1"/>
        <n v="114544" u="1"/>
        <n v="75346" u="1"/>
        <n v="63908" u="1"/>
        <n v="93226" u="1"/>
        <n v="321745" u="1"/>
        <n v="8206" u="1"/>
        <n v="100103" u="1"/>
        <n v="170912" u="1"/>
        <n v="203921" u="1"/>
        <n v="1060345" u="1"/>
        <n v="116608" u="1"/>
        <n v="14997" u="1"/>
        <n v="64940" u="1"/>
        <n v="119359" u="1"/>
        <n v="22550" u="1"/>
        <n v="6136" u="1"/>
        <n v="109044" u="1"/>
        <n v="241058" u="1"/>
        <n v="73972" u="1"/>
        <n v="188825.60000000001" u="1"/>
        <n v="105574.39999999999" u="1"/>
        <n v="70534" u="1"/>
        <n v="1082371" u="1"/>
        <n v="101480" u="1"/>
        <n v="119360" u="1"/>
        <n v="84288" u="1"/>
        <n v="102168" u="1"/>
        <n v="135156" u="1"/>
        <n v="768396" u="1"/>
        <n v="164039" u="1"/>
        <n v="241060" u="1"/>
        <n v="42247" u="1"/>
        <n v="258940" u="1"/>
        <n v="227307" u="1"/>
        <n v="1588524" u="1"/>
        <n v="181920" u="1"/>
        <n v="1126400" u="1"/>
        <n v="806912" u="1"/>
        <n v="261692" u="1"/>
        <n v="104232" u="1"/>
        <n v="69160" u="1"/>
        <n v="89103" u="1"/>
        <n v="87040" u="1"/>
        <n v="175044" u="1"/>
        <n v="1148416" u="1"/>
        <n v="19456" u="1"/>
        <n v="78788" u="1"/>
        <n v="768407" u="1"/>
        <n v="873062.40000000002" u="1"/>
        <n v="1476" u="1"/>
        <n v="467551" u="1"/>
        <n v="9312047.9232000001" u="1"/>
        <n v="84978" u="1"/>
        <n v="147539" u="1"/>
        <n v="187425" u="1"/>
        <n v="911455" u="1"/>
        <n v="103546" u="1"/>
        <n v="252068" u="1"/>
        <n v="90480" u="1"/>
        <n v="155792" u="1"/>
        <n v="269500" u="1"/>
        <n v="140663" u="1"/>
        <n v="173672" u="1"/>
        <n v="795926" u="1"/>
        <n v="111111" u="1"/>
        <n v="65286" u="1"/>
        <n v="87042" u="1"/>
        <n v="115925" u="1"/>
        <n v="43624" u="1"/>
        <n v="54627" u="1"/>
        <n v="65724" u="1"/>
        <n v="107673" u="1"/>
        <n v="35028" u="1"/>
        <n v="153043" u="1"/>
        <n v="66412" u="1"/>
        <n v="147542" u="1"/>
        <n v="464808" u="1"/>
        <n v="44312" u="1"/>
        <n v="241068" u="1"/>
        <n v="170924" u="1"/>
        <n v="2172" u="1"/>
        <n v="38256.312319999997" u="1"/>
        <n v="140697.60000000001" u="1"/>
        <n v="100797" u="1"/>
        <n v="120740" u="1"/>
        <n v="62536" u="1"/>
        <n v="45000" u="1"/>
        <n v="3610214.3999999999" u="1"/>
        <n v="60473" u="1"/>
        <n v="121428" u="1"/>
        <n v="762932" u="1"/>
        <n v="1280508" u="1"/>
        <n v="51877" u="1"/>
        <n v="153312.62463999999" u="1"/>
        <n v="72048.312319999997" u="1"/>
        <n v="87044" u="1"/>
        <n v="69852" u="1"/>
        <n v="102861" u="1"/>
        <n v="96672" u="1"/>
        <n v="30632" u="1"/>
        <n v="54972" u="1"/>
        <n v="151672" u="1"/>
        <n v="614400" u="1"/>
        <n v="729933" u="1"/>
        <n v="55316" u="1"/>
        <n v="89108" u="1"/>
        <n v="135168" u="1"/>
        <n v="264012" u="1"/>
        <n v="7125" u="1"/>
        <n v="87733" u="1"/>
        <n v="7168" u="1"/>
        <n v="90484" u="1"/>
        <n v="151674" u="1"/>
        <n v="71229" u="1"/>
        <n v="241074" u="1"/>
        <n v="137921" u="1"/>
        <n v="158552" u="1"/>
        <n v="1247540" u="1"/>
        <n v="54629" u="1"/>
        <n v="65728" u="1"/>
        <n v="489579" u="1"/>
        <n v="19" u="1"/>
        <n v="20661" u="1"/>
        <n v="83608" u="1"/>
        <n v="127620" u="1"/>
        <n v="208066" u="1"/>
        <n v="351843.12319999997" u="1"/>
        <n v="191562" u="1"/>
        <n v="3526" u="1"/>
        <n v="82233" u="1"/>
        <n v="2430" u="1"/>
        <n v="25303" u="1"/>
        <n v="179184" u="1"/>
        <n v="241076" u="1"/>
        <n v="308032" u="1"/>
        <n v="128996" u="1"/>
        <n v="143425" u="1"/>
        <n v="834482" u="1"/>
        <n v="54286" u="1"/>
        <n v="475832" u="1"/>
        <n v="100802" u="1"/>
        <n v="7648700" u="1"/>
        <n v="70544" u="1"/>
        <n v="41908" u="1"/>
        <n v="65731" u="1"/>
        <n v="72608" u="1"/>
        <n v="7727" u="1"/>
        <n v="186066" u="1"/>
        <n v="390565" u="1"/>
        <n v="176439" u="1"/>
        <n v="69170" u="1"/>
        <n v="157184" u="1"/>
        <n v="76047" u="1"/>
        <n v="52224" u="1"/>
        <n v="82924" u="1"/>
        <n v="611076.99711999996" u="1"/>
        <n v="100804" u="1"/>
        <n v="65732" u="1"/>
        <n v="98741" u="1"/>
        <n v="63571" u="1"/>
        <n v="288665.59999999998" u="1"/>
        <n v="52912" u="1"/>
        <n v="115934" u="1"/>
        <n v="526428" u="1"/>
        <n v="407076" u="1"/>
        <n v="65733" u="1"/>
        <n v="7985" u="1"/>
        <n v="7" u="1"/>
        <n v="66421" u="1"/>
        <n v="84301" u="1"/>
        <n v="526433" u="1"/>
        <n v="102181" u="1"/>
        <n v="124187" u="1"/>
        <n v="122124" u="1"/>
        <n v="299800" u="1"/>
        <n v="157189" u="1"/>
        <n v="277796" u="1"/>
        <n v="121437" u="1"/>
        <n v="37784" u="1"/>
        <n v="64260" u="1"/>
        <n v="40191" u="1"/>
        <n v="38128" u="1"/>
        <n v="5731974" u="1"/>
        <n v="179197" u="1"/>
        <n v="114561" u="1"/>
        <n v="155816" u="1"/>
        <n v="108372" u="1"/>
        <n v="180573" u="1"/>
        <n v="89117" u="1"/>
        <n v="146189" u="1"/>
        <n v="186075" u="1"/>
        <n v="24961" u="1"/>
        <n v="54633" u="1"/>
        <n v="486860" u="1"/>
        <n v="212208" u="1"/>
        <n v="114562" u="1"/>
        <n v="52914" u="1"/>
        <n v="89118" u="1"/>
        <n v="84992" u="1"/>
        <n v="95995" u="1"/>
        <n v="365831" u="1"/>
        <n v="74677" u="1"/>
        <n v="161321" u="1"/>
        <n v="172324" u="1"/>
        <n v="15515" u="1"/>
        <n v="197081" u="1"/>
        <n v="45006" u="1"/>
        <n v="58416" u="1"/>
        <n v="143442" u="1"/>
        <n v="724519" u="1"/>
        <n v="36279836" u="1"/>
        <n v="368584" u="1"/>
        <n v="106999" u="1"/>
        <n v="69864" u="1"/>
        <n v="143443" u="1"/>
        <n v="194332" u="1"/>
        <n v="103561" u="1"/>
        <n v="48445" u="1"/>
        <n v="15859" u="1"/>
        <n v="41912" u="1"/>
        <n v="143444" u="1"/>
        <n v="423604" u="1"/>
        <n v="1434009.6000000001" u="1"/>
        <n v="120754" u="1"/>
        <n v="143445" u="1"/>
        <n v="1434768" u="1"/>
        <n v="139319" u="1"/>
        <n v="247974" u="1"/>
        <n v="110439" u="1"/>
        <n v="191584" u="1"/>
        <n v="213590" u="1"/>
        <n v="143446" u="1"/>
        <n v="6725052" u="1"/>
        <n v="91184" u="1"/>
        <n v="37232.312319999997" u="1"/>
        <n v="330083" u="1"/>
        <n v="143447" u="1"/>
        <n v="99437" u="1"/>
        <n v="18601" u="1"/>
        <n v="151700" u="1"/>
        <n v="3247" u="1"/>
        <n v="143448" u="1"/>
        <n v="188836" u="1"/>
        <n v="62200" u="1"/>
        <n v="206716" u="1"/>
        <n v="100813" u="1"/>
        <n v="275072" u="1"/>
        <n v="143449" u="1"/>
        <n v="107690" u="1"/>
        <n v="45008" u="1"/>
        <n v="79495" u="1"/>
        <n v="155828" u="1"/>
        <n v="64951" u="1"/>
        <n v="143450" u="1"/>
        <n v="266822" u="1"/>
        <n v="131072" u="1"/>
        <n v="118006" u="1"/>
        <n v="856589" u="1"/>
        <n v="111817" u="1"/>
        <n v="65742" u="1"/>
        <n v="198466" u="1"/>
        <n v="10272" u="1"/>
        <n v="131073" u="1"/>
        <n v="68493" u="1"/>
        <n v="97376" u="1"/>
        <n v="106316" u="1"/>
        <n v="57387" u="1"/>
        <n v="1313792" u="1"/>
        <n v="111130" u="1"/>
        <n v="157206" u="1"/>
        <n v="387027.43551999994" u="1"/>
        <n v="131074" u="1"/>
        <n v="98752" u="1"/>
        <n v="28917" u="1"/>
        <n v="47072" u="1"/>
        <n v="223225" u="1"/>
        <n v="81560" u="1"/>
        <n v="140703" u="1"/>
        <n v="162709" u="1"/>
        <n v="95314" u="1"/>
        <n v="76059" u="1"/>
        <n v="129011" u="1"/>
        <n v="5348064.6246400001" u="1"/>
        <n v="65744" u="1"/>
        <n v="2885120" u="1"/>
        <n v="22900" u="1"/>
        <n v="92564" u="1"/>
        <n v="230104" u="1"/>
        <n v="95315" u="1"/>
        <n v="82249" u="1"/>
        <n v="50855" u="1"/>
        <n v="238357" u="1"/>
        <n v="59795" u="1"/>
        <n v="181967" u="1"/>
        <n v="124886" u="1"/>
        <n v="11135840" u="1"/>
        <n v="67808" u="1"/>
        <n v="13916.078079999999" u="1"/>
        <n v="38477" u="1"/>
        <n v="77436" u="1"/>
        <n v="173716" u="1"/>
        <n v="95316" u="1"/>
        <n v="235608" u="1"/>
        <n v="93253" u="1"/>
        <n v="102193" u="1"/>
        <n v="131080" u="1"/>
        <n v="96004" u="1"/>
        <n v="50168" u="1"/>
        <n v="1654939" u="1"/>
        <n v="76749" u="1"/>
        <n v="143459" u="1"/>
        <n v="105632" u="1"/>
        <n v="168216" u="1"/>
        <n v="35383" u="1"/>
        <n v="143460" u="1"/>
        <n v="223232" u="1"/>
        <n v="48793" u="1"/>
        <n v="286098" u="1"/>
        <n v="423636" u="1"/>
        <n v="51200" u="1"/>
        <n v="69873" u="1"/>
        <n v="594692.99711999996" u="1"/>
        <n v="38134" u="1"/>
        <n v="87753" u="1"/>
        <n v="321859" u="1"/>
        <n v="139335" u="1"/>
        <n v="105633" u="1"/>
        <n v="116636" u="1"/>
        <n v="51544" u="1"/>
        <n v="70561" u="1"/>
        <n v="1786996" u="1"/>
        <n v="6417464" u="1"/>
        <n v="3720" u="1"/>
        <n v="9499" u="1"/>
        <n v="42948" u="1"/>
        <n v="1240" u="1"/>
        <n v="67123" u="1"/>
        <n v="774114" u="1"/>
        <n v="91880" u="1"/>
        <n v="129703" u="1"/>
        <n v="75376" u="1"/>
        <n v="239740" u="1"/>
        <n v="7900" u="1"/>
        <n v="63923" u="1"/>
        <n v="2388871" u="1"/>
        <n v="823635" u="1"/>
        <n v="51201" u="1"/>
        <n v="52776.468479999996" u="1"/>
        <n v="62204" u="1"/>
        <n v="69875" u="1"/>
        <n v="67812" u="1"/>
        <n v="60141" u="1"/>
        <n v="76752" u="1"/>
        <n v="497915" u="1"/>
        <n v="94632" u="1"/>
        <n v="179225" u="1"/>
        <n v="16884" u="1"/>
        <n v="3071079" u="1"/>
        <n v="324619" u="1"/>
        <n v="75377" u="1"/>
        <n v="86380" u="1"/>
        <n v="228739" u="1"/>
        <n v="95320" u="1"/>
        <n v="158595" u="1"/>
        <n v="176475" u="1"/>
        <n v="256247" u="1"/>
        <n v="96008" u="1"/>
        <n v="101088.62463999999" u="1"/>
        <n v="129017" u="1"/>
        <n v="52233" u="1"/>
        <n v="71939" u="1"/>
        <n v="89819" u="1"/>
        <n v="30638" u="1"/>
        <n v="88444" u="1"/>
        <n v="341128" u="1"/>
        <n v="193248.62463999999" u="1"/>
        <n v="98072" u="1"/>
        <n v="475852.79999999999" u="1"/>
        <n v="64268" u="1"/>
        <n v="107012" u="1"/>
        <n v="192982" u="1"/>
        <n v="999700" u="1"/>
        <n v="495172" u="1"/>
        <n v="16254279" u="1"/>
        <n v="64612" u="1"/>
        <n v="216364" u="1"/>
        <n v="90508" u="1"/>
        <n v="148971" u="1"/>
        <n v="19999203.737600002" u="1"/>
        <n v="194359" u="1"/>
        <n v="87070" u="1"/>
        <n v="118016" u="1"/>
        <n v="82944" u="1"/>
        <n v="143471" u="1"/>
        <n v="18432" u="1"/>
        <n v="179231" u="1"/>
        <n v="92572" u="1"/>
        <n v="79506" u="1"/>
        <n v="5017.6000000000004" u="1"/>
        <n v="29607" u="1"/>
        <n v="1960" u="1"/>
        <n v="113203" u="1"/>
        <n v="139346" u="1"/>
        <n v="33323" u="1"/>
        <n v="76068" u="1"/>
        <n v="186109" u="1"/>
        <n v="587104" u="1"/>
        <n v="25481" u="1"/>
        <n v="396153" u="1"/>
        <n v="114579" u="1"/>
        <n v="27888" u="1"/>
        <n v="1126912" u="1"/>
        <n v="19120" u="1"/>
        <n v="34355" u="1"/>
        <n v="183361" u="1"/>
        <n v="462176" u="1"/>
        <n v="277876" u="1"/>
        <n v="313636" u="1"/>
        <n v="231500" u="1"/>
        <n v="80196" u="1"/>
        <n v="183362" u="1"/>
        <n v="78133" u="1"/>
        <n v="415415" u="1"/>
        <n v="82947" u="1"/>
        <n v="36208.312319999997" u="1"/>
        <n v="44671" u="1"/>
        <n v="60144" u="1"/>
        <n v="143477" u="1"/>
        <n v="713" u="1"/>
        <n v="116644" u="1"/>
        <n v="157231" u="1"/>
        <n v="245255" u="1"/>
        <n v="103578" u="1"/>
        <n v="226000" u="1"/>
        <n v="3183" u="1"/>
        <n v="209496" u="1"/>
        <n v="13515878.4" u="1"/>
        <n v="100140" u="1"/>
        <n v="3891.2000000000003" u="1"/>
        <n v="144854" u="1"/>
        <n v="56706" u="1"/>
        <n v="39170" u="1"/>
        <n v="235629" u="1"/>
        <n v="675153" u="1"/>
        <n v="48110" u="1"/>
        <n v="183365" u="1"/>
        <n v="105642" u="1"/>
        <n v="873209" u="1"/>
        <n v="79510" u="1"/>
        <n v="101516" u="1"/>
        <n v="99453" u="1"/>
        <n v="52924" u="1"/>
        <n v="69195" u="1"/>
        <n v="129024" u="1"/>
        <n v="4305504" u="1"/>
        <n v="116646" u="1"/>
        <n v="168238" u="1"/>
        <n v="1336032" u="1"/>
        <n v="34013" u="1"/>
        <n v="3312" u="1"/>
        <n v="1731891.2" u="1"/>
        <n v="95328" u="1"/>
        <n v="104268" u="1"/>
        <n v="45360" u="1"/>
        <n v="192996" u="1"/>
        <n v="6998" u="1"/>
        <n v="124899" u="1"/>
        <n v="139357" u="1"/>
        <n v="103581" u="1"/>
        <n v="18" u="1"/>
        <n v="14744" u="1"/>
        <n v="46392" u="1"/>
        <n v="82263" u="1"/>
        <n v="115272" u="1"/>
        <n v="39859" u="1"/>
        <n v="139358" u="1"/>
        <n v="3398" u="1"/>
        <n v="135232" u="1"/>
        <n v="223256" u="1"/>
        <n v="71948" u="1"/>
        <n v="91891" u="1"/>
        <n v="3853860" u="1"/>
        <n v="139359" u="1"/>
        <n v="105645" u="1"/>
        <n v="252140" u="1"/>
        <n v="79513" u="1"/>
        <n v="38484" u="1"/>
        <n v="99456" u="1"/>
        <n v="64960" u="1"/>
        <n v="75387" u="1"/>
        <n v="31328" u="1"/>
        <n v="3039664" u="1"/>
        <n v="237012" u="1"/>
        <n v="82952" u="1"/>
        <n v="115961" u="1"/>
        <n v="22732" u="1"/>
        <n v="140736" u="1"/>
        <n v="3588812.7999999998" u="1"/>
        <n v="231511" u="1"/>
        <n v="96706" u="1"/>
        <n v="168244" u="1"/>
        <n v="1468116" u="1"/>
        <n v="25139" u="1"/>
        <n v="61522" u="1"/>
        <n v="110460" u="1"/>
        <n v="598168" u="1"/>
        <n v="23076" u="1"/>
        <n v="85016" u="1"/>
        <n v="93956" u="1"/>
        <n v="173747" u="1"/>
        <n v="294407" u="1"/>
        <n v="147615" u="1"/>
        <n v="26204.078079999999" u="1"/>
        <n v="25655" u="1"/>
        <n v="64961" u="1"/>
        <n v="56365" u="1"/>
        <n v="603679" u="1"/>
        <n v="118026" u="1"/>
        <n v="182001" u="1"/>
        <n v="228764" u="1"/>
        <n v="50176" u="1"/>
        <n v="32704" u="1"/>
        <n v="120777" u="1"/>
        <n v="139365" u="1"/>
        <n v="125591" u="1"/>
        <n v="121465" u="1"/>
        <n v="59804" u="1"/>
        <n v="76078" u="1"/>
        <n v="1248096" u="1"/>
        <n v="11564" u="1"/>
        <n v="126" u="1"/>
        <n v="38142" u="1"/>
        <n v="65763" u="1"/>
        <n v="107712" u="1"/>
        <n v="81580" u="1"/>
        <n v="148995" u="1"/>
        <n v="232893" u="1"/>
        <n v="53959" u="1"/>
        <n v="97397" u="1"/>
        <n v="117340" u="1"/>
        <n v="13516902.4" u="1"/>
        <n v="74016" u="1"/>
        <n v="91896" u="1"/>
        <n v="89833" u="1"/>
        <n v="191633" u="1"/>
        <n v="65764" u="1"/>
        <n v="2565413" u="1"/>
        <n v="83644" u="1"/>
        <n v="57054" u="1"/>
        <n v="39518" u="1"/>
        <n v="412703" u="1"/>
        <n v="130407" u="1"/>
        <n v="52928" u="1"/>
        <n v="224643" u="1"/>
        <n v="235646" u="1"/>
        <n v="71266" u="1"/>
        <n v="124218" u="1"/>
        <n v="862274" u="1"/>
        <n v="100837" u="1"/>
        <n v="280670" u="1"/>
        <n v="210840.78080000001" u="1"/>
        <n v="155876" u="1"/>
        <n v="199888" u="1"/>
        <n v="53960" u="1"/>
        <n v="58430" u="1"/>
        <n v="2159620" u="1"/>
        <n v="69892" u="1"/>
        <n v="228772" u="1"/>
        <n v="87772" u="1"/>
        <n v="96712" u="1"/>
        <n v="139373" u="1"/>
        <n v="63588" u="1"/>
        <n v="9518.0390399999997" u="1"/>
        <n v="61525" u="1"/>
        <n v="106340" u="1"/>
        <n v="1787304" u="1"/>
        <n v="12596" u="1"/>
        <n v="107028" u="1"/>
        <n v="343944" u="1"/>
        <n v="508989" u="1"/>
        <n v="8825498" u="1"/>
        <n v="51210" u="1"/>
        <n v="80896" u="1"/>
        <n v="65767" u="1"/>
        <n v="47084" u="1"/>
        <n v="252156" u="1"/>
        <n v="79521" u="1"/>
        <n v="123533" u="1"/>
        <n v="1928" u="1"/>
        <n v="183388" u="1"/>
        <n v="3127942" u="1"/>
        <n v="126972" u="1"/>
        <n v="357702" u="1"/>
        <n v="18436" u="1"/>
        <n v="48116" u="1"/>
        <n v="20671" u="1"/>
        <n v="61526" u="1"/>
        <n v="587228" u="1"/>
        <n v="52930" u="1"/>
        <n v="69207" u="1"/>
        <n v="67144" u="1"/>
        <n v="42271" u="1"/>
        <n v="204021" u="1"/>
        <n v="67832" u="1"/>
        <n v="1116160" u="1"/>
        <n v="74709" u="1"/>
        <n v="94652" u="1"/>
        <n v="112532" u="1"/>
        <n v="64965" u="1"/>
        <n v="40606.351360000001" u="1"/>
        <n v="51899" u="1"/>
        <n v="82274" u="1"/>
        <n v="126286" u="1"/>
        <n v="5670692" u="1"/>
        <n v="74022" u="1"/>
        <n v="138005" u="1"/>
        <n v="69896" u="1"/>
        <n v="35184.312319999997" u="1"/>
        <n v="175141" u="1"/>
        <n v="32988" u="1"/>
        <n v="437484" u="1"/>
        <n v="50868" u="1"/>
        <n v="44335" u="1"/>
        <n v="212277" u="1"/>
        <n v="118035" u="1"/>
        <n v="62215" u="1"/>
        <n v="42616" u="1"/>
        <n v="60840" u="1"/>
        <n v="111159" u="1"/>
        <n v="5186692" u="1"/>
        <n v="29268" u="1"/>
        <n v="126976" u="1"/>
        <n v="269694" u="1"/>
        <n v="109784" u="1"/>
        <n v="150388" u="1"/>
        <n v="72649" u="1"/>
        <n v="103595" u="1"/>
        <n v="61528" u="1"/>
        <n v="204028" u="1"/>
        <n v="2152" u="1"/>
        <n v="142137" u="1"/>
        <n v="291704" u="1"/>
        <n v="151765" u="1"/>
        <n v="98782" u="1"/>
        <n v="96719" u="1"/>
        <n v="97407" u="1"/>
        <n v="93281" u="1"/>
        <n v="36772" u="1"/>
        <n v="149016" u="1"/>
        <n v="217785" u="1"/>
        <n v="158644" u="1"/>
        <n v="543261" u="1"/>
        <n v="87780" u="1"/>
        <n v="63592" u="1"/>
        <n v="179275" u="1"/>
        <n v="70588" u="1"/>
        <n v="252170" u="1"/>
        <n v="4850" u="1"/>
        <n v="133888" u="1"/>
        <n v="46400" u="1"/>
        <n v="98784" u="1"/>
        <n v="368734" u="1"/>
        <n v="7171" u="1"/>
        <n v="12769" u="1"/>
        <n v="252172" u="1"/>
        <n v="60498" u="1"/>
        <n v="291714" u="1"/>
        <n v="36429" u="1"/>
        <n v="82280" u="1"/>
        <n v="71965" u="1"/>
        <n v="194408" u="1"/>
        <n v="5108" u="1"/>
        <n v="41587" u="1"/>
        <n v="168276" u="1"/>
        <n v="103599" u="1"/>
        <n v="142144" u="1"/>
        <n v="2908160" u="1"/>
        <n v="128356" u="1"/>
        <n v="102224" u="1"/>
        <n v="85032" u="1"/>
        <n v="215040" u="1"/>
        <n v="57748" u="1"/>
        <n v="111852" u="1"/>
        <n v="49152" u="1"/>
        <n v="116666" u="1"/>
        <n v="153149" u="1"/>
        <n v="175155" u="1"/>
        <n v="603804" u="1"/>
        <n v="86408" u="1"/>
        <n v="108414" u="1"/>
        <n v="261804" u="1"/>
        <n v="631313" u="1"/>
        <n v="132519" u="1"/>
        <n v="183408" u="1"/>
        <n v="30301" u="1"/>
        <n v="78156" u="1"/>
        <n v="168279" u="1"/>
        <n v="272468" u="1"/>
        <n v="104976" u="1"/>
        <n v="50184" u="1"/>
        <n v="187535" u="1"/>
        <n v="172406" u="1"/>
        <n v="186160" u="1"/>
        <n v="368747" u="1"/>
        <n v="2103745" u="1"/>
        <n v="30817" u="1"/>
        <n v="61875" u="1"/>
        <n v="80220" u="1"/>
        <n v="249428" u="1"/>
        <n v="6067372" u="1"/>
        <n v="272472" u="1"/>
        <n v="559803" u="1"/>
        <n v="74031" u="1"/>
        <n v="96037" u="1"/>
        <n v="71968" u="1"/>
        <n v="30989" u="1"/>
        <n v="80908" u="1"/>
        <n v="55686" u="1"/>
        <n v="111854" u="1"/>
        <n v="60156" u="1"/>
        <n v="198540" u="1"/>
        <n v="537800" u="1"/>
        <n v="72656" u="1"/>
        <n v="146276" u="1"/>
        <n v="123545" u="1"/>
        <n v="91224" u="1"/>
        <n v="284546.49855999998" u="1"/>
        <n v="118044" u="1"/>
        <n v="299984" u="1"/>
        <n v="133899" u="1"/>
        <n v="96992.624639999995" u="1"/>
        <n v="609075.19999999995" u="1"/>
        <n v="172441.60000000001" u="1"/>
        <n v="61532" u="1"/>
        <n v="117357" u="1"/>
        <n v="205420" u="1"/>
        <n v="401765" u="1"/>
        <n v="185056.62463999999" u="1"/>
        <n v="51217" u="1"/>
        <n v="49154" u="1"/>
        <n v="220550" u="1"/>
        <n v="183415" u="1"/>
        <n v="72658" u="1"/>
        <n v="94664" u="1"/>
        <n v="169662" u="1"/>
        <n v="305493" u="1"/>
        <n v="74034" u="1"/>
        <n v="160035" u="1"/>
        <n v="78848" u="1"/>
        <n v="43653" u="1"/>
        <n v="1314424" u="1"/>
        <n v="63596" u="1"/>
        <n v="17408" u="1"/>
        <n v="1688780.8" u="1"/>
        <n v="133904" u="1"/>
        <n v="180667" u="1"/>
        <n v="231556" u="1"/>
        <n v="1896" u="1"/>
        <n v="308121.59999999998" u="1"/>
        <n v="1348" u="1"/>
        <n v="3204189" u="1"/>
        <n v="51218" u="1"/>
        <n v="242560" u="1"/>
        <n v="183419" u="1"/>
        <n v="280742" u="1"/>
        <n v="48" u="1"/>
        <n v="81600" u="1"/>
        <n v="45029" u="1"/>
        <n v="79537" u="1"/>
        <n v="90540" u="1"/>
        <n v="47436" u="1"/>
        <n v="60846" u="1"/>
        <n v="10913154.49856" u="1"/>
        <n v="131156" u="1"/>
        <n v="45004.390399999997" u="1"/>
        <n v="115985" u="1"/>
        <n v="220556" u="1"/>
        <n v="933948" u="1"/>
        <n v="146286" u="1"/>
        <n v="75412" u="1"/>
        <n v="73349" u="1"/>
        <n v="131158" u="1"/>
        <n v="328578.49855999998" u="1"/>
        <n v="371524" u="1"/>
        <n v="111860" u="1"/>
        <n v="98794" u="1"/>
        <n v="172420" u="1"/>
        <n v="72662" u="1"/>
        <n v="125614" u="1"/>
        <n v="12135973" u="1"/>
        <n v="193051" u="1"/>
        <n v="177922" u="1"/>
        <n v="1919642" u="1"/>
        <n v="158667" u="1"/>
        <n v="4096776" u="1"/>
        <n v="67161" u="1"/>
        <n v="89167" u="1"/>
        <n v="308260" u="1"/>
        <n v="69912" u="1"/>
        <n v="1149440" u="1"/>
        <n v="109798" u="1"/>
        <n v="17409" u="1"/>
        <n v="131161" u="1"/>
        <n v="231564" u="1"/>
        <n v="11567" u="1"/>
        <n v="28756" u="1"/>
        <n v="124928" u="1"/>
        <n v="261823" u="1"/>
        <n v="198556" u="1"/>
        <n v="131163" u="1"/>
        <n v="230190" u="1"/>
        <n v="99484" u="1"/>
        <n v="6656" u="1"/>
        <n v="3184" u="1"/>
        <n v="51908" u="1"/>
        <n v="76103" u="1"/>
        <n v="109112" u="1"/>
        <n v="131164" u="1"/>
        <n v="115989" u="1"/>
        <n v="155921" u="1"/>
        <n v="177927" u="1"/>
        <n v="37123" u="1"/>
        <n v="72665" u="1"/>
        <n v="256324" u="1"/>
        <n v="112551" u="1"/>
        <n v="17" u="1"/>
        <n v="187556" u="1"/>
        <n v="69227" u="1"/>
        <n v="360536" u="1"/>
        <n v="1710387.2" u="1"/>
        <n v="124930" u="1"/>
        <n v="44688" u="1"/>
        <n v="83669" u="1"/>
        <n v="168302" u="1"/>
        <n v="1083475" u="1"/>
        <n v="2160372" u="1"/>
        <n v="86420" u="1"/>
        <n v="119429" u="1"/>
        <n v="104300" u="1"/>
        <n v="146297" u="1"/>
        <n v="201312" u="1"/>
        <n v="144922" u="1"/>
        <n v="246700" u="1"/>
        <n v="598405" u="1"/>
        <n v="360542" u="1"/>
        <n v="55004" u="1"/>
        <n v="155926" u="1"/>
        <n v="59474" u="1"/>
        <n v="3399" u="1"/>
        <n v="5324.7999999999993" u="1"/>
        <n v="28757" u="1"/>
        <n v="177933" u="1"/>
        <n v="1038531" u="1"/>
        <n v="242576" u="1"/>
        <n v="267020" u="1"/>
        <n v="1033031" u="1"/>
        <n v="146300" u="1"/>
        <n v="182060" u="1"/>
        <n v="278024" u="1"/>
        <n v="119431" u="1"/>
        <n v="82296" u="1"/>
        <n v="126308" u="1"/>
        <n v="89173" u="1"/>
        <n v="18270" u="1"/>
        <n v="74044" u="1"/>
        <n v="300032" u="1"/>
        <n v="537902" u="1"/>
        <n v="232950" u="1"/>
        <n v="91924" u="1"/>
        <n v="242483.20000000001" u="1"/>
        <n v="862492" u="1"/>
        <n v="142176" u="1"/>
        <n v="128372" u="1"/>
        <n v="91237" u="1"/>
        <n v="44346" u="1"/>
        <n v="55349" u="1"/>
        <n v="120120" u="1"/>
        <n v="264276" u="1"/>
        <n v="133925" u="1"/>
        <n v="177937" u="1"/>
        <n v="206820" u="1"/>
        <n v="250832" u="1"/>
        <n v="58100" u="1"/>
        <n v="92613" u="1"/>
        <n v="112556" u="1"/>
        <n v="88487" u="1"/>
        <n v="110493" u="1"/>
        <n v="195818" u="1"/>
        <n v="158683" u="1"/>
        <n v="49848" u="1"/>
        <n v="100178" u="1"/>
        <n v="131176" u="1"/>
        <n v="122872" u="1"/>
        <n v="65794" u="1"/>
        <n v="81611" u="1"/>
        <n v="300042" u="1"/>
        <n v="702967" u="1"/>
        <n v="3657" u="1"/>
        <n v="86425" u="1"/>
        <n v="183442" u="1"/>
        <n v="234331" u="1"/>
        <n v="171064" u="1"/>
        <n v="71984" u="1"/>
        <n v="82987" u="1"/>
        <n v="89864" u="1"/>
        <n v="107744" u="1"/>
        <n v="261840" u="1"/>
        <n v="139432" u="1"/>
        <n v="89177" u="1"/>
        <n v="149060" u="1"/>
        <n v="1038572" u="1"/>
        <n v="131181" u="1"/>
        <n v="230208" u="1"/>
        <n v="61540" u="1"/>
        <n v="421083" u="1"/>
        <n v="59477" u="1"/>
        <n v="1985837" u="1"/>
        <n v="69235" u="1"/>
        <n v="945052" u="1"/>
        <n v="267043" u="1"/>
        <n v="388076" u="1"/>
        <n v="151813" u="1"/>
        <n v="829523" u="1"/>
        <n v="60165" u="1"/>
        <n v="146312" u="1"/>
        <n v="138060" u="1"/>
        <n v="60509" u="1"/>
        <n v="231586" u="1"/>
        <n v="238463" u="1"/>
        <n v="1864" u="1"/>
        <n v="1316" u="1"/>
        <n v="54320" u="1"/>
        <n v="80927" u="1"/>
        <n v="78864" u="1"/>
        <n v="65798" u="1"/>
        <n v="105684" u="1"/>
        <n v="791023" u="1"/>
        <n v="55008" u="1"/>
        <n v="59478" u="1"/>
        <n v="308311" u="1"/>
        <n v="107060" u="1"/>
        <n v="64636" u="1"/>
        <n v="172448" u="1"/>
        <n v="72676" u="1"/>
        <n v="234340" u="1"/>
        <n v="125628" u="1"/>
        <n v="22398" u="1"/>
        <n v="90556" u="1"/>
        <n v="110499" u="1"/>
        <n v="64980" u="1"/>
        <n v="220587" u="1"/>
        <n v="253596" u="1"/>
        <n v="91244" u="1"/>
        <n v="54321" u="1"/>
        <n v="63261" u="1"/>
        <n v="91932" u="1"/>
        <n v="2948" u="1"/>
        <n v="118752" u="1"/>
        <n v="83680" u="1"/>
        <n v="57072" u="1"/>
        <n v="68551" u="1"/>
        <n v="101560" u="1"/>
        <n v="108437" u="1"/>
        <n v="305568" u="1"/>
        <n v="80061440" u="1"/>
        <n v="35410" u="1"/>
        <n v="57416" u="1"/>
        <n v="102248" u="1"/>
        <n v="131190" u="1"/>
        <n v="42287" u="1"/>
        <n v="129068" u="1"/>
        <n v="284097.24927999999" u="1"/>
        <n v="675512" u="1"/>
        <n v="67864" u="1"/>
        <n v="180704" u="1"/>
        <n v="253599" u="1"/>
        <n v="103624" u="1"/>
        <n v="791048" u="1"/>
        <n v="36442" u="1"/>
        <n v="175204" u="1"/>
        <n v="532480" u="1"/>
        <n v="9076" u="1"/>
        <n v="102937" u="1"/>
        <n v="140820" u="1"/>
        <n v="122880" u="1"/>
        <n v="1435775" u="1"/>
        <n v="76805" u="1"/>
        <n v="1160704" u="1"/>
        <n v="41944" u="1"/>
        <n v="2036" u="1"/>
        <n v="78181" u="1"/>
        <n v="71992" u="1"/>
        <n v="415608" u="1"/>
        <n v="13804" u="1"/>
        <n v="122881" u="1"/>
        <n v="11655" u="1"/>
        <n v="99500" u="1"/>
        <n v="53979" u="1"/>
        <n v="151826" u="1"/>
        <n v="36443" u="1"/>
        <n v="113254" u="1"/>
        <n v="146325" u="1"/>
        <n v="1347778" u="1"/>
        <n v="43320" u="1"/>
        <n v="418362" u="1"/>
        <n v="58793" u="1"/>
        <n v="91936" u="1"/>
        <n v="434868" u="1"/>
        <n v="418364" u="1"/>
        <n v="101564" u="1"/>
        <n v="59481" u="1"/>
        <n v="97438" u="1"/>
        <n v="151828" u="1"/>
        <n v="238477" u="1"/>
        <n v="14320" u="1"/>
        <n v="94000" u="1"/>
        <n v="76808" u="1"/>
        <n v="120820" u="1"/>
        <n v="103628" u="1"/>
        <n v="506392" u="1"/>
        <n v="34037" u="1"/>
        <n v="68556" u="1"/>
        <n v="101565" u="1"/>
        <n v="278080" u="1"/>
        <n v="173836" u="1"/>
        <n v="47447" u="1"/>
        <n v="69244" u="1"/>
        <n v="917616" u="1"/>
        <n v="3335" u="1"/>
        <n v="54324" u="1"/>
        <n v="153206" u="1"/>
        <n v="58794" u="1"/>
        <n v="232978" u="1"/>
        <n v="7001" u="1"/>
        <n v="69932" u="1"/>
        <n v="113944" u="1"/>
        <n v="140828" u="1"/>
        <n v="527012" u="1"/>
        <n v="6509240" u="1"/>
        <n v="87812" u="1"/>
        <n v="105692" u="1"/>
        <n v="24119" u="1"/>
        <n v="97440" u="1"/>
        <n v="241232" u="1"/>
        <n v="171088" u="1"/>
        <n v="40227" u="1"/>
        <n v="47104" u="1"/>
        <n v="164212" u="1"/>
        <n v="182092" u="1"/>
        <n v="443133" u="1"/>
        <n v="75435" u="1"/>
        <n v="158711" u="1"/>
        <n v="91252" u="1"/>
        <n v="111195" u="1"/>
        <n v="157336" u="1"/>
        <n v="87126" u="1"/>
        <n v="109132" u="1"/>
        <n v="67871" u="1"/>
        <n v="76811" u="1"/>
        <n v="72685" u="1"/>
        <n v="101568" u="1"/>
        <n v="313852" u="1"/>
        <n v="84376" u="1"/>
        <n v="297348" u="1"/>
        <n v="67184" u="1"/>
        <n v="89190" u="1"/>
        <n v="769100" u="1"/>
        <n v="76124" u="1"/>
        <n v="1182310.3999999999" u="1"/>
        <n v="169717" u="1"/>
        <n v="774604" u="1"/>
        <n v="186222" u="1"/>
        <n v="56045" u="1"/>
        <n v="8991" u="1"/>
        <n v="7527073.8739200002" u="1"/>
        <n v="74062" u="1"/>
        <n v="1754988" u="1"/>
        <n v="195009.24927999999" u="1"/>
        <n v="78876" u="1"/>
        <n v="122888" u="1"/>
        <n v="54670" u="1"/>
        <n v="92896.624639999995" u="1"/>
        <n v="107759" u="1"/>
        <n v="39541" u="1"/>
        <n v="77516.800000000003" u="1"/>
        <n v="451398" u="1"/>
        <n v="198603" u="1"/>
        <n v="91255" u="1"/>
        <n v="107072" u="1"/>
        <n v="80940" u="1"/>
        <n v="33696" u="1"/>
        <n v="72688" u="1"/>
        <n v="426644" u="1"/>
        <n v="153217" u="1"/>
        <n v="13891" u="1"/>
        <n v="171097" u="1"/>
        <n v="232989" u="1"/>
        <n v="172473" u="1"/>
        <n v="190353" u="1"/>
        <n v="6597632" u="1"/>
        <n v="87130" u="1"/>
        <n v="257747" u="1"/>
        <n v="109824" u="1"/>
        <n v="617220.99711999996" u="1"/>
        <n v="16384" u="1"/>
        <n v="1369923" u="1"/>
        <n v="615088" u="1"/>
        <n v="4505.6000000000004" u="1"/>
        <n v="291737.59999999998" u="1"/>
        <n v="4163668" u="1"/>
        <n v="187605" u="1"/>
        <n v="227491" u="1"/>
        <n v="45044" u="1"/>
        <n v="46" u="1"/>
        <n v="60517" u="1"/>
        <n v="261876" u="1"/>
        <n v="5428906" u="1"/>
        <n v="30310" u="1"/>
        <n v="107075" u="1"/>
        <n v="113952" u="1"/>
        <n v="100886" u="1"/>
        <n v="231619" u="1"/>
        <n v="143596" u="1"/>
        <n v="124268" u="1"/>
        <n v="6013" u="1"/>
        <n v="64300" u="1"/>
        <n v="72004" u="1"/>
        <n v="146881.24927999999" u="1"/>
        <n v="6056" u="1"/>
        <n v="64644" u="1"/>
        <n v="437663" u="1"/>
        <n v="56048" u="1"/>
        <n v="234373" u="1"/>
        <n v="111891" u="1"/>
        <n v="63613" u="1"/>
        <n v="311133" u="1"/>
        <n v="16385" u="1"/>
        <n v="18620" u="1"/>
        <n v="75444" u="1"/>
        <n v="61894" u="1"/>
        <n v="67192" u="1"/>
        <n v="98138" u="1"/>
        <n v="51235" u="1"/>
        <n v="120832" u="1"/>
        <n v="183487" u="1"/>
        <n v="47109" u="1"/>
        <n v="90574" u="1"/>
        <n v="119457" u="1"/>
        <n v="104328" u="1"/>
        <n v="80259" u="1"/>
        <n v="113268" u="1"/>
        <n v="30311" u="1"/>
        <n v="360652" u="1"/>
        <n v="520196" u="1"/>
        <n v="102953" u="1"/>
        <n v="158732" u="1"/>
        <n v="96764" u="1"/>
        <n v="72695" u="1"/>
        <n v="294636" u="1"/>
        <n v="175237" u="1"/>
        <n v="208246" u="1"/>
        <n v="88512" u="1"/>
        <n v="110518" u="1"/>
        <n v="16" u="1"/>
        <n v="1171968" u="1"/>
        <n v="100203" u="1"/>
        <n v="109831" u="1"/>
        <n v="13892" u="1"/>
        <n v="34044" u="1"/>
        <n v="60520" u="1"/>
        <n v="16127" u="1"/>
        <n v="211000" u="1"/>
        <n v="1975208" u="1"/>
        <n v="275388" u="1"/>
        <n v="65820" u="1"/>
        <n v="1688883.2" u="1"/>
        <n v="2132" u="1"/>
        <n v="114646" u="1"/>
        <n v="16386" u="1"/>
        <n v="66508" u="1"/>
        <n v="115334" u="1"/>
        <n v="6830" u="1"/>
        <n v="44360" u="1"/>
        <n v="85076" u="1"/>
        <n v="344160" u="1"/>
        <n v="35764" u="1"/>
        <n v="27733" u="1"/>
        <n v="94704" u="1"/>
        <n v="121524" u="1"/>
        <n v="180745" u="1"/>
        <n v="235760" u="1"/>
        <n v="176619" u="1"/>
        <n v="209628" u="1"/>
        <n v="1843200" u="1"/>
        <n v="54332" u="1"/>
        <n v="85077" u="1"/>
        <n v="182121" u="1"/>
        <n v="445942" u="1"/>
        <n v="191749" u="1"/>
        <n v="202752" u="1"/>
        <n v="1106005" u="1"/>
        <n v="54676" u="1"/>
        <n v="5321956" u="1"/>
        <n v="46080" u="1"/>
        <n v="197251" u="1"/>
        <n v="179372" u="1"/>
        <n v="197252" u="1"/>
        <n v="1080" u="1"/>
        <n v="379929" u="1"/>
        <n v="780220" u="1"/>
        <n v="122214" u="1"/>
        <n v="109148" u="1"/>
        <n v="363427" u="1"/>
        <n v="74076" u="1"/>
        <n v="41267" u="1"/>
        <n v="80953" u="1"/>
        <n v="109836" u="1"/>
        <n v="59147" u="1"/>
        <n v="125653" u="1"/>
        <n v="138114" u="1"/>
        <n v="77515" u="1"/>
        <n v="879256" u="1"/>
        <n v="41955" u="1"/>
        <n v="73389" u="1"/>
        <n v="1810238" u="1"/>
        <n v="59835" u="1"/>
        <n v="118089" u="1"/>
        <n v="1568176" u="1"/>
        <n v="264405" u="1"/>
        <n v="49176" u="1"/>
        <n v="242644" u="1"/>
        <n v="85768" u="1"/>
        <n v="172500" u="1"/>
        <n v="3572" u="1"/>
        <n v="51583" u="1"/>
        <n v="208260" u="1"/>
        <n v="7475" u="1"/>
        <n v="13377" u="1"/>
        <n v="75468.800000000003" u="1"/>
        <n v="158747" u="1"/>
        <n v="116027" u="1"/>
        <n v="87832" u="1"/>
        <n v="46082" u="1"/>
        <n v="79580" u="1"/>
        <n v="2562" u="1"/>
        <n v="8494.0390399999997" u="1"/>
        <n v="80268" u="1"/>
        <n v="153248" u="1"/>
        <n v="96085" u="1"/>
        <n v="11572" u="1"/>
        <n v="154624" u="1"/>
        <n v="234396" u="1"/>
        <n v="60524" u="1"/>
        <n v="16128" u="1"/>
        <n v="119467" u="1"/>
        <n v="49865" u="1"/>
        <n v="2648" u="1"/>
        <n v="63275" u="1"/>
        <n v="83020" u="1"/>
        <n v="286423" u="1"/>
        <n v="133996" u="1"/>
        <n v="45" u="1"/>
        <n v="162879" u="1"/>
        <n v="135372" u="1"/>
        <n v="76144" u="1"/>
        <n v="928804" u="1"/>
        <n v="16732" u="1"/>
        <n v="27735" u="1"/>
        <n v="36112" u="1"/>
        <n v="142250" u="1"/>
        <n v="77520" u="1"/>
        <n v="245404" u="1"/>
        <n v="5885" u="1"/>
        <n v="160131" u="1"/>
        <n v="17248" u="1"/>
        <n v="59150" u="1"/>
        <n v="105716" u="1"/>
        <n v="813284" u="1"/>
        <n v="3019916" u="1"/>
        <n v="264428" u="1"/>
        <n v="17764" u="1"/>
        <n v="46772" u="1"/>
        <n v="105029" u="1"/>
        <n v="116032" u="1"/>
        <n v="55712" u="1"/>
        <n v="813291" u="1"/>
        <n v="146380" u="1"/>
        <n v="82336" u="1"/>
        <n v="115345" u="1"/>
        <n v="165636" u="1"/>
        <n v="12948" u="1"/>
        <n v="512000" u="1"/>
        <n v="162886" u="1"/>
        <n v="228904" u="1"/>
        <n v="118784" u="1"/>
        <n v="61558" u="1"/>
        <n v="66520" u="1"/>
        <n v="59495" u="1"/>
        <n v="119472" u="1"/>
        <n v="25329" u="1"/>
        <n v="57776" u="1"/>
        <n v="83025" u="1"/>
        <n v="145008" u="1"/>
        <n v="51243" u="1"/>
        <n v="100905" u="1"/>
        <n v="53650" u="1"/>
        <n v="172516" u="1"/>
        <n v="58120" u="1"/>
        <n v="62590" u="1"/>
        <n v="92653" u="1"/>
        <n v="422172.09855999995" u="1"/>
        <n v="66521" u="1"/>
        <n v="851820" u="1"/>
        <n v="206901" u="1"/>
        <n v="104344" u="1"/>
        <n v="19312" u="1"/>
        <n v="142259" u="1"/>
        <n v="180770" u="1"/>
        <n v="1051184" u="1"/>
        <n v="83714" u="1"/>
        <n v="3711969" u="1"/>
        <n v="4295" u="1"/>
        <n v="1413529.6000000001" u="1"/>
        <n v="66522" u="1"/>
        <n v="9252" u="1"/>
        <n v="19828" u="1"/>
        <n v="418486" u="1"/>
        <n v="85090" u="1"/>
        <n v="72024" u="1"/>
        <n v="145012" u="1"/>
        <n v="124976" u="1"/>
        <n v="89904" u="1"/>
        <n v="180772" u="1"/>
        <n v="890470.40000000002" u="1"/>
        <n v="42648" u="1"/>
        <n v="64654" u="1"/>
        <n v="74775" u="1"/>
        <n v="20172" u="1"/>
        <n v="92655" u="1"/>
        <n v="13894" u="1"/>
        <n v="75463" u="1"/>
        <n v="71337" u="1"/>
        <n v="183524" u="1"/>
        <n v="190401" u="1"/>
        <n v="259170" u="1"/>
        <n v="52276" u="1"/>
        <n v="34740" u="1"/>
        <n v="100908" u="1"/>
        <n v="554760" u="1"/>
        <n v="65836" u="1"/>
        <n v="2040729.6000000001" u="1"/>
        <n v="55027" u="1"/>
        <n v="151892" u="1"/>
        <n v="124290" u="1"/>
        <n v="27565" u="1"/>
        <n v="98158" u="1"/>
        <n v="226163" u="1"/>
        <n v="9940" u="1"/>
        <n v="65837" u="1"/>
        <n v="21204" u="1"/>
        <n v="45056" u="1"/>
        <n v="204158" u="1"/>
        <n v="527264" u="1"/>
        <n v="36460" u="1"/>
        <n v="95408" u="1"/>
        <n v="56403" u="1"/>
        <n v="252297" u="1"/>
        <n v="96096" u="1"/>
        <n v="520276" u="1"/>
        <n v="211036" u="1"/>
        <n v="102973" u="1"/>
        <n v="180778" u="1"/>
        <n v="352481" u="1"/>
        <n v="1766441" u="1"/>
        <n v="118790" u="1"/>
        <n v="216538" u="1"/>
        <n v="335977" u="1"/>
        <n v="94721" u="1"/>
        <n v="101598" u="1"/>
        <n v="2283" u="1"/>
        <n v="46776" u="1"/>
        <n v="468016" u="1"/>
        <n v="122917" u="1"/>
        <n v="90596" u="1"/>
        <n v="149147" u="1"/>
        <n v="217916" u="1"/>
        <n v="297472" u="1"/>
        <n v="520283" u="1"/>
        <n v="149148" u="1"/>
        <n v="72029" u="1"/>
        <n v="167028" u="1"/>
        <n v="255052" u="1"/>
        <n v="275468" u="1"/>
        <n v="43682" u="1"/>
        <n v="18454" u="1"/>
        <n v="85783" u="1"/>
        <n v="3508" u="1"/>
        <n v="119480" u="1"/>
        <n v="73420.800000000003" u="1"/>
        <n v="23096" u="1"/>
        <n v="280972" u="1"/>
        <n v="135396" u="1"/>
        <n v="245426" u="1"/>
        <n v="131270" u="1"/>
        <n v="3855974.3999999999" u="1"/>
        <n v="83033" u="1"/>
        <n v="2455" u="1"/>
        <n v="250928" u="1"/>
        <n v="64657" u="1"/>
        <n v="85784" u="1"/>
        <n v="23440" u="1"/>
        <n v="259181" u="1"/>
        <n v="388254" u="1"/>
        <n v="2809951" u="1"/>
        <n v="2809957" u="1"/>
        <n v="377252" u="1"/>
        <n v="56405" u="1"/>
        <n v="78220" u="1"/>
        <n v="549304" u="1"/>
        <n v="129109" u="1"/>
        <n v="149152" u="1"/>
        <n v="923407" u="1"/>
        <n v="116043" u="1"/>
        <n v="89911" u="1"/>
        <n v="818880" u="1"/>
        <n v="23956" u="1"/>
        <n v="48153" u="1"/>
        <n v="150528" u="1"/>
        <n v="52623" u="1"/>
        <n v="70656" u="1"/>
        <n v="79596" u="1"/>
        <n v="239928" u="1"/>
        <n v="102290" u="1"/>
        <n v="324992" u="1"/>
        <n v="587571.19999999995" u="1"/>
        <n v="64314" u="1"/>
        <n v="72032" u="1"/>
        <n v="162908" u="1"/>
        <n v="154656" u="1"/>
        <n v="3504456" u="1"/>
        <n v="125672" u="1"/>
        <n v="182164" u="1"/>
        <n v="100228" u="1"/>
        <n v="470786" u="1"/>
        <n v="18283" u="1"/>
        <n v="74096" u="1"/>
        <n v="69970" u="1"/>
        <n v="3174400" u="1"/>
        <n v="4076646" u="1"/>
        <n v="92664" u="1"/>
        <n v="204172" u="1"/>
        <n v="33025" u="1"/>
        <n v="44028" u="1"/>
        <n v="604341" u="1"/>
        <n v="52968" u="1"/>
        <n v="35432" u="1"/>
        <n v="16564" u="1"/>
        <n v="55375" u="1"/>
        <n v="135404" u="1"/>
        <n v="21034" u="1"/>
        <n v="85100" u="1"/>
        <n v="76848" u="1"/>
        <n v="120860" u="1"/>
        <n v="53656" u="1"/>
        <n v="349759" u="1"/>
        <n v="138156" u="1"/>
        <n v="119500.8" u="1"/>
        <n v="154661" u="1"/>
        <n v="45404" u="1"/>
        <n v="12348" u="1"/>
        <n v="179418" u="1"/>
        <n v="109170" u="1"/>
        <n v="333257" u="1"/>
        <n v="63284" u="1"/>
        <n v="83038" u="1"/>
        <n v="255064" u="1"/>
        <n v="102981" u="1"/>
        <n v="151911" u="1"/>
        <n v="260832.62463999999" u="1"/>
        <n v="74786" u="1"/>
        <n v="961952" u="1"/>
        <n v="105732" u="1"/>
        <n v="28427" u="1"/>
        <n v="46092" u="1"/>
        <n v="60600.156159999999" u="1"/>
        <n v="131281" u="1"/>
        <n v="88540" u="1"/>
        <n v="106420" u="1"/>
        <n v="169792" u="1"/>
        <n v="280996" u="1"/>
        <n v="107108" u="1"/>
        <n v="538342" u="1"/>
        <n v="22241075.199999999" u="1"/>
        <n v="122925" u="1"/>
        <n v="42654" u="1"/>
        <n v="64660" u="1"/>
        <n v="164292" u="1"/>
        <n v="90604" u="1"/>
        <n v="112610" u="1"/>
        <n v="1326472" u="1"/>
        <n v="71349" u="1"/>
        <n v="91292" u="1"/>
        <n v="6144" u="1"/>
        <n v="1940" u="1"/>
        <n v="37153" u="1"/>
        <n v="35090" u="1"/>
        <n v="1557299.2" u="1"/>
        <n v="191802" u="1"/>
        <n v="308511" u="1"/>
        <n v="840938" u="1"/>
        <n v="2602384" u="1"/>
        <n v="115362" u="1"/>
        <n v="91293" u="1"/>
        <n v="249568" u="1"/>
        <n v="171172" u="1"/>
        <n v="83041" u="1"/>
        <n v="49188" u="1"/>
        <n v="176674" u="1"/>
        <n v="64661" u="1"/>
        <n v="297511" u="1"/>
        <n v="160170" u="1"/>
        <n v="862951" u="1"/>
        <n v="58472" u="1"/>
        <n v="143666" u="1"/>
        <n v="67225" u="1"/>
        <n v="96108" u="1"/>
        <n v="874086.40000000002" u="1"/>
        <n v="105736" u="1"/>
        <n v="59504" u="1"/>
        <n v="26365" u="1"/>
        <n v="69289" u="1"/>
        <n v="80292" u="1"/>
        <n v="161548" u="1"/>
        <n v="162924" u="1"/>
        <n v="404797" u="1"/>
        <n v="443841.24927999999" u="1"/>
        <n v="4812.8" u="1"/>
        <n v="311272" u="1"/>
        <n v="26709" u="1"/>
        <n v="64662" u="1"/>
        <n v="23132.078079999999" u="1"/>
        <n v="780445" u="1"/>
        <n v="4468" u="1"/>
        <n v="3186" u="1"/>
        <n v="201436" u="1"/>
        <n v="219316" u="1"/>
        <n v="10183270.4" u="1"/>
        <n v="83044" u="1"/>
        <n v="94047" u="1"/>
        <n v="61224" u="1"/>
        <n v="65852" u="1"/>
        <n v="44032" u="1"/>
        <n v="55035" u="1"/>
        <n v="82357" u="1"/>
        <n v="249576" u="1"/>
        <n v="135420" u="1"/>
        <n v="1564" u="1"/>
        <n v="217943" u="1"/>
        <n v="42657" u="1"/>
        <n v="85796" u="1"/>
        <n v="34061" u="1"/>
        <n v="54004" u="1"/>
        <n v="95424" u="1"/>
        <n v="82358" u="1"/>
        <n v="278273" u="1"/>
        <n v="6" u="1"/>
        <n v="206942" u="1"/>
        <n v="4812" u="1"/>
        <n v="54692" u="1"/>
        <n v="194564" u="1"/>
        <n v="189063" u="1"/>
        <n v="86485" u="1"/>
        <n v="281434.84927999997" u="1"/>
        <n v="527400" u="1"/>
        <n v="80296" u="1"/>
        <n v="161556" u="1"/>
        <n v="8223" u="1"/>
        <n v="55380" u="1"/>
        <n v="67230" u="1"/>
        <n v="24303" u="1"/>
        <n v="72044" u="1"/>
        <n v="105053" u="1"/>
        <n v="80984" u="1"/>
        <n v="98864" u="1"/>
        <n v="198692" u="1"/>
        <n v="96801" u="1"/>
        <n v="107804" u="1"/>
        <n v="86752.624639999995" u="1"/>
        <n v="2480307" u="1"/>
        <n v="90612" u="1"/>
        <n v="151961.60000000001" u="1"/>
        <n v="341548" u="1"/>
        <n v="40939" u="1"/>
        <n v="71372.800000000003" u="1"/>
        <n v="327795" u="1"/>
        <n v="109180" u="1"/>
        <n v="131300" u="1"/>
        <n v="219324" u="1"/>
        <n v="127060" u="1"/>
        <n v="3487" u="1"/>
        <n v="27226" u="1"/>
        <n v="107805" u="1"/>
        <n v="194568" u="1"/>
        <n v="101616" u="1"/>
        <n v="237205" u="1"/>
        <n v="16395" u="1"/>
        <n v="402068" u="1"/>
        <n v="52974" u="1"/>
        <n v="3530" u="1"/>
        <n v="76172" u="1"/>
        <n v="57788" u="1"/>
        <n v="27742" u="1"/>
        <n v="76860" u="1"/>
        <n v="150558" u="1"/>
        <n v="730977" u="1"/>
        <n v="956539" u="1"/>
        <n v="81674" u="1"/>
        <n v="68608" u="1"/>
        <n v="160186" u="1"/>
        <n v="65009" u="1"/>
        <n v="83050" u="1"/>
        <n v="113996" u="1"/>
        <n v="173941" u="1"/>
        <n v="57445" u="1"/>
        <n v="154687" u="1"/>
        <n v="223456" u="1"/>
        <n v="59852" u="1"/>
        <n v="164315" u="1"/>
        <n v="465345" u="1"/>
        <n v="80988" u="1"/>
        <n v="396578" u="1"/>
        <n v="101619" u="1"/>
        <n v="60540" u="1"/>
        <n v="136809" u="1"/>
        <n v="297552" u="1"/>
        <n v="80301" u="1"/>
        <n v="102307" u="1"/>
        <n v="38878" u="1"/>
        <n v="100244" u="1"/>
        <n v="92338.995200000005" u="1"/>
        <n v="107121" u="1"/>
        <n v="127064" u="1"/>
        <n v="81677" u="1"/>
        <n v="162943" u="1"/>
        <n v="61916" u="1"/>
        <n v="194577" u="1"/>
        <n v="55383" u="1"/>
        <n v="67236" u="1"/>
        <n v="146439" u="1"/>
        <n v="201454" u="1"/>
        <n v="301792.62463999999" u="1"/>
        <n v="38191" u="1"/>
        <n v="110561" u="1"/>
        <n v="32385" u="1"/>
        <n v="84429" u="1"/>
        <n v="89243" u="1"/>
        <n v="157444" u="1"/>
        <n v="5930" u="1"/>
        <n v="72739" u="1"/>
        <n v="135439" u="1"/>
        <n v="2162704" u="1"/>
        <n v="23117209.600000001" u="1"/>
        <n v="88556" u="1"/>
        <n v="95433" u="1"/>
        <n v="1039104" u="1"/>
        <n v="14843" u="1"/>
        <n v="197332" u="1"/>
        <n v="224840" u="1"/>
        <n v="53665" u="1"/>
        <n v="12780" u="1"/>
        <n v="164324" u="1"/>
        <n v="171201" u="1"/>
        <n v="4003" u="1"/>
        <n v="2907" u="1"/>
        <n v="202835" u="1"/>
        <n v="82368" u="1"/>
        <n v="89245" u="1"/>
        <n v="65356" u="1"/>
        <n v="52290" u="1"/>
        <n v="194584" u="1"/>
        <n v="63637" u="1"/>
        <n v="135443" u="1"/>
        <n v="90621" u="1"/>
        <n v="16397" u="1"/>
        <n v="55041" u="1"/>
        <n v="244098" u="1"/>
        <n v="82369" u="1"/>
        <n v="176705" u="1"/>
        <n v="172579" u="1"/>
        <n v="76180" u="1"/>
        <n v="85120" u="1"/>
        <n v="114003" u="1"/>
        <n v="100937" u="1"/>
        <n v="6481275" u="1"/>
        <n v="132694" u="1"/>
        <n v="64669" u="1"/>
        <n v="226753.24927999999" u="1"/>
        <n v="227595" u="1"/>
        <n v="164328" u="1"/>
        <n v="322332" u="1"/>
        <n v="36474" u="1"/>
        <n v="6403" u="1"/>
        <n v="231722" u="1"/>
        <n v="11868.078079999999" u="1"/>
        <n v="172581" u="1"/>
        <n v="19320" u="1"/>
        <n v="3079" u="1"/>
        <n v="187711" u="1"/>
        <n v="116755" u="1"/>
        <n v="1161728" u="1"/>
        <n v="84434" u="1"/>
        <n v="106440" u="1"/>
        <n v="91311" u="1"/>
        <n v="150577" u="1"/>
        <n v="5324800" u="1"/>
        <n v="107128" u="1"/>
        <n v="215220" u="1"/>
        <n v="72056" u="1"/>
        <n v="89936" u="1"/>
        <n v="98876" u="1"/>
        <n v="143701" u="1"/>
        <n v="4236803" u="1"/>
        <n v="418616" u="1"/>
        <n v="90624" u="1"/>
        <n v="43008" u="1"/>
        <n v="97501" u="1"/>
        <n v="6337136" u="1"/>
        <n v="256483" u="1"/>
        <n v="4512" u="1"/>
        <n v="156081" u="1"/>
        <n v="125009" u="1"/>
        <n v="198718" u="1"/>
        <n v="118820" u="1"/>
        <n v="238604" u="1"/>
        <n v="20696" u="1"/>
        <n v="2194643" u="1"/>
        <n v="92688" u="1"/>
        <n v="142328" u="1"/>
        <n v="16398" u="1"/>
        <n v="2722805" u="1"/>
        <n v="14328" u="1"/>
        <n v="78935" u="1"/>
        <n v="53668" u="1"/>
        <n v="30152" u="1"/>
        <n v="294841" u="1"/>
        <n v="1359836" u="1"/>
        <n v="67245" u="1"/>
        <n v="111257" u="1"/>
        <n v="175340" u="1"/>
        <n v="52293" u="1"/>
        <n v="63296" u="1"/>
        <n v="83062" u="1"/>
        <n v="54700" u="1"/>
        <n v="59170" u="1"/>
        <n v="114696" u="1"/>
        <n v="241359" u="1"/>
        <n v="84704.624639999995" u="1"/>
        <n v="123636" u="1"/>
        <n v="167089" u="1"/>
        <n v="2284" u="1"/>
        <n v="97504" u="1"/>
        <n v="147865.60000000001" u="1"/>
        <n v="124324" u="1"/>
        <n v="2414783" u="1"/>
        <n v="344360" u="1"/>
        <n v="38196" u="1"/>
        <n v="98880" u="1"/>
        <n v="31184" u="1"/>
        <n v="164340" u="1"/>
        <n v="77562" u="1"/>
        <n v="517660" u="1"/>
        <n v="465396" u="1"/>
        <n v="626564" u="1"/>
        <n v="10718" u="1"/>
        <n v="31700" u="1"/>
        <n v="83752" u="1"/>
        <n v="81689" u="1"/>
        <n v="114698" u="1"/>
        <n v="610065" u="1"/>
        <n v="101632" u="1"/>
        <n v="66560" u="1"/>
        <n v="82329.600000000006" u="1"/>
        <n v="195976" u="1"/>
        <n v="239988" u="1"/>
        <n v="57452" u="1"/>
        <n v="15360" u="1"/>
        <n v="5293439" u="1"/>
        <n v="164343" u="1"/>
        <n v="85128" u="1"/>
        <n v="96131" u="1"/>
        <n v="242740" u="1"/>
        <n v="487408" u="1"/>
        <n v="118825" u="1"/>
        <n v="172596" u="1"/>
        <n v="94756" u="1"/>
        <n v="40604" u="1"/>
        <n v="11148" u="1"/>
        <n v="58484" u="1"/>
        <n v="15618" u="1"/>
        <n v="703601" u="1"/>
        <n v="42" u="1"/>
        <n v="69312" u="1"/>
        <n v="113324" u="1"/>
        <n v="94069" u="1"/>
        <n v="158844" u="1"/>
        <n v="165721" u="1"/>
        <n v="212484" u="1"/>
        <n v="114700" u="1"/>
        <n v="125703" u="1"/>
        <n v="79628" u="1"/>
        <n v="248244" u="1"/>
        <n v="66562" u="1"/>
        <n v="97508" u="1"/>
        <n v="84442" u="1"/>
        <n v="115388" u="1"/>
        <n v="205608" u="1"/>
        <n v="241368" u="1"/>
        <n v="94070" u="1"/>
        <n v="125016" u="1"/>
        <n v="1668006" u="1"/>
        <n v="98884" u="1"/>
        <n v="139591" u="1"/>
        <n v="201483" u="1"/>
        <n v="294864" u="1"/>
        <n v="40605" u="1"/>
        <n v="131339" u="1"/>
        <n v="175351" u="1"/>
        <n v="278360" u="1"/>
        <n v="108512" u="1"/>
        <n v="95446" u="1"/>
        <n v="385640" u="1"/>
        <n v="190481" u="1"/>
        <n v="153346" u="1"/>
        <n v="107137" u="1"/>
        <n v="52296" u="1"/>
        <n v="134091" u="1"/>
        <n v="22761" u="1"/>
        <n v="81005" u="1"/>
        <n v="54703" u="1"/>
        <n v="85819" u="1"/>
        <n v="402148" u="1"/>
        <n v="1436968" u="1"/>
        <n v="67252" u="1"/>
        <n v="100261" u="1"/>
        <n v="76192" u="1"/>
        <n v="103012" u="1"/>
        <n v="125018" u="1"/>
        <n v="33729" u="1"/>
        <n v="29982" u="1"/>
        <n v="16916" u="1"/>
        <n v="112640" u="1"/>
        <n v="149223" u="1"/>
        <n v="66565" u="1"/>
        <n v="43013" u="1"/>
        <n v="687001.59999999998" u="1"/>
        <n v="91322" u="1"/>
        <n v="120205" u="1"/>
        <n v="142347" u="1"/>
        <n v="52297" u="1"/>
        <n v="167104" u="1"/>
        <n v="70004" u="1"/>
        <n v="571600" u="1"/>
        <n v="198738" u="1"/>
        <n v="142348" u="1"/>
        <n v="24137" u="1"/>
        <n v="86509" u="1"/>
        <n v="289376" u="1"/>
        <n v="393905" u="1"/>
        <n v="131346" u="1"/>
        <n v="15" u="1"/>
        <n v="64332" u="1"/>
        <n v="402158" u="1"/>
        <n v="52633.599999999999" u="1"/>
        <n v="107828" u="1"/>
        <n v="88573" u="1"/>
        <n v="65020" u="1"/>
        <n v="86510" u="1"/>
        <n v="47828" u="1"/>
        <n v="670643" u="1"/>
        <n v="202868" u="1"/>
        <n v="3660185.6000000001" u="1"/>
        <n v="54705" u="1"/>
        <n v="487436" u="1"/>
        <n v="74820" u="1"/>
        <n v="323458.49855999998" u="1"/>
        <n v="81697" u="1"/>
        <n v="66568" u="1"/>
        <n v="202869" u="1"/>
        <n v="69319" u="1"/>
        <n v="142353" u="1"/>
        <n v="175362" u="1"/>
        <n v="13212" u="1"/>
        <n v="53330" u="1"/>
        <n v="96139" u="1"/>
        <n v="111956" u="1"/>
        <n v="129836" u="1"/>
        <n v="66569" u="1"/>
        <n v="429676" u="1"/>
        <n v="22108.078079999999" u="1"/>
        <n v="113332" u="1"/>
        <n v="78260" u="1"/>
        <n v="3659736" u="1"/>
        <n v="70008" u="1"/>
        <n v="81011" u="1"/>
        <n v="114020" u="1"/>
        <n v="229004" u="1"/>
        <n v="360909" u="1"/>
        <n v="202872" u="1"/>
        <n v="132728" u="1"/>
        <n v="187743" u="1"/>
        <n v="96828" u="1"/>
        <n v="70696" u="1"/>
        <n v="30671" u="1"/>
        <n v="79636" u="1"/>
        <n v="41984" u="1"/>
        <n v="84450" u="1"/>
        <n v="235882" u="1"/>
        <n v="242759" u="1"/>
        <n v="30843" u="1"/>
        <n v="80324" u="1"/>
        <n v="129150" u="1"/>
        <n v="300396" u="1"/>
        <n v="189120" u="1"/>
        <n v="98892" u="1"/>
        <n v="593647" u="1"/>
        <n v="81700" u="1"/>
        <n v="153361" u="1"/>
        <n v="200124" u="1"/>
        <n v="184995" u="1"/>
        <n v="209752" u="1"/>
        <n v="2091" u="1"/>
        <n v="45423" u="1"/>
        <n v="278394" u="1"/>
        <n v="31531" u="1"/>
        <n v="202876" u="1"/>
        <n v="43704" u="1"/>
        <n v="176744" u="1"/>
        <n v="533139" u="1"/>
        <n v="149533.32736" u="1"/>
        <n v="175369" u="1"/>
        <n v="2547253" u="1"/>
        <n v="61584" u="1"/>
        <n v="202877" u="1"/>
        <n v="120212" u="1"/>
        <n v="51269" u="1"/>
        <n v="172620" u="1"/>
        <n v="79639" u="1"/>
        <n v="66573" u="1"/>
        <n v="82656.624639999995" u="1"/>
        <n v="164369" u="1"/>
        <n v="175372" u="1"/>
        <n v="105084" u="1"/>
        <n v="116087" u="1"/>
        <n v="92018" u="1"/>
        <n v="61241" u="1"/>
        <n v="21732" u="1"/>
        <n v="52645" u="1"/>
        <n v="57115" u="1"/>
        <n v="61585" u="1"/>
        <n v="123652" u="1"/>
        <n v="180875" u="1"/>
        <n v="89268" u="1"/>
        <n v="53333" u="1"/>
        <n v="122965" u="1"/>
        <n v="202882" u="1"/>
        <n v="76890" u="1"/>
        <n v="626688" u="1"/>
        <n v="10548" u="1"/>
        <n v="479212" u="1"/>
        <n v="72764" u="1"/>
        <n v="357990.40000000002" u="1"/>
        <n v="138240" u="1"/>
        <n v="41299" u="1"/>
        <n v="45769" u="1"/>
        <n v="67951" u="1"/>
        <n v="297666" u="1"/>
        <n v="322423" u="1"/>
        <n v="824751" u="1"/>
        <n v="153371" u="1"/>
        <n v="112651" u="1"/>
        <n v="16403" u="1"/>
        <n v="249648" u="1"/>
        <n v="223516" u="1"/>
        <n v="241396" u="1"/>
        <n v="42675" u="1"/>
        <n v="2" u="1"/>
        <n v="94772" u="1"/>
        <n v="305923" u="1"/>
        <n v="25687" u="1"/>
        <n v="68640" u="1"/>
        <n v="366440" u="1"/>
        <n v="233145" u="1"/>
        <n v="130532" u="1"/>
        <n v="297672" u="1"/>
        <n v="100274" u="1"/>
        <n v="41300" u="1"/>
        <n v="81707" u="1"/>
        <n v="123656" u="1"/>
        <n v="289423" u="1"/>
        <n v="66578" u="1"/>
        <n v="59524" u="1"/>
        <n v="111278" u="1"/>
        <n v="72080" u="1"/>
        <n v="336188" u="1"/>
        <n v="51272" u="1"/>
        <n v="122969" u="1"/>
        <n v="98900" u="1"/>
        <n v="125720" u="1"/>
        <n v="117468" u="1"/>
        <n v="165756" u="1"/>
        <n v="13987" u="1"/>
        <n v="183636" u="1"/>
        <n v="129159" u="1"/>
        <n v="289429" u="1"/>
        <n v="769765" u="1"/>
        <n v="167132" u="1"/>
        <n v="83772" u="1"/>
        <n v="70706" u="1"/>
        <n v="110592" u="1"/>
        <n v="169884" u="1"/>
        <n v="82397" u="1"/>
        <n v="223524" u="1"/>
        <n v="94088" u="1"/>
        <n v="122971" u="1"/>
        <n v="275680" u="1"/>
        <n v="1844" u="1"/>
        <n v="129848" u="1"/>
        <n v="227651" u="1"/>
        <n v="45084" u="1"/>
        <n v="226276" u="1"/>
        <n v="38551" u="1"/>
        <n v="89275" u="1"/>
        <n v="186391" u="1"/>
        <n v="1789340" u="1"/>
        <n v="52305" u="1"/>
        <n v="70020" u="1"/>
        <n v="132752" u="1"/>
        <n v="26204" u="1"/>
        <n v="105780" u="1"/>
        <n v="116783" u="1"/>
        <n v="57119" u="1"/>
        <n v="182266" u="1"/>
        <n v="152008" u="1"/>
        <n v="71396" u="1"/>
        <n v="231780" u="1"/>
        <n v="91339" u="1"/>
        <n v="55400" u="1"/>
        <n v="190519" u="1"/>
        <n v="37864" u="1"/>
        <n v="59870" u="1"/>
        <n v="64340" u="1"/>
        <n v="141006" u="1"/>
        <n v="224904" u="1"/>
        <n v="76898" u="1"/>
        <n v="315266.49855999998" u="1"/>
        <n v="114721" u="1"/>
        <n v="20359" u="1"/>
        <n v="165764" u="1"/>
        <n v="131380" u="1"/>
        <n v="167140" u="1"/>
        <n v="6190" u="1"/>
        <n v="111971" u="1"/>
        <n v="92716" u="1"/>
        <n v="2163792" u="1"/>
        <n v="101656" u="1"/>
        <n v="233159" u="1"/>
        <n v="152012" u="1"/>
        <n v="143760" u="1"/>
        <n v="55401" u="1"/>
        <n v="53338" u="1"/>
        <n v="207028" u="1"/>
        <n v="1679360" u="1"/>
        <n v="65897" u="1"/>
        <n v="154764" u="1"/>
        <n v="267444" u="1"/>
        <n v="42679" u="1"/>
        <n v="85840" u="1"/>
        <n v="303204" u="1"/>
        <n v="83777" u="1"/>
        <n v="294952" u="1"/>
        <n v="123663" u="1"/>
        <n v="182272" u="1"/>
        <n v="119537" u="1"/>
        <n v="40960" u="1"/>
        <n v="176771" u="1"/>
        <n v="175396" u="1"/>
        <n v="96156" u="1"/>
        <n v="70024" u="1"/>
        <n v="114036" u="1"/>
        <n v="3080" u="1"/>
        <n v="1261264" u="1"/>
        <n v="1468" u="1"/>
        <n v="380229" u="1"/>
        <n v="52651" u="1"/>
        <n v="72775" u="1"/>
        <n v="950988.80000000005" u="1"/>
        <n v="48525" u="1"/>
        <n v="97532" u="1"/>
        <n v="108535" u="1"/>
        <n v="538755" u="1"/>
        <n v="1591360" u="1"/>
        <n v="1547349" u="1"/>
        <n v="249668" u="1"/>
        <n v="533258" u="1"/>
        <n v="338972" u="1"/>
        <n v="24658" u="1"/>
        <n v="60560" u="1"/>
        <n v="108536" u="1"/>
        <n v="95470" u="1"/>
        <n v="106473" u="1"/>
        <n v="93407" u="1"/>
        <n v="161646" u="1"/>
        <n v="98221" u="1"/>
        <n v="74152" u="1"/>
        <n v="138265" u="1"/>
        <n v="152019" u="1"/>
        <n v="6295196" u="1"/>
        <n v="136890" u="1"/>
        <n v="2041753.6000000001" u="1"/>
        <n v="57122" u="1"/>
        <n v="92720" u="1"/>
        <n v="80608.624639999995" u="1"/>
        <n v="2156" u="1"/>
        <n v="135516" u="1"/>
        <n v="105099" u="1"/>
        <n v="70027" u="1"/>
        <n v="2758104" u="1"/>
        <n v="4686" u="1"/>
        <n v="60217" u="1"/>
        <n v="177520.31232" u="1"/>
        <n v="311472" u="1"/>
        <n v="194658" u="1"/>
        <n v="94784" u="1"/>
        <n v="174028" u="1"/>
        <n v="47495" u="1"/>
        <n v="40962" u="1"/>
        <n v="100286" u="1"/>
        <n v="87220" u="1"/>
        <n v="300472" u="1"/>
        <n v="54716" u="1"/>
        <n v="220792" u="1"/>
        <n v="123668" u="1"/>
        <n v="55060" u="1"/>
        <n v="2285" u="1"/>
        <n v="71404" u="1"/>
        <n v="30848" u="1"/>
        <n v="80344" u="1"/>
        <n v="89284" u="1"/>
        <n v="201538" u="1"/>
        <n v="468272" u="1"/>
        <n v="3424" u="1"/>
        <n v="74843" u="1"/>
        <n v="150650" u="1"/>
        <n v="81720" u="1"/>
        <n v="97537" u="1"/>
        <n v="40963" u="1"/>
        <n v="391254" u="1"/>
        <n v="58843" u="1"/>
        <n v="300480" u="1"/>
        <n v="158904" u="1"/>
        <n v="65904" u="1"/>
        <n v="118856" u="1"/>
        <n v="194664" u="1"/>
        <n v="63657" u="1"/>
        <n v="92724" u="1"/>
        <n v="25175" u="1"/>
        <n v="50591" u="1"/>
        <n v="121607" u="1"/>
        <n v="57468" u="1"/>
        <n v="82409" u="1"/>
        <n v="6963.2000000000007" u="1"/>
        <n v="241428" u="1"/>
        <n v="32052" u="1"/>
        <n v="53342" u="1"/>
        <n v="64345" u="1"/>
        <n v="3553" u="1"/>
        <n v="51279" u="1"/>
        <n v="89974" u="1"/>
        <n v="74845" u="1"/>
        <n v="3934307" u="1"/>
        <n v="130548" u="1"/>
        <n v="131400" u="1"/>
        <n v="52311" u="1"/>
        <n v="78972" u="1"/>
        <n v="3639" u="1"/>
        <n v="107855" u="1"/>
        <n v="571826" u="1"/>
        <n v="156158" u="1"/>
        <n v="141029" u="1"/>
        <n v="104417" u="1"/>
        <n v="165786" u="1"/>
        <n v="216675" u="1"/>
        <n v="33400" u="1"/>
        <n v="78285" u="1"/>
        <n v="48873" u="1"/>
        <n v="566330" u="1"/>
        <n v="127799" u="1"/>
        <n v="51624" u="1"/>
        <n v="60564" u="1"/>
        <n v="108544" u="1"/>
        <n v="267486" u="1"/>
        <n v="139656" u="1"/>
        <n v="78286" u="1"/>
        <n v="100292" u="1"/>
        <n v="560835" u="1"/>
        <n v="138281" u="1"/>
        <n v="178167" u="1"/>
        <n v="34776" u="1"/>
        <n v="100980" u="1"/>
        <n v="65908" u="1"/>
        <n v="4403200" u="1"/>
        <n v="1812" u="1"/>
        <n v="83788" u="1"/>
        <n v="615855" u="1"/>
        <n v="66596" u="1"/>
        <n v="75536" u="1"/>
        <n v="35464" u="1"/>
        <n v="294998" u="1"/>
        <n v="241436" u="1"/>
        <n v="42341" u="1"/>
        <n v="92041" u="1"/>
        <n v="495804" u="1"/>
        <n v="311504" u="1"/>
        <n v="270244" u="1"/>
        <n v="213930" u="1"/>
        <n v="40966" u="1"/>
        <n v="220807" u="1"/>
        <n v="69348" u="1"/>
        <n v="150663" u="1"/>
        <n v="874436" u="1"/>
        <n v="157540" u="1"/>
        <n v="131408" u="1"/>
        <n v="1021459.82464" u="1"/>
        <n v="54720" u="1"/>
        <n v="187799" u="1"/>
        <n v="190550" u="1"/>
        <n v="26380" u="1"/>
        <n v="2844" u="1"/>
        <n v="71412" u="1"/>
        <n v="2164252" u="1"/>
        <n v="89292" u="1"/>
        <n v="171296" u="1"/>
        <n v="538854" u="1"/>
        <n v="94106" u="1"/>
        <n v="51282" u="1"/>
        <n v="70037" u="1"/>
        <n v="122989" u="1"/>
        <n v="154792" u="1"/>
        <n v="1052416" u="1"/>
        <n v="5359397" u="1"/>
        <n v="36153" u="1"/>
        <n v="190552" u="1"/>
        <n v="186426" u="1"/>
        <n v="278504" u="1"/>
        <n v="4022523" u="1"/>
        <n v="126428" u="1"/>
        <n v="3418624" u="1"/>
        <n v="56440" u="1"/>
        <n v="91356" u="1"/>
        <n v="172673" u="1"/>
        <n v="149292" u="1"/>
        <n v="4056806" u="1"/>
        <n v="70038" u="1"/>
        <n v="66600" u="1"/>
        <n v="64005" u="1"/>
        <n v="128492" u="1"/>
        <n v="1426540" u="1"/>
        <n v="82417" u="1"/>
        <n v="39936" u="1"/>
        <n v="124366" u="1"/>
        <n v="55409" u="1"/>
        <n v="129180" u="1"/>
        <n v="171300" u="1"/>
        <n v="94108" u="1"/>
        <n v="64693" u="1"/>
        <n v="610394" u="1"/>
        <n v="7283806" u="1"/>
        <n v="187806" u="1"/>
        <n v="183680" u="1"/>
        <n v="9176" u="1"/>
        <n v="249699" u="1"/>
        <n v="41656" u="1"/>
        <n v="63662" u="1"/>
        <n v="88608" u="1"/>
        <n v="145171" u="1"/>
        <n v="126431" u="1"/>
        <n v="30851" u="1"/>
        <n v="55410" u="1"/>
        <n v="51284" u="1"/>
        <n v="33748" u="1"/>
        <n v="180932" u="1"/>
        <n v="74855" u="1"/>
        <n v="13904" u="1"/>
        <n v="75543" u="1"/>
        <n v="78560.624639999995" u="1"/>
        <n v="429812" u="1"/>
        <n v="80357" u="1"/>
        <n v="100300" u="1"/>
        <n v="29304" u="1"/>
        <n v="122994" u="1"/>
        <n v="120931" u="1"/>
        <n v="74856" u="1"/>
        <n v="440818" u="1"/>
        <n v="86547" u="1"/>
        <n v="82421" u="1"/>
        <n v="9864" u="1"/>
        <n v="102364" u="1"/>
        <n v="325288" u="1"/>
        <n v="44408" u="1"/>
        <n v="51285" u="1"/>
        <n v="231825" u="1"/>
        <n v="85860" u="1"/>
        <n v="593920" u="1"/>
        <n v="25694" u="1"/>
        <n v="51629" u="1"/>
        <n v="330792" u="1"/>
        <n v="16926" u="1"/>
        <n v="399561" u="1"/>
        <n v="130560" u="1"/>
        <n v="1206563" u="1"/>
        <n v="87236" u="1"/>
        <n v="58850" u="1"/>
        <n v="96176" u="1"/>
        <n v="421569" u="1"/>
        <n v="3770932" u="1"/>
        <n v="30680" u="1"/>
        <n v="366556" u="1"/>
        <n v="88612" u="1"/>
        <n v="141053" u="1"/>
        <n v="10380" u="1"/>
        <n v="106492" u="1"/>
        <n v="39939" u="1"/>
        <n v="22084" u="1"/>
        <n v="37876" u="1"/>
        <n v="39" u="1"/>
        <n v="51286" u="1"/>
        <n v="62289" u="1"/>
        <n v="8317" u="1"/>
        <n v="64696" u="1"/>
        <n v="118871" u="1"/>
        <n v="319797" u="1"/>
        <n v="68670" u="1"/>
        <n v="90676" u="1"/>
        <n v="366560" u="1"/>
        <n v="200196" u="1"/>
        <n v="84487" u="1"/>
        <n v="633317.62176000001" u="1"/>
        <n v="5284180" u="1"/>
        <n v="122310" u="1"/>
        <n v="380316" u="1"/>
        <n v="202948" u="1"/>
        <n v="1305628" u="1"/>
        <n v="1833772" u="1"/>
        <n v="118872" u="1"/>
        <n v="1239612" u="1"/>
        <n v="75548" u="1"/>
        <n v="84488" u="1"/>
        <n v="44410" u="1"/>
        <n v="78299" u="1"/>
        <n v="273040" u="1"/>
        <n v="297797" u="1"/>
        <n v="51287" u="1"/>
        <n v="120936" u="1"/>
        <n v="527934" u="1"/>
        <n v="149311" u="1"/>
        <n v="99618" u="1"/>
        <n v="13389" u="1"/>
        <n v="65041" u="1"/>
        <n v="130564" u="1"/>
        <n v="40972" u="1"/>
        <n v="913042" u="1"/>
        <n v="11240" u="1"/>
        <n v="80363" u="1"/>
        <n v="113372" u="1"/>
        <n v="182321" u="1"/>
        <n v="118874" u="1"/>
        <n v="105808" u="1"/>
        <n v="3242918" u="1"/>
        <n v="141061" u="1"/>
        <n v="64010" u="1"/>
        <n v="106496" u="1"/>
        <n v="93430" u="1"/>
        <n v="89304" u="1"/>
        <n v="135560" u="1"/>
        <n v="64354" u="1"/>
        <n v="51288" u="1"/>
        <n v="267548" u="1"/>
        <n v="593715.19999999995" u="1"/>
        <n v="114749" u="1"/>
        <n v="131435" u="1"/>
        <n v="1734041.5999999999" u="1"/>
        <n v="108560" u="1"/>
        <n v="185075" u="1"/>
        <n v="306060" u="1"/>
        <n v="40973" u="1"/>
        <n v="51976" u="1"/>
        <n v="234589" u="1"/>
        <n v="43380" u="1"/>
        <n v="63323" u="1"/>
        <n v="147941" u="1"/>
        <n v="43724" u="1"/>
        <n v="61604" u="1"/>
        <n v="134188" u="1"/>
        <n v="2648824" u="1"/>
        <n v="31885" u="1"/>
        <n v="85180" u="1"/>
        <n v="9951" u="1"/>
        <n v="224964" u="1"/>
        <n v="154820" u="1"/>
        <n v="85868" u="1"/>
        <n v="25696" u="1"/>
        <n v="49570" u="1"/>
        <n v="8040" u="1"/>
        <n v="23633" u="1"/>
        <n v="220839" u="1"/>
        <n v="2780" u="1"/>
        <n v="211148.79999999999" u="1"/>
        <n v="76929" u="1"/>
        <n v="41662" u="1"/>
        <n v="8933922" u="1"/>
        <n v="248348" u="1"/>
        <n v="366588" u="1"/>
        <n v="167201" u="1"/>
        <n v="178204" u="1"/>
        <n v="86557" u="1"/>
        <n v="26384" u="1"/>
        <n v="1118681" u="1"/>
        <n v="726032" u="1"/>
        <n v="89996" u="1"/>
        <n v="2252800" u="1"/>
        <n v="62637" u="1"/>
        <n v="153449" u="1"/>
        <n v="65044" u="1"/>
        <n v="174080" u="1"/>
        <n v="211147.16159999999" u="1"/>
        <n v="380347" u="1"/>
        <n v="38912" u="1"/>
        <n v="58855" u="1"/>
        <n v="594005" u="1"/>
        <n v="156201" u="1"/>
        <n v="8576" u="1"/>
        <n v="50259" u="1"/>
        <n v="10811" u="1"/>
        <n v="65928" u="1"/>
        <n v="2539417.6000000001" u="1"/>
        <n v="1952" u="1"/>
        <n v="1349772" u="1"/>
        <n v="128508" u="1"/>
        <n v="111316" u="1"/>
        <n v="2583449.6000000001" u="1"/>
        <n v="129196" u="1"/>
        <n v="1250754" u="1"/>
        <n v="130572" u="1"/>
        <n v="251105" u="1"/>
        <n v="23634" u="1"/>
        <n v="38913" u="1"/>
        <n v="105128" u="1"/>
        <n v="539007" u="1"/>
        <n v="2878813" u="1"/>
        <n v="70744" u="1"/>
        <n v="131449" u="1"/>
        <n v="342914.49855999998" u="1"/>
        <n v="306088" u="1"/>
        <n v="76512.624639999995" u="1"/>
        <n v="231852" u="1"/>
        <n v="80372" u="1"/>
        <n v="424371" u="1"/>
        <n v="12971323" u="1"/>
        <n v="22087" u="1"/>
        <n v="85186" u="1"/>
        <n v="31027" u="1"/>
        <n v="51292" u="1"/>
        <n v="62295" u="1"/>
        <n v="264829" u="1"/>
        <n v="118883" u="1"/>
        <n v="383112" u="1"/>
        <n v="81748" u="1"/>
        <n v="278584" u="1"/>
        <n v="24666" u="1"/>
        <n v="49573" u="1"/>
        <n v="99628" u="1"/>
        <n v="144096.62463999999" u="1"/>
        <n v="207097" u="1"/>
        <n v="1184781" u="1"/>
        <n v="45791" u="1"/>
        <n v="50261" u="1"/>
        <n v="2922883" u="1"/>
        <n v="65932" u="1"/>
        <n v="98941" u="1"/>
        <n v="118884" u="1"/>
        <n v="57138" u="1"/>
        <n v="70746" u="1"/>
        <n v="101692" u="1"/>
        <n v="204348" u="1"/>
        <n v="115446" u="1"/>
        <n v="14336" u="1"/>
        <n v="83125" u="1"/>
        <n v="9952" u="1"/>
        <n v="51293" u="1"/>
        <n v="92065" u="1"/>
        <n v="2200" u="1"/>
        <n v="103756" u="1"/>
        <n v="498652" u="1"/>
        <n v="30168" u="1"/>
        <n v="54044" u="1"/>
        <n v="65047" u="1"/>
        <n v="28105" u="1"/>
        <n v="216729" u="1"/>
        <n v="120261" u="1"/>
        <n v="319855" u="1"/>
        <n v="38" u="1"/>
        <n v="3507364" u="1"/>
        <n v="50262" u="1"/>
        <n v="79000" u="1"/>
        <n v="164466" u="1"/>
        <n v="50606" u="1"/>
        <n v="171343" u="1"/>
        <n v="75562" u="1"/>
        <n v="385876" u="1"/>
        <n v="143836" u="1"/>
        <n v="421636" u="1"/>
        <n v="413384" u="1"/>
        <n v="295102" u="1"/>
        <n v="48887" u="1"/>
        <n v="76250" u="1"/>
        <n v="747724.80000000005" u="1"/>
        <n v="70061" u="1"/>
        <n v="70749" u="1"/>
        <n v="99632" u="1"/>
        <n v="54045" u="1"/>
        <n v="147964" u="1"/>
        <n v="325364" u="1"/>
        <n v="138337" u="1"/>
        <n v="344620" u="1"/>
        <n v="72125" u="1"/>
        <n v="43730" u="1"/>
        <n v="260746" u="1"/>
        <n v="786624" u="1"/>
        <n v="116825" u="1"/>
        <n v="605075" u="1"/>
        <n v="114762" u="1"/>
        <n v="82441" u="1"/>
        <n v="153468" u="1"/>
        <n v="171348" u="1"/>
        <n v="94132" u="1"/>
        <n v="116138" u="1"/>
        <n v="154844" u="1"/>
        <n v="216736" u="1"/>
        <n v="94820" u="1"/>
        <n v="190604" u="1"/>
        <n v="471160" u="1"/>
        <n v="19166" u="1"/>
        <n v="130580" u="1"/>
        <n v="951680" u="1"/>
        <n v="87256" u="1"/>
        <n v="218618.83903999999" u="1"/>
        <n v="47857" u="1"/>
        <n v="41324" u="1"/>
        <n v="222239" u="1"/>
        <n v="303368" u="1"/>
        <n v="146594" u="1"/>
        <n v="104449" u="1"/>
        <n v="968193" u="1"/>
        <n v="69377" u="1"/>
        <n v="205736" u="1"/>
        <n v="76254" u="1"/>
        <n v="153472" u="1"/>
        <n v="134217" u="1"/>
        <n v="233244" u="1"/>
        <n v="136968" u="1"/>
        <n v="14" u="1"/>
        <n v="98948" u="1"/>
        <n v="6913872" u="1"/>
        <n v="186482" u="1"/>
        <n v="79693" u="1"/>
        <n v="66627" u="1"/>
        <n v="99636" u="1"/>
        <n v="742638" u="1"/>
        <n v="104450" u="1"/>
        <n v="146597" u="1"/>
        <n v="16228" u="1"/>
        <n v="182357" u="1"/>
        <n v="127144" u="1"/>
        <n v="16889384" u="1"/>
        <n v="54735" u="1"/>
        <n v="59205" u="1"/>
        <n v="75568" u="1"/>
        <n v="55423" u="1"/>
        <n v="284124" u="1"/>
        <n v="120956" u="1"/>
        <n v="157603" u="1"/>
        <n v="1118915" u="1"/>
        <n v="226372" u="1"/>
        <n v="104452" u="1"/>
        <n v="226373" u="1"/>
        <n v="63332" u="1"/>
        <n v="247004" u="1"/>
        <n v="120957" u="1"/>
        <n v="134224" u="1"/>
        <n v="156230" u="1"/>
        <n v="130585" u="1"/>
        <n v="95513" u="1"/>
        <n v="325392" u="1"/>
        <n v="37888" u="1"/>
        <n v="64364" u="1"/>
        <n v="399663" u="1"/>
        <n v="51298" u="1"/>
        <n v="120958" u="1"/>
        <n v="107892" u="1"/>
        <n v="572124" u="1"/>
        <n v="47516" u="1"/>
        <n v="236004" u="1"/>
        <n v="146605" u="1"/>
        <n v="65396" u="1"/>
        <n v="56800" u="1"/>
        <n v="92076" u="1"/>
        <n v="132852" u="1"/>
        <n v="194744" u="1"/>
        <n v="190618" u="1"/>
        <n v="295140" u="1"/>
        <n v="101704" u="1"/>
        <n v="110644" u="1"/>
        <n v="64021" u="1"/>
        <n v="2868019.2000000002" u="1"/>
        <n v="460187" u="1"/>
        <n v="770188" u="1"/>
        <n v="87263" u="1"/>
        <n v="129212" u="1"/>
        <n v="2031718.3999999999" u="1"/>
        <n v="207124" u="1"/>
        <n v="460188" u="1"/>
        <n v="101017" u="1"/>
        <n v="112020" u="1"/>
        <n v="225004" u="1"/>
        <n v="120960" u="1"/>
        <n v="19168" u="1"/>
        <n v="86576" u="1"/>
        <n v="97579" u="1"/>
        <n v="74464.624639999995" u="1"/>
        <n v="78324" u="1"/>
        <n v="138357" u="1"/>
        <n v="539134" u="1"/>
        <n v="383172" u="1"/>
        <n v="66634" u="1"/>
        <n v="88640" u="1"/>
        <n v="110646" u="1"/>
        <n v="270392" u="1"/>
        <n v="115460" u="1"/>
        <n v="143860" u="1"/>
        <n v="51300" u="1"/>
        <n v="284148" u="1"/>
        <n v="26733" u="1"/>
        <n v="74887" u="1"/>
        <n v="96893" u="1"/>
        <n v="90704" u="1"/>
        <n v="145237" u="1"/>
        <n v="167243" u="1"/>
        <n v="65054" u="1"/>
        <n v="262144" u="1"/>
        <n v="60928" u="1"/>
        <n v="78326" u="1"/>
        <n v="100332" u="1"/>
        <n v="201628" u="1"/>
        <n v="65398" u="1"/>
        <n v="109272" u="1"/>
        <n v="204379" u="1"/>
        <n v="405185" u="1"/>
        <n v="495960" u="1"/>
        <n v="27249" u="1"/>
        <n v="65948" u="1"/>
        <n v="41673" u="1"/>
        <n v="2136" u="1"/>
        <n v="16418" u="1"/>
        <n v="18653" u="1"/>
        <n v="84516" u="1"/>
        <n v="23123" u="1"/>
        <n v="100333" u="1"/>
        <n v="182375" u="1"/>
        <n v="388684" u="1"/>
        <n v="37" u="1"/>
        <n v="103084" u="1"/>
        <n v="76952" u="1"/>
        <n v="53708" u="1"/>
        <n v="123715" u="1"/>
        <n v="160370" u="1"/>
        <n v="134238" u="1"/>
        <n v="1734963.2" u="1"/>
        <n v="58522" u="1"/>
        <n v="429948" u="1"/>
        <n v="264904" u="1"/>
        <n v="85205" u="1"/>
        <n v="105148" u="1"/>
        <n v="45800" u="1"/>
        <n v="56803" u="1"/>
        <n v="3361" u="1"/>
        <n v="109962" u="1"/>
        <n v="132864" u="1"/>
        <n v="216762" u="1"/>
        <n v="249771" u="1"/>
        <n v="219513" u="1"/>
        <n v="506972" u="1"/>
        <n v="182378" u="1"/>
        <n v="55084" u="1"/>
        <n v="134240" u="1"/>
        <n v="726222" u="1"/>
        <n v="30860" u="1"/>
        <n v="89332" u="1"/>
        <n v="572182" u="1"/>
        <n v="90020" u="1"/>
        <n v="136992" u="1"/>
        <n v="10556" u="1"/>
        <n v="58179" u="1"/>
        <n v="12791" u="1"/>
        <n v="65056" u="1"/>
        <n v="38924" u="1"/>
        <n v="157624" u="1"/>
        <n v="74204" u="1"/>
        <n v="178255" u="1"/>
        <n v="3490" u="1"/>
        <n v="2394" u="1"/>
        <n v="109964" u="1"/>
        <n v="220892" u="1"/>
        <n v="92772" u="1"/>
        <n v="114778" u="1"/>
        <n v="68703" u="1"/>
        <n v="178256" u="1"/>
        <n v="31892" u="1"/>
        <n v="126469" u="1"/>
        <n v="102400" u="1"/>
        <n v="55429" u="1"/>
        <n v="96211" u="1"/>
        <n v="129220" u="1"/>
        <n v="1757276" u="1"/>
        <n v="79019" u="1"/>
        <n v="5274057" u="1"/>
        <n v="3576" u="1"/>
        <n v="135621" u="1"/>
        <n v="402329.59999999998" u="1"/>
        <n v="68704" u="1"/>
        <n v="231898" u="1"/>
        <n v="102401" u="1"/>
        <n v="107215" u="1"/>
        <n v="54742" u="1"/>
        <n v="87960" u="1"/>
        <n v="9181" u="1"/>
        <n v="52679" u="1"/>
        <n v="110654" u="1"/>
        <n v="270424" u="1"/>
        <n v="84522" u="1"/>
        <n v="28626" u="1"/>
        <n v="105552.93695999999" u="1"/>
        <n v="234651" u="1"/>
        <n v="98276" u="1"/>
        <n v="98964" u="1"/>
        <n v="42708" u="1"/>
        <n v="107904" u="1"/>
        <n v="135625" u="1"/>
        <n v="164508" u="1"/>
        <n v="123721" u="1"/>
        <n v="5418500" u="1"/>
        <n v="7784" u="1"/>
        <n v="100340" u="1"/>
        <n v="201644" u="1"/>
        <n v="98277" u="1"/>
        <n v="748271" u="1"/>
        <n v="83148" u="1"/>
        <n v="61276" u="1"/>
        <n v="231903" u="1"/>
        <n v="185141" u="1"/>
        <n v="218150" u="1"/>
        <n v="53024" u="1"/>
        <n v="102404" u="1"/>
        <n v="44428" u="1"/>
        <n v="306193" u="1"/>
        <n v="101029" u="1"/>
        <n v="65059" u="1"/>
        <n v="262184" u="1"/>
        <n v="62996" u="1"/>
        <n v="962844" u="1"/>
        <n v="54400" u="1"/>
        <n v="36864" u="1"/>
        <n v="116159" u="1"/>
        <n v="742786" u="1"/>
        <n v="3814707.2000000002" u="1"/>
        <n v="160388" u="1"/>
        <n v="247037" u="1"/>
        <n v="89340" u="1"/>
        <n v="107220" u="1"/>
        <n v="28799" u="1"/>
        <n v="85902" u="1"/>
        <n v="66647" u="1"/>
        <n v="73524" u="1"/>
        <n v="126476" u="1"/>
        <n v="91404" u="1"/>
        <n v="100344" u="1"/>
        <n v="56808" u="1"/>
        <n v="300705" u="1"/>
        <n v="2540441.6000000001" u="1"/>
        <n v="238788" u="1"/>
        <n v="134260" u="1"/>
        <n v="159017" u="1"/>
        <n v="55433" u="1"/>
        <n v="72416.624639999995" u="1"/>
        <n v="18828" u="1"/>
        <n v="76276" u="1"/>
        <n v="131510" u="1"/>
        <n v="474005" u="1"/>
        <n v="72150" u="1"/>
        <n v="94156" u="1"/>
        <n v="51307" u="1"/>
        <n v="76964" u="1"/>
        <n v="74901" u="1"/>
        <n v="742812" u="1"/>
        <n v="138388" u="1"/>
        <n v="160394" u="1"/>
        <n v="7782.4" u="1"/>
        <n v="86592" u="1"/>
        <n v="163145" u="1"/>
        <n v="142515" u="1"/>
        <n v="175524" u="1"/>
        <n v="41336" u="1"/>
        <n v="1108244" u="1"/>
        <n v="344725" u="1"/>
        <n v="83842" u="1"/>
        <n v="190654" u="1"/>
        <n v="92782" u="1"/>
        <n v="19688" u="1"/>
        <n v="112725" u="1"/>
        <n v="259423" u="1"/>
        <n v="432750" u="1"/>
        <n v="88656" u="1"/>
        <n v="148018" u="1"/>
        <n v="435502" u="1"/>
        <n v="190655" u="1"/>
        <n v="2197667" u="1"/>
        <n v="197532" u="1"/>
        <n v="33772" u="1"/>
        <n v="891494.40000000002" u="1"/>
        <n v="36179" u="1"/>
        <n v="3168" u="1"/>
        <n v="275961" u="1"/>
        <n v="34116" u="1"/>
        <n v="73528" u="1"/>
        <n v="51996" u="1"/>
        <n v="22611" u="1"/>
        <n v="9612" u="1"/>
        <n v="60936" u="1"/>
        <n v="146645" u="1"/>
        <n v="1218302" u="1"/>
        <n v="3838408" u="1"/>
        <n v="36" u="1"/>
        <n v="4561" u="1"/>
        <n v="116853" u="1"/>
        <n v="234670" u="1"/>
        <n v="55091" u="1"/>
        <n v="3413872.31232" u="1"/>
        <n v="116166" u="1"/>
        <n v="178281" u="1"/>
        <n v="112040" u="1"/>
        <n v="247050" u="1"/>
        <n v="60249" u="1"/>
        <n v="118917" u="1"/>
        <n v="72842" u="1"/>
        <n v="134270" u="1"/>
        <n v="118496.62463999999" u="1"/>
        <n v="78344" u="1"/>
        <n v="122356" u="1"/>
        <n v="90035" u="1"/>
        <n v="341990" u="1"/>
        <n v="220920" u="1"/>
        <n v="487780" u="1"/>
        <n v="19689" u="1"/>
        <n v="33086" u="1"/>
        <n v="88660" u="1"/>
        <n v="30864" u="1"/>
        <n v="120294" u="1"/>
        <n v="175534" u="1"/>
        <n v="51310" u="1"/>
        <n v="163156" u="1"/>
        <n v="79033" u="1"/>
        <n v="112042" u="1"/>
        <n v="178286" u="1"/>
        <n v="1075323" u="1"/>
        <n v="1614472" u="1"/>
        <n v="22612" u="1"/>
        <n v="610828" u="1"/>
        <n v="100352" u="1"/>
        <n v="146653" u="1"/>
        <n v="107229" u="1"/>
        <n v="74908" u="1"/>
        <n v="85911" u="1"/>
        <n v="5120" u="1"/>
        <n v="20721" u="1"/>
        <n v="230552" u="1"/>
        <n v="79722" u="1"/>
        <n v="171411" u="1"/>
        <n v="121671" u="1"/>
        <n v="119608" u="1"/>
        <n v="130611" u="1"/>
        <n v="42371" u="1"/>
        <n v="118233" u="1"/>
        <n v="4891220" u="1"/>
        <n v="134277" u="1"/>
        <n v="51311" u="1"/>
        <n v="262230" u="1"/>
        <n v="225052" u="1"/>
        <n v="49248" u="1"/>
        <n v="53718" u="1"/>
        <n v="369510" u="1"/>
        <n v="2076876.7999999998" u="1"/>
        <n v="68720" u="1"/>
        <n v="93477" u="1"/>
        <n v="1196391" u="1"/>
        <n v="262233" u="1"/>
        <n v="427278" u="1"/>
        <n v="96228" u="1"/>
        <n v="109982" u="1"/>
        <n v="35151" u="1"/>
        <n v="57157" u="1"/>
        <n v="698873" u="1"/>
        <n v="79724" u="1"/>
        <n v="130613" u="1"/>
        <n v="115484" u="1"/>
        <n v="132905" u="1"/>
        <n v="179668" u="1"/>
        <n v="59908" u="1"/>
        <n v="42372" u="1"/>
        <n v="72160" u="1"/>
        <n v="244311" u="1"/>
        <n v="81100" u="1"/>
        <n v="775901" u="1"/>
        <n v="47186" u="1"/>
        <n v="79725" u="1"/>
        <n v="2496284" u="1"/>
        <n v="97605" u="1"/>
        <n v="141159" u="1"/>
        <n v="69410" u="1"/>
        <n v="190673" u="1"/>
        <n v="3244500" u="1"/>
        <n v="496056" u="1"/>
        <n v="2298258" u="1"/>
        <n v="171419" u="1"/>
        <n v="84540" u="1"/>
        <n v="102420" u="1"/>
        <n v="216807" u="1"/>
        <n v="753907" u="1"/>
        <n v="111360" u="1"/>
        <n v="946460" u="1"/>
        <n v="35840" u="1"/>
        <n v="46843" u="1"/>
        <n v="413537" u="1"/>
        <n v="240189" u="1"/>
        <n v="44780" u="1"/>
        <n v="42717" u="1"/>
        <n v="47187" u="1"/>
        <n v="244316" u="1"/>
        <n v="54064" u="1"/>
        <n v="174172" u="1"/>
        <n v="128553" u="1"/>
        <n v="214058" u="1"/>
        <n v="300759" u="1"/>
        <n v="139788" u="1"/>
        <n v="78352" u="1"/>
        <n v="127178" u="1"/>
        <n v="233314" u="1"/>
        <n v="81103" u="1"/>
        <n v="90043" u="1"/>
        <n v="544861" u="1"/>
        <n v="150792" u="1"/>
        <n v="249819" u="1"/>
        <n v="5" u="1"/>
        <n v="110674" u="1"/>
        <n v="64036" u="1"/>
        <n v="35497" u="1"/>
        <n v="61973" u="1"/>
        <n v="53377" u="1"/>
        <n v="72164" u="1"/>
        <n v="281509" u="1"/>
        <n v="79041" u="1"/>
        <n v="14943" u="1"/>
        <n v="190680" u="1"/>
        <n v="110675" u="1"/>
        <n v="141167" u="1"/>
        <n v="115489" u="1"/>
        <n v="100360" u="1"/>
        <n v="70368.624639999995" u="1"/>
        <n v="92108" u="1"/>
        <n v="544877" u="1"/>
        <n v="74916" u="1"/>
        <n v="194808" u="1"/>
        <n v="57160" u="1"/>
        <n v="66664" u="1"/>
        <n v="75604" u="1"/>
        <n v="39968" u="1"/>
        <n v="306273" u="1"/>
        <n v="311775" u="1"/>
        <n v="380544" u="1"/>
        <n v="81106" u="1"/>
        <n v="92109" u="1"/>
        <n v="55785" u="1"/>
        <n v="123055" u="1"/>
        <n v="76980" u="1"/>
        <n v="154924" u="1"/>
        <n v="118929" u="1"/>
        <n v="216816" u="1"/>
        <n v="47189" u="1"/>
        <n v="94860" u="1"/>
        <n v="2188388" u="1"/>
        <n v="1130496" u="1"/>
        <n v="110677" u="1"/>
        <n v="69416" u="1"/>
        <n v="113428" u="1"/>
        <n v="186559" u="1"/>
        <n v="197562" u="1"/>
        <n v="70104" u="1"/>
        <n v="92110" u="1"/>
        <n v="9184" u="1"/>
        <n v="15803" u="1"/>
        <n v="30695" u="1"/>
        <n v="50628" u="1"/>
        <n v="79732" u="1"/>
        <n v="410808" u="1"/>
        <n v="88672" u="1"/>
        <n v="110678" u="1"/>
        <n v="59568" u="1"/>
        <n v="80420" u="1"/>
        <n v="124432" u="1"/>
        <n v="55442" u="1"/>
        <n v="149426" u="1"/>
        <n v="68042" u="1"/>
        <n v="79045" u="1"/>
        <n v="610919" u="1"/>
        <n v="35" u="1"/>
        <n v="65979" u="1"/>
        <n v="118931" u="1"/>
        <n v="105865" u="1"/>
        <n v="70793" u="1"/>
        <n v="38594" u="1"/>
        <n v="60600" u="1"/>
        <n v="110679" u="1"/>
        <n v="316680.27391999995" u="1"/>
        <n v="174184" u="1"/>
        <n v="550406" u="1"/>
        <n v="4476" u="1"/>
        <n v="95550" u="1"/>
        <n v="22615" u="1"/>
        <n v="45471" u="1"/>
        <n v="369552" u="1"/>
        <n v="149428" u="1"/>
        <n v="81109" u="1"/>
        <n v="94863" u="1"/>
        <n v="92800" u="1"/>
        <n v="14256" u="1"/>
        <n v="205820" u="1"/>
        <n v="621936" u="1"/>
        <n v="53380" u="1"/>
        <n v="64383" u="1"/>
        <n v="38251" u="1"/>
        <n v="1548673" u="1"/>
        <n v="110681" u="1"/>
        <n v="111369" u="1"/>
        <n v="122372" u="1"/>
        <n v="234705" u="1"/>
        <n v="182441" u="1"/>
        <n v="30524" u="1"/>
        <n v="643953" u="1"/>
        <n v="234706" u="1"/>
        <n v="704470" u="1"/>
        <n v="1130580" u="1"/>
        <n v="3405" u="1"/>
        <n v="89364" u="1"/>
        <n v="116872" u="1"/>
        <n v="157687" u="1"/>
        <n v="561439" u="1"/>
        <n v="22444" u="1"/>
        <n v="110683" u="1"/>
        <n v="65072" u="1"/>
        <n v="218204" u="1"/>
        <n v="5035" u="1"/>
        <n v="22616" u="1"/>
        <n v="22788" u="1"/>
        <n v="141184" u="1"/>
        <n v="68047" u="1"/>
        <n v="170067" u="1"/>
        <n v="168692" u="1"/>
        <n v="8669" u="1"/>
        <n v="142560" u="1"/>
        <n v="709989" u="1"/>
        <n v="7356" u="1"/>
        <n v="75612" u="1"/>
        <n v="152188" u="1"/>
        <n v="37909" u="1"/>
        <n v="265044" u="1"/>
        <n v="85240" u="1"/>
        <n v="3577" u="1"/>
        <n v="138436" u="1"/>
        <n v="721000" u="1"/>
        <n v="207205" u="1"/>
        <n v="73550" u="1"/>
        <n v="93493" u="1"/>
        <n v="56477" u="1"/>
        <n v="69424" u="1"/>
        <n v="113436" u="1"/>
        <n v="49944" u="1"/>
        <n v="1317681" u="1"/>
        <n v="163225.60000000001" u="1"/>
        <n v="59228" u="1"/>
        <n v="81803" u="1"/>
        <n v="55102" u="1"/>
        <n v="86617" u="1"/>
        <n v="73551" u="1"/>
        <n v="89368" u="1"/>
        <n v="72176" u="1"/>
        <n v="107936" u="1"/>
        <n v="366832" u="1"/>
        <n v="306316" u="1"/>
        <n v="71489" u="1"/>
        <n v="699012" u="1"/>
        <n v="34816" u="1"/>
        <n v="63699" u="1"/>
        <n v="5680" u="1"/>
        <n v="289689.59999999998" u="1"/>
        <n v="137067" u="1"/>
        <n v="192082" u="1"/>
        <n v="1680825" u="1"/>
        <n v="91433" u="1"/>
        <n v="100373" u="1"/>
        <n v="223716" u="1"/>
        <n v="265060" u="1"/>
        <n v="129256" u="1"/>
        <n v="105187" u="1"/>
        <n v="98998" u="1"/>
        <n v="216840" u="1"/>
        <n v="101749" u="1"/>
        <n v="204462" u="1"/>
        <n v="1086676" u="1"/>
        <n v="8044" u="1"/>
        <n v="196210" u="1"/>
        <n v="84557" u="1"/>
        <n v="56479" u="1"/>
        <n v="80431" u="1"/>
        <n v="78368" u="1"/>
        <n v="441112" u="1"/>
        <n v="138445" u="1"/>
        <n v="123068" u="1"/>
        <n v="203088" u="1"/>
        <n v="88684" u="1"/>
        <n v="108627" u="1"/>
        <n v="350340" u="1"/>
        <n v="73555" u="1"/>
        <n v="71492" u="1"/>
        <n v="12624" u="1"/>
        <n v="67366" u="1"/>
        <n v="145857.24927999999" u="1"/>
        <n v="1119712" u="1"/>
        <n v="107940" u="1"/>
        <n v="164580" u="1"/>
        <n v="66679" u="1"/>
        <n v="108628" u="1"/>
        <n v="150827" u="1"/>
        <n v="963116" u="1"/>
        <n v="539501" u="1"/>
        <n v="120319" u="1"/>
        <n v="171458" u="1"/>
        <n v="178335" u="1"/>
        <n v="48228" u="1"/>
        <n v="150828" u="1"/>
        <n v="127884" u="1"/>
        <n v="289831" u="1"/>
        <n v="435621" u="1"/>
        <n v="75620" u="1"/>
        <n v="163207" u="1"/>
        <n v="84560" u="1"/>
        <n v="76308" u="1"/>
        <n v="94188" u="1"/>
        <n v="358602" u="1"/>
        <n v="92125" u="1"/>
        <n v="44790" u="1"/>
        <n v="49260" u="1"/>
        <n v="60263" u="1"/>
        <n v="76996" u="1"/>
        <n v="13312" u="1"/>
        <n v="11163" u="1"/>
        <n v="86624" u="1"/>
        <n v="108630" u="1"/>
        <n v="170086" u="1"/>
        <n v="43415" u="1"/>
        <n v="9100" u="1"/>
        <n v="34" u="1"/>
        <n v="139829" u="1"/>
        <n v="150832" u="1"/>
        <n v="194844" u="1"/>
        <n v="105880" u="1"/>
        <n v="46166" u="1"/>
        <n v="114820" u="1"/>
        <n v="230604" u="1"/>
        <n v="507148" u="1"/>
        <n v="138454" u="1"/>
        <n v="141205" u="1"/>
        <n v="95565" u="1"/>
        <n v="80436" u="1"/>
        <n v="57857" u="1"/>
        <n v="13828" u="1"/>
        <n v="3321023" u="1"/>
        <n v="198973" u="1"/>
        <n v="13546598.4" u="1"/>
        <n v="9616" u="1"/>
        <n v="131580" u="1"/>
        <n v="528532" u="1"/>
        <n v="99020.800000000003" u="1"/>
        <n v="132956" u="1"/>
        <n v="85939" u="1"/>
        <n v="39634" u="1"/>
        <n v="134332" u="1"/>
        <n v="145335" u="1"/>
        <n v="182471" u="1"/>
        <n v="50360.156159999999" u="1"/>
        <n v="114135" u="1"/>
        <n v="4692" u="1"/>
        <n v="49262" u="1"/>
        <n v="77000" u="1"/>
        <n v="3298" u="1"/>
        <n v="60609" u="1"/>
        <n v="47543" u="1"/>
        <n v="159091" u="1"/>
        <n v="93505" u="1"/>
        <n v="616569" u="1"/>
        <n v="45480" u="1"/>
        <n v="963164" u="1"/>
        <n v="201728" u="1"/>
        <n v="96256" u="1"/>
        <n v="52357" u="1"/>
        <n v="347619" u="1"/>
        <n v="39291" u="1"/>
        <n v="94881" u="1"/>
        <n v="142588" u="1"/>
        <n v="90755" u="1"/>
        <n v="116200" u="1"/>
        <n v="233364" u="1"/>
        <n v="207232" u="1"/>
        <n v="74939" u="1"/>
        <n v="47200" u="1"/>
        <n v="13" u="1"/>
        <n v="325619" u="1"/>
        <n v="95570" u="1"/>
        <n v="168723" u="1"/>
        <n v="120327" u="1"/>
        <n v="131588" u="1"/>
        <n v="178351" u="1"/>
        <n v="273357" u="1"/>
        <n v="15204" u="1"/>
        <n v="101072" u="1"/>
        <n v="63705" u="1"/>
        <n v="507172" u="1"/>
        <n v="99697" u="1"/>
        <n v="18666" u="1"/>
        <n v="97634" u="1"/>
        <n v="152220" u="1"/>
        <n v="303618" u="1"/>
        <n v="111388" u="1"/>
        <n v="189889.24927999999" u="1"/>
        <n v="2981358" u="1"/>
        <n v="85256" u="1"/>
        <n v="107262" u="1"/>
        <n v="49264" u="1"/>
        <n v="66001" u="1"/>
        <n v="107950" u="1"/>
        <n v="58204" u="1"/>
        <n v="112764" u="1"/>
        <n v="196976.31232" u="1"/>
        <n v="342132" u="1"/>
        <n v="2409234" u="1"/>
        <n v="58892" u="1"/>
        <n v="81264.312319999997" u="1"/>
        <n v="96260" u="1"/>
        <n v="11336" u="1"/>
        <n v="54766" u="1"/>
        <n v="194860" u="1"/>
        <n v="116891" u="1"/>
        <n v="123768" u="1"/>
        <n v="4453248" u="1"/>
        <n v="59580" u="1"/>
        <n v="82507" u="1"/>
        <n v="80444" u="1"/>
        <n v="146723" u="1"/>
        <n v="153600" u="1"/>
        <n v="129270" u="1"/>
        <n v="171480" u="1"/>
        <n v="72192" u="1"/>
        <n v="94198" u="1"/>
        <n v="81132" u="1"/>
        <n v="33792" u="1"/>
        <n v="51672" u="1"/>
        <n v="45139" u="1"/>
        <n v="1244" u="1"/>
        <n v="63019" u="1"/>
        <n v="131596" u="1"/>
        <n v="171482" u="1"/>
        <n v="134347" u="1"/>
        <n v="45827" u="1"/>
        <n v="83884" u="1"/>
        <n v="186612" u="1"/>
        <n v="106578" u="1"/>
        <n v="87960.780799999993" u="1"/>
        <n v="85260" u="1"/>
        <n v="107266" u="1"/>
        <n v="561612" u="1"/>
        <n v="35856" u="1"/>
        <n v="254007" u="1"/>
        <n v="227875" u="1"/>
        <n v="23481" u="1"/>
        <n v="142602" u="1"/>
        <n v="68756" u="1"/>
        <n v="88699" u="1"/>
        <n v="270628" u="1"/>
        <n v="342148" u="1"/>
        <n v="10133" u="1"/>
        <n v="141761.24927999999" u="1"/>
        <n v="10219" u="1"/>
        <n v="26060" u="1"/>
        <n v="134351" u="1"/>
        <n v="83886" u="1"/>
        <n v="135727" u="1"/>
        <n v="443929" u="1"/>
        <n v="3943" u="1"/>
        <n v="106580" u="1"/>
        <n v="143980" u="1"/>
        <n v="249884" u="1"/>
        <n v="78385" u="1"/>
        <n v="89388" u="1"/>
        <n v="87325" u="1"/>
        <n v="109331" u="1"/>
        <n v="72196" u="1"/>
        <n v="225128" u="1"/>
        <n v="114833" u="1"/>
        <n v="45141" u="1"/>
        <n v="200372" u="1"/>
        <n v="7138304" u="1"/>
        <n v="117584" u="1"/>
        <n v="154985" u="1"/>
        <n v="245760" u="1"/>
        <n v="1967212" u="1"/>
        <n v="189370" u="1"/>
        <n v="92140" u="1"/>
        <n v="123086" u="1"/>
        <n v="99017" u="1"/>
        <n v="118960" u="1"/>
        <n v="387048.89856" u="1"/>
        <n v="101768" u="1"/>
        <n v="123774" u="1"/>
        <n v="110708" u="1"/>
        <n v="1230020" u="1"/>
        <n v="75636" u="1"/>
        <n v="185245" u="1"/>
        <n v="69447" u="1"/>
        <n v="139858" u="1"/>
        <n v="27608" u="1"/>
        <n v="142609" u="1"/>
        <n v="92141" u="1"/>
        <n v="33795" u="1"/>
        <n v="66009" u="1"/>
        <n v="399928" u="1"/>
        <n v="64741" u="1"/>
        <n v="33" u="1"/>
        <n v="175619" u="1"/>
        <n v="45142" u="1"/>
        <n v="106583" u="1"/>
        <n v="104520" u="1"/>
        <n v="80451" u="1"/>
        <n v="98331" u="1"/>
        <n v="203128" u="1"/>
        <n v="70824" u="1"/>
        <n v="141237" u="1"/>
        <n v="333916" u="1"/>
        <n v="80452" u="1"/>
        <n v="98332" u="1"/>
        <n v="153616" u="1"/>
        <n v="248517" u="1"/>
        <n v="4392" u="1"/>
        <n v="145364" u="1"/>
        <n v="1054012" u="1"/>
        <n v="4539801.5999999996" u="1"/>
        <n v="320164" u="1"/>
        <n v="28984" u="1"/>
        <n v="83891" u="1"/>
        <n v="88705" u="1"/>
        <n v="110711" u="1"/>
        <n v="3191" u="1"/>
        <n v="232014" u="1"/>
        <n v="518221" u="1"/>
        <n v="74264" u="1"/>
        <n v="215510" u="1"/>
        <n v="90081" u="1"/>
        <n v="63711" u="1"/>
        <n v="83892" u="1"/>
        <n v="3751936" u="1"/>
        <n v="79766" u="1"/>
        <n v="44112" u="1"/>
        <n v="110712" u="1"/>
        <n v="134364" u="1"/>
        <n v="178376" u="1"/>
        <n v="270656" u="1"/>
        <n v="84580" u="1"/>
        <n v="990412.79999999993" u="1"/>
        <n v="91457" u="1"/>
        <n v="6842" u="1"/>
        <n v="135740" u="1"/>
        <n v="4422171" u="1"/>
        <n v="116214" u="1"/>
        <n v="92145" u="1"/>
        <n v="284412" u="1"/>
        <n v="68076" u="1"/>
        <n v="188005" u="1"/>
        <n v="85956" u="1"/>
        <n v="45144" u="1"/>
        <n v="255399" u="1"/>
        <n v="86644" u="1"/>
        <n v="84581" u="1"/>
        <n v="104524" u="1"/>
        <n v="221015" u="1"/>
        <n v="36892" u="1"/>
        <n v="56835" u="1"/>
        <n v="12455" u="1"/>
        <n v="79080" u="1"/>
        <n v="123092" u="1"/>
        <n v="88020" u="1"/>
        <n v="322928" u="1"/>
        <n v="141245" u="1"/>
        <n v="7100" u="1"/>
        <n v="71516" u="1"/>
        <n v="93522" u="1"/>
        <n v="102462" u="1"/>
        <n v="43417.599999999999" u="1"/>
        <n v="122405" u="1"/>
        <n v="75790.663679999998" u="1"/>
        <n v="189384" u="1"/>
        <n v="125156" u="1"/>
        <n v="31220" u="1"/>
        <n v="60618" u="1"/>
        <n v="65088" u="1"/>
        <n v="75643" u="1"/>
        <n v="170130" u="1"/>
        <n v="65432" u="1"/>
        <n v="331186" u="1"/>
        <n v="160503" u="1"/>
        <n v="20561" u="1"/>
        <n v="155033.60000000001" u="1"/>
        <n v="74956" u="1"/>
        <n v="46177" u="1"/>
        <n v="81833" u="1"/>
        <n v="66704" u="1"/>
        <n v="75644" u="1"/>
        <n v="146751" u="1"/>
        <n v="131622" u="1"/>
        <n v="142625" u="1"/>
        <n v="153628" u="1"/>
        <n v="175634" u="1"/>
        <n v="79216.312319999997" u="1"/>
        <n v="103152" u="1"/>
        <n v="49272" u="1"/>
        <n v="77020" u="1"/>
        <n v="13315" u="1"/>
        <n v="103840" u="1"/>
        <n v="68768" u="1"/>
        <n v="572716" u="1"/>
        <n v="6478768" u="1"/>
        <n v="177011" u="1"/>
        <n v="194891" u="1"/>
        <n v="89399" u="1"/>
        <n v="317440" u="1"/>
        <n v="58900" u="1"/>
        <n v="41364" u="1"/>
        <n v="61307" u="1"/>
        <n v="159132" u="1"/>
        <n v="32768" u="1"/>
        <n v="435724" u="1"/>
        <n v="70832" u="1"/>
        <n v="142628" u="1"/>
        <n v="44115" u="1"/>
        <n v="134376" u="1"/>
        <n v="3664" u="1"/>
        <n v="7659" u="1"/>
        <n v="124472" u="1"/>
        <n v="292688" u="1"/>
        <n v="81148" u="1"/>
        <n v="101091" u="1"/>
        <n v="110031" u="1"/>
        <n v="166011" u="1"/>
        <n v="36207" u="1"/>
        <n v="105905" u="1"/>
        <n v="110719" u="1"/>
        <n v="58557" u="1"/>
        <n v="106593" u="1"/>
        <n v="1284710.3999999999" u="1"/>
        <n v="281688" u="1"/>
        <n v="49961" u="1"/>
        <n v="100404" u="1"/>
        <n v="237532" u="1"/>
        <n v="20562" u="1"/>
        <n v="83212" u="1"/>
        <n v="203148" u="1"/>
        <n v="104531" u="1"/>
        <n v="243035" u="1"/>
        <n v="66021" u="1"/>
        <n v="121036" u="1"/>
        <n v="166015" u="1"/>
        <n v="278943" u="1"/>
        <n v="150886" u="1"/>
        <n v="83901" u="1"/>
        <n v="94904" u="1"/>
        <n v="116910" u="1"/>
        <n v="62684" u="1"/>
        <n v="193523" u="1"/>
        <n v="303701" u="1"/>
        <n v="314704" u="1"/>
        <n v="54088" u="1"/>
        <n v="913841" u="1"/>
        <n v="528737" u="1"/>
        <n v="69460" u="1"/>
        <n v="127226" u="1"/>
        <n v="114160" u="1"/>
        <n v="88028" u="1"/>
        <n v="44117" u="1"/>
        <n v="2211840" u="1"/>
        <n v="438492" u="1"/>
        <n v="106596" u="1"/>
        <n v="441243" u="1"/>
        <n v="82527" u="1"/>
        <n v="188024" u="1"/>
        <n v="161892" u="1"/>
        <n v="72212" u="1"/>
        <n v="90092" u="1"/>
        <n v="342218" u="1"/>
        <n v="2255872" u="1"/>
        <n v="99720" u="1"/>
        <n v="47556" u="1"/>
        <n v="1340292" u="1"/>
        <n v="1932" u="1"/>
        <n v="204531" u="1"/>
        <n v="20563" u="1"/>
        <n v="101096" u="1"/>
        <n v="118976" u="1"/>
        <n v="116913" u="1"/>
        <n v="92844" u="1"/>
        <n v="366980" u="1"/>
        <n v="110724" u="1"/>
        <n v="218286" u="1"/>
        <n v="203157" u="1"/>
        <n v="223788" u="1"/>
        <n v="5939.2" u="1"/>
        <n v="217210.22464" u="1"/>
        <n v="101785" u="1"/>
        <n v="77716" u="1"/>
        <n v="174276" u="1"/>
        <n v="58560" u="1"/>
        <n v="122416" u="1"/>
        <n v="19532" u="1"/>
        <n v="170151" u="1"/>
        <n v="110038" u="1"/>
        <n v="2189952" u="1"/>
        <n v="9190" u="1"/>
        <n v="6499" u="1"/>
        <n v="611297" u="1"/>
        <n v="952012.80000000005" u="1"/>
        <n v="1285324" u="1"/>
        <n v="53059" u="1"/>
        <n v="5863176" u="1"/>
        <n v="28644" u="1"/>
        <n v="205912" u="1"/>
        <n v="87345" u="1"/>
        <n v="153648" u="1"/>
        <n v="72216" u="1"/>
        <n v="22283" u="1"/>
        <n v="24518" u="1"/>
        <n v="333982" u="1"/>
        <n v="205913" u="1"/>
        <n v="72904" u="1"/>
        <n v="94910" u="1"/>
        <n v="3686400" u="1"/>
        <n v="174280" u="1"/>
        <n v="73592" u="1"/>
        <n v="14004" u="1"/>
        <n v="60968" u="1"/>
        <n v="54435" u="1"/>
        <n v="120355" u="1"/>
        <n v="20564" u="1"/>
        <n v="145398" u="1"/>
        <n v="14090" u="1"/>
        <n v="92160" u="1"/>
        <n v="485277" u="1"/>
        <n v="46183" u="1"/>
        <n v="90785" u="1"/>
        <n v="204540" u="1"/>
        <n v="4608" u="1"/>
        <n v="119668" u="1"/>
        <n v="3256" u="1"/>
        <n v="73593" u="1"/>
        <n v="84596" u="1"/>
        <n v="62000" u="1"/>
        <n v="53404" u="1"/>
        <n v="644327" u="1"/>
        <n v="92161" u="1"/>
        <n v="545302" u="1"/>
        <n v="427516" u="1"/>
        <n v="138524" u="1"/>
        <n v="156404" u="1"/>
        <n v="95600" u="1"/>
        <n v="104540" u="1"/>
        <n v="21596" u="1"/>
        <n v="87348" u="1"/>
        <n v="7015" u="1"/>
        <n v="59250" u="1"/>
        <n v="24175" u="1"/>
        <n v="30880" u="1"/>
        <n v="55468" u="1"/>
        <n v="265228" u="1"/>
        <n v="72220" u="1"/>
        <n v="116232" u="1"/>
        <n v="55812" u="1"/>
        <n v="118983" u="1"/>
        <n v="45153" u="1"/>
        <n v="278984" u="1"/>
        <n v="43090" u="1"/>
        <n v="108668" u="1"/>
        <n v="836900" u="1"/>
        <n v="73596" u="1"/>
        <n v="106605" u="1"/>
        <n v="225177" u="1"/>
        <n v="31396" u="1"/>
        <n v="133027" u="1"/>
        <n v="54437" u="1"/>
        <n v="101104" u="1"/>
        <n v="96978" u="1"/>
        <n v="5124" u="1"/>
        <n v="57188" u="1"/>
        <n v="979946" u="1"/>
        <n v="7402" u="1"/>
        <n v="8847" u="1"/>
        <n v="110045" u="1"/>
        <n v="74973" u="1"/>
        <n v="118985" u="1"/>
        <n v="116922" u="1"/>
        <n v="70847" u="1"/>
        <n v="175667" u="1"/>
        <n v="45154" u="1"/>
        <n v="413779" u="1"/>
        <n v="7183976" u="1"/>
        <n v="43091" u="1"/>
        <n v="47561" u="1"/>
        <n v="73598" u="1"/>
        <n v="25895" u="1"/>
        <n v="372519" u="1"/>
        <n v="400027" u="1"/>
        <n v="1153412" u="1"/>
        <n v="323008" u="1"/>
        <n v="71536" u="1"/>
        <n v="51000" u="1"/>
        <n v="51344" u="1"/>
        <n v="60284" u="1"/>
        <n v="16068" u="1"/>
        <n v="380777" u="1"/>
        <n v="116924" u="1"/>
        <n v="31225" u="1"/>
        <n v="51688" u="1"/>
        <n v="197677" u="1"/>
        <n v="4279304" u="1"/>
        <n v="26927" u="1"/>
        <n v="43092" u="1"/>
        <n v="106609" u="1"/>
        <n v="205930" u="1"/>
        <n v="67411" u="1"/>
        <n v="52376" u="1"/>
        <n v="22801" u="1"/>
        <n v="114174" u="1"/>
        <n v="50313" u="1"/>
        <n v="32777" u="1"/>
        <n v="43780" u="1"/>
        <n v="54783" u="1"/>
        <n v="583868" u="1"/>
        <n v="139913" u="1"/>
        <n v="238940" u="1"/>
        <n v="270751" u="1"/>
        <n v="391784" u="1"/>
        <n v="83916" u="1"/>
        <n v="119676" u="1"/>
        <n v="25380" u="1"/>
        <n v="102484" u="1"/>
        <n v="85292" u="1"/>
        <n v="160545" u="1"/>
        <n v="35872" u="1"/>
        <n v="33809" u="1"/>
        <n v="55815" u="1"/>
        <n v="107986" u="1"/>
        <n v="963480" u="1"/>
        <n v="179801" u="1"/>
        <n v="5855" u="1"/>
        <n v="47563" u="1"/>
        <n v="170174" u="1"/>
        <n v="1024000" u="1"/>
        <n v="249946" u="1"/>
        <n v="262505" u="1"/>
        <n v="103173" u="1"/>
        <n v="177052" u="1"/>
        <n v="118990" u="1"/>
        <n v="103861" u="1"/>
        <n v="142668" u="1"/>
        <n v="99735" u="1"/>
        <n v="309145.59999999998" u="1"/>
        <n v="33466" u="1"/>
        <n v="145420" u="1"/>
        <n v="207312" u="1"/>
        <n v="3378688" u="1"/>
        <n v="7844516" u="1"/>
        <n v="142" u="1"/>
        <n v="118991" u="1"/>
        <n v="114865" u="1"/>
        <n v="1406562" u="1"/>
        <n v="43094" u="1"/>
        <n v="102487" u="1"/>
        <n v="172929" u="1"/>
        <n v="245824" u="1"/>
        <n v="208689" u="1"/>
        <n v="7536484" u="1"/>
        <n v="127244" u="1"/>
        <n v="22802" u="1"/>
        <n v="25037" u="1"/>
        <n v="32779" u="1"/>
        <n v="66040" u="1"/>
        <n v="133044" u="1"/>
        <n v="12846080" u="1"/>
        <n v="52722" u="1"/>
        <n v="105926" u="1"/>
        <n v="186684" u="1"/>
        <n v="924997" u="1"/>
        <n v="947004" u="1"/>
        <n v="149550" u="1"/>
        <n v="207316" u="1"/>
        <n v="77044" u="1"/>
        <n v="172932" u="1"/>
        <n v="292777" u="1"/>
        <n v="24760.156159999999" u="1"/>
        <n v="94924" u="1"/>
        <n v="130684" u="1"/>
        <n v="175684" u="1"/>
        <n v="292780" u="1"/>
        <n v="92174" u="1"/>
        <n v="1153536" u="1"/>
        <n v="123120" u="1"/>
        <n v="312036" u="1"/>
        <n v="59256" u="1"/>
        <n v="85985" u="1"/>
        <n v="605924" u="1"/>
        <n v="115556" u="1"/>
        <n v="160557" u="1"/>
        <n v="62351" u="1"/>
        <n v="317541" u="1"/>
        <n v="33812" u="1"/>
        <n v="68106" u="1"/>
        <n v="81860" u="1"/>
        <n v="776478" u="1"/>
        <n v="1186569" u="1"/>
        <n v="1076540" u="1"/>
        <n v="175688" u="1"/>
        <n v="47910" u="1"/>
        <n v="22803" u="1"/>
        <n v="74984" u="1"/>
        <n v="81861" u="1"/>
        <n v="50661" u="1"/>
        <n v="259587" u="1"/>
        <n v="1002048" u="1"/>
        <n v="86675" u="1"/>
        <n v="53068" u="1"/>
        <n v="84612" u="1"/>
        <n v="298292" u="1"/>
        <n v="23147" u="1"/>
        <n v="44472" u="1"/>
        <n v="55475" u="1"/>
        <n v="78423" u="1"/>
        <n v="76360" u="1"/>
        <n v="41369.599999999999" u="1"/>
        <n v="312047" u="1"/>
        <n v="6887" u="1"/>
        <n v="4695" u="1"/>
        <n v="21256" u="1"/>
        <n v="49630" u="1"/>
        <n v="121748" u="1"/>
        <n v="145433" u="1"/>
        <n v="63040" u="1"/>
        <n v="139932" u="1"/>
        <n v="567440" u="1"/>
        <n v="63384" u="1"/>
        <n v="114184" u="1"/>
        <n v="405577" u="1"/>
        <n v="6876696" u="1"/>
        <n v="19537" u="1"/>
        <n v="79112" u="1"/>
        <n v="54788" u="1"/>
        <n v="146841.60000000001" u="1"/>
        <n v="70860" u="1"/>
        <n v="108683" u="1"/>
        <n v="95617" u="1"/>
        <n v="71548" u="1"/>
        <n v="6896222" u="1"/>
        <n v="92179" u="1"/>
        <n v="75120.312319999997" u="1"/>
        <n v="38284" u="1"/>
        <n v="66047" u="1"/>
        <n v="64760" u="1"/>
        <n v="139935" u="1"/>
        <n v="146812" u="1"/>
        <n v="125876" u="1"/>
        <n v="3450" u="1"/>
        <n v="73612" u="1"/>
        <n v="203203" u="1"/>
        <n v="411085" u="1"/>
        <n v="56508" u="1"/>
        <n v="91492" u="1"/>
        <n v="380827" u="1"/>
        <n v="103183" u="1"/>
        <n v="88054" u="1"/>
        <n v="31744" u="1"/>
        <n v="57196" u="1"/>
        <n v="1153637" u="1"/>
        <n v="90805" u="1"/>
        <n v="77739" u="1"/>
        <n v="88742" u="1"/>
        <n v="578465" u="1"/>
        <n v="53070" u="1"/>
        <n v="84616" u="1"/>
        <n v="539956" u="1"/>
        <n v="94244" u="1"/>
        <n v="112124" u="1"/>
        <n v="936068" u="1"/>
        <n v="3579" u="1"/>
        <n v="157819" u="1"/>
        <n v="1098639" u="1"/>
        <n v="65105" u="1"/>
        <n v="93557" u="1"/>
        <n v="69488" u="1"/>
        <n v="21601" u="1"/>
        <n v="114188" u="1"/>
        <n v="32784" u="1"/>
        <n v="59260" u="1"/>
        <n v="114876" u="1"/>
        <n v="68801" u="1"/>
        <n v="460611" u="1"/>
        <n v="171576" u="1"/>
        <n v="134441" u="1"/>
        <n v="51352" u="1"/>
        <n v="33816" u="1"/>
        <n v="90120" u="1"/>
        <n v="99060" u="1"/>
        <n v="6368366" u="1"/>
        <n v="26759" u="1"/>
        <n v="328577" u="1"/>
        <n v="2806924" u="1"/>
        <n v="1967907" u="1"/>
        <n v="43100" u="1"/>
        <n v="291552.62463999999" u="1"/>
        <n v="91496" u="1"/>
        <n v="567488" u="1"/>
        <n v="100436" u="1"/>
        <n v="98373" u="1"/>
        <n v="622504" u="1"/>
        <n v="121200.31232" u="1"/>
        <n v="125193" u="1"/>
        <n v="159200" u="1"/>
        <n v="1046122" u="1"/>
        <n v="139945" u="1"/>
        <n v="3794" u="1"/>
        <n v="33129" u="1"/>
        <n v="75680" u="1"/>
        <n v="84620" u="1"/>
        <n v="106626" u="1"/>
        <n v="117629" u="1"/>
        <n v="168829" u="1"/>
        <n v="109377" u="1"/>
        <n v="53416" u="1"/>
        <n v="4500492" u="1"/>
        <n v="60293" u="1"/>
        <n v="77056" u="1"/>
        <n v="2454888" u="1"/>
        <n v="179833" u="1"/>
        <n v="175707" u="1"/>
        <n v="12288" u="1"/>
        <n v="95624" u="1"/>
        <n v="3880" u="1"/>
        <n v="2784" u="1"/>
        <n v="138573" u="1"/>
        <n v="103189" u="1"/>
        <n v="375351" u="1"/>
        <n v="121069" u="1"/>
        <n v="221096" u="1"/>
        <n v="90811" u="1"/>
        <n v="31" u="1"/>
        <n v="24181" u="1"/>
        <n v="106628" u="1"/>
        <n v="12632" u="1"/>
        <n v="135824" u="1"/>
        <n v="159206" u="1"/>
        <n v="496388" u="1"/>
        <n v="2256896" u="1"/>
        <n v="183963" u="1"/>
        <n v="108692" u="1"/>
        <n v="148204" u="1"/>
        <n v="91500" u="1"/>
        <n v="245856" u="1"/>
        <n v="540013" u="1"/>
        <n v="8592" u="1"/>
        <n v="85999" u="1"/>
        <n v="222412.79999999999" u="1"/>
        <n v="331348" u="1"/>
        <n v="27448" u="1"/>
        <n v="2034008" u="1"/>
        <n v="106630" u="1"/>
        <n v="128636" u="1"/>
        <n v="258236" u="1"/>
        <n v="104567" u="1"/>
        <n v="9625.5999999999985" u="1"/>
        <n v="40008" u="1"/>
        <n v="102504" u="1"/>
        <n v="331350" u="1"/>
        <n v="129324" u="1"/>
        <n v="336852" u="1"/>
        <n v="68120" u="1"/>
        <n v="166087" u="1"/>
        <n v="287340" u="1"/>
        <n v="112820" u="1"/>
        <n v="145457" u="1"/>
        <n v="54106" u="1"/>
        <n v="58576" u="1"/>
        <n v="192220" u="1"/>
        <n v="496398" u="1"/>
        <n v="6415" u="1"/>
        <n v="104568" u="1"/>
        <n v="139956" u="1"/>
        <n v="49980" u="1"/>
        <n v="43447" u="1"/>
        <n v="237608" u="1"/>
        <n v="79124" u="1"/>
        <n v="268088" u="1"/>
        <n v="15813" u="1"/>
        <n v="394623" u="1"/>
        <n v="1164800" u="1"/>
        <n v="2112707" u="1"/>
        <n v="5720288.6246400001" u="1"/>
        <n v="19884" u="1"/>
        <n v="80500" u="1"/>
        <n v="2040" u="1"/>
        <n v="101131" u="1"/>
        <n v="3171" u="1"/>
        <n v="13922" u="1"/>
        <n v="123825" u="1"/>
        <n v="639069" u="1"/>
        <n v="99756" u="1"/>
        <n v="12" u="1"/>
        <n v="188098" u="1"/>
        <n v="14008" u="1"/>
        <n v="22635" u="1"/>
        <n v="109384" u="1"/>
        <n v="4524" u="1"/>
        <n v="29340" u="1"/>
        <n v="36915" u="1"/>
        <n v="160591" u="1"/>
        <n v="40345.599999999999" u="1"/>
        <n v="52388" u="1"/>
        <n v="336864" u="1"/>
        <n v="86003" u="1"/>
        <n v="92880" u="1"/>
        <n v="112823" u="1"/>
        <n v="193601" u="1"/>
        <n v="474214.40000000002" u="1"/>
        <n v="59609" u="1"/>
        <n v="161968" u="1"/>
        <n v="699596" u="1"/>
        <n v="2023072" u="1"/>
        <n v="142713" u="1"/>
        <n v="107322" u="1"/>
        <n v="70187" u="1"/>
        <n v="181224" u="1"/>
        <n v="3300" u="1"/>
        <n v="121764" u="1"/>
        <n v="148216" u="1"/>
        <n v="144090" u="1"/>
        <n v="21604" u="1"/>
        <n v="65455" u="1"/>
        <n v="26074" u="1"/>
        <n v="63392" u="1"/>
        <n v="4825" u="1"/>
        <n v="79128" u="1"/>
        <n v="112137" u="1"/>
        <n v="43793" u="1"/>
        <n v="177100" u="1"/>
        <n v="97008" u="1"/>
        <n v="119014" u="1"/>
        <n v="70876" u="1"/>
        <n v="160596" u="1"/>
        <n v="55140" u="1"/>
        <n v="216987" u="1"/>
        <n v="55484" u="1"/>
        <n v="78441" u="1"/>
        <n v="35885" u="1"/>
        <n v="46888" u="1"/>
        <n v="199108" u="1"/>
        <n v="1869070" u="1"/>
        <n v="163349" u="1"/>
        <n v="104574" u="1"/>
        <n v="115577" u="1"/>
        <n v="3472" u="1"/>
        <n v="183980" u="1"/>
        <n v="65456" u="1"/>
        <n v="142719" u="1"/>
        <n v="58923" u="1"/>
        <n v="81193" u="1"/>
        <n v="92196" u="1"/>
        <n v="617101" u="1"/>
        <n v="161975" u="1"/>
        <n v="367140" u="1"/>
        <n v="121767" u="1"/>
        <n v="37605" u="1"/>
        <n v="59611" u="1"/>
        <n v="196360" u="1"/>
        <n v="46545" u="1"/>
        <n v="15384" u="1"/>
        <n v="153725" u="1"/>
        <n v="79819" u="1"/>
        <n v="101825" u="1"/>
        <n v="281871" u="1"/>
        <n v="1142908" u="1"/>
        <n v="72255" u="1"/>
        <n v="61808.312319999997" u="1"/>
        <n v="97012" u="1"/>
        <n v="103889" u="1"/>
        <n v="123832" u="1"/>
        <n v="149601" u="1"/>
        <n v="9281" u="1"/>
        <n v="42076" u="1"/>
        <n v="265371" u="1"/>
        <n v="223872" u="1"/>
        <n v="98388" u="1"/>
        <n v="42420" u="1"/>
        <n v="17823" u="1"/>
        <n v="163356" u="1"/>
        <n v="68130" u="1"/>
        <n v="298383" u="1"/>
        <n v="54111" u="1"/>
        <n v="117644" u="1"/>
        <n v="82572" u="1"/>
        <n v="243129" u="1"/>
        <n v="100452" u="1"/>
        <n v="98389" u="1"/>
        <n v="96326" u="1"/>
        <n v="83260" u="1"/>
        <n v="81197" u="1"/>
        <n v="229376" u="1"/>
        <n v="479936" u="1"/>
        <n v="61676" u="1"/>
        <n v="229377" u="1"/>
        <n v="42077" u="1"/>
        <n v="102516" u="1"/>
        <n v="44484" u="1"/>
        <n v="292761.59999999998" u="1"/>
        <n v="259636" u="1"/>
        <n v="94264" u="1"/>
        <n v="1836156" u="1"/>
        <n v="86012" u="1"/>
        <n v="1792145" u="1"/>
        <n v="103892" u="1"/>
        <n v="98391" u="1"/>
        <n v="79136" u="1"/>
        <n v="148233" u="1"/>
        <n v="303897" u="1"/>
        <n v="130713" u="1"/>
        <n v="163363" u="1"/>
        <n v="1440070" u="1"/>
        <n v="80512" u="1"/>
        <n v="383670" u="1"/>
        <n v="225256" u="1"/>
        <n v="108020" u="1"/>
        <n v="427684" u="1"/>
        <n v="859225" u="1"/>
        <n v="167491" u="1"/>
        <n v="119711" u="1"/>
        <n v="82576" u="1"/>
        <n v="2135133" u="1"/>
        <n v="139984" u="1"/>
        <n v="98393" u="1"/>
        <n v="292900" u="1"/>
        <n v="92892" u="1"/>
        <n v="16449" u="1"/>
        <n v="66760" u="1"/>
        <n v="84640" u="1"/>
        <n v="55489" u="1"/>
        <n v="78451" u="1"/>
        <n v="1110016" u="1"/>
        <n v="29859" u="1"/>
        <n v="182623" u="1"/>
        <n v="380928" u="1"/>
        <n v="15471" u="1"/>
        <n v="68136" u="1"/>
        <n v="86016" u="1"/>
        <n v="1040791" u="1"/>
        <n v="1385102" u="1"/>
        <n v="378180" u="1"/>
        <n v="98395" u="1"/>
        <n v="1460" u="1"/>
        <n v="50332" u="1"/>
        <n v="61335" u="1"/>
        <n v="306663" u="1"/>
        <n v="595176" u="1"/>
        <n v="188128" u="1"/>
        <n v="69513" u="1"/>
        <n v="55490" u="1"/>
        <n v="9368" u="1"/>
        <n v="1046304" u="1"/>
        <n v="166123" u="1"/>
        <n v="4439" u="1"/>
        <n v="72952" u="1"/>
        <n v="639196" u="1"/>
        <n v="49645" u="1"/>
        <n v="77766" u="1"/>
        <n v="43112" u="1"/>
        <n v="117652" u="1"/>
        <n v="60992" u="1"/>
        <n v="98397" u="1"/>
        <n v="145494" u="1"/>
        <n v="68827" u="1"/>
        <n v="55491" u="1"/>
        <n v="111464" u="1"/>
        <n v="223892" u="1"/>
        <n v="44832" u="1"/>
        <n v="108026" u="1"/>
        <n v="56179" u="1"/>
        <n v="68828" u="1"/>
        <n v="77768" u="1"/>
        <n v="54116" u="1"/>
        <n v="1737011.2" u="1"/>
        <n v="104588" u="1"/>
        <n v="98399" u="1"/>
        <n v="94273" u="1"/>
        <n v="152375" u="1"/>
        <n v="133120" u="1"/>
        <n v="81895" u="1"/>
        <n v="30720" u="1"/>
        <n v="55148" u="1"/>
        <n v="88772" u="1"/>
        <n v="99775" u="1"/>
        <n v="178508" u="1"/>
        <n v="86709" u="1"/>
        <n v="148250" u="1"/>
        <n v="173007" u="1"/>
        <n v="317747.19999999995" u="1"/>
        <n v="55492" u="1"/>
        <n v="584209" u="1"/>
        <n v="98400" u="1"/>
        <n v="26594" u="1"/>
        <n v="149626" u="1"/>
        <n v="160629" u="1"/>
        <n v="145500" u="1"/>
        <n v="38300" u="1"/>
        <n v="42770" u="1"/>
        <n v="2575495" u="1"/>
        <n v="1165136" u="1"/>
        <n v="148252" u="1"/>
        <n v="1957356" u="1"/>
        <n v="56524" u="1"/>
        <n v="91524" u="1"/>
        <n v="98401" u="1"/>
        <n v="5084" u="1"/>
        <n v="31580" u="1"/>
        <n v="167508" u="1"/>
        <n v="268176" u="1"/>
        <n v="18514" u="1"/>
        <n v="63745" u="1"/>
        <n v="83960" u="1"/>
        <n v="116969" u="1"/>
        <n v="174386" u="1"/>
        <n v="106654" u="1"/>
        <n v="223900" u="1"/>
        <n v="48960" u="1"/>
        <n v="76396" u="1"/>
        <n v="96339" u="1"/>
        <n v="457981" u="1"/>
        <n v="103216" u="1"/>
        <n v="121096" u="1"/>
        <n v="105967" u="1"/>
        <n v="167511" u="1"/>
        <n v="262680" u="1"/>
        <n v="529216" u="1"/>
        <n v="192268" u="1"/>
        <n v="98403" u="1"/>
        <n v="94277" u="1"/>
        <n v="6758.4" u="1"/>
        <n v="56869" u="1"/>
        <n v="444232" u="1"/>
        <n v="108031" u="1"/>
        <n v="369962" u="1"/>
        <n v="1761" u="1"/>
        <n v="57557" u="1"/>
        <n v="104593" u="1"/>
        <n v="3072000" u="1"/>
        <n v="206024" u="1"/>
        <n v="98404" u="1"/>
        <n v="241784" u="1"/>
        <n v="534728" u="1"/>
        <n v="118347" u="1"/>
        <n v="301196" u="1"/>
        <n v="57901" u="1"/>
        <n v="391782.40000000002" u="1"/>
        <n v="108032" u="1"/>
        <n v="72960" u="1"/>
        <n v="125912" u="1"/>
        <n v="13925" u="1"/>
        <n v="90840" u="1"/>
        <n v="226656" u="1"/>
        <n v="255539" u="1"/>
        <n v="435985" u="1"/>
        <n v="137257" u="1"/>
        <n v="78462" u="1"/>
        <n v="56870" u="1"/>
        <n v="177144" u="1"/>
        <n v="18515" u="1"/>
        <n v="119036" u="1"/>
        <n v="130" u="1"/>
        <n v="449743" u="1"/>
        <n v="30" u="1"/>
        <n v="80526" u="1"/>
        <n v="369972" u="1"/>
        <n v="98406" u="1"/>
        <n v="7964" u="1"/>
        <n v="23329" u="1"/>
        <n v="127289" u="1"/>
        <n v="137260" u="1"/>
        <n v="292953" u="1"/>
        <n v="94968" u="1"/>
        <n v="121788" u="1"/>
        <n v="2851020.8000000003" u="1"/>
        <n v="306708" u="1"/>
        <n v="320462" u="1"/>
        <n v="83278" u="1"/>
        <n v="101158" u="1"/>
        <n v="43805" u="1"/>
        <n v="54808" u="1"/>
        <n v="177148" u="1"/>
        <n v="157893" u="1"/>
        <n v="650035.19999999995" u="1"/>
        <n v="30722" u="1"/>
        <n v="2359703.9616" u="1"/>
        <n v="108723" u="1"/>
        <n v="245918" u="1"/>
        <n v="87405" u="1"/>
        <n v="125228" u="1"/>
        <n v="8338" u="1"/>
        <n v="121102" u="1"/>
        <n v="492563.82464000001" u="1"/>
        <n v="529264" u="1"/>
        <n v="115601" u="1"/>
        <n v="56528" u="1"/>
        <n v="168899" u="1"/>
        <n v="65468" u="1"/>
        <n v="397492" u="1"/>
        <n v="255548" u="1"/>
        <n v="372736" u="1"/>
        <n v="1957492" u="1"/>
        <n v="177152" u="1"/>
        <n v="83968" u="1"/>
        <n v="70902" u="1"/>
        <n v="175777" u="1"/>
        <n v="112851" u="1"/>
        <n v="134516" u="1"/>
        <n v="320474" u="1"/>
        <n v="342480" u="1"/>
        <n v="93596" u="1"/>
        <n v="4096" u="1"/>
        <n v="87407" u="1"/>
        <n v="1976" u="1"/>
        <n v="1428" u="1"/>
        <n v="127293" u="1"/>
        <n v="77092" u="1"/>
        <n v="232169" u="1"/>
        <n v="86032" u="1"/>
        <n v="58248" u="1"/>
        <n v="56185" u="1"/>
        <n v="204662" u="1"/>
        <n v="156524" u="1"/>
        <n v="155149" u="1"/>
        <n v="188158" u="1"/>
        <n v="232170" u="1"/>
        <n v="56529" u="1"/>
        <n v="146897" u="1"/>
        <n v="622808" u="1"/>
        <n v="96348" u="1"/>
        <n v="17313" u="1"/>
        <n v="79156" u="1"/>
        <n v="88096" u="1"/>
        <n v="144147" u="1"/>
        <n v="179907" u="1"/>
        <n v="142772" u="1"/>
        <n v="4194804" u="1"/>
        <n v="447016" u="1"/>
        <n v="24190" u="1"/>
        <n v="3129" u="1"/>
        <n v="157902" u="1"/>
        <n v="134521" u="1"/>
        <n v="1099304" u="1"/>
        <n v="261056" u="1"/>
        <n v="3172" u="1"/>
        <n v="403008" u="1"/>
        <n v="119731" u="1"/>
        <n v="196414" u="1"/>
        <n v="95662" u="1"/>
        <n v="12144435.200000001" u="1"/>
        <n v="61000" u="1"/>
        <n v="43464" u="1"/>
        <n v="58937" u="1"/>
        <n v="74344" u="1"/>
        <n v="96350" u="1"/>
        <n v="56874" u="1"/>
        <n v="18517" u="1"/>
        <n v="9800" u="1"/>
        <n v="181287" u="1"/>
        <n v="1308387" u="1"/>
        <n v="104603" u="1"/>
        <n v="120420" u="1"/>
        <n v="53436" u="1"/>
        <n v="9972" u="1"/>
        <n v="408516" u="1"/>
        <n v="30036" u="1"/>
        <n v="60313" u="1"/>
        <n v="155156" u="1"/>
        <n v="130048" u="1"/>
        <n v="164784" u="1"/>
        <n v="49654" u="1"/>
        <n v="207421" u="1"/>
        <n v="47591" u="1"/>
        <n v="146905" u="1"/>
        <n v="103229" u="1"/>
        <n v="938577.75616000011" u="1"/>
        <n v="153783" u="1"/>
        <n v="112857" u="1"/>
        <n v="99791" u="1"/>
        <n v="48623" u="1"/>
        <n v="71596" u="1"/>
        <n v="157910" u="1"/>
        <n v="37964" u="1"/>
        <n v="4" u="1"/>
        <n v="192295" u="1"/>
        <n v="214301" u="1"/>
        <n v="258313" u="1"/>
        <n v="10660" u="1"/>
        <n v="61002" u="1"/>
        <n v="67471" u="1"/>
        <n v="100480" u="1"/>
        <n v="52406" u="1"/>
        <n v="167540" u="1"/>
        <n v="320504" u="1"/>
        <n v="1385465" u="1"/>
        <n v="127988" u="1"/>
        <n v="5314974" u="1"/>
        <n v="66784" u="1"/>
        <n v="59627" u="1"/>
        <n v="75724" u="1"/>
        <n v="533" u="1"/>
        <n v="55501" u="1"/>
        <n v="48968" u="1"/>
        <n v="53438" u="1"/>
        <n v="3559" u="1"/>
        <n v="46905" u="1"/>
        <n v="57908" u="1"/>
        <n v="40372" u="1"/>
        <n v="79163" u="1"/>
        <n v="99106" u="1"/>
        <n v="166167" u="1"/>
        <n v="301253" u="1"/>
        <n v="72974" u="1"/>
        <n v="94980" u="1"/>
        <n v="186798" u="1"/>
        <n v="88791" u="1"/>
        <n v="121800" u="1"/>
        <n v="650378" u="1"/>
        <n v="78476" u="1"/>
        <n v="447046" u="1"/>
        <n v="628376" u="1"/>
        <n v="50688" u="1"/>
        <n v="46562" u="1"/>
        <n v="820933" u="1"/>
        <n v="89480" u="1"/>
        <n v="284755" u="1"/>
        <n v="589619.19999999995" u="1"/>
        <n v="42436" u="1"/>
        <n v="171672" u="1"/>
        <n v="644887" u="1"/>
        <n v="31069" u="1"/>
        <n v="110111" u="1"/>
        <n v="26771" u="1"/>
        <n v="97045" u="1"/>
        <n v="842943" u="1"/>
        <n v="20238" u="1"/>
        <n v="3731" u="1"/>
        <n v="76415" u="1"/>
        <n v="50345" u="1"/>
        <n v="178552" u="1"/>
        <n v="67476" u="1"/>
        <n v="123179" u="1"/>
        <n v="100064.62463999999" u="1"/>
        <n v="22712.156159999999" u="1"/>
        <n v="38999" u="1"/>
        <n v="234945" u="1"/>
        <n v="54472" u="1"/>
        <n v="315026" u="1"/>
        <n v="77105" u="1"/>
        <n v="121117" u="1"/>
        <n v="1319544" u="1"/>
        <n v="179931" u="1"/>
        <n v="3946" u="1"/>
        <n v="334284" u="1"/>
        <n v="33498" u="1"/>
        <n v="55504" u="1"/>
        <n v="252827" u="1"/>
        <n v="107364" u="1"/>
        <n v="28835" u="1"/>
        <n v="35905" u="1"/>
        <n v="81920" u="1"/>
        <n v="903493" u="1"/>
        <n v="491080" u="1"/>
        <n v="218444" u="1"/>
        <n v="140758.71231999999" u="1"/>
        <n v="124557" u="1"/>
        <n v="74356" u="1"/>
        <n v="639425" u="1"/>
        <n v="45877" u="1"/>
        <n v="81921" u="1"/>
        <n v="677939" u="1"/>
        <n v="185437" u="1"/>
        <n v="64101" u="1"/>
        <n v="181311" u="1"/>
        <n v="67480" u="1"/>
        <n v="74357" u="1"/>
        <n v="62382" u="1"/>
        <n v="6836460" u="1"/>
        <n v="408564" u="1"/>
        <n v="130060" u="1"/>
        <n v="94988" u="1"/>
        <n v="70919" u="1"/>
        <n v="81922" u="1"/>
        <n v="21443" u="1"/>
        <n v="43127" u="1"/>
        <n v="137301" u="1"/>
        <n v="113556" u="1"/>
        <n v="39001" u="1"/>
        <n v="87424" u="1"/>
        <n v="265528" u="1"/>
        <n v="36938" u="1"/>
        <n v="1165561" u="1"/>
        <n v="6461" u="1"/>
        <n v="328796" u="1"/>
        <n v="68169" u="1"/>
        <n v="203320" u="1"/>
        <n v="97052" u="1"/>
        <n v="81923" u="1"/>
        <n v="79860" u="1"/>
        <n v="55162" u="1"/>
        <n v="55506" u="1"/>
        <n v="37970" u="1"/>
        <n v="42440" u="1"/>
        <n v="510349" u="1"/>
        <n v="35907" u="1"/>
        <n v="90176" u="1"/>
        <n v="60320" u="1"/>
        <n v="16077" u="1"/>
        <n v="64790" u="1"/>
        <n v="40721" u="1"/>
        <n v="24710" u="1"/>
        <n v="152434" u="1"/>
        <n v="173065" u="1"/>
        <n v="61008" u="1"/>
        <n v="43472" u="1"/>
        <n v="109432" u="1"/>
        <n v="1781760" u="1"/>
        <n v="127312" u="1"/>
        <n v="9716" u="1"/>
        <n v="50349" u="1"/>
        <n v="66108" u="1"/>
        <n v="72985" u="1"/>
        <n v="81925" u="1"/>
        <n v="92928" u="1"/>
        <n v="131805" u="1"/>
        <n v="1473684" u="1"/>
        <n v="268289" u="1"/>
        <n v="29696" u="1"/>
        <n v="181319" u="1"/>
        <n v="35564" u="1"/>
        <n v="57570" u="1"/>
        <n v="82613" u="1"/>
        <n v="458092" u="1"/>
        <n v="55507" u="1"/>
        <n v="89490" u="1"/>
        <n v="135932" u="1"/>
        <n v="53444" u="1"/>
        <n v="156563" u="1"/>
        <n v="62384" u="1"/>
        <n v="92241" u="1"/>
        <n v="101181" u="1"/>
        <n v="192323" u="1"/>
        <n v="214329" u="1"/>
        <n v="66109" u="1"/>
        <n v="256966" u="1"/>
        <n v="372821" u="1"/>
        <n v="45192" u="1"/>
        <n v="60665" u="1"/>
        <n v="156564" u="1"/>
        <n v="3323" u="1"/>
        <n v="104620" u="1"/>
        <n v="113560" u="1"/>
        <n v="1030078" u="1"/>
        <n v="141436" u="1"/>
        <n v="2270" u="1"/>
        <n v="268297" u="1"/>
        <n v="14788" u="1"/>
        <n v="106684" u="1"/>
        <n v="57571" u="1"/>
        <n v="115624" u="1"/>
        <n v="232212" u="1"/>
        <n v="80552" u="1"/>
        <n v="217083" u="1"/>
        <n v="55508" u="1"/>
        <n v="76426" u="1"/>
        <n v="98432" u="1"/>
        <n v="463604" u="1"/>
        <n v="58736.312319999997" u="1"/>
        <n v="2356" u="1"/>
        <n v="36597" u="1"/>
        <n v="47600" u="1"/>
        <n v="106685" u="1"/>
        <n v="12897" u="1"/>
        <n v="232214" u="1"/>
        <n v="56540" u="1"/>
        <n v="392086" u="1"/>
        <n v="175824" u="1"/>
        <n v="219836" u="1"/>
        <n v="237716" u="1"/>
        <n v="229464" u="1"/>
        <n v="239092" u="1"/>
        <n v="92932" u="1"/>
        <n v="110812" u="1"/>
        <n v="271056" u="1"/>
        <n v="18694" u="1"/>
        <n v="243219" u="1"/>
        <n v="124566" u="1"/>
        <n v="37973" u="1"/>
        <n v="2808896" u="1"/>
        <n v="94308" u="1"/>
        <n v="116314" u="1"/>
        <n v="101185" u="1"/>
        <n v="112188" u="1"/>
        <n v="408596" u="1"/>
        <n v="77116" u="1"/>
        <n v="81930" u="1"/>
        <n v="394844" u="1"/>
        <n v="214338" u="1"/>
        <n v="166200" u="1"/>
        <n v="11264" u="1"/>
        <n v="228092" u="1"/>
        <n v="67489" u="1"/>
        <n v="394845" u="1"/>
        <n v="70240" u="1"/>
        <n v="196459" u="1"/>
        <n v="364588" u="1"/>
        <n v="496624" u="1"/>
        <n v="92934" u="1"/>
        <n v="66802" u="1"/>
        <n v="240472" u="1"/>
        <n v="42100" u="1"/>
        <n v="84682" u="1"/>
        <n v="71616" u="1"/>
        <n v="29" u="1"/>
        <n v="80556" u="1"/>
        <n v="217092" u="1"/>
        <n v="90872" u="1"/>
        <n v="367344" u="1"/>
        <n v="9545" u="1"/>
        <n v="88809" u="1"/>
        <n v="106689" u="1"/>
        <n v="137321" u="1"/>
        <n v="20414" u="1"/>
        <n v="71617" u="1"/>
        <n v="43476" u="1"/>
        <n v="92248" u="1"/>
        <n v="101188" u="1"/>
        <n v="288642.49855999998" u="1"/>
        <n v="245977" u="1"/>
        <n v="53104" u="1"/>
        <n v="82636.800000000003" u="1"/>
        <n v="102564" u="1"/>
        <n v="458124" u="1"/>
        <n v="62430916" u="1"/>
        <n v="53448" u="1"/>
        <n v="85372" u="1"/>
        <n v="105315" u="1"/>
        <n v="44852" u="1"/>
        <n v="1693884" u="1"/>
        <n v="38319" u="1"/>
        <n v="312336" u="1"/>
        <n v="75057" u="1"/>
        <n v="81934" u="1"/>
        <n v="114943" u="1"/>
        <n v="68868" u="1"/>
        <n v="112880" u="1"/>
        <n v="77808" u="1"/>
        <n v="8052" u="1"/>
        <n v="106691" u="1"/>
        <n v="78496" u="1"/>
        <n v="54480" u="1"/>
        <n v="334346" u="1"/>
        <n v="17492" u="1"/>
        <n v="79872" u="1"/>
        <n v="10204487.024640001" u="1"/>
        <n v="170336" u="1"/>
        <n v="124572" u="1"/>
        <n v="2941122" u="1"/>
        <n v="116320" u="1"/>
        <n v="141454" u="1"/>
        <n v="99128" u="1"/>
        <n v="133202" u="1"/>
        <n v="268332" u="1"/>
        <n v="81936" u="1"/>
        <n v="38664" u="1"/>
        <n v="99816" u="1"/>
        <n v="84687" u="1"/>
        <n v="195095" u="1"/>
        <n v="201972" u="1"/>
        <n v="11" u="1"/>
        <n v="83312" u="1"/>
        <n v="181342" u="1"/>
        <n v="36249.599999999999" u="1"/>
        <n v="86063" u="1"/>
        <n v="217102" u="1"/>
        <n v="168964" u="1"/>
        <n v="234982" u="1"/>
        <n v="15305" u="1"/>
        <n v="293094" u="1"/>
        <n v="386620" u="1"/>
        <n v="155211" u="1"/>
        <n v="37977" u="1"/>
        <n v="94316" u="1"/>
        <n v="463643" u="1"/>
        <n v="121136" u="1"/>
        <n v="140083" u="1"/>
        <n v="112884" u="1"/>
        <n v="156588" u="1"/>
        <n v="111509" u="1"/>
        <n v="6462" u="1"/>
        <n v="1759980" u="1"/>
        <n v="114260" u="1"/>
        <n v="88128" u="1"/>
        <n v="256992" u="1"/>
        <n v="81939" u="1"/>
        <n v="114948" u="1"/>
        <n v="1165824" u="1"/>
        <n v="345366" u="1"/>
        <n v="21963" u="1"/>
        <n v="178596" u="1"/>
        <n v="174470" u="1"/>
        <n v="89504" u="1"/>
        <n v="197852" u="1"/>
        <n v="138711" u="1"/>
        <n v="171720" u="1"/>
        <n v="389380" u="1"/>
        <n v="81252" u="1"/>
        <n v="295855" u="1"/>
        <n v="40729" u="1"/>
        <n v="125952" u="1"/>
        <n v="88817" u="1"/>
        <n v="71625" u="1"/>
        <n v="93631" u="1"/>
        <n v="356374" u="1"/>
        <n v="36947" u="1"/>
        <n v="83316" u="1"/>
        <n v="2120" u="1"/>
        <n v="125265" u="1"/>
        <n v="203356" u="1"/>
        <n v="43824" u="1"/>
        <n v="66124" u="1"/>
        <n v="18525" u="1"/>
        <n v="84004" u="1"/>
        <n v="92944" u="1"/>
        <n v="50701" u="1"/>
        <n v="73689" u="1"/>
        <n v="383886" u="1"/>
        <n v="121140" u="1"/>
        <n v="12267493" u="1"/>
        <n v="3302" u="1"/>
        <n v="1726771.2" u="1"/>
        <n v="208860" u="1"/>
        <n v="60673" u="1"/>
        <n v="110825" u="1"/>
        <n v="54140" u="1"/>
        <n v="86756" u="1"/>
        <n v="69564" u="1"/>
        <n v="151095" u="1"/>
        <n v="36948" u="1"/>
        <n v="312371" u="1"/>
        <n v="233618" u="1"/>
        <n v="90195" u="1"/>
        <n v="1606008" u="1"/>
        <n v="30732" u="1"/>
        <n v="50702" u="1"/>
        <n v="248748" u="1"/>
        <n v="1606009" u="1"/>
        <n v="55172" u="1"/>
        <n v="77817" u="1"/>
        <n v="64112" u="1"/>
        <n v="214364" u="1"/>
        <n v="90196" u="1"/>
        <n v="234996" u="1"/>
        <n v="353638" u="1"/>
        <n v="65144" u="1"/>
        <n v="3474" u="1"/>
        <n v="24887" u="1"/>
        <n v="27122" u="1"/>
        <n v="1055882" u="1"/>
        <n v="83320" u="1"/>
        <n v="63769" u="1"/>
        <n v="212992" u="1"/>
        <n v="3517" u="1"/>
        <n v="35230" u="1"/>
        <n v="121831" u="1"/>
        <n v="124582" u="1"/>
        <n v="42451" u="1"/>
        <n v="23340" u="1"/>
        <n v="90198" u="1"/>
        <n v="510438" u="1"/>
        <n v="13329" u="1"/>
        <n v="68880" u="1"/>
        <n v="102577" u="1"/>
        <n v="195115" u="1"/>
        <n v="41420" u="1"/>
        <n v="26217333" u="1"/>
        <n v="70256" u="1"/>
        <n v="68193" u="1"/>
        <n v="90199" u="1"/>
        <n v="1892146" u="1"/>
        <n v="13385728" u="1"/>
        <n v="59300" u="1"/>
        <n v="114956" u="1"/>
        <n v="15908" u="1"/>
        <n v="190991" u="1"/>
        <n v="81260" u="1"/>
        <n v="90200" u="1"/>
        <n v="265629" u="1"/>
        <n v="146980" u="1"/>
        <n v="45203" u="1"/>
        <n v="95968.624639999995" u="1"/>
        <n v="66819" u="1"/>
        <n v="86762" u="1"/>
        <n v="185491" u="1"/>
        <n v="106705" u="1"/>
        <n v="232254" u="1"/>
        <n v="80588.800000000003" u="1"/>
        <n v="100516" u="1"/>
        <n v="219876" u="1"/>
        <n v="1496066" u="1"/>
        <n v="81261" u="1"/>
        <n v="103267" u="1"/>
        <n v="50361" u="1"/>
        <n v="90201" u="1"/>
        <n v="101204" u="1"/>
        <n v="43828" u="1"/>
        <n v="2809512" u="1"/>
        <n v="66820" u="1"/>
        <n v="86763" u="1"/>
        <n v="108769" u="1"/>
        <n v="217127" u="1"/>
        <n v="135980" u="1"/>
        <n v="3227648" u="1"/>
        <n v="96391" u="1"/>
        <n v="255638" u="1"/>
        <n v="304147" u="1"/>
        <n v="70259" u="1"/>
        <n v="408676" u="1"/>
        <n v="4549632" u="1"/>
        <n v="347614.57663999998" u="1"/>
        <n v="3861" u="1"/>
        <n v="392173" u="1"/>
        <n v="86764" u="1"/>
        <n v="148360" u="1"/>
        <n v="34545" u="1"/>
        <n v="78512" u="1"/>
        <n v="43485" u="1"/>
        <n v="58958" u="1"/>
        <n v="92266" u="1"/>
        <n v="112209" u="1"/>
        <n v="1332" u="1"/>
        <n v="5947" u="1"/>
        <n v="168992" u="1"/>
        <n v="48643" u="1"/>
        <n v="71636" u="1"/>
        <n v="458196" u="1"/>
        <n v="135984" u="1"/>
        <n v="10493" u="1"/>
        <n v="90204" u="1"/>
        <n v="181372" u="1"/>
        <n v="645176" u="1"/>
        <n v="35225.599999999999" u="1"/>
        <n v="79889" u="1"/>
        <n v="2281472" u="1"/>
        <n v="2937" u="1"/>
        <n v="171746" u="1"/>
        <n v="90205" u="1"/>
        <n v="101208" u="1"/>
        <n v="364676" u="1"/>
        <n v="66136" u="1"/>
        <n v="48300" u="1"/>
        <n v="97082" u="1"/>
        <n v="130091" u="1"/>
        <n v="84016" u="1"/>
        <n v="95019" u="1"/>
        <n v="92956" u="1"/>
        <n v="142864" u="1"/>
        <n v="153025.24927999999" u="1"/>
        <n v="110836" u="1"/>
        <n v="134612" u="1"/>
        <n v="130779" u="1"/>
        <n v="113587" u="1"/>
        <n v="131862" u="1"/>
        <n v="186877" u="1"/>
        <n v="535160" u="1"/>
        <n v="64461" u="1"/>
        <n v="35922" u="1"/>
        <n v="1793230" u="1"/>
        <n v="90206" u="1"/>
        <n v="164872" u="1"/>
        <n v="27984" u="1"/>
        <n v="12682472" u="1"/>
        <n v="60679" u="1"/>
        <n v="86768" u="1"/>
        <n v="58616" u="1"/>
        <n v="6420" u="1"/>
        <n v="63086" u="1"/>
        <n v="67513" u="1"/>
        <n v="4271" u="1"/>
        <n v="985206.94783999992" u="1"/>
        <n v="173126" u="1"/>
        <n v="46238" u="1"/>
        <n v="123904" u="1"/>
        <n v="152496" u="1"/>
        <n v="64118" u="1"/>
        <n v="28672" u="1"/>
        <n v="62055" u="1"/>
        <n v="35923" u="1"/>
        <n v="114277" u="1"/>
        <n v="2056" u="1"/>
        <n v="90208" u="1"/>
        <n v="1504" u="1"/>
        <n v="108088" u="1"/>
        <n v="51740" u="1"/>
        <n v="60680" u="1"/>
        <n v="84707" u="1"/>
        <n v="76" u="1"/>
        <n v="91584" u="1"/>
        <n v="219892" u="1"/>
        <n v="56898" u="1"/>
        <n v="101212" u="1"/>
        <n v="43832" u="1"/>
        <n v="54835" u="1"/>
        <n v="59305" u="1"/>
        <n v="3238" u="1"/>
        <n v="52772" u="1"/>
        <n v="84020" u="1"/>
        <n v="378447" u="1"/>
        <n v="29704" u="1"/>
        <n v="159377" u="1"/>
        <n v="199263" u="1"/>
        <n v="449968" u="1"/>
        <n v="85396" u="1"/>
        <n v="35924" u="1"/>
        <n v="83333" u="1"/>
        <n v="68204" u="1"/>
        <n v="88147" u="1"/>
        <n v="1595242" u="1"/>
        <n v="45208" u="1"/>
        <n v="156628" u="1"/>
        <n v="54148" u="1"/>
        <n v="47615" u="1"/>
        <n v="232274" u="1"/>
        <n v="228148" u="1"/>
        <n v="78520" u="1"/>
        <n v="158004" u="1"/>
        <n v="54492" u="1"/>
        <n v="105340" u="1"/>
        <n v="167632" u="1"/>
        <n v="30564" u="1"/>
        <n v="247404" u="1"/>
        <n v="3367" u="1"/>
        <n v="188263" u="1"/>
        <n v="760764" u="1"/>
        <n v="142876" u="1"/>
        <n v="287680" u="1"/>
        <n v="101902" u="1"/>
        <n v="108912.31232" u="1"/>
        <n v="55180" u="1"/>
        <n v="134624" u="1"/>
        <n v="133249" u="1"/>
        <n v="144252" u="1"/>
        <n v="69581" u="1"/>
        <n v="124596" u="1"/>
        <n v="22140" u="1"/>
        <n v="24375" u="1"/>
        <n v="535208" u="1"/>
        <n v="656241" u="1"/>
        <n v="35925" u="1"/>
        <n v="127347" u="1"/>
        <n v="68206" u="1"/>
        <n v="217148" u="1"/>
        <n v="73020" u="1"/>
        <n v="95026" u="1"/>
        <n v="257034" u="1"/>
        <n v="175887" u="1"/>
        <n v="110843" u="1"/>
        <n v="82648" u="1"/>
        <n v="221275" u="1"/>
        <n v="206146" u="1"/>
        <n v="6398820" u="1"/>
        <n v="76459" u="1"/>
        <n v="268431" u="1"/>
        <n v="185516" u="1"/>
        <n v="119096" u="1"/>
        <n v="1056144" u="1"/>
        <n v="84024" u="1"/>
        <n v="202021" u="1"/>
        <n v="230904" u="1"/>
        <n v="171763" u="1"/>
        <n v="268433" u="1"/>
        <n v="317947" u="1"/>
        <n v="84712" u="1"/>
        <n v="700268" u="1"/>
        <n v="28" u="1"/>
        <n v="59995" u="1"/>
        <n v="265684" u="1"/>
        <n v="85400" u="1"/>
        <n v="23344" u="1"/>
        <n v="200647" u="1"/>
        <n v="38333" u="1"/>
        <n v="75085" u="1"/>
        <n v="8947" u="1"/>
        <n v="189645" u="1"/>
        <n v="163513" u="1"/>
        <n v="174516" u="1"/>
        <n v="84713" u="1"/>
        <n v="4915.2000000000007" u="1"/>
        <n v="78524" u="1"/>
        <n v="284943" u="1"/>
        <n v="13503" u="1"/>
        <n v="34895" u="1"/>
        <n v="125287" u="1"/>
        <n v="88152" u="1"/>
        <n v="84026" u="1"/>
        <n v="57245" u="1"/>
        <n v="93920.624639999995" u="1"/>
        <n v="3668" u="1"/>
        <n v="7667" u="1"/>
        <n v="44523" u="1"/>
        <n v="612261" u="1"/>
        <n v="42460" u="1"/>
        <n v="3492172" u="1"/>
        <n v="174519" u="1"/>
        <n v="383976" u="1"/>
        <n v="81964" u="1"/>
        <n v="90904" u="1"/>
        <n v="52088" u="1"/>
        <n v="397732" u="1"/>
        <n v="1518329" u="1"/>
        <n v="94343" u="1"/>
        <n v="70274" u="1"/>
        <n v="101220" u="1"/>
        <n v="716800" u="1"/>
        <n v="339968" u="1"/>
        <n v="186900" u="1"/>
        <n v="121851" u="1"/>
        <n v="75776" u="1"/>
        <n v="130791" u="1"/>
        <n v="64467" u="1"/>
        <n v="422493" u="1"/>
        <n v="45045.678079999998" u="1"/>
        <n v="51401" u="1"/>
        <n v="628531.19999999995" u="1"/>
        <n v="2744" u="1"/>
        <n v="173148" u="1"/>
        <n v="62748" u="1"/>
        <n v="1606376" u="1"/>
        <n v="101909" u="1"/>
        <n v="226788" u="1"/>
        <n v="77840" u="1"/>
        <n v="36616" u="1"/>
        <n v="69588" u="1"/>
        <n v="67525" u="1"/>
        <n v="26096" u="1"/>
        <n v="70276" u="1"/>
        <n v="123228" u="1"/>
        <n v="86093" u="1"/>
        <n v="103973" u="1"/>
        <n v="287712" u="1"/>
        <n v="1891" u="1"/>
        <n v="55184" u="1"/>
        <n v="88844" u="1"/>
        <n v="37648" u="1"/>
        <n v="102598" u="1"/>
        <n v="348230" u="1"/>
        <n v="98472" u="1"/>
        <n v="72340" u="1"/>
        <n v="211662" u="1"/>
        <n v="2259968" u="1"/>
        <n v="88157" u="1"/>
        <n v="47276" u="1"/>
        <n v="103974" u="1"/>
        <n v="810351" u="1"/>
        <n v="148929.24927999999" u="1"/>
        <n v="2916" u="1"/>
        <n v="106725" u="1"/>
        <n v="568287" u="1"/>
        <n v="151147" u="1"/>
        <n v="173153" u="1"/>
        <n v="78530" u="1"/>
        <n v="122542" u="1"/>
        <n v="107413" u="1"/>
        <n v="433508" u="1"/>
        <n v="22830" u="1"/>
        <n v="463767" u="1"/>
        <n v="2546585.6000000001" u="1"/>
        <n v="57248" u="1"/>
        <n v="142896" u="1"/>
        <n v="79906" u="1"/>
        <n v="95723" u="1"/>
        <n v="887384" u="1"/>
        <n v="96411" u="1"/>
        <n v="185534" u="1"/>
        <n v="86096" u="1"/>
        <n v="169030" u="1"/>
        <n v="524289" u="1"/>
        <n v="975413" u="1"/>
        <n v="93661" u="1"/>
        <n v="180034" u="1"/>
        <n v="65501" u="1"/>
        <n v="1804504" u="1"/>
        <n v="26269" u="1"/>
        <n v="169032" u="1"/>
        <n v="149777" u="1"/>
        <n v="134648" u="1"/>
        <n v="28676" u="1"/>
        <n v="301483" u="1"/>
        <n v="78533" u="1"/>
        <n v="122545" u="1"/>
        <n v="197916" u="1"/>
        <n v="35931" u="1"/>
        <n v="2172076" u="1"/>
        <n v="4444" u="1"/>
        <n v="36275" u="1"/>
        <n v="81972" u="1"/>
        <n v="56218" u="1"/>
        <n v="226800" u="1"/>
        <n v="36619" u="1"/>
        <n v="117732" u="1"/>
        <n v="63095" u="1"/>
        <n v="254308" u="1"/>
        <n v="265728" u="1"/>
        <n v="149780" u="1"/>
        <n v="92288" u="1"/>
        <n v="320744" u="1"/>
        <n v="48310" u="1"/>
        <n v="169036" u="1"/>
        <n v="92976" u="1"/>
        <n v="39714" u="1"/>
        <n v="61720" u="1"/>
        <n v="123922" u="1"/>
        <n v="211673" u="1"/>
        <n v="75784" u="1"/>
        <n v="55664.312319999997" u="1"/>
        <n v="557324" u="1"/>
        <n v="2164" u="1"/>
        <n v="326248" u="1"/>
        <n v="136028" u="1"/>
        <n v="37995" u="1"/>
        <n v="44872" u="1"/>
        <n v="55875" u="1"/>
        <n v="23691" u="1"/>
        <n v="58626" u="1"/>
        <n v="254312" u="1"/>
        <n v="422528" u="1"/>
        <n v="4788" u="1"/>
        <n v="169039" u="1"/>
        <n v="87476" u="1"/>
        <n v="138781" u="1"/>
        <n v="105356" u="1"/>
        <n v="211676" u="1"/>
        <n v="1584508" u="1"/>
        <n v="229556" u="1"/>
        <n v="68221" u="1"/>
        <n v="90227" u="1"/>
        <n v="247436" u="1"/>
        <n v="312500" u="1"/>
        <n v="1067372" u="1"/>
        <n v="142908" u="1"/>
        <n v="204800" u="1"/>
        <n v="88852" u="1"/>
        <n v="529834" u="1"/>
        <n v="26614" u="1"/>
        <n v="64472" u="1"/>
        <n v="51406" u="1"/>
        <n v="79225" u="1"/>
        <n v="90228" u="1"/>
        <n v="86102" u="1"/>
        <n v="173168" u="1"/>
        <n v="84039" u="1"/>
        <n v="95042" u="1"/>
        <n v="153913" u="1"/>
        <n v="15052" u="1"/>
        <n v="634368" u="1"/>
        <n v="247439" u="1"/>
        <n v="115673" u="1"/>
        <n v="34558" u="1"/>
        <n v="83352" u="1"/>
        <n v="134659" u="1"/>
        <n v="931454" u="1"/>
        <n v="188299" u="1"/>
        <n v="86103" u="1"/>
        <n v="84040" u="1"/>
        <n v="23004" u="1"/>
        <n v="90917" u="1"/>
        <n v="211105.87391999998" u="1"/>
        <n v="237813" u="1"/>
        <n v="48656" u="1"/>
        <n v="254318" u="1"/>
        <n v="40060" u="1"/>
        <n v="85416" u="1"/>
        <n v="83353" u="1"/>
        <n v="51407" u="1"/>
        <n v="68224" u="1"/>
        <n v="112236" u="1"/>
        <n v="397785" u="1"/>
        <n v="68912" u="1"/>
        <n v="222686" u="1"/>
        <n v="91872.624639999995" u="1"/>
        <n v="4595468" u="1"/>
        <n v="107642.22464" u="1"/>
        <n v="113612" u="1"/>
        <n v="184176" u="1"/>
        <n v="20664.156159999999" u="1"/>
        <n v="76492.800000000003" u="1"/>
        <n v="68225" u="1"/>
        <n v="88168" u="1"/>
        <n v="99171" u="1"/>
        <n v="15826" u="1"/>
        <n v="61723" u="1"/>
        <n v="79916" u="1"/>
        <n v="207559" u="1"/>
        <n v="53127" u="1"/>
        <n v="312518" u="1"/>
        <n v="466560" u="1"/>
        <n v="136040" u="1"/>
        <n v="180052" u="1"/>
        <n v="120490" u="1"/>
        <n v="96421" u="1"/>
        <n v="11614" u="1"/>
        <n v="90232" u="1"/>
        <n v="8336592" u="1"/>
        <n v="90920" u="1"/>
        <n v="99860" u="1"/>
        <n v="156672" u="1"/>
        <n v="331777" u="1"/>
        <n v="133291" u="1"/>
        <n v="210312" u="1"/>
        <n v="89545" u="1"/>
        <n v="11872" u="1"/>
        <n v="425304" u="1"/>
        <n v="185556" u="1"/>
        <n v="992002" u="1"/>
        <n v="1816" u="1"/>
        <n v="86107" u="1"/>
        <n v="239196" u="1"/>
        <n v="70978" u="1"/>
        <n v="77855" u="1"/>
        <n v="108801" u="1"/>
        <n v="53128" u="1"/>
        <n v="414304" u="1"/>
        <n v="136044" u="1"/>
        <n v="76480" u="1"/>
        <n v="109489" u="1"/>
        <n v="4551680" u="1"/>
        <n v="92985" u="1"/>
        <n v="174556" u="1"/>
        <n v="225445" u="1"/>
        <n v="524387" u="1"/>
        <n v="228196" u="1"/>
        <n v="147049" u="1"/>
        <n v="107427" u="1"/>
        <n v="178683" u="1"/>
        <n v="70292" u="1"/>
        <n v="452820" u="1"/>
        <n v="8141" u="1"/>
        <n v="392304" u="1"/>
        <n v="30742" u="1"/>
        <n v="79920" u="1"/>
        <n v="138798" u="1"/>
        <n v="395056" u="1"/>
        <n v="140174" u="1"/>
        <n v="151177" u="1"/>
        <n v="285028" u="1"/>
        <n v="90236" u="1"/>
        <n v="108116" u="1"/>
        <n v="95050" u="1"/>
        <n v="2282496" u="1"/>
        <n v="244704" u="1"/>
        <n v="106741" u="1"/>
        <n v="61038" u="1"/>
        <n v="27132" u="1"/>
        <n v="29367" u="1"/>
        <n v="167684" u="1"/>
        <n v="367555" u="1"/>
        <n v="57256" u="1"/>
        <n v="6250" u="1"/>
        <n v="27648" u="1"/>
        <n v="44534" u="1"/>
        <n v="76484" u="1"/>
        <n v="777482" u="1"/>
        <n v="46941" u="1"/>
        <n v="72358" u="1"/>
        <n v="1988" u="1"/>
        <n v="331673.59999999998" u="1"/>
        <n v="30227" u="1"/>
        <n v="58632" u="1"/>
        <n v="378564" u="1"/>
        <n v="61039" u="1"/>
        <n v="213075" u="1"/>
        <n v="340054" u="1"/>
        <n v="85425" u="1"/>
        <n v="45910" u="1"/>
        <n v="274037" u="1"/>
        <n v="50380" u="1"/>
        <n v="88176" u="1"/>
        <n v="213076" u="1"/>
        <n v="121873" u="1"/>
        <n v="156686" u="1"/>
        <n v="178692" u="1"/>
        <n v="1429913.6000000001" u="1"/>
        <n v="44535" u="1"/>
        <n v="89552" u="1"/>
        <n v="213077" u="1"/>
        <n v="15999" u="1"/>
        <n v="92303" u="1"/>
        <n v="185570" u="1"/>
        <n v="55882" u="1"/>
        <n v="173192" u="1"/>
        <n v="81988" u="1"/>
        <n v="88865" u="1"/>
        <n v="119811" u="1"/>
        <n v="89553" u="1"/>
        <n v="213079" u="1"/>
        <n v="32845" u="1"/>
        <n v="3117363.2000000002" u="1"/>
        <n v="108121" u="1"/>
        <n v="239212" u="1"/>
        <n v="170444" u="1"/>
        <n v="82677" u="1"/>
        <n v="551952" u="1"/>
        <n v="98494" u="1"/>
        <n v="120500" u="1"/>
        <n v="14366" u="1"/>
        <n v="35940" u="1"/>
        <n v="356572" u="1"/>
        <n v="4879770" u="1"/>
        <n v="213082" u="1"/>
        <n v="331816" u="1"/>
        <n v="419840" u="1"/>
        <n v="101933" u="1"/>
        <n v="981074" u="1"/>
        <n v="130816" u="1"/>
        <n v="10240" u="1"/>
        <n v="214460" u="1"/>
        <n v="153944" u="1"/>
        <n v="138815" u="1"/>
        <n v="27" u="1"/>
        <n v="148443" u="1"/>
        <n v="14968" u="1"/>
        <n v="144317" u="1"/>
        <n v="849052" u="1"/>
        <n v="136065" u="1"/>
        <n v="75803" u="1"/>
        <n v="340077" u="1"/>
        <n v="58635" u="1"/>
        <n v="148444" u="1"/>
        <n v="287813" u="1"/>
        <n v="83368" u="1"/>
        <n v="255724" u="1"/>
        <n v="3497" u="1"/>
        <n v="185580" u="1"/>
        <n v="159448" u="1"/>
        <n v="119128" u="1"/>
        <n v="41787" u="1"/>
        <n v="101936" u="1"/>
        <n v="18710" u="1"/>
        <n v="263060" u="1"/>
        <n v="89824.624639999995" u="1"/>
        <n v="258476" u="1"/>
        <n v="93684" u="1"/>
        <n v="91621" u="1"/>
        <n v="105594.22464" u="1"/>
        <n v="53478" u="1"/>
        <n v="74444.800000000003" u="1"/>
        <n v="590496" u="1"/>
        <n v="49352" u="1"/>
        <n v="805056" u="1"/>
        <n v="12599536" u="1"/>
        <n v="3583" u="1"/>
        <n v="101937" u="1"/>
        <n v="60699" u="1"/>
        <n v="174580" u="1"/>
        <n v="58636" u="1"/>
        <n v="104688" u="1"/>
        <n v="69616" u="1"/>
        <n v="105376" u="1"/>
        <n v="103313" u="1"/>
        <n v="251602" u="1"/>
        <n v="446955.35615999997" u="1"/>
        <n v="133320" u="1"/>
        <n v="97124" u="1"/>
        <n v="169080" u="1"/>
        <n v="90935" u="1"/>
        <n v="59668" u="1"/>
        <n v="117755" u="1"/>
        <n v="159453" u="1"/>
        <n v="71680" u="1"/>
        <n v="80620" u="1"/>
        <n v="1364780" u="1"/>
        <n v="706044" u="1"/>
        <n v="595763.19999999995" u="1"/>
        <n v="86122" u="1"/>
        <n v="58293" u="1"/>
        <n v="1236" u="1"/>
        <n v="79933" u="1"/>
        <n v="112942" u="1"/>
        <n v="71681" u="1"/>
        <n v="111567" u="1"/>
        <n v="9725" u="1"/>
        <n v="10" u="1"/>
        <n v="32849" u="1"/>
        <n v="66180" u="1"/>
        <n v="59325" u="1"/>
        <n v="108129" u="1"/>
        <n v="174586" u="1"/>
        <n v="71682" u="1"/>
        <n v="102628" u="1"/>
        <n v="477636" u="1"/>
        <n v="189716" u="1"/>
        <n v="181464" u="1"/>
        <n v="214473" u="1"/>
        <n v="1298803" u="1"/>
        <n v="62764" u="1"/>
        <n v="104004" u="1"/>
        <n v="140737.24927999999" u="1"/>
        <n v="196594" u="1"/>
        <n v="148456" u="1"/>
        <n v="1617896" u="1"/>
        <n v="140204" u="1"/>
        <n v="162210" u="1"/>
        <n v="122572" u="1"/>
        <n v="213099" u="1"/>
        <n v="54512" u="1"/>
        <n v="68245" u="1"/>
        <n v="904124" u="1"/>
        <n v="57263" u="1"/>
        <n v="79936" u="1"/>
        <n v="403372" u="1"/>
        <n v="59670" u="1"/>
        <n v="196596" u="1"/>
        <n v="67558" u="1"/>
        <n v="406124" u="1"/>
        <n v="105381" u="1"/>
        <n v="116384" u="1"/>
        <n v="1177799" u="1"/>
        <n v="26792" u="1"/>
        <n v="90940" u="1"/>
        <n v="392373" u="1"/>
        <n v="65172" u="1"/>
        <n v="196598" u="1"/>
        <n v="247487" u="1"/>
        <n v="56576" u="1"/>
        <n v="2305024" u="1"/>
        <n v="47980" u="1"/>
        <n v="149836" u="1"/>
        <n v="48324" u="1"/>
        <n v="128076" u="1"/>
        <n v="711588" u="1"/>
        <n v="68935" u="1"/>
        <n v="18712" u="1"/>
        <n v="75812" u="1"/>
        <n v="320858" u="1"/>
        <n v="71686" u="1"/>
        <n v="144336" u="1"/>
        <n v="51075" u="1"/>
        <n v="4102" u="1"/>
        <n v="111572" u="1"/>
        <n v="153964" u="1"/>
        <n v="107446" u="1"/>
        <n v="138835" u="1"/>
        <n v="57952" u="1"/>
        <n v="55889" u="1"/>
        <n v="79251" u="1"/>
        <n v="77188" u="1"/>
        <n v="8952" u="1"/>
        <n v="16009018" u="1"/>
        <n v="88192" u="1"/>
        <n v="37322" u="1"/>
        <n v="353874" u="1"/>
        <n v="1166848" u="1"/>
        <n v="39729" u="1"/>
        <n v="882278.40000000002" u="1"/>
        <n v="15915" u="1"/>
        <n v="136088" u="1"/>
        <n v="60016" u="1"/>
        <n v="1041698" u="1"/>
        <n v="477660" u="1"/>
        <n v="4403" u="1"/>
        <n v="81316" u="1"/>
        <n v="1904060" u="1"/>
        <n v="53827" u="1"/>
        <n v="1144856" u="1"/>
        <n v="224113" u="1"/>
        <n v="246291.82464000001" u="1"/>
        <n v="82692" u="1"/>
        <n v="124641" u="1"/>
        <n v="282360" u="1"/>
        <n v="98509" u="1"/>
        <n v="142967" u="1"/>
        <n v="400643" u="1"/>
        <n v="52452" u="1"/>
        <n v="70314" u="1"/>
        <n v="101260" u="1"/>
        <n v="32853" u="1"/>
        <n v="66188" u="1"/>
        <n v="110200" u="1"/>
        <n v="18541" u="1"/>
        <n v="1232896" u="1"/>
        <n v="82005" u="1"/>
        <n v="419900" u="1"/>
        <n v="61736" u="1"/>
        <n v="79942" u="1"/>
        <n v="101948" u="1"/>
        <n v="6810" u="1"/>
        <n v="93696" u="1"/>
        <n v="1265914" u="1"/>
        <n v="12133" u="1"/>
        <n v="29888" u="1"/>
        <n v="153972" u="1"/>
        <n v="14368" u="1"/>
        <n v="35948" u="1"/>
        <n v="276864" u="1"/>
        <n v="49358" u="1"/>
        <n v="77192" u="1"/>
        <n v="192484" u="1"/>
        <n v="56579" u="1"/>
        <n v="78568" u="1"/>
        <n v="96448" u="1"/>
        <n v="225494" u="1"/>
        <n v="97824" u="1"/>
        <n v="240624" u="1"/>
        <n v="46608" u="1"/>
        <n v="57611" u="1"/>
        <n v="197988" u="1"/>
        <n v="373148" u="1"/>
        <n v="31264" u="1"/>
        <n v="24731" u="1"/>
        <n v="887693" u="1"/>
        <n v="148476" u="1"/>
        <n v="109516" u="1"/>
        <n v="276875" u="1"/>
        <n v="19640.156159999999" u="1"/>
        <n v="134723" u="1"/>
        <n v="125333" u="1"/>
        <n v="32855" u="1"/>
        <n v="1089921" u="1"/>
        <n v="82009" u="1"/>
        <n v="307136" u="1"/>
        <n v="128772" u="1"/>
        <n v="162232" u="1"/>
        <n v="7412" u="1"/>
        <n v="85448" u="1"/>
        <n v="301636" u="1"/>
        <n v="83385" u="1"/>
        <n v="68256" u="1"/>
        <n v="3911762" u="1"/>
        <n v="136101" u="1"/>
        <n v="231002" u="1"/>
        <n v="21449523.200000003" u="1"/>
        <n v="23700" u="1"/>
        <n v="148480" u="1"/>
        <n v="331897" u="1"/>
        <n v="279633" u="1"/>
        <n v="69632" u="1"/>
        <n v="58988" u="1"/>
        <n v="96452" u="1"/>
        <n v="193868" u="1"/>
        <n v="41452" u="1"/>
        <n v="79260" u="1"/>
        <n v="110206" u="1"/>
        <n v="221376" u="1"/>
        <n v="35263" u="1"/>
        <n v="88888" u="1"/>
        <n v="222752" u="1"/>
        <n v="9297" u="1"/>
        <n v="472189" u="1"/>
        <n v="95765" u="1"/>
        <n v="78573" u="1"/>
        <n v="3691" u="1"/>
        <n v="171864" u="1"/>
        <n v="145732" u="1"/>
        <n v="185618" u="1"/>
        <n v="494197" u="1"/>
        <n v="55894" u="1"/>
        <n v="42828" u="1"/>
        <n v="217252" u="1"/>
        <n v="73072" u="1"/>
        <n v="235132" u="1"/>
        <n v="472192" u="1"/>
        <n v="24732" u="1"/>
        <n v="97829" u="1"/>
        <n v="100580" u="1"/>
        <n v="43516" u="1"/>
        <n v="138857" u="1"/>
        <n v="31609" u="1"/>
        <n v="101268" u="1"/>
        <n v="257140" u="1"/>
        <n v="126025" u="1"/>
        <n v="44204" u="1"/>
        <n v="255765" u="1"/>
        <n v="997764" u="1"/>
        <n v="221381" u="1"/>
        <n v="362168" u="1"/>
        <n v="74449" u="1"/>
        <n v="563148" u="1"/>
        <n v="92329" u="1"/>
        <n v="3863" u="1"/>
        <n v="121900" u="1"/>
        <n v="86828" u="1"/>
        <n v="122588" u="1"/>
        <n v="461199" u="1"/>
        <n v="87516" u="1"/>
        <n v="3097190.3999999999" u="1"/>
        <n v="244765" u="1"/>
        <n v="66886" u="1"/>
        <n v="173247" u="1"/>
        <n v="261271" u="1"/>
        <n v="26624" u="1"/>
        <n v="107460" u="1"/>
        <n v="28859" u="1"/>
        <n v="156743" u="1"/>
        <n v="359426" u="1"/>
        <n v="1409118" u="1"/>
        <n v="162245" u="1"/>
        <n v="1924" u="1"/>
        <n v="82016" u="1"/>
        <n v="1299092" u="1"/>
        <n v="6123" u="1"/>
        <n v="88893" u="1"/>
        <n v="99896" u="1"/>
        <n v="10673" u="1"/>
        <n v="20607" u="1"/>
        <n v="92332" u="1"/>
        <n v="68263" u="1"/>
        <n v="57272" u="1"/>
        <n v="42143" u="1"/>
        <n v="282412" u="1"/>
        <n v="55553" u="1"/>
        <n v="77204" u="1"/>
        <n v="53834" u="1"/>
        <n v="56241" u="1"/>
        <n v="117778" u="1"/>
        <n v="41112" u="1"/>
        <n v="140244" u="1"/>
        <n v="3068" u="1"/>
        <n v="1408409.6000000001" u="1"/>
        <n v="52803" u="1"/>
        <n v="233771" u="1"/>
        <n v="5734.4" u="1"/>
        <n v="9298" u="1"/>
        <n v="7346318" u="1"/>
        <n v="148498" u="1"/>
        <n v="144372" u="1"/>
        <n v="83395" u="1"/>
        <n v="233772" u="1"/>
        <n v="101275" u="1"/>
        <n v="106089" u="1"/>
        <n v="82020" u="1"/>
        <n v="34236" u="1"/>
        <n v="79957" u="1"/>
        <n v="84771" u="1"/>
        <n v="137497" u="1"/>
        <n v="334688" u="1"/>
        <n v="22671" u="1"/>
        <n v="1717279" u="1"/>
        <n v="61400" u="1"/>
        <n v="101276" u="1"/>
        <n v="203516" u="1"/>
        <n v="386954" u="1"/>
        <n v="232399" u="1"/>
        <n v="52804" u="1"/>
        <n v="2144" u="1"/>
        <n v="110904" u="1"/>
        <n v="86835" u="1"/>
        <n v="271425" u="1"/>
        <n v="87523" u="1"/>
        <n v="53492" u="1"/>
        <n v="35956" u="1"/>
        <n v="26" u="1"/>
        <n v="44896" u="1"/>
        <n v="90274" u="1"/>
        <n v="38363" u="1"/>
        <n v="184263" u="1"/>
        <n v="104028" u="1"/>
        <n v="77896" u="1"/>
        <n v="3326" u="1"/>
        <n v="507993" u="1"/>
        <n v="184264" u="1"/>
        <n v="111593" u="1"/>
        <n v="4403.2" u="1"/>
        <n v="96464" u="1"/>
        <n v="204895" u="1"/>
        <n v="94401" u="1"/>
        <n v="70332" u="1"/>
        <n v="114344" u="1"/>
        <n v="3369" u="1"/>
        <n v="41802" u="1"/>
        <n v="204896" u="1"/>
        <n v="222776" u="1"/>
        <n v="124660" u="1"/>
        <n v="55556" u="1"/>
        <n v="38020" u="1"/>
        <n v="60026" u="1"/>
        <n v="149913.60000000001" u="1"/>
        <n v="44897" u="1"/>
        <n v="79273" u="1"/>
        <n v="110219" u="1"/>
        <n v="115033" u="1"/>
        <n v="49711" u="1"/>
        <n v="185643" u="1"/>
        <n v="95778" u="1"/>
        <n v="126724" u="1"/>
        <n v="140256" u="1"/>
        <n v="1022136.15616" u="1"/>
        <n v="98529" u="1"/>
        <n v="132004" u="1"/>
        <n v="41459" u="1"/>
        <n v="94403" u="1"/>
        <n v="359462" u="1"/>
        <n v="821555.19999999995" u="1"/>
        <n v="22844" u="1"/>
        <n v="77211" u="1"/>
        <n v="48336" u="1"/>
        <n v="359463" u="1"/>
        <n v="41803" u="1"/>
        <n v="90965" u="1"/>
        <n v="307200" u="1"/>
        <n v="232408" u="1"/>
        <n v="67584" u="1"/>
        <n v="122599" u="1"/>
        <n v="198024" u="1"/>
        <n v="231033" u="1"/>
        <n v="9434752" u="1"/>
        <n v="23532" u="1"/>
        <n v="274194" u="1"/>
        <n v="187022" u="1"/>
        <n v="69648" u="1"/>
        <n v="180146" u="1"/>
        <n v="400731" u="1"/>
        <n v="326461" u="1"/>
        <n v="34927" u="1"/>
        <n v="70336" u="1"/>
        <n v="79276" u="1"/>
        <n v="90279" u="1"/>
        <n v="209030" u="1"/>
        <n v="68961" u="1"/>
        <n v="79964" u="1"/>
        <n v="160892" u="1"/>
        <n v="248916" u="1"/>
        <n v="33208" u="1"/>
        <n v="9299" u="1"/>
        <n v="607272" u="1"/>
        <n v="51432" u="1"/>
        <n v="207656" u="1"/>
        <n v="68274" u="1"/>
        <n v="1299280" u="1"/>
        <n v="121226" u="1"/>
        <n v="392484" u="1"/>
        <n v="1014386" u="1"/>
        <n v="56246" u="1"/>
        <n v="60716" u="1"/>
        <n v="494263" u="1"/>
        <n v="73776" u="1"/>
        <n v="7800" u="1"/>
        <n v="124665" u="1"/>
        <n v="373231" u="1"/>
        <n v="132012" u="1"/>
        <n v="36991" u="1"/>
        <n v="83404" u="1"/>
        <n v="248381.11231999999" u="1"/>
        <n v="86155" u="1"/>
        <n v="84092" u="1"/>
        <n v="68963" u="1"/>
        <n v="44212" u="1"/>
        <n v="108849" u="1"/>
        <n v="53152" u="1"/>
        <n v="84780" u="1"/>
        <n v="228290" u="1"/>
        <n v="68276" u="1"/>
        <n v="112288" u="1"/>
        <n v="82718" u="1"/>
        <n v="21642" u="1"/>
        <n v="109538" u="1"/>
        <n v="2107936" u="1"/>
        <n v="88220" u="1"/>
        <n v="1036415" u="1"/>
        <n v="315476" u="1"/>
        <n v="17688" u="1"/>
        <n v="28691" u="1"/>
        <n v="510780" u="1"/>
        <n v="89596" u="1"/>
        <n v="6038" u="1"/>
        <n v="60030" u="1"/>
        <n v="2875" u="1"/>
        <n v="28863" u="1"/>
        <n v="233796" u="1"/>
        <n v="472271" u="1"/>
        <n v="58311" u="1"/>
        <n v="77906" u="1"/>
        <n v="97849" u="1"/>
        <n v="1838498" u="1"/>
        <n v="56592" u="1"/>
        <n v="113666" u="1"/>
        <n v="158152" u="1"/>
        <n v="204915" u="1"/>
        <n v="97162" u="1"/>
        <n v="491532" u="1"/>
        <n v="117793" u="1"/>
        <n v="93724" u="1"/>
        <n v="115730" u="1"/>
        <n v="6296" u="1"/>
        <n v="40088" u="1"/>
        <n v="239301" u="1"/>
        <n v="27660" u="1"/>
        <n v="265972" u="1"/>
        <n v="193945.60000000001" u="1"/>
        <n v="2812228" u="1"/>
        <n v="13340" u="1"/>
        <n v="79971" u="1"/>
        <n v="123983" u="1"/>
        <n v="200792" u="1"/>
        <n v="58656" u="1"/>
        <n v="334744" u="1"/>
        <n v="124671" u="1"/>
        <n v="2108060" u="1"/>
        <n v="6755652" u="1"/>
        <n v="54530" u="1"/>
        <n v="231051" u="1"/>
        <n v="9128" u="1"/>
        <n v="79284" u="1"/>
        <n v="247556" u="1"/>
        <n v="66218" u="1"/>
        <n v="1473" u="1"/>
        <n v="15833" u="1"/>
        <n v="57281" u="1"/>
        <n v="79972" u="1"/>
        <n v="112981" u="1"/>
        <n v="167785" u="1"/>
        <n v="9607987.1999999993" u="1"/>
        <n v="258560" u="1"/>
        <n v="102666" u="1"/>
        <n v="120546" u="1"/>
        <n v="296239" u="1"/>
        <n v="420023" u="1"/>
        <n v="9472" u="1"/>
        <n v="117108" u="1"/>
        <n v="6683" u="1"/>
        <n v="232430" u="1"/>
        <n v="124673" u="1"/>
        <n v="16263" u="1"/>
        <n v="105418" u="1"/>
        <n v="56938" u="1"/>
        <n v="61408" u="1"/>
        <n v="832908" u="1"/>
        <n v="35276" u="1"/>
        <n v="165038" u="1"/>
        <n v="123986" u="1"/>
        <n v="298996" u="1"/>
        <n v="93728" u="1"/>
        <n v="325138.18623999995" u="1"/>
        <n v="147159" u="1"/>
        <n v="12693152" u="1"/>
        <n v="53500" u="1"/>
        <n v="673371" u="1"/>
        <n v="166415" u="1"/>
        <n v="177418" u="1"/>
        <n v="58314" u="1"/>
        <n v="167791" u="1"/>
        <n v="152662" u="1"/>
        <n v="63128" u="1"/>
        <n v="19409" u="1"/>
        <n v="54532" u="1"/>
        <n v="74474" u="1"/>
        <n v="149912" u="1"/>
        <n v="18616.156159999999" u="1"/>
        <n v="103357" u="1"/>
        <n v="203552" u="1"/>
        <n v="365020" u="1"/>
        <n v="123988" u="1"/>
        <n v="55564" u="1"/>
        <n v="60034" u="1"/>
        <n v="26630" u="1"/>
        <n v="107484" u="1"/>
        <n v="307258" u="1"/>
        <n v="1047489" u="1"/>
        <n v="271499" u="1"/>
        <n v="90980" u="1"/>
        <n v="101983" u="1"/>
        <n v="77914" u="1"/>
        <n v="634880" u="1"/>
        <n v="47656" u="1"/>
        <n v="299008" u="1"/>
        <n v="431044" u="1"/>
        <n v="31444" u="1"/>
        <n v="151291" u="1"/>
        <n v="65536" u="1"/>
        <n v="271502" u="1"/>
        <n v="1167451" u="1"/>
        <n v="277004" u="1"/>
        <n v="343022" u="1"/>
        <n v="84104" u="1"/>
        <n v="106110" u="1"/>
        <n v="35278" u="1"/>
        <n v="288008" u="1"/>
        <n v="110924" u="1"/>
        <n v="134788" u="1"/>
        <n v="75852" u="1"/>
        <n v="73789" u="1"/>
        <n v="62098" u="1"/>
        <n v="102672" u="1"/>
        <n v="49032" u="1"/>
        <n v="85480" u="1"/>
        <n v="3563" u="1"/>
        <n v="5265" u="1"/>
        <n v="140291" u="1"/>
        <n v="77916" u="1"/>
        <n v="121928" u="1"/>
        <n v="41124" u="1"/>
        <n v="158172" u="1"/>
        <n v="263257" u="1"/>
        <n v="87544" u="1"/>
        <n v="92358" u="1"/>
        <n v="5700915.2000000002" u="1"/>
        <n v="52815" u="1"/>
        <n v="35279" u="1"/>
        <n v="88920" u="1"/>
        <n v="229693" u="1"/>
        <n v="307272" u="1"/>
        <n v="384293" u="1"/>
        <n v="213189" u="1"/>
        <n v="318276" u="1"/>
        <n v="49033" u="1"/>
        <n v="141670" u="1"/>
        <n v="55910" u="1"/>
        <n v="268764" u="1"/>
        <n v="26803" u="1"/>
        <n v="73104" u="1"/>
        <n v="236572" u="1"/>
        <n v="8201090.4985600002" u="1"/>
        <n v="102675" u="1"/>
        <n v="27147" u="1"/>
        <n v="83420" u="1"/>
        <n v="185684" u="1"/>
        <n v="68979" u="1"/>
        <n v="123994" u="1"/>
        <n v="1161072.31232" u="1"/>
        <n v="1167524" u="1"/>
        <n v="93736" u="1"/>
        <n v="151301" u="1"/>
        <n v="55567" u="1"/>
        <n v="171932" u="1"/>
        <n v="83421" u="1"/>
        <n v="25600" u="1"/>
        <n v="62444" u="1"/>
        <n v="49378" u="1"/>
        <n v="199440" u="1"/>
        <n v="191188" u="1"/>
        <n v="5788124" u="1"/>
        <n v="126058" u="1"/>
        <n v="376052" u="1"/>
        <n v="123995" u="1"/>
        <n v="2812624" u="1"/>
        <n v="86860" u="1"/>
        <n v="69668" u="1"/>
        <n v="193940" u="1"/>
        <n v="26116" u="1"/>
        <n v="105428" u="1"/>
        <n v="82047" u="1"/>
        <n v="508092" u="1"/>
        <n v="8188" u="1"/>
        <n v="55224" u="1"/>
        <n v="75858" u="1"/>
        <n v="152680" u="1"/>
        <n v="210446" u="1"/>
        <n v="80672" u="1"/>
        <n v="102678" u="1"/>
        <n v="307289" u="1"/>
        <n v="1167559" u="1"/>
        <n v="64508" u="1"/>
        <n v="94426" u="1"/>
        <n v="200819" u="1"/>
        <n v="1970278.3999999999" u="1"/>
        <n v="55912" u="1"/>
        <n v="90300" u="1"/>
        <n v="214573" u="1"/>
        <n v="268780" u="1"/>
        <n v="75859" u="1"/>
        <n v="108868" u="1"/>
        <n v="152682" u="1"/>
        <n v="95802" u="1"/>
        <n v="310043" u="1"/>
        <n v="41127" u="1"/>
        <n v="115745" u="1"/>
        <n v="50544.312319999997" u="1"/>
        <n v="63477" u="1"/>
        <n v="140305" u="1"/>
        <n v="2983" u="1"/>
        <n v="86863" u="1"/>
        <n v="73797" u="1"/>
        <n v="104743" u="1"/>
        <n v="304546" u="1"/>
        <n v="83425" u="1"/>
        <n v="134805" u="1"/>
        <n v="943041" u="1"/>
        <n v="77236" u="1"/>
        <n v="88239" u="1"/>
        <n v="243460" u="1"/>
        <n v="36314" u="1"/>
        <n v="106119" u="1"/>
        <n v="6383" u="1"/>
        <n v="104056" u="1"/>
        <n v="68984" u="1"/>
        <n v="307300" u="1"/>
        <n v="247587" u="1"/>
        <n v="387072" u="1"/>
        <n v="585448" u="1"/>
        <n v="4234" u="1"/>
        <n v="102681" u="1"/>
        <n v="184320" u="1"/>
        <n v="414580" u="1"/>
        <n v="43535" u="1"/>
        <n v="112309" u="1"/>
        <n v="236585" u="1"/>
        <n v="88240" u="1"/>
        <n v="9216" u="1"/>
        <n v="992564" u="1"/>
        <n v="75862" u="1"/>
        <n v="130877" u="1"/>
        <n v="170568" u="1"/>
        <n v="214580" u="1"/>
        <n v="717492" u="1"/>
        <n v="169193" u="1"/>
        <n v="148563" u="1"/>
        <n v="77238" u="1"/>
        <n v="488856" u="1"/>
        <n v="25" u="1"/>
        <n v="42848" u="1"/>
        <n v="4733235.2000000002" u="1"/>
        <n v="66923" u="1"/>
        <n v="214582" u="1"/>
        <n v="387080" u="1"/>
        <n v="126752" u="1"/>
        <n v="10756505.6" u="1"/>
        <n v="85491" u="1"/>
        <n v="196703" u="1"/>
        <n v="39410" u="1"/>
        <n v="61416" u="1"/>
        <n v="296308" u="1"/>
        <n v="2856862" u="1"/>
        <n v="48694" u="1"/>
        <n v="75864" u="1"/>
        <n v="229713" u="1"/>
        <n v="80678" u="1"/>
        <n v="218711" u="1"/>
        <n v="77240" u="1"/>
        <n v="58322" u="1"/>
        <n v="180201" u="1"/>
        <n v="10076" u="1"/>
        <n v="49726" u="1"/>
        <n v="130880" u="1"/>
        <n v="95808" u="1"/>
        <n v="247595" u="1"/>
        <n v="6985" u="1"/>
        <n v="91682" u="1"/>
        <n v="79304" u="1"/>
        <n v="88244" u="1"/>
        <n v="488868" u="1"/>
        <n v="59354" u="1"/>
        <n v="195332" u="1"/>
        <n v="3891200" u="1"/>
        <n v="95121" u="1"/>
        <n v="1310720" u="1"/>
        <n v="77929" u="1"/>
        <n v="450359" u="1"/>
        <n v="274312" u="1"/>
        <n v="198084" u="1"/>
        <n v="64512" u="1"/>
        <n v="46976" u="1"/>
        <n v="90308" u="1"/>
        <n v="170577" u="1"/>
        <n v="225592" u="1"/>
        <n v="1607812" u="1"/>
        <n v="199460" u="1"/>
        <n v="64856" u="1"/>
        <n v="1816872" u="1"/>
        <n v="455864" u="1"/>
        <n v="26978" u="1"/>
        <n v="75867" u="1"/>
        <n v="108876" u="1"/>
        <n v="36661" u="1"/>
        <n v="95810" u="1"/>
        <n v="334832" u="1"/>
        <n v="22680" u="1"/>
        <n v="74492" u="1"/>
        <n v="149948" u="1"/>
        <n v="171954" u="1"/>
        <n v="3499" u="1"/>
        <n v="57292" u="1"/>
        <n v="9" u="1"/>
        <n v="307328" u="1"/>
        <n v="5180" u="1"/>
        <n v="106814" u="1"/>
        <n v="3542" u="1"/>
        <n v="301827" u="1"/>
        <n v="171956" u="1"/>
        <n v="66241" u="1"/>
        <n v="86184" u="1"/>
        <n v="106127" u="1"/>
        <n v="88935" u="1"/>
        <n v="121944" u="1"/>
        <n v="104752" u="1"/>
        <n v="177459" u="1"/>
        <n v="56605" u="1"/>
        <n v="118506" u="1"/>
        <n v="1233756" u="1"/>
        <n v="17523" u="1"/>
        <n v="1025641" u="1"/>
        <n v="60044" u="1"/>
        <n v="547012" u="1"/>
        <n v="81372" u="1"/>
        <n v="240729" u="1"/>
        <n v="90312" u="1"/>
        <n v="64858" u="1"/>
        <n v="182964" u="1"/>
        <n v="279832" u="1"/>
        <n v="88937" u="1"/>
        <n v="99940" u="1"/>
        <n v="185715" u="1"/>
        <n v="84811" u="1"/>
        <n v="109568" u="1"/>
        <n v="32881" u="1"/>
        <n v="119196" u="1"/>
        <n v="84124" u="1"/>
        <n v="7913927" u="1"/>
        <n v="323848" u="1"/>
        <n v="290713.59999999998" u="1"/>
        <n v="516401" u="1"/>
        <n v="232480" u="1"/>
        <n v="169213" u="1"/>
        <n v="38039" u="1"/>
        <n v="62452" u="1"/>
        <n v="181592" u="1"/>
        <n v="4556800" u="1"/>
        <n v="38383" u="1"/>
        <n v="42853" u="1"/>
        <n v="104068" u="1"/>
        <n v="910130" u="1"/>
        <n v="68996" u="1"/>
        <n v="138956" u="1"/>
        <n v="88939" u="1"/>
        <n v="99942" u="1"/>
        <n v="106819" u="1"/>
        <n v="3886" u="1"/>
        <n v="63140" u="1"/>
        <n v="69684" u="1"/>
        <n v="92378" u="1"/>
        <n v="125387" u="1"/>
        <n v="417380" u="1"/>
        <n v="30590" u="1"/>
        <n v="61421" u="1"/>
        <n v="88252" u="1"/>
        <n v="106132" u="1"/>
        <n v="71060" u="1"/>
        <n v="91003" u="1"/>
        <n v="77937" u="1"/>
        <n v="44573" u="1"/>
        <n v="12735444" u="1"/>
        <n v="154088" u="1"/>
        <n v="217292.79999999999" u="1"/>
        <n v="1025676" u="1"/>
        <n v="75187" u="1"/>
        <n v="110947" u="1"/>
        <n v="315608" u="1"/>
        <n v="75875" u="1"/>
        <n v="133459" u="1"/>
        <n v="72437" u="1"/>
        <n v="70374" u="1"/>
        <n v="103383" u="1"/>
        <n v="90317" u="1"/>
        <n v="101320" u="1"/>
        <n v="46293" u="1"/>
        <n v="279852" u="1"/>
        <n v="290856" u="1"/>
        <n v="378880" u="1"/>
        <n v="151341" u="1"/>
        <n v="4106" u="1"/>
        <n v="57984" u="1"/>
        <n v="163720" u="1"/>
        <n v="365128" u="1"/>
        <n v="121264" u="1"/>
        <n v="95132" u="1"/>
        <n v="128141" u="1"/>
        <n v="1200865" u="1"/>
        <n v="4192" u="1"/>
        <n v="86880" u="1"/>
        <n v="58672" u="1"/>
        <n v="84817" u="1"/>
        <n v="144466" u="1"/>
        <n v="411893" u="1"/>
        <n v="2197128" u="1"/>
        <n v="42168" u="1"/>
        <n v="145844" u="1"/>
        <n v="558079" u="1"/>
        <n v="62455" u="1"/>
        <n v="192607" u="1"/>
        <n v="64862" u="1"/>
        <n v="3177" u="1"/>
        <n v="871668" u="1"/>
        <n v="80693" u="1"/>
        <n v="266112" u="1"/>
        <n v="59017" u="1"/>
        <n v="79584.624639999995" u="1"/>
        <n v="22855" u="1"/>
        <n v="521933" u="1"/>
        <n v="136219" u="1"/>
        <n v="231120" u="1"/>
        <n v="306298.22464000003" u="1"/>
        <n v="1077984.6246400001" u="1"/>
        <n v="76568" u="1"/>
        <n v="4708" u="1"/>
        <n v="155476" u="1"/>
        <n v="1728819.2" u="1"/>
        <n v="2911153" u="1"/>
        <n v="82070" u="1"/>
        <n v="2703360" u="1"/>
        <n v="121956" u="1"/>
        <n v="54204" u="1"/>
        <n v="10164" u="1"/>
        <n v="28185" u="1"/>
        <n v="50078" u="1"/>
        <n v="180234" u="1"/>
        <n v="882690" u="1"/>
        <n v="87572" u="1"/>
        <n v="132096" u="1"/>
        <n v="154102" u="1"/>
        <n v="96512" u="1"/>
        <n v="63488" u="1"/>
        <n v="232499" u="1"/>
        <n v="41826" u="1"/>
        <n v="75882" u="1"/>
        <n v="106828" u="1"/>
        <n v="128834" u="1"/>
        <n v="80696" u="1"/>
        <n v="8273" u="1"/>
        <n v="98576" u="1"/>
        <n v="83447" u="1"/>
        <n v="116456" u="1"/>
        <n v="92387" u="1"/>
        <n v="88261" u="1"/>
        <n v="217372" u="1"/>
        <n v="332144" u="1"/>
        <n v="12609544" u="1"/>
        <n v="65208" u="1"/>
        <n v="238004" u="1"/>
        <n v="56956" u="1"/>
        <n v="240755" u="1"/>
        <n v="68319" u="1"/>
        <n v="133476" u="1"/>
        <n v="147230" u="1"/>
        <n v="191242" u="1"/>
        <n v="160984" u="1"/>
        <n v="178864" u="1"/>
        <n v="125664.62463999999" u="1"/>
        <n v="129524" u="1"/>
        <n v="94452" u="1"/>
        <n v="110284.8" u="1"/>
        <n v="23544" u="1"/>
        <n v="263383" u="1"/>
        <n v="160986" u="1"/>
        <n v="88951" u="1"/>
        <n v="21481" u="1"/>
        <n v="148608" u="1"/>
        <n v="184368" u="1"/>
        <n v="78636" u="1"/>
        <n v="113021" u="1"/>
        <n v="1278032" u="1"/>
        <n v="196748" u="1"/>
        <n v="117835" u="1"/>
        <n v="71760" u="1"/>
        <n v="180244" u="1"/>
        <n v="224256" u="1"/>
        <n v="98580" u="1"/>
        <n v="107520" u="1"/>
        <n v="442189" u="1"/>
        <n v="24576" u="1"/>
        <n v="77262" u="1"/>
        <n v="6553.5999999999995" u="1"/>
        <n v="149987" u="1"/>
        <n v="3736" u="1"/>
        <n v="315656" u="1"/>
        <n v="282521.59999999998" u="1"/>
        <n v="52144" u="1"/>
        <n v="243513" u="1"/>
        <n v="39078" u="1"/>
        <n v="200877" u="1"/>
        <n v="22857" u="1"/>
        <n v="92392" u="1"/>
        <n v="61428" u="1"/>
        <n v="101332" u="1"/>
        <n v="4533234" u="1"/>
        <n v="110272" u="1"/>
        <n v="91017" u="1"/>
        <n v="113023" u="1"/>
        <n v="110960" u="1"/>
        <n v="48706" u="1"/>
        <n v="119900" u="1"/>
        <n v="1542137" u="1"/>
        <n v="192626" u="1"/>
        <n v="102708" u="1"/>
        <n v="44580" u="1"/>
        <n v="12157857" u="1"/>
        <n v="76576" u="1"/>
        <n v="141738" u="1"/>
        <n v="1794457.6000000001" u="1"/>
        <n v="68324" u="1"/>
        <n v="19075" u="1"/>
        <n v="155492" u="1"/>
        <n v="86204" u="1"/>
        <n v="58334" u="1"/>
        <n v="192628" u="1"/>
        <n v="71763" u="1"/>
        <n v="104772" u="1"/>
        <n v="118526" u="1"/>
        <n v="105460" u="1"/>
        <n v="145866" u="1"/>
        <n v="70388" u="1"/>
        <n v="274405" u="1"/>
        <n v="805736" u="1"/>
        <n v="1223076" u="1"/>
        <n v="26296" u="1"/>
        <n v="82079" u="1"/>
        <n v="855251" u="1"/>
        <n v="1674203" u="1"/>
        <n v="33234" u="1"/>
        <n v="106836" u="1"/>
        <n v="71764" u="1"/>
        <n v="115776" u="1"/>
        <n v="254522" u="1"/>
        <n v="12658" u="1"/>
        <n v="5222.3999999999996" u="1"/>
        <n v="87581" u="1"/>
        <n v="72452" u="1"/>
        <n v="141742" u="1"/>
        <n v="163748" u="1"/>
        <n v="243520" u="1"/>
        <n v="64868" u="1"/>
        <n v="69014" u="1"/>
        <n v="205010" u="1"/>
        <n v="240770" u="1"/>
        <n v="184380" u="1"/>
        <n v="370688" u="1"/>
        <n v="428454" u="1"/>
        <n v="105462" u="1"/>
        <n v="134867" u="1"/>
        <n v="99273" u="1"/>
        <n v="133492" u="1"/>
        <n v="75892" u="1"/>
        <n v="170628" u="1"/>
        <n v="115778" u="1"/>
        <n v="728735" u="1"/>
        <n v="1366155" u="1"/>
        <n v="67640" u="1"/>
        <n v="76580" u="1"/>
        <n v="85520" u="1"/>
        <n v="46989" u="1"/>
        <n v="40456" u="1"/>
        <n v="125406" u="1"/>
        <n v="105" u="1"/>
        <n v="101337" u="1"/>
        <n v="24" u="1"/>
        <n v="205014" u="1"/>
        <n v="71767" u="1"/>
        <n v="326684" u="1"/>
        <n v="373447" u="1"/>
        <n v="59024" u="1"/>
        <n v="96524" u="1"/>
        <n v="129533" u="1"/>
        <n v="1366176" u="1"/>
        <n v="8255144" u="1"/>
        <n v="112341" u="1"/>
        <n v="48365" u="1"/>
        <n v="95149" u="1"/>
        <n v="106152" u="1"/>
        <n v="88960" u="1"/>
        <n v="37706" u="1"/>
        <n v="59712" u="1"/>
        <n v="71768" u="1"/>
        <n v="210518" u="1"/>
        <n v="30939" u="1"/>
        <n v="158254" u="1"/>
        <n v="205017" u="1"/>
        <n v="585714" u="1"/>
        <n v="77536.624639999995" u="1"/>
        <n v="13862" u="1"/>
        <n v="123345" u="1"/>
        <n v="1168140" u="1"/>
        <n v="312936" u="1"/>
        <n v="84147" u="1"/>
        <n v="51804" u="1"/>
        <n v="99964" u="1"/>
        <n v="1366200" u="1"/>
        <n v="54211" u="1"/>
        <n v="4644249.5999999996" u="1"/>
        <n v="65580" u="1"/>
        <n v="607728" u="1"/>
        <n v="156881" u="1"/>
        <n v="92400" u="1"/>
        <n v="32348.078079999999" u="1"/>
        <n v="110280" u="1"/>
        <n v="18561" u="1"/>
        <n v="502742" u="1"/>
        <n v="84148" u="1"/>
        <n v="93088" u="1"/>
        <n v="1549" u="1"/>
        <n v="156882" u="1"/>
        <n v="203645" u="1"/>
        <n v="27673" u="1"/>
        <n v="33581" u="1"/>
        <n v="55587" u="1"/>
        <n v="2189" u="1"/>
        <n v="35988" u="1"/>
        <n v="62464" u="1"/>
        <n v="44928" u="1"/>
        <n v="277184" u="1"/>
        <n v="60401" u="1"/>
        <n v="86212" u="1"/>
        <n v="80023" u="1"/>
        <n v="117846" u="1"/>
        <n v="494496" u="1"/>
        <n v="70396" u="1"/>
        <n v="417476" u="1"/>
        <n v="86213" u="1"/>
        <n v="106156" u="1"/>
        <n v="22000" u="1"/>
        <n v="55244" u="1"/>
        <n v="108907" u="1"/>
        <n v="46648" u="1"/>
        <n v="12435456" u="1"/>
        <n v="12745" u="1"/>
        <n v="38396" u="1"/>
        <n v="755916.80000000005" u="1"/>
        <n v="126100" u="1"/>
        <n v="976356" u="1"/>
        <n v="140384" u="1"/>
        <n v="271693" u="1"/>
        <n v="370720" u="1"/>
        <n v="7288" u="1"/>
        <n v="123616.62463999999" u="1"/>
        <n v="227033" u="1"/>
        <n v="162391" u="1"/>
        <n v="235286" u="1"/>
        <n v="93092" u="1"/>
        <n v="134884" u="1"/>
        <n v="145887" u="1"/>
        <n v="75900" u="1"/>
        <n v="191275" u="1"/>
        <n v="96531" u="1"/>
        <n v="139011" u="1"/>
        <n v="217408" u="1"/>
        <n v="253168" u="1"/>
        <n v="106847" u="1"/>
        <n v="9135" u="1"/>
        <n v="74526" u="1"/>
        <n v="83466" u="1"/>
        <n v="200905" u="1"/>
        <n v="359726" u="1"/>
        <n v="277204" u="1"/>
        <n v="5086800" u="1"/>
        <n v="239416" u="1"/>
        <n v="1278284" u="1"/>
        <n v="63842" u="1"/>
        <n v="57309" u="1"/>
        <n v="1245277" u="1"/>
        <n v="5440" u="1"/>
        <n v="97908" u="1"/>
        <n v="185777" u="1"/>
        <n v="91719" u="1"/>
        <n v="20110" u="1"/>
        <n v="152769" u="1"/>
        <n v="33928" u="1"/>
        <n v="117164" u="1"/>
        <n v="31285" u="1"/>
        <n v="24752" u="1"/>
        <n v="16184" u="1"/>
        <n v="119915" u="1"/>
        <n v="48026" u="1"/>
        <n v="5086924" u="1"/>
        <n v="101348" u="1"/>
        <n v="140393" u="1"/>
        <n v="84156" u="1"/>
        <n v="44244" u="1"/>
        <n v="89658" u="1"/>
        <n v="47472.312319999997" u="1"/>
        <n v="42869" u="1"/>
        <n v="53872" u="1"/>
        <n v="172029" u="1"/>
        <n v="249050" u="1"/>
        <n v="75905" u="1"/>
        <n v="84845" u="1"/>
        <n v="128857" u="1"/>
        <n v="69716" u="1"/>
        <n v="80719" u="1"/>
        <n v="1630436" u="1"/>
        <n v="65590" u="1"/>
        <n v="76593" u="1"/>
        <n v="238048" u="1"/>
        <n v="94473" u="1"/>
        <n v="28363" u="1"/>
        <n v="103413" u="1"/>
        <n v="101350" u="1"/>
        <n v="121293" u="1"/>
        <n v="166529" u="1"/>
        <n v="2834" u="1"/>
        <n v="80032" u="1"/>
        <n v="55248" u="1"/>
        <n v="174782" u="1"/>
        <n v="64188" u="1"/>
        <n v="299228" u="1"/>
        <n v="143149" u="1"/>
        <n v="172032" u="1"/>
        <n v="2405843" u="1"/>
        <n v="202291" u="1"/>
        <n v="472528" u="1"/>
        <n v="596816" u="1"/>
        <n v="82096" u="1"/>
        <n v="3408384" u="1"/>
        <n v="65220" u="1"/>
        <n v="126796" u="1"/>
        <n v="1388" u="1"/>
        <n v="56624" u="1"/>
        <n v="69718" u="1"/>
        <n v="274476" u="1"/>
        <n v="910028.79999999993" u="1"/>
        <n v="52498" u="1"/>
        <n v="63501" u="1"/>
        <n v="45965" u="1"/>
        <n v="79346" u="1"/>
        <n v="133524" u="1"/>
        <n v="82097" u="1"/>
        <n v="39776" u="1"/>
        <n v="395512" u="1"/>
        <n v="439524" u="1"/>
        <n v="137651" u="1"/>
        <n v="323993" u="1"/>
        <n v="51123" u="1"/>
        <n v="69719" u="1"/>
        <n v="191291" u="1"/>
        <n v="98602" u="1"/>
        <n v="172036" u="1"/>
        <n v="3518464" u="1"/>
        <n v="1762525" u="1"/>
        <n v="225676" u="1"/>
        <n v="7263326" u="1"/>
        <n v="162409" u="1"/>
        <n v="712364" u="1"/>
        <n v="227052" u="1"/>
        <n v="36682" u="1"/>
        <n v="866408" u="1"/>
        <n v="69720" u="1"/>
        <n v="98603" u="1"/>
        <n v="176164" u="1"/>
        <n v="23894" u="1"/>
        <n v="75488.624639999995" u="1"/>
        <n v="92414" u="1"/>
        <n v="379014" u="1"/>
        <n v="73159" u="1"/>
        <n v="26254158" u="1"/>
        <n v="2154144" u="1"/>
        <n v="11543" u="1"/>
        <n v="104793" u="1"/>
        <n v="40121" u="1"/>
        <n v="136280" u="1"/>
        <n v="60064" u="1"/>
        <n v="187169" u="1"/>
        <n v="6601" u="1"/>
        <n v="107544" u="1"/>
        <n v="81412" u="1"/>
        <n v="258689" u="1"/>
        <n v="82100" u="1"/>
        <n v="346010" u="1"/>
        <n v="66971" u="1"/>
        <n v="6687" u="1"/>
        <n v="373518" u="1"/>
        <n v="117860" u="1"/>
        <n v="69722" u="1"/>
        <n v="266240" u="1"/>
        <n v="74536" u="1"/>
        <n v="134907" u="1"/>
        <n v="61440" u="1"/>
        <n v="88290" u="1"/>
        <n v="75224" u="1"/>
        <n v="943450" u="1"/>
        <n v="329509" u="1"/>
        <n v="3220231" u="1"/>
        <n v="187172" u="1"/>
        <n v="102044" u="1"/>
        <n v="110984" u="1"/>
        <n v="75912" u="1"/>
        <n v="174794" u="1"/>
        <n v="3264" u="1"/>
        <n v="53188" u="1"/>
        <n v="14294" u="1"/>
        <n v="69723" u="1"/>
        <n v="1454500" u="1"/>
        <n v="38059" u="1"/>
        <n v="79351" u="1"/>
        <n v="77288" u="1"/>
        <n v="53876" u="1"/>
        <n v="80039" u="1"/>
        <n v="77976" u="1"/>
        <n v="240814" u="1"/>
        <n v="41154" u="1"/>
        <n v="61097" u="1"/>
        <n v="340518" u="1"/>
        <n v="98607" u="1"/>
        <n v="2154252" u="1"/>
        <n v="326765" u="1"/>
        <n v="5923788" u="1"/>
        <n v="882948" u="1"/>
        <n v="61441" u="1"/>
        <n v="291006" u="1"/>
        <n v="228437" u="1"/>
        <n v="106172" u="1"/>
        <n v="2814444" u="1"/>
        <n v="71100" u="1"/>
        <n v="97920" u="1"/>
        <n v="80728" u="1"/>
        <n v="139039" u="1"/>
        <n v="47000" u="1"/>
        <n v="123365" u="1"/>
        <n v="106173" u="1"/>
        <n v="126116" u="1"/>
        <n v="66975" u="1"/>
        <n v="1806641" u="1"/>
        <n v="243569" u="1"/>
        <n v="69726" u="1"/>
        <n v="87606" u="1"/>
        <n v="176176" u="1"/>
        <n v="346028" u="1"/>
        <n v="13005" u="1"/>
        <n v="101360" u="1"/>
        <n v="59379" u="1"/>
        <n v="117177" u="1"/>
        <n v="128180" u="1"/>
        <n v="180303" u="1"/>
        <n v="35310" u="1"/>
        <n v="2426" u="1"/>
        <n v="39780" u="1"/>
        <n v="343280" u="1"/>
        <n v="2154340" u="1"/>
        <n v="69727" u="1"/>
        <n v="67664" u="1"/>
        <n v="49064" u="1"/>
        <n v="62474" u="1"/>
        <n v="103424" u="1"/>
        <n v="55941" u="1"/>
        <n v="225692" u="1"/>
        <n v="53878" u="1"/>
        <n v="64881" u="1"/>
        <n v="97235" u="1"/>
        <n v="23552" u="1"/>
        <n v="113052" u="1"/>
        <n v="2154372" u="1"/>
        <n v="69728" u="1"/>
        <n v="3958868" u="1"/>
        <n v="187183" u="1"/>
        <n v="50440" u="1"/>
        <n v="61443" u="1"/>
        <n v="24068" u="1"/>
        <n v="117179" u="1"/>
        <n v="11458" u="1"/>
        <n v="80044" u="1"/>
        <n v="5441" u="1"/>
        <n v="15928" u="1"/>
        <n v="203689" u="1"/>
        <n v="11544" u="1"/>
        <n v="180308" u="1"/>
        <n v="1168519" u="1"/>
        <n v="96549" u="1"/>
        <n v="97237" u="1"/>
        <n v="274522" u="1"/>
        <n v="82108" u="1"/>
        <n v="187186" u="1"/>
        <n v="253204" u="1"/>
        <n v="172057" u="1"/>
        <n v="38750" u="1"/>
        <n v="591412" u="1"/>
        <n v="73856" u="1"/>
        <n v="93799" u="1"/>
        <n v="210568" u="1"/>
        <n v="2374496" u="1"/>
        <n v="2814616" u="1"/>
        <n v="80733" u="1"/>
        <n v="91736" u="1"/>
        <n v="140424" u="1"/>
        <n v="74544" u="1"/>
        <n v="83484" u="1"/>
        <n v="5656" u="1"/>
        <n v="61444" u="1"/>
        <n v="79358" u="1"/>
        <n v="59381" u="1"/>
        <n v="180311" u="1"/>
        <n v="80046" u="1"/>
        <n v="91049" u="1"/>
        <n v="84860" u="1"/>
        <n v="14295" u="1"/>
        <n v="126809" u="1"/>
        <n v="155555" u="1"/>
        <n v="177561" u="1"/>
        <n v="55599" u="1"/>
        <n v="67668" u="1"/>
        <n v="684948" u="1"/>
        <n v="94488" u="1"/>
        <n v="25616" u="1"/>
        <n v="92425" u="1"/>
        <n v="196817" u="1"/>
        <n v="384559" u="1"/>
        <n v="53880" u="1"/>
        <n v="75233" u="1"/>
        <n v="151430" u="1"/>
        <n v="23553" u="1"/>
        <n v="95176" u="1"/>
        <n v="202319" u="1"/>
        <n v="17020" u="1"/>
        <n v="196818" u="1"/>
        <n v="129139404.8" u="1"/>
        <n v="126810" u="1"/>
        <n v="28195" u="1"/>
        <n v="32665" u="1"/>
        <n v="96552" u="1"/>
        <n v="167936" u="1"/>
        <n v="61445" u="1"/>
        <n v="77297" u="1"/>
        <n v="121309" u="1"/>
        <n v="84174" u="1"/>
        <n v="95177" u="1"/>
        <n v="8192" u="1"/>
        <n v="192694" u="1"/>
        <n v="1904" u="1"/>
        <n v="124748" u="1"/>
        <n v="143181" u="1"/>
        <n v="207824" u="1"/>
        <n v="137680" u="1"/>
        <n v="64884" u="1"/>
        <n v="23" u="1"/>
        <n v="110995" u="1"/>
        <n v="73860" u="1"/>
        <n v="10771" u="1"/>
        <n v="65608" u="1"/>
        <n v="167940" u="1"/>
        <n v="2835251.2000000002" u="1"/>
        <n v="13092" u="1"/>
        <n v="202325" u="1"/>
        <n v="84864" u="1"/>
        <n v="104807" u="1"/>
        <n v="11245428" u="1"/>
        <n v="4109" u="1"/>
        <n v="100681" u="1"/>
        <n v="330626.49855999998" u="1"/>
        <n v="53538" u="1"/>
        <n v="522112" u="1"/>
        <n v="73440.624639999995" u="1"/>
        <n v="112372" u="1"/>
        <n v="277296" u="1"/>
        <n v="19084" u="1"/>
        <n v="86240" u="1"/>
        <n v="162441" u="1"/>
        <n v="119937" u="1"/>
        <n v="281722.22464000003" u="1"/>
        <n v="321310" u="1"/>
        <n v="105496" u="1"/>
        <n v="50444" u="1"/>
        <n v="61447" u="1"/>
        <n v="123376" u="1"/>
        <n v="133560" u="1"/>
        <n v="106184" u="1"/>
        <n v="4324" u="1"/>
        <n v="82115" u="1"/>
        <n v="115124" u="1"/>
        <n v="1740800" u="1"/>
        <n v="28712" u="1"/>
        <n v="93806" u="1"/>
        <n v="183075" u="1"/>
        <n v="38410" u="1"/>
        <n v="60416" u="1"/>
        <n v="6645" u="1"/>
        <n v="16101" u="1"/>
        <n v="42880" u="1"/>
        <n v="53883" u="1"/>
        <n v="16187" u="1"/>
        <n v="240842" u="1"/>
        <n v="73864" u="1"/>
        <n v="144566" u="1"/>
        <n v="69738" u="1"/>
        <n v="89681" u="1"/>
        <n v="541967" u="1"/>
        <n v="61448" u="1"/>
        <n v="54915" u="1"/>
        <n v="6427073.2492799982" u="1"/>
        <n v="20976" u="1"/>
        <n v="8" u="1"/>
        <n v="46663" u="1"/>
        <n v="111688" u="1"/>
        <n v="541973" u="1"/>
        <n v="154196" u="1"/>
        <n v="172076" u="1"/>
        <n v="62480" u="1"/>
        <n v="103436" u="1"/>
        <n v="125442" u="1"/>
        <n v="53884" u="1"/>
        <n v="40818" u="1"/>
        <n v="104124" u="1"/>
        <n v="139068" u="1"/>
        <n v="122004" u="1"/>
        <n v="54228" u="1"/>
        <n v="12405" u="1"/>
        <n v="83562.741760000004" u="1"/>
        <n v="7032" u="1"/>
        <n v="41850" u="1"/>
        <n v="115128" u="1"/>
        <n v="93810" u="1"/>
        <n v="158326" u="1"/>
        <n v="406604" u="1"/>
        <n v="64544" u="1"/>
        <n v="129570" u="1"/>
        <n v="105501" u="1"/>
        <n v="196837" u="1"/>
        <n v="14984" u="1"/>
        <n v="99312" u="1"/>
        <n v="75243" u="1"/>
        <n v="128195" u="1"/>
        <n v="242225" u="1"/>
        <n v="49759" u="1"/>
        <n v="195463" u="1"/>
        <n v="211968" u="1"/>
        <n v="25103" u="1"/>
        <n v="61450" u="1"/>
        <n v="101376" u="1"/>
        <n v="75244" u="1"/>
        <n v="173458" u="1"/>
        <n v="73181" u="1"/>
        <n v="84184" u="1"/>
        <n v="718049" u="1"/>
        <n v="93124" u="1"/>
        <n v="143200" u="1"/>
        <n v="1048140" u="1"/>
        <n v="73869" u="1"/>
        <n v="93812" u="1"/>
        <n v="124758" u="1"/>
        <n v="65617" u="1"/>
        <n v="98626" u="1"/>
        <n v="120632" u="1"/>
        <n v="194090" u="1"/>
        <n v="1355796" u="1"/>
        <n v="58012" u="1"/>
        <n v="134949" u="1"/>
        <n v="62482" u="1"/>
        <n v="25791" u="1"/>
        <n v="176211" u="1"/>
        <n v="49760" u="1"/>
        <n v="406616" u="1"/>
        <n v="65618" u="1"/>
        <n v="3630" u="1"/>
        <n v="96564" u="1"/>
        <n v="92438" u="1"/>
        <n v="41852" u="1"/>
        <n v="176213" u="1"/>
        <n v="148909.42463999998" u="1"/>
        <n v="140454" u="1"/>
        <n v="66307" u="1"/>
        <n v="313096" u="1"/>
        <n v="45424.312319999997" u="1"/>
        <n v="108944" u="1"/>
        <n v="119947" u="1"/>
        <n v="861115" u="1"/>
        <n v="877620" u="1"/>
        <n v="50105" u="1"/>
        <n v="2375012" u="1"/>
        <n v="65620" u="1"/>
        <n v="109632" u="1"/>
        <n v="41509" u="1"/>
        <n v="505652" u="1"/>
        <n v="99317" u="1"/>
        <n v="232607" u="1"/>
        <n v="48386" u="1"/>
        <n v="102068" u="1"/>
        <n v="221605" u="1"/>
        <n v="113759" u="1"/>
        <n v="213353" u="1"/>
        <n v="65621" u="1"/>
        <n v="94504" u="1"/>
        <n v="163840" u="1"/>
        <n v="207852" u="1"/>
        <n v="104132" u="1"/>
        <n v="209228" u="1"/>
        <n v="281517.42463999998" u="1"/>
        <n v="1042678" u="1"/>
        <n v="45292" u="1"/>
        <n v="368120" u="1"/>
        <n v="75937" u="1"/>
        <n v="263592" u="1"/>
        <n v="553047" u="1"/>
        <n v="1324" u="1"/>
        <n v="56983" u="1"/>
        <n v="125451" u="1"/>
        <n v="141836" u="1"/>
        <n v="192725" u="1"/>
        <n v="73187" u="1"/>
        <n v="2071080" u="1"/>
        <n v="75938" u="1"/>
        <n v="86941" u="1"/>
        <n v="196852" u="1"/>
        <n v="64204" u="1"/>
        <n v="106884" u="1"/>
        <n v="192726" u="1"/>
        <n v="104821" u="1"/>
        <n v="144588" u="1"/>
        <n v="89692" u="1"/>
        <n v="143213" u="1"/>
        <n v="64548" u="1"/>
        <n v="116512" u="1"/>
        <n v="62485" u="1"/>
        <n v="461653" u="1"/>
        <n v="165220" u="1"/>
        <n v="580572" u="1"/>
        <n v="74564" u="1"/>
        <n v="189978" u="1"/>
        <n v="71392.624639999995" u="1"/>
        <n v="110324" u="1"/>
        <n v="52858" u="1"/>
        <n v="63861" u="1"/>
        <n v="15964.078079999999" u="1"/>
        <n v="91069" u="1"/>
        <n v="111012" u="1"/>
        <n v="2274875" u="1"/>
        <n v="18744" u="1"/>
        <n v="177601" u="1"/>
        <n v="180352" u="1"/>
        <n v="417647" u="1"/>
        <n v="176226" u="1"/>
        <n v="94508" u="1"/>
        <n v="497420" u="1"/>
        <n v="140467" u="1"/>
        <n v="58360" u="1"/>
        <n v="169350" u="1"/>
        <n v="93133" u="1"/>
        <n v="56297" u="1"/>
        <n v="491920" u="1"/>
        <n v="69752" u="1"/>
        <n v="132216" u="1"/>
        <n v="256000" u="1"/>
        <n v="536577" u="1"/>
        <n v="19604" u="1"/>
        <n v="214739" u="1"/>
        <n v="236745" u="1"/>
        <n v="321376" u="1"/>
        <n v="59392" u="1"/>
        <n v="140469" u="1"/>
        <n v="1168896" u="1"/>
        <n v="80068" u="1"/>
        <n v="111014" u="1"/>
        <n v="87633" u="1"/>
        <n v="145972" u="1"/>
        <n v="943696" u="1"/>
        <n v="1443225.6000000001" u="1"/>
        <n v="160" u="1"/>
        <n v="6646" u="1"/>
        <n v="202363" u="1"/>
        <n v="31295" u="1"/>
        <n v="126144" u="1"/>
        <n v="75943" u="1"/>
        <n v="106889" u="1"/>
        <n v="41169" u="1"/>
        <n v="180358" u="1"/>
        <n v="118580" u="1"/>
        <n v="83508" u="1"/>
        <n v="2793388" u="1"/>
        <n v="321384" u="1"/>
        <n v="313132" u="1"/>
        <n v="53204" u="1"/>
        <n v="64207" u="1"/>
        <n v="55611" u="1"/>
        <n v="67692" u="1"/>
        <n v="191363" u="1"/>
        <n v="641129" u="1"/>
        <n v="81446" u="1"/>
        <n v="103452" u="1"/>
        <n v="68380" u="1"/>
        <n v="90386" u="1"/>
        <n v="117472.62463999999" u="1"/>
        <n v="119269" u="1"/>
        <n v="1729843.2" u="1"/>
        <n v="62832" u="1"/>
        <n v="442422" u="1"/>
        <n v="75945" u="1"/>
        <n v="119957" u="1"/>
        <n v="258758" u="1"/>
        <n v="113768" u="1"/>
        <n v="87636" u="1"/>
        <n v="96576" u="1"/>
        <n v="34981" u="1"/>
        <n v="854210.47808000003" u="1"/>
        <n v="30608" u="1"/>
        <n v="231252" u="1"/>
        <n v="11323957" u="1"/>
        <n v="80072" u="1"/>
        <n v="8195" u="1"/>
        <n v="75946" u="1"/>
        <n v="2375356" u="1"/>
        <n v="343400" u="1"/>
        <n v="51142" u="1"/>
        <n v="55612" u="1"/>
        <n v="1575321.6000000001" u="1"/>
        <n v="98640" u="1"/>
        <n v="712664" u="1"/>
        <n v="368158" u="1"/>
        <n v="31124" u="1"/>
        <n v="1146965" u="1"/>
        <n v="24591" u="1"/>
        <n v="1146968" u="1"/>
        <n v="47360" u="1"/>
        <n v="22528" u="1"/>
        <n v="1146971" u="1"/>
        <n v="1146972" u="1"/>
        <n v="6041.5999999999995" u="1"/>
        <n v="115833" u="1"/>
        <n v="6041.6" u="1"/>
        <n v="1146977" u="1"/>
        <n v="2155336" u="1"/>
        <n v="118584" u="1"/>
        <n v="156985" u="1"/>
        <n v="148733" u="1"/>
        <n v="110332" u="1"/>
        <n v="75260" u="1"/>
        <n v="195496" u="1"/>
        <n v="115146" u="1"/>
        <n v="143232" u="1"/>
        <n v="800700" u="1"/>
        <n v="15330" u="1"/>
        <n v="227130" u="1"/>
        <n v="1146987" u="1"/>
        <n v="1146989" u="1"/>
        <n v="232632" u="1"/>
        <n v="143233" u="1"/>
        <n v="134981" u="1"/>
        <n v="62490" u="1"/>
        <n v="114459" u="1"/>
        <n v="68384" u="1"/>
        <n v="181744" u="1"/>
        <n v="49424" u="1"/>
        <n v="99330" u="1"/>
        <n v="4253588" u="1"/>
        <n v="3409732" u="1"/>
        <n v="177619" u="1"/>
        <n v="141860" u="1"/>
        <n v="196033.24927999999" u="1"/>
        <n v="575152" u="1"/>
        <n v="39453" u="1"/>
        <n v="170743" u="1"/>
        <n v="5400" u="1"/>
        <n v="77325" u="1"/>
        <n v="313156" u="1"/>
        <n v="44400.312319999997" u="1"/>
        <n v="115148" u="1"/>
        <n v="89016" u="1"/>
        <n v="178996" u="1"/>
        <n v="59740" u="1"/>
        <n v="104833" u="1"/>
        <n v="4710.3999999999996" u="1"/>
        <n v="4710.4000000000005" u="1"/>
        <n v="172121" u="1"/>
        <n v="274652" u="1"/>
        <n v="65636" u="1"/>
        <n v="48050" u="1"/>
        <n v="129591" u="1"/>
        <n v="167996" u="1"/>
        <n v="337920" u="1"/>
        <n v="22873" u="1"/>
        <n v="177624" u="1"/>
        <n v="147366" u="1"/>
        <n v="93144" u="1"/>
        <n v="165246" u="1"/>
        <n v="44268" u="1"/>
        <n v="95895" u="1"/>
        <n v="387436" u="1"/>
        <n v="136364" u="1"/>
        <n v="318668" u="1"/>
        <n v="1840" u="1"/>
        <n v="266404" u="1"/>
        <n v="1292" u="1"/>
        <n v="74577" u="1"/>
        <n v="751223" u="1"/>
        <n v="14385" u="1"/>
        <n v="1543168" u="1"/>
        <n v="81454" u="1"/>
        <n v="125466" u="1"/>
        <n v="53896" u="1"/>
        <n v="271907" u="1"/>
        <n v="428701" u="1"/>
        <n v="65638" u="1"/>
        <n v="176252" u="1"/>
        <n v="23905" u="1"/>
        <n v="63524" u="1"/>
        <n v="105524" u="1"/>
        <n v="68389" u="1"/>
        <n v="88332" u="1"/>
        <n v="97272" u="1"/>
        <n v="184505" u="1"/>
        <n v="6968749.4246399999" u="1"/>
        <n v="242271" u="1"/>
        <n v="89020" u="1"/>
        <n v="24249" u="1"/>
        <n v="10431" u="1"/>
        <n v="89708" u="1"/>
        <n v="335181" u="1"/>
        <n v="282917" u="1"/>
        <n v="79393" u="1"/>
        <n v="147905.24927999999" u="1"/>
        <n v="106213" u="1"/>
        <n v="169378" u="1"/>
        <n v="40831" u="1"/>
        <n v="165252" u="1"/>
        <n v="218892" u="1"/>
        <n v="240898" u="1"/>
        <n v="31470" u="1"/>
        <n v="3431936" u="1"/>
        <n v="285671" u="1"/>
        <n v="94523" u="1"/>
        <n v="652221" u="1"/>
        <n v="99337" u="1"/>
        <n v="75268" u="1"/>
        <n v="227146" u="1"/>
        <n v="67016" u="1"/>
        <n v="84896" u="1"/>
        <n v="166630" u="1"/>
        <n v="51147" u="1"/>
        <n v="224396" u="1"/>
        <n v="112404" u="1"/>
        <n v="58368" u="1"/>
        <n v="95212" u="1"/>
        <n v="17029" u="1"/>
        <n v="86960" u="1"/>
        <n v="47709" u="1"/>
        <n v="4254128" u="1"/>
        <n v="1323184" u="1"/>
        <n v="87648" u="1"/>
        <n v="59056" u="1"/>
        <n v="216146" u="1"/>
        <n v="141876" u="1"/>
        <n v="1829580.8" u="1"/>
        <n v="144627" u="1"/>
        <n v="108279" u="1"/>
        <n v="128222" u="1"/>
        <n v="1411217" u="1"/>
        <n v="89024" u="1"/>
        <n v="146003" u="1"/>
        <n v="190015" u="1"/>
        <n v="225775" u="1"/>
        <n v="93838" u="1"/>
        <n v="104841" u="1"/>
        <n v="91775" u="1"/>
        <n v="136376" u="1"/>
        <n v="83523" u="1"/>
        <n v="81460" u="1"/>
        <n v="141878" u="1"/>
        <n v="11721" u="1"/>
        <n v="461733" u="1"/>
        <n v="253284" u="1"/>
        <n v="9572" u="1"/>
        <n v="60776" u="1"/>
        <n v="100028" u="1"/>
        <n v="359956" u="1"/>
        <n v="27001" u="1"/>
        <n v="162510" u="1"/>
        <n v="74584" u="1"/>
        <n v="238156" u="1"/>
        <n v="168012" u="1"/>
        <n v="190018" u="1"/>
        <n v="296691" u="1"/>
        <n v="39458" u="1"/>
        <n v="159760" u="1"/>
        <n v="77335" u="1"/>
        <n v="136379" u="1"/>
        <n v="2148" u="1"/>
        <n v="44272" u="1"/>
        <n v="943836" u="1"/>
        <n v="65645" u="1"/>
        <n v="3287" u="1"/>
        <n v="238158" u="1"/>
        <n v="976850" u="1"/>
        <n v="542232" u="1"/>
        <n v="104156" u="1"/>
        <n v="11566.03904" u="1"/>
        <n v="75961" u="1"/>
        <n v="597250" u="1"/>
        <n v="106907" u="1"/>
        <n v="243661" u="1"/>
        <n v="302199" u="1"/>
        <n v="6991" u="1"/>
        <n v="87652" u="1"/>
        <n v="127538" u="1"/>
        <n v="2277" u="1"/>
        <n v="95217" u="1"/>
        <n v="57339" u="1"/>
        <n v="30784" u="1"/>
        <n v="146011" u="1"/>
        <n v="89716" u="1"/>
        <n v="147387" u="1"/>
        <n v="712792" u="1"/>
        <n v="64560" u="1"/>
        <n v="161141" u="1"/>
        <n v="201027" u="1"/>
        <n v="712793" u="1"/>
        <n v="77338" u="1"/>
        <n v="26830" u="1"/>
        <n v="20297" u="1"/>
        <n v="218908" u="1"/>
        <n v="263696" u="1"/>
        <n v="84903" u="1"/>
        <n v="414988" u="1"/>
        <n v="67711" u="1"/>
        <n v="150140" u="1"/>
        <n v="696296" u="1"/>
        <n v="3" u="1"/>
        <n v="168020" u="1"/>
        <n v="3502" u="1"/>
        <n v="92468" u="1"/>
        <n v="141888" u="1"/>
        <n v="2573972" u="1"/>
        <n v="73213" u="1"/>
        <n v="187276" u="1"/>
        <n v="712804" u="1"/>
        <n v="50807" u="1"/>
        <n v="124102" u="1"/>
        <n v="75964" u="1"/>
        <n v="140717.42463999998" u="1"/>
        <n v="117913" u="1"/>
        <n v="80778" u="1"/>
        <n v="91781" u="1"/>
        <n v="67712" u="1"/>
        <n v="65649" u="1"/>
        <n v="76652" u="1"/>
        <n v="40492" u="1"/>
        <n v="299462" u="1"/>
        <n v="712811" u="1"/>
        <n v="93157" u="1"/>
        <n v="60779" u="1"/>
        <n v="75965" u="1"/>
        <n v="56653" u="1"/>
        <n v="69776" u="1"/>
        <n v="140516" u="1"/>
        <n v="293963" u="1"/>
        <n v="180402" u="1"/>
        <n v="65650" u="1"/>
        <n v="168024" u="1"/>
        <n v="5398976" u="1"/>
        <n v="199658" u="1"/>
        <n v="82288.312319999997" u="1"/>
        <n v="63874" u="1"/>
        <n v="128230" u="1"/>
        <n v="165274" u="1"/>
        <n v="249172" u="1"/>
        <n v="75966" u="1"/>
        <n v="46682" u="1"/>
        <n v="133641" u="1"/>
        <n v="40149" u="1"/>
        <n v="78717" u="1"/>
        <n v="136392" u="1"/>
        <n v="38086" u="1"/>
        <n v="231293" u="1"/>
        <n v="249173" u="1"/>
        <n v="40493" u="1"/>
        <n v="387494" u="1"/>
        <n v="147396" u="1"/>
        <n v="395747" u="1"/>
        <n v="20298" u="1"/>
        <n v="45307" u="1"/>
        <n v="91096" u="1"/>
        <n v="89033" u="1"/>
        <n v="75967" u="1"/>
        <n v="137769" u="1"/>
        <n v="315977" u="1"/>
        <n v="109664" u="1"/>
        <n v="1808" u="1"/>
        <n v="183157" u="1"/>
        <n v="72529" u="1"/>
        <n v="68403" u="1"/>
        <n v="844492.79999999993" u="1"/>
        <n v="393000" u="1"/>
        <n v="213416" u="1"/>
        <n v="55279" u="1"/>
        <n v="745846" u="1"/>
        <n v="69779" u="1"/>
        <n v="55623" u="1"/>
        <n v="7980" u="1"/>
        <n v="216168" u="1"/>
        <n v="260180" u="1"/>
        <n v="23393" u="1"/>
        <n v="58030" u="1"/>
        <n v="44964" u="1"/>
        <n v="64907" u="1"/>
        <n v="235424" u="1"/>
        <n v="161154" u="1"/>
        <n v="75969" u="1"/>
        <n v="143275" u="1"/>
        <n v="79408" u="1"/>
        <n v="159780" u="1"/>
        <n v="88348" u="1"/>
        <n v="106228" u="1"/>
        <n v="147402" u="1"/>
        <n v="80096" u="1"/>
        <n v="113105" u="1"/>
        <n v="8198" u="1"/>
        <n v="111042" u="1"/>
        <n v="75970" u="1"/>
        <n v="136400" u="1"/>
        <n v="2879" u="1"/>
        <n v="47028" u="1"/>
        <n v="51498" u="1"/>
        <n v="1092338" u="1"/>
        <n v="8456" u="1"/>
        <n v="751372" u="1"/>
        <n v="2922" u="1"/>
        <n v="117920" u="1"/>
        <n v="82848" u="1"/>
        <n v="65656" u="1"/>
        <n v="187291" u="1"/>
        <n v="13012" u="1"/>
        <n v="83536" u="1"/>
        <n v="94539" u="1"/>
        <n v="218925" u="1"/>
        <n v="54937" u="1"/>
        <n v="3850578" u="1"/>
        <n v="57344" u="1"/>
        <n v="82161" u="1"/>
        <n v="50811" u="1"/>
        <n v="67032" u="1"/>
        <n v="13184" u="1"/>
        <n v="850534.40000000002" u="1"/>
        <n v="51155" u="1"/>
        <n v="173539" u="1"/>
        <n v="266484" u="1"/>
        <n v="19096" u="1"/>
        <n v="434281" u="1"/>
        <n v="180417" u="1"/>
        <n v="335256" u="1"/>
        <n v="78724" u="1"/>
        <n v="43591" u="1"/>
        <n v="98667" u="1"/>
        <n v="365515" u="1"/>
        <n v="37058" u="1"/>
        <n v="92478" u="1"/>
        <n v="114484" u="1"/>
        <n v="79412" u="1"/>
        <n v="78037" u="1"/>
        <n v="75974" u="1"/>
        <n v="64222" u="1"/>
        <n v="71848" u="1"/>
        <n v="98668" u="1"/>
        <n v="9488" u="1"/>
        <n v="4456" u="1"/>
        <n v="144662" u="1"/>
        <n v="166668" u="1"/>
        <n v="263745" u="1"/>
        <n v="318760" u="1"/>
        <n v="6734" u="1"/>
        <n v="310508" u="1"/>
        <n v="564356" u="1"/>
        <n v="148789" u="1"/>
        <n v="66348" u="1"/>
        <n v="88354" u="1"/>
        <n v="1125425" u="1"/>
        <n v="52876" u="1"/>
        <n v="104171" u="1"/>
        <n v="240940" u="1"/>
        <n v="263748" u="1"/>
        <n v="136412" u="1"/>
        <n v="32163" u="1"/>
        <n v="68412" u="1"/>
        <n v="49438" u="1"/>
        <n v="66349" u="1"/>
        <n v="696403" u="1"/>
        <n v="1081432" u="1"/>
        <n v="324268" u="1"/>
        <n v="100046" u="1"/>
        <n v="21504" u="1"/>
        <n v="36716" u="1"/>
        <n v="71851" u="1"/>
        <n v="210684" u="1"/>
        <n v="12411" u="1"/>
        <n v="19441" u="1"/>
        <n v="96608" u="1"/>
        <n v="92482" u="1"/>
        <n v="192805" u="1"/>
        <n v="280260" u="1"/>
        <n v="89044" u="1"/>
        <n v="75978" u="1"/>
        <n v="152920" u="1"/>
        <n v="95921" u="1"/>
        <n v="17722" u="1"/>
        <n v="69789" u="1"/>
        <n v="44625" u="1"/>
        <n v="65663" u="1"/>
        <n v="478316" u="1"/>
        <n v="190056" u="1"/>
        <n v="125492" u="1"/>
        <n v="90420" u="1"/>
        <n v="445308" u="1"/>
        <n v="982498" u="1"/>
        <n v="100048" u="1"/>
        <n v="4036603" u="1"/>
        <n v="7250" u="1"/>
        <n v="104862" u="1"/>
        <n v="229944" u="1"/>
        <n v="177680" u="1"/>
        <n v="2376432" u="1"/>
        <n v="106238" u="1"/>
        <n v="57348" u="1"/>
        <n v="42352.312319999997" u="1"/>
        <n v="67040" u="1"/>
        <n v="146047" u="1"/>
        <n v="152924" u="1"/>
        <n v="67728" u="1"/>
        <n v="132294" u="1"/>
        <n v="94548" u="1"/>
        <n v="190060" u="1"/>
        <n v="68416" u="1"/>
        <n v="199688" u="1"/>
        <n v="2860598" u="1"/>
        <n v="71167" u="1"/>
        <n v="933001" u="1"/>
        <n v="86984" u="1"/>
        <n v="371048" u="1"/>
        <n v="1006673.75616" u="1"/>
        <n v="107615" u="1"/>
        <n v="185936" u="1"/>
        <n v="553402" u="1"/>
        <n v="79420" u="1"/>
        <n v="3653" u="1"/>
        <n v="183091.20000000001" u="1"/>
        <n v="115180" u="1"/>
        <n v="143300" u="1"/>
        <n v="55286" u="1"/>
        <n v="75982" u="1"/>
        <n v="82859" u="1"/>
        <n v="115868" u="1"/>
        <n v="166682" u="1"/>
        <n v="7680" u="1"/>
        <n v="151553" u="1"/>
        <n v="55630" u="1"/>
        <n v="111742" u="1"/>
        <n v="42564" u="1"/>
        <n v="1228" u="1"/>
        <n v="62507" u="1"/>
        <n v="92487" u="1"/>
        <n v="141926" u="1"/>
        <n v="525904" u="1"/>
        <n v="106241" u="1"/>
        <n v="147428" u="1"/>
        <n v="198317" u="1"/>
        <n v="16194" u="1"/>
        <n v="108992" u="1"/>
        <n v="229951" u="1"/>
        <n v="71857" u="1"/>
        <n v="243705" u="1"/>
        <n v="718460" u="1"/>
        <n v="21" u="1"/>
        <n v="91800" u="1"/>
        <n v="426071" u="1"/>
        <n v="756971" u="1"/>
      </sharedItems>
    </cacheField>
    <cacheField name="OS according to the configuration file" numFmtId="0">
      <sharedItems containsBlank="1" containsMixedTypes="1" containsNumber="1" containsInteger="1" minValue="0" maxValue="0" count="24">
        <s v="Other 2.6.x Linux (64-bit)"/>
        <s v="Other Linux (64-bit)"/>
        <s v="SUSE Linux Enterprise 11 (64-bit)"/>
        <s v="Other (32-bit)"/>
        <s v="Ubuntu Linux (64-bit)"/>
        <s v="SUSE Linux Enterprise 12 (64-bit)"/>
        <s v="CentOS 4/5 or later (64-bit)"/>
        <s v="Other 3.x Linux (64-bit)"/>
        <s v="Microsoft Windows Server 2016 or later (64-bit)"/>
        <s v="Debian GNU/Linux 10 (64-bit)"/>
        <s v="FreeBSD Pre-11 versions (64-bit)"/>
        <s v="Oracle Linux 7 (64-bit)"/>
        <s v="Microsoft Windows Server 2012 (64-bit)"/>
        <s v="Red Hat Enterprise Linux 7 (64-bit)"/>
        <s v="Microsoft Windows Server 2008 R2 (64-bit)"/>
        <s v="Oracle Linux 4/5 or later (64-bit)"/>
        <s v="Red Hat Enterprise Linux 6 (64-bit)"/>
        <s v="Red Hat Enterprise Linux 5 (64-bit)"/>
        <s v="Microsoft Windows 7 (64-bit)"/>
        <s v="Red Hat Enterprise Linux 8 (64-bit)"/>
        <s v="Oracle Linux 8 (64-bit)"/>
        <s v="Microsoft Windows 10 (64-bit)"/>
        <m/>
        <n v="0" u="1"/>
      </sharedItems>
    </cacheField>
    <cacheField name="Datacenter" numFmtId="0">
      <sharedItems containsBlank="1"/>
    </cacheField>
    <cacheField name="Cluster" numFmtId="0">
      <sharedItems containsBlank="1"/>
    </cacheField>
    <cacheField name="Host" numFmtId="0">
      <sharedItems containsBlank="1"/>
    </cacheField>
    <cacheField name="SQL CPUs" numFmtId="0" formula="MAX(4,CPUs)" databaseField="0"/>
    <cacheField name="Memory in GB" numFmtId="0" formula="Memory/1024" databaseField="0"/>
  </cacheFields>
  <extLst>
    <ext xmlns:x14="http://schemas.microsoft.com/office/spreadsheetml/2009/9/main" uri="{725AE2AE-9491-48be-B2B4-4EB974FC3084}">
      <x14:pivotCacheDefinition pivotCacheId="15699941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vor Davis" refreshedDate="45264.451974074072" createdVersion="7" refreshedVersion="8" minRefreshableVersion="3" recordCount="345" xr:uid="{89996D30-22C0-4267-9CFF-4FB180DD548A}">
  <cacheSource type="worksheet">
    <worksheetSource ref="A1:K1048576" sheet="RVTools filtered"/>
  </cacheSource>
  <cacheFields count="12">
    <cacheField name="VM" numFmtId="0">
      <sharedItems containsBlank="1" count="8000">
        <s v=" SPC-Cab-Cluster-P40-Interconnect-WO-R1"/>
        <s v="Â SPC-Cab-Cluster-P40-Interconnect-IX-R1"/>
        <s v="Â SPC-Cab-Cluster-P40-Interconnect-NE-R1"/>
        <s v="ALP083AVMP01"/>
        <s v="ALP083AVMP02"/>
        <s v="ALP083AVMP03"/>
        <s v="ALP083AVMP04"/>
        <s v="ALP083AVMP05"/>
        <s v="ALPD00ESRA01"/>
        <s v="ALPD00ESRA02"/>
        <s v="ALPD00ESRA03"/>
        <s v="ALPD00ESRA04"/>
        <s v="ALPD10OMEA01.basspro.net"/>
        <s v="ALPD20USCA01.basspro.net-Unisphere Central"/>
        <s v="ALPD83ALBC01"/>
        <s v="ALPD83ALBC02"/>
        <s v="ALPD83ALBC03"/>
        <s v="ALPD83AXSA01"/>
        <s v="ALPD83AXSA02"/>
        <s v="ALPD83DPC01"/>
        <s v="ALPD83IIQ01"/>
        <s v="alpd84vlia01"/>
        <s v="alpd84vlia02"/>
        <s v="alpd84vlia03"/>
        <s v="alpd84vlia04"/>
        <s v="avi-sss11"/>
        <s v="avi-test2"/>
        <s v="BJ-AVS2Test2019"/>
        <s v="evs-vm1"/>
        <s v="lapqk1000it01"/>
        <s v="lapqk2000it01"/>
        <s v="neweugazureprodhost"/>
        <s v="PAPVRBAP01"/>
        <s v="RHEL7.EUG20200225.Azure.Prod"/>
        <s v="SE_Prod_Avi-se-bqovb"/>
        <s v="SE_Prod_Avi-se-fmehq"/>
        <s v="SE_Prod_Avi-se-giegm"/>
        <s v="SE_Prod_Avi-se-kjzfa"/>
        <s v="SHQAGPAP01"/>
        <s v="SHQBITDP01"/>
        <s v="SHQ-BP-Cluster-P50-Interconnect-IX-R1"/>
        <s v="SHQ-BP-Cluster-P50-Interconnect-NE-R1"/>
        <s v="SHQ-BP-Cluster-P50-Interconnect-WO-R1"/>
        <s v="SHQ-BP-Cluster-P60-Interconnect-IX-R1"/>
        <s v="SHQ-BP-Cluster-P60-Interconnect-NE-R1"/>
        <s v="SHQ-BP-Cluster-P60-Interconnect-WO-R1"/>
        <s v="SHQ-BP-Cluster-P80-Interconnect-IX-R1"/>
        <s v="SHQ-BP-Cluster-P80-Interconnect-NE-R1"/>
        <s v="SHQ-BP-Cluster-P80-Interconnect-WO-R1"/>
        <s v="SHQBPMAP01"/>
        <s v="SHQ-Cab-Cluster-P10-Interconnect-IX-R1"/>
        <s v="SHQ-Cab-Cluster-P10-Interconnect-NE-R1"/>
        <s v="SHQ-Cab-Cluster-P10-Interconnect-WO-R1"/>
        <s v="SHQ-Cab-Cluster-P20-Interconnect-IX-R1"/>
        <s v="SHQ-Cab-Cluster-P20-Interconnect-NE-R1"/>
        <s v="SHQ-Cab-Cluster-P20-Interconnect-WO-R1"/>
        <s v="SHQ-Cab-Cluster-P30-CP-WO-R1"/>
        <s v="SHQ-Cab-Cluster-P30-Interconnect-IX-R1"/>
        <s v="SHQ-Cab-Cluster-P30-Interconnect-NE-R1"/>
        <s v="SHQ-Cab-Cluster-P30-Interconnect-WO-R1"/>
        <s v="SHQ-Cab-Cluster-P40-Interconnect-IX-R1"/>
        <s v="SHQ-Cab-Cluster-P40-Interconnect-NE-R1"/>
        <s v="SHQ-Cab-Cluster-P40-Interconnect-WO-R1"/>
        <s v="SHQ-Cab-Cluster-P70-Interconnect-IX-R1"/>
        <s v="SHQ-Cab-Cluster-P70-Interconnect-NE-R1"/>
        <s v="SHQ-Cab-Cluster-P70-Interconnect-WO-R1"/>
        <s v="SHQ-Cab-Cluster-P90-Interconnect-IX-R1"/>
        <s v="SHQ-Cab-Cluster-P90-Interconnect-NE-R1"/>
        <s v="SHQ-Cab-Cluster-P90-Interconnect-WO-R1"/>
        <s v="SHQ-Cab-Cluster-PZ60-Interconnect-IX-R1"/>
        <s v="SHQ-Cab-Cluster-PZ60-Interconnect-NE-R1"/>
        <s v="SHQ-Cab-Cluster-PZ60-Interconnect-WO-R1"/>
        <s v="SHQ-Cab-TestDev-CT30-AVS20-Prod-IX-R1"/>
        <s v="SHQ-Cab-TestDev-CT30-AVS20-Prod-NE-R1"/>
        <s v="SHQ-Cab-TestDev-CT30-AVS20-Prod-WO-R1"/>
        <s v="SHQCCAWT01"/>
        <s v="SHQCCAWT02"/>
        <s v="SHQCCAWT03"/>
        <s v="SHQCCAWT04"/>
        <s v="SHQCWMAP01"/>
        <s v="SHQDBAAP02"/>
        <s v="SHQDCHAZSHP"/>
        <s v="SHQDCSAP01"/>
        <s v="SHQDSHAP01"/>
        <s v="SHQDSHAP02"/>
        <s v="SHQEUGPM01"/>
        <s v="SHQEUGPM02"/>
        <s v="SHQEVTCRYPT1"/>
        <s v="SHQFASAP01"/>
        <s v="SHQFASAP10"/>
        <s v="SHQGSFAD01"/>
        <s v="SHQGSFAP01"/>
        <s v="SHQGSFAP02"/>
        <s v="SHQHRBAP02"/>
        <s v="SHQHRBAP03"/>
        <s v="SHQISSWP01"/>
        <s v="SHQISSWP02"/>
        <s v="SHQLOGAP02 (OL6)"/>
        <s v="SHQMAPAP01"/>
        <s v="SHQ-Prod-Cab-DMZ-Cluster-PZ00-SM-IX-R1"/>
        <s v="SHQ-Prod-Cab-DMZ-Cluster-PZ00-SM-NE-R1"/>
        <s v="SHQ-Prod-Cab-DMZ-Cluster-PZ00-SM-WO-R1"/>
        <s v="SHQ-Prod-Cab-DMZ-Cluster-PZ50-SM-IX-R1"/>
        <s v="SHQ-Prod-Cab-DMZ-Cluster-PZ50-SM-NE-R1"/>
        <s v="SHQ-Prod-Cab-DMZ-Cluster-PZ50-SM-WO-R1"/>
        <s v="SHQ-Prod-Cab-DMZ-Cluster-PZ90-SM-IX-R1"/>
        <s v="SHQ-Prod-Cab-DMZ-Cluster-PZ90-SM-NE-R1"/>
        <s v="SHQ-Prod-Cab-DMZ-Cluster-PZ90-SM-WO-R1"/>
        <s v="SHQPSTAP01"/>
        <s v="SHQPSTAP02"/>
        <s v="SHQSHCAP02"/>
        <s v="SHQSMSAP01"/>
        <s v="SHQSPLAP01"/>
        <s v="SHQSPLAP03"/>
        <s v="SHQSPWAP01"/>
        <s v="SHQSPWAP02"/>
        <s v="SHQSQLDP22"/>
        <s v="SHQSQLDP49"/>
        <s v="SHQSQLDP50"/>
        <s v="SHQSQLDP53"/>
        <s v="SHQSQLDP57"/>
        <s v="SHQSQLDP58"/>
        <s v="SHQSQLMP01"/>
        <s v="SHQTMEAP01"/>
        <s v="SHQTMEAP02"/>
        <s v="shqtmeat02"/>
        <s v="SHQUCCAP60"/>
        <s v="SHQVNIAP01"/>
        <s v="SHQVNIAP02"/>
        <s v="SIDHQDCRPT1"/>
        <s v="SIDHQDCRPT2"/>
        <s v="sidhqmiriaproc"/>
        <s v="SIDHQRTLHMJZJS2"/>
        <s v="SIDWCSUP5PZDJL1.Cabelas.Corp"/>
        <s v="sldd10odbd01"/>
        <s v="sldd20odbd01"/>
        <s v="slpd00arga01"/>
        <s v="slpd00cpaa01"/>
        <s v="slpd00dynap01"/>
        <s v="slpd00dynsp01"/>
        <s v="SLPD00ESBA01"/>
        <s v="SLPD00ESBA02"/>
        <s v="SLPD00LOGA02"/>
        <s v="SLPD00MQMA01"/>
        <s v="SLPD00MQMA02"/>
        <s v="SLPD00MQMA03"/>
        <s v="slpd00oema01"/>
        <s v="slpd00ol7t01"/>
        <s v="slpd00ol8t01"/>
        <s v="SLPD00SECA01"/>
        <s v="SLPD00SECA01 - OLD"/>
        <s v="SLPD00SECA02"/>
        <s v="SLPD00SECA03"/>
        <s v="slpd10dser01"/>
        <s v="SLPD83IOCA01"/>
        <s v="SLPD83IOCA01_CLONE"/>
        <s v="slpd84eksa01"/>
        <s v="slpd84odbd01"/>
        <s v="SPCAMPCP00-UCS-AMP-SM-IX-R1"/>
        <s v="SPCAMPCP00-UCS-AMP-SM-WO-R1"/>
        <s v="SPC-BP-Cluster-P50-Interconnect-IX-R1"/>
        <s v="SPC-BP-Cluster-P50-Interconnect-NE-R1"/>
        <s v="SPC-BP-Cluster-P50-Interconnect-WO-R1"/>
        <s v="SPC-BP-Cluster-P5A-Interconnect-IX-R1"/>
        <s v="SPC-BP-Cluster-P5A-Interconnect-NE-R1"/>
        <s v="SPC-BP-Cluster-P5A-Interconnect-WO-R1"/>
        <s v="SPC-BP-Cluster-P60-Interconnect-IX-R1"/>
        <s v="SPC-BP-Cluster-P60-Interconnect-NE-R1"/>
        <s v="SPC-BP-Cluster-P60-Interconnect-WO-R1"/>
        <s v="SPC-BP-Cluster-P80-Interconnect-IX-R1"/>
        <s v="SPC-BP-Cluster-P80-Interconnect-NE-R1"/>
        <s v="SPC-BP-Cluster-P80-Interconnect-WO-R1"/>
        <s v="SPC-BP-Cluster-P90-2008-Interconnect-IX-R1"/>
        <s v="SPC-BP-Cluster-P90-2008-Interconnect-NE-R1"/>
        <s v="SPC-BP-Cluster-P90-2008-Interconnect-WO-R1"/>
        <s v="SPC-BPS-Cluster-PZ70-Interconnect-IX-R1"/>
        <s v="SPC-BPS-Cluster-PZ70-Interconnect-NE-R1"/>
        <s v="SPC-BPS-Cluster-PZ70-Interconnect-WO-R1"/>
        <s v="SPC-BP-TestDev-AVS2-Prod-IX-R1"/>
        <s v="SPC-BP-TestDev-AVS2-Prod-NE-R1"/>
        <s v="SPC-BP-TestDev-AVS2-Prod-NE-R2"/>
        <s v="SPC-BP-TestDev-AVS2-Prod-NE-R3"/>
        <s v="SPC-BP-TestDev-AVS2-Prod-WO-R1"/>
        <s v="SPC-NewCo-Cluster-P90-Interconnect-IX-R1"/>
        <s v="SPC-NewCo-Cluster-P90-Interconnect-NE-R1"/>
        <s v="SPC-NewCo-Cluster-P90-Interconnect-WO-R1"/>
        <s v="SPC-NewCo-TestDev_Prod-AVS2_SM-IX-R1"/>
        <s v="SPC-NewCo-TestDev_Prod-AVS2_SM-NE-R1"/>
        <s v="SPC-NewCo-TestDev_Prod-AVS2_SM-WO-R1"/>
        <s v="SPCVMWCP150-OracleCluster-Interconnect-IX-R1"/>
        <s v="SPCVMWCP150-OracleCluster-Interconnect-NE-R1"/>
        <s v="SPCVMWCP150-OracleCluster-Interconnect-WO-R1"/>
        <s v="SRVBIFITP02"/>
        <s v="SRVBIXITP03.basspro.net"/>
        <s v="SRVCFWEBITP01"/>
        <s v="SRVDFSITP02"/>
        <s v="SRVDPLYRETLP01"/>
        <s v="SRVELSITP01"/>
        <s v="SRVIBMITP04"/>
        <s v="srvibmitp05"/>
        <s v="SRVPKIAP01-NoJoin"/>
        <s v="SRVPKIAP02"/>
        <s v="SRVPLAWLEGALP02"/>
        <s v="SRVPSTAP01"/>
        <s v="SRVSCISTRP01"/>
        <s v="SRVSCISTRP02"/>
        <s v="SRVSTMITP03"/>
        <s v="SRVWEBARGP01"/>
        <s v="SRVWSVCTMBCP01"/>
        <s v="SRVWSVCTMBCP02"/>
        <s v="SRVWSVCTMBCP03"/>
        <s v="SRVWSVCTMBCP05"/>
        <s v="SWPD00WVLA01.basspro.net"/>
        <s v="SWPD10_HT01"/>
        <s v="SWPD10BITD01"/>
        <s v="SWPD10BTRA01"/>
        <s v="SWPD10BTRA02"/>
        <s v="SWPD10CSACB01"/>
        <s v="SWPD10CSACB02"/>
        <s v="SWPD10DELA01"/>
        <s v="SWPD10EPFA01"/>
        <s v="SWPD10EPFA02"/>
        <s v="SWPD10EPFA03"/>
        <s v="SWPD10ESLD01"/>
        <s v="SWPD10EVSA01"/>
        <s v="SWPD10EXHA01"/>
        <s v="SWPD10EXHA02"/>
        <s v="SWPD10FDXA01"/>
        <s v="SWPD10FDXA02"/>
        <s v="SWPD10FFXA01"/>
        <s v="SWPD10IMPA01"/>
        <s v="SWPD10JBXA01"/>
        <s v="SWPD10KMS01"/>
        <s v="SWPD10LEXA02"/>
        <s v="SWPD10LNLD02"/>
        <s v="SWPD10MASA01"/>
        <s v="SWPD10MRHA01"/>
        <s v="SWPD10NFSA01"/>
        <s v="SWPD10PSM01"/>
        <s v="SWPD10SCCMA03"/>
        <s v="SWPD10SCCMD01"/>
        <s v="SWPD10SCCMD02"/>
        <s v="SWPD10SQLDAA"/>
        <s v="SWPD10T0FS01"/>
        <s v="SWPD10T0J01"/>
        <s v="SWPD10T0J02"/>
        <s v="SWPD10T1FS01"/>
        <s v="SWPD10T1J01"/>
        <s v="SWPD10T1J02"/>
        <s v="SWPD10T2FS01"/>
        <s v="SWPD10T2J01"/>
        <s v="SWPD10T2J02"/>
        <s v="SWPD10TMMA01"/>
        <s v="SWPD20ADCA01"/>
        <s v="SWPD20DFSM03"/>
        <s v="SWPD20DFSM04"/>
        <s v="SWPD20EVSA01"/>
        <s v="SWPD20EVSM01"/>
        <s v="SWPD20EVSM02"/>
        <s v="SWPD20EVSM03"/>
        <s v="SWPD20FTPA01"/>
        <s v="SWPD20PROA01"/>
        <s v="SWPD20SAPA02"/>
        <s v="SWPD20SCCMA03"/>
        <s v="SWPD20SCMD01"/>
        <s v="SWPD20SCMD02"/>
        <s v="SWPD20SCMD99"/>
        <s v="SWPD20SQLDAA"/>
        <s v="SWPD20TRPA01"/>
        <s v="SWPD20WSOA01"/>
        <s v="SWPD80CFTA01"/>
        <s v="SWPD80CFTD01"/>
        <s v="SWPD80EASA01"/>
        <s v="SWPD80EVSA01"/>
        <s v="SWPD80HVCA01"/>
        <s v="SWPD80NSXA01-WEB"/>
        <s v="SWPD80NSXA02-APP"/>
        <s v="SWPD80NSXA03-DB01"/>
        <s v="SWPD80SCBA01"/>
        <s v="SWPD80SCBA02"/>
        <s v="SWPD80SCBA03"/>
        <s v="SWPD80SCBA04"/>
        <s v="SWPD80SCBD02"/>
        <s v="SWPD80SCBFS01"/>
        <s v="SWPD80SCBW01"/>
        <s v="SWPD80SPLA01"/>
        <s v="SWPD80SVNA01"/>
        <s v="SWPD80SVNA05"/>
        <s v="SWPD80SVNA06"/>
        <s v="SWPD80SVNA07"/>
        <s v="SWPD80TLIA02"/>
        <s v="SWPD80TLIA03"/>
        <s v="SWPD80TMBD01"/>
        <s v="SWPD80VPTA01"/>
        <s v="SWPD80VRTA01"/>
        <s v="SWPD80VRTA02"/>
        <s v="SWPD80VRTA03"/>
        <s v="SWPD80VRTA04"/>
        <s v="SWPD80VRTA05"/>
        <s v="SWPD80VRTA06"/>
        <s v="SWPD80VRTA07"/>
        <s v="SWPD80VRTA08"/>
        <s v="SWPD80VRTD01"/>
        <s v="SWPD80VRTD02"/>
        <s v="SWPD82SPLA01"/>
        <s v="SWPD83COGA01"/>
        <s v="SWPD83COGA02"/>
        <s v="SWPD83COGA03"/>
        <s v="SWPD83COGC01"/>
        <s v="SWPD83DPA01"/>
        <s v="SWPD83DPA02"/>
        <s v="SWPD83FMPD01"/>
        <s v="SWPD83FPTA01"/>
        <s v="SWPD83FPTA02"/>
        <s v="SWPD83FPTA03"/>
        <s v="SWPD83GASA01"/>
        <s v="SWPD83KRNA01"/>
        <s v="SWPD83NSRA01"/>
        <s v="SWPD83PRTA01"/>
        <s v="SWPD83SBMA01"/>
        <s v="SWPD83SBMA02"/>
        <s v="SWPD83SBMA03"/>
        <s v="SWPD83SBMA04"/>
        <s v="SWPD83SCMD01"/>
        <s v="SWPD83SDFA01"/>
        <s v="SWPD83SQLD01"/>
        <s v="SWPD83SQLD02"/>
        <s v="SWPD83TLIA01"/>
        <s v="SWPD83TPPA01"/>
        <s v="SWPD83VCBA01"/>
        <s v="SWPD84ZACA01"/>
        <s v="SWPDHAJDAA01"/>
        <s v="TMPL_SRV2019_x64"/>
        <s v="TMPL_SRV2019_x64 Template"/>
        <s v="WRKBAJITP02"/>
        <s v="WRKCRBITP01"/>
        <s v="WRKDBAITP01"/>
        <s v="WRKSASITP01"/>
        <s v="wspinfsqlm00"/>
        <s v="WSPKMSIT01"/>
        <s v="WSPRDLIT01"/>
        <s v="WSPSCCMFS01"/>
        <s v="WSPSCCMPRI01"/>
        <s v="WSPSCCMSQL01"/>
        <m/>
        <s v="85f5e7f098c651ac9b14acdede79794c8e7e121107232-control-plane-0" u="1"/>
        <s v="85f5e7f098c651ac9b14acdede79794c8e7e121107232-control-plane-0-1" u="1"/>
        <s v="85f5e7f098c651ac9b14acdede79794c8e7e121107232-control-plane-0-2" u="1"/>
        <s v="arc-template" u="1"/>
        <s v="arc-template-2" u="1"/>
        <s v="centos-7-with-passwordless-sudo" u="1"/>
        <s v="centos-7-with-passwordless-sudo-1" u="1"/>
        <s v="centos-7-with-passwordless-sudo-2" u="1"/>
        <s v="cluster20221104185609-control-plane-lth2j" u="1"/>
        <s v="cluster20221104185609-control-plane-lth2j-1" u="1"/>
        <s v="cluster20221104185609-control-plane-lth2j-2" u="1"/>
        <s v="debian-11.5" u="1"/>
        <s v="debian-11.5-1" u="1"/>
        <s v="debian-11.5-2" u="1"/>
        <s v="DPM-2022" u="1"/>
        <s v="DPM-2022-1" u="1"/>
        <s v="DPM-2022-2" u="1"/>
        <s v="MicrosoftAzureMigration-Discovery" u="1"/>
        <s v="MicrosoftAzureMigration-Discovery-1" u="1"/>
        <s v="MicrosoftAzureMigration-Discovery-2" u="1"/>
        <s v="MicrosoftAzureMigration-Migration" u="1"/>
        <s v="MicrosoftAzureMigration-Migration-1" u="1"/>
        <s v="MicrosoftAzureMigration-Migration-2" u="1"/>
        <s v="opensuse-15.4" u="1"/>
        <s v="opensuse-15.4-1" u="1"/>
        <s v="opensuse-15.4-2" u="1"/>
        <s v="photon-4.0" u="1"/>
        <s v="photon-4.0-1" u="1"/>
        <s v="photon-4.0-2" u="1"/>
        <s v="rhel-8.7-beta" u="1"/>
        <s v="rhel-8.7-beta-1" u="1"/>
        <s v="rhel-8.7-beta-2" u="1"/>
        <s v="SCOM-2022" u="1"/>
        <s v="SCOM-2022-1" u="1"/>
        <s v="SCOM-2022-2" u="1"/>
        <s v="ubuntu-18.04-desktop-template" u="1"/>
        <s v="ubuntu-18.04-desktop-template-1" u="1"/>
        <s v="ubuntu-18.04-desktop-template-2" u="1"/>
        <s v="ubuntu-18.04-desktop-with-mysql-01" u="1"/>
        <s v="ubuntu-18.04-desktop-with-mysql-01-1" u="1"/>
        <s v="ubuntu-18.04-desktop-with-mysql-01-2" u="1"/>
        <s v="ubuntu-22.04-desktop" u="1"/>
        <s v="ubuntu-22.04-desktop-1" u="1"/>
        <s v="ubuntu-22.04-desktop-2" u="1"/>
        <s v="VMware-HCX-Connector-4.3.3.0-19714657" u="1"/>
        <s v="VMware-HCX-Connector-4.3.3.0-19714657-1" u="1"/>
        <s v="VMware-HCX-Connector-4.3.3.0-19714657-2" u="1"/>
        <s v="win-10-desktop" u="1"/>
        <s v="win-10-desktop-1" u="1"/>
        <s v="win-10-desktop-2" u="1"/>
        <s v="win-10-desktop-template" u="1"/>
        <s v="win-10-desktop-template-1" u="1"/>
        <s v="win-10-desktop-template-2" u="1"/>
        <s v="win-11-desktop" u="1"/>
        <s v="win-11-desktop-1" u="1"/>
        <s v="win-11-desktop-2" u="1"/>
        <s v="win-22-server" u="1"/>
        <s v="win-22-server-1" u="1"/>
        <s v="win-22-server-2" u="1"/>
        <s v="win-22-server-with-graphics-template" u="1"/>
        <s v="win-22-server-with-graphics-template-1" u="1"/>
        <s v="win-22-server-with-graphics-template-2" u="1"/>
        <s v="win-sql-server-2019" u="1"/>
        <s v="win-sql-server-2019-1" u="1"/>
        <s v="win-sql-server-2019-2" u="1"/>
        <e v="#N/A" u="1"/>
        <s v="sv232031.ztb.icb.commerzbank.com" u="1"/>
        <s v="DTVMWA026" u="1"/>
        <s v="UKSDATCUKDB24" u="1"/>
        <s v="DCWS1004" u="1"/>
        <s v="vTuxTK-Dev" u="1"/>
        <s v="degbs547" u="1"/>
        <s v="DCWS1014" u="1"/>
        <s v="wso2pped-01-ei-01.ux.mbid.cz" u="1"/>
        <s v="myczvl0bd0lidx2.ux.mbid.cz" u="1"/>
        <s v="DCWS1024" u="1"/>
        <s v="sv232358.ztbpre.icbpre.commerzbank.com" u="1"/>
        <s v="UKSDATC-UKDB52" u="1"/>
        <s v="VM0130" u="1"/>
        <s v="wso2pped-02-ei-01.ux.mbid.cz" u="1"/>
        <s v="VM1130" u="1"/>
        <s v="degbs577" u="1"/>
        <s v="VM2130" u="1"/>
        <s v="DCWS1044" u="1"/>
        <s v="UKSDATC-UKWS23" u="1"/>
        <s v="mbczvl0bl0lfce5.ux.mbid.cz" u="1"/>
        <s v="mbczvl1dl0nasf2" u="1"/>
        <s v="DCWS1064" u="1"/>
        <s v="VM0559" u="1"/>
        <s v="sv257096.ztb.icb.commerzbank.com" u="1"/>
        <s v="mbczvl1dl0ofmd2" u="1"/>
        <s v="VM1559" u="1"/>
        <s v="VM2559" u="1"/>
        <s v="DCWS1108" u="1"/>
        <s v="VM0745" u="1"/>
        <s v="VM1745" u="1"/>
        <s v="dpvmli074" u="1"/>
        <s v="DCWS1128" u="1"/>
        <s v="MBCZVW0BL0DEEX1" u="1"/>
        <s v="VM0931" u="1"/>
        <s v="VM0493" u="1"/>
        <s v="DCWS1138" u="1"/>
        <s v="mbczvl0bl0mq9u1.ux.mbid.cz" u="1"/>
        <s v="VM1931" u="1"/>
        <s v="VM1493" u="1"/>
        <s v="DPVMWI034" u="1"/>
        <s v="VM2493" u="1"/>
        <s v="vILMT9" u="1"/>
        <s v="DCWS1168" u="1"/>
        <s v="vAnydoc16" u="1"/>
        <s v="mbczvl0bd0wfmd1" u="1"/>
        <s v="vICN-Prod" u="1"/>
        <s v="MYCZSW0BL013050" u="1"/>
        <s v="DCWS1178" u="1"/>
        <s v="degbs310" u="1"/>
        <s v="mbczvl0bl0mq9u2.ux.mbid.cz" u="1"/>
        <s v="DPVMWA053" u="1"/>
        <s v="DCWS1188" u="1"/>
        <s v="degbs320" u="1"/>
        <s v="DCWS1198" u="1"/>
        <s v="degbs330" u="1"/>
        <s v="UKSDATC-UKIS40" u="1"/>
        <s v="VM0044" u="1"/>
        <s v="VM1044" u="1"/>
        <s v="vXFB-SR-TEST" u="1"/>
        <s v="VM2044" u="1"/>
        <s v="mbczvl6alluql7x.ux.mbid.cz" u="1"/>
        <s v="vTango04" u="1"/>
        <s v="mbczvl0bl0mq9u3.ux.mbid.cz" u="1"/>
        <s v="VM0230" u="1"/>
        <s v="VM1230" u="1"/>
        <s v="VM2230" u="1"/>
        <s v="wso2tst2-00-hap-01.ux.mbid.cz" u="1"/>
        <s v="wso2tst2-00-hap-02.ux.mbid.cz" u="1"/>
        <s v="mbczvl6alluqsi1.ux.mbid.cz" u="1"/>
        <s v="MBCZVW6AL0CORL1" u="1"/>
        <s v="mbczvl1dl0mq9d2.ux.mbid.cz" u="1"/>
        <s v="VM0659" u="1"/>
        <s v="degbs390" u="1"/>
        <s v="mbczvl0bl0mq9u4.ux.mbid.cz" u="1"/>
        <s v="VM1659" u="1"/>
        <s v="VM2659" u="1"/>
        <s v="mbczvl1dl0acim2.ux.mbid.cz" u="1"/>
        <s v="degbs434" u="1"/>
        <s v="VM0845" u="1"/>
        <s v="mbczvl6alluqsi2.ux.mbid.cz" u="1"/>
        <s v="VM1845" u="1"/>
        <s v="vSmartCockpit-t" u="1"/>
        <s v="VM0593" u="1"/>
        <s v="VM1593" u="1"/>
        <s v="VM2593" u="1"/>
        <s v="mbczvl1dl0tif02.ux.mbid.cz" u="1"/>
        <s v="degbs474" u="1"/>
        <s v="MBCZVW0BD0GSMT1" u="1"/>
        <s v="UKSDATC-UKAP31" u="1"/>
        <s v="vDLS" u="1"/>
        <s v="ukspark-ukfs01" u="1"/>
        <s v="degbs494" u="1"/>
        <s v="degbs528" u="1"/>
        <s v="MBCZVW1DL0DHCP2" u="1"/>
        <s v="mbczvl1dl0nodej.ux.mbid.cz" u="1"/>
        <s v="degbs538" u="1"/>
        <s v="mbczvl6allmqml3.ux.mbid.cz" u="1"/>
        <s v="VM0144" u="1"/>
        <s v="mbczvl0bl0mq9w1" u="1"/>
        <s v="mbczvl6al0kiba1.ux.mbid.cz" u="1"/>
        <s v="VM1144" u="1"/>
        <s v="VM2144" u="1"/>
        <s v="DCWS1025" u="1"/>
        <s v="VM0330" u="1"/>
        <s v="VM00300" u="1"/>
        <s v="DCWS1035" u="1"/>
        <s v="VM1330" u="1"/>
        <s v="degbs578" u="1"/>
        <s v="vPrint-Box" u="1"/>
        <s v="VM2330" u="1"/>
        <s v="VM00301" u="1"/>
        <s v="DCWS1045" u="1"/>
        <s v="mbczvl6allmqml4.ux.mbid.cz" u="1"/>
        <s v="MBCZVW0BL0SBPS3" u="1"/>
        <s v="VM00302" u="1"/>
        <s v="DCWS1055" u="1"/>
        <s v="mbczvl0bl0mq9w2" u="1"/>
        <s v="VM00303" u="1"/>
        <s v="DCWS1065" u="1"/>
        <s v="VM0759" u="1"/>
        <s v="VM1759" u="1"/>
        <s v="VM00304" u="1"/>
        <s v="UKSDC01-UKIS14" u="1"/>
        <s v="mbczvl0bl0cge31" u="1"/>
        <s v="myczsl1dl0uwcmx.ux.mbid.cz" u="1"/>
        <s v="VM00305" u="1"/>
        <s v="VM0945" u="1"/>
        <s v="DCWS1119" u="1"/>
        <s v="VM1945" u="1"/>
        <s v="VM00306" u="1"/>
        <s v="DCWS1095" u="1"/>
        <s v="VM00307" u="1"/>
        <s v="VM0693" u="1"/>
        <s v="DCWS1139" u="1"/>
        <s v="MBCZVW0BL0XCTS1" u="1"/>
        <s v="sv257033.ztbpre.icbpre.commerzbank.com" u="1"/>
        <s v="VM1693" u="1"/>
        <s v="VM00308" u="1"/>
        <s v="VM2693" u="1"/>
        <s v="VM00309" u="1"/>
        <s v="lsmal0005-logstash-01.ux.mbid.cz" u="1"/>
        <s v="UKSDATC-UKWS40" u="1"/>
        <s v="myfvsl0bl0ccax1.ux.mbid.cz" u="1"/>
        <s v="DCWS1169" u="1"/>
        <s v="DCWS1179" u="1"/>
        <s v="MBCZVW0BL0CORL1" u="1"/>
        <s v="VM0058" u="1"/>
        <s v="VM1058" u="1"/>
        <s v="DPVMWA063" u="1"/>
        <s v="degbs756 (ityx - wanze standby- ist nun degbs655)" u="1"/>
        <s v="VM2058" u="1"/>
        <s v="PC42288DEV9026" u="1"/>
        <s v="DCWS1199" u="1"/>
        <s v="degbs331" u="1"/>
        <s v="VM0244" u="1"/>
        <s v="sv253550.ztbpre.icbpre.commerzbank.com" u="1"/>
        <s v="VM1244" u="1"/>
        <s v="mbczvl0bd0lfce1.ux.mbid.cz" u="1"/>
        <s v="myfvsl0bl0ccax2.ux.mbid.cz" u="1"/>
        <s v="wasanp05.zit.commerzbank.com" u="1"/>
        <s v="VM2244" u="1"/>
        <s v="wasanp15.zit.commerzbank.com" u="1"/>
        <s v="VM0430" u="1"/>
        <s v="MYCZSW5VL801021" u="1"/>
        <s v="VM1430" u="1"/>
        <s v="sv242106.ztb.icb.commerzbank.com" u="1"/>
        <s v="VM2430" u="1"/>
        <s v="vdev-dc1" u="1"/>
        <s v="dtvmld099" u="1"/>
        <s v="2K8_32bit" u="1"/>
        <s v="VM0859" u="1"/>
        <s v="VM1859" u="1"/>
        <s v="visiib-i2" u="1"/>
        <s v="degbs435" u="1"/>
        <s v="vVProbeDMZ" u="1"/>
        <s v="degbs455" u="1"/>
        <s v="VM0793" u="1"/>
        <s v="VM1793" u="1"/>
        <s v="DPVMWT020" u="1"/>
        <s v="UKSDATC-UKVM05" u="1"/>
        <s v="degbs509" u="1"/>
        <s v="lapi00002-openapi-01.ux.mbid.cz" u="1"/>
        <s v="fra1-mgmt-cp17" u="1"/>
        <s v="VM0158" u="1"/>
        <s v="UKSDATC-UKDB12" u="1"/>
        <s v="myczvl1dd0lidx1.ux.mbid.cz" u="1"/>
        <s v="VM1158" u="1"/>
        <s v="degbs539" u="1"/>
        <s v="UKSDATCUKDB34" u="1"/>
        <s v="VM2158" u="1"/>
        <s v="UKSDATC-UKWS77" u="1"/>
        <s v="DCWS1006" u="1"/>
        <s v="VM0344" u="1"/>
        <s v="VM00440" u="1"/>
        <s v="VM1344" u="1"/>
        <s v="SV42080OEL0229" u="1"/>
        <s v="VM2344" u="1"/>
        <s v="VM00441" u="1"/>
        <s v="VM0530" u="1"/>
        <s v="VM0092" u="1"/>
        <s v="VM00442" u="1"/>
        <s v="DCWS1036" u="1"/>
        <s v="VM1530" u="1"/>
        <s v="VM1092" u="1"/>
        <s v="VM2530" u="1"/>
        <s v="VM2092" u="1"/>
        <s v="VM00443" u="1"/>
        <s v="DCWS1046" u="1"/>
        <s v="VM00444" u="1"/>
        <s v="Windows2012" u="1"/>
        <s v="bigiqdcdxstd" u="1"/>
        <s v="VM00445" u="1"/>
        <s v="VM0959" u="1"/>
        <s v="VM1959" u="1"/>
        <s v="VM00446" u="1"/>
        <s v="vTrans-1" u="1"/>
        <s v="lsmal0008-openapi-01.ux.mbid.cz" u="1"/>
        <s v="PC43216TOR5238" u="1"/>
        <s v="VM00447" u="1"/>
        <s v="davmli729.degbank.local" u="1"/>
        <s v="VM00448" u="1"/>
        <s v="devmli709" u="1"/>
        <s v="de-ffm-degba-bcrep01" u="1"/>
        <s v="VM00449" u="1"/>
        <s v="mbczvl1dl0lfce6.ux.mbid.cz" u="1"/>
        <s v="VM0893" u="1"/>
        <s v="sv257034.ztbpre.icbpre.commerzbank.com" u="1"/>
        <s v="VM1893" u="1"/>
        <s v="DTVMWT003" u="1"/>
        <s v="mbczvl1dl0mq9u1.ux.mbid.cz" u="1"/>
        <s v="sv193647.ztb.icb.commerzbank.com" u="1"/>
        <s v="degbs302" u="1"/>
        <s v="fra1-comp-vcs2_6.7" u="1"/>
        <s v="mbczvl1dl0lfce7.ux.mbid.cz" u="1"/>
        <s v="sv238221.ztb.icb.commerzbank.com" u="1"/>
        <s v="degbs312" u="1"/>
        <s v="VM0258" u="1"/>
        <s v="VM1258" u="1"/>
        <s v="degbs322" u="1"/>
        <s v="mbczvl0bl0rtdm2" u="1"/>
        <s v="mbczvl1dl0mq9u2.ux.mbid.cz" u="1"/>
        <s v="myczvl0bl0jent1.ux.mbid.cz" u="1"/>
        <s v="VM2258" u="1"/>
        <s v="sapp17ci00" u="1"/>
        <s v="VM0444" u="1"/>
        <s v="degbs707 (IBW Altsystem)" u="1"/>
        <s v="sv253551.ztbpre.icbpre.commerzbank.com" u="1"/>
        <s v="VM1444" u="1"/>
        <s v="VM2444" u="1"/>
        <s v="UKSBIRS-UKTS09" u="1"/>
        <s v="UKSDATC-UKDB49" u="1"/>
        <s v="mbczvl1dl0lfce8.ux.mbid.cz" u="1"/>
        <s v="UKSDATC-W7Test2" u="1"/>
        <s v="lsmal0006-reactapp-01.ux.mbid.cz" u="1"/>
        <s v="VM0630" u="1"/>
        <s v="VM0192" u="1"/>
        <s v="infnyd01.zit.commerzbank.com" u="1"/>
        <s v="VM1630" u="1"/>
        <s v="VM1192" u="1"/>
        <s v="mbczvl0bl0rtdm3" u="1"/>
        <s v="mbczvl1dl0mq9u3.ux.mbid.cz" u="1"/>
        <s v="sv242107.ztb.icb.commerzbank.com" u="1"/>
        <s v="VM2630" u="1"/>
        <s v="vdev-dc2" u="1"/>
        <s v="VM2192" u="1"/>
        <s v="template_p_centos7_ez_1" u="1"/>
        <s v="vStor2rrd" u="1"/>
        <s v="vbim-arbe" u="1"/>
        <s v="degbs498 (centos repo)" u="1"/>
        <s v="mbczvl1dl0mq9u4.ux.mbid.cz" u="1"/>
        <s v="degbs436" u="1"/>
        <s v="PC42288DEV9043" u="1"/>
        <s v="UKSDATC-UKAP85" u="1"/>
        <s v="uksfitz-ukde01" u="1"/>
        <s v="vCMS" u="1"/>
        <s v="VM0993" u="1"/>
        <s v="vCoba" u="1"/>
        <s v="VM1993" u="1"/>
        <s v="degbs466" u="1"/>
        <s v="mbczvl1dl0mq9u5.ux.mbid.cz" u="1"/>
        <s v="SRV_2019_STD_DE" u="1"/>
        <s v="sv257009.ztb.icb.commerzbank.com" u="1"/>
        <s v="MBCZVW1DL0SBPS1" u="1"/>
        <s v="fra1-mgmt-liw2" u="1"/>
        <s v="VM0358" u="1"/>
        <s v="VM00580" u="1"/>
        <s v="mbczvl6alsvidop.ux.mbid.cz" u="1"/>
        <s v="VM1358" u="1"/>
        <s v="MBCZVW1DL0DDA01" u="1"/>
        <s v="mbczvl1dl0mq9u6.ux.mbid.cz" u="1"/>
        <s v="VM2358" u="1"/>
        <s v="sapq17ci00" u="1"/>
        <s v="VM00581" u="1"/>
        <s v="DCWS1007" u="1"/>
        <s v="UKSDATC-UKIS37" u="1"/>
        <s v="Template-W2K16-V1-ansible" u="1"/>
        <s v="VM0544" u="1"/>
        <s v="VM00582" u="1"/>
        <s v="DCWS1017" u="1"/>
        <s v="MBCZVW0BL0SISD1" u="1"/>
        <s v="VM1544" u="1"/>
        <s v="wasdnp05.zit.commerzbank.com" u="1"/>
        <s v="VM2544" u="1"/>
        <s v="MBCZVW1DL0SBPS2" u="1"/>
        <s v="mbczvl0bl0nfab2.ux.mbid.cz" u="1"/>
        <s v="VM00583" u="1"/>
        <s v="DCWS1027" u="1"/>
        <s v="VM0730" u="1"/>
        <s v="VM0292" u="1"/>
        <s v="VM00584" u="1"/>
        <s v="VM1730" u="1"/>
        <s v="VM1292" u="1"/>
        <s v="mbczvl1dl0mq9u7.ux.mbid.cz" u="1"/>
        <s v="VM2730" u="1"/>
        <s v="wso2pped-01-gw-01.ux.mbid.cz" u="1"/>
        <s v="VM2292" u="1"/>
        <s v="VM00585" u="1"/>
        <s v="template_p_centos7_ez_2" u="1"/>
        <s v="VM00586" u="1"/>
        <s v="DCWS1057" u="1"/>
        <s v="MBCZVW1DL0SBPS3" u="1"/>
        <s v="wso2pped-02-gw-01.ux.mbid.cz" u="1"/>
        <s v="VM00587" u="1"/>
        <s v="vdev-ha-1" u="1"/>
        <s v="VM00588" u="1"/>
        <s v="vTrans-2" u="1"/>
        <s v="DEVMWA095" u="1"/>
        <s v="VM00589" u="1"/>
        <s v="UKSDATC-UKWS94" u="1"/>
        <s v="mbczvl1dl0adqg1.ux.mbid.cz" u="1"/>
        <s v="DCWS1097" u="1"/>
        <s v="wso2ppe1-01-ei-01" u="1"/>
        <s v="dpvmli007" u="1"/>
        <s v="mbczvl1dl0mq9w3" u="1"/>
        <s v="MBCZVW0BL0CONL1" u="1"/>
        <s v="uswfc-BT-TPO02.zit.commerzbank.com" u="1"/>
        <s v="wso2ppe1-02-ei-01" u="1"/>
        <s v="Migration-2K8-64Template" u="1"/>
        <s v="myczsl0bl0ccax1.ux.mbid.cz" u="1"/>
        <s v="prins020" u="1"/>
        <s v="myczvl0bl0wps4x" u="1"/>
        <s v="UKSDATC-UKAP28" u="1"/>
        <s v="dpvmli307" u="1"/>
        <s v="wso2ppe1-03-ei-01" u="1"/>
        <s v="mbczvl1dl0mq9w4" u="1"/>
        <s v="mbczvl0bl0ufga1" u="1"/>
        <s v="VM0458" u="1"/>
        <s v="vTrans-Prod" u="1"/>
        <s v="sanapp07.zit.commerzbank.com" u="1"/>
        <s v="VM1458" u="1"/>
        <s v="DPVMWA083" u="1"/>
        <s v="degbs323" u="1"/>
        <s v="VM2458" u="1"/>
        <s v="myczsl0bl0ccax2.ux.mbid.cz" u="1"/>
        <s v="fra0-mgmt-vra1" u="1"/>
        <s v="SRMTESTVM1" u="1"/>
        <s v="myczsl1dl0prdex.ux.mbid.cz" u="1"/>
        <s v="degbs333" u="1"/>
        <s v="VM0644" u="1"/>
        <s v="VM1644" u="1"/>
        <s v="CS42080FR10004" u="1"/>
        <s v="VM2644" u="1"/>
        <s v="VM0830" u="1"/>
        <s v="VM0392" u="1"/>
        <s v="VM1830" u="1"/>
        <s v="VM1392" u="1"/>
        <s v="VM2392" u="1"/>
        <s v="btsnyi02.zit.commerzbank.com" u="1"/>
        <s v="Win2016-Template-nm" u="1"/>
        <s v="VM0009" u="1"/>
        <s v="NSX_Controller_f60fcf76-8cbb-4f8e-a803-65c61b3a5395" u="1"/>
        <s v="VM1009" u="1"/>
        <s v="UKSDATC-UKDV06" u="1"/>
        <s v="mbczvl0bl0cmwe1.ux.mbid.cz" u="1"/>
        <s v="VM2009" u="1"/>
        <s v="UKSDATC-UKTS37" u="1"/>
        <s v="mbczvl1dd0lfce2.ux.mbid.cz" u="1"/>
        <s v="mbczvl0bl0ufga3" u="1"/>
        <s v="vgraylog-es02" u="1"/>
        <s v="vdmz-dc1" u="1"/>
        <s v="Win2019-Template-nm" u="1"/>
        <s v="JDE-UKAP26" u="1"/>
        <s v="mbczvl1dd0lfce3.ux.mbid.cz" u="1"/>
        <s v="UKSDATC-UKDB66" u="1"/>
        <s v="UKSDATC-UKWS37" u="1"/>
        <s v="dtvmla009" u="1"/>
        <s v="mbczvl1dd0lfce4.ux.mbid.cz" u="1"/>
        <s v="VM0558" u="1"/>
        <s v="VM1558" u="1"/>
        <s v="VM2558" u="1"/>
        <s v="DCWS1008" u="1"/>
        <s v="devmli201" u="1"/>
        <s v="V5_TW2k3x64SER2" u="1"/>
        <s v="degbs650 (FPK web)" u="1"/>
        <s v="VM0744" u="1"/>
        <s v="VM1744" u="1"/>
        <s v="fra0-mgmt-opd2" u="1"/>
        <s v="VM0930" u="1"/>
        <s v="MBCZVW6AL0ITET1" u="1"/>
        <s v="VM0492" u="1"/>
        <s v="DCWS1038" u="1"/>
        <s v="VM1930" u="1"/>
        <s v="VM1492" u="1"/>
        <s v="VM2492" u="1"/>
        <s v="VM0109" u="1"/>
        <s v="DCWS1058" u="1"/>
        <s v="devmli701" u="1"/>
        <s v="VM1109" u="1"/>
        <s v="ldepo0002-cbl-01.ux.mbid.cz" u="1"/>
        <s v="VM2109" u="1"/>
        <s v="MYCZSW0BL013190" u="1"/>
        <s v="Win7 VM" u="1"/>
        <s v="vTrans-3" u="1"/>
        <s v="DCWS1088" u="1"/>
        <s v="DEVMWA008" u="1"/>
        <s v="uksdatc-ukis54" u="1"/>
        <s v="devmli729" u="1"/>
        <s v="VM0043" u="1"/>
        <s v="VM1043" u="1"/>
        <s v="dpvmli017" u="1"/>
        <s v="MBCZVW6AL0DCEL1" u="1"/>
        <s v="VM2043" u="1"/>
        <s v="fra1-mgmt-vum1" u="1"/>
        <s v="mbczvl1dl0rtdm1" u="1"/>
        <s v="degbs280" u="1"/>
        <s v="MBCZVW6AL0DCEL2" u="1"/>
        <s v="VM0658" u="1"/>
        <s v="MBCZVW0BL0TTR01" u="1"/>
        <s v="ltban0001-cbl-01.ux.mbid.cz" u="1"/>
        <s v="VM1658" u="1"/>
        <s v="degbs324" u="1"/>
        <s v="VM2658" u="1"/>
        <s v="DCWS2210" u="1"/>
        <s v="vmon-app-p1" u="1"/>
        <s v="VM0844" u="1"/>
        <s v="DCWS2220" u="1"/>
        <s v="VM1844" u="1"/>
        <s v="edge-2a02576a-df2e-47fa-8111-d4011cf77bfa-1-UDLR01-MGMT" u="1"/>
        <s v="VM0592" u="1"/>
        <s v="VM1592" u="1"/>
        <s v="VM2592" u="1"/>
        <s v="VM0209" u="1"/>
        <s v="degbs408" u="1"/>
        <s v="UKSDATC-UKAP45" u="1"/>
        <s v="VM1209" u="1"/>
        <s v="myczvl0bl0mqm5x.ux.mbid.cz" u="1"/>
        <s v="VM2209" u="1"/>
        <s v="BIG-IP VE 13.1.1.4.0.0.4 GSW" u="1"/>
        <s v="MBCZVW6ALLTST01" u="1"/>
        <s v="vdmz-dc2" u="1"/>
        <s v="DAVMWA035" u="1"/>
        <s v="sv242159.ztb.icb.commerzbank.com" u="1"/>
        <s v="mbczvl0bl0comfve1" u="1"/>
        <s v="VM0143" u="1"/>
        <s v="VM1143" u="1"/>
        <s v="mbczvl0bd0nfab1.ux.mbid.cz" u="1"/>
        <s v="VM2143" u="1"/>
        <s v="degbs468" u="1"/>
        <s v="vWSUS" u="1"/>
        <s v="MBCZVW6ALLTST02" u="1"/>
        <s v="degbs478" u="1"/>
        <s v="devmli011" u="1"/>
        <s v="UKSDATC-UKTS54" u="1"/>
        <s v="mbczvl0bl0amlw2" u="1"/>
        <s v="VM0758" u="1"/>
        <s v="VM1758" u="1"/>
        <s v="DTVMWA076" u="1"/>
        <s v="VM0944" u="1"/>
        <s v="VM1944" u="1"/>
        <s v="DCWS1029" u="1"/>
        <s v="devmla030" u="1"/>
        <s v="vWas-App-Test3" u="1"/>
        <s v="mbczvl0bl0amlw3" u="1"/>
        <s v="VM0692" u="1"/>
        <s v="DCWS1039" u="1"/>
        <s v="VM1692" u="1"/>
        <s v="lsmal0010-openapi-01.ux.mbid.cz" u="1"/>
        <s v="VM2692" u="1"/>
        <s v="UKSDATC-UKWS54" u="1"/>
        <s v="VM0309" u="1"/>
        <s v="VM00090" u="1"/>
        <s v="devmli711" u="1"/>
        <s v="VM1309" u="1"/>
        <s v="MBCZVW0BL0LOGE1" u="1"/>
        <s v="VM2309" u="1"/>
        <s v="VM00091" u="1"/>
        <s v="mbczvl0bl0dig4o.ux.mbid.cz" u="1"/>
        <s v="vTrans-4" u="1"/>
        <s v="VM0057" u="1"/>
        <s v="VM00092" u="1"/>
        <s v="VM1057" u="1"/>
        <s v="DCWS1089" u="1"/>
        <s v="VM2057" u="1"/>
        <s v="VM00093" u="1"/>
        <s v="DCWS0732_CHG0054630" u="1"/>
        <s v="VM0243" u="1"/>
        <s v="VM00094" u="1"/>
        <s v="VM1243" u="1"/>
        <s v="MBCZVW0BL0LOGE2" u="1"/>
        <s v="dpvmli027" u="1"/>
        <s v="VM2243" u="1"/>
        <s v="VM00095" u="1"/>
        <s v="VM00096" u="1"/>
        <s v="DPVMWI084" u="1"/>
        <s v="mbczvl1dl0clcs4" u="1"/>
        <s v="VM00097" u="1"/>
        <s v="vSubVersion3" u="1"/>
        <s v="myczsl1dl0ccax1.ux.mbid.cz" u="1"/>
        <s v="VM00098" u="1"/>
        <s v="degbs031-test" u="1"/>
        <s v="degbs560 (NetApp OCUM)" u="1"/>
        <s v="mbczvl0bl0queue.ux.mbid.cz" u="1"/>
        <s v="degbs281" u="1"/>
        <s v="VM00099" u="1"/>
        <s v="degbs315" u="1"/>
        <s v="VM0858" u="1"/>
        <s v="VM1858" u="1"/>
        <s v="mbczvl1dl0seca3" u="1"/>
        <s v="DCWS2211" u="1"/>
        <s v="DPVMWA006" u="1"/>
        <s v="NUCONENGAKL2" u="1"/>
        <s v="UKCORPFS01" u="1"/>
        <s v="VM0792" u="1"/>
        <s v="divmli691" u="1"/>
        <s v="VM1792" u="1"/>
        <s v="mbczvl1dl0ufga2" u="1"/>
        <s v="VDS-DEV007" u="1"/>
        <s v="VM0409" u="1"/>
        <s v="UKSDATC-UKAP140" u="1"/>
        <s v="VM1409" u="1"/>
        <s v="visweb-p1" u="1"/>
        <s v="VM2409" u="1"/>
        <s v="VM0157" u="1"/>
        <s v="VM1157" u="1"/>
        <s v="VM2157" u="1"/>
        <s v="UKSDATC-UKAP141" u="1"/>
        <s v="VM0343" u="1"/>
        <s v="VM00430" u="1"/>
        <s v="VM1343" u="1"/>
        <s v="degbs459" u="1"/>
        <s v="VM2343" u="1"/>
        <s v="VM00431" u="1"/>
        <s v="mbczvl1dl0cmwe2.ux.mbid.cz" u="1"/>
        <s v="vJiraDMZ" u="1"/>
        <s v="VM0091" u="1"/>
        <s v="VM00432" u="1"/>
        <s v="dtvmla101" u="1"/>
        <s v="mbczvl1dl0ufga4" u="1"/>
        <s v="VM1091" u="1"/>
        <s v="VM2091" u="1"/>
        <s v="VM00433" u="1"/>
        <s v="degbs489" u="1"/>
        <s v="UKSDATC-UKAP142" u="1"/>
        <s v="mbczvl6al0ekmb1.ux.mbid.cz" u="1"/>
        <s v="PC42288DEV9020" u="1"/>
        <s v="VM00434" u="1"/>
        <s v="UKSDATC-UKAP62" u="1"/>
        <s v="mbczvl0bl0nemg1.ux.mbid.cz" u="1"/>
        <s v="degbs499" u="1"/>
        <s v="uksdc01-ukdc03" u="1"/>
        <s v="VM00435" u="1"/>
        <s v="VM0958" u="1"/>
        <s v="VM1958" u="1"/>
        <s v="VM00436" u="1"/>
        <s v="UKCORPSS01" u="1"/>
        <s v="VM00437" u="1"/>
        <s v="UKSDATC-UKAP143" u="1"/>
        <s v="VM00438" u="1"/>
        <s v="mbczvl0bl0nemg2.ux.mbid.cz" u="1"/>
        <s v="devmli049" u="1"/>
        <s v="vHorizon-Compos" u="1"/>
        <s v="VM00439" u="1"/>
        <s v="VM0892" u="1"/>
        <s v="degbs740test" u="1"/>
        <s v="VM1892" u="1"/>
        <s v="degbs750test" u="1"/>
        <s v="VM0509" u="1"/>
        <s v="UKSDATC-UKAP144" u="1"/>
        <s v="devmli721" u="1"/>
        <s v="VM1509" u="1"/>
        <s v="VM2509" u="1"/>
        <s v="VM0257" u="1"/>
        <s v="VM1257" u="1"/>
        <s v="degbs222" u="1"/>
        <s v="VM2257" u="1"/>
        <s v="DEVMWA028" u="1"/>
        <s v="dpvmla011-dmz" u="1"/>
        <s v="UKSDATC-UKAP145" u="1"/>
        <s v="VM0443" u="1"/>
        <s v="degbs607 (IBW Altsystem)" u="1"/>
        <s v="VM1443" u="1"/>
        <s v="VM2443" u="1"/>
        <s v="vADManager" u="1"/>
        <s v="VM0191" u="1"/>
        <s v="VM1191" u="1"/>
        <s v="template-win2k3" u="1"/>
        <s v="wso2ppe1-01-gw-01" u="1"/>
        <s v="VM2191" u="1"/>
        <s v="DPVMWD801" u="1"/>
        <s v="UKSDATC-UKWS71" u="1"/>
        <s v="UKSDATC-UKAP146" u="1"/>
        <s v="sv242017.ztb.icb.commerzbank.com" u="1"/>
        <s v="wso2ppe1-02-gw-01" u="1"/>
        <s v="degbs316" u="1"/>
        <s v="wso2ppe1-03-gw-01" u="1"/>
        <s v="degbs336" u="1"/>
        <s v="DPVMWA016" u="1"/>
        <s v="UKSDATC-UKAP99" u="1"/>
        <s v="UKSDATC-UKAP147" u="1"/>
        <s v="UKSDATC-UKAP05" u="1"/>
        <s v="MBCZVW0BL0ITPDC" u="1"/>
        <s v="VM0992" u="1"/>
        <s v="VM1992" u="1"/>
        <s v="MBCZVW0BD0POHO1" u="1"/>
        <s v="VM0609" u="1"/>
        <s v="UKSDATC-UKAP148" u="1"/>
        <s v="VM1609" u="1"/>
        <s v="VM2609" u="1"/>
        <s v="myczvl1dl0pcdb1" u="1"/>
        <s v="xfrnyp01.zit.commerzbank.com" u="1"/>
        <s v="mbczvl6al0bibl1.ux.mbid.cz" u="1"/>
        <s v="VM0357" u="1"/>
        <s v="VDS-SD001" u="1"/>
        <s v="BIG-IP VE 13.1.1.4.0.0.4" u="1"/>
        <s v="VM00570" u="1"/>
        <s v="UKSDATC-UKSH04" u="1"/>
        <s v="VM1357" u="1"/>
        <s v="VM2357" u="1"/>
        <s v="VM00571" u="1"/>
        <s v="mbczvl6al0rft1.ux.mbid.cz" u="1"/>
        <s v="vWLAN-CTRL-1" u="1"/>
        <s v="UKSDATC-UKAP149" u="1"/>
        <s v="VM0543" u="1"/>
        <s v="VM00572" u="1"/>
        <s v="VM1543" u="1"/>
        <s v="VM2543" u="1"/>
        <s v="VM00573" u="1"/>
        <s v="dtvmla011" u="1"/>
        <s v="mbczvl6al0bibl2.ux.mbid.cz" u="1"/>
        <s v="UKSDATC-UKTS14" u="1"/>
        <s v="VM0291" u="1"/>
        <s v="VM00574" u="1"/>
        <s v="VM1291" u="1"/>
        <s v="VM2291" u="1"/>
        <s v="VM00575" u="1"/>
        <s v="VM00576" u="1"/>
        <s v="NSVPX-ESX" u="1"/>
        <s v="MBCZVW5VL0CMDP1" u="1"/>
        <s v="sv232028.ztb.icb.commerzbank.com" u="1"/>
        <s v="VM00577" u="1"/>
        <s v="UKSBIRS-UKTS03" u="1"/>
        <s v="UKSDATC-UKDB43" u="1"/>
        <s v="VM00578" u="1"/>
        <s v="mbczvl0bl0arbdb" u="1"/>
        <s v="template-win2k8" u="1"/>
        <s v="lwebp0001-openapi-01.ux.mbid.cz" u="1"/>
        <s v="VM00579" u="1"/>
        <s v="UKSDATC-UKWS14" u="1"/>
        <s v="degbs741test" u="1"/>
        <s v="degbs751test" u="1"/>
        <s v="VM0709" u="1"/>
        <s v="VM1709" u="1"/>
        <s v="VM2709" u="1"/>
        <s v="myczvl0bl0mst63.ux.mbid.cz" u="1"/>
        <s v="VM0457" u="1"/>
        <s v="VM1457" u="1"/>
        <s v="vWSUS-SRV" u="1"/>
        <s v="mbczvl6altrew2t.ux.mbid.cz" u="1"/>
        <s v="mbfvvl0bl0wpsx" u="1"/>
        <s v="VM2457" u="1"/>
        <s v="V6_TW2K8SER2" u="1"/>
        <s v="myczsl1dd0ccax1.ux.mbid.cz" u="1"/>
        <s v="VM0643" u="1"/>
        <s v="mbfvvl1dl0mqm2x.ux.mbid.cz" u="1"/>
        <s v="VM1643" u="1"/>
        <s v="VM2643" u="1"/>
        <s v="VM0391" u="1"/>
        <s v="vOS-SGW-80" u="1"/>
        <s v="VM1391" u="1"/>
        <s v="VM2391" u="1"/>
        <s v="DPVMWI007" u="1"/>
        <s v="sv242018.ztb.icb.commerzbank.com" u="1"/>
        <s v="UKSDATC-UKIS31" u="1"/>
        <s v="VM0008" u="1"/>
        <s v="mbczvl6al0elkib2" u="1"/>
        <s v="VM1008" u="1"/>
        <s v="VM2008" u="1"/>
        <s v="mbczvl1dl0queue.ux.mbid.cz" u="1"/>
        <s v="degbs337" u="1"/>
        <s v="DPVMWA026" u="1"/>
        <s v="degbs073ent" u="1"/>
        <s v="lsmal0012-cbl-01.ux.mbid.cz" u="1"/>
        <s v="Windows2K3R2" u="1"/>
        <s v="UKSDATCUKAP69" u="1"/>
        <s v="mbczvl6alpdoca2.ux.mbid.cz" u="1"/>
        <s v="VM0809" u="1"/>
        <s v="mbczvl1dl0dwdbt" u="1"/>
        <s v="VM1809" u="1"/>
        <s v="Sv42080oel0240" u="1"/>
        <s v="mbczvl6al0elkca1" u="1"/>
        <s v="VM0557" u="1"/>
        <s v="VM1557" u="1"/>
        <s v="VM2557" u="1"/>
        <s v="VM0743" u="1"/>
        <s v="SECURITYTEST" u="1"/>
        <s v="VM1743" u="1"/>
        <s v="UKSDATC-UKAP22" u="1"/>
        <s v="dtvmla021" u="1"/>
        <s v="VM0491" u="1"/>
        <s v="VM1491" u="1"/>
        <s v="VM2491" u="1"/>
        <s v="mbczvl6alpdoca4.ux.mbid.cz" u="1"/>
        <s v="VM0108" u="1"/>
        <s v="dtvmli702" u="1"/>
        <s v="VM1108" u="1"/>
        <s v="VM2108" u="1"/>
        <s v="VDS-SASQUERY" u="1"/>
        <s v="DTVMWA009" u="1"/>
        <s v="uksrowl-ukse01" u="1"/>
        <s v="VM0042" u="1"/>
        <s v="mbczvl1dl0redis.ux.mbid.cz" u="1"/>
        <s v="VM1042" u="1"/>
        <s v="VM2042" u="1"/>
        <s v="degbs742test" u="1"/>
        <s v="UKSDATC-UKTS31" u="1"/>
        <s v="degbs752test" u="1"/>
        <s v="VM0909" u="1"/>
        <s v="VM1909" u="1"/>
        <s v="VM0657" u="1"/>
        <s v="wso2liv1-01-ei-02" u="1"/>
        <s v="VM1657" u="1"/>
        <s v="VM2657" u="1"/>
        <s v="VM0843" u="1"/>
        <s v="UKSDATC-UKWS31" u="1"/>
        <s v="wso2liv1-02-ei-02" u="1"/>
        <s v="VM1843" u="1"/>
        <s v="wso2liv1-03-ei-02" u="1"/>
        <s v="VM0591" u="1"/>
        <s v="VM1591" u="1"/>
        <s v="VM2591" u="1"/>
        <s v="vDomino-hei-t" u="1"/>
        <s v="UKSDATC-UKAP59" u="1"/>
        <s v="VM0208" u="1"/>
        <s v="degbs308" u="1"/>
        <s v="VM1208" u="1"/>
        <s v="VM2208" u="1"/>
        <s v="SV42506HAL9021" u="1"/>
        <s v="Template-W2K16-V1-eng-ansible" u="1"/>
        <s v="DPVMWA036" u="1"/>
        <s v="VM0142" u="1"/>
        <s v="vDatafox" u="1"/>
        <s v="mbczvl1dl0enin7.ux.mbid.cz" u="1"/>
        <s v="VM1142" u="1"/>
        <s v="wso2ppe1-00-hap-01" u="1"/>
        <s v="VM2142" u="1"/>
        <s v="wso2ppe1-00-hap-02" u="1"/>
        <s v="myczsu1dl0skdx1.ux.mbid.cz" u="1"/>
        <s v="MBCZVW1DL0ITPDC" u="1"/>
        <s v="DTVMWD004" u="1"/>
        <s v="myfvsl0bl0ufax2.ux.mbid.cz" u="1"/>
        <s v="dtvmli012" u="1"/>
        <s v="UKSDATC-UKTS68" u="1"/>
        <s v="visiib-p2" u="1"/>
        <s v="VM0757" u="1"/>
        <s v="sv242015.ztbpre.icbpre.commerzbank.com" u="1"/>
        <s v="VM1757" u="1"/>
        <s v="vWLAN-CTRL-2" u="1"/>
        <s v="VM0943" u="1"/>
        <s v="myfvsl0bl0ufax3.ux.mbid.cz" u="1"/>
        <s v="VM1943" u="1"/>
        <s v="mbczvl6al0ufod1.ux.mbid.cz" u="1"/>
        <s v="mbczvl6all24fl1.ux.mbid.cz" u="1"/>
        <s v="sv242045.ztbpre.icbpre.commerzbank.com" u="1"/>
        <s v="VM0691" u="1"/>
        <s v="VM1691" u="1"/>
        <s v="vxMaT" u="1"/>
        <s v="VM2691" u="1"/>
        <s v="myfvsl0bl0ufax4.ux.mbid.cz" u="1"/>
        <s v="VM0308" u="1"/>
        <s v="VM00080" u="1"/>
        <s v="VM1308" u="1"/>
        <s v="mbczvl6al0ufod2.ux.mbid.cz" u="1"/>
        <s v="VM2308" u="1"/>
        <s v="VM00081" u="1"/>
        <s v="VM0056" u="1"/>
        <s v="VM00082" u="1"/>
        <s v="VM1056" u="1"/>
        <s v="VM2056" u="1"/>
        <s v="VM00083" u="1"/>
        <s v="DTVMWA019" u="1"/>
        <s v="myfvsl0bl0ufax5.ux.mbid.cz" u="1"/>
        <s v="degbs500devops" u="1"/>
        <s v="VM0242" u="1"/>
        <s v="VM00084" u="1"/>
        <s v="VM1242" u="1"/>
        <s v="fra1-mgmt-liw21" u="1"/>
        <s v="mbczvl6al0ufod3.ux.mbid.cz" u="1"/>
        <s v="VM2242" u="1"/>
        <s v="VM00085" u="1"/>
        <s v="degbs743test" u="1"/>
        <s v="VM00086" u="1"/>
        <s v="wso2tstx-00-km-02.ux.mbid.cz" u="1"/>
        <s v="myczvl0bl0rtst1.ux.mbid.cz" u="1"/>
        <s v="VM00087" u="1"/>
        <s v="vRLKS" u="1"/>
        <s v="mbczvl6al0lie1x.ux.mbid.cz" u="1"/>
        <s v="VM00088" u="1"/>
        <s v="fra1-mgmt-liw22" u="1"/>
        <s v="MBCZVW0BL0AAP01" u="1"/>
        <s v="mbczvl6al0ufod4.ux.mbid.cz" u="1"/>
        <s v="VM00089" u="1"/>
        <s v="VM0857" u="1"/>
        <s v="VM1857" u="1"/>
        <s v="vDomino-MailGW" u="1"/>
        <s v="lsb000001-openapi-01.ux.mbid.cz" u="1"/>
        <s v="MBCZVW0BL0PPLI1" u="1"/>
        <s v="mbczvl6al0ufod5.ux.mbid.cz" u="1"/>
        <s v="MBCZVW5VL000001" u="1"/>
        <s v="VM0791" u="1"/>
        <s v="VM1791" u="1"/>
        <s v="DPVMWI027" u="1"/>
        <s v="VDS-APM006" u="1"/>
        <s v="VM0408" u="1"/>
        <s v="degbs309" u="1"/>
        <s v="RH7-Template-nm" u="1"/>
        <s v="VM1408" u="1"/>
        <s v="vOS-CCA" u="1"/>
        <s v="VM2408" u="1"/>
        <s v="MCA01" u="1"/>
        <s v="MBCZVW0BL0ERNL1" u="1"/>
        <s v="mbczvl1dl0sold1.ux.mbid.cz" u="1"/>
        <s v="vOS-CCB" u="1"/>
        <s v="MBCZVW5VL000002" u="1"/>
        <s v="VM0156" u="1"/>
        <s v="VM1156" u="1"/>
        <s v="degbs339" u="1"/>
        <s v="DPVMWA046" u="1"/>
        <s v="mbczvl6altufdb2.ux.mbid.cz" u="1"/>
        <s v="VM2156" u="1"/>
        <s v="VM0342" u="1"/>
        <s v="VM00420" u="1"/>
        <s v="tcityi01.zit.commerzbank.com" u="1"/>
        <s v="VM1342" u="1"/>
        <s v="dnsnyp07.zit.commerzbank.com" u="1"/>
        <s v="VM2342" u="1"/>
        <s v="mbczvl1dl0sold2.ux.mbid.cz" u="1"/>
        <s v="VM00421" u="1"/>
        <s v="myczvl0bl0codx2.ux.mbid.cz" u="1"/>
        <s v="VM0090" u="1"/>
        <s v="VM00422" u="1"/>
        <s v="sv239126.cs.commerzbank.com" u="1"/>
        <s v="VM1090" u="1"/>
        <s v="VM2090" u="1"/>
        <s v="VM00423" u="1"/>
        <s v="uksbedf-ukis02" u="1"/>
        <s v="visweb-t1" u="1"/>
        <s v="UKSDATC-UKAP76" u="1"/>
        <s v="VM00424" u="1"/>
        <s v="dtvmli022" u="1"/>
        <s v="myfvvl0bl0nasw1.ux.mbid.cz" u="1"/>
        <s v="VM00425" u="1"/>
        <s v="VM0957" u="1"/>
        <s v="VM1957" u="1"/>
        <s v="bcoetp21.zit.commerzbank.com" u="1"/>
        <s v="VM00426" u="1"/>
        <s v="VM00427" u="1"/>
        <s v="VM00428" u="1"/>
        <s v="davmli709" u="1"/>
        <s v="myczvl1dl0odst1" u="1"/>
        <s v="mbczvl1dl0iman1.ux.mbid.cz" u="1"/>
        <s v="VM00429" u="1"/>
        <s v="VM0891" u="1"/>
        <s v="degbs640test" u="1"/>
        <s v="Server 2016 Standard Template" u="1"/>
        <s v="VM1891" u="1"/>
        <s v="DPVMWT003" u="1"/>
        <s v="degbs650test" u="1"/>
        <s v="UKSDATC-UKIS28" u="1"/>
        <s v="DTVMWA001" u="1"/>
        <s v="VM0508" u="1"/>
        <s v="dtvmli722" u="1"/>
        <s v="mbczvl0bl0paydl1" u="1"/>
        <s v="VM1508" u="1"/>
        <s v="vOS-CCQ" u="1"/>
        <s v="VM2508" u="1"/>
        <s v="vDHCP-WLAN" u="1"/>
        <s v="vanydoc-test16" u="1"/>
        <s v="degbs540a" u="1"/>
        <s v="wso2pped-00-tif-01.ux.mbid.cz" u="1"/>
        <s v="wso2pped-00-tif-02.ux.mbid.cz" u="1"/>
        <s v="VM0256" u="1"/>
        <s v="VM1256" u="1"/>
        <s v="VM2256" u="1"/>
        <s v="degbs560a" u="1"/>
        <s v="mbczvl0bd0logs5" u="1"/>
        <s v="myczvl0bl0dmsu1" u="1"/>
        <s v="mbczvl1dl0lebdt1" u="1"/>
        <s v="VM0442" u="1"/>
        <s v="VM1442" u="1"/>
        <s v="VM2442" u="1"/>
        <s v="degbs744test" u="1"/>
        <s v="MYCZSW1DL016223" u="1"/>
        <s v="VM0190" u="1"/>
        <s v="UKSDATC-UKDB20" u="1"/>
        <s v="VM1190" u="1"/>
        <s v="VM2190" u="1"/>
        <s v="SentryGW" u="1"/>
        <s v="UKSDATC-UKWS85" u="1"/>
        <s v="degbs745 (ESB - Finanzcheck)" u="1"/>
        <s v="MYCZSW0BL016190" u="1"/>
        <s v="vCogPA-NSX" u="1"/>
        <s v="degbs192" u="1"/>
        <s v="mbczvl0bl0ufod6.ux.mbid.cz" u="1"/>
        <s v="UKSDATC-UKAP19" u="1"/>
        <s v="MYCZSW0BL016191" u="1"/>
        <s v="sv239608.ztb.icb.commerzbank.com" u="1"/>
        <s v="mbfvvl0bd0gema5.ux.mbid.cz" u="1"/>
        <s v="VM0991" u="1"/>
        <s v="VM1991" u="1"/>
        <s v="mbczvl0bl0ufod7.ux.mbid.cz" u="1"/>
        <s v="degbs738a" u="1"/>
        <s v="VM0608" u="1"/>
        <s v="VM1608" u="1"/>
        <s v="VM2608" u="1"/>
        <s v="mbfvvl0bd0gema6.ux.mbid.cz" u="1"/>
        <s v="myczvl0bl0nade1.ux.mbid.cz" u="1"/>
        <s v="VM0356" u="1"/>
        <s v="VM00560" u="1"/>
        <s v="VM1356" u="1"/>
        <s v="MBCZVW6AL0MCBP1" u="1"/>
        <s v="mbczvl0bl0ufod8.ux.mbid.cz" u="1"/>
        <s v="DPVMWA056" u="1"/>
        <s v="VM2356" u="1"/>
        <s v="VM00561" u="1"/>
        <s v="myczvl0bl0made2.ux.mbid.cz" u="1"/>
        <s v="VM0542" u="1"/>
        <s v="VM00562" u="1"/>
        <s v="MBCZVW6AL0BCT01" u="1"/>
        <s v="VM1542" u="1"/>
        <s v="VM2542" u="1"/>
        <s v="UKSDATC-UKTS28" u="1"/>
        <s v="VM00563" u="1"/>
        <s v="UKSDATCUKAP127" u="1"/>
        <s v="myczsl0bl0ufax2.ux.mbid.cz" u="1"/>
        <s v="VM0290" u="1"/>
        <s v="VM00564" u="1"/>
        <s v="sv239127.cs.commerzbank.com" u="1"/>
        <s v="VM1290" u="1"/>
        <s v="VM2290" u="1"/>
        <s v="VM00565" u="1"/>
        <s v="mbczsl1dl0utmm" u="1"/>
        <s v="MBCZVW0BL0CCKT1" u="1"/>
        <s v="VM00566" u="1"/>
        <s v="MBCZVW6AL0BCT02" u="1"/>
        <s v="dtvmli032" u="1"/>
        <s v="sv242007.ztbpre.icbpre.commerzbank.com" u="1"/>
        <s v="deg-fiku-a2 (massandra Firmenkundenportal)" u="1"/>
        <s v="VM00567" u="1"/>
        <s v="Guest Introspection(rz1-esxidmzsrv1.uta.local)" u="1"/>
        <s v="myczsl0bl0ufax3.ux.mbid.cz" u="1"/>
        <s v="VM00568" u="1"/>
        <s v="vRealize-P" u="1"/>
        <s v="deg-fiku-a3 (massandra Firmenkundenportal)" u="1"/>
        <s v="UKSDATC-UKWS28" u="1"/>
        <s v="VM00569" u="1"/>
        <s v="MBCZVW0BL0CCKT2" u="1"/>
        <s v="MBCZVW6AL0BCT03" u="1"/>
        <s v="degbs641test" u="1"/>
        <s v="myczsl0bl0ufax4.ux.mbid.cz" u="1"/>
        <s v="DPVMWT013" u="1"/>
        <s v="degbs651test" u="1"/>
        <s v="VM0708" u="1"/>
        <s v="MBCZVW0BL0CCKT3" u="1"/>
        <s v="VM1708" u="1"/>
        <s v="VM2708" u="1"/>
        <s v="UKSDATCUKSAP5" u="1"/>
        <s v="DEGBS113" u="1"/>
        <s v="VM0456" u="1"/>
        <s v="vDominoWeb1" u="1"/>
        <s v="myczsl0bl0ufax5.ux.mbid.cz" u="1"/>
        <s v="VM1456" u="1"/>
        <s v="VM2456" u="1"/>
        <s v="VM0642" u="1"/>
        <s v="vDominoWeb2" u="1"/>
        <s v="VM1642" u="1"/>
        <s v="lapi00002-logstash-01.ux.mbid.cz" u="1"/>
        <s v="VM2642" u="1"/>
        <s v="degbs745test" u="1"/>
        <s v="myczsl0bl0ufax6.ux.mbid.cz" u="1"/>
        <s v="VM0390" u="1"/>
        <s v="degbs755test" u="1"/>
        <s v="VM1390" u="1"/>
        <s v="VM2390" u="1"/>
        <s v="DPVMAI002" u="1"/>
        <s v="UKSDATC-UKIS45" u="1"/>
        <s v="VM0007" u="1"/>
        <s v="VM1007" u="1"/>
        <s v="Template-W10-VDI" u="1"/>
        <s v="MBCZVW0BL0SBDM3" u="1"/>
        <s v="VM2007" u="1"/>
        <s v="degbs193" u="1"/>
        <s v="wso2tstf-01-ei-02.ux.mbid.cz" u="1"/>
        <s v="wso2liv1-01-gw-02" u="1"/>
        <s v="JDE-UKAP25" u="1"/>
        <s v="wso2tstf-02-ei-02.ux.mbid.cz" u="1"/>
        <s v="MBCZVW1DL0AAP02" u="1"/>
        <s v="mbczvl0bl0nsu1.ux.mbid.cz" u="1"/>
        <s v="MBCZVW0BL0BCT01" u="1"/>
        <s v="wso2liv1-02-gw-02" u="1"/>
        <s v="UKSDATCUKSH06" u="1"/>
        <s v="lsmal0008-logstash-01.ux.mbid.cz" u="1"/>
        <s v="VM0808" u="1"/>
        <s v="VM1808" u="1"/>
        <s v="wso2liv1-03-gw-02" u="1"/>
        <s v="Win2003Ent" u="1"/>
        <s v="myczvl1dl0dht1x" u="1"/>
        <s v="dpvmla009" u="1"/>
        <s v="fra1-mgmt-opc3" u="1"/>
        <s v="UKSDATC-UKPR05" u="1"/>
        <s v="VM0556" u="1"/>
        <s v="MBCZVW7ZL0CMDP5" u="1"/>
        <s v="DCWS2217" u="1"/>
        <s v="VM1556" u="1"/>
        <s v="DPVMWA066" u="1"/>
        <s v="VM2556" u="1"/>
        <s v="mbczvl0bl0neso1.ux.mbid.cz" u="1"/>
        <s v="VM0742" u="1"/>
        <s v="SV42080DF08118" u="1"/>
        <s v="MBCZVW0BL0WSUS3" u="1"/>
        <s v="mbczvl6al0elkic3" u="1"/>
        <s v="UKSDATC-UKAP36" u="1"/>
        <s v="VM1742" u="1"/>
        <s v="davmli401" u="1"/>
        <s v="MBCZVL0BD0AP001" u="1"/>
        <s v="MBCZVW0BL0NEST1" u="1"/>
        <s v="VM0490" u="1"/>
        <s v="sv239128.cs.commerzbank.com" u="1"/>
        <s v="myczsl0bl0dmsl1" u="1"/>
        <s v="VM1490" u="1"/>
        <s v="myczvl1dl0codx2.ux.mbid.cz" u="1"/>
        <s v="VM2490" u="1"/>
        <s v="lsb000003-cbl-01.ux.mbid.cz" u="1"/>
        <s v="myczvl0bl0nasw1.ux.mbid.cz" u="1"/>
        <s v="VM0107" u="1"/>
        <s v="VDS-GUENTHER" u="1"/>
        <s v="davmli701" u="1"/>
        <s v="VM1107" u="1"/>
        <s v="VM2107" u="1"/>
        <s v="Guest Introspection(rz3-esxidmzsrv1.uta.local)" u="1"/>
        <s v="DTVMWI002" u="1"/>
        <s v="mbczvl0bd0gema1.ux.mbid.cz" u="1"/>
        <s v="mbczvl0bl0neso3.ux.mbid.cz" u="1"/>
        <s v="ldepo0003-openapi-01.ux.mbid.cz" u="1"/>
        <s v="VM0041" u="1"/>
        <s v="VM1041" u="1"/>
        <s v="mbczvl6al0elkcb2" u="1"/>
        <s v="VM2041" u="1"/>
        <s v="UKSDATC-UKTS45" u="1"/>
        <s v="MBCZVW0BL0CMSU1" u="1"/>
        <s v="mbczvl6altuqt2x.ux.mbid.cz" u="1"/>
        <s v="degbs642test" u="1"/>
        <s v="UKSDC01-UKIS19" u="1"/>
        <s v="degbs522a" u="1"/>
        <s v="degbs652test" u="1"/>
        <s v="DTVMWA021" u="1"/>
        <s v="mbczvl0bd0gema2.ux.mbid.cz" u="1"/>
        <s v="mbczvl1dl0ufod3.ux.mbid.cz" u="1"/>
        <s v="VM0908" u="1"/>
        <s v="VM1908" u="1"/>
        <s v="VM0656" u="1"/>
        <s v="UKSDATC-UKDB74" u="1"/>
        <s v="VM1656" u="1"/>
        <s v="VM2656" u="1"/>
        <s v="DTVMWA049" u="1"/>
        <s v="lmort0001-openapi-01.ux.mbid.cz" u="1"/>
        <s v="UKSDATC-UKWS45" u="1"/>
        <s v="mbczvl1dl0ufod4.ux.mbid.cz" u="1"/>
        <s v="VM0842" u="1"/>
        <s v="VM1842" u="1"/>
        <s v="dpvmld004" u="1"/>
        <s v="UKSDC01-UKDB11" u="1"/>
        <s v="VM0590" u="1"/>
        <s v="MBCZVW1DL0DMSD1" u="1"/>
        <s v="fra0-mgmt-ims2" u="1"/>
        <s v="mbczvl6al0elka4" u="1"/>
        <s v="VM1590" u="1"/>
        <s v="VM2590" u="1"/>
        <s v="ldepo0001-reactapp-01.ux.mbid.cz" u="1"/>
        <s v="mbczvl1dl0ufod5.ux.mbid.cz" u="1"/>
        <s v="mbczvl0bl0orac3.ux.mbid.cz" u="1"/>
        <s v="VM0207" u="1"/>
        <s v="mbczvl1dd0logs6" u="1"/>
        <s v="VM1207" u="1"/>
        <s v="MBCZVW0BD0SAP01" u="1"/>
        <s v="VM2207" u="1"/>
        <s v="Guest Introspection(rz4-esxidmzsrv1.uta.local)" u="1"/>
        <s v="mbczvl1dl0ufdt1.ux.mbid.cz" u="1"/>
        <s v="devmwa088" u="1"/>
        <s v="mbczvl0bd0gema5.ux.mbid.cz" u="1"/>
        <s v="mbczvl1dl0ufod6.ux.mbid.cz" u="1"/>
        <s v="VM0141" u="1"/>
        <s v="VM1141" u="1"/>
        <s v="VM2141" u="1"/>
        <s v="mbczvl1dl0ufdt2.ux.mbid.cz" u="1"/>
        <s v="mbczvl0bd0gema6.ux.mbid.cz" u="1"/>
        <s v="uksdatc-ukis62" u="1"/>
        <s v="VM0756" u="1"/>
        <s v="UKSDATC-UKTS71 - DO NOT START" u="1"/>
        <s v="VM1756" u="1"/>
        <s v="DPVMWA076" u="1"/>
        <s v="myczsl1dl0ufax1.ux.mbid.cz" u="1"/>
        <s v="vglt-mgmt" u="1"/>
        <s v="mbczvl0bd0gema7.ux.mbid.cz" u="1"/>
        <s v="waswnp05.zit.commerzbank.com" u="1"/>
        <s v="VM0942" u="1"/>
        <s v="SV520015JP" u="1"/>
        <s v="VM1942" u="1"/>
        <s v="dpvmli802 (graylog)" u="1"/>
        <s v="waswnp15.zit.commerzbank.com" u="1"/>
        <s v="mbczvl6al0secd3.ux.mbid.cz" u="1"/>
        <s v="UKSDATC-UKDB17" u="1"/>
        <s v="VM0690" u="1"/>
        <s v="MBCZVW0BL0VCT01" u="1"/>
        <s v="sv239129.cs.commerzbank.com" u="1"/>
        <s v="VM1690" u="1"/>
        <s v="myczsl1dl0ufax2.ux.mbid.cz" u="1"/>
        <s v="VM2690" u="1"/>
        <s v="UKSBIRS-UKMG01" u="1"/>
        <s v="VM0307" u="1"/>
        <s v="vVersionControl" u="1"/>
        <s v="VM00070" u="1"/>
        <s v="mbczvl6aldintp1.ux.mbid.cz" u="1"/>
        <s v="VM1307" u="1"/>
        <s v="VM2307" u="1"/>
        <s v="mbczvl6al0secd4.ux.mbid.cz" u="1"/>
        <s v="VM00071" u="1"/>
        <s v="VM0055" u="1"/>
        <s v="VM00072" u="1"/>
        <s v="VM1055" u="1"/>
        <s v="myczsl1dl0ufax3.ux.mbid.cz" u="1"/>
        <s v="VM2055" u="1"/>
        <s v="VM00073" u="1"/>
        <s v="myczvl0bl0bfwl1.ux.mbid.cz" u="1"/>
        <s v="vOSCC" u="1"/>
        <s v="degbs561 (NetApp OPM)" u="1"/>
        <s v="VM0241" u="1"/>
        <s v="VM00074" u="1"/>
        <s v="VM1241" u="1"/>
        <s v="UKSDATCUKSAP1" u="1"/>
        <s v="VM2241" u="1"/>
        <s v="VM00075" u="1"/>
        <s v="degbs643test" u="1"/>
        <s v="VM00076" u="1"/>
        <s v="degbs523a" u="1"/>
        <s v="DTVMWA031" u="1"/>
        <s v="VM00077" u="1"/>
        <s v="mbczvl6alsarti3.ux.mbid.cz" u="1"/>
        <s v="degbs533a" u="1"/>
        <s v="VM00078" u="1"/>
        <s v="VM00079" u="1"/>
        <s v="VM0856" u="1"/>
        <s v="MBCZVW1DL0SBDM1" u="1"/>
        <s v="VM1856" u="1"/>
        <s v="mbczvl6alsarti4.ux.mbid.cz" u="1"/>
        <s v="MBCZVW1DL0CCKT4" u="1"/>
        <s v="degbs747test" u="1"/>
        <s v="devmla013" u="1"/>
        <s v="vNAC-2-old" u="1"/>
        <s v="UKSDATC-UKTS62" u="1"/>
        <s v="MBCZVW1DL0SBDM2" u="1"/>
        <s v="mbczvl6al0conl1.ux.mbid.cz" u="1"/>
        <s v="VM0790" u="1"/>
        <s v="devmli691" u="1"/>
        <s v="VM1790" u="1"/>
        <s v="VDS-DEV006" u="1"/>
        <s v="myczvl0bl0getx2" u="1"/>
        <s v="VM0407" u="1"/>
        <s v="VM1407" u="1"/>
        <s v="VM2407" u="1"/>
        <s v="degbs195" u="1"/>
        <s v="MBCZVW1DL0SBDM3" u="1"/>
        <s v="VM0155" u="1"/>
        <s v="MBCZVW0BL0BCP01" u="1"/>
        <s v="VM1155" u="1"/>
        <s v="15July" u="1"/>
        <s v="VM2155" u="1"/>
        <s v="UKSDATC-UKWS62" u="1"/>
        <s v="VM0341" u="1"/>
        <s v="VM00410" u="1"/>
        <s v="VM1341" u="1"/>
        <s v="myczvl0bl0ufor1.ux.mbid.cz" u="1"/>
        <s v="VM2341" u="1"/>
        <s v="VM00411" u="1"/>
        <s v="VM00412" u="1"/>
        <s v="PC42288DEV9048" u="1"/>
        <s v="VM00413" u="1"/>
        <s v="mbfvvl6al0c24f6.ux.mbid.cz" u="1"/>
        <s v="VM00414" u="1"/>
        <s v="MBCZVW6AL0HYPD1" u="1"/>
        <s v="VM00415" u="1"/>
        <s v="VM0956" u="1"/>
        <s v="DCWS2219" u="1"/>
        <s v="VM1956" u="1"/>
        <s v="degbs500test" u="1"/>
        <s v="VM00416" u="1"/>
        <s v="DPVMWA086" u="1"/>
        <s v="VM00417" u="1"/>
        <s v="mbfvvl6al0c24f7.ux.mbid.cz" u="1"/>
        <s v="VM00418" u="1"/>
        <s v="degbs530test" u="1"/>
        <s v="VM00419" u="1"/>
        <s v="dpvmla801" u="1"/>
        <s v="VM0890" u="1"/>
        <s v="degbs540test" u="1"/>
        <s v="VM1890" u="1"/>
        <s v="vSignature-p1" u="1"/>
        <s v="degbs550test" u="1"/>
        <s v="mbfvvl6al0c24f8.ux.mbid.cz" u="1"/>
        <s v="Template-W2K12R2-V3" u="1"/>
        <s v="VM0507" u="1"/>
        <s v="MBCZVW1DL814151" u="1"/>
        <s v="VM0069" u="1"/>
        <s v="degbs560test" u="1"/>
        <s v="myczvl1dl0nasw1.ux.mbid.cz" u="1"/>
        <s v="VM1507" u="1"/>
        <s v="mbczvl1dl0neso2.ux.mbid.cz" u="1"/>
        <s v="VM1069" u="1"/>
        <s v="VM2507" u="1"/>
        <s v="DEGBS002" u="1"/>
        <s v="VM2069" u="1"/>
        <s v="UKSDATC-UKTS05" u="1"/>
        <s v="degbs012" u="1"/>
        <s v="VM0255" u="1"/>
        <s v="VM1255" u="1"/>
        <s v="degbs022" u="1"/>
        <s v="VM2255" u="1"/>
        <s v="myczsl1dl0dmsl2" u="1"/>
        <s v="DAVMWA028" u="1"/>
        <s v="mbczvl6al0uql3x.ux.mbid.cz" u="1"/>
        <s v="mbfvvl6al0c24f9.ux.mbid.cz" u="1"/>
        <s v="VM0441" u="1"/>
        <s v="VM1441" u="1"/>
        <s v="VM2441" u="1"/>
        <s v="degbs644test" u="1"/>
        <s v="degbs524a" u="1"/>
        <s v="UKSDATC-UKWS99" u="1"/>
        <s v="degbs534a" u="1"/>
        <s v="mbczvl1dl0neso4.ux.mbid.cz" u="1"/>
        <s v="MBCZVW0BL0HRIS1" u="1"/>
        <s v="mbczvl6alsuqlog.ux.mbid.cz" u="1"/>
        <s v="mbczvl1dd0gema3.ux.mbid.cz" u="1"/>
        <s v="degbs748test" u="1"/>
        <s v="VM0990" u="1"/>
        <s v="VM1990" u="1"/>
        <s v="fra0-mgmt-vra6" u="1"/>
        <s v="degbs638a" u="1"/>
        <s v="VM0607" u="1"/>
        <s v="VM0169" u="1"/>
        <s v="degbs648a" u="1"/>
        <s v="mbczvl1dd0gema4.ux.mbid.cz" u="1"/>
        <s v="VM1607" u="1"/>
        <s v="VM1169" u="1"/>
        <s v="mbczvl1dl0orac3.ux.mbid.cz" u="1"/>
        <s v="VM2607" u="1"/>
        <s v="VM2169" u="1"/>
        <s v="VM0355" u="1"/>
        <s v="VM00550" u="1"/>
        <s v="dtvmla605ibt" u="1"/>
        <s v="MBCZVW0BL0HYPD1" u="1"/>
        <s v="VM1355" u="1"/>
        <s v="VM2355" u="1"/>
        <s v="fra1-mgmt-prx1" u="1"/>
        <s v="VM00551" u="1"/>
        <s v="dtvmla705ibt" u="1"/>
        <s v="lsmal0010-logstash-01.ux.mbid.cz" u="1"/>
        <s v="VM0541" u="1"/>
        <s v="VM00552" u="1"/>
        <s v="VM1541" u="1"/>
        <s v="VM2541" u="1"/>
        <s v="VM00553" u="1"/>
        <s v="dpvmla011" u="1"/>
        <s v="ukscoba-ukdp01" u="1"/>
        <s v="wso2tstf-01-gw-02.ux.mbid.cz" u="1"/>
        <s v="VM00554" u="1"/>
        <s v="UKSDC01-UKIS53" u="1"/>
        <s v="VM00555" u="1"/>
        <s v="wso2tstf-02-gw-02.ux.mbid.cz" u="1"/>
        <s v="VM00556" u="1"/>
        <s v="VM00557" u="1"/>
        <s v="UKSDC01-UKMG03" u="1"/>
        <s v="VM00558" u="1"/>
        <s v="DPVMWA096" u="1"/>
        <s v="VM00559" u="1"/>
        <s v="vDomino-LDAP2" u="1"/>
        <s v="mbczvl1dl0ofma2.ux.mbid.cz" u="1"/>
        <s v="vOS-APE" u="1"/>
        <s v="sv239564.ztbpre.icbpre.commerzbank.com" u="1"/>
        <s v="dtvmld007" u="1"/>
        <s v="DAVMWA010" u="1"/>
        <s v="VM0707" u="1"/>
        <s v="VM0269" u="1"/>
        <s v="degbs561test" u="1"/>
        <s v="VM1707" u="1"/>
        <s v="VM1269" u="1"/>
        <s v="UKSDATC-UKAP13" u="1"/>
        <s v="VM2707" u="1"/>
        <s v="V60_TW2K16SE_DATACENTER1_VLAN320" u="1"/>
        <s v="VM2269" u="1"/>
        <s v="vHorizon-Con-1" u="1"/>
        <s v="degbs013" u="1"/>
        <s v="VM0455" u="1"/>
        <s v="VM1455" u="1"/>
        <s v="mbczvl6alsjaeg1oel8.ux.mbid.cz" u="1"/>
        <s v="DTVMWI032" u="1"/>
        <s v="MBCZVW1DL0VCT02" u="1"/>
        <s v="VM2455" u="1"/>
        <s v="VM0641" u="1"/>
        <s v="VDS-PRODYNA003" u="1"/>
        <s v="VM1641" u="1"/>
        <s v="MBCZVW0BL0AAD01" u="1"/>
        <s v="VM2641" u="1"/>
        <s v="degbs645test" u="1"/>
        <s v="mbczvl1dd0mq9z1.ux.mbid.cz" u="1"/>
        <s v="degbs525a" u="1"/>
        <s v="CV_ML_Test" u="1"/>
        <s v="UKSDATC-UKSH12" u="1"/>
        <s v="MBCZVW0BL0SIPS1" u="1"/>
        <s v="UKSDATC-UKIS59" u="1"/>
        <s v="VM0006" u="1"/>
        <s v="VM1006" u="1"/>
        <s v="VM2006" u="1"/>
        <s v="UKSDATC-UKTS22" u="1"/>
        <s v="mbczvl0bd0secd1.ux.mbid.cz" u="1"/>
        <s v="wso2tst2-00-km-01.ux.mbid.cz" u="1"/>
        <s v="mbczsl0bl0smsi1" u="1"/>
        <s v="MBCZVW0BL0BCL01" u="1"/>
        <s v="mbczvl1dd0mq9z3.ux.mbid.cz" u="1"/>
        <s v="degbs639a" u="1"/>
        <s v="VM0807" u="1"/>
        <s v="UKSDATC-UKWS22" u="1"/>
        <s v="VM0369" u="1"/>
        <s v="VM1807" u="1"/>
        <s v="VM1369" u="1"/>
        <s v="VM2369" u="1"/>
        <s v="dpvmli002" u="1"/>
        <s v="mbczvl6al0rtet1.ux.mbid.cz" u="1"/>
        <s v="VM0555" u="1"/>
        <s v="VM1555" u="1"/>
        <s v="VM2555" u="1"/>
        <s v="vSFMIRAGE" u="1"/>
        <s v="VM0741" u="1"/>
        <s v="dpvmli302" u="1"/>
        <s v="VM1741" u="1"/>
        <s v="dpvmla021" u="1"/>
        <s v="mbczvl6al0rtet2.ux.mbid.cz" u="1"/>
        <s v="mbczvl6al0elas1.ux.mbid.cz" u="1"/>
        <s v="vANWY-TS02" u="1"/>
        <s v="sv254041.cs.commerzbank.com" u="1"/>
        <s v="vPingSync" u="1"/>
        <s v="VM0106" u="1"/>
        <s v="VM1106" u="1"/>
        <s v="myczvl0bl0jnks1.ux.mbid.cz" u="1"/>
        <s v="vLMUTATEST-1" u="1"/>
        <s v="VM2106" u="1"/>
        <s v="dpvmli802" u="1"/>
        <s v="MBCZVW0BL0SNDT1" u="1"/>
        <s v="mbczvl6al0rtet3.ux.mbid.cz" u="1"/>
        <s v="myczvl1dl0ufor2.ux.mbid.cz" u="1"/>
        <s v="mbczvl6al0elas2.ux.mbid.cz" u="1"/>
        <s v="mbczvl0bl0mq9t2.ux.mbid.cz" u="1"/>
        <s v="DPVMWA009" u="1"/>
        <s v="myczvl1dl0tstin" u="1"/>
        <s v="degbs522test" u="1"/>
        <s v="vNetsight" u="1"/>
        <s v="VM0040" u="1"/>
        <s v="VM1040" u="1"/>
        <s v="UKSDATC-UKTS59" u="1"/>
        <s v="VM2040" u="1"/>
        <s v="mbczvl6alluql6x.ux.mbid.cz" u="1"/>
        <s v="VM0907" u="1"/>
        <s v="VM0469" u="1"/>
        <s v="VM1907" u="1"/>
        <s v="VM1469" u="1"/>
        <s v="VM2469" u="1"/>
        <s v="degbs442a" u="1"/>
        <s v="VM0655" u="1"/>
        <s v="MYCZSW1DL015139" u="1"/>
        <s v="mbczvl1dl0mqm10x.ux.mbid.cz" u="1"/>
        <s v="VM1655" u="1"/>
        <s v="mbczvl0bl0cdil1.ux.mbid.cz" u="1"/>
        <s v="DPVMAI801 (PROXY-SG bcsg04)" u="1"/>
        <s v="VM2655" u="1"/>
        <s v="UKSDATC-UKWS59" u="1"/>
        <s v="VM0841" u="1"/>
        <s v="VM1841" u="1"/>
        <s v="vCOGDOC" u="1"/>
        <s v="myczvl1dl0madte1" u="1"/>
        <s v="myczvl1dl0ufor5.ux.mbid.cz" u="1"/>
        <s v="degbs526a" u="1"/>
        <s v="dtvmla104" u="1"/>
        <s v="DTVMWA061" u="1"/>
        <s v="degbs536a" u="1"/>
        <s v="VM0206" u="1"/>
        <s v="mbczvl1dl0paydl2" u="1"/>
        <s v="mbczvl1dl0pset1.ux.mbid.cz" u="1"/>
        <s v="VM1206" u="1"/>
        <s v="mbczvl6al0elkcc3" u="1"/>
        <s v="UKSDATC-UKAP30" u="1"/>
        <s v="VM2206" u="1"/>
        <s v="wso2liv1-00-tif-01" u="1"/>
        <s v="myczvl1dl0ufor6.ux.mbid.cz" u="1"/>
        <s v="wso2liv1-00-tif-02" u="1"/>
        <s v="mbczvl1dl0uft10.ux.mbid.cz" u="1"/>
        <s v="wso2tstx-01-sptm-01.ux.mbid.cz" u="1"/>
        <s v="DTVMWA089" u="1"/>
        <s v="myczsl0bl0cctx2.ux.mbid.cz" u="1"/>
        <s v="wso2tstx-02-sptm-01.ux.mbid.cz" u="1"/>
        <s v="VM0140" u="1"/>
        <s v="VM1140" u="1"/>
        <s v="VM2140" u="1"/>
        <s v="myczvl1dl0ufor7.ux.mbid.cz" u="1"/>
        <s v="vPrint-Mgmt" u="1"/>
        <s v="DPVMWD004" u="1"/>
        <s v="lwebp0001-logstash-01.ux.mbid.cz" u="1"/>
        <s v="DEVMWA003" u="1"/>
        <s v="VM0569" u="1"/>
        <s v="devmli724" u="1"/>
        <s v="VM1569" u="1"/>
        <s v="VM2569" u="1"/>
        <s v="myczvl1dl0ufor8.ux.mbid.cz" u="1"/>
        <s v="MYCZSW0BL013046" u="1"/>
        <s v="wso2tstx-01-sptm-02.ux.mbid.cz" u="1"/>
        <s v="VM0755" u="1"/>
        <s v="lapi00001-ib-01.ux.mbid.cz" u="1"/>
        <s v="VM1755" u="1"/>
        <s v="vnxlogdev" u="1"/>
        <s v="wso2tstx-02-sptm-02.ux.mbid.cz" u="1"/>
        <s v="VM0941" u="1"/>
        <s v="dpvmli312" u="1"/>
        <s v="VM1941" u="1"/>
        <s v="myfvvl0bl0adqc2.ux.mbid.cz" u="1"/>
        <s v="dpvmla031" u="1"/>
        <s v="VM0306" u="1"/>
        <s v="dpvmli712" u="1"/>
        <s v="VM00060" u="1"/>
        <s v="VM1306" u="1"/>
        <s v="mbczvl1dl0nast3.ux.mbid.cz" u="1"/>
        <s v="VM2306" u="1"/>
        <s v="VM00061" u="1"/>
        <s v="VM0054" u="1"/>
        <s v="VM00062" u="1"/>
        <s v="Windows 2012R2 Template June16" u="1"/>
        <s v="VM1054" u="1"/>
        <s v="VM2054" u="1"/>
        <s v="VM00063" u="1"/>
        <s v="vdad-ftp" u="1"/>
        <s v="PC42288DEV9025" u="1"/>
        <s v="lsmal0005-cbl-01.ux.mbid.cz" u="1"/>
        <s v="degbs523test" u="1"/>
        <s v="VM0240" u="1"/>
        <s v="VM00064" u="1"/>
        <s v="mbczvl0bl0ufax7.ux.mbid.cz" u="1"/>
        <s v="VM1240" u="1"/>
        <s v="degbs533test" u="1"/>
        <s v="mbczvl1dl0nast4.ux.mbid.cz" u="1"/>
        <s v="VM2240" u="1"/>
        <s v="VM00065" u="1"/>
        <s v="VM00066" u="1"/>
        <s v="degbs553test" u="1"/>
        <s v="VM00067" u="1"/>
        <s v="VM0669" u="1"/>
        <s v="VM1669" u="1"/>
        <s v="VM00068" u="1"/>
        <s v="UKSDATC-UKTS38 1" u="1"/>
        <s v="VM2669" u="1"/>
        <s v="mbczvl1dl0nast5.ux.mbid.cz" u="1"/>
        <s v="VM00069" u="1"/>
        <s v="VM0855" u="1"/>
        <s v="MBCZVW0BD0PPDZ1" u="1"/>
        <s v="VM1855" u="1"/>
        <s v="UKSDATC-UKIS19" u="1"/>
        <s v="MBCZVW0BL0GEGT1" u="1"/>
        <s v="vSWinds" u="1"/>
        <s v="mbczvl1dl0nast6.ux.mbid.cz" u="1"/>
        <s v="dtvmla014" u="1"/>
        <s v="degbs647test" u="1"/>
        <s v="UKSBEDF-UKN303" u="1"/>
        <s v="UKSDATC-UKTS76" u="1"/>
        <s v="vNAC-1-old" u="1"/>
        <s v="DEGBS493A" u="1"/>
        <s v="MYCZSW0BL013211" u="1"/>
        <s v="DTVMWA071" u="1"/>
        <s v="MBCZVW6AL0SQLT1" u="1"/>
        <s v="MYCZSW5VL801013" u="1"/>
        <s v="UKSDATC-UKVM04" u="1"/>
        <s v="degbs537a" u="1"/>
        <s v="UKSBIRS-UKIS08" u="1"/>
        <s v="MBCZVW0BL0GEGT2" u="1"/>
        <s v="deg-fiku-w2 (massandra Firmenkundenportal)" u="1"/>
        <s v="VDS-APM005" u="1"/>
        <s v="VM0406" u="1"/>
        <s v="vInfaI-DOM" u="1"/>
        <s v="VM1406" u="1"/>
        <s v="VM2406" u="1"/>
        <s v="deg-fiku-w3 (massandra Firmenkundenportal)" u="1"/>
        <s v="VM0154" u="1"/>
        <s v="UKSDATC-UKDB11" u="1"/>
        <s v="MBCZVW6AL0SQLT2" u="1"/>
        <s v="VM1154" u="1"/>
        <s v="DCWS0213_Archive_CHG0031422_Until_2026" u="1"/>
        <s v="VM2154" u="1"/>
        <s v="UKSDATC-UKWS76" u="1"/>
        <s v="VM0340" u="1"/>
        <s v="VM00400" u="1"/>
        <s v="VM1340" u="1"/>
        <s v="mbczvl6al0intt1.ux.mbid.cz" u="1"/>
        <s v="VM2340" u="1"/>
        <s v="VM00401" u="1"/>
        <s v="VM00402" u="1"/>
        <s v="VM00403" u="1"/>
        <s v="VM0769" u="1"/>
        <s v="mbczvl1dd0secd2.ux.mbid.cz" u="1"/>
        <s v="VSP" u="1"/>
        <s v="vnw-proxy-dmz2" u="1"/>
        <s v="VM1769" u="1"/>
        <s v="VM00404" u="1"/>
        <s v="VM00405" u="1"/>
        <s v="VM0955" u="1"/>
        <s v="mbczsl1dl0smsi2" u="1"/>
        <s v="VM1955" u="1"/>
        <s v="VM00406" u="1"/>
        <s v="VM00407" u="1"/>
        <s v="NSX_Controller_3b2dfd26-4070-418f-9c70-546593fea748" u="1"/>
        <s v="VM00408" u="1"/>
        <s v="vCogP-EXT" u="1"/>
        <s v="VM00409" u="1"/>
        <s v="MBCZVW0BL0CAPL1" u="1"/>
        <s v="UKSDATC-UKSH09" u="1"/>
        <s v="mbczvl0bl0mqm11.ux.mbid.cz" u="1"/>
        <s v="sv256905.cs.commerzbank.com" u="1"/>
        <s v="mbczvl1dl0mq9t1.ux.mbid.cz" u="1"/>
        <s v="DPVMWA001" u="1"/>
        <s v="VM0506" u="1"/>
        <s v="VM0068" u="1"/>
        <s v="VM1506" u="1"/>
        <s v="VM1068" u="1"/>
        <s v="vLMUTATEST-2" u="1"/>
        <s v="VM2506" u="1"/>
        <s v="UKSDATC-UKTS19" u="1"/>
        <s v="VM2068" u="1"/>
        <s v="mbczvl0bl0dwss1" u="1"/>
        <s v="Template-W10-Business-V01-ansible.1" u="1"/>
        <s v="mbczvl6al0nsf01.ux.mbid.cz" u="1"/>
        <s v="VM0254" u="1"/>
        <s v="VM1254" u="1"/>
        <s v="VM2254" u="1"/>
        <s v="DPVMWA029" u="1"/>
        <s v="degbs490test" u="1"/>
        <s v="degbs524test" u="1"/>
        <s v="VM0440" u="1"/>
        <s v="VM1440" u="1"/>
        <s v="degbs534test" u="1"/>
        <s v="VM2440" u="1"/>
        <s v="fra0-mgmt-sql1" u="1"/>
        <s v="UKSDATC-UKDB48" u="1"/>
        <s v="mbczvl6al0nsf02.ux.mbid.cz" u="1"/>
        <s v="mbczvl0bl0mqm13.ux.mbid.cz" u="1"/>
        <s v="degbs554test" u="1"/>
        <s v="UKSDATC-UKWS19" u="1"/>
        <s v="DPVMWA801" u="1"/>
        <s v="VM0869" u="1"/>
        <s v="MBCZVW0BL0WIKI1" u="1"/>
        <s v="VM1869" u="1"/>
        <s v="MBCZVW0BL0SQLT1" u="1"/>
        <s v="dtvmli005" u="1"/>
        <s v="rmdsxp01.zit.commerzbank.com" u="1"/>
        <s v="degbs722 (TRAC App)" u="1"/>
        <s v="PC42288DEV9042" u="1"/>
        <s v="degbs046" u="1"/>
        <s v="UKSDATC-UKAP84" u="1"/>
        <s v="MBCZVW0BL0SQLT2" u="1"/>
        <s v="degbs648test" u="1"/>
        <s v="UKSDC01-UKIS11-Witness" u="1"/>
        <s v="degbs538a" u="1"/>
        <s v="degbs635test (SecureHub)" u="1"/>
        <s v="mbczvl1dl0cdil2.ux.mbid.cz" u="1"/>
        <s v="VM0606" u="1"/>
        <s v="VM0168" u="1"/>
        <s v="VM1606" u="1"/>
        <s v="MBCZVW0BL0SQLT3" u="1"/>
        <s v="degbs705 (IBW FSJ)" u="1"/>
        <s v="VM1168" u="1"/>
        <s v="VM2606" u="1"/>
        <s v="devmli044" u="1"/>
        <s v="VM2168" u="1"/>
        <s v="fra1-mgmt-liw1" u="1"/>
        <s v="VM0354" u="1"/>
        <s v="VM00540" u="1"/>
        <s v="VM1354" u="1"/>
        <s v="VM2354" u="1"/>
        <s v="UKSDATC-DZIS01" u="1"/>
        <s v="MBCZVW1DD0HRIS2" u="1"/>
        <s v="VM00541" u="1"/>
        <s v="UKSDATC-UKIS36" u="1"/>
        <s v="VM0540" u="1"/>
        <s v="VM00542" u="1"/>
        <s v="MBCZVW0BL0SQLT4" u="1"/>
        <s v="VM1540" u="1"/>
        <s v="sapirlci00" u="1"/>
        <s v="VM2540" u="1"/>
        <s v="VM00543" u="1"/>
        <s v="VM00544" u="1"/>
        <s v="vCogTA-CM" u="1"/>
        <s v="VM00545" u="1"/>
        <s v="VM0969" u="1"/>
        <s v="VM1969" u="1"/>
        <s v="mbczvl0bl0digd0.ux.mbid.cz" u="1"/>
        <s v="VM00546" u="1"/>
        <s v="UKSBEDF-UKAP01" u="1"/>
        <s v="dpvmli032" u="1"/>
        <s v="VM00547" u="1"/>
        <s v="vSentinel" u="1"/>
        <s v="MBCZVW0BL0SIPSL" u="1"/>
        <s v="VM00548" u="1"/>
        <s v="VM00549" u="1"/>
        <s v="UKSDATC-UKWS93" u="1"/>
        <s v="uswfc-BT-TPO01.zit.commerzbank.com" u="1"/>
        <s v="lsb000001-logstash-01.ux.mbid.cz" u="1"/>
        <s v="DPVMWA011" u="1"/>
        <s v="VM0706" u="1"/>
        <s v="VM0268" u="1"/>
        <s v="UKSDATC-UKAP27" u="1"/>
        <s v="VM1706" u="1"/>
        <s v="VM1268" u="1"/>
        <s v="VM2706" u="1"/>
        <s v="VM2268" u="1"/>
        <s v="degbs471test" u="1"/>
        <s v="VM0454" u="1"/>
        <s v="VM1454" u="1"/>
        <s v="VM2454" u="1"/>
        <s v="DPVMWA039" u="1"/>
        <s v="MBCZVW0BL0RDSH0" u="1"/>
        <s v="degbs525test" u="1"/>
        <s v="VM0640" u="1"/>
        <s v="UKSBIRS-UKAP16" u="1"/>
        <s v="myczvl1dl0tstcc" u="1"/>
        <s v="VM1640" u="1"/>
        <s v="CS42080FR10003" u="1"/>
        <s v="sv239568.ztbpre.icbpre.commerzbank.com" u="1"/>
        <s v="VM2640" u="1"/>
        <s v="vRapunzel" u="1"/>
        <s v="degbs545test" u="1"/>
        <s v="vSentinel-neu" u="1"/>
        <s v="degbs555test" u="1"/>
        <s v="MBCZVW0BL0RDSH1" u="1"/>
        <s v="visweb-ext-p2" u="1"/>
        <s v="mbczvl0bl0digd4.ux.mbid.cz" u="1"/>
        <s v="VM0005" u="1"/>
        <s v="VM1005" u="1"/>
        <s v="UKSDATC-UKDV05" u="1"/>
        <s v="VM2005" u="1"/>
        <s v="UKSDATC-UKTS36" u="1"/>
        <s v="NLWS0722" u="1"/>
        <s v="rmdsxp02.zit.commerzbank.com" u="1"/>
        <s v="MYCZSW0BL014210" u="1"/>
        <s v="MBCZVW0BL0RDSH2" u="1"/>
        <s v="mbczsl0bl0ipa02" u="1"/>
        <s v="UKSDATCUKSA32" u="1"/>
        <s v="UKSDATC-UKDB65" u="1"/>
        <s v="MYCZSW1DL013211" u="1"/>
        <s v="degbs539a" u="1"/>
        <s v="MBCZVW0BL0RDSH3" u="1"/>
        <s v="UKSDATC-UKWS36" u="1"/>
        <s v="VM0806" u="1"/>
        <s v="VM0368" u="1"/>
        <s v="mbczvl0bl0digd6.ux.mbid.cz" u="1"/>
        <s v="VM1806" u="1"/>
        <s v="MBCZVW0BL0CCD01" u="1"/>
        <s v="VM1368" u="1"/>
        <s v="VM2368" u="1"/>
        <s v="VM0554" u="1"/>
        <s v="VM1554" u="1"/>
        <s v="VM2554" u="1"/>
        <s v="MBCZVW0BL0RDSH4" u="1"/>
        <s v="vLMUTA-1" u="1"/>
        <s v="VM0740" u="1"/>
        <s v="MBCZVW0BL0SBWS1" u="1"/>
        <s v="VM1740" u="1"/>
        <s v="MBCZVW0BL0TSMSS" u="1"/>
        <s v="MBCZVW5VL0SFQ06" u="1"/>
        <s v="MBCZVW0BL0RDSH5" u="1"/>
        <s v="MBCZVW1DL0UFHST" u="1"/>
        <s v="VM0105" u="1"/>
        <s v="VM1105" u="1"/>
        <s v="VM2105" u="1"/>
        <s v="MYCZSW0BL014214" u="1"/>
        <s v="MBCZVW0BL0TSMM1" u="1"/>
        <s v="MBCZVW0BL0RDSH6" u="1"/>
        <s v="DPVMWI002" u="1"/>
        <s v="fra1-comp-vrs2" u="1"/>
        <s v="vCogPA-Ext" u="1"/>
        <s v="fra1-lb-psc1-1" u="1"/>
        <s v="vUCFacade" u="1"/>
        <s v="MBCZVW0BL0RDSH7" u="1"/>
        <s v="DPVMWA021" u="1"/>
        <s v="VM0906" u="1"/>
        <s v="mbczvl0bl0reco2.ux.mbid.cz" u="1"/>
        <s v="VM0468" u="1"/>
        <s v="degbs462test" u="1"/>
        <s v="VM1906" u="1"/>
        <s v="MBCZVW0BL0SBWS4" u="1"/>
        <s v="VM1468" u="1"/>
        <s v="mbczsl0bl0find1" u="1"/>
        <s v="VM2468" u="1"/>
        <s v="mbczvl0bl0dmlt2.ux.mbid.cz" u="1"/>
        <s v="UKSDATC-UKDB08" u="1"/>
        <s v="VM0654" u="1"/>
        <s v="VM1654" u="1"/>
        <s v="myczvl0dl0tsmm2" u="1"/>
        <s v="VM2654" u="1"/>
        <s v="DPVMWA049" u="1"/>
        <s v="MBCZVW0BL0RDSH8" u="1"/>
        <s v="mbczvl1dl0mqm12.ux.mbid.cz" u="1"/>
        <s v="DPVMWI802" u="1"/>
        <s v="degbs526test" u="1"/>
        <s v="VM0840" u="1"/>
        <s v="VM1840" u="1"/>
        <s v="degbs536test" u="1"/>
        <s v="MYCZSW0BL015041" u="1"/>
        <s v="VM0019" u="1"/>
        <s v="VM1019" u="1"/>
        <s v="degbs619mig (IBW)" u="1"/>
        <s v="MBCZVW0BL0RDSH9" u="1"/>
        <s v="VM2019" u="1"/>
        <s v="vCogT-DSP01" u="1"/>
        <s v="mbczvl1dl0mockt.ux.mbid.cz" u="1"/>
        <s v="VM0205" u="1"/>
        <s v="VM1205" u="1"/>
        <s v="dtvmli025" u="1"/>
        <s v="VM2205" u="1"/>
        <s v="fra0-mgmt-vidm1" u="1"/>
        <s v="vCogT-DSP02" u="1"/>
        <s v="mbczvl1dl0mqm14.ux.mbid.cz" u="1"/>
        <s v="V51_TW2K8x32SE_DC" u="1"/>
        <s v="mbczvl0bl0ihax7.ux.mbid.cz" u="1"/>
        <s v="ukbedfd-666" u="1"/>
        <s v="fra0-mgmt-vidm2" u="1"/>
        <s v="DPVMWT006" u="1"/>
        <s v="vIS-T01" u="1"/>
        <s v="VM0568" u="1"/>
        <s v="VM1568" u="1"/>
        <s v="devmli064" u="1"/>
        <s v="dtvmla605-mig" u="1"/>
        <s v="VM2568" u="1"/>
        <s v="UKSDATC-UKTS53" u="1"/>
        <s v="fra0-mgmt-vidm3" u="1"/>
        <s v="mbczvl0bl0amlv2" u="1"/>
        <s v="VM0754" u="1"/>
        <s v="VM1754" u="1"/>
        <s v="vLMUTA-2" u="1"/>
        <s v="UKSDATCUKDB27" u="1"/>
        <s v="VM0940" u="1"/>
        <s v="VM1940" u="1"/>
        <s v="vWAS-APP-TEST2" u="1"/>
        <s v="mbczvl0bl0amlv3" u="1"/>
        <s v="VM0119" u="1"/>
        <s v="VM1119" u="1"/>
        <s v="VM2119" u="1"/>
        <s v="UKSDATC-UKWS53" u="1"/>
        <s v="myczvl1dl0adqc1.ux.mbid.cz" u="1"/>
        <s v="VM0305" u="1"/>
        <s v="VM00050" u="1"/>
        <s v="VM1305" u="1"/>
        <s v="VM2305" u="1"/>
        <s v="VM00051" u="1"/>
        <s v="VM0053" u="1"/>
        <s v="VM00052" u="1"/>
        <s v="VM1053" u="1"/>
        <s v="VM2053" u="1"/>
        <s v="VM00053" u="1"/>
        <s v="VM00054" u="1"/>
        <s v="VM00055" u="1"/>
        <s v="MBCZVW6AL02K16S" u="1"/>
        <s v="VM00056" u="1"/>
        <s v="DPVMWA031" u="1"/>
        <s v="VM00057" u="1"/>
        <s v="degbs740 (ESB.check24)" u="1"/>
        <s v="VM0668" u="1"/>
        <s v="VM1668" u="1"/>
        <s v="VM00058" u="1"/>
        <s v="vWas-App-Prod4" u="1"/>
        <s v="ukscoba-ukfs01" u="1"/>
        <s v="VM2668" u="1"/>
        <s v="degbs473test" u="1"/>
        <s v="VM00059" u="1"/>
        <s v="VM0854" u="1"/>
        <s v="VM1854" u="1"/>
        <s v="DPVMWA059" u="1"/>
        <s v="degbs493test" u="1"/>
        <s v="degbs527test" u="1"/>
        <s v="NLWS0640" u="1"/>
        <s v="MBCZVW1DL0RDSH0" u="1"/>
        <s v="myczvl1dl0adqc4.ux.mbid.cz" u="1"/>
        <s v="wso2tstf-00-hap-01.ux.mbid.cz" u="1"/>
        <s v="wso2tstf-00-hap-02.ux.mbid.cz" u="1"/>
        <s v="VM0219" u="1"/>
        <s v="davmli691" u="1"/>
        <s v="degbs557test" u="1"/>
        <s v="VM1219" u="1"/>
        <s v="NLWS0670" u="1"/>
        <s v="VM2219" u="1"/>
        <s v="VDS-DEV005" u="1"/>
        <s v="uksoakl-ukdp01" u="1"/>
        <s v="MBCZVW1DL0RDSH1" u="1"/>
        <s v="VM0405" u="1"/>
        <s v="UKSDATC-UKAP130" u="1"/>
        <s v="VM1405" u="1"/>
        <s v="VM2405" u="1"/>
        <s v="VM0153" u="1"/>
        <s v="degbs467a" u="1"/>
        <s v="VM1153" u="1"/>
        <s v="UKSDC01-UKAC02" u="1"/>
        <s v="VM2153" u="1"/>
        <s v="mbczvl0bl0pr4l1" u="1"/>
        <s v="VDS-TM002" u="1"/>
        <s v="MBCZVW1DL0RDSH2" u="1"/>
        <s v="UKSDATC-UKAP131" u="1"/>
        <s v="vDomino-Int1" u="1"/>
        <s v="fra1-mgmt-dt3" u="1"/>
        <s v="vXFB-SR" u="1"/>
        <s v="uksoaks-ukdp01" u="1"/>
        <s v="DPVMWT016" u="1"/>
        <s v="DTVMWA014" u="1"/>
        <s v="VM0768" u="1"/>
        <s v="MBCZVW1DL0RDSH3" u="1"/>
        <s v="myczvl1dl0adqc7.ux.mbid.cz" u="1"/>
        <s v="UKSDATC-UKAP132" u="1"/>
        <s v="VM1768" u="1"/>
        <s v="UKSDATC-UKAP61" u="1"/>
        <s v="ldepo0003-logstash-01.ux.mbid.cz" u="1"/>
        <s v="UKSDC01-UKDC02" u="1"/>
        <s v="VM0954" u="1"/>
        <s v="VM1954" u="1"/>
        <s v="DCWS0218_Archive_CHG0031421_Until_2026" u="1"/>
        <s v="DCWS0219_Archive_CHG0031420_Until_2026" u="1"/>
        <s v="MBCZVW1DL0RDSH4" u="1"/>
        <s v="mbczsl1dl0ipa04" u="1"/>
        <s v="UKSDATC-UKAP133" u="1"/>
        <s v="MBCZVW1DL0SBWS1" u="1"/>
        <s v="sv130972.ztb.icb.commerzbank.com" u="1"/>
        <s v="VM0319" u="1"/>
        <s v="VM00190" u="1"/>
        <s v="sv42080hil0007" u="1"/>
        <s v="vHorizon-UAG-2" u="1"/>
        <s v="VM1319" u="1"/>
        <s v="VM2319" u="1"/>
        <s v="degbt201" u="1"/>
        <s v="VM00191" u="1"/>
        <s v="lmort0001-logstash-01.ux.mbid.cz" u="1"/>
        <s v="MBCZVW1DL0RDSH5" u="1"/>
        <s v="VM0505" u="1"/>
        <s v="degbt211" u="1"/>
        <s v="VM0067" u="1"/>
        <s v="VM00192" u="1"/>
        <s v="VM1505" u="1"/>
        <s v="dpvmli062" u="1"/>
        <s v="mbczvl6alsdyna1.ux.mbid.cz" u="1"/>
        <s v="VM1067" u="1"/>
        <s v="VM2505" u="1"/>
        <s v="VM2067" u="1"/>
        <s v="VM00193" u="1"/>
        <s v="MBCZVW1DL0MADR1" u="1"/>
        <s v="PC42160EAS5123" u="1"/>
        <s v="VM0253" u="1"/>
        <s v="VM00194" u="1"/>
        <s v="myczsl0bl0setx4.ux.mbid.cz" u="1"/>
        <s v="VM1253" u="1"/>
        <s v="DPVMWI022" u="1"/>
        <s v="VM2253" u="1"/>
        <s v="VM00195" u="1"/>
        <s v="sapp12ci00" u="1"/>
        <s v="degbs390test" u="1"/>
        <s v="MBCZVW1DL0RDSH6" u="1"/>
        <s v="mbczvl1dl0arti2.ux.mbid.cz" u="1"/>
        <s v="VM00196" u="1"/>
        <s v="uksduch-ukdp01" u="1"/>
        <s v="mbczvl1dl0reco1.ux.mbid.cz" u="1"/>
        <s v="mbczvl6alsdyna2.ux.mbid.cz" u="1"/>
        <s v="degbs434test" u="1"/>
        <s v="VM00197" u="1"/>
        <s v="mbczvl6al0pdfp1.ux.mbid.cz" u="1"/>
        <s v="VM00198" u="1"/>
        <s v="MBCZVW6ALTFCO01" u="1"/>
        <s v="DPVMWA041" u="1"/>
        <s v="VM00199" u="1"/>
        <s v="MBCZVW0BL02K16U" u="1"/>
        <s v="VM0868" u="1"/>
        <s v="MBCZVW1DL0RDSH7" u="1"/>
        <s v="UKSDATC-UKWS70" u="1"/>
        <s v="VM1868" u="1"/>
        <s v="sv159243.ztb.icb.commerzbank.com" u="1"/>
        <s v="DPVMWA069" u="1"/>
        <s v="degbs622 (TRAC App)" u="1"/>
        <s v="degbs031-test-2" u="1"/>
        <s v="vsql-2008" u="1"/>
        <s v="MBCZVW1DL0RDSH8" u="1"/>
        <s v="UKSDATC-UKAP98" u="1"/>
        <s v="degbs408a" u="1"/>
        <s v="degbs538test" u="1"/>
        <s v="sapprlci00" u="1"/>
        <s v="UKSDATC-UKAP04" u="1"/>
        <s v="mbczvl1dl0reco3.ux.mbid.cz" u="1"/>
        <s v="fra1-mgmt-vcs1_6.7" u="1"/>
        <s v="MYCZSW0BL016041" u="1"/>
        <s v="VM0419" u="1"/>
        <s v="vSignature-t1" u="1"/>
        <s v="MYCZSW1DL013183" u="1"/>
        <s v="MYCZSW1DL015041" u="1"/>
        <s v="VM1419" u="1"/>
        <s v="DAVMWA080" u="1"/>
        <s v="VM2419" u="1"/>
        <s v="MBCZVW1DL0RDSH9" u="1"/>
        <s v="VM0605" u="1"/>
        <s v="WinSrv2008R2" u="1"/>
        <s v="VM0167" u="1"/>
        <s v="VM1605" u="1"/>
        <s v="degbs605 (IBW FSJ)" u="1"/>
        <s v="VM1167" u="1"/>
        <s v="VM2605" u="1"/>
        <s v="VM2167" u="1"/>
        <s v="myczvl1dl0mqm4x.ux.mbid.cz" u="1"/>
        <s v="vRealize Operations Manager Appliance" u="1"/>
        <s v="VM0353" u="1"/>
        <s v="VM00530" u="1"/>
        <s v="UKSDATC-UKSH03" u="1"/>
        <s v="vOSUC" u="1"/>
        <s v="VM1353" u="1"/>
        <s v="myczvl0bl0wlki1" u="1"/>
        <s v="VM2353" u="1"/>
        <s v="Template2K3R 2STD" u="1"/>
        <s v="VM00531" u="1"/>
        <s v="ldepo0006-openapi-01.ux.mbid.cz" u="1"/>
        <s v="VM00532" u="1"/>
        <s v="VM00533" u="1"/>
        <s v="UKSDATC-UKTS13" u="1"/>
        <s v="MBCZVW6ALTFCO05" u="1"/>
        <s v="mbczvl6altmqt14.ux.mbid.cz" u="1"/>
        <s v="wso2pped-00-km-02.ux.mbid.cz" u="1"/>
        <s v="VM00534" u="1"/>
        <s v="DTVMWA024" u="1"/>
        <s v="VM00535" u="1"/>
        <s v="VM0968" u="1"/>
        <s v="de-ffm-degba-bcmc01" u="1"/>
        <s v="VM1968" u="1"/>
        <s v="VM00536" u="1"/>
        <s v="VM00537" u="1"/>
        <s v="mbczvl6alp24ae1.ux.mbid.cz" u="1"/>
        <s v="MBCZVW6ALTFCO06" u="1"/>
        <s v="VM00538" u="1"/>
        <s v="V4_TXP_Aligned" u="1"/>
        <s v="VM00539" u="1"/>
        <s v="vpanagenda" u="1"/>
        <s v="mbczvl6alp24ae2.ux.mbid.cz" u="1"/>
        <s v="VM0519" u="1"/>
        <s v="VM1519" u="1"/>
        <s v="VM2519" u="1"/>
        <s v="degbt202" u="1"/>
        <s v="VM0705" u="1"/>
        <s v="degbt212" u="1"/>
        <s v="VM0267" u="1"/>
        <s v="VM1705" u="1"/>
        <s v="dpvmli072" u="1"/>
        <s v="VM1267" u="1"/>
        <s v="VM2705" u="1"/>
        <s v="VM2267" u="1"/>
        <s v="mbczvl6al0aspi1.ux.mbid.cz" u="1"/>
        <s v="mbczvl6al0saha2x.ux.mbid.cz" u="1"/>
        <s v="mbczvl6alp24ae3.ux.mbid.cz" u="1"/>
        <s v="VM0453" u="1"/>
        <s v="VM1453" u="1"/>
        <s v="mbczvl6altrew1t.ux.mbid.cz" u="1"/>
        <s v="DPVMWI032" u="1"/>
        <s v="VM2453" u="1"/>
        <s v="myczvl0bl0naat1.ux.mbid.cz" u="1"/>
        <s v="MBCZVW6AL0EARC1" u="1"/>
        <s v="mbczvl6alp24ae4.ux.mbid.cz" u="1"/>
        <s v="degbs455test" u="1"/>
        <s v="btsnyd02.zit.commerzbank.com" u="1"/>
        <s v="myczvl0bl0naat2.ux.mbid.cz" u="1"/>
        <s v="UKSDATC-UKIS30" u="1"/>
        <s v="VM0004" u="1"/>
        <s v="VM1004" u="1"/>
        <s v="VM2004" u="1"/>
        <s v="mbczvl6alp24ae5.ux.mbid.cz" u="1"/>
        <s v="degbs529test" u="1"/>
        <s v="degbs539test" u="1"/>
        <s v="degbs549test" u="1"/>
        <s v="VM0619" u="1"/>
        <s v="VM1619" u="1"/>
        <s v="VM2619" u="1"/>
        <s v="vRealize-C" u="1"/>
        <s v="vInfaT-WRK1" u="1"/>
        <s v="VM0805" u="1"/>
        <s v="VM0367" u="1"/>
        <s v="VM1805" u="1"/>
        <s v="VM1367" u="1"/>
        <s v="NLWS0692" u="1"/>
        <s v="VM2367" u="1"/>
        <s v="VM0553" u="1"/>
        <s v="vDominoTraveler" u="1"/>
        <s v="VM1553" u="1"/>
        <s v="VM2553" u="1"/>
        <s v="UKSDATC-UKAP21" u="1"/>
        <s v="DTVMWA034" u="1"/>
        <s v="MBCZVW0BD0ARBW1" u="1"/>
        <s v="V65_TW2K12R2U1_DATACENTER1_VLAN320" u="1"/>
        <s v="VM0104" u="1"/>
        <s v="mbczvl1dl0pr4l2" u="1"/>
        <s v="VM1104" u="1"/>
        <s v="VM2104" u="1"/>
        <s v="DCWS0208_Archive_CHG0031423_Until_2026" u="1"/>
        <s v="myczsl0bl0uftx1.ux.mbid.cz" u="1"/>
        <s v="MBCZVW0BL0RDSHT" u="1"/>
        <s v="degbs312test" u="1"/>
        <s v="vAnalyticsT-CM" u="1"/>
        <s v="myczvl0bl0naat7.ux.mbid.cz" u="1"/>
        <s v="degbs322test" u="1"/>
        <s v="V65_TW2K12R2U1_DATACENTER1_VLAN321" u="1"/>
        <s v="nfrmtp06.zit.commerzbank.com" u="1"/>
        <s v="VM0719" u="1"/>
        <s v="UKSDATC-UKTS30" u="1"/>
        <s v="myczsl0bl0uftx2.ux.mbid.cz" u="1"/>
        <s v="VM1719" u="1"/>
        <s v="VM2719" u="1"/>
        <s v="degbt203" u="1"/>
        <s v="ITYX01" u="1"/>
        <s v="VM0905" u="1"/>
        <s v="degbt213" u="1"/>
        <s v="VM0467" u="1"/>
        <s v="VM1905" u="1"/>
        <s v="MBCZSWDISTPTEST" u="1"/>
        <s v="VM1467" u="1"/>
        <s v="VM2467" u="1"/>
        <s v="VM0653" u="1"/>
        <s v="degbs156  (NTP DMZ 1)" u="1"/>
        <s v="VM1653" u="1"/>
        <s v="DPVMWI042" u="1"/>
        <s v="VM2653" u="1"/>
        <s v="fra0-mgmt-psh1" u="1"/>
        <s v="degbs426test" u="1"/>
        <s v="lsmal0003-logstash-01.ux.mbid.cz" u="1"/>
        <s v="UKSDATC-UKWS30" u="1"/>
        <s v="fra0-mgmt-bkm4" u="1"/>
        <s v="mbczvl6al0rwat3.ux.mbid.cz" u="1"/>
        <s v="degbs446test" u="1"/>
        <s v="VM0018" u="1"/>
        <s v="degbs456test" u="1"/>
        <s v="VM1018" u="1"/>
        <s v="DPVMWA061" u="1"/>
        <s v="VM2018" u="1"/>
        <s v="vCogPPA-ACC" u="1"/>
        <s v="V60_TW2K16SE" u="1"/>
        <s v="UKSDATC-UKAP58" u="1"/>
        <s v="VM0204" u="1"/>
        <s v="VM1204" u="1"/>
        <s v="VM2204" u="1"/>
        <s v="UKSDATC-UKAP83-DO NOT START" u="1"/>
        <s v="vRadius-1" u="1"/>
        <s v="degbs496test" u="1"/>
        <s v="myczvl1dl0amlwx.ux.mbid.cz" u="1"/>
        <s v="degbs738test (amq)" u="1"/>
        <s v="edge-e846921f-50f4-4802-ae96-c71846596f7f-0-UDLR01-EDGE" u="1"/>
        <s v="Trend Micro Deep Security (120)" u="1"/>
        <s v="VM0819" u="1"/>
        <s v="mbfvvl0bl0cbla1.ux.mbid.cz" u="1"/>
        <s v="VM1819" u="1"/>
        <s v="Trend Micro Deep Security (121)" u="1"/>
        <s v="VM0567" u="1"/>
        <s v="VM1567" u="1"/>
        <s v="dtvmli065" u="1"/>
        <s v="VM2567" u="1"/>
        <s v="UKSDATC-UKTS67" u="1"/>
        <s v="VM0753" u="1"/>
        <s v="mbfvvl0bl0cbla2.ux.mbid.cz" u="1"/>
        <s v="VM1753" u="1"/>
        <s v="vAnydoc-com16" u="1"/>
        <s v="Trend Micro Deep Security (123)" u="1"/>
        <s v="MBCZVW5VL0CMIS1" u="1"/>
        <s v="Trend Micro Deep Security (124)" u="1"/>
        <s v="VM0118" u="1"/>
        <s v="VM1118" u="1"/>
        <s v="VM2118" u="1"/>
        <s v="Trend Micro Deep Security (125)" u="1"/>
        <s v="VM0304" u="1"/>
        <s v="VM00040" u="1"/>
        <s v="VM1304" u="1"/>
        <s v="mbczvl6al0ufoc2.ux.mbid.cz" u="1"/>
        <s v="VM2304" u="1"/>
        <s v="VM00041" u="1"/>
        <s v="VM0052" u="1"/>
        <s v="VM00042" u="1"/>
        <s v="VM1052" u="1"/>
        <s v="myczvl0bl0systx.ux.mbid.cz" u="1"/>
        <s v="VM2052" u="1"/>
        <s v="VM00043" u="1"/>
        <s v="degbs323test" u="1"/>
        <s v="VM00044" u="1"/>
        <s v="VM00045" u="1"/>
        <s v="VM0919" u="1"/>
        <s v="myczvl0bl0ihde1.ux.mbid.cz" u="1"/>
        <s v="VM1919" u="1"/>
        <s v="VM00046" u="1"/>
        <s v="degbt204" u="1"/>
        <s v="lsmal0006-openapi-01.ux.mbid.cz" u="1"/>
        <s v="VM00047" u="1"/>
        <s v="degbt214" u="1"/>
        <s v="VM0667" u="1"/>
        <s v="VM1667" u="1"/>
        <s v="VM00048" u="1"/>
        <s v="VM2667" u="1"/>
        <s v="VM00049" u="1"/>
        <s v="VM0853" u="1"/>
        <s v="VM1853" u="1"/>
        <s v="dtvmla608ibt" u="1"/>
        <s v="DPVMWI052" u="1"/>
        <s v="dtvmla708ibt" u="1"/>
        <s v="VM0218" u="1"/>
        <s v="VM1218" u="1"/>
        <s v="DPVMWA071" u="1"/>
        <s v="VM2218" u="1"/>
        <s v="VDS-APM004" u="1"/>
        <s v="VM0404" u="1"/>
        <s v="VM1404" u="1"/>
        <s v="VM2404" u="1"/>
        <s v="lsmal0004-reactapp-01.ux.mbid.cz" u="1"/>
        <s v="VM0152" u="1"/>
        <s v="DPVMWA099" u="1"/>
        <s v="degbs497test" u="1"/>
        <s v="VM1152" u="1"/>
        <s v="VM2152" u="1"/>
        <s v="vKOS-Print" u="1"/>
        <s v="MBCZVW5VL0TTR01" u="1"/>
        <s v="DAVMWA013" u="1"/>
        <s v="uksbedf-ukis01" u="1"/>
        <s v="VM0767" u="1"/>
        <s v="PC42288DEV9033" u="1"/>
        <s v="VM1767" u="1"/>
        <s v="UKSDATC-UKAP75" u="1"/>
        <s v="uksfitz-ukdp01" u="1"/>
        <s v="VM0953" u="1"/>
        <s v="UKSDC01-UKIS11-Passive" u="1"/>
        <s v="VM1953" u="1"/>
        <s v="myczvl1dl0autl2.ux.mbid.cz" u="1"/>
        <s v="vLinux-CK-Test" u="1"/>
        <s v="myczvl1dl0mqt5x.ux.mbid.cz" u="1"/>
        <s v="VM0318" u="1"/>
        <s v="VM00180" u="1"/>
        <s v="VM1318" u="1"/>
        <s v="VM2318" u="1"/>
        <s v="mbczsl0bl03parq" u="1"/>
        <s v="VM00181" u="1"/>
        <s v="UKSDATC-UKIS27" u="1"/>
        <s v="VM0504" u="1"/>
        <s v="VM0066" u="1"/>
        <s v="VM00182" u="1"/>
        <s v="sv230892.ztb.icb.commerzbank.com" u="1"/>
        <s v="VM1504" u="1"/>
        <s v="VM1066" u="1"/>
        <s v="VM2504" u="1"/>
        <s v="VM2066" u="1"/>
        <s v="VM00183" u="1"/>
        <s v="devmli017" u="1"/>
        <s v="VM0252" u="1"/>
        <s v="VM00184" u="1"/>
        <s v="VM1252" u="1"/>
        <s v="VM2252" u="1"/>
        <s v="VM00185" u="1"/>
        <s v="VM00186" u="1"/>
        <s v="VM00187" u="1"/>
        <s v="VM00188" u="1"/>
        <s v="wso2ppe1-00-km-02" u="1"/>
        <s v="degbt205" u="1"/>
        <s v="DEVMWA093" u="1"/>
        <s v="vAPPRAID" u="1"/>
        <s v="VM00189" u="1"/>
        <s v="degbs738 (amq)" u="1"/>
        <s v="degbt215" u="1"/>
        <s v="UKSDATC-UKWS84" u="1"/>
        <s v="VM0867" u="1"/>
        <s v="VM1867" u="1"/>
        <s v="dpvmli005" u="1"/>
        <s v="mbczvl6altelkt1.ux.mbid.cz" u="1"/>
        <s v="UKSDATC-UKAP18" u="1"/>
        <s v="dpvmli305" u="1"/>
        <s v="vSUBCA-AD" u="1"/>
        <s v="mbczvl6al0jirp1.ux.mbid.cz" u="1"/>
        <s v="fra0-mgmt-opd12" u="1"/>
        <s v="template-win2k16-vra%2fro" u="1"/>
        <s v="VM0418" u="1"/>
        <s v="VM1418" u="1"/>
        <s v="VM2418" u="1"/>
        <s v="MCA02" u="1"/>
        <s v="degbs468test" u="1"/>
        <s v="VM0604" u="1"/>
        <s v="VM0166" u="1"/>
        <s v="VM1604" u="1"/>
        <s v="VM1166" u="1"/>
        <s v="VM2604" u="1"/>
        <s v="VM2166" u="1"/>
        <s v="fra0-mgmt-opd13" u="1"/>
        <s v="VM0352" u="1"/>
        <s v="VM00520" u="1"/>
        <s v="VM1352" u="1"/>
        <s v="VM2352" u="1"/>
        <s v="VM00521" u="1"/>
        <s v="SV520015VAULT" u="1"/>
        <s v="mbczvl0bl0cbla1.ux.mbid.cz" u="1"/>
        <s v="VM00522" u="1"/>
        <s v="UKSDATC-UKTS27" u="1"/>
        <s v="fra0-mgmt-opd14" u="1"/>
        <s v="VM00523" u="1"/>
        <s v="vgraylog-es01" u="1"/>
        <s v="VM00524" u="1"/>
        <s v="MYCZSW1DL013120" u="1"/>
        <s v="VM00525" u="1"/>
        <s v="VM0967" u="1"/>
        <s v="VM1967" u="1"/>
        <s v="mbczvl0bl0cbla2.ux.mbid.cz" u="1"/>
        <s v="VM00526" u="1"/>
        <s v="vDomino-SFDC2" u="1"/>
        <s v="VM00527" u="1"/>
        <s v="mbczvl6alswsom1xoel8.ux.mbid.cz" u="1"/>
        <s v="VM00528" u="1"/>
        <s v="MBCZVL5VL814213" u="1"/>
        <s v="MYCZSW1DL013121" u="1"/>
        <s v="degbs211test" u="1"/>
        <s v="UKSDATC-UKWS27" u="1"/>
        <s v="VM00529" u="1"/>
        <s v="SUSE12SP4-SAPHANAAPP" u="1"/>
        <s v="MBCZVW5VL814249" u="1"/>
        <s v="VM0518" u="1"/>
        <s v="VM1518" u="1"/>
        <s v="dtvmla107" u="1"/>
        <s v="VM2518" u="1"/>
        <s v="MBCZVW1DL0XCDR1" u="1"/>
        <s v="VM0704" u="1"/>
        <s v="Win2012_Std" u="1"/>
        <s v="VM0266" u="1"/>
        <s v="VM1704" u="1"/>
        <s v="VM1266" u="1"/>
        <s v="VM2704" u="1"/>
        <s v="VM2266" u="1"/>
        <s v="VM0452" u="1"/>
        <s v="degbs281test" u="1"/>
        <s v="UKSDATCUKDB57" u="1"/>
        <s v="VM1452" u="1"/>
        <s v="VM2452" u="1"/>
        <s v="Win2016_Std" u="1"/>
        <s v="uksclif-ukdp01" u="1"/>
        <s v="MYCZSW0BL013090" u="1"/>
        <s v="UKSDATC-UKWS12 Do Not Start" u="1"/>
        <s v="degbt206" u="1"/>
        <s v="UKSDATC-UKIS44" u="1"/>
        <s v="devmli727" u="1"/>
        <s v="VM0003" u="1"/>
        <s v="VM1003" u="1"/>
        <s v="lapi00002-cbl-01.ux.mbid.cz" u="1"/>
        <s v="dpvmli015" u="1"/>
        <s v="VM2003" u="1"/>
        <s v="MBCZVW0BL0REPL1" u="1"/>
        <s v="fra1-comp-nsxm2" u="1"/>
        <s v="vPingDir-2" u="1"/>
        <s v="MYCZSW0BL013092" u="1"/>
        <s v="myczvl0bl0dcwe1.ux.mbid.cz" u="1"/>
        <s v="VM0618" u="1"/>
        <s v="VM1618" u="1"/>
        <s v="VM2618" u="1"/>
        <s v="V5_TW2k3x32SER2" u="1"/>
        <s v="VM0804" u="1"/>
        <s v="VM0366" u="1"/>
        <s v="VM1804" u="1"/>
        <s v="VM1366" u="1"/>
        <s v="mbczvl0bl0ufot1.ux.mbid.cz" u="1"/>
        <s v="VM2366" u="1"/>
        <s v="degbs489test" u="1"/>
        <s v="MYCZSW0BL013093" u="1"/>
        <s v="dtvmld002" u="1"/>
        <s v="UKSDATC-UKPR04" u="1"/>
        <s v="VM0552" u="1"/>
        <s v="MBCZVW6AL0BKT01" u="1"/>
        <s v="VM1552" u="1"/>
        <s v="VM2552" u="1"/>
        <s v="lsmal0008-cbl-01.ux.mbid.cz" u="1"/>
        <s v="uswfc-BT-TSS01.zit.commerzbank.com" u="1"/>
        <s v="UKSDATC-UKAP35" u="1"/>
        <s v="vBOJICU-T01" u="1"/>
        <s v="DAVMWA033" u="1"/>
        <s v="VM0103" u="1"/>
        <s v="vTuxTest" u="1"/>
        <s v="UKSBIRS-UKAP24" u="1"/>
        <s v="MBCZVW0BL0IB001" u="1"/>
        <s v="VM1103" u="1"/>
        <s v="vIMS-BPM" u="1"/>
        <s v="mbczvl0bl0ufot3.ux.mbid.cz" u="1"/>
        <s v="VM2103" u="1"/>
        <s v="VDS-OM002" u="1"/>
        <s v="myczvl1dl0maate.ux.mbid.cz" u="1"/>
        <s v="uksoakl-ukfs01" u="1"/>
        <s v="degbs212test" u="1"/>
        <s v="WS-2008R2-STD-SP1-PLAIN-20200114" u="1"/>
        <s v="degbs222test" u="1"/>
        <s v="VM0718" u="1"/>
        <s v="VM1718" u="1"/>
        <s v="UKSDC01-UKIS18" u="1"/>
        <s v="VM2718" u="1"/>
        <s v="vMS1-t" u="1"/>
        <s v="VM0904" u="1"/>
        <s v="vBOKO-TS01" u="1"/>
        <s v="VM0466" u="1"/>
        <s v="VM1904" u="1"/>
        <s v="VM1466" u="1"/>
        <s v="mbczvl0bl0ufot5.ux.mbid.cz" u="1"/>
        <s v="VM2466" u="1"/>
        <s v="uksoaks-ukfs01" u="1"/>
        <s v="VM0652" u="1"/>
        <s v="UKSDATC-UKDB73" u="1"/>
        <s v="VM1652" u="1"/>
        <s v="VM2652" u="1"/>
        <s v="UKSDATC-UKWS44" u="1"/>
        <s v="mbczsl1dl0rhpro" u="1"/>
        <s v="MBCZSW0BL0PARK0" u="1"/>
        <s v="mbczsl0bl0kvaml" u="1"/>
        <s v="VM0017" u="1"/>
        <s v="degbt207" u="1"/>
        <s v="MBCZVW6AL0SAGSL" u="1"/>
        <s v="fra0-mgmt-ims1" u="1"/>
        <s v="VM1017" u="1"/>
        <s v="VM2017" u="1"/>
        <s v="VM0203" u="1"/>
        <s v="ussi-unitycxn01.zit.commerzbank.com" u="1"/>
        <s v="VM1203" u="1"/>
        <s v="mbczvl0bl0ufot7.ux.mbid.cz" u="1"/>
        <s v="VM2203" u="1"/>
        <s v="sv230890.ztbpre.icbpre.commerzbank.com" u="1"/>
        <s v="degbs638test (amq)" u="1"/>
        <s v="vncp-vpn" u="1"/>
        <s v="VM0818" u="1"/>
        <s v="VM1818" u="1"/>
        <s v="vMS2-t" u="1"/>
        <s v="DPVMWA004" u="1"/>
        <s v="uksduch-ukfs01" u="1"/>
        <s v="VM0566" u="1"/>
        <s v="dpvmli725" u="1"/>
        <s v="uksdatc-ukis61" u="1"/>
        <s v="VM1566" u="1"/>
        <s v="mbczvl0bl0ufot9.ux.mbid.cz" u="1"/>
        <s v="VM2566" u="1"/>
        <s v="VM0752" u="1"/>
        <s v="VM1752" u="1"/>
        <s v="UKSDATC-UKVM09" u="1"/>
        <s v="vCOGDOC-2" u="1"/>
        <s v="datc-dbT2" u="1"/>
        <s v="VM0117" u="1"/>
        <s v="VM1117" u="1"/>
        <s v="VM2117" u="1"/>
        <s v="VM0303" u="1"/>
        <s v="VM00030" u="1"/>
        <s v="VM1303" u="1"/>
        <s v="VM2303" u="1"/>
        <s v="VM00031" u="1"/>
        <s v="fra1-mgmt-dt5-clone" u="1"/>
        <s v="mbczvl1dl0cmma2.ux.mbid.cz" u="1"/>
        <s v="VM0051" u="1"/>
        <s v="VM00032" u="1"/>
        <s v="SV42080DF19013 - Linux" u="1"/>
        <s v="VM1051" u="1"/>
        <s v="VM2051" u="1"/>
        <s v="VM00033" u="1"/>
        <s v="mbczvl0bd0life3.ux.mbid.cz" u="1"/>
        <s v="VM00034" u="1"/>
        <s v="mbczvl1dl0cbla3.ux.mbid.cz" u="1"/>
        <s v="wasani05.zit.commerzbank.com" u="1"/>
        <s v="VM00035" u="1"/>
        <s v="VM0918" u="1"/>
        <s v="DPVMWT086" u="1"/>
        <s v="VM1918" u="1"/>
        <s v="wasani15.zit.commerzbank.com" u="1"/>
        <s v="VM00036" u="1"/>
        <s v="VM00037" u="1"/>
        <s v="VM0666" u="1"/>
        <s v="dtvmli708" u="1"/>
        <s v="VM1666" u="1"/>
        <s v="VM00038" u="1"/>
        <s v="VM2666" u="1"/>
        <s v="mbczvl1dl0cbla4.ux.mbid.cz" u="1"/>
        <s v="VM00039" u="1"/>
        <s v="VM0852" u="1"/>
        <s v="vTuxWork" u="1"/>
        <s v="UKSDATCUKDB67" u="1"/>
        <s v="VM1852" u="1"/>
        <s v="uksdatc-ukis98" u="1"/>
        <s v="UKSDATC-UKIS04" u="1"/>
        <s v="degbs337test" u="1"/>
        <s v="UKSDATC-UKTS61" u="1"/>
        <s v="VM0217" u="1"/>
        <s v="degbt208" u="1"/>
        <s v="MBCZVW6AL0SAGST" u="1"/>
        <s v="VM1217" u="1"/>
        <s v="VM2217" u="1"/>
        <s v="degbt218" u="1"/>
        <s v="VDS-DEV004" u="1"/>
        <s v="mbczvl1dl0indt7.ux.mbid.cz" u="1"/>
        <s v="mbczvl0bd0life6.ux.mbid.cz" u="1"/>
        <s v="VM0403" u="1"/>
        <s v="VM1403" u="1"/>
        <s v="VM2403" u="1"/>
        <s v="VM0151" u="1"/>
        <s v="VM1151" u="1"/>
        <s v="degbs639test (amq)" u="1"/>
        <s v="VM2151" u="1"/>
        <s v="V4_Tw2k3x32SER2" u="1"/>
        <s v="UKSDATC-UKWS61" u="1"/>
        <s v="mbczvl1dl0sandx.ux.mbid.cz" u="1"/>
        <s v="MBCZVW5VL0PRINT" u="1"/>
        <s v="DPVMWA014" u="1"/>
        <s v="PC42288DEV9047" u="1"/>
        <s v="SV42080KIT9017" u="1"/>
        <s v="mbczvl0bl0lijev.ux.mbid.cz" u="1"/>
        <s v="VM0766" u="1"/>
        <s v="UKSDATC-UKAP89" u="1"/>
        <s v="VM1766" u="1"/>
        <s v="VM0952" u="1"/>
        <s v="VM1952" u="1"/>
        <s v="MBCZVW6AL0IDMP1" u="1"/>
        <s v="divmli702" u="1"/>
        <s v="mbczvl1dl0ufot2.ux.mbid.cz" u="1"/>
        <s v="myczsl1dl0wswd1.ux.mbid.cz" u="1"/>
        <s v="VM0317" u="1"/>
        <s v="VM00170" u="1"/>
        <s v="VM1317" u="1"/>
        <s v="VM2317" u="1"/>
        <s v="VM00171" u="1"/>
        <s v="vDPA-DS" u="1"/>
        <s v="VM0503" u="1"/>
        <s v="VM0065" u="1"/>
        <s v="VM00172" u="1"/>
        <s v="VM1503" u="1"/>
        <s v="VM1065" u="1"/>
        <s v="VM2503" u="1"/>
        <s v="VM2065" u="1"/>
        <s v="VM00173" u="1"/>
        <s v="wso2pped-01-sptm-01.ux.mbid.cz" u="1"/>
        <s v="UKSDATC-UKTS04" u="1"/>
        <s v="VM0251" u="1"/>
        <s v="VM00174" u="1"/>
        <s v="VM1251" u="1"/>
        <s v="VM2251" u="1"/>
        <s v="VM00175" u="1"/>
        <s v="wso2pped-02-sptm-01.ux.mbid.cz" u="1"/>
        <s v="mbczvl6al0uql2x.ux.mbid.cz" u="1"/>
        <s v="VM00176" u="1"/>
        <s v="V5_TW2K8x32EE" u="1"/>
        <s v="MBCZVW1DL0GEDR1" u="1"/>
        <s v="VM00177" u="1"/>
        <s v="mbczvl1dl0ufot4.ux.mbid.cz" u="1"/>
        <s v="VM00178" u="1"/>
        <s v="myczvlbl0maw1l.ux.mbid.cz" u="1"/>
        <s v="UKSDATC-UKWS98" u="1"/>
        <s v="MBCZVW0BL0Q6041" u="1"/>
        <s v="VM00179" u="1"/>
        <s v="degbs638 (amq)" u="1"/>
        <s v="VM0866" u="1"/>
        <s v="VM1866" u="1"/>
        <s v="MBCZVW0BL0MC001" u="1"/>
        <s v="wso2pped-01-sptm-02.ux.mbid.cz" u="1"/>
        <s v="mbczvl6al0sahal.ux.mbid.cz" u="1"/>
        <s v="uksrowl-ukdp01" u="1"/>
        <s v="wso2pped-02-sptm-02.ux.mbid.cz" u="1"/>
        <s v="sv239064.ztb.icb.commerzbank.com" u="1"/>
        <s v="UKSDC01-RTDC02" u="1"/>
        <s v="MBCZVW0BL0SQL11" u="1"/>
        <s v="mbczvl1dl0ufot6.ux.mbid.cz" u="1"/>
        <s v="VM0417" u="1"/>
        <s v="template-sles11" u="1"/>
        <s v="VM1417" u="1"/>
        <s v="fra0-mgmt-vra5" u="1"/>
        <s v="VM2417" u="1"/>
        <s v="degbt219" u="1"/>
        <s v="MBCZVW6ALLBRG01" u="1"/>
        <s v="VM0603" u="1"/>
        <s v="VM0165" u="1"/>
        <s v="MBCZVW0BL0MC003" u="1"/>
        <s v="VM1603" u="1"/>
        <s v="MBCZVW0BL0SQL12" u="1"/>
        <s v="VM1165" u="1"/>
        <s v="VM2603" u="1"/>
        <s v="wso2tstx-01-ei-02.ux.mbid.cz" u="1"/>
        <s v="VM2165" u="1"/>
        <s v="vxLocT" u="1"/>
        <s v="MBCZVW1DD0JANC1" u="1"/>
        <s v="VM0351" u="1"/>
        <s v="NLWS0535" u="1"/>
        <s v="template-sles12" u="1"/>
        <s v="VM00510" u="1"/>
        <s v="VM1351" u="1"/>
        <s v="MBCZVW6ALLBRG02" u="1"/>
        <s v="wso2tstx-02-ei-02.ux.mbid.cz" u="1"/>
        <s v="VM2351" u="1"/>
        <s v="DPVMWI005" u="1"/>
        <s v="VM00511" u="1"/>
        <s v="vHYKOBE-T01" u="1"/>
        <s v="UKSDATC-UKIS21" u="1"/>
        <s v="VM00512" u="1"/>
        <s v="MBCZVW0BL0K2B01" u="1"/>
        <s v="MBCZVW0BL0SQL13" u="1"/>
        <s v="wasdni05.zit.commerzbank.com" u="1"/>
        <s v="VM00513" u="1"/>
        <s v="mbczvl1dl0ufot8.ux.mbid.cz" u="1"/>
        <s v="sv239060.ztbpre.icbpre.commerzbank.com" u="1"/>
        <s v="VM00514" u="1"/>
        <s v="JDE-UKWS06" u="1"/>
        <s v="MBCZVW6ALLBRG03" u="1"/>
        <s v="DPVMWA024" u="1"/>
        <s v="VM00515" u="1"/>
        <s v="lsmal0010-cbl-01.ux.mbid.cz" u="1"/>
        <s v="VM0966" u="1"/>
        <s v="VM1966" u="1"/>
        <s v="VM00516" u="1"/>
        <s v="vW10-Test" u="1"/>
        <s v="VM00517" u="1"/>
        <s v="UKSDC01-UKMG02" u="1"/>
        <s v="UKSDATCUKAP68" u="1"/>
        <s v="VM00518" u="1"/>
        <s v="MBCZVW0BL0CAWA3" u="1"/>
        <s v="fra1-edge-esg2-0" u="1"/>
        <s v="MBCZVW6ALLBRG04" u="1"/>
        <s v="DPVMWI805" u="1"/>
        <s v="VM00519" u="1"/>
        <s v="vDominoVerse" u="1"/>
        <s v="divmli712" u="1"/>
        <s v="MYCZSW0BL016120" u="1"/>
        <s v="SV42080OEL0230" u="1"/>
        <s v="CLI_WIN10_ENT_DE" u="1"/>
        <s v="VM0517" u="1"/>
        <s v="VM0079" u="1"/>
        <s v="VM1517" u="1"/>
        <s v="VM1079" u="1"/>
        <s v="VM2517" u="1"/>
        <s v="VM2079" u="1"/>
        <s v="VM0703" u="1"/>
        <s v="VM0265" u="1"/>
        <s v="VM1703" u="1"/>
        <s v="VM1265" u="1"/>
        <s v="UKSDATC-UKAP12" u="1"/>
        <s v="VM2703" u="1"/>
        <s v="dtvmli028" u="1"/>
        <s v="VM2265" u="1"/>
        <s v="dtvmli400" u="1"/>
        <s v="fra0-mgmt-opd6" u="1"/>
        <s v="MYCZSW0BL016121" u="1"/>
        <s v="VM0451" u="1"/>
        <s v="VM1451" u="1"/>
        <s v="VM2451" u="1"/>
        <s v="vDB2P-03" u="1"/>
        <s v="dtvmli700" u="1"/>
        <s v="VDS-PRODYNA002" u="1"/>
        <s v="vRadix" u="1"/>
        <s v="dtvmli800" u="1"/>
        <s v="UKSDATCUKDB63" u="1"/>
        <s v="degbs639 (amq)" u="1"/>
        <s v="DTVMWA007" u="1"/>
        <s v="VM0002" u="1"/>
        <s v="myczvl1dd0scm1.ux.mbid.cz" u="1"/>
        <s v="vnw-proxy-srv2" u="1"/>
        <s v="mbczvl1dd0life4.ux.mbid.cz" u="1"/>
        <s v="VM1002" u="1"/>
        <s v="VM2002" u="1"/>
        <s v="degbs036temp" u="1"/>
        <s v="UKSDATC-UKTS21" u="1"/>
        <s v="sv239065.ztb.icb.commerzbank.com" u="1"/>
        <s v="mbczvl1dd0life5.ux.mbid.cz" u="1"/>
        <s v="mbczvl6alplfre1.ux.mbid.cz" u="1"/>
        <s v="VM0617" u="1"/>
        <s v="VM0179" u="1"/>
        <s v="UKSBIRS-UKTS10" u="1"/>
        <s v="VM1617" u="1"/>
        <s v="VM1179" u="1"/>
        <s v="VM2617" u="1"/>
        <s v="UKSBIRS-UKFP01" u="1"/>
        <s v="VM2179" u="1"/>
        <s v="dtvmla604iba" u="1"/>
        <s v="dtvmla468ibt" u="1"/>
        <s v="VM0803" u="1"/>
        <s v="UKSDATC-UKWS21" u="1"/>
        <s v="VM0365" u="1"/>
        <s v="dtvmla704iba" u="1"/>
        <s v="VM1803" u="1"/>
        <s v="sv254152.ztb.icb.commerzbank.com" u="1"/>
        <s v="VM1365" u="1"/>
        <s v="mbczvl6alplfre2.ux.mbid.cz" u="1"/>
        <s v="VM2365" u="1"/>
        <s v="MBCZVW0BL0RUM02" u="1"/>
        <s v="VM0551" u="1"/>
        <s v="VM1551" u="1"/>
        <s v="MBCZVW6AL0HYPT1" u="1"/>
        <s v="VM2551" u="1"/>
        <s v="DPVMWI015" u="1"/>
        <s v="V50_TW7X64_DC" u="1"/>
        <s v="fra1-mgmt-nsxm1" u="1"/>
        <s v="mbczvl6alplfre3.ux.mbid.cz" u="1"/>
        <s v="Template-W2K19-V1" u="1"/>
        <s v="sv239061.ztbpre.icbpre.commerzbank.com" u="1"/>
        <s v="MBCZVW0BL0FS021" u="1"/>
        <s v="MBCZVW0BL0WKON1" u="1"/>
        <s v="DPVMWA034" u="1"/>
        <s v="VM0102" u="1"/>
        <s v="VM1102" u="1"/>
        <s v="VM2102" u="1"/>
        <s v="MBCZVW0BL0FS022" u="1"/>
        <s v="DTVMWD002" u="1"/>
        <s v="MBCZVW0BL0RDCB1" u="1"/>
        <s v="divmli722" u="1"/>
        <s v="degbs637test (NAP Inka)" u="1"/>
        <s v="dtvmli010" u="1"/>
        <s v="UKSDATC-UKTS58" u="1"/>
        <s v="mbczvl6alluql5x.ux.mbid.cz" u="1"/>
        <s v="VM0717" u="1"/>
        <s v="VM0279" u="1"/>
        <s v="MBCZVW0BLLOGEN1" u="1"/>
        <s v="VM1717" u="1"/>
        <s v="VM1279" u="1"/>
        <s v="VM2717" u="1"/>
        <s v="VM2279" u="1"/>
        <s v="VM0903" u="1"/>
        <s v="VM0465" u="1"/>
        <s v="VM1903" u="1"/>
        <s v="VM1465" u="1"/>
        <s v="VM2465" u="1"/>
        <s v="VM0651" u="1"/>
        <s v="VM1651" u="1"/>
        <s v="vxMaP" u="1"/>
        <s v="VM2651" u="1"/>
        <s v="UKSDATC-UKWS58" u="1"/>
        <s v="dtvmli710" u="1"/>
        <s v="uksfitz-ukfs01" u="1"/>
        <s v="VM0016" u="1"/>
        <s v="VM1016" u="1"/>
        <s v="DPVMWT019" u="1"/>
        <s v="VM2016" u="1"/>
        <s v="UKSBIRS-UKIS07_Old" u="1"/>
        <s v="VM0202" u="1"/>
        <s v="VM1202" u="1"/>
        <s v="ldepo0006-logstash-01.ux.mbid.cz" u="1"/>
        <s v="VM2202" u="1"/>
        <s v="mbczvl0bl0sbdbl1.ux.mbid.cz" u="1"/>
        <s v="VM0817" u="1"/>
        <s v="VM0379" u="1"/>
        <s v="VM1817" u="1"/>
        <s v="VM1379" u="1"/>
        <s v="VM2379" u="1"/>
        <s v="VM0565" u="1"/>
        <s v="VM1565" u="1"/>
        <s v="NLWS0493" u="1"/>
        <s v="VM2565" u="1"/>
        <s v="VM0751" u="1"/>
        <s v="NLWS0537" u="1"/>
        <s v="VM1751" u="1"/>
        <s v="UKSDC01-UKIS12" u="1"/>
        <s v="lwebp0001-cbl-01.ux.mbid.cz" u="1"/>
        <s v="XenApp 7.15 - JAC Gold Image" u="1"/>
        <s v="divmli032" u="1"/>
        <s v="sv239062.ztbpre.icbpre.commerzbank.com" u="1"/>
        <s v="VM0116" u="1"/>
        <s v="VM1116" u="1"/>
        <s v="DPVMWA044" u="1"/>
        <s v="VM2116" u="1"/>
        <s v="mbczvl6alsjfrog.ux.mbid.cz" u="1"/>
        <s v="Trend Micro Deep Security (115)" u="1"/>
        <s v="degbs504int" u="1"/>
        <s v="VM0302" u="1"/>
        <s v="VM00020" u="1"/>
        <s v="VM1302" u="1"/>
        <s v="vZKMgmt" u="1"/>
        <s v="VM2302" u="1"/>
        <s v="Trend Micro Deep Security (116)" u="1"/>
        <s v="VM00021" u="1"/>
        <s v="VM0050" u="1"/>
        <s v="VM00022" u="1"/>
        <s v="VM1050" u="1"/>
        <s v="Trend Micro Deep Security (117)" u="1"/>
        <s v="VM2050" u="1"/>
        <s v="VM00023" u="1"/>
        <s v="PC42288DEV9024" u="1"/>
        <s v="UKSDATC-UKAP66" u="1"/>
        <s v="VM00024" u="1"/>
        <s v="MBCZVW0BL0SBAP1" u="1"/>
        <s v="MBCZVW1DL0SQL15" u="1"/>
        <s v="Trend Micro Deep Security (118)" u="1"/>
        <s v="VM00025" u="1"/>
        <s v="VM0917" u="1"/>
        <s v="VM0479" u="1"/>
        <s v="VM1917" u="1"/>
        <s v="VM1479" u="1"/>
        <s v="VM00026" u="1"/>
        <s v="VM2479" u="1"/>
        <s v="Trend Micro Deep Security (119)" u="1"/>
        <s v="VM00027" u="1"/>
        <s v="MBCZVW1DL0CAWA4" u="1"/>
        <s v="VM0665" u="1"/>
        <s v="VM1665" u="1"/>
        <s v="VM00028" u="1"/>
        <s v="MBCZVW1DL0OCRT2" u="1"/>
        <s v="VM2665" u="1"/>
        <s v="VM00029" u="1"/>
        <s v="VM0851" u="1"/>
        <s v="VM1851" u="1"/>
        <s v="DPVMWT001" u="1"/>
        <s v="vDB2P-05" u="1"/>
        <s v="UKSDATC-UKIS18" u="1"/>
        <s v="UKSDC01-UKIS04_2016" u="1"/>
        <s v="dtvmli720" u="1"/>
        <s v="uswfc-unitycxn02.zit.commerzbank.com" u="1"/>
        <s v="UKSDATC-UKTS75" u="1"/>
        <s v="sv254020.ztb.icb.commerzbank.com" u="1"/>
        <s v="VM0216" u="1"/>
        <s v="VM1216" u="1"/>
        <s v="VM2216" u="1"/>
        <s v="DTVMWA027" u="1"/>
        <s v="UKSDATC-UKVM03" u="1"/>
        <s v="vAzureTransfer" u="1"/>
        <s v="wso2liv1-00-km-01" u="1"/>
        <s v="MBCZVW0BL0LMT01" u="1"/>
        <s v="VDS-APM003" u="1"/>
        <s v="VM0402" u="1"/>
        <s v="VM1402" u="1"/>
        <s v="uksstou-ukde01" u="1"/>
        <s v="MBCZVW0BL0SBAP4" u="1"/>
        <s v="VM2402" u="1"/>
        <s v="DCWS0900" u="1"/>
        <s v="mbczvl0bl0sbdbt1.ux.mbid.cz" u="1"/>
        <s v="VM0150" u="1"/>
        <s v="UKSDATC-UKDB10" u="1"/>
        <s v="VM1150" u="1"/>
        <s v="VM2150" u="1"/>
        <s v="UKSDATC-UKWS75" u="1"/>
        <s v="DCWS0920" u="1"/>
        <s v="fra0-mgmt-iws2" u="1"/>
        <s v="sv239077.ztb.icb.commerzbank.com" u="1"/>
        <s v="myczvl1dl0logx1.ux.mbid.cz" u="1"/>
        <s v="VM0579" u="1"/>
        <s v="VM1579" u="1"/>
        <s v="VM2579" u="1"/>
        <s v="SRV_2K12_R2_STD_DE_2CPU" u="1"/>
        <s v="uksclif-ukfs01" u="1"/>
        <s v="VM0765" u="1"/>
        <s v="DCWS0960" u="1"/>
        <s v="UKSDATC-UKAP09" u="1"/>
        <s v="vnw-proxy-dmz1" u="1"/>
        <s v="VM1765" u="1"/>
        <s v="VM0951" u="1"/>
        <s v="DCWS0980" u="1"/>
        <s v="sv254174.ztb.icb.commerzbank.com" u="1"/>
        <s v="VM1951" u="1"/>
        <s v="MBCZVW1DL0RUM02" u="1"/>
        <s v="DCWS0990" u="1"/>
        <s v="DPVMWI035" u="1"/>
        <s v="sv254184.ztb.icb.commerzbank.com" u="1"/>
        <s v="wso2tstx-01-gw-02.ux.mbid.cz" u="1"/>
        <s v="myczvl1dl0wpwt1" u="1"/>
        <s v="wso2tstx-02-gw-02.ux.mbid.cz" u="1"/>
        <s v="sv239063.ztbpre.icbpre.commerzbank.com" u="1"/>
        <s v="UKSDATC-UKSH08" u="1"/>
        <s v="VM0316" u="1"/>
        <s v="VM00160" u="1"/>
        <s v="VM1316" u="1"/>
        <s v="DPVMWA054" u="1"/>
        <s v="MBCZVW1DL0FS021" u="1"/>
        <s v="VM2316" u="1"/>
        <s v="VM00161" u="1"/>
        <s v="VM0502" u="1"/>
        <s v="VM0064" u="1"/>
        <s v="VM00162" u="1"/>
        <s v="MBCZVW0BD0GESM1" u="1"/>
        <s v="VM1502" u="1"/>
        <s v="VM1064" u="1"/>
        <s v="VM2502" u="1"/>
        <s v="UKSDATC-UKTS18" u="1"/>
        <s v="VM2064" u="1"/>
        <s v="VM00163" u="1"/>
        <s v="VM0250" u="1"/>
        <s v="VM00164" u="1"/>
        <s v="VM1250" u="1"/>
        <s v="MBCZVW1DL0FS022" u="1"/>
        <s v="VM2250" u="1"/>
        <s v="VM00165" u="1"/>
        <s v="degbs090test" u="1"/>
        <s v="VM00166" u="1"/>
        <s v="MYCZSW0BL016094" u="1"/>
        <s v="MBCZVW1DL0RDCB1" u="1"/>
        <s v="mbczvl6all24al1.ux.mbid.cz" u="1"/>
        <s v="VM00167" u="1"/>
        <s v="UKSDATC-UKDB47" u="1"/>
        <s v="VM0679" u="1"/>
        <s v="VM1679" u="1"/>
        <s v="VM00168" u="1"/>
        <s v="MBCZVW0BL0DCAP1" u="1"/>
        <s v="VM2679" u="1"/>
        <s v="UKSDATC-UKWS18" u="1"/>
        <s v="VM00169" u="1"/>
        <s v="mbczvl1dl0padt1" u="1"/>
        <s v="VM0865" u="1"/>
        <s v="VM1865" u="1"/>
        <s v="uswfc-cer02.zit.commerzbank.com" u="1"/>
        <s v="mbczvl6all24al2.ux.mbid.cz" u="1"/>
        <s v="MBCZVW0BL0DCAP2" u="1"/>
        <s v="DPVMWT011" u="1"/>
        <s v="myfvsl0bl0pasx2.ux.mbid.cz" u="1"/>
        <s v="PC42288DEV9041" u="1"/>
        <s v="MBCZVW0BL0PSPB1" u="1"/>
        <s v="vSQLCLN1" u="1"/>
        <s v="UKSDATC-UKAP83" u="1"/>
        <s v="UKSDATCUKSAP4" u="1"/>
        <s v="mbczvl6all24al3.ux.mbid.cz" u="1"/>
        <s v="c5cf4eeaf-wildfly.ux.mbid.cz" u="1"/>
        <s v="sv240662.ztb.icb.commerzbank.com" u="1"/>
        <s v="VM0416" u="1"/>
        <s v="VM1416" u="1"/>
        <s v="vCognos-GW" u="1"/>
        <s v="MBCZVW0BL0DCAP3" u="1"/>
        <s v="VM2416" u="1"/>
        <s v="VM0602" u="1"/>
        <s v="VM0164" u="1"/>
        <s v="VM1602" u="1"/>
        <s v="VM1164" u="1"/>
        <s v="degbs737 (NAP Inka)" u="1"/>
        <s v="VM2602" u="1"/>
        <s v="mbczvl6all24al4.ux.mbid.cz" u="1"/>
        <s v="VM2164" u="1"/>
        <s v="xfrnyi01.zit.commerzbank.com" u="1"/>
        <s v="VM0350" u="1"/>
        <s v="VM00500" u="1"/>
        <s v="VM1350" u="1"/>
        <s v="VM2350" u="1"/>
        <s v="VM00501" u="1"/>
        <s v="UKSDATC-UKIS35" u="1"/>
        <s v="mbczvl1dl0ipmgm.ux.mbid.cz" u="1"/>
        <s v="VM00502" u="1"/>
        <s v="vSTSE-T01" u="1"/>
        <s v="DCWS0931" u="1"/>
        <s v="mbczvl6all24al5.ux.mbid.cz" u="1"/>
        <s v="mbczsl0bl0kvmrt" u="1"/>
        <s v="VM00503" u="1"/>
        <s v="VM0779" u="1"/>
        <s v="VM1779" u="1"/>
        <s v="NLWS0475" u="1"/>
        <s v="VM00504" u="1"/>
        <s v="devmli797" u="1"/>
        <s v="VM00505" u="1"/>
        <s v="VM0965" u="1"/>
        <s v="DCWS0961" u="1"/>
        <s v="VM1965" u="1"/>
        <s v="VM00506" u="1"/>
        <s v="DCWS0971" u="1"/>
        <s v="mbczvl6all24al6.ux.mbid.cz" u="1"/>
        <s v="VM00507" u="1"/>
        <s v="DCWS0981" u="1"/>
        <s v="MBCZVW0BL0CMP01" u="1"/>
        <s v="myczvl0bl0ldap1" u="1"/>
        <s v="VM00508" u="1"/>
        <s v="VM00509" u="1"/>
        <s v="lsmal0006-logstash-01.ux.mbid.cz" u="1"/>
        <s v="UKSDATC-UKWS92" u="1"/>
        <s v="mbczvl6all24al7.ux.mbid.cz" u="1"/>
        <s v="VM0516" u="1"/>
        <s v="VM0078" u="1"/>
        <s v="VM1516" u="1"/>
        <s v="VM1078" u="1"/>
        <s v="DPVMWA064" u="1"/>
        <s v="VM2516" u="1"/>
        <s v="VM2078" u="1"/>
        <s v="VM0702" u="1"/>
        <s v="myczvl0bl0wps2x" u="1"/>
        <s v="VM0264" u="1"/>
        <s v="UKSDATC-UKAP26" u="1"/>
        <s v="VM1702" u="1"/>
        <s v="myczvl0bl0ufat7.ux.mbid.cz" u="1"/>
        <s v="VM1264" u="1"/>
        <s v="VM2702" u="1"/>
        <s v="VM2264" u="1"/>
        <s v="VM0450" u="1"/>
        <s v="VM1450" u="1"/>
        <s v="VM2450" u="1"/>
        <s v="MBCZVW0BL814051" u="1"/>
        <s v="lsb000001-cbl-01.ux.mbid.cz" u="1"/>
        <s v="myczvl0bl0ufat8.ux.mbid.cz" u="1"/>
        <s v="CS42080FR10002" u="1"/>
        <s v="mbczvl6altlogt1.ux.mbid.cz" u="1"/>
        <s v="MBCZVW1DL0SBAP1" u="1"/>
        <s v="sv254181.ztbpre.icbpre.commerzbank.com" u="1"/>
        <s v="VM0879" u="1"/>
        <s v="VM1879" u="1"/>
        <s v="SRV000009774_salt_NTT" u="1"/>
        <s v="davmli727" u="1"/>
        <s v="ldepo0001-openapi-01.ux.mbid.cz" u="1"/>
        <s v="VM0001" u="1"/>
        <s v="VM1001" u="1"/>
        <s v="UKSDATC-UKDV04" u="1"/>
        <s v="vTuxHUB" u="1"/>
        <s v="VM2001" u="1"/>
        <s v="UKSDATC-UKTS35" u="1"/>
        <s v="MBCZVW1DL0SBAP2" u="1"/>
        <s v="UKSDC01-UKIS09" u="1"/>
        <s v="DPVMWT021" u="1"/>
        <s v="vSQLCLN2" u="1"/>
        <s v="Migration-2k3DC_R2_64Template" u="1"/>
        <s v="vPingDir-1" u="1"/>
        <s v="sv240663.ztb.icb.commerzbank.com" u="1"/>
        <s v="VM0616" u="1"/>
        <s v="UKSDATC-UKDB64" u="1"/>
        <s v="VM0178" u="1"/>
        <s v="MBCZVW0BD0RSA03" u="1"/>
        <s v="VM1616" u="1"/>
        <s v="VM1178" u="1"/>
        <s v="VM2616" u="1"/>
        <s v="DTVMWA047" u="1"/>
        <s v="VM2178" u="1"/>
        <s v="vDPA-App" u="1"/>
        <s v="UKSDATC-UKWS35" u="1"/>
        <s v="VM0802" u="1"/>
        <s v="VM0364" u="1"/>
        <s v="MBCZVW0BL0ESPS1" u="1"/>
        <s v="VM1802" u="1"/>
        <s v="VM00640" u="1"/>
        <s v="VM1364" u="1"/>
        <s v="VM2364" u="1"/>
        <s v="VM00641" u="1"/>
        <s v="VM0550" u="1"/>
        <s v="VM00642" u="1"/>
        <s v="VM1550" u="1"/>
        <s v="VM2550" u="1"/>
        <s v="VM00643" u="1"/>
        <s v="mbczvl0bl0otrs1" u="1"/>
        <s v="VM00644" u="1"/>
        <s v="MBCZVW1DL0LMT02" u="1"/>
        <s v="DCWS0932" u="1"/>
        <s v="uksmoun-ukdp01" u="1"/>
        <s v="VM00645" u="1"/>
        <s v="VM0979" u="1"/>
        <s v="DCWS0942" u="1"/>
        <s v="VM1979" u="1"/>
        <s v="template-win2k12" u="1"/>
        <s v="VM00646" u="1"/>
        <s v="DCWS0952" u="1"/>
        <s v="MBCZVW1DL0ESPB1" u="1"/>
        <s v="lapi00001-reactapp-01.ux.mbid.cz" u="1"/>
        <s v="VM00647" u="1"/>
        <s v="DCWS0962" u="1"/>
        <s v="VM0101" u="1"/>
        <s v="DCWS0972" u="1"/>
        <s v="VM1101" u="1"/>
        <s v="VM2101" u="1"/>
        <s v="DCWS0982" u="1"/>
        <s v="wso2liv1-01-sptm-01" u="1"/>
        <s v="NSX Manager - DO NOT POWER ON" u="1"/>
        <s v="degbs499test (Daccord)" u="1"/>
        <s v="VM0716" u="1"/>
        <s v="VM0278" u="1"/>
        <s v="MBCZVW0BL0LSPS1" u="1"/>
        <s v="VM1716" u="1"/>
        <s v="VM1278" u="1"/>
        <s v="DPVMWA074" u="1"/>
        <s v="fra1-lb-psc1-0" u="1"/>
        <s v="VM2716" u="1"/>
        <s v="wso2liv1-02-sptm-01" u="1"/>
        <s v="VM2278" u="1"/>
        <s v="VM0902" u="1"/>
        <s v="VM0464" u="1"/>
        <s v="VM1902" u="1"/>
        <s v="VM1464" u="1"/>
        <s v="wso2liv1-03-sptm-01" u="1"/>
        <s v="VM2464" u="1"/>
        <s v="UKSDATC-UKDB07" u="1"/>
        <s v="SV42080OEL0121" u="1"/>
        <s v="VM0650" u="1"/>
        <s v="VM1650" u="1"/>
        <s v="VM2650" u="1"/>
        <s v="wso2liv1-01-sptm-02" u="1"/>
        <s v="MBCZVW1DD0GESM2" u="1"/>
        <s v="sv254182.ztbpre.icbpre.commerzbank.com" u="1"/>
        <s v="MBCZVW0BL0PSPS1" u="1"/>
        <s v="VM0015" u="1"/>
        <s v="VM1015" u="1"/>
        <s v="wso2liv1-02-sptm-02" u="1"/>
        <s v="VM2015" u="1"/>
        <s v="VM0201" u="1"/>
        <s v="VM1201" u="1"/>
        <s v="wso2liv1-03-sptm-02" u="1"/>
        <s v="myczvl0bl0mqm3x.ux.mbid.cz" u="1"/>
        <s v="VM2201" u="1"/>
        <s v="myczsl0bl0pasx2.ux.mbid.cz" u="1"/>
        <s v="vRootCA" u="1"/>
        <s v="mbczvl0bl0mq9m1.ux.mbid.cz" u="1"/>
        <s v="SV42080HIL9046" u="1"/>
        <s v="mbczvl1dl0nsu02.ux.mbid.cz" u="1"/>
        <s v="VM0816" u="1"/>
        <s v="SV4000200" u="1"/>
        <s v="VM0378" u="1"/>
        <s v="VM1816" u="1"/>
        <s v="VM1378" u="1"/>
        <s v="VDI-W10T01" u="1"/>
        <s v="DTVMWA057" u="1"/>
        <s v="VM2378" u="1"/>
        <s v="myczvl1dl0signx" u="1"/>
        <s v="VM0564" u="1"/>
        <s v="sv254053.ztb.icb.commerzbank.com" u="1"/>
        <s v="VM1564" u="1"/>
        <s v="MBCZVW1DL0PSPB2" u="1"/>
        <s v="wso2tstf-00-km-01.ux.mbid.cz" u="1"/>
        <s v="VM2564" u="1"/>
        <s v="sv254063.ztb.icb.commerzbank.com" u="1"/>
        <s v="UKSDATC-UKTS52" u="1"/>
        <s v="VM0750" u="1"/>
        <s v="VM1750" u="1"/>
        <s v="SAUTAKLE1QUEST1" u="1"/>
        <s v="mbczvl0bl0mq9m3.ux.mbid.cz" u="1"/>
        <s v="DCWS0923" u="1"/>
        <s v="DCWS0933" u="1"/>
        <s v="vWAS-APP-TEST1" u="1"/>
        <s v="vdev-ha-2" u="1"/>
        <s v="wso2tst2-01-ei-01.ux.mbid.cz" u="1"/>
        <s v="uksrowl-ukfs01" u="1"/>
        <s v="VM0115" u="1"/>
        <s v="VM1115" u="1"/>
        <s v="SAUTAKLE1QUEST2" u="1"/>
        <s v="VM2115" u="1"/>
        <s v="DCWS0963" u="1"/>
        <s v="TestDegussaBankCA" u="1"/>
        <s v="UKSDATC-UKWS52" u="1"/>
        <s v="wso2tst2-02-ei-01.ux.mbid.cz" u="1"/>
        <s v="VM0301" u="1"/>
        <s v="VM00010" u="1"/>
        <s v="VM1301" u="1"/>
        <s v="VM2301" u="1"/>
        <s v="dpvmli008" u="1"/>
        <s v="VM00011" u="1"/>
        <s v="DCWS0983" u="1"/>
        <s v="UKSDATCUKAP70" u="1"/>
        <s v="VM00012" u="1"/>
        <s v="SAUTAKLE1QUEST3" u="1"/>
        <s v="mbczvl0bl0mq9m5.ux.mbid.cz" u="1"/>
        <s v="V50_TW7X32_DC" u="1"/>
        <s v="PC42288DEV9038" u="1"/>
        <s v="VM00013" u="1"/>
        <s v="MBCZVW6AL0ZENT1" u="1"/>
        <s v="dpvmli308" u="1"/>
        <s v="VM00014" u="1"/>
        <s v="VM00015" u="1"/>
        <s v="VM0916" u="1"/>
        <s v="VM0478" u="1"/>
        <s v="VM1916" u="1"/>
        <s v="mbczvl0bl0mqt10.ux.mbid.cz" u="1"/>
        <s v="VM1478" u="1"/>
        <s v="VM00016" u="1"/>
        <s v="DPVMWA084" u="1"/>
        <s v="SAUTAKLE1QUEST4" u="1"/>
        <s v="VM2478" u="1"/>
        <s v="VM00017" u="1"/>
        <s v="MBCZVW6AL0ZENT2" u="1"/>
        <s v="VM0664" u="1"/>
        <s v="lcicd0002-reactapp-01.ux.mbid.cz" u="1"/>
        <s v="dpvmli708" u="1"/>
        <s v="VM1664" u="1"/>
        <s v="VM00018" u="1"/>
        <s v="vWas-App-Prod3" u="1"/>
        <s v="myczvl1dl0wps2x" u="1"/>
        <s v="mbczvl6al0ipa05.ux.mbid.cz" u="1"/>
        <s v="VM2664" u="1"/>
        <s v="mbczvl6al0jebu1.ux.mbid.cz" u="1"/>
        <s v="VM00019" u="1"/>
        <s v="holnyp03.zit.commerzbank.com" u="1"/>
        <s v="VM0850" u="1"/>
        <s v="mbczvl0bl0mqt11.ux.mbid.cz" u="1"/>
        <s v="VM1850" u="1"/>
        <s v="SAUTAKLE1QUEST5" u="1"/>
        <s v="VM0029" u="1"/>
        <s v="dtvmli060" u="1"/>
        <s v="VM1029" u="1"/>
        <s v="mbczvl6al0ipa06.ux.mbid.cz" u="1"/>
        <s v="mbczvl6al0svlc1.ux.mbid.cz" u="1"/>
        <s v="VM2029" u="1"/>
        <s v="MBCZVW0BL0SBPK3" u="1"/>
        <s v="sv254183.ztbpre.icbpre.commerzbank.com" u="1"/>
        <s v="VM0215" u="1"/>
        <s v="mbczvl0bl0mqt12.ux.mbid.cz" u="1"/>
        <s v="mbczvl1dl0rdsb1.ux.mbid.cz" u="1"/>
        <s v="VM1215" u="1"/>
        <s v="SAUTAKLE1QUEST6" u="1"/>
        <s v="myczvl1dl0ldap4" u="1"/>
        <s v="VM2215" u="1"/>
        <s v="VDS-DEV003" u="1"/>
        <s v="VM0401" u="1"/>
        <s v="UKSDATC-UKAP120" u="1"/>
        <s v="VM1401" u="1"/>
        <s v="VM2401" u="1"/>
        <s v="mbczvl0bl0mqt13.ux.mbid.cz" u="1"/>
        <s v="SAUTAKLE1QUEST7" u="1"/>
        <s v="mbczvl0bl0ipa01.ux.mbid.cz" u="1"/>
        <s v="UKSDATC-UKWS89" u="1"/>
        <s v="UKSDC01-UKAC01" u="1"/>
        <s v="myczvl0bl0ufhu1.ux.mbid.cz" u="1"/>
        <s v="VM0578" u="1"/>
        <s v="VM1578" u="1"/>
        <s v="VM2578" u="1"/>
        <s v="devmli202" u="1"/>
        <s v="VM0764" u="1"/>
        <s v="VM1764" u="1"/>
        <s v="myczvl0bl0ufhu2.ux.mbid.cz" u="1"/>
        <s v="UKSDATC-UKAP60" u="1"/>
        <s v="VM0950" u="1"/>
        <s v="MBCZVW0BL0FTPS1" u="1"/>
        <s v="VM1950" u="1"/>
        <s v="degbs580ent.degbank.local" u="1"/>
        <s v="MBCZVW1DD0RSA04" u="1"/>
        <s v="DCWS0924" u="1"/>
        <s v="VM0129" u="1"/>
        <s v="vdev-ocsp1" u="1"/>
        <s v="devmli702" u="1"/>
        <s v="VM1129" u="1"/>
        <s v="ldepo0003-cbl-01.ux.mbid.cz" u="1"/>
        <s v="VM2129" u="1"/>
        <s v="VM0315" u="1"/>
        <s v="MBCZVW6AL0MCBT1" u="1"/>
        <s v="VM00150" u="1"/>
        <s v="DCWS0954" u="1"/>
        <s v="vHorizon-UAG-1" u="1"/>
        <s v="VM1315" u="1"/>
        <s v="VM2315" u="1"/>
        <s v="VM00151" u="1"/>
        <s v="DCWS0964" u="1"/>
        <s v="VM0501" u="1"/>
        <s v="VM0063" u="1"/>
        <s v="VM00152" u="1"/>
        <s v="DCWS0974" u="1"/>
        <s v="MBCZVW0BL0GEGM1" u="1"/>
        <s v="VM1501" u="1"/>
        <s v="VM1063" u="1"/>
        <s v="VM2501" u="1"/>
        <s v="VM2063" u="1"/>
        <s v="VM00153" u="1"/>
        <s v="DCWS0984" u="1"/>
        <s v="mbczvl6alliwhl1.ux.mbid.cz" u="1"/>
        <s v="VM00154" u="1"/>
        <s v="degbs014test" u="1"/>
        <s v="VM00155" u="1"/>
        <s v="lmort0001-cbl-01.ux.mbid.cz" u="1"/>
        <s v="Guest Introspection(rz1-esxisrv3.uta.local)" u="1"/>
        <s v="uksbost-ukdp01" u="1"/>
        <s v="VM00156" u="1"/>
        <s v="VM00157" u="1"/>
        <s v="MBCZVW0BL0DG001" u="1"/>
        <s v="VM0678" u="1"/>
        <s v="UKSDATC-UKIS10 - CV Media Agent" u="1"/>
        <s v="VM1678" u="1"/>
        <s v="VM00158" u="1"/>
        <s v="VM2678" u="1"/>
        <s v="VM00159" u="1"/>
        <s v="vDomino-LDAP1" u="1"/>
        <s v="VM0864" u="1"/>
        <s v="VM1864" u="1"/>
        <s v="dtvmld005" u="1"/>
        <s v="MBCZVW0BL0DG002" u="1"/>
        <s v="MBCZVW1DL0LSPS2" u="1"/>
        <s v="UKSDATCUKTS69" u="1"/>
        <s v="VM0229" u="1"/>
        <s v="UKSDATC-UKAP97" u="1"/>
        <s v="dtvmli070" u="1"/>
        <s v="VM1229" u="1"/>
        <s v="UKSDATC-UKAP03" u="1"/>
        <s v="VM2229" u="1"/>
        <s v="MBCZVW1DL0SBAPI" u="1"/>
        <s v="MBCZVW0BL0DG003" u="1"/>
        <s v="VM0415" u="1"/>
        <s v="VM1415" u="1"/>
        <s v="VM2415" u="1"/>
        <s v="VM0601" u="1"/>
        <s v="myczvl0bl0ihat7.ux.mbid.cz" u="1"/>
        <s v="VM0163" u="1"/>
        <s v="VM1601" u="1"/>
        <s v="VM1163" u="1"/>
        <s v="degbs637 (NAP Inka)" u="1"/>
        <s v="VM2601" u="1"/>
        <s v="VM2163" u="1"/>
        <s v="ukn3001" u="1"/>
        <s v="MBCZVW0BL0DG004" u="1"/>
        <s v="MYCZSW1DL015032" u="1"/>
        <s v="myczsl1dl0pasx2.ux.mbid.cz" u="1"/>
        <s v="ukn3002" u="1"/>
        <s v="UKSDATC-UKSH02" u="1"/>
        <s v="MBCZVW1DL0PSPS2" u="1"/>
        <s v="UKSDATC-UKIS49" u="1"/>
        <s v="myczvl0bl0ihat8.ux.mbid.cz" u="1"/>
        <s v="UKSDATC-UKCA01" u="1"/>
        <s v="devmli012" u="1"/>
        <s v="VM0778" u="1"/>
        <s v="UKSDATC-UKTS12" u="1"/>
        <s v="VM1778" u="1"/>
        <s v="DTVMWA077" u="1"/>
        <s v="JDE-UKWS05" u="1"/>
        <s v="myczvl0bl0ovts2" u="1"/>
        <s v="VM0964" u="1"/>
        <s v="mbczvl1dl0mq9m2.ux.mbid.cz" u="1"/>
        <s v="vOS-SIPTrunk-2" u="1"/>
        <s v="VM1964" u="1"/>
        <s v="BCNAS01" u="1"/>
        <s v="MYCZSW1DL015034" u="1"/>
        <s v="UKSDATC-UKDB41" u="1"/>
        <s v="degbs581ent.degbank.local" u="1"/>
        <s v="sv254085.ztb.icb.commerzbank.com" u="1"/>
        <s v="vCM-Test" u="1"/>
        <s v="mbczvl6al0forp1.ux.mbid.cz" u="1"/>
        <s v="VM0329" u="1"/>
        <s v="VM00290" u="1"/>
        <s v="devmli712" u="1"/>
        <s v="VM1329" u="1"/>
        <s v="VM2329" u="1"/>
        <s v="VM00291" u="1"/>
        <s v="VM0515" u="1"/>
        <s v="VM0077" u="1"/>
        <s v="VM00292" u="1"/>
        <s v="VM1515" u="1"/>
        <s v="UKSDATCUKSH11" u="1"/>
        <s v="VM1077" u="1"/>
        <s v="VM2515" u="1"/>
        <s v="VM2077" u="1"/>
        <s v="VM00293" u="1"/>
        <s v="lib000001-logstash-01.ux.mbid.cz" u="1"/>
        <s v="myczvl0bl0lfrl1.ux.mbid.cz" u="1"/>
        <s v="mbczvl1dl0mq9m4.ux.mbid.cz" u="1"/>
        <s v="VM0701" u="1"/>
        <s v="VM0263" u="1"/>
        <s v="VM00294" u="1"/>
        <s v="DCWS0975" u="1"/>
        <s v="dpvmli300" u="1"/>
        <s v="VM1701" u="1"/>
        <s v="VM1263" u="1"/>
        <s v="VM2701" u="1"/>
        <s v="dpvmli028" u="1"/>
        <s v="VM2263" u="1"/>
        <s v="VM00295" u="1"/>
        <s v="DCWS0985" u="1"/>
        <s v="dpvmli400" u="1"/>
        <s v="sv254179.ztb.icb.commerzbank.com" u="1"/>
        <s v="VM00296" u="1"/>
        <s v="DPVMWI085" u="1"/>
        <s v="VM00297" u="1"/>
        <s v="sv254061.ztbpre.icbpre.commerzbank.com" u="1"/>
        <s v="VM00298" u="1"/>
        <s v="dpvmli700" u="1"/>
        <s v="VM00299" u="1"/>
        <s v="VM0878" u="1"/>
        <s v="fra1-sddc-cg-01" u="1"/>
        <s v="VM1878" u="1"/>
        <s v="DPVMWA007" u="1"/>
        <s v="mbczvl1dl0mq9m6.ux.mbid.cz" u="1"/>
        <s v="dpvmli728" u="1"/>
        <s v="MBCZVW0BL0STAR1" u="1"/>
        <s v="mbczvl0bl0solb1.ux.mbid.cz" u="1"/>
        <s v="VM1000" u="1"/>
        <s v="UKSDATC-UKTS49" u="1"/>
        <s v="MBCZVW0BD0SBPK3" u="1"/>
        <s v="VM2000" u="1"/>
        <s v="MBCZVW1DL0SBPK2" u="1"/>
        <s v="MBCZVW1DL0SIDR1" u="1"/>
        <s v="VM0429" u="1"/>
        <s v="degbs454test (jenkins2)" u="1"/>
        <s v="VM1429" u="1"/>
        <s v="visweb-p2" u="1"/>
        <s v="mbczvl0bl0solb2.ux.mbid.cz" u="1"/>
        <s v="mbczvl6al0rhpr1.ux.mbid.cz" u="1"/>
        <s v="VM2429" u="1"/>
        <s v="UKSDATC-UKDB78" u="1"/>
        <s v="VM0615" u="1"/>
        <s v="MBCZVW1DL0SBPK3" u="1"/>
        <s v="VM0177" u="1"/>
        <s v="VM1615" u="1"/>
        <s v="VM1177" u="1"/>
        <s v="VM2615" u="1"/>
        <s v="UKSDATC-UKWS49" u="1"/>
        <s v="VM2177" u="1"/>
        <s v="vInfaP-WRK1" u="1"/>
        <s v="mbczvl6al0elkc9.ux.mbid.cz" u="1"/>
        <s v="VM0801" u="1"/>
        <s v="VM0363" u="1"/>
        <s v="VM1801" u="1"/>
        <s v="VM00630" u="1"/>
        <s v="VM1363" u="1"/>
        <s v="mbczvl0bl0solb3.ux.mbid.cz" u="1"/>
        <s v="mbczvl6al0rhpr2.ux.mbid.cz" u="1"/>
        <s v="VM2363" u="1"/>
        <s v="NLWS0326" u="1"/>
        <s v="VM00631" u="1"/>
        <s v="dtvmla002" u="1"/>
        <s v="trcnyp01.zit.commerzbank.com" u="1"/>
        <s v="mbczvl0bl0lict3.ux.mbid.cz" u="1"/>
        <s v="VM00632" u="1"/>
        <s v="dtvmla102" u="1"/>
        <s v="DCWS0812" u="1"/>
        <s v="VM00633" u="1"/>
        <s v="mbczvl6alldoca3.ux.mbid.cz" u="1"/>
        <s v="Guest Introspection(rz4-esxisrv3.uta.local)" u="1"/>
        <s v="sv254016.ztb.icb.commerzbank.com" u="1"/>
        <s v="VM00634" u="1"/>
        <s v="mbczvl0bl0solb4.ux.mbid.cz" u="1"/>
        <s v="myczvl0bl0mqt4x.ux.mbid.cz" u="1"/>
        <s v="VM00635" u="1"/>
        <s v="VM0978" u="1"/>
        <s v="VM1978" u="1"/>
        <s v="VM00636" u="1"/>
        <s v="mbczvl6alprffv1.ux.mbid.cz" u="1"/>
        <s v="NLWS0386" u="1"/>
        <s v="VM00637" u="1"/>
        <s v="DCWS0862" u="1"/>
        <s v="VM0100" u="1"/>
        <s v="VM00638" u="1"/>
        <s v="VM1100" u="1"/>
        <s v="mbczvl0bl0forp2.ux.mbid.cz" u="1"/>
        <s v="VM2100" u="1"/>
        <s v="VM00639" u="1"/>
        <s v="trsnyp01.zit.commerzbank.com" u="1"/>
        <s v="mbczvl1dl0mqt7x.ux.mbid.cz" u="1"/>
        <s v="degbs582ent.degbank.local" u="1"/>
        <s v="mbczvl6alprffv2.ux.mbid.cz" u="1"/>
        <s v="mbczvl1dl0ipa03.ux.mbid.cz" u="1"/>
        <s v="mbczvl6alldoca5.ux.mbid.cz" u="1"/>
        <s v="DEVMWA001" u="1"/>
        <s v="VM0529" u="1"/>
        <s v="devmli722" u="1"/>
        <s v="VM1529" u="1"/>
        <s v="TestVM" u="1"/>
        <s v="VM2529" u="1"/>
        <s v="VM0715" u="1"/>
        <s v="VM0277" u="1"/>
        <s v="VM1715" u="1"/>
        <s v="VM1277" u="1"/>
        <s v="VM2715" u="1"/>
        <s v="VM2277" u="1"/>
        <s v="VM0901" u="1"/>
        <s v="VM0463" u="1"/>
        <s v="DCWS0976" u="1"/>
        <s v="dpvmli310" u="1"/>
        <s v="myczsl0bl0intx1.ux.mbid.cz" u="1"/>
        <s v="wso2tst2-01-gw-01.ux.mbid.cz" u="1"/>
        <s v="VM1901" u="1"/>
        <s v="VM1463" u="1"/>
        <s v="VM2463" u="1"/>
        <s v="DCWS0986" u="1"/>
        <s v="wso2tst2-02-gw-01.ux.mbid.cz" u="1"/>
        <s v="sv254052.ztbpre.icbpre.commerzbank.com" u="1"/>
        <s v="sv254062.ztbpre.icbpre.commerzbank.com" u="1"/>
        <s v="mbczvl6allintp1.ux.mbid.cz" u="1"/>
        <s v="dpvmli710" u="1"/>
        <s v="fra0-mgmt-bkm3" u="1"/>
        <s v="MBCZVW1DL0GEGM2" u="1"/>
        <s v="MBCZSW3OL0CMDP6" u="1"/>
        <s v="UKSDATC-UKTS72-Clone -DONOT START" u="1"/>
        <s v="VM0014" u="1"/>
        <s v="VM1014" u="1"/>
        <s v="fra1-mgmt-vrs1" u="1"/>
        <s v="VM2014" u="1"/>
        <s v="dpvmwa017" u="1"/>
        <s v="lsmal0003-cbl-01.ux.mbid.cz" u="1"/>
        <s v="UKSDATC-UKAP57" u="1"/>
        <s v="VM0200" u="1"/>
        <s v="VM1200" u="1"/>
        <s v="UKSDATC-UKFS09" u="1"/>
        <s v="VM2200" u="1"/>
        <s v="MBCZVW1DL0ASC2" u="1"/>
        <s v="mbczvl6alppaye1.ux.mbid.cz" u="1"/>
        <s v="wso2tstx-00-hap-01.ux.mbid.cz" u="1"/>
        <s v="MBCZVW6AL0ITEL1" u="1"/>
        <s v="wso2tstx-00-hap-02.ux.mbid.cz" u="1"/>
        <s v="VM0629" u="1"/>
        <s v="sv254176.ztbpre.icbpre.commerzbank.com" u="1"/>
        <s v="VM1629" u="1"/>
        <s v="VM2629" u="1"/>
        <s v="VM0815" u="1"/>
        <s v="VM0377" u="1"/>
        <s v="mbczvl6alppaye2.ux.mbid.cz" u="1"/>
        <s v="VM1815" u="1"/>
        <s v="VM1377" u="1"/>
        <s v="VM2377" u="1"/>
        <s v="VM0563" u="1"/>
        <s v="VM1563" u="1"/>
        <s v="MBCZVW0BL0ABC01" u="1"/>
        <s v="VM2563" u="1"/>
        <s v="NLWS0327" u="1"/>
        <s v="UKSDATC-UKTS66" u="1"/>
        <s v="mbczvl6al0conp1.ux.mbid.cz" u="1"/>
        <s v="dtvmli690" u="1"/>
        <s v="DCWS0813" u="1"/>
        <s v="uksnewh-ukdp01" u="1"/>
        <s v="mbczvl0bd0adobe.ux.mbid.cz" u="1"/>
        <s v="UKSDATCUKSA35" u="1"/>
        <s v="myczvlbl0maali.ux.mbid.cz" u="1"/>
        <s v="devmli032" u="1"/>
        <s v="DPVMAI800 (Proxy SG bcsg03)" u="1"/>
        <s v="VM0114" u="1"/>
        <s v="VM1114" u="1"/>
        <s v="sv254047.ztb.icb.commerzbank.com" u="1"/>
        <s v="VM2114" u="1"/>
        <s v="DCWS0863" u="1"/>
        <s v="VM0300" u="1"/>
        <s v="10.103.14.3" u="1"/>
        <s v="mbczvl1dl0cmtma.ux.mbid.cz" u="1"/>
        <s v="VM1300" u="1"/>
        <s v="VM2300" u="1"/>
        <s v="VM00001" u="1"/>
        <s v="degbs583ent.degbank.local" u="1"/>
        <s v="VM00002" u="1"/>
        <s v="degbs720 (TRAC Apache)" u="1"/>
        <s v="DCWS0927" u="1"/>
        <s v="VM00003" u="1"/>
        <s v="VM0729" u="1"/>
        <s v="VM1729" u="1"/>
        <s v="VM00004" u="1"/>
        <s v="VM2729" u="1"/>
        <s v="dpvmli020" u="1"/>
        <s v="myczsl0bl0seax1" u="1"/>
        <s v="VM00005" u="1"/>
        <s v="DEVMWA211" u="1"/>
        <s v="VM0915" u="1"/>
        <s v="VM0477" u="1"/>
        <s v="DCWS0957" u="1"/>
        <s v="VM1915" u="1"/>
        <s v="VM1477" u="1"/>
        <s v="VM00006" u="1"/>
        <s v="ukewood-ukde01" u="1"/>
        <s v="TESTDCOM" u="1"/>
        <s v="VM2477" u="1"/>
        <s v="vCOGPPA-TM1" u="1"/>
        <s v="VM00007" u="1"/>
        <s v="MBCZVW0BL0AFS01" u="1"/>
        <s v="VM0663" u="1"/>
        <s v="vTrans1" u="1"/>
        <s v="VM1663" u="1"/>
        <s v="VM00008" u="1"/>
        <s v="wso2tstd-00-tif-01" u="1"/>
        <s v="VM2663" u="1"/>
        <s v="vTrans2" u="1"/>
        <s v="VM00009" u="1"/>
        <s v="vTrans3" u="1"/>
        <s v="DPVMWI008" u="1"/>
        <s v="Migration-2k12Template" u="1"/>
        <s v="myczsl0bl0wpst1.ux.mbid.cz" u="1"/>
        <s v="VM0028" u="1"/>
        <s v="VM1028" u="1"/>
        <s v="DLR01-EDGE-0" u="1"/>
        <s v="UKSDATC-UKTS09" u="1"/>
        <s v="VM2028" u="1"/>
        <s v="sv254083.ztbpre.icbpre.commerzbank.com" u="1"/>
        <s v="degbs454 (jenkins2)" u="1"/>
        <s v="VM0214" u="1"/>
        <s v="VM1214" u="1"/>
        <s v="VM2214" u="1"/>
        <s v="DPVMWA027" u="1"/>
        <s v="myczvl0bl0ortx1" u="1"/>
        <s v="VDS-APM002" u="1"/>
        <s v="VM0400" u="1"/>
        <s v="VM1400" u="1"/>
        <s v="VM2400" u="1"/>
        <s v="UKSDATC-UKDB38" u="1"/>
        <s v="ussi-cucm01.zit.commerzbank.com" u="1"/>
        <s v="edge-e846921f-50f4-4802-ae96-c71846596f7f-1-UDLR01-EDGE" u="1"/>
        <s v="UKSDATC-UKWS09" u="1"/>
        <s v="VM0829" u="1"/>
        <s v="ussi-cucm02.zit.commerzbank.com" u="1"/>
        <s v="sv254177.ztbpre.icbpre.commerzbank.com" u="1"/>
        <s v="VM1829" u="1"/>
        <s v="mbczvl0bl0furk4.ux.mbid.cz" u="1"/>
        <s v="VM0577" u="1"/>
        <s v="DCWS0740" u="1"/>
        <s v="VM1577" u="1"/>
        <s v="VM2577" u="1"/>
        <s v="VM0763" u="1"/>
        <s v="PC42288DEV9032" u="1"/>
        <s v="sv180627.ztb.icb.commerzbank.com" u="1"/>
        <s v="VM1763" u="1"/>
        <s v="UKSDATC-UKAP74" u="1"/>
        <s v="NLWS0328" u="1"/>
        <s v="MBCZVW6AL0UQT02" u="1"/>
        <s v="MBCZVW0BL0SWA01" u="1"/>
        <s v="VM0128" u="1"/>
        <s v="dtvmli703" u="1"/>
        <s v="VM1128" u="1"/>
        <s v="devmli042" u="1"/>
        <s v="VM2128" u="1"/>
        <s v="VM0314" u="1"/>
        <s v="VM00140" u="1"/>
        <s v="VM1314" u="1"/>
        <s v="mbczvl6alslogc6.ux.mbid.cz" u="1"/>
        <s v="VM2314" u="1"/>
        <s v="VM00141" u="1"/>
        <s v="UKSDATC-UKIS26" u="1"/>
        <s v="VM0500" u="1"/>
        <s v="VM0062" u="1"/>
        <s v="VM00142" u="1"/>
        <s v="DCWS0874" u="1"/>
        <s v="VM1500" u="1"/>
        <s v="VM1062" u="1"/>
        <s v="VM2500" u="1"/>
        <s v="VM2062" u="1"/>
        <s v="VM00143" u="1"/>
        <s v="mbczvl0bl0orax6.ux.mbid.cz" u="1"/>
        <s v="degbs584ent.degbank.local" u="1"/>
        <s v="VM00144" u="1"/>
        <s v="vCogPA-CM" u="1"/>
        <s v="VM00145" u="1"/>
        <s v="VM0929" u="1"/>
        <s v="mbczvl6al0uqt1x.ux.mbid.cz" u="1"/>
        <s v="XenApp 7.15 - Medicode Live Gold Image" u="1"/>
        <s v="VM1929" u="1"/>
        <s v="VM00146" u="1"/>
        <s v="dpvmli030" u="1"/>
        <s v="VM00147" u="1"/>
        <s v="myczvl0bl0lifx2.ux.mbid.cz" u="1"/>
        <s v="VM0677" u="1"/>
        <s v="DCWS0958" u="1"/>
        <s v="mbczvl1dl0forp3.ux.mbid.cz" u="1"/>
        <s v="myczvl1dl0gemd1" u="1"/>
        <s v="sv254014.ztbpre.icbpre.commerzbank.com" u="1"/>
        <s v="VM1677" u="1"/>
        <s v="VM00148" u="1"/>
        <s v="VM2677" u="1"/>
        <s v="dtvmla607iba" u="1"/>
        <s v="VM00149" u="1"/>
        <s v="mbczvl1dl0prt7x.ux.mbid.cz" u="1"/>
        <s v="UKSDATC-UKWS83" u="1"/>
        <s v="VM0863" u="1"/>
        <s v="fra0-mgmt-vrlcm1" u="1"/>
        <s v="dtvmla707iba" u="1"/>
        <s v="VM1863" u="1"/>
        <s v="uksmoun-ukfs01" u="1"/>
        <s v="DCWS0988" u="1"/>
        <s v="MBCZSW3OL0PARK1" u="1"/>
        <s v="mbczvl6alprwat4.ux.mbid.cz" u="1"/>
        <s v="DPVMWI018" u="1"/>
        <s v="VM0228" u="1"/>
        <s v="UKSDATC-UKAP17" u="1"/>
        <s v="VM1228" u="1"/>
        <s v="VM2228" u="1"/>
        <s v="sv254084.ztbpre.icbpre.commerzbank.com" u="1"/>
        <s v="fra0-mgmt-opr2" u="1"/>
        <s v="vICCMail-Prod" u="1"/>
        <s v="VM0414" u="1"/>
        <s v="VM1414" u="1"/>
        <s v="DCWS1544_CHG0055080" u="1"/>
        <s v="VM2414" u="1"/>
        <s v="DPVMWA037" u="1"/>
        <s v="VM0600" u="1"/>
        <s v="VM0162" u="1"/>
        <s v="VM1600" u="1"/>
        <s v="VM1162" u="1"/>
        <s v="VM2600" u="1"/>
        <s v="VM2162" u="1"/>
        <s v="TESTVMM" u="1"/>
        <s v="DTVMWD005" u="1"/>
        <s v="visweb-ext-p1" u="1"/>
        <s v="rhcnyp01.zit.commerzbank.com" u="1"/>
        <s v="sv254178.ztbpre.icbpre.commerzbank.com" u="1"/>
        <s v="myczvl0bl0dami1" u="1"/>
        <s v="divmli725" u="1"/>
        <s v="degbs702 (IBW FG)" u="1"/>
        <s v="dtvmli013" u="1"/>
        <s v="UKSDATC-UKTS26" u="1"/>
        <s v="VM0777" u="1"/>
        <s v="VM1777" u="1"/>
        <s v="SV005248" u="1"/>
        <s v="myczvl1dl0maade" u="1"/>
        <s v="mbczvl6al0iwht1.ux.mbid.cz" u="1"/>
        <s v="NLWS0285" u="1"/>
        <s v="Template-W7-64-Prof-01" u="1"/>
        <s v="VM0963" u="1"/>
        <s v="UKSDATCUKSA31" u="1"/>
        <s v="VM1963" u="1"/>
        <s v="MBCZVW0BL0ACC01" u="1"/>
        <s v="mbczvl1dl0cmtmo.ux.mbid.cz" u="1"/>
        <s v="vKOS-CLN1" u="1"/>
        <s v="UKSDATC-UKWS26" u="1"/>
        <s v="VM0328" u="1"/>
        <s v="VM00280" u="1"/>
        <s v="VM1328" u="1"/>
        <s v="VM2328" u="1"/>
        <s v="mbczvl6altrtef1.ux.mbid.cz" u="1"/>
        <s v="VM00281" u="1"/>
        <s v="DCWS0845" u="1"/>
        <s v="VM0514" u="1"/>
        <s v="VM0076" u="1"/>
        <s v="VM00282" u="1"/>
        <s v="VM1514" u="1"/>
        <s v="VM1076" u="1"/>
        <s v="VM2514" u="1"/>
        <s v="VM2076" u="1"/>
        <s v="VM00283" u="1"/>
        <s v="VM0700" u="1"/>
        <s v="VM0262" u="1"/>
        <s v="VM00284" u="1"/>
        <s v="VM1700" u="1"/>
        <s v="VM1262" u="1"/>
        <s v="UKSDATC-UKAP91" u="1"/>
        <s v="VM2700" u="1"/>
        <s v="MYCZSW1DL0HYPB1" u="1"/>
        <s v="VM2262" u="1"/>
        <s v="VM00285" u="1"/>
        <s v="DCWS0885" u="1"/>
        <s v="degbs585ent.degbank.local" u="1"/>
        <s v="VM00286" u="1"/>
        <s v="sv254089.ztb.icb.commerzbank.com" u="1"/>
        <s v="DCWS0929" u="1"/>
        <s v="VM00287" u="1"/>
        <s v="VM00288" u="1"/>
        <s v="dpvmli040" u="1"/>
        <s v="mbczvl1dl0gem03" u="1"/>
        <s v="VM00289" u="1"/>
        <s v="VM0877" u="1"/>
        <s v="sv254015.ztbpre.icbpre.commerzbank.com" u="1"/>
        <s v="VM1877" u="1"/>
        <s v="lsb000002-openapi-01.ux.mbid.cz" u="1"/>
        <s v="DCWS0979" u="1"/>
        <s v="UKSDATC-UKIS43" u="1"/>
        <s v="DPVMWI100" u="1"/>
        <s v="dpvmli068" u="1"/>
        <s v="DCWS0989" u="1"/>
        <s v="mbczvl1dl0furk1.ux.mbid.cz" u="1"/>
        <s v="MBCZVW1DL0SBPKP" u="1"/>
        <s v="DPVMWI028" u="1"/>
        <s v="VM0428" u="1"/>
        <s v="VM1428" u="1"/>
        <s v="DLR01-EDGE-1" u="1"/>
        <s v="VM2428" u="1"/>
        <s v="mbczvl1dl0furk2.ux.mbid.cz" u="1"/>
        <s v="VM0614" u="1"/>
        <s v="VM0176" u="1"/>
        <s v="VM1614" u="1"/>
        <s v="VM1176" u="1"/>
        <s v="VM2614" u="1"/>
        <s v="VM2176" u="1"/>
        <s v="Cosmic Terminal Server 2012" u="1"/>
        <s v="VM0800" u="1"/>
        <s v="VM0362" u="1"/>
        <s v="vIS-EXTxx" u="1"/>
        <s v="VM1800" u="1"/>
        <s v="VM00620" u="1"/>
        <s v="myczvl1dl0ortx1" u="1"/>
        <s v="VM1362" u="1"/>
        <s v="fra1-comp-psc2_6.7" u="1"/>
        <s v="mbczvl1dl0furk3.ux.mbid.cz" u="1"/>
        <s v="VM2362" u="1"/>
        <s v="VM00621" u="1"/>
        <s v="UKSDATC-UKPR03" u="1"/>
        <s v="VM00622" u="1"/>
        <s v="fra0-mgmt-dem2" u="1"/>
        <s v="VM00623" u="1"/>
        <s v="VM00624" u="1"/>
        <s v="UKSDATC-UKAP34" u="1"/>
        <s v="dtvmli023" u="1"/>
        <s v="VM00625" u="1"/>
        <s v="VM0977" u="1"/>
        <s v="VM1977" u="1"/>
        <s v="VM00626" u="1"/>
        <s v="VM00627" u="1"/>
        <s v="VM00628" u="1"/>
        <s v="UKSBIRS-UKAP23" u="1"/>
        <s v="VM00629" u="1"/>
        <s v="GEA-FRA1-NetApp-UM" u="1"/>
        <s v="DCWS0816" u="1"/>
        <s v="vDHCP-Extranet" u="1"/>
        <s v="sv256848.ztb.icb.commerzbank.com" u="1"/>
        <s v="DPVMWT004" u="1"/>
        <s v="MBCZVW0BD0SWA02" u="1"/>
        <s v="DTVMWA002" u="1"/>
        <s v="VM0528" u="1"/>
        <s v="dtvmli723" u="1"/>
        <s v="MBCZVW1DL0SWA01" u="1"/>
        <s v="VM1528" u="1"/>
        <s v="VM2528" u="1"/>
        <s v="DCWS0846" u="1"/>
        <s v="UKSDATC-UKTS43" u="1"/>
        <s v="VM0714" u="1"/>
        <s v="VM0276" u="1"/>
        <s v="mbczvl1dl0orax5.ux.mbid.cz" u="1"/>
        <s v="VM1714" u="1"/>
        <s v="VM1276" u="1"/>
        <s v="VM2714" u="1"/>
        <s v="VM2276" u="1"/>
        <s v="UKSDATCUKDB26" u="1"/>
        <s v="VM0900" u="1"/>
        <s v="VM0462" u="1"/>
        <s v="2K3_64Bit" u="1"/>
        <s v="VM1900" u="1"/>
        <s v="VM1462" u="1"/>
        <s v="wso2pped-01-ei-02.ux.mbid.cz" u="1"/>
        <s v="VM2462" u="1"/>
        <s v="UKSDATC-UKDB72" u="1"/>
        <s v="myczvl1dl0lifx1.ux.mbid.cz" u="1"/>
        <s v="2K8_64bit" u="1"/>
        <s v="wso2pped-02-ei-02.ux.mbid.cz" u="1"/>
        <s v="UKSDATC-UKWS43" u="1"/>
        <s v="template_p_ol7_ez" u="1"/>
        <s v="VM0013" u="1"/>
        <s v="VM1013" u="1"/>
        <s v="PC42288DEV9029" u="1"/>
        <s v="VM2013" u="1"/>
        <s v="MBCZVW6AL0DFSR1" u="1"/>
        <s v="sv254046.ztbpre.icbpre.commerzbank.com" u="1"/>
        <s v="mbczvl1dl0ufdr1.ux.mbid.cz" u="1"/>
        <s v="myczvl1dl0lifx3.ux.mbid.cz" u="1"/>
        <s v="MBCZVW6AL0DFSR2" u="1"/>
        <s v="VM0628" u="1"/>
        <s v="VM1628" u="1"/>
        <s v="VM2628" u="1"/>
        <s v="mbczvl0bl0c24l5" u="1"/>
        <s v="VM0814" u="1"/>
        <s v="mbczvl1dl0ufdr2.ux.mbid.cz" u="1"/>
        <s v="VM0376" u="1"/>
        <s v="VM1814" u="1"/>
        <s v="VM1376" u="1"/>
        <s v="DPVMWA057" u="1"/>
        <s v="VM2376" u="1"/>
        <s v="uksbost-ukfs01" u="1"/>
        <s v="MBCZVW6AL0DFSR3" u="1"/>
        <s v="VM0562" u="1"/>
        <s v="MBCZVW6AL0BST01" u="1"/>
        <s v="VM1562" u="1"/>
        <s v="VM2562" u="1"/>
        <s v="mbczvl1dl0ufdr3.ux.mbid.cz" u="1"/>
        <s v="Win2012R2_Std" u="1"/>
        <s v="UKSDATC-UKVM08" u="1"/>
        <s v="SV440202" u="1"/>
        <s v="MBCZVW6AL0DFSR4" u="1"/>
        <s v="MBCZVW0BL0ATOT1" u="1"/>
        <s v="mbczvl1dl0ofdt1" u="1"/>
        <s v="MBCZVW6AL0BST02" u="1"/>
        <s v="dtvmli033" u="1"/>
        <s v="UKSDATC-UKDB15" u="1"/>
        <s v="mbczvl1dl0ufdr4.ux.mbid.cz" u="1"/>
        <s v="VM0113" u="1"/>
        <s v="VM1113" u="1"/>
        <s v="VM2113" u="1"/>
        <s v="mbfvvl6al0scr1.ux.mbid.cz" u="1"/>
        <s v="myczvl1dl0dami2" u="1"/>
        <s v="DPVMWT014" u="1"/>
        <s v="degbs620 (TRAC Apache)" u="1"/>
        <s v="VM0728" u="1"/>
        <s v="VM1728" u="1"/>
        <s v="VM2728" u="1"/>
        <s v="UKSDATC-UKAP51" u="1"/>
        <s v="ldepo0001-logstash-01.ux.mbid.cz" u="1"/>
        <s v="MBCZVW1DL0ACC02" u="1"/>
        <s v="vIS-EXT01" u="1"/>
        <s v="VM0914" u="1"/>
        <s v="VM0476" u="1"/>
        <s v="VM1914" u="1"/>
        <s v="mbczvl0bl0mqd10.ux.mbid.cz" u="1"/>
        <s v="VM1476" u="1"/>
        <s v="VM2476" u="1"/>
        <s v="VM0662" u="1"/>
        <s v="VM1662" u="1"/>
        <s v="VM2662" u="1"/>
        <s v="UKSBIRS-UKAP40" u="1"/>
        <s v="MBCZVW0BL0CAPP1" u="1"/>
        <s v="MBCZVW1DL0ACC03" u="1"/>
        <s v="degbs031 (Multicash)" u="1"/>
        <s v="sv180626.ztbpre.icbpre.commerzbank.com" u="1"/>
        <s v="DPVMAI003" u="1"/>
        <s v="uksdatc-ukis97" u="1"/>
        <s v="UKSDATC-UKIS03" u="1"/>
        <s v="VM0027" u="1"/>
        <s v="dpvmli060" u="1"/>
        <s v="VM1027" u="1"/>
        <s v="MBCZVW0BL0CAPP2" u="1"/>
        <s v="VM2027" u="1"/>
        <s v="mbczvl0bl0ofma1" u="1"/>
        <s v="UKSDATC-UKTS60" u="1"/>
        <s v="VM0213" u="1"/>
        <s v="mbczvl0bl0orac5" u="1"/>
        <s v="VM1213" u="1"/>
        <s v="DEVMWA079" u="1"/>
        <s v="DPVMWI020" u="1"/>
        <s v="VM2213" u="1"/>
        <s v="VDS-DEV002" u="1"/>
        <s v="vsvc-quorum" u="1"/>
        <s v="PC42080DFO9021" u="1"/>
        <s v="sv240688.ztbpre.icbpre.commerzbank.com" u="1"/>
        <s v="uksdatc-ukls03" u="1"/>
        <s v="infnyp01.zit.commerzbank.com" u="1"/>
        <s v="MBCZVW6AL0SQL01" u="1"/>
        <s v="VM0828" u="1"/>
        <s v="VM1828" u="1"/>
        <s v="sv254087.ztbpre.icbpre.commerzbank.com" u="1"/>
        <s v="VM0576" u="1"/>
        <s v="VM1576" u="1"/>
        <s v="MBCZVW0BL0FRP01" u="1"/>
        <s v="DPVMWA067" u="1"/>
        <s v="MBCZVW6AL0SQL02" u="1"/>
        <s v="mbczvl1dl0cdip1.ux.mbid.cz" u="1"/>
        <s v="VM2576" u="1"/>
        <s v="PC42288DEV9046" u="1"/>
        <s v="VM0762" u="1"/>
        <s v="UKSDATC-UKAP88" u="1"/>
        <s v="VM1762" u="1"/>
        <s v="mbczvl0bd0liw1b.ux.mbid.cz" u="1"/>
        <s v="vCMS-RTC-80" u="1"/>
        <s v="MBCZVW6AL0SQL03" u="1"/>
        <s v="VM0127" u="1"/>
        <s v="davmli702" u="1"/>
        <s v="VM1127" u="1"/>
        <s v="fra1-mgmt-liw5" u="1"/>
        <s v="VM2127" u="1"/>
        <s v="VM0313" u="1"/>
        <s v="VM00130" u="1"/>
        <s v="MBCZVW0BL0FRP03" u="1"/>
        <s v="VM1313" u="1"/>
        <s v="vCMS-RTC-82" u="1"/>
        <s v="VM2313" u="1"/>
        <s v="VM00131" u="1"/>
        <s v="mbczvl0bd0mq9z2" u="1"/>
        <s v="MBCZVW1DL814131" u="1"/>
        <s v="VM0061" u="1"/>
        <s v="VM00132" u="1"/>
        <s v="VM1061" u="1"/>
        <s v="VM2061" u="1"/>
        <s v="VM00133" u="1"/>
        <s v="UKSDATC-UKTS03" u="1"/>
        <s v="VM00134" u="1"/>
        <s v="DTVMWA022" u="1"/>
        <s v="VM00135" u="1"/>
        <s v="VM0928" u="1"/>
        <s v="mbczvl6al0uql1x.ux.mbid.cz" u="1"/>
        <s v="MBCZVW1DD0SWA02" u="1"/>
        <s v="VM1928" u="1"/>
        <s v="VM00136" u="1"/>
        <s v="VM00137" u="1"/>
        <s v="VM0676" u="1"/>
        <s v="DCWS0858" u="1"/>
        <s v="template-win2k12-automation" u="1"/>
        <s v="VM1676" u="1"/>
        <s v="VM00138" u="1"/>
        <s v="VM2676" u="1"/>
        <s v="UKSDATC-UKWS97" u="1"/>
        <s v="sv42118mos0006.emea.corp.geaag.com" u="1"/>
        <s v="VM00139" u="1"/>
        <s v="SUSETEST2" u="1"/>
        <s v="UKSDATC-UKWS03" u="1"/>
        <s v="VM0862" u="1"/>
        <s v="DCWS0878" u="1"/>
        <s v="VM1862" u="1"/>
        <s v="V51_T2WK8SER2" u="1"/>
        <s v="MBCZVW5VL814009" u="1"/>
        <s v="ldepo0002-reactapp-01.ux.mbid.cz" u="1"/>
        <s v="myczsl0bl0iddb1" u="1"/>
        <s v="VM0227" u="1"/>
        <s v="dpvmli070" u="1"/>
        <s v="MYCZSW0BD001026" u="1"/>
        <s v="myczvl1dl0ldad1" u="1"/>
        <s v="VM1227" u="1"/>
        <s v="MBCZVW0BL0SQL01" u="1"/>
        <s v="VM2227" u="1"/>
        <s v="VM0413" u="1"/>
        <s v="VM1413" u="1"/>
        <s v="DPVMWI030" u="1"/>
        <s v="fra0-mgmt-vra4" u="1"/>
        <s v="VM2413" u="1"/>
        <s v="mbczvl0bl0opal1.ux.mbid.cz" u="1"/>
        <s v="VM0161" u="1"/>
        <s v="MBCZVW0BL0SQL02" u="1"/>
        <s v="VM1161" u="1"/>
        <s v="VM2161" u="1"/>
        <s v="vxLocP" u="1"/>
        <s v="Template-W2K16_DMZ01" u="1"/>
        <s v="mbczvl0bl0opal2.ux.mbid.cz" u="1"/>
        <s v="UKSDATC-UKIS20" u="1"/>
        <s v="SV440110" u="1"/>
        <s v="NSX_Controller_2c5dc1cb-aca2-4ebf-be62-6ded6ed4d0e3" u="1"/>
        <s v="MBCZVW0BL0SQL03" u="1"/>
        <s v="degbs602 (IBW FG)" u="1"/>
        <s v="sv254088.ztbpre.icbpre.commerzbank.com" u="1"/>
        <s v="SV42116VIG0006" u="1"/>
        <s v="sv256663.ztb.icb.commerzbank.com" u="1"/>
        <s v="vIVRTEST" u="1"/>
        <s v="VM0776" u="1"/>
        <s v="VM1776" u="1"/>
        <s v="JDE-UKWS04" u="1"/>
        <s v="UKSDC01-UKIS51" u="1"/>
        <s v="MBCZVW1DL0BRGT1" u="1"/>
        <s v="win-test2-OLD" u="1"/>
        <s v="VM0962" u="1"/>
        <s v="VM1962" u="1"/>
        <s v="MBCZVW0BL0SQL04" u="1"/>
        <s v="UKSDATC-UKDB69" u="1"/>
        <s v="UKSDC01-UKMG01" u="1"/>
        <s v="mbczvl1dl0c24l6" u="1"/>
        <s v="fra1-edge-esg1-0" u="1"/>
        <s v="MBCZVW5VL0CA002" u="1"/>
        <s v="VM0327" u="1"/>
        <s v="VM00270" u="1"/>
        <s v="VM1327" u="1"/>
        <s v="MBCZVW0BL0SQL05" u="1"/>
        <s v="SV440224" u="1"/>
        <s v="VM2327" u="1"/>
        <s v="VM00271" u="1"/>
        <s v="DCWS0745" u="1"/>
        <s v="vKlonsbc" u="1"/>
        <s v="myczvl0bl0prde2.ux.mbid.cz" u="1"/>
        <s v="VM0513" u="1"/>
        <s v="mbczvl6altc2t10.ux.mbid.cz" u="1"/>
        <s v="VM0075" u="1"/>
        <s v="VM00272" u="1"/>
        <s v="VM1513" u="1"/>
        <s v="VM1075" u="1"/>
        <s v="VM2513" u="1"/>
        <s v="VM2075" u="1"/>
        <s v="VM00273" u="1"/>
        <s v="SV440254" u="1"/>
        <s v="VM0261" u="1"/>
        <s v="VM00274" u="1"/>
        <s v="VM1261" u="1"/>
        <s v="UKSDATC-UKAP11" u="1"/>
        <s v="VM2261" u="1"/>
        <s v="VM00275" u="1"/>
        <s v="fra0-mgmt-opd5" u="1"/>
        <s v="mbczvl6al0c24d1.ux.mbid.cz" u="1"/>
        <s v="mbczvl6altc2t11.ux.mbid.cz" u="1"/>
        <s v="VM00276" u="1"/>
        <s v="UKVMAXTEST01" u="1"/>
        <s v="DTVMWA032" u="1"/>
        <s v="VM00277" u="1"/>
        <s v="VM00278" u="1"/>
        <s v="VDS-PRODYNA001" u="1"/>
        <s v="MBCZVW0BL0SQL07" u="1"/>
        <s v="VM00279" u="1"/>
        <s v="VM0876" u="1"/>
        <s v="mbczvl6altc2t12.ux.mbid.cz" u="1"/>
        <s v="VM1876" u="1"/>
        <s v="uksnewh-ukfs01" u="1"/>
        <s v="UKSDATC-UKSH10" u="1"/>
        <s v="MBCZVL0BD000C01" u="1"/>
        <s v="UKSDATC-RTCA01" u="1"/>
        <s v="MBCZVW0BL0SQL08" u="1"/>
        <s v="vnw-proxy-srv1" u="1"/>
        <s v="UKSDATC-UKTS20" u="1"/>
        <s v="mbczvl6altc2t13.ux.mbid.cz" u="1"/>
        <s v="wso2tst2-00-tif-01.ux.mbid.cz" u="1"/>
        <s v="myczvl0bl0dmld1.ux.mbid.cz" u="1"/>
        <s v="wso2tst2-00-tif-02.ux.mbid.cz" u="1"/>
        <s v="MBCZVW0BL0HPLR1" u="1"/>
        <s v="wso2pped-01-gw-02.ux.mbid.cz" u="1"/>
        <s v="vPingF-Mgmt" u="1"/>
        <s v="VM0427" u="1"/>
        <s v="VM1427" u="1"/>
        <s v="MBCZVW0BL0SQL09" u="1"/>
        <s v="MYCZSW0BL015080" u="1"/>
        <s v="VM2427" u="1"/>
        <s v="wso2pped-02-gw-02.ux.mbid.cz" u="1"/>
        <s v="sv254019.ztbpre.icbpre.commerzbank.com" u="1"/>
        <s v="vKLMD-1" u="1"/>
        <s v="VM0613" u="1"/>
        <s v="VM0175" u="1"/>
        <s v="VM1613" u="1"/>
        <s v="VM1175" u="1"/>
        <s v="vKLMD-2" u="1"/>
        <s v="DPVMWI040" u="1"/>
        <s v="VM2613" u="1"/>
        <s v="VM2175" u="1"/>
        <s v="mbczvl1dl0orac5" u="1"/>
        <s v="UKSDATC-UKWS20" u="1"/>
        <s v="MBCZVW6ALLAFM01" u="1"/>
        <s v="VM0361" u="1"/>
        <s v="VM00610" u="1"/>
        <s v="VM1361" u="1"/>
        <s v="wso2ppe1-01-ei-02" u="1"/>
        <s v="mbczvl6al0logc3.ux.mbid.cz" u="1"/>
        <s v="VM2361" u="1"/>
        <s v="VM00611" u="1"/>
        <s v="dpvmla002" u="1"/>
        <s v="MBCZVW0BL0DSP01" u="1"/>
        <s v="VM00612" u="1"/>
        <s v="wso2ppe1-02-ei-02" u="1"/>
        <s v="VM00613" u="1"/>
        <s v="UKSDATC-UKAP48" u="1"/>
        <s v="VM00614" u="1"/>
        <s v="wso2ppe1-03-ei-02" u="1"/>
        <s v="VM00615" u="1"/>
        <s v="VM0976" u="1"/>
        <s v="VM1976" u="1"/>
        <s v="MBCZVW0BL0DSP02" u="1"/>
        <s v="VM00616" u="1"/>
        <s v="DPVMWA087" u="1"/>
        <s v="sv256708.ztb.icb.commerzbank.com" u="1"/>
        <s v="VM00617" u="1"/>
        <s v="VM00618" u="1"/>
        <s v="HANATEST1" u="1"/>
        <s v="MYCZSW1DD001021" u="1"/>
        <s v="VM00619" u="1"/>
        <s v="dpvmla802" u="1"/>
        <s v="mbczvl0bl0nfav2.ux.mbid.cz" u="1"/>
        <s v="MBCZNO1D31DF5M0" u="1"/>
        <s v="MBCZVW1DL0FRP02" u="1"/>
        <s v="SV440215" u="1"/>
        <s v="VM0527" u="1"/>
        <s v="VM0089" u="1"/>
        <s v="VM1527" u="1"/>
        <s v="VM1089" u="1"/>
        <s v="VM2527" u="1"/>
        <s v="VM2089" u="1"/>
        <s v="DCWS0746" u="1"/>
        <s v="UKSDATC-UKTS57" u="1"/>
        <s v="VM0713" u="1"/>
        <s v="VM0275" u="1"/>
        <s v="VM1713" u="1"/>
        <s v="VM1275" u="1"/>
        <s v="VM2713" u="1"/>
        <s v="VM2275" u="1"/>
        <s v="VM0461" u="1"/>
        <s v="VM1461" u="1"/>
        <s v="VM2461" u="1"/>
        <s v="vXFB-GW-TEST" u="1"/>
        <s v="mbczvl1dd0liw1d.ux.mbid.cz" u="1"/>
        <s v="UKSDATCUKDB32" u="1"/>
        <s v="UKSDATC-UKWS57" u="1"/>
        <s v="MBCZVW0BD0MST01" u="1"/>
        <s v="VM0012" u="1"/>
        <s v="VM1012" u="1"/>
        <s v="VM2012" u="1"/>
        <s v="MBCZVW0BD1ADFS3" u="1"/>
        <s v="myczsl0bl0indx3.ux.mbid.cz" u="1"/>
        <s v="mbczvl0bl0sbdb1" u="1"/>
        <s v="SUSE12SP4-SAP-ASE" u="1"/>
        <s v="lsmal0004-openapi-01.ux.mbid.cz" u="1"/>
        <s v="track_imgage" u="1"/>
        <s v="uksnort-ukdp01" u="1"/>
        <s v="VM0627" u="1"/>
        <s v="VM0189" u="1"/>
        <s v="VM1627" u="1"/>
        <s v="dtvmla467iba" u="1"/>
        <s v="VM1189" u="1"/>
        <s v="VM2627" u="1"/>
        <s v="ldepo0006-cbl-01.ux.mbid.cz" u="1"/>
        <s v="VM2189" u="1"/>
        <s v="vCogCube" u="1"/>
        <s v="uswfc-cucm03.zit.commerzbank.com" u="1"/>
        <s v="MBCZVW1DL0SQL01" u="1"/>
        <s v="VM0813" u="1"/>
        <s v="VM0375" u="1"/>
        <s v="VM1813" u="1"/>
        <s v="VM1375" u="1"/>
        <s v="DPVMWI050" u="1"/>
        <s v="MBCZVW0BL0MABB1" u="1"/>
        <s v="VM2375" u="1"/>
        <s v="lsmal0011-logstash-01.ux.mbid.cz" u="1"/>
        <s v="VM0561" u="1"/>
        <s v="mbczvl1dl0opal1.ux.mbid.cz" u="1"/>
        <s v="MBCZVW6AL0BSL01" u="1"/>
        <s v="VM1561" u="1"/>
        <s v="myczsl1dl0iddb2" u="1"/>
        <s v="VM2561" u="1"/>
        <s v="dpvmla012" u="1"/>
        <s v="MBCZVW1DL0SQL02" u="1"/>
        <s v="dpvmli690" u="1"/>
        <s v="UKSDC01-UKIS11" u="1"/>
        <s v="mbczvl1dl0opal2.ux.mbid.cz" u="1"/>
        <s v="MBCZVW6AL0BSL02" u="1"/>
        <s v="mbczvl0bl0mq9t3" u="1"/>
        <s v="davmli032" u="1"/>
        <s v="UKSDATC-UKDB29" u="1"/>
        <s v="MBCZVW1DL0SQL03" u="1"/>
        <s v="lsmal0002-reactapp-01.ux.mbid.cz" u="1"/>
        <s v="VM0112" u="1"/>
        <s v="DPVMWA097" u="1"/>
        <s v="VM1112" u="1"/>
        <s v="mbczvl0bl0pr4p1" u="1"/>
        <s v="ussi-BT-TSS01.zit.commerzbank.com" u="1"/>
        <s v="VM2112" u="1"/>
        <s v="degbs508ref" u="1"/>
        <s v="Win2008R2_STD" u="1"/>
        <s v="mbczvl0bl0mq9t4" u="1"/>
        <s v="MBCZVW0BD0AUTG1" u="1"/>
        <s v="SV440216" u="1"/>
        <s v="VM0727" u="1"/>
        <s v="PC42288DEV9023" u="1"/>
        <s v="VM0289" u="1"/>
        <s v="VM1727" u="1"/>
        <s v="dtvmli073" u="1"/>
        <s v="UKSDATC-UKAP65" u="1"/>
        <s v="VM1289" u="1"/>
        <s v="vINSTEP" u="1"/>
        <s v="VM2727" u="1"/>
        <s v="VM2289" u="1"/>
        <s v="DCWS0747" u="1"/>
        <s v="mbczvl6al0elkia1.ux.mbid.cz" u="1"/>
        <s v="wasand05.zit.commerzbank.com" u="1"/>
        <s v="VM0913" u="1"/>
        <s v="VM0475" u="1"/>
        <s v="VM1913" u="1"/>
        <s v="VM1475" u="1"/>
        <s v="DTVMWI033" u="1"/>
        <s v="VM2475" u="1"/>
        <s v="SV410040" u="1"/>
        <s v="VM0661" u="1"/>
        <s v="VM1661" u="1"/>
        <s v="SV410050" u="1"/>
        <s v="VM2661" u="1"/>
        <s v="mbczvl0bl0hypp1" u="1"/>
        <s v="UKVMAXTEST02" u="1"/>
        <s v="DTVMWA052" u="1"/>
        <s v="MBCZVW6AL0MCGL1" u="1"/>
        <s v="ussi-BT-TPO02.zit.commerzbank.com" u="1"/>
        <s v="VM0026" u="1"/>
        <s v="Template-W2K12-Citrix" u="1"/>
        <s v="vNessus" u="1"/>
        <s v="VM1026" u="1"/>
        <s v="VM2026" u="1"/>
        <s v="devmli015" u="1"/>
        <s v="mbczvl0bl0hypp2" u="1"/>
        <s v="MBCZVW1DL0SQL07" u="1"/>
        <s v="myfvvl0bl0binf1.ux.mbid.cz" u="1"/>
        <s v="degbs755test (ityx - wanze)" u="1"/>
        <s v="UKSDATC-UKTS74" u="1"/>
        <s v="VM0212" u="1"/>
        <s v="VM1212" u="1"/>
        <s v="sv241724.ztb.icb.commerzbank.com" u="1"/>
        <s v="VM2212" u="1"/>
        <s v="UKSDATC-UKVM02" u="1"/>
        <s v="VDS-APM001" u="1"/>
        <s v="vCogT-CM" u="1"/>
        <s v="mbczvl1dl0orat5" u="1"/>
        <s v="NLWS0024" u="1"/>
        <s v="mbczvl6al0pdft1.ux.mbid.cz" u="1"/>
        <s v="vCC" u="1"/>
        <s v="DEVMWA091" u="1"/>
        <s v="SV400001" u="1"/>
        <s v="UKSDATC-UKWS74" u="1"/>
        <s v="VM0827" u="1"/>
        <s v="VM0389" u="1"/>
        <s v="fra0-mgmt-iws1" u="1"/>
        <s v="VM1827" u="1"/>
        <s v="MBCZVL1DD000C02" u="1"/>
        <s v="VM1389" u="1"/>
        <s v="mbczvl0bl0dcdb1" u="1"/>
        <s v="MBCZVW0BL0BIO01" u="1"/>
        <s v="VM2389" u="1"/>
        <s v="SV520010" u="1"/>
        <s v="dpvmli003" u="1"/>
        <s v="MBCZVW1DL0SQL09" u="1"/>
        <s v="MBCZVW5VL814144" u="1"/>
        <s v="VM0575" u="1"/>
        <s v="VM1575" u="1"/>
        <s v="VM2575" u="1"/>
        <s v="VM0761" u="1"/>
        <s v="UKSDATC-UKAP08" u="1"/>
        <s v="dpvmli303" u="1"/>
        <s v="VM1761" u="1"/>
        <s v="mbczvl0bl0trdb1.ux.mbid.cz" u="1"/>
        <s v="vIT-RipperW7" u="1"/>
        <s v="VM0126" u="1"/>
        <s v="dpvmli703" u="1"/>
        <s v="VM1126" u="1"/>
        <s v="VM2126" u="1"/>
        <s v="dpvmli803" u="1"/>
        <s v="myczvl1dl0mqm8x.ux.mbid.cz" u="1"/>
        <s v="VM0312" u="1"/>
        <s v="VM00120" u="1"/>
        <s v="VM1312" u="1"/>
        <s v="mbczvl6al0rft4.ux.mbid.cz" u="1"/>
        <s v="VM2312" u="1"/>
        <s v="VM00121" u="1"/>
        <s v="degbs635 (SecureHub)" u="1"/>
        <s v="VM0060" u="1"/>
        <s v="VM00122" u="1"/>
        <s v="VM1060" u="1"/>
        <s v="UKSDATC-UKTS17" u="1"/>
        <s v="VM2060" u="1"/>
        <s v="UKRP011" u="1"/>
        <s v="VM00123" u="1"/>
        <s v="SVP00001" u="1"/>
        <s v="VM00124" u="1"/>
        <s v="SV440207" u="1"/>
        <s v="MYCZSW1DL013020" u="1"/>
        <s v="VM00125" u="1"/>
        <s v="SV410001" u="1"/>
        <s v="SV440217" u="1"/>
        <s v="VM0927" u="1"/>
        <s v="VM0489" u="1"/>
        <s v="VM1927" u="1"/>
        <s v="VM1489" u="1"/>
        <s v="VM00126" u="1"/>
        <s v="vDomino-SFDC1" u="1"/>
        <s v="VM2489" u="1"/>
        <s v="DCWS0748" u="1"/>
        <s v="VM00127" u="1"/>
        <s v="UKSBIRS-UKTS06" u="1"/>
        <s v="UKSDATC-UKDB46" u="1"/>
        <s v="MBCZVW5VL814148" u="1"/>
        <s v="VM0675" u="1"/>
        <s v="VM1675" u="1"/>
        <s v="VM00128" u="1"/>
        <s v="MYCZSW1DL013021" u="1"/>
        <s v="VM2675" u="1"/>
        <s v="SV530030" u="1"/>
        <s v="UKSDATC-UKWS17" u="1"/>
        <s v="VM00129" u="1"/>
        <s v="SV410041" u="1"/>
        <s v="VM0861" u="1"/>
        <s v="SV530040" u="1"/>
        <s v="mbczvl1dl0marh8.ux.mbid.cz" u="1"/>
        <s v="VM1861" u="1"/>
        <s v="SV410051" u="1"/>
        <s v="myczsl1dl0indx1.ux.mbid.cz" u="1"/>
        <s v="mbczsl1dd0rhsat" u="1"/>
        <s v="SV530060" u="1"/>
        <s v="dtvmla105" u="1"/>
        <s v="SV530070" u="1"/>
        <s v="VOIPfuture" u="1"/>
        <s v="VM0226" u="1"/>
        <s v="PC42288DEV9040" u="1"/>
        <s v="VM1226" u="1"/>
        <s v="UKSDATC-UKAP82" u="1"/>
        <s v="VM2226" u="1"/>
        <s v="myczsl0bl0dmsu1" u="1"/>
        <s v="VM0412" u="1"/>
        <s v="UKSDATCUKDB56" u="1"/>
        <s v="VM1412" u="1"/>
        <s v="vAnalyticsT-DP1" u="1"/>
        <s v="VM2412" u="1"/>
        <s v="mbczvl0bl0casl1.ux.mbid.cz" u="1"/>
        <s v="VM0160" u="1"/>
        <s v="UKSDATC-UKN301-NEW" u="1"/>
        <s v="VM1160" u="1"/>
        <s v="MBCZVW1DD0MST02" u="1"/>
        <s v="VM2160" u="1"/>
        <s v="MYCZSW1DL015087" u="1"/>
        <s v="vALARLT-T01" u="1"/>
        <s v="vwpm" u="1"/>
        <s v="SV400002" u="1"/>
        <s v="DEVMWA004" u="1"/>
        <s v="UKSDATC-UKIS34" u="1"/>
        <s v="VM0589" u="1"/>
        <s v="devmli725" u="1"/>
        <s v="VM1589" u="1"/>
        <s v="MBCZVW1DD1ADFS4" u="1"/>
        <s v="VM2589" u="1"/>
        <s v="SV520011" u="1"/>
        <s v="wasdnd05.zit.commerzbank.com" u="1"/>
        <s v="VM0775" u="1"/>
        <s v="SV520021" u="1"/>
        <s v="VM1775" u="1"/>
        <s v="VM0961" u="1"/>
        <s v="dpvmli313" u="1"/>
        <s v="mbczvl1dl0adqd0.ux.mbid.cz" u="1"/>
        <s v="VM1961" u="1"/>
        <s v="WIN10VM1" u="1"/>
        <s v="degbs390ent (iis115)" u="1"/>
        <s v="sv241731.ztbpre.icbpre.commerzbank.com" u="1"/>
        <s v="MBCZVW1DL0TSP01" u="1"/>
        <s v="wso2ppe1-01-gw-02" u="1"/>
        <s v="UKSDATC-UKWS91" u="1"/>
        <s v="VM0326" u="1"/>
        <s v="VM00260" u="1"/>
        <s v="VM1326" u="1"/>
        <s v="mbczvl0bl0psel1.ux.mbid.cz" u="1"/>
        <s v="VM2326" u="1"/>
        <s v="wso2ppe1-02-gw-02" u="1"/>
        <s v="VM00261" u="1"/>
        <s v="MYCZSW0BL014027" u="1"/>
        <s v="VM0512" u="1"/>
        <s v="VM0074" u="1"/>
        <s v="VM00262" u="1"/>
        <s v="VM1512" u="1"/>
        <s v="VM1074" u="1"/>
        <s v="MBCZVW1DL0TSP02" u="1"/>
        <s v="VM2512" u="1"/>
        <s v="wso2ppe1-03-gw-02" u="1"/>
        <s v="VM2074" u="1"/>
        <s v="VM00263" u="1"/>
        <s v="lsmal0006-cbl-01.ux.mbid.cz" u="1"/>
        <s v="myczvl0bl0wps1x" u="1"/>
        <s v="VM0260" u="1"/>
        <s v="VM00264" u="1"/>
        <s v="UKSDATC-UKAP25" u="1"/>
        <s v="myczvl0bl0mydb2" u="1"/>
        <s v="VM1260" u="1"/>
        <s v="lsmal0008-ib-01.ux.mbid.cz" u="1"/>
        <s v="VM2260" u="1"/>
        <s v="VM00265" u="1"/>
        <s v="MYCZSW0BL014028" u="1"/>
        <s v="VM00266" u="1"/>
        <s v="SV440208" u="1"/>
        <s v="visweb-ext-t1" u="1"/>
        <s v="VM00267" u="1"/>
        <s v="SV410002" u="1"/>
        <s v="VM0689" u="1"/>
        <s v="mbczvl1dl0pr4p2" u="1"/>
        <s v="VM1689" u="1"/>
        <s v="VM00268" u="1"/>
        <s v="VM2689" u="1"/>
        <s v="CS42080FR10001" u="1"/>
        <s v="mbczvl0bl0nasl1.ux.mbid.cz" u="1"/>
        <s v="VM00269" u="1"/>
        <s v="SV440238" u="1"/>
        <s v="mbczvl1dl0mq9t5" u="1"/>
        <s v="VM0875" u="1"/>
        <s v="MBCZVW1DD0AUTG2" u="1"/>
        <s v="VM1875" u="1"/>
        <s v="SV530031" u="1"/>
        <s v="vXPR" u="1"/>
        <s v="SV410042" u="1"/>
        <s v="SV530041" u="1"/>
        <s v="SV410052" u="1"/>
        <s v="UKSDATC-UKDV03" u="1"/>
        <s v="mbczvl0bl0nasl2.ux.mbid.cz" u="1"/>
        <s v="dtvmla015" u="1"/>
        <s v="UKSDATC-UKTS34" u="1"/>
        <s v="mbczvl1dl0mq9t6" u="1"/>
        <s v="SV530061" u="1"/>
        <s v="UKVMAXTEST03" u="1"/>
        <s v="MBCZVW1DD0AUTG3" u="1"/>
        <s v="DTVMWA072" u="1"/>
        <s v="SV530071" u="1"/>
        <s v="myczvl0bl0binf1.ux.mbid.cz" u="1"/>
        <s v="MBCZVW6ALLBENE1" u="1"/>
        <s v="VM0426" u="1"/>
        <s v="VM1426" u="1"/>
        <s v="VM2426" u="1"/>
        <s v="mbczvl0bl0nasl3.ux.mbid.cz" u="1"/>
        <s v="VM0612" u="1"/>
        <s v="VM0174" u="1"/>
        <s v="VM1612" u="1"/>
        <s v="VM1174" u="1"/>
        <s v="sv241726.ztb.icb.commerzbank.com" u="1"/>
        <s v="VM2612" u="1"/>
        <s v="VM2174" u="1"/>
        <s v="UKSDATC-UKWS34" u="1"/>
        <s v="VM0360" u="1"/>
        <s v="VM00600" u="1"/>
        <s v="VM1360" u="1"/>
        <s v="MBCZVW0BD0BIO01" u="1"/>
        <s v="VM2360" u="1"/>
        <s v="VM00601" u="1"/>
        <s v="myczvl0bl0adqc2" u="1"/>
        <s v="VM00602" u="1"/>
        <s v="SVPVTTEST" u="1"/>
        <s v="vBOKO-T01" u="1"/>
        <s v="SV400003" u="1"/>
        <s v="SV440001" u="1"/>
        <s v="VM00603" u="1"/>
        <s v="VM0789" u="1"/>
        <s v="SV520002" u="1"/>
        <s v="VM1789" u="1"/>
        <s v="VM00604" u="1"/>
        <s v="SV520012" u="1"/>
        <s v="VM00605" u="1"/>
        <s v="MBCZVW1DL0BIO01" u="1"/>
        <s v="mbczvl6allpayl1.ux.mbid.cz" u="1"/>
        <s v="VM0975" u="1"/>
        <s v="SV520022" u="1"/>
        <s v="VM1975" u="1"/>
        <s v="VM00606" u="1"/>
        <s v="GEA-FRA1-NetApp-PerfMan" u="1"/>
        <s v="VM00607" u="1"/>
        <s v="WIN10VM2" u="1"/>
        <s v="VM00608" u="1"/>
        <s v="mbczvl1dl0dcdb2" u="1"/>
        <s v="VM00609" u="1"/>
        <s v="MBCZVW1DL0BIO02" u="1"/>
        <s v="mbczvl6allpayl2.ux.mbid.cz" u="1"/>
        <s v="NLLX0004" u="1"/>
        <s v="MBCZVW5VL0AVQ01" u="1"/>
        <s v="sv241732.ztbpre.icbpre.commerzbank.com" u="1"/>
        <s v="DPVMWA002" u="1"/>
        <s v="VM0526" u="1"/>
        <s v="VM0088" u="1"/>
        <s v="VM1526" u="1"/>
        <s v="VM1088" u="1"/>
        <s v="nfrmti06.zit.commerzbank.com" u="1"/>
        <s v="VM2526" u="1"/>
        <s v="VM2088" u="1"/>
        <s v="mbczvl6altpayh3.ux.mbid.cz" u="1"/>
        <s v="SV440135" u="1"/>
        <s v="VM0712" u="1"/>
        <s v="MBCZVW5VL0AVQ02" u="1"/>
        <s v="VM0274" u="1"/>
        <s v="VM1712" u="1"/>
        <s v="VM1274" u="1"/>
        <s v="SV440145" u="1"/>
        <s v="myfvvl0bl0ccax2.ux.mbid.cz" u="1"/>
        <s v="VM2712" u="1"/>
        <s v="VM2274" u="1"/>
        <s v="VM0460" u="1"/>
        <s v="VM1460" u="1"/>
        <s v="MBCZVW0BL0ARC1" u="1"/>
        <s v="VM2460" u="1"/>
        <s v="mbczvl6altpayh4.ux.mbid.cz" u="1"/>
        <s v="SV440209" u="1"/>
        <s v="SV410003" u="1"/>
        <s v="SV450001" u="1"/>
        <s v="DPVMWA802" u="1"/>
        <s v="VM0889" u="1"/>
        <s v="V4_Tw2k3_x32EER2" u="1"/>
        <s v="VM1889" u="1"/>
        <s v="SV410023" u="1"/>
        <s v="SV440239" u="1"/>
        <s v="dtvmli006" u="1"/>
        <s v="VM0011" u="1"/>
        <s v="mbczvl6al0rtel1.ux.mbid.cz" u="1"/>
        <s v="SV530032" u="1"/>
        <s v="VM1011" u="1"/>
        <s v="MBCZVL0BD1CHPSB" u="1"/>
        <s v="ol7-test" u="1"/>
        <s v="SV410043" u="1"/>
        <s v="VM2011" u="1"/>
        <s v="ol8-test" u="1"/>
        <s v="SV530042" u="1"/>
        <s v="SV530052" u="1"/>
        <s v="UKSDATC-UKAP42" u="1"/>
        <s v="SV530062" u="1"/>
        <s v="DTVMWA082" u="1"/>
        <s v="mbczvl6al0rtel2.ux.mbid.cz" u="1"/>
        <s v="SV530072" u="1"/>
        <s v="mbczvl0bl0mq9l1.ux.mbid.cz" u="1"/>
        <s v="VM0626" u="1"/>
        <s v="VM0188" u="1"/>
        <s v="VM1626" u="1"/>
        <s v="SV42080HIL9045" u="1"/>
        <s v="VM1188" u="1"/>
        <s v="VM2626" u="1"/>
        <s v="devmli045" u="1"/>
        <s v="VM2188" u="1"/>
        <s v="mbczvl6altpayh7.ux.mbid.cz" u="1"/>
        <s v="VM0812" u="1"/>
        <s v="VM0374" u="1"/>
        <s v="MBCZVW0BL0SNDL1" u="1"/>
        <s v="VM1812" u="1"/>
        <s v="mbczvl6al0rtel3.ux.mbid.cz" u="1"/>
        <s v="myczvl1dl0gedis.ux.mbid.cz" u="1"/>
        <s v="VM1374" u="1"/>
        <s v="VM2374" u="1"/>
        <s v="mbczvl0bl0nfap2.ux.mbid.cz" u="1"/>
        <s v="mbczvl1dl0casl1.ux.mbid.cz" u="1"/>
        <s v="VM0560" u="1"/>
        <s v="VM1560" u="1"/>
        <s v="VM2560" u="1"/>
        <s v="mbczvl6altpayh8.ux.mbid.cz" u="1"/>
        <s v="UKSDATC-UKTS51" u="1"/>
        <s v="myczsl1dl0dmsu2" u="1"/>
        <s v="SV400004" u="1"/>
        <s v="VM0989" u="1"/>
        <s v="VM1989" u="1"/>
        <s v="template-win2k16" u="1"/>
        <s v="SV520013" u="1"/>
        <s v="mbczvl1dl0amlc1" u="1"/>
        <s v="dpvmli033" u="1"/>
        <s v="MBCZVW0BL0VSH01" u="1"/>
        <s v="VM0111" u="1"/>
        <s v="VM1111" u="1"/>
        <s v="MBCZVW1DL0TSL01" u="1"/>
        <s v="VM2111" u="1"/>
        <s v="mbczvl0bl0nfap4.ux.mbid.cz" u="1"/>
        <s v="mbczvl1dl0amlc2" u="1"/>
        <s v="mbfvvl0bl0eded1.ux.mbid.cz" u="1"/>
        <s v="MYCZSW0BL015026" u="1"/>
        <s v="MBCZVW1DL0XCPP1" u="1"/>
        <s v="lsb000002-logstash-01.ux.mbid.cz" u="1"/>
        <s v="DPVMWA012" u="1"/>
        <s v="PC42288DEV9037" u="1"/>
        <s v="VM0726" u="1"/>
        <s v="UKSDATC-UKAP79" u="1"/>
        <s v="VM0288" u="1"/>
        <s v="VM1726" u="1"/>
        <s v="VM1288" u="1"/>
        <s v="nfrmti07.zit.commerzbank.com" u="1"/>
        <s v="VM2726" u="1"/>
        <s v="VM2288" u="1"/>
        <s v="VM0912" u="1"/>
        <s v="VM0474" u="1"/>
        <s v="VM1912" u="1"/>
        <s v="VM1474" u="1"/>
        <s v="TestCVBackup" u="1"/>
        <s v="VM2474" u="1"/>
        <s v="VM0660" u="1"/>
        <s v="divmli700" u="1"/>
        <s v="VM1660" u="1"/>
        <s v="vWAS-APP-PROD2" u="1"/>
        <s v="myczvl1dl0wps1x" u="1"/>
        <s v="VM2660" u="1"/>
        <s v="mbczvl1dl0psel2.ux.mbid.cz" u="1"/>
        <s v="mbczvl0bl0mq9n1" u="1"/>
        <s v="visiib-d1" u="1"/>
        <s v="MBCZVW6AL0EAR01" u="1"/>
        <s v="SV410004" u="1"/>
        <s v="SV450002" u="1"/>
        <s v="VM0025" u="1"/>
        <s v="VM1025" u="1"/>
        <s v="myczvl0bl0gem01.ux.mbid.cz" u="1"/>
        <s v="VM2025" u="1"/>
        <s v="mbczvl0bl0mq9n2" u="1"/>
        <s v="mbczvl1dl0nasl1.ux.mbid.cz" u="1"/>
        <s v="VM0211" u="1"/>
        <s v="SV530033" u="1"/>
        <s v="VM1211" u="1"/>
        <s v="UKSDATCUKSA81" u="1"/>
        <s v="MBCZVW0BL0GVPX1" u="1"/>
        <s v="MBCZVW6AL0EAR02" u="1"/>
        <s v="SV410044" u="1"/>
        <s v="VM2211" u="1"/>
        <s v="VDS-DEV001" u="1"/>
        <s v="UKSDATC-UKAP110" u="1"/>
        <s v="SV530053" u="1"/>
        <s v="JDE-UKAP34" u="1"/>
        <s v="SV530063" u="1"/>
        <s v="UKVMAXTEST04" u="1"/>
        <s v="V65_TW2K16SE_SECBOOT_DATACENTER1_VLAN321" u="1"/>
        <s v="mbczvl1dl0nasl2.ux.mbid.cz" u="1"/>
        <s v="UKSDATC-UKDB23" u="1"/>
        <s v="DTVMWA092" u="1"/>
        <s v="MBCZVL5VL0RPRM1" u="1"/>
        <s v="SV530073" u="1"/>
        <s v="UKSDATC-UKWS88" u="1"/>
        <s v="VM0826" u="1"/>
        <s v="VM0388" u="1"/>
        <s v="MBCZVW0BL0XCBB1" u="1"/>
        <s v="VM1826" u="1"/>
        <s v="UKSDATC-UKAP111" u="1"/>
        <s v="VM1388" u="1"/>
        <s v="MBCZVW0BL0WUEFS" u="1"/>
        <s v="VM2388" u="1"/>
        <s v="mbczvl1dl0nasl3.ux.mbid.cz" u="1"/>
        <s v="VM0574" u="1"/>
        <s v="MBCZVL5VL0RPRM2" u="1"/>
        <s v="VM1574" u="1"/>
        <s v="NTT_Templatew2016" u="1"/>
        <s v="VM2574" u="1"/>
        <s v="sv241600.ztbpre.icbpre.commerzbank.com" u="1"/>
        <s v="VM0760" u="1"/>
        <s v="UKSDATC-UKAP112" u="1"/>
        <s v="myczvl1dl0binf2.ux.mbid.cz" u="1"/>
        <s v="VM1760" u="1"/>
        <s v="sv241610.ztbpre.icbpre.commerzbank.com" u="1"/>
        <s v="mbczvl0bl0mq9n5" u="1"/>
        <s v="mbczvl6alszabb1.ux.mbid.cz" u="1"/>
        <s v="SV400005" u="1"/>
        <s v="SV460002" u="1"/>
        <s v="VM0125" u="1"/>
        <s v="SV520014" u="1"/>
        <s v="VM1125" u="1"/>
        <s v="VM2125" u="1"/>
        <s v="MBCZVW1DD0BIO02" u="1"/>
        <s v="VM0311" u="1"/>
        <s v="mbczvl6alszabb2.ux.mbid.cz" u="1"/>
        <s v="VM00110" u="1"/>
        <s v="myczvl1dl0adqc3" u="1"/>
        <s v="VM1311" u="1"/>
        <s v="VM2311" u="1"/>
        <s v="DPVMWI003" u="1"/>
        <s v="VM00111" u="1"/>
        <s v="mbczvl0bl0tad0" u="1"/>
        <s v="VM00112" u="1"/>
        <s v="VM00113" u="1"/>
        <s v="MBCZVW1DD0BIO03" u="1"/>
        <s v="SV440073" u="1"/>
        <s v="wso2pped-00-hap-01.ux.mbid.cz" u="1"/>
        <s v="VM00114" u="1"/>
        <s v="wso2pped-00-hap-02.ux.mbid.cz" u="1"/>
        <s v="DPVMWA022" u="1"/>
        <s v="VM00115" u="1"/>
        <s v="Win7-32-Schneider (nicht löschen, Adminrechner für FC Switche) )" u="1"/>
        <s v="VM0926" u="1"/>
        <s v="MBCZVW1DL0PPDR1" u="1"/>
        <s v="VM0488" u="1"/>
        <s v="MBCZVW0BL0ADFS1" u="1"/>
        <s v="VM1926" u="1"/>
        <s v="UKSDATC-UKAP115" u="1"/>
        <s v="VM1488" u="1"/>
        <s v="VM00116" u="1"/>
        <s v="lsmal0010-ib-01.ux.mbid.cz" u="1"/>
        <s v="VM2488" u="1"/>
        <s v="VM00117" u="1"/>
        <s v="VM0674" u="1"/>
        <s v="UKSDATCUKAP67" u="1"/>
        <s v="MBCZVW0BL0BCZ01" u="1"/>
        <s v="VM1674" u="1"/>
        <s v="VM00118" u="1"/>
        <s v="SV440147" u="1"/>
        <s v="vWAS-Pilot01" u="1"/>
        <s v="VM2674" u="1"/>
        <s v="DPVMWI803" u="1"/>
        <s v="VM00119" u="1"/>
        <s v="VM0860" u="1"/>
        <s v="divmli710" u="1"/>
        <s v="UKSDATC-UKAP116" u="1"/>
        <s v="VDI-W10-EXECUT1" u="1"/>
        <s v="VM1860" u="1"/>
        <s v="lsb000003-reactapp-01.ux.mbid.cz" u="1"/>
        <s v="mbczvl6al0intl1.ux.mbid.cz" u="1"/>
        <s v="VM0039" u="1"/>
        <s v="MBCZVW1DL0XCDV1" u="1"/>
        <s v="VM1039" u="1"/>
        <s v="myczvl0bl0ufua1.ux.mbid.cz" u="1"/>
        <s v="SV470002" u="1"/>
        <s v="MBCZVL5VL0MCU01" u="1"/>
        <s v="VM2039" u="1"/>
        <s v="VM0225" u="1"/>
        <s v="UKSDATC-UKAP96" u="1"/>
        <s v="UKSDATC-UKAP117" u="1"/>
        <s v="VDI-W10-EXECUT2" u="1"/>
        <s v="VM1225" u="1"/>
        <s v="UKSDATC-UKAP02" u="1"/>
        <s v="SV410025" u="1"/>
        <s v="dtvmli026" u="1"/>
        <s v="VM2225" u="1"/>
        <s v="VM0411" u="1"/>
        <s v="SV530034" u="1"/>
        <s v="MBCZVW6ALPFCO03" u="1"/>
        <s v="VM1411" u="1"/>
        <s v="myczvl0bl0ufua2.ux.mbid.cz" u="1"/>
        <s v="SV410045" u="1"/>
        <s v="uksberk-ukdp01" u="1"/>
        <s v="VM2411" u="1"/>
        <s v="SV530044" u="1"/>
        <s v="mbczvl0bd0nfap1.ux.mbid.cz" u="1"/>
        <s v="MBCZVL1DD1CHPSB" u="1"/>
        <s v="myfvvl0bd0ufwdl.ux.mbid.cz" u="1"/>
        <s v="UKSDATC-UKAP118" u="1"/>
        <s v="VDI-W10-EXECUT3" u="1"/>
        <s v="SV530054" u="1"/>
        <s v="DCWS1810" u="1"/>
        <s v="SV530064" u="1"/>
        <s v="myczvl1dl0mqm2x.ux.mbid.cz" u="1"/>
        <s v="UKSDATCUKDB62" u="1"/>
        <s v="MYCZSW1DL015022" u="1"/>
        <s v="SV530074" u="1"/>
        <s v="UKSDATC-UKSH01" u="1"/>
        <s v="UKSDATC-UKIS48" u="1"/>
        <s v="DTVMWA005" u="1"/>
        <s v="VM0588" u="1"/>
        <s v="UKSDATC-UKAP119" u="1"/>
        <s v="VDI-W10-EXECUT4" u="1"/>
        <s v="VM1588" u="1"/>
        <s v="VM2588" u="1"/>
        <s v="VM0774" u="1"/>
        <s v="UKSDATC-UKTS11" u="1"/>
        <s v="VM1774" u="1"/>
        <s v="mbczvl0bl0vmwba.ux.mbid.cz" u="1"/>
        <s v="mbczvl6allvido3.ux.mbid.cz" u="1"/>
        <s v="mbczvl0bd0nfap3.ux.mbid.cz" u="1"/>
        <s v="VM0960" u="1"/>
        <s v="mbczvl1dl0mq9l2.ux.mbid.cz" u="1"/>
        <s v="vOS-SIPTrunk-1" u="1"/>
        <s v="VDI-W10-EXECUT5" u="1"/>
        <s v="VM1960" u="1"/>
        <s v="mbczvl6altrew1l" u="1"/>
        <s v="wso2liv1-01-ei-01" u="1"/>
        <s v="VM0139" u="1"/>
        <s v="UKSDATC-UKDB40" u="1"/>
        <s v="VM1139" u="1"/>
        <s v="SV400006" u="1"/>
        <s v="SV480002" u="1"/>
        <s v="VM2139" u="1"/>
        <s v="SV520005" u="1"/>
        <s v="SV530045-New" u="1"/>
        <s v="UKSDATC-UKWS11" u="1"/>
        <s v="wso2liv1-02-ei-01" u="1"/>
        <s v="VM0325" u="1"/>
        <s v="VDI-W10-EXECUT6" u="1"/>
        <s v="VM00250" u="1"/>
        <s v="SV520015" u="1"/>
        <s v="VM1325" u="1"/>
        <s v="VM2325" u="1"/>
        <s v="VM00251" u="1"/>
        <s v="wso2liv1-03-ei-01" u="1"/>
        <s v="VM0511" u="1"/>
        <s v="MYCZSW1DL015025" u="1"/>
        <s v="VM0073" u="1"/>
        <s v="VM00252" u="1"/>
        <s v="uksnort-ukfs01" u="1"/>
        <s v="VM1511" u="1"/>
        <s v="VM1073" u="1"/>
        <s v="VM2511" u="1"/>
        <s v="DPVMWI013" u="1"/>
        <s v="VM2073" u="1"/>
        <s v="VM00253" u="1"/>
        <s v="mbczvl0bl0eded1.ux.mbid.cz" u="1"/>
        <s v="UKSDATC-UKAP39" u="1"/>
        <s v="VDS-NETWORK" u="1"/>
        <s v="VDI-W10-EXECUT7" u="1"/>
        <s v="mbczvl1dl0cdid1.ux.mbid.cz" u="1"/>
        <s v="VM00254" u="1"/>
        <s v="VM00255" u="1"/>
        <s v="SV440074" u="1"/>
        <s v="VM00256" u="1"/>
        <s v="DPVMWA032" u="1"/>
        <s v="VM00257" u="1"/>
        <s v="lib000001-cbl-01.ux.mbid.cz" u="1"/>
        <s v="VM0688" u="1"/>
        <s v="VDI-W10-EXECUT8" u="1"/>
        <s v="VM1688" u="1"/>
        <s v="VM00258" u="1"/>
        <s v="VM2688" u="1"/>
        <s v="MYCZSW0BL016027" u="1"/>
        <s v="VM00259" u="1"/>
        <s v="VM0874" u="1"/>
        <s v="MYCZSW1DL015027" u="1"/>
        <s v="VM1874" u="1"/>
        <s v="SV440148" u="1"/>
        <s v="mbczvl1dl0reco4" u="1"/>
        <s v="DCWS0947_CHG0055330" u="1"/>
        <s v="divmli720" u="1"/>
        <s v="UKSDATC-UKTS48" u="1"/>
        <s v="MBCZVL0BD0CAP01" u="1"/>
        <s v="MYCZSW0BL016028" u="1"/>
        <s v="mbczvl0bl0ortx6.ux.mbid.cz" u="1"/>
        <s v="VM0239" u="1"/>
        <s v="SV520015Print" u="1"/>
        <s v="VM1239" u="1"/>
        <s v="SV490002" u="1"/>
        <s v="VM2239" u="1"/>
        <s v="mbczvl6al0elkb8.ux.mbid.cz" u="1"/>
        <s v="VM0425" u="1"/>
        <s v="VM1425" u="1"/>
        <s v="fra1-sddc-jts2" u="1"/>
        <s v="SV410026" u="1"/>
        <s v="VM2425" u="1"/>
        <s v="SV530025" u="1"/>
        <s v="mbczvl0bl0ortx7.ux.mbid.cz" u="1"/>
        <s v="myczsl0bl0clcs1.ux.mbid.cz" u="1"/>
        <s v="UKSDATC-UKDB77" u="1"/>
        <s v="V65_TW2K16SE_SECBOOT_DATACENTER1_VLAN320" u="1"/>
        <s v="VM0611" u="1"/>
        <s v="VM0173" u="1"/>
        <s v="UKLS001" u="1"/>
        <s v="SV530035" u="1"/>
        <s v="VM1611" u="1"/>
        <s v="UKSDATC-UKRP02" u="1"/>
        <s v="VM1173" u="1"/>
        <s v="SV410046" u="1"/>
        <s v="VM2611" u="1"/>
        <s v="UKSDATC-UKWS48" u="1"/>
        <s v="VM2173" u="1"/>
        <s v="SV530045" u="1"/>
        <s v="SV530055" u="1"/>
        <s v="DCWS1811" u="1"/>
        <s v="SV530065" u="1"/>
        <s v="UKVMAXTEST05" u="1"/>
        <s v="myczvl0bl0adqcp" u="1"/>
        <s v="SV530075" u="1"/>
        <s v="mbczvl1dl0mq9n3" u="1"/>
        <s v="DPVMWT017" u="1"/>
        <s v="vds-mueller" u="1"/>
        <s v="DTVMWA015" u="1"/>
        <s v="VM0788" u="1"/>
        <s v="VM1788" u="1"/>
        <s v="myczvl0bl0ufdt2.ux.mbid.cz" u="1"/>
        <s v="myfvvl0bl0orac4.ux.mbid.cz" u="1"/>
        <s v="VM0974" u="1"/>
        <s v="SUSE12SP4-SAPHANA" u="1"/>
        <s v="VM1974" u="1"/>
        <s v="mbczvl1dl0mq9n4" u="1"/>
        <s v="wso2tstx-00-km-01.ux.mbid.cz" u="1"/>
        <s v="wso2ppe1-00-tif-01" u="1"/>
        <s v="wso2ppe1-00-tif-02" u="1"/>
        <s v="mbczvl1dl0mqt6x.ux.mbid.cz" u="1"/>
        <s v="VM0339" u="1"/>
        <s v="VM00390" u="1"/>
        <s v="VM1339" u="1"/>
        <s v="SV440005" u="1"/>
        <s v="MBCZVW6ALLBSF01" u="1"/>
        <s v="VM2339" u="1"/>
        <s v="VM00391" u="1"/>
        <s v="SV520006" u="1"/>
        <s v="VM0525" u="1"/>
        <s v="VM0087" u="1"/>
        <s v="VM00392" u="1"/>
        <s v="SV520016" u="1"/>
        <s v="VM1525" u="1"/>
        <s v="dpvmli063" u="1"/>
        <s v="VM1087" u="1"/>
        <s v="VM2525" u="1"/>
        <s v="VM2087" u="1"/>
        <s v="VM00393" u="1"/>
        <s v="VM0711" u="1"/>
        <s v="MBCZVW0BL0HTD01" u="1"/>
        <s v="ltban0003-logstash-01.ux.mbid.cz" u="1"/>
        <s v="VM0273" u="1"/>
        <s v="VM00394" u="1"/>
        <s v="mbczvl1dl0mq9n6" u="1"/>
        <s v="VM1711" u="1"/>
        <s v="vSVKALIW10-T01" u="1"/>
        <s v="VM1273" u="1"/>
        <s v="MBCZVW6ALLBSF02" u="1"/>
        <s v="mbczvl0bl0prt6x.ux.mbid.cz" u="1"/>
        <s v="VM2711" u="1"/>
        <s v="DPVMWI023" u="1"/>
        <s v="VM2273" u="1"/>
        <s v="VM00395" u="1"/>
        <s v="NSX_Controller_35542fd4-eb26-40b0-a679-b9449ce5975a" u="1"/>
        <s v="mbczvl1dl0ufwa3.ux.mbid.cz" u="1"/>
        <s v="degbs623test (DB TRAC)" u="1"/>
        <s v="VM00396" u="1"/>
        <s v="mbczvl1dl0tad0" u="1"/>
        <s v="VM00397" u="1"/>
        <s v="VM00398" u="1"/>
        <s v="DPVMWA042" u="1"/>
        <s v="vNSX-Manager-VDI" u="1"/>
        <s v="VM00399" u="1"/>
        <s v="VM0888" u="1"/>
        <s v="mbczvl1dl0ufwa4.ux.mbid.cz" u="1"/>
        <s v="VM1888" u="1"/>
        <s v="fra0-mgmt-bkm2" u="1"/>
        <s v="myczvl1dl0prun1.ux.mbid.cz" u="1"/>
        <s v="UKSBIRS-UKDB09" u="1"/>
        <s v="SV42080DF19017 - Linux" u="1"/>
        <s v="WS-2008R2-STD-DT-20200116" u="1"/>
        <s v="VM0010" u="1"/>
        <s v="vCogTA-DSP01" u="1"/>
        <s v="VM1010" u="1"/>
        <s v="VM2010" u="1"/>
        <s v="mbczvl6al0dcadc.ux.mbid.cz" u="1"/>
        <s v="divmli730" u="1"/>
        <s v="UKSDATC-UKAP56" u="1"/>
        <s v="MBCZVW1DL0ADFS2" u="1"/>
        <s v="MBCZVW1DL0ASC1" u="1"/>
        <s v="VM0439" u="1"/>
        <s v="VM1439" u="1"/>
        <s v="SV490003" u="1"/>
        <s v="DAVMWA081" u="1"/>
        <s v="VM2439" u="1"/>
        <s v="VM0625" u="1"/>
        <s v="VM0187" u="1"/>
        <s v="VM1625" u="1"/>
        <s v="VM1187" u="1"/>
        <s v="SV410027" u="1"/>
        <s v="VM2625" u="1"/>
        <s v="VM2187" u="1"/>
        <s v="SV530026" u="1"/>
        <s v="VM0811" u="1"/>
        <s v="myczvl0bd0ufwdl.ux.mbid.cz" u="1"/>
        <s v="VM0373" u="1"/>
        <s v="VM1811" u="1"/>
        <s v="VM1373" u="1"/>
        <s v="SV410047" u="1"/>
        <s v="V6_GITS_DEV" u="1"/>
        <s v="VM2373" u="1"/>
        <s v="SV530046" u="1"/>
        <s v="SV530056" u="1"/>
        <s v="myczvl0bl0autl4" u="1"/>
        <s v="DCWS1812" u="1"/>
        <s v="mbczvl6alppcsm1.ux.mbid.cz" u="1"/>
        <s v="SV530066" u="1"/>
        <s v="UKSDATC-UKTS65" u="1"/>
        <s v="MBCZVW0BL0GEBB1" u="1"/>
        <s v="UKSDC01-UKIS39" u="1"/>
        <s v="MYCZSW0BL013101" u="1"/>
        <s v="DTVMWA025" u="1"/>
        <s v="MBCZVW1DL0CAPD1" u="1"/>
        <s v="VM0988" u="1"/>
        <s v="VM1988" u="1"/>
        <s v="mbczvl6alppcsm2.ux.mbid.cz" u="1"/>
        <s v="uksstou-ukdp01" u="1"/>
        <s v="MBCZVW6AL0SQL51" u="1"/>
        <s v="VM0110" u="1"/>
        <s v="VM1110" u="1"/>
        <s v="VM2110" u="1"/>
        <s v="VM0539" u="1"/>
        <s v="VM1539" u="1"/>
        <s v="MBCZVW0BL0PBR01" u="1"/>
        <s v="MBCZVW0BL0SARA1" u="1"/>
        <s v="VM2539" u="1"/>
        <s v="SV520007" u="1"/>
        <s v="VM0725" u="1"/>
        <s v="VM0287" u="1"/>
        <s v="SV520017" u="1"/>
        <s v="VM1725" u="1"/>
        <s v="dpvmli073" u="1"/>
        <s v="VM1287" u="1"/>
        <s v="VM2725" u="1"/>
        <s v="VM2287" u="1"/>
        <s v="myczsl0bl0ccdx1" u="1"/>
        <s v="VM0911" u="1"/>
        <s v="MBCZVW6AL0IDMT1" u="1"/>
        <s v="VM0473" u="1"/>
        <s v="mbczvl1dl0ortx3.ux.mbid.cz" u="1"/>
        <s v="VM1911" u="1"/>
        <s v="VM1473" u="1"/>
        <s v="DPVMWI033" u="1"/>
        <s v="VM2473" u="1"/>
        <s v="MBCZVW6ALLEWFM1" u="1"/>
        <s v="MBCZVW6AL0IDMT2" u="1"/>
        <s v="mbczvl1dl0eded2.ux.mbid.cz" u="1"/>
        <s v="VM0024" u="1"/>
        <s v="MBCZVW6ALLGWFM1" u="1"/>
        <s v="VM1024" u="1"/>
        <s v="UKSDATC-UKTS08" u="1"/>
        <s v="VM2024" u="1"/>
        <s v="VM0210" u="1"/>
        <s v="MBCZVW6AL0AUTL1" u="1"/>
        <s v="VM1210" u="1"/>
        <s v="win-test1" u="1"/>
        <s v="VM2210" u="1"/>
        <s v="MBCZVW6ALLGWFM2" u="1"/>
        <s v="UKSDATC-UKDB37" u="1"/>
        <s v="VM0639" u="1"/>
        <s v="VM1639" u="1"/>
        <s v="VM2639" u="1"/>
        <s v="VM0825" u="1"/>
        <s v="VM0387" u="1"/>
        <s v="VM1825" u="1"/>
        <s v="VM1387" u="1"/>
        <s v="VM2387" u="1"/>
        <s v="SV530027" u="1"/>
        <s v="MBCZVL1DD0CAP02" u="1"/>
        <s v="VM0573" u="1"/>
        <s v="VM1573" u="1"/>
        <s v="SV410048" u="1"/>
        <s v="myczvl1dd0ufwdd.ux.mbid.cz" u="1"/>
        <s v="VM2573" u="1"/>
        <s v="SV530047" u="1"/>
        <s v="SV530057" u="1"/>
        <s v="PC42288DEV9031" u="1"/>
        <s v="DCWS1813" u="1"/>
        <s v="UKSDATC-UKAP73" u="1"/>
        <s v="UKSDATCUKSA04" u="1"/>
        <s v="UKSDATCUKSAP3" u="1"/>
        <s v="SV530067" u="1"/>
        <s v="UKVMAXTEST06" u="1"/>
        <s v="fra1-mgmt-ans5" u="1"/>
        <s v="SV530077" u="1"/>
        <s v="MBCZVW6ALTBRG01" u="1"/>
        <s v="mbczvl6alslogb5.ux.mbid.cz" u="1"/>
        <s v="DTVMWA035" u="1"/>
        <s v="myczvl0bl0orac4.ux.mbid.cz" u="1"/>
        <s v="mbczvl0bl0nasw1.ux.mbid.cz" u="1"/>
        <s v="VM0124" u="1"/>
        <s v="VM1124" u="1"/>
        <s v="sv256466.ztb.icb.commerzbank.com" u="1"/>
        <s v="VM2124" u="1"/>
        <s v="myczvl1dl0mqt3x.ux.mbid.cz" u="1"/>
        <s v="VM0310" u="1"/>
        <s v="VM00100" u="1"/>
        <s v="MBCZVW6ALTBRG02" u="1"/>
        <s v="VM1310" u="1"/>
        <s v="VM2310" u="1"/>
        <s v="VM00101" u="1"/>
        <s v="UKSDATC-UKIS25" u="1"/>
        <s v="degbs528test (CRM)" u="1"/>
        <s v="VM00102" u="1"/>
        <s v="VM00103" u="1"/>
        <s v="VM0739" u="1"/>
        <s v="UKSDATC-UKTS82" u="1"/>
        <s v="mbczvl0bd0clg31" u="1"/>
        <s v="VM1739" u="1"/>
        <s v="VM00104" u="1"/>
        <s v="mbczvl1dl0nasf1.ux.mbid.cz" u="1"/>
        <s v="SV520008" u="1"/>
        <s v="wso2tstf-01-ei-01.ux.mbid.cz" u="1"/>
        <s v="VM00105" u="1"/>
        <s v="VM0925" u="1"/>
        <s v="VM0487" u="1"/>
        <s v="SV520018" u="1"/>
        <s v="mbczvl1dl0lebat1" u="1"/>
        <s v="VM1925" u="1"/>
        <s v="wso2liv1-01-gw-01" u="1"/>
        <s v="VM1487" u="1"/>
        <s v="VM00106" u="1"/>
        <s v="ukswinf-ukdp01" u="1"/>
        <s v="VM2487" u="1"/>
        <s v="wso2tstf-02-ei-01.ux.mbid.cz" u="1"/>
        <s v="VM00107" u="1"/>
        <s v="degbs390_backup_1" u="1"/>
        <s v="VM0673" u="1"/>
        <s v="wso2liv1-02-gw-01" u="1"/>
        <s v="VM1673" u="1"/>
        <s v="VM00108" u="1"/>
        <s v="wso2tstd-00-km-01" u="1"/>
        <s v="VM2673" u="1"/>
        <s v="VM00109" u="1"/>
        <s v="lsmal0004-logstash-01.ux.mbid.cz" u="1"/>
        <s v="UKSDATC-UKWS82" u="1"/>
        <s v="uksasht-ukdp01" u="1"/>
        <s v="MBCZVW5VL0PRTST" u="1"/>
        <s v="wso2liv1-03-gw-01" u="1"/>
        <s v="VDS-SECURITY01" u="1"/>
        <s v="VM0038" u="1"/>
        <s v="VM1038" u="1"/>
        <s v="DPVMWA062" u="1"/>
        <s v="VM2038" u="1"/>
        <s v="VM0224" u="1"/>
        <s v="UKSDATC-UKAP16" u="1"/>
        <s v="VM1224" u="1"/>
        <s v="VM2224" u="1"/>
        <s v="myczvl1dl0autl1" u="1"/>
        <s v="VM0410" u="1"/>
        <s v="vRadius-2" u="1"/>
        <s v="mbczsl0bl0sasvd" u="1"/>
        <s v="VM1410" u="1"/>
        <s v="VM2410" u="1"/>
        <s v="DCWS1700" u="1"/>
        <s v="VM0839" u="1"/>
        <s v="DCWS1720" u="1"/>
        <s v="VM1839" u="1"/>
        <s v="visiib-i1" u="1"/>
        <s v="DCWS1730" u="1"/>
        <s v="VM0587" u="1"/>
        <s v="DCWS1740" u="1"/>
        <s v="MBCZVW6AL0DCET1" u="1"/>
        <s v="MBCZVW6ALSAT001" u="1"/>
        <s v="VM1587" u="1"/>
        <s v="vgraylog-web" u="1"/>
        <s v="fra1-mgmt-esg2-0" u="1"/>
        <s v="VM2587" u="1"/>
        <s v="DCWS1750" u="1"/>
        <s v="SV530028" u="1"/>
        <s v="myczvl1dl0autl3" u="1"/>
        <s v="UKSDATC-UKTS25" u="1"/>
        <s v="VM0773" u="1"/>
        <s v="SV530038" u="1"/>
        <s v="VM1773" u="1"/>
        <s v="SV410049" u="1"/>
        <s v="SV530048" u="1"/>
        <s v="DCWS1804" u="1"/>
        <s v="degbs625ent (build trac)" u="1"/>
        <s v="SV530058" u="1"/>
        <s v="MBCZVW6AL0DCET2" u="1"/>
        <s v="MBCZVW6ALSAT002" u="1"/>
        <s v="lapi00001-openapi-01.ux.mbid.cz" u="1"/>
        <s v="DCWS1814" u="1"/>
        <s v="SV530068" u="1"/>
        <s v="uksblak-ukdp01" u="1"/>
        <s v="UKSDATC-UKDB54" u="1"/>
        <s v="VM0138" u="1"/>
        <s v="mbczvl6alticin1.ux.mbid.cz" u="1"/>
        <s v="VM1138" u="1"/>
        <s v="VM2138" u="1"/>
        <s v="UKSDATC-UKWS25" u="1"/>
        <s v="VM0324" u="1"/>
        <s v="MBCZVW6ALSAT003" u="1"/>
        <s v="VM00240" u="1"/>
        <s v="DCWS0965_CHG0041850_Archived_until_Oct_2025" u="1"/>
        <s v="VM1324" u="1"/>
        <s v="sv256467.ztb.icb.commerzbank.com" u="1"/>
        <s v="VM2324" u="1"/>
        <s v="mbczvl6al0lntest.ux.mbid.cz" u="1"/>
        <s v="VM00241" u="1"/>
        <s v="VM0510" u="1"/>
        <s v="VM0072" u="1"/>
        <s v="VM00242" u="1"/>
        <s v="mbczvl6alticin2.ux.mbid.cz" u="1"/>
        <s v="VM1510" u="1"/>
        <s v="VM1072" u="1"/>
        <s v="VM2510" u="1"/>
        <s v="VM2072" u="1"/>
        <s v="VM00243" u="1"/>
        <s v="MBCZVW6ALSAT004" u="1"/>
        <s v="VM00244" u="1"/>
        <s v="UKSDATC-UKAP90" u="1"/>
        <s v="VM00245" u="1"/>
        <s v="VM0939" u="1"/>
        <s v="VM1939" u="1"/>
        <s v="VM00246" u="1"/>
        <s v="SV520009" u="1"/>
        <s v="VM00247" u="1"/>
        <s v="VM0687" u="1"/>
        <s v="SV520019" u="1"/>
        <s v="VM1687" u="1"/>
        <s v="VM00248" u="1"/>
        <s v="devmli708" u="1"/>
        <s v="VM2687" u="1"/>
        <s v="Migration-2K8R2Template" u="1"/>
        <s v="VM00249" u="1"/>
        <s v="VM0873" u="1"/>
        <s v="VM1873" u="1"/>
        <s v="myczsl1dl0ccdx1" u="1"/>
        <s v="DPVMWI053" u="1"/>
        <s v="divmli060" u="1"/>
        <s v="mbczvl1dl0mq9f1.ux.mbid.cz" u="1"/>
        <s v="VM0238" u="1"/>
        <s v="VM1238" u="1"/>
        <s v="VM2238" u="1"/>
        <s v="mbczvl1dl0ihwa2.ux.mbid.cz" u="1"/>
        <s v="VM0424" u="1"/>
        <s v="mbczvl0bl0cmma1" u="1"/>
        <s v="VM1424" u="1"/>
        <s v="VM2424" u="1"/>
        <s v="MBCZVW5VL0SFQPS" u="1"/>
        <s v="lsmal0005-reactapp-01.ux.mbid.cz" u="1"/>
        <s v="VM0610" u="1"/>
        <s v="VM0172" u="1"/>
        <s v="VM1610" u="1"/>
        <s v="VM1172" u="1"/>
        <s v="VM2610" u="1"/>
        <s v="VM2172" u="1"/>
        <s v="mbczvl1dl0ihwa3.ux.mbid.cz" u="1"/>
        <s v="DCWS1701" u="1"/>
        <s v="fra1-mgmt-lim20" u="1"/>
        <s v="DCWS1721" u="1"/>
        <s v="UKSDATC-UKPR02" u="1"/>
        <s v="fra0-mgmt-dem1" u="1"/>
        <s v="DCWS1731" u="1"/>
        <s v="VM0787" u="1"/>
        <s v="DCWS1741" u="1"/>
        <s v="VM1787" u="1"/>
        <s v="UKSDATC-UKAP33" u="1"/>
        <s v="mbczvl6al0fvd1x.ux.mbid.cz" u="1"/>
        <s v="DCWS1751" u="1"/>
        <s v="SV530029" u="1"/>
        <s v="VM0973" u="1"/>
        <s v="SV530039" u="1"/>
        <s v="VM1973" u="1"/>
        <s v="SV530049" u="1"/>
        <s v="DCWS1805" u="1"/>
        <s v="SV530059" u="1"/>
        <s v="mbczvl6al0kibc1.ux.mbid.cz" u="1"/>
        <s v="SV530069" u="1"/>
        <s v="UKVMAXTEST07" u="1"/>
        <s v="VM0338" u="1"/>
        <s v="VM00380" u="1"/>
        <s v="VM1338" u="1"/>
        <s v="mbczvl0bl0cbla5" u="1"/>
        <s v="VM2338" u="1"/>
        <s v="vDomino-SaTi" u="1"/>
        <s v="VM00381" u="1"/>
        <s v="MBCZVW0BL0GEMT1" u="1"/>
        <s v="mbczvl6al0svlm1.ux.mbid.cz" u="1"/>
        <s v="VM0524" u="1"/>
        <s v="VM0086" u="1"/>
        <s v="VM00382" u="1"/>
        <s v="myczvl1dl0orac4.ux.mbid.cz" u="1"/>
        <s v="VM1524" u="1"/>
        <s v="mbczvl1dl0nasw1.ux.mbid.cz" u="1"/>
        <s v="VM1086" u="1"/>
        <s v="VM2524" u="1"/>
        <s v="VM2086" u="1"/>
        <s v="VM00383" u="1"/>
        <s v="SV43152AUL9003" u="1"/>
        <s v="UKSDATC-UKTS42" u="1"/>
        <s v="MBCZVW0BL0CMSR1" u="1"/>
        <s v="VM0710" u="1"/>
        <s v="VM0272" u="1"/>
        <s v="VM00384" u="1"/>
        <s v="VM1710" u="1"/>
        <s v="UKSDC01-UKIS16" u="1"/>
        <s v="VM1272" u="1"/>
        <s v="mbczvl0bl0cbla6" u="1"/>
        <s v="VM2710" u="1"/>
        <s v="VM2272" u="1"/>
        <s v="VM00385" u="1"/>
        <s v="wso2tst2-00-km-02.ux.mbid.cz" u="1"/>
        <s v="VM00386" u="1"/>
        <s v="lcicd0002-openapi-01.ux.mbid.cz" u="1"/>
        <s v="VM00387" u="1"/>
        <s v="MYCZSW0BL013077" u="1"/>
        <s v="VM00388" u="1"/>
        <s v="UKSDATC-UKDB71" u="1"/>
        <s v="DEVMWA094" u="1"/>
        <s v="vCogT-GW" u="1"/>
        <s v="vLansweeper-SRV" u="1"/>
        <s v="VM00389" u="1"/>
        <s v="myczvl1dl0prt3x.ux.mbid.cz" u="1"/>
        <s v="VM0887" u="1"/>
        <s v="UKSDATC-UKWS42" u="1"/>
        <s v="SV8888888" u="1"/>
        <s v="VM1887" u="1"/>
        <s v="devmli718" u="1"/>
        <s v="dpvmli006" u="1"/>
        <s v="Sentry-1" u="1"/>
        <s v="mbczvl1dd0clg32" u="1"/>
        <s v="myczsl0bl0fabm1.ux.mbid.cz" u="1"/>
        <s v="MBCZVL0BD0CHPSB" u="1"/>
        <s v="PC42288DEV9028" u="1"/>
        <s v="dpvmli306" u="1"/>
        <s v="VDS-TECRACER" u="1"/>
        <s v="VM0438" u="1"/>
        <s v="wso2liv1-00-hap-01" u="1"/>
        <s v="VM1438" u="1"/>
        <s v="DPVMWA082" u="1"/>
        <s v="wso2liv1-00-hap-02" u="1"/>
        <s v="mbczvl1dd0clg33" u="1"/>
        <s v="VM2438" u="1"/>
        <s v="VM0624" u="1"/>
        <s v="VM0186" u="1"/>
        <s v="VM1624" u="1"/>
        <s v="VM1186" u="1"/>
        <s v="VM2624" u="1"/>
        <s v="VM2186" u="1"/>
        <s v="mbczvl0bl0ihdb1" u="1"/>
        <s v="mbczvl0bl0rtrd1.ux.mbid.cz" u="1"/>
        <s v="vIBM-Remote" u="1"/>
        <s v="VM0810" u="1"/>
        <s v="VM0372" u="1"/>
        <s v="VM1810" u="1"/>
        <s v="mbczvl0bl0cblp1.ux.mbid.cz" u="1"/>
        <s v="VM1372" u="1"/>
        <s v="VM2372" u="1"/>
        <s v="dtvmai001" u="1"/>
        <s v="DCWS1702" u="1"/>
        <s v="DCWS1712" u="1"/>
        <s v="UKSDATC-UKTS79" u="1"/>
        <s v="mbczvl0bl0ihdb2" u="1"/>
        <s v="Win2016_Std_Nov20" u="1"/>
        <s v="mbczvl6al0rwal1.ux.mbid.cz" u="1"/>
        <s v="WINSRV2012TEST" u="1"/>
        <s v="mbczvl0bl0cblp2.ux.mbid.cz" u="1"/>
        <s v="DCWS1732" u="1"/>
        <s v="UKSDATC-UKVM07" u="1"/>
        <s v="VM0987" u="1"/>
        <s v="DCWS1742" u="1"/>
        <s v="VM1987" u="1"/>
        <s v="wso2tstd-01-sptm-01" u="1"/>
        <s v="degbs704 (IBW Services)" u="1"/>
        <s v="Win2019_Std_Nov20" u="1"/>
        <s v="UKSDATC-UKWS79" u="1"/>
        <s v="DCWS1806" u="1"/>
        <s v="dtvmla008" u="1"/>
        <s v="VM0538" u="1"/>
        <s v="uksberk-ukfs01" u="1"/>
        <s v="VM1538" u="1"/>
        <s v="VM2538" u="1"/>
        <s v="VM0724" u="1"/>
        <s v="VM0286" u="1"/>
        <s v="VM1724" u="1"/>
        <s v="VM1286" u="1"/>
        <s v="VM2724" u="1"/>
        <s v="UKSDATC-UKAP50" u="1"/>
        <s v="VM2286" u="1"/>
        <s v="devmli400" u="1"/>
        <s v="degbs755 (ityx - wanze)" u="1"/>
        <s v="VM0910" u="1"/>
        <s v="VM0472" u="1"/>
        <s v="VM1910" u="1"/>
        <s v="VM1472" u="1"/>
        <s v="VM2472" u="1"/>
        <s v="devmli700" u="1"/>
        <s v="mbczvl1dl0ufds1" u="1"/>
        <s v="ldepo0001-cbl-01.ux.mbid.cz" u="1"/>
        <s v="MBCZVW0BD0RDGW1" u="1"/>
        <s v="vPDiag" u="1"/>
        <s v="RZ1-DWHDB2-P" u="1"/>
        <s v="UKSDATC-UKIS02" u="1"/>
        <s v="devmli728" u="1"/>
        <s v="VM0023" u="1"/>
        <s v="VM1023" u="1"/>
        <s v="dpvmli016" u="1"/>
        <s v="VM2023" u="1"/>
        <s v="wso2tstf-01-gw-01.ux.mbid.cz" u="1"/>
        <s v="Sentry-2" u="1"/>
        <s v="mbczvl1dl0wsgt0.ux.mbid.cz" u="1"/>
        <s v="MBCZVW5VL0WAC01" u="1"/>
        <s v="mbczvl0bl0clcs3.ux.mbid.cz" u="1"/>
        <s v="wso2tstf-02-gw-01.ux.mbid.cz" u="1"/>
        <s v="Guest Introspection(rz1-esxisrv2.uta.local)" u="1"/>
        <s v="JDE-UKAP33" u="1"/>
        <s v="MYCZSW1DL016168" u="1"/>
        <s v="mbczvl0bl0wssebrdb" u="1"/>
        <s v="VM0638" u="1"/>
        <s v="vConfigMgmnt2" u="1"/>
        <s v="UKSDATC-UKLS02" u="1"/>
        <s v="VM1638" u="1"/>
        <s v="VM2638" u="1"/>
        <s v="DCWS0210" u="1"/>
        <s v="VM0824" u="1"/>
        <s v="VM0386" u="1"/>
        <s v="VM1824" u="1"/>
        <s v="VM1386" u="1"/>
        <s v="VM2386" u="1"/>
        <s v="myczsl0bl0gedx1" u="1"/>
        <s v="mbczvl1dl0cge32.ux.mbid.cz" u="1"/>
        <s v="VM0572" u="1"/>
        <s v="fra1-mgmt-jump1" u="1"/>
        <s v="myfvvl0bl0mqm7x.ux.mbid.cz" u="1"/>
        <s v="VM1572" u="1"/>
        <s v="VM2572" u="1"/>
        <s v="PC42288DEV9045" u="1"/>
        <s v="UKSDATC-UKAP87" u="1"/>
        <s v="DCWS1713" u="1"/>
        <s v="mbczvl1dl0cge33.ux.mbid.cz" u="1"/>
        <s v="template-win2k16-automation_2" u="1"/>
        <s v="DCWS1723" u="1"/>
        <s v="DCWS1733" u="1"/>
        <s v="DAVMWA034" u="1"/>
        <s v="DCWS0775_CHG0042012 Archived till March 31, 2027" u="1"/>
        <s v="DCWS1743" u="1"/>
        <s v="bcogwp21.zit.commerzbank.com" u="1"/>
        <s v="VM0123" u="1"/>
        <s v="VM1123" u="1"/>
        <s v="fra1-mgmt-liw4" u="1"/>
        <s v="VM2123" u="1"/>
        <s v="myczvl0bl0geml1.ux.mbid.cz" u="1"/>
        <s v="ukswest-ukdp01" u="1"/>
        <s v="DCWS1807" u="1"/>
        <s v="DCPC0001" u="1"/>
        <s v="UKVMAXTEST08" u="1"/>
        <s v="ussi-cer01.zit.commerzbank.com" u="1"/>
        <s v="devmli010" u="1"/>
        <s v="VM0738" u="1"/>
        <s v="UKSDATC-UKTS02" u="1"/>
        <s v="VM1738" u="1"/>
        <s v="VM0924" u="1"/>
        <s v="VM0486" u="1"/>
        <s v="VM1924" u="1"/>
        <s v="mbczvl6alluqwe1.ux.mbid.cz" u="1"/>
        <s v="VM1486" u="1"/>
        <s v="vds-ihlenfeldt" u="1"/>
        <s v="VM2486" u="1"/>
        <s v="myczvl0bl0ldat1" u="1"/>
        <s v="VM0672" u="1"/>
        <s v="UKSDATC-UKDB31" u="1"/>
        <s v="VM1672" u="1"/>
        <s v="Template_Win2K3" u="1"/>
        <s v="VM2672" u="1"/>
        <s v="v8man" u="1"/>
        <s v="UKSDATC-UKWS96" u="1"/>
        <s v="UKSDATC-UKWS02" u="1"/>
        <s v="devmli710" u="1"/>
        <s v="mbczvl6alluqwe2.ux.mbid.cz" u="1"/>
        <s v="mbczvl6al0opri1.ux.mbid.cz" u="1"/>
        <s v="VM0037" u="1"/>
        <s v="VM1037" u="1"/>
        <s v="VM2037" u="1"/>
        <s v="mbczvl1dl0cbla7" u="1"/>
        <s v="VM0223" u="1"/>
        <s v="myczvl1bl0wps6x" u="1"/>
        <s v="mbczvl6alldculx.ux.mbid.cz" u="1"/>
        <s v="VM1223" u="1"/>
        <s v="VM2223" u="1"/>
        <s v="vcogpa-msc-dsp01" u="1"/>
        <s v="mbczvl6al0opri2.ux.mbid.cz" u="1"/>
        <s v="Sentry-3" u="1"/>
        <s v="DPVMWI083" u="1"/>
        <s v="mbczvl1dl0cbla8" u="1"/>
        <s v="myczvl0bl0ihsup.ux.mbid.cz" u="1"/>
        <s v="MBCZVL1DD0CHPSB" u="1"/>
        <s v="DCWS1600" u="1"/>
        <s v="UKSBIRS-UKAP19" u="1"/>
        <s v="DCWS1610" u="1"/>
        <s v="VM0838" u="1"/>
        <s v="vNSX-Manager" u="1"/>
        <s v="DCWS1620" u="1"/>
        <s v="VM1838" u="1"/>
        <s v="DCWS1630" u="1"/>
        <s v="DPVMWA005" u="1"/>
        <s v="VM0586" u="1"/>
        <s v="DCWS1640" u="1"/>
        <s v="vxRouT" u="1"/>
        <s v="VM1586" u="1"/>
        <s v="VM2586" u="1"/>
        <s v="DCWS1650" u="1"/>
        <s v="VM0772" u="1"/>
        <s v="divmli690" u="1"/>
        <s v="VM1772" u="1"/>
        <s v="mbczvl0bl0nfaf2" u="1"/>
        <s v="DCWS1704" u="1"/>
        <s v="MBCZVW0BL02K22T" u="1"/>
        <s v="DCWS1680" u="1"/>
        <s v="DCWS1714" u="1"/>
        <s v="DCWS1690" u="1"/>
        <s v="DCWS1724" u="1"/>
        <s v="SV42080BOE9026" u="1"/>
        <s v="UKSDATC-UKDB68" u="1"/>
        <s v="NLPC028784" u="1"/>
        <s v="mbczvl1dl0rtrd2.ux.mbid.cz" u="1"/>
        <s v="VM0137" u="1"/>
        <s v="DCWS1734" u="1"/>
        <s v="VM1137" u="1"/>
        <s v="UKSDATC-UKWS39" u="1"/>
        <s v="VM2137" u="1"/>
        <s v="DCWS1744" u="1"/>
        <s v="VM0323" u="1"/>
        <s v="VM00230" u="1"/>
        <s v="VM1323" u="1"/>
        <s v="VM2323" u="1"/>
        <s v="dtvmli009" u="1"/>
        <s v="VM00231" u="1"/>
        <s v="mbczvl1dl0rtrd3.ux.mbid.cz" u="1"/>
        <s v="VM0071" u="1"/>
        <s v="VM00232" u="1"/>
        <s v="degbs717test (IBW)" u="1"/>
        <s v="VM1071" u="1"/>
        <s v="DCWS1808" u="1"/>
        <s v="VM2071" u="1"/>
        <s v="VM00233" u="1"/>
        <s v="Guest Introspection(rz4-esxisrv2.uta.local)" u="1"/>
        <s v="VM00234" u="1"/>
        <s v="UKSDATC-UKAP10" u="1"/>
        <s v="mbczvl1dl0rtdm4.ux.mbid.cz" u="1"/>
        <s v="MBCZVW0BL0PWD02" u="1"/>
        <s v="VM00235" u="1"/>
        <s v="fra0-mgmt-opd4" u="1"/>
        <s v="VM0938" u="1"/>
        <s v="mbczvl1dl0rtrd4.ux.mbid.cz" u="1"/>
        <s v="VM1938" u="1"/>
        <s v="VM00236" u="1"/>
        <s v="VM00237" u="1"/>
        <s v="VM0686" u="1"/>
        <s v="template-win2k16-automation" u="1"/>
        <s v="dtvmli709" u="1"/>
        <s v="VM1686" u="1"/>
        <s v="VM00238" u="1"/>
        <s v="vBEAN-T02" u="1"/>
        <s v="VM2686" u="1"/>
        <s v="sv241565.ztbpre.icbpre.commerzbank.com" u="1"/>
        <s v="VM00239" u="1"/>
        <s v="VM0872" u="1"/>
        <s v="VM1872" u="1"/>
        <s v="MBCZVW0BL0NPS01" u="1"/>
        <s v="devmli720" u="1"/>
        <s v="uksstou-ukfs01" u="1"/>
        <s v="VM0237" u="1"/>
        <s v="MBCZVW1DD0RDGW1" u="1"/>
        <s v="VM1237" u="1"/>
        <s v="MBCZVW0BL0NPS02" u="1"/>
        <s v="DCWS0959_CHG0041851_Archived_until_Oct_2025" u="1"/>
        <s v="VM2237" u="1"/>
        <s v="UKSDATC-UKAP49 - OLD" u="1"/>
        <s v="dpvmla010-dmz" u="1"/>
        <s v="VM0423" u="1"/>
        <s v="VM1423" u="1"/>
        <s v="mbczvl6al0logb2.ux.mbid.cz" u="1"/>
        <s v="VM2423" u="1"/>
        <s v="mbczvl6alllfre1.ux.mbid.cz" u="1"/>
        <s v="Sentry-4" u="1"/>
        <s v="VM0171" u="1"/>
        <s v="VM1171" u="1"/>
        <s v="vmon-app-t1" u="1"/>
        <s v="VM2171" u="1"/>
        <s v="DCWS1601" u="1"/>
        <s v="sv241436.ztb.icb.commerzbank.com" u="1"/>
        <s v="DCWS1611" u="1"/>
        <s v="MYCZSW0BL015071" u="1"/>
        <s v="vRDS" u="1"/>
        <s v="mbczvl6alllfre2.ux.mbid.cz" u="1"/>
        <s v="DCWS1621" u="1"/>
        <s v="DCWS1631" u="1"/>
        <s v="DPVMWA015" u="1"/>
        <s v="VM0786" u="1"/>
        <s v="DCWS1641" u="1"/>
        <s v="vZERFA" u="1"/>
        <s v="UKSDATC-UKAP47" u="1"/>
        <s v="VM1786" u="1"/>
        <s v="myczvl0bl0mqm7x.ux.mbid.cz" u="1"/>
        <s v="DCWS1651" u="1"/>
        <s v="mbczvl6alllfre3.ux.mbid.cz" u="1"/>
        <s v="VM0972" u="1"/>
        <s v="DCWS1661" u="1"/>
        <s v="UKFPCL001" u="1"/>
        <s v="VM1972" u="1"/>
        <s v="DCWS1705" u="1"/>
        <s v="DCWS1681" u="1"/>
        <s v="DCWS1715" u="1"/>
        <s v="vOCSP-1" u="1"/>
        <s v="DCWS1725" u="1"/>
        <s v="vOCSP-2" u="1"/>
        <s v="myczsl1dl0gedx2" u="1"/>
        <s v="VM0337" u="1"/>
        <s v="VM00370" u="1"/>
        <s v="DCWS1735" u="1"/>
        <s v="VM1337" u="1"/>
        <s v="VM2337" u="1"/>
        <s v="VM00371" u="1"/>
        <s v="DCWS1745" u="1"/>
        <s v="VM0523" u="1"/>
        <s v="myczvl1dl0nad1x.ux.mbid.cz" u="1"/>
        <s v="VM0085" u="1"/>
        <s v="VM00372" u="1"/>
        <s v="VM1523" u="1"/>
        <s v="VM1085" u="1"/>
        <s v="fra1-mgmt-psc1_6.7" u="1"/>
        <s v="VM2523" u="1"/>
        <s v="VM2085" u="1"/>
        <s v="VM00373" u="1"/>
        <s v="UKSDATC-UKTS56" u="1"/>
        <s v="VM0271" u="1"/>
        <s v="VM00374" u="1"/>
        <s v="VM1271" u="1"/>
        <s v="DCWS1809" u="1"/>
        <s v="VM2271" u="1"/>
        <s v="VM00375" u="1"/>
        <s v="mbczvl1dl0cmtwe.ux.mbid.cz" u="1"/>
        <s v="VM00376" u="1"/>
        <s v="VM00377" u="1"/>
        <s v="mbczvl1dl0nfad2.ux.mbid.cz" u="1"/>
        <s v="dtvmla138" u="1"/>
        <s v="VM00378" u="1"/>
        <s v="vMail2" u="1"/>
        <s v="VM00379" u="1"/>
        <s v="VM0886" u="1"/>
        <s v="VM1886" u="1"/>
        <s v="vRestore" u="1"/>
        <s v="SRV-SLES-15-SP1" u="1"/>
        <s v="mbczvl0bl0ufol1.ux.mbid.cz" u="1"/>
        <s v="devmli730" u="1"/>
        <s v="vEBICS-P" u="1"/>
        <s v="MYCZSW0BL015077" u="1"/>
        <s v="VM0437" u="1"/>
        <s v="VM1437" u="1"/>
        <s v="vuscuta" u="1"/>
        <s v="VM2437" u="1"/>
        <s v="VM0623" u="1"/>
        <s v="VM0185" u="1"/>
        <s v="VM1623" u="1"/>
        <s v="VM1185" u="1"/>
        <s v="dpvmli046" u="1"/>
        <s v="VM2623" u="1"/>
        <s v="VM2185" u="1"/>
        <s v="mbczvl0bl0ufol3.ux.mbid.cz" u="1"/>
        <s v="VM0371" u="1"/>
        <s v="myczvl1dl0ldat3" u="1"/>
        <s v="VM1371" u="1"/>
        <s v="NSX_Controller_1d8121d5-095c-499a-95bd-33ad279dedcc" u="1"/>
        <s v="VM2371" u="1"/>
        <s v="DPVMWI006" u="1"/>
        <s v="mbczvl0bd0nfaf1" u="1"/>
        <s v="DCWS1602" u="1"/>
        <s v="ukswinf-ukfs01" u="1"/>
        <s v="bigiqlogxstd" u="1"/>
        <s v="DCWS1612" u="1"/>
        <s v="UKCORPFS05" u="1"/>
        <s v="DCWS1622" u="1"/>
        <s v="VDS-DBA001" u="1"/>
        <s v="DCWS1632" u="1"/>
        <s v="ukswood-ukdp01" u="1"/>
        <s v="uksasht-ukfs01" u="1"/>
        <s v="lsmal0011-cbl-01.ux.mbid.cz" u="1"/>
        <s v="VM0986" u="1"/>
        <s v="DCWS1642" u="1"/>
        <s v="MBCZVW0BD02K22T" u="1"/>
        <s v="UKSDATC-UKAP160" u="1"/>
        <s v="VM1986" u="1"/>
        <s v="degbs604 (IBW Services)" u="1"/>
        <s v="DCWS1652" u="1"/>
        <s v="mbczvl0bl0ufol5.ux.mbid.cz" u="1"/>
        <s v="sv241497.ztb.icb.commerzbank.com" u="1"/>
        <s v="mbczvl0bd0bigi1" u="1"/>
        <s v="mbczvl0bl0dig00.ux.mbid.cz" u="1"/>
        <s v="DCWS1672" u="1"/>
        <s v="DCWS1706" u="1"/>
        <s v="DCWS1682" u="1"/>
        <s v="divmli713" u="1"/>
        <s v="DCWS1692" u="1"/>
        <s v="VAP-Test1" u="1"/>
        <s v="DCWS1726" u="1"/>
        <s v="fra0-mgmt-opr11" u="1"/>
        <s v="mbczvl0bl0spm01" u="1"/>
        <s v="VM0537" u="1"/>
        <s v="VM0099" u="1"/>
        <s v="DCWS1736" u="1"/>
        <s v="mbczvl0bd0bigi2" u="1"/>
        <s v="VM1537" u="1"/>
        <s v="mbczvl6allwbhs1.ux.mbid.cz" u="1"/>
        <s v="VM1099" u="1"/>
        <s v="VM2537" u="1"/>
        <s v="VM2099" u="1"/>
        <s v="DCWS1746" u="1"/>
        <s v="VM0723" u="1"/>
        <s v="PC42288DEV9022" u="1"/>
        <s v="VM0285" u="1"/>
        <s v="VM1723" u="1"/>
        <s v="UKSDATC-UKAP64" u="1"/>
        <s v="VM1285" u="1"/>
        <s v="VM2723" u="1"/>
        <s v="VM2285" u="1"/>
        <s v="dtvmla020" u="1"/>
        <s v="dtvmli401" u="1"/>
        <s v="mbczvl0bl0spm02" u="1"/>
        <s v="degbs655 (ityx - wanze)" u="1"/>
        <s v="VM0471" u="1"/>
        <s v="mbczvl0bd0bigi3" u="1"/>
        <s v="VM1471" u="1"/>
        <s v="VM2471" u="1"/>
        <s v="dtvmli701" u="1"/>
        <s v="vbim-anwy" u="1"/>
        <s v="saprespoc01" u="1"/>
        <s v="saprespoc02" u="1"/>
        <s v="UKSDATC-UKIS16" u="1"/>
        <s v="sv241557.ztbpre.icbpre.commerzbank.com" u="1"/>
        <s v="VM0022" u="1"/>
        <s v="uksblak-ukfs01" u="1"/>
        <s v="VM1022" u="1"/>
        <s v="myczvl0bl0dmlt1.ux.mbid.cz" u="1"/>
        <s v="VM2022" u="1"/>
        <s v="mbczvl6alswsom1x.ux.mbid.cz" u="1"/>
        <s v="UKSDATC-UKTS73" u="1"/>
        <s v="MBCZVW6AL0EMCA1" u="1"/>
        <s v="MYCZSW1DL016102" u="1"/>
        <s v="MBCZVW0BL02K19T" u="1"/>
        <s v="UKSDATC-UKVM01" u="1"/>
        <s v="MBCZVW1DL0NPS01" u="1"/>
        <s v="PC42080DFO9034" u="1"/>
        <s v="VM0637" u="1"/>
        <s v="VM0199" u="1"/>
        <s v="VM1637" u="1"/>
        <s v="VM1199" u="1"/>
        <s v="vDB2-File" u="1"/>
        <s v="VM2637" u="1"/>
        <s v="VM2199" u="1"/>
        <s v="dtvmla605iba" u="1"/>
        <s v="vCOGPCTRL-APP" u="1"/>
        <s v="UKSDATC-UKWS73" u="1"/>
        <s v="VM0823" u="1"/>
        <s v="VM0385" u="1"/>
        <s v="dtvmla705iba" u="1"/>
        <s v="mbczvl6al0c24t5.ux.mbid.cz" u="1"/>
        <s v="VM1823" u="1"/>
        <s v="VM1385" u="1"/>
        <s v="VM2385" u="1"/>
        <s v="VM0571" u="1"/>
        <s v="fra0-lb-mgmt1-0" u="1"/>
        <s v="VM1571" u="1"/>
        <s v="myczvl1dl0com1x.ux.mbid.cz" u="1"/>
        <s v="VM2571" u="1"/>
        <s v="DPVMWI016" u="1"/>
        <s v="UKSDATC-UKAP07" u="1"/>
        <s v="mbczvl6al0c24t6.ux.mbid.cz" u="1"/>
        <s v="DCWS1613" u="1"/>
        <s v="DCWS1623" u="1"/>
        <s v="fra0-lb-mgmt1-1" u="1"/>
        <s v="DCWS1633" u="1"/>
        <s v="DCWS0224" u="1"/>
        <s v="DCWS1643" u="1"/>
        <s v="mbczvl6al0c24t7.ux.mbid.cz" u="1"/>
        <s v="VM0122" u="1"/>
        <s v="VM1122" u="1"/>
        <s v="mbczvl6al0bibn1.ux.mbid.cz" u="1"/>
        <s v="VM2122" u="1"/>
        <s v="sv241498.ztb.icb.commerzbank.com" u="1"/>
        <s v="MBCZVL0BL0RSA1T" u="1"/>
        <s v="sv206061.ztb.icb.commerzbank.com" u="1"/>
        <s v="template_p_centos6_ez" u="1"/>
        <s v="myczvl1dd0gwdev.ux.mbid.cz" u="1"/>
        <s v="DCWS1700_old" u="1"/>
        <s v="template_p_centos7_ez" u="1"/>
        <s v="DCWS1707" u="1"/>
        <s v="DTVMWD003" u="1"/>
        <s v="divmli723" u="1"/>
        <s v="mbczvl6al0c24t8.ux.mbid.cz" u="1"/>
        <s v="DCWS1693" u="1"/>
        <s v="MBCZVW0BL0SIBB1" u="1"/>
        <s v="DCWS1727" u="1"/>
        <s v="dtvmli011" u="1"/>
        <s v="visiib-p1" u="1"/>
        <s v="UKSDATC-UKTS16" u="1"/>
        <s v="mbczvl1dd0nfad1.ux.mbid.cz" u="1"/>
        <s v="VM0737" u="1"/>
        <s v="VM0299" u="1"/>
        <s v="VM1737" u="1"/>
        <s v="VM1299" u="1"/>
        <s v="VM2299" u="1"/>
        <s v="VM0923" u="1"/>
        <s v="VM0485" u="1"/>
        <s v="VM1923" u="1"/>
        <s v="VM1485" u="1"/>
        <s v="mbczvl0bl0logs1.ux.mbid.cz" u="1"/>
        <s v="VM2485" u="1"/>
        <s v="DCWS1767" u="1"/>
        <s v="dtvmla030" u="1"/>
        <s v="MYCZSW1DL015074" u="1"/>
        <s v="UKSDATC-UKDB45" u="1"/>
        <s v="VM0671" u="1"/>
        <s v="VM1671" u="1"/>
        <s v="VM2671" u="1"/>
        <s v="UKSDATC-UKWS16" u="1"/>
        <s v="fra1-mgmt-dt5" u="1"/>
        <s v="devmli050" u="1"/>
        <s v="VM0036" u="1"/>
        <s v="VM1036" u="1"/>
        <s v="myfvvl0bl0mqm1x.ux.mbid.cz" u="1"/>
        <s v="VM2036" u="1"/>
        <s v="dtvmwa018" u="1"/>
        <s v="sv241558.ztbpre.icbpre.commerzbank.com" u="1"/>
        <s v="VM0222" u="1"/>
        <s v="VM1222" u="1"/>
        <s v="UKSDATC-UKAP81" u="1"/>
        <s v="mbczvl0bl0logs3.ux.mbid.cz" u="1"/>
        <s v="VM2222" u="1"/>
        <s v="V4_TW2k3x64EER2SP2" u="1"/>
        <s v="DCWS1500" u="1"/>
        <s v="DCWS1510" u="1"/>
        <s v="MYCZSW1DL015077" u="1"/>
        <s v="VM0837" u="1"/>
        <s v="VM0399" u="1"/>
        <s v="DCWS1520" u="1"/>
        <s v="VM1837" u="1"/>
        <s v="VM1399" u="1"/>
        <s v="mbczvl1dl0ufol2.ux.mbid.cz" u="1"/>
        <s v="VM2399" u="1"/>
        <s v="DCWS1530" u="1"/>
        <s v="btsnyp02.zit.commerzbank.com" u="1"/>
        <s v="UKSDATC-UKIS33" u="1"/>
        <s v="VM0585" u="1"/>
        <s v="DCWS1540" u="1"/>
        <s v="VM1585" u="1"/>
        <s v="SV42104BOSV105" u="1"/>
        <s v="VM2585" u="1"/>
        <s v="DCWS1550" u="1"/>
        <s v="SV42236BAC0002_SCTASK0277753_Decom" u="1"/>
        <s v="VM0771" u="1"/>
        <s v="DCWS1560" u="1"/>
        <s v="UKSDATC-UKTS90" u="1"/>
        <s v="VM1771" u="1"/>
        <s v="vPAKOW10-T01" u="1"/>
        <s v="DCWS1570" u="1"/>
        <s v="DPVMWI026" u="1"/>
        <s v="mbczvl6altdoca1.ux.mbid.cz" u="1"/>
        <s v="DCWS1604" u="1"/>
        <s v="DCWS1580" u="1"/>
        <s v="mbczvl1dl0adqc0.ux.mbid.cz" u="1"/>
        <s v="DCWS1614" u="1"/>
        <s v="DCWS1590" u="1"/>
        <s v="divmli033" u="1"/>
        <s v="vQuadriga" u="1"/>
        <s v="DCWS1624" u="1"/>
        <s v="MYCZSW0BL014016" u="1"/>
        <s v="degbs720test (TRAC)" u="1"/>
        <s v="mbczvl0bl0obch1" u="1"/>
        <s v="VM0136" u="1"/>
        <s v="DCWS1634" u="1"/>
        <s v="mbczvl1dl0ufol4.ux.mbid.cz" u="1"/>
        <s v="VM1136" u="1"/>
        <s v="DPVMWA045" u="1"/>
        <s v="myfvvl1dl0aufx1.ux.mbid.cz" u="1"/>
        <s v="VM2136" u="1"/>
        <s v="DCWS1644" u="1"/>
        <s v="UKSDATC-UKWS90" u="1"/>
        <s v="VM0322" u="1"/>
        <s v="VM00220" u="1"/>
        <s v="DCWS1654" u="1"/>
        <s v="VM1322" u="1"/>
        <s v="VM2322" u="1"/>
        <s v="VM00221" u="1"/>
        <s v="VM0070" u="1"/>
        <s v="VM00222" u="1"/>
        <s v="DCWS1674" u="1"/>
        <s v="degbs617test (IBW)" u="1"/>
        <s v="VM1070" u="1"/>
        <s v="DCWS1708" u="1"/>
        <s v="VM2070" u="1"/>
        <s v="VM00223" u="1"/>
        <s v="vVCSA-VDI" u="1"/>
        <s v="DCWS1718" u="1"/>
        <s v="sv232150.cs.commerzbank.com" u="1"/>
        <s v="VM00224" u="1"/>
        <s v="DCWS1694" u="1"/>
        <s v="vAzureGW-2" u="1"/>
        <s v="UKSDATC-UKAP24" u="1"/>
        <s v="dtvmli021" u="1"/>
        <s v="VM00225" u="1"/>
        <s v="VM0937" u="1"/>
        <s v="VM0499" u="1"/>
        <s v="DCWS1738" u="1"/>
        <s v="mbczvl1dl0spm01" u="1"/>
        <s v="VM1937" u="1"/>
        <s v="mbczvl6alpc24u2.ux.mbid.cz" u="1"/>
        <s v="VM1499" u="1"/>
        <s v="VM00226" u="1"/>
        <s v="vVCSA-SRV" u="1"/>
        <s v="VM2499" u="1"/>
        <s v="VM00227" u="1"/>
        <s v="MBCZVW0BL814031" u="1"/>
        <s v="VM0685" u="1"/>
        <s v="VM1685" u="1"/>
        <s v="VM00228" u="1"/>
        <s v="davmli708" u="1"/>
        <s v="VM2685" u="1"/>
        <s v="DCWS1768" u="1"/>
        <s v="VM00229" u="1"/>
        <s v="mbczvl6al0rfpp1.ux.mbid.cz" u="1"/>
        <s v="VM0871" u="1"/>
        <s v="mbczvl1dl0spm02" u="1"/>
        <s v="VM1871" u="1"/>
        <s v="DPVMWT002" u="1"/>
        <s v="OL8-Template-nm" u="1"/>
        <s v="dtvmli721" u="1"/>
        <s v="devmli060" u="1"/>
        <s v="UKSDATC-UKDV02" u="1"/>
        <s v="mbczvl6al0rfpp2.ux.mbid.cz" u="1"/>
        <s v="UKSDATC-UKTS33" u="1"/>
        <s v="VM0236" u="1"/>
        <s v="wso2tst2-01-sptm-01.ux.mbid.cz" u="1"/>
        <s v="VM1236" u="1"/>
        <s v="VM2236" u="1"/>
        <s v="DTVMWA028" u="1"/>
        <s v="UKSDATCUKDB25" u="1"/>
        <s v="offline_dtvmla608-mig" u="1"/>
        <s v="VM0422" u="1"/>
        <s v="wso2tst2-02-sptm-01.ux.mbid.cz" u="1"/>
        <s v="VM1422" u="1"/>
        <s v="VM2422" u="1"/>
        <s v="mbczvl6al0for2x.ux.mbid.cz" u="1"/>
        <s v="VM0170" u="1"/>
        <s v="fra0-mgmt-psh4" u="1"/>
        <s v="VM1170" u="1"/>
        <s v="VM2170" u="1"/>
        <s v="mbczvl6altintp1.ux.mbid.cz" u="1"/>
        <s v="vInfaI-WRK1" u="1"/>
        <s v="UKSDATC-UKWS33" u="1"/>
        <s v="MBCZVW1DL02K19T" u="1"/>
        <s v="DCWS1501" u="1"/>
        <s v="vPingFederate-1" u="1"/>
        <s v="vDomino1" u="1"/>
        <s v="myfvvl0bl0ufdb1.ux.mbid.cz" u="1"/>
        <s v="DCWS1511" u="1"/>
        <s v="trcnyi01.zit.commerzbank.com" u="1"/>
        <s v="VM0599" u="1"/>
        <s v="VM1599" u="1"/>
        <s v="wso2tst2-01-sptm-02.ux.mbid.cz" u="1"/>
        <s v="VM2599" u="1"/>
        <s v="DCWS1531" u="1"/>
        <s v="ukspres-ukfs01" u="1"/>
        <s v="MBCZVW0BL0RAPI7" u="1"/>
        <s v="VM0785" u="1"/>
        <s v="DCWS1541" u="1"/>
        <s v="vPingFederate-2" u="1"/>
        <s v="VM1785" u="1"/>
        <s v="wso2tst2-02-sptm-02.ux.mbid.cz" u="1"/>
        <s v="DCWS1551" u="1"/>
        <s v="fra0-mgmt-opm2" u="1"/>
        <s v="VM0971" u="1"/>
        <s v="vAutobank" u="1"/>
        <s v="myczvl1dl0geldb" u="1"/>
        <s v="VM1971" u="1"/>
        <s v="DCWS1571" u="1"/>
        <s v="SV442503" u="1"/>
        <s v="DPVMWI036" u="1"/>
        <s v="UKSDATCUKTS70" u="1"/>
        <s v="DCWS1605" u="1"/>
        <s v="DCWS1581" u="1"/>
        <s v="DCWS1615" u="1"/>
        <s v="DCWS1591" u="1"/>
        <s v="DCWS1625" u="1"/>
        <s v="degbs721test (TRAC)" u="1"/>
        <s v="trsnyi01.zit.commerzbank.com" u="1"/>
        <s v="VM0336" u="1"/>
        <s v="VM00360" u="1"/>
        <s v="DCWS1635" u="1"/>
        <s v="VM1336" u="1"/>
        <s v="DPVMWA055" u="1"/>
        <s v="GEA-EMEA-UCS-Central" u="1"/>
        <s v="VM2336" u="1"/>
        <s v="VM00361" u="1"/>
        <s v="DCWS1645" u="1"/>
        <s v="VM0522" u="1"/>
        <s v="UKSDATC-UKIS50" u="1"/>
        <s v="VM0084" u="1"/>
        <s v="VM00362" u="1"/>
        <s v="DCWS1655" u="1"/>
        <s v="VM1522" u="1"/>
        <s v="VM1084" u="1"/>
        <s v="VM2522" u="1"/>
        <s v="template_p_centos6.esb" u="1"/>
        <s v="VM2084" u="1"/>
        <s v="VM00363" u="1"/>
        <s v="VM0270" u="1"/>
        <s v="VM00364" u="1"/>
        <s v="DCWS1675" u="1"/>
        <s v="VM1270" u="1"/>
        <s v="DCWS1709" u="1"/>
        <s v="VM2270" u="1"/>
        <s v="VM00365" u="1"/>
        <s v="dcws1685" u="1"/>
        <s v="DCWS1719" u="1"/>
        <s v="sv232151.cs.commerzbank.com" u="1"/>
        <s v="VM00366" u="1"/>
        <s v="DCWS1695" u="1"/>
        <s v="MBCZVL1DD0AGT01" u="1"/>
        <s v="MBCZVW5VL0TST01" u="1"/>
        <s v="DCWS1729" u="1"/>
        <s v="VM00367" u="1"/>
        <s v="VM0699" u="1"/>
        <s v="DCWS1739" u="1"/>
        <s v="UKSDATC-UKDB05" u="1"/>
        <s v="MBCZVW6AL0IWHL1" u="1"/>
        <s v="VM1699" u="1"/>
        <s v="VM00368" u="1"/>
        <s v="VM2699" u="1"/>
        <s v="DCWS1749" u="1"/>
        <s v="vMail1" u="1"/>
        <s v="VM00369" u="1"/>
        <s v="VM0885" u="1"/>
        <s v="vSubCA-APP" u="1"/>
        <s v="VM1885" u="1"/>
        <s v="DCWS1769" u="1"/>
        <s v="MBCZVW6AL0IWHL2" u="1"/>
        <s v="DPVMWT012" u="1"/>
        <s v="degbs467test (opcon)" u="1"/>
        <s v="DTVMWA010" u="1"/>
        <s v="UKSDATC-UKAP41" u="1"/>
        <s v="fra1-comp-srm2" u="1"/>
        <s v="myczvl0bl0mqm1x.ux.mbid.cz" u="1"/>
        <s v="mbczvl1dl0logs2.ux.mbid.cz" u="1"/>
        <s v="ukswest-ukfs01" u="1"/>
        <s v="VM0436" u="1"/>
        <s v="degbs467-mig" u="1"/>
        <s v="VM1436" u="1"/>
        <s v="VM2436" u="1"/>
        <s v="MBCZVW6ALDTST01" u="1"/>
        <s v="VM0622" u="1"/>
        <s v="vDB2-MON" u="1"/>
        <s v="VM0184" u="1"/>
        <s v="VM1622" u="1"/>
        <s v="SV42080HIL9044" u="1"/>
        <s v="VM1184" u="1"/>
        <s v="lapi00001-logstash-01.ux.mbid.cz" u="1"/>
        <s v="VM2622" u="1"/>
        <s v="VM2184" u="1"/>
        <s v="VM0370" u="1"/>
        <s v="VM1370" u="1"/>
        <s v="VM2370" u="1"/>
        <s v="DPVMAI001" u="1"/>
        <s v="DCWS1502" u="1"/>
        <s v="vEBICS-T" u="1"/>
        <s v="wso2tstf-00-tif-01.ux.mbid.cz" u="1"/>
        <s v="vDomino2" u="1"/>
        <s v="wso2tstf-00-tif-02.ux.mbid.cz" u="1"/>
        <s v="DCWS1512" u="1"/>
        <s v="mbczvl1dl0logs4.ux.mbid.cz" u="1"/>
        <s v="VM0799" u="1"/>
        <s v="DCWS1522" u="1"/>
        <s v="UKSDATC-UKTS50" u="1"/>
        <s v="mbczvl0bl0amls2" u="1"/>
        <s v="VM1799" u="1"/>
        <s v="DCWS1532" u="1"/>
        <s v="devmli798" u="1"/>
        <s v="sappi1ci00" u="1"/>
        <s v="VM0985" u="1"/>
        <s v="DCWS1542" u="1"/>
        <s v="VM1985" u="1"/>
        <s v="DCWS1552" u="1"/>
        <s v="MYCZSW0BL013157" u="1"/>
        <s v="DCWS1562" u="1"/>
        <s v="mbczvl0bl0amls3" u="1"/>
        <s v="DCWS1572" u="1"/>
        <s v="DCWS1606" u="1"/>
        <s v="DCWS1582" u="1"/>
        <s v="myczsl0bl0bxdx1.ux.mbid.cz" u="1"/>
        <s v="UKSDATC-UKWS50" u="1"/>
        <s v="DCWS1616" u="1"/>
        <s v="DCWS1592" u="1"/>
        <s v="DCWS1626" u="1"/>
        <s v="MYCZSW0BL013158" u="1"/>
        <s v="degbs722test (TRAC)" u="1"/>
        <s v="UKSDATC-UKN303" u="1"/>
        <s v="VM0536" u="1"/>
        <s v="VM0098" u="1"/>
        <s v="DCWS1636" u="1"/>
        <s v="VM1536" u="1"/>
        <s v="VM1098" u="1"/>
        <s v="DPVMWA065" u="1"/>
        <s v="VM2536" u="1"/>
        <s v="VM2098" u="1"/>
        <s v="PC42288DEV9036" u="1"/>
        <s v="lognyp01.zit.commerzbank.com" u="1"/>
        <s v="VM0722" u="1"/>
        <s v="UKSDATC-UKAP78" u="1"/>
        <s v="sv232112.cs.commerzbank.com" u="1"/>
        <s v="VM0284" u="1"/>
        <s v="DCWS1656" u="1"/>
        <s v="VM1722" u="1"/>
        <s v="VM1284" u="1"/>
        <s v="VM2722" u="1"/>
        <s v="VM2284" u="1"/>
        <s v="davmli400" u="1"/>
        <s v="MYCZSW0BL013159" u="1"/>
        <s v="VM0470" u="1"/>
        <s v="VM1470" u="1"/>
        <s v="DR-TEST2012-WHC" u="1"/>
        <s v="VM2470" u="1"/>
        <s v="DCWS1686" u="1"/>
        <s v="degbs747 (ESB - smava)" u="1"/>
        <s v="lsb000002-cbl-01.ux.mbid.cz" u="1"/>
        <s v="DCWS1696" u="1"/>
        <s v="davmli700" u="1"/>
        <s v="vWAS-APP-PROD1" u="1"/>
        <s v="fra1-mgmt-lim1" u="1"/>
        <s v="MBCZVW0BL0HYPL1" u="1"/>
        <s v="VM0899" u="1"/>
        <s v="VM1899" u="1"/>
        <s v="myczvl0bl0cmdt1.ux.mbid.cz" u="1"/>
        <s v="DTVMWI001" u="1"/>
        <s v="myczsl0bl0ufun1.ux.mbid.cz" u="1"/>
        <s v="davmli728" u="1"/>
        <s v="ldepo0002-openapi-01.ux.mbid.cz" u="1"/>
        <s v="VM0021" u="1"/>
        <s v="dtvmli069" u="1"/>
        <s v="MBCZVW5VL0FSP02" u="1"/>
        <s v="VM1021" u="1"/>
        <s v="VM2021" u="1"/>
        <s v="vKSC" u="1"/>
        <s v="wso2pped-00-km-01.ux.mbid.cz" u="1"/>
        <s v="DCPC0008" u="1"/>
        <s v="DTVMWA020" u="1"/>
        <s v="myczsl0bl0ufun2.ux.mbid.cz" u="1"/>
        <s v="mbczvl0bl0naat3.ux.mbid.cz" u="1"/>
        <s v="UKSDATC-UKAP100" u="1"/>
        <s v="MBCZVW6AL0EMCAP" u="1"/>
        <s v="VM0636" u="1"/>
        <s v="VM0198" u="1"/>
        <s v="DCWS0000" u="1"/>
        <s v="degbs468-mig" u="1"/>
        <s v="VM1636" u="1"/>
        <s v="VM1198" u="1"/>
        <s v="VM2636" u="1"/>
        <s v="DTVMWA048" u="1"/>
        <s v="VM2198" u="1"/>
        <s v="sapeelci00" u="1"/>
        <s v="UKSDATC-UKWS87" u="1"/>
        <s v="VM0822" u="1"/>
        <s v="VM0384" u="1"/>
        <s v="mbczvl0bl0naat4.ux.mbid.cz" u="1"/>
        <s v="VM1822" u="1"/>
        <s v="UKSDATC-UKAP101" u="1"/>
        <s v="VM1384" u="1"/>
        <s v="VM2384" u="1"/>
        <s v="dpvmld003" u="1"/>
        <s v="VM0570" u="1"/>
        <s v="VM1570" u="1"/>
        <s v="myczsl1dl0wawx1" u="1"/>
        <s v="myczvl0bl0ufdb1.ux.mbid.cz" u="1"/>
        <s v="VM2570" u="1"/>
        <s v="DCWS1503" u="1"/>
        <s v="vDomino3" u="1"/>
        <s v="UKSDATC-UKAP102" u="1"/>
        <s v="DCWS1513" u="1"/>
        <s v="VM0999" u="1"/>
        <s v="DCWS1523" u="1"/>
        <s v="VM1999" u="1"/>
        <s v="rz1-dwhdb2-t" u="1"/>
        <s v="UKSDATC-UKFS10" u="1"/>
        <s v="vXFB-GW" u="1"/>
        <s v="DCWS1533" u="1"/>
        <s v="lapi00002-reactapp-01.ux.mbid.cz" u="1"/>
        <s v="DCWS1543" u="1"/>
        <s v="VM0121" u="1"/>
        <s v="UKSDATC-UKAP103" u="1"/>
        <s v="DCWS1553" u="1"/>
        <s v="VM1121" u="1"/>
        <s v="VM2121" u="1"/>
        <s v="DCWS1563" u="1"/>
        <s v="lcicd0002-logstash-01.ux.mbid.cz" u="1"/>
        <s v="MBCZVW0BL0SMTP2" u="1"/>
        <s v="MBCZVW1DL0SBEH1" u="1"/>
        <s v="DCWS1573" u="1"/>
        <s v="DCWS1607" u="1"/>
        <s v="DCWS1583" u="1"/>
        <s v="mbczvl6al0cdit1.ux.mbid.cz" u="1"/>
        <s v="DCWS1617" u="1"/>
        <s v="DCWS1593" u="1"/>
        <s v="DCWS1627" u="1"/>
        <s v="MBCZVW6AL0EMCAT" u="1"/>
        <s v="VM0736" u="1"/>
        <s v="VM0298" u="1"/>
        <s v="vSBC-2" u="1"/>
        <s v="DCWS1637" u="1"/>
        <s v="VM1736" u="1"/>
        <s v="VM1298" u="1"/>
        <s v="DPVMWA075" u="1"/>
        <s v="VM2736" u="1"/>
        <s v="VM2298" u="1"/>
        <s v="DCWS1647" u="1"/>
        <s v="lognyp02.zit.commerzbank.com" u="1"/>
        <s v="VM0922" u="1"/>
        <s v="sv232113.cs.commerzbank.com" u="1"/>
        <s v="VM0484" u="1"/>
        <s v="DCWS1657" u="1"/>
        <s v="VM1922" u="1"/>
        <s v="UKSDATC-UKAP105" u="1"/>
        <s v="VM1484" u="1"/>
        <s v="VM2484" u="1"/>
        <s v="DCWS1667" u="1"/>
        <s v="mbczvl6alticis1.ux.mbid.cz" u="1"/>
        <s v="lsmal0008-reactapp-01.ux.mbid.cz" u="1"/>
        <s v="VM0670" u="1"/>
        <s v="DCWS1677" u="1"/>
        <s v="DR-TEST2012-DMZ" u="1"/>
        <s v="VM1670" u="1"/>
        <s v="myczsl1dl0uwdx1.ux.mbid.cz" u="1"/>
        <s v="VM2670" u="1"/>
        <s v="DCWS0268" u="1"/>
        <s v="DCWS1687" u="1"/>
        <s v="sv232153.cs.commerzbank.com" u="1"/>
        <s v="DCWS1697" u="1"/>
        <s v="davmli710" u="1"/>
        <s v="MBCZVL0BL0BIP01" u="1"/>
        <s v="vNTP" u="1"/>
        <s v="VM0035" u="1"/>
        <s v="myczsl1dl0uwdx2.ux.mbid.cz" u="1"/>
        <s v="VM1035" u="1"/>
        <s v="VM2035" u="1"/>
        <s v="davmwa017" u="1"/>
        <s v="GEA-FRA1-UCS-PerfMan" u="1"/>
        <s v="VM0221" u="1"/>
        <s v="UKSDATC-UKAP95" u="1"/>
        <s v="UKSDC01-DZDC01" u="1"/>
        <s v="UKSDATC-UKAP107" u="1"/>
        <s v="VM1221" u="1"/>
        <s v="UKSDATC-UKAP01" u="1"/>
        <s v="MBCZVL0BL0BIP02" u="1"/>
        <s v="VM2221" u="1"/>
        <s v="UX010018" u="1"/>
        <s v="myczsl0bl0ws001.ux.mbid.cz" u="1"/>
        <s v="DCWS1400" u="1"/>
        <s v="UKSDATC-UKAP108" u="1"/>
        <s v="VM0836" u="1"/>
        <s v="SV4000201" u="1"/>
        <s v="VM0398" u="1"/>
        <s v="DCWS1420" u="1"/>
        <s v="VM1836" u="1"/>
        <s v="VM1398" u="1"/>
        <s v="DTVMWA058" u="1"/>
        <s v="VM2398" u="1"/>
        <s v="DCWS1430" u="1"/>
        <s v="VM0584" u="1"/>
        <s v="DCWS1440" u="1"/>
        <s v="VM1584" u="1"/>
        <s v="VM2584" u="1"/>
        <s v="DCWS1450" u="1"/>
        <s v="VM0770" u="1"/>
        <s v="DCWS1460" u="1"/>
        <s v="UKSDATC-UKTS10" u="1"/>
        <s v="devmli690" u="1"/>
        <s v="MYCZSW1DL013155" u="1"/>
        <s v="VM1770" u="1"/>
        <s v="DCWS1504" u="1"/>
        <s v="DCWS1480" u="1"/>
        <s v="vDomino4" u="1"/>
        <s v="JDE-UKAP29" u="1"/>
        <s v="DCWS1490" u="1"/>
        <s v="DCWS1524" u="1"/>
        <s v="degbs620test (TRAC)" u="1"/>
        <s v="VM0135" u="1"/>
        <s v="DCWS1534" u="1"/>
        <s v="VM1135" u="1"/>
        <s v="VM2135" u="1"/>
        <s v="UKSDATC-UKWS10" u="1"/>
        <s v="VM0321" u="1"/>
        <s v="VM00210" u="1"/>
        <s v="DCWS1554" u="1"/>
        <s v="VM1321" u="1"/>
        <s v="vsecweb" u="1"/>
        <s v="VM2321" u="1"/>
        <s v="dpvmli009" u="1"/>
        <s v="VM00211" u="1"/>
        <s v="DCWS1564" u="1"/>
        <s v="VM00212" u="1"/>
        <s v="DCWS1574" u="1"/>
        <s v="DCWS1608" u="1"/>
        <s v="VM00213" u="1"/>
        <s v="DCWS1584" u="1"/>
        <s v="DCWS1618" u="1"/>
        <s v="dpvmli309" u="1"/>
        <s v="VM00214" u="1"/>
        <s v="DCWS1594" u="1"/>
        <s v="myczsl1dl0bxdx1.ux.mbid.cz" u="1"/>
        <s v="VM00215" u="1"/>
        <s v="VM0936" u="1"/>
        <s v="VM0498" u="1"/>
        <s v="DCWS1638" u="1"/>
        <s v="myczvl0bl0gilb1.ux.mbid.cz" u="1"/>
        <s v="VM1936" u="1"/>
        <s v="VM1498" u="1"/>
        <s v="VM00216" u="1"/>
        <s v="DPVMWA085" u="1"/>
        <s v="VM2498" u="1"/>
        <s v="DCWS1648" u="1"/>
        <s v="VM00217" u="1"/>
        <s v="temp" u="1"/>
        <s v="VM0684" u="1"/>
        <s v="DCWS1658" u="1"/>
        <s v="dpvmli709" u="1"/>
        <s v="VM1684" u="1"/>
        <s v="VM00218" u="1"/>
        <s v="VM2684" u="1"/>
        <s v="DCWS1668" u="1"/>
        <s v="VM00219" u="1"/>
        <s v="VM0870" u="1"/>
        <s v="DCWS1678" u="1"/>
        <s v="ukswood-ukfs01" u="1"/>
        <s v="VM1870" u="1"/>
        <s v="mbczvl0bl0hsm06" u="1"/>
        <s v="DCWS1688" u="1"/>
        <s v="MBCZVW0BL0PAGES" u="1"/>
        <s v="mbczvl6al0elka7.ux.mbid.cz" u="1"/>
        <s v="DCWS1698" u="1"/>
        <s v="VM0049" u="1"/>
        <s v="MBCZVW0BL0NAPC1" u="1"/>
        <s v="VM1049" u="1"/>
        <s v="VM2049" u="1"/>
        <s v="UKSDATC-UKTS47" u="1"/>
        <s v="VM0235" u="1"/>
        <s v="degbs620ent" u="1"/>
        <s v="VM1235" u="1"/>
        <s v="VM2235" u="1"/>
        <s v="UKSDATC-UKIS12-SecurEnvoy" u="1"/>
        <s v="VM0421" u="1"/>
        <s v="VM1421" u="1"/>
        <s v="fra1-sddc-jts1" u="1"/>
        <s v="VM2421" u="1"/>
        <s v="mbczvl0bl0c24p2" u="1"/>
        <s v="UKSDATC-UKDB76" u="1"/>
        <s v="UKSDATC-UKRP01" u="1"/>
        <s v="degbs706test (DB IB)" u="1"/>
        <s v="VM0598" u="1"/>
        <s v="DCWS1421" u="1"/>
        <s v="VM1598" u="1"/>
        <s v="VM2598" u="1"/>
        <s v="DCWS1431" u="1"/>
        <s v="VM0784" u="1"/>
        <s v="DCWS1441" u="1"/>
        <s v="VM1784" u="1"/>
        <s v="mbfvvl0bl0opap1.ux.mbid.cz" u="1"/>
        <s v="DCWS1451" u="1"/>
        <s v="VM0970" u="1"/>
        <s v="DCWS1461" u="1"/>
        <s v="SRV_2K12_STD_DE_2CPU" u="1"/>
        <s v="VM1970" u="1"/>
        <s v="DCWS1471" u="1"/>
        <s v="DCWS1505" u="1"/>
        <s v="myczvl1dl0ufdb1.ux.mbid.cz" u="1"/>
        <s v="DCWS1481" u="1"/>
        <s v="vDomino5" u="1"/>
        <s v="myczsl0bl0audl1.ux.mbid.cz" u="1"/>
        <s v="VM0149" u="1"/>
        <s v="DCWS1515" u="1"/>
        <s v="devmli703" u="1"/>
        <s v="VM1149" u="1"/>
        <s v="mbfvvl0bl0opap2.ux.mbid.cz" u="1"/>
        <s v="DCWS1491" u="1"/>
        <s v="Template-W2K16-V1_ENG" u="1"/>
        <s v="VM2149" u="1"/>
        <s v="DCWS1525" u="1"/>
        <s v="degbs621test (TRAC)" u="1"/>
        <s v="VM0335" u="1"/>
        <s v="mbczvl6al0elkc6" u="1"/>
        <s v="VM00350" u="1"/>
        <s v="dtvmla604ibt" u="1"/>
        <s v="VM1335" u="1"/>
        <s v="VM2335" u="1"/>
        <s v="VM00351" u="1"/>
        <s v="DCWS1545" u="1"/>
        <s v="dtvmla704ibt" u="1"/>
        <s v="VM0521" u="1"/>
        <s v="VM0083" u="1"/>
        <s v="VM00352" u="1"/>
        <s v="DCWS1555" u="1"/>
        <s v="VM1521" u="1"/>
        <s v="VM1083" u="1"/>
        <s v="nfrmtd06.zit.commerzbank.com" u="1"/>
        <s v="VM2521" u="1"/>
        <s v="VM2083" u="1"/>
        <s v="VM00353" u="1"/>
        <s v="DCWS1565" u="1"/>
        <s v="dpvmla010" u="1"/>
        <s v="UKSDC01-UKCGW01" u="1"/>
        <s v="VM00354" u="1"/>
        <s v="DCWS1575" u="1"/>
        <s v="Windows2K3 SP1" u="1"/>
        <s v="MBCZVW1DL0SMTP2" u="1"/>
        <s v="VM00355" u="1"/>
        <s v="DCWS1585" u="1"/>
        <s v="vRSA-MGMT" u="1"/>
        <s v="DCWS1619" u="1"/>
        <s v="VM00356" u="1"/>
        <s v="DCLX0040" u="1"/>
        <s v="DCWS1595" u="1"/>
        <s v="NSX_Controller_1b0fbd53-5207-468c-8b57-cc80c63b803a" u="1"/>
        <s v="MYCZSW0BL015150" u="1"/>
        <s v="VM00357" u="1"/>
        <s v="SV42080OEL0133" u="1"/>
        <s v="VM0698" u="1"/>
        <s v="DCWS1639" u="1"/>
        <s v="ltban0003-cbl-01.ux.mbid.cz" u="1"/>
        <s v="VM1698" u="1"/>
        <s v="VM00358" u="1"/>
        <s v="DCLX0060" u="1"/>
        <s v="VM2698" u="1"/>
        <s v="dtvmli001 (oracle oem)" u="1"/>
        <s v="VM00359" u="1"/>
        <s v="DCLX0070" u="1"/>
        <s v="VM0884" u="1"/>
        <s v="DCWS1659" u="1"/>
        <s v="VM1884" u="1"/>
        <s v="DCLX0080" u="1"/>
        <s v="DCWS1669" u="1"/>
        <s v="fra0-mgmt-bkm1" u="1"/>
        <s v="UKSBIRS-UKDB08" u="1"/>
        <s v="mbczvl1dl0gelap" u="1"/>
        <s v="DCWS1689" u="1"/>
        <s v="sv232155.cs.commerzbank.com" u="1"/>
        <s v="DCWS1699" u="1"/>
        <s v="MBCZVW0BD0MDM11" u="1"/>
        <s v="VM0249" u="1"/>
        <s v="davmli730" u="1"/>
        <s v="UKSDATC-UKAP55" u="1"/>
        <s v="VM1249" u="1"/>
        <s v="VM2249" u="1"/>
        <s v="DCLX0164" u="1"/>
        <s v="VM0435" u="1"/>
        <s v="PC42080IND0211" u="1"/>
        <s v="degbs621ent" u="1"/>
        <s v="VM1435" u="1"/>
        <s v="VM2435" u="1"/>
        <s v="VM0621" u="1"/>
        <s v="VM0183" u="1"/>
        <s v="VM1621" u="1"/>
        <s v="MBCZVW0BL0CAPT1" u="1"/>
        <s v="VM1183" u="1"/>
        <s v="VDI-UC4-KNECHT" u="1"/>
        <s v="VM2621" u="1"/>
        <s v="VM2183" u="1"/>
        <s v="DTVMWA050" u="1"/>
        <s v="UKSDATC-UKIS07" u="1"/>
        <s v="ussi-BT-TPO01.zit.commerzbank.com" u="1"/>
        <s v="DCWS1402" u="1"/>
        <s v="vLansweeper-CLT" u="1"/>
        <s v="UKSDATC-UKTS64" u="1"/>
        <s v="VM0798" u="1"/>
        <s v="VM1798" u="1"/>
        <s v="DTVMWA078" u="1"/>
        <s v="DCWS1432" u="1"/>
        <s v="VM0984" u="1"/>
        <s v="DCWS1442" u="1"/>
        <s v="VM1984" u="1"/>
        <s v="MBCZVW0BL0CAPT3" u="1"/>
        <s v="DCWS1452" u="1"/>
        <s v="MYCZSW0BL015155" u="1"/>
        <s v="wso2ppe1-00-km-01" u="1"/>
        <s v="DCWS1472" u="1"/>
        <s v="DCWS1506" u="1"/>
        <s v="DCWS1482" u="1"/>
        <s v="vDomino6" u="1"/>
        <s v="VM0349" u="1"/>
        <s v="SBC_OVA" u="1"/>
        <s v="VM00490" u="1"/>
        <s v="devmli713" u="1"/>
        <s v="VM1349" u="1"/>
        <s v="MBCZVW0BL0NIET1" u="1"/>
        <s v="mbczvl6al0icin1.ux.mbid.cz" u="1"/>
        <s v="DCWS1492" u="1"/>
        <s v="VM2349" u="1"/>
        <s v="VM00491" u="1"/>
        <s v="DCWS1526" u="1"/>
        <s v="degbs622test (TRAC)" u="1"/>
        <s v="MBCZVW5VL814044" u="1"/>
        <s v="VM0535" u="1"/>
        <s v="VM0097" u="1"/>
        <s v="VM00492" u="1"/>
        <s v="UKSDATC-UKPR01-Test" u="1"/>
        <s v="mbczvl1dl0cdit1.ux.mbid.cz" u="1"/>
        <s v="VM1535" u="1"/>
        <s v="VM1097" u="1"/>
        <s v="VM2535" u="1"/>
        <s v="VM2097" u="1"/>
        <s v="VM00493" u="1"/>
        <s v="VM0721" u="1"/>
        <s v="VM0283" u="1"/>
        <s v="VM00494" u="1"/>
        <s v="dpvmli301" u="1"/>
        <s v="VM1721" u="1"/>
        <s v="VM1283" u="1"/>
        <s v="mbczvl0bl0mq9li2.ux.mbid.cz" u="1"/>
        <s v="VM2721" u="1"/>
        <s v="VM2283" u="1"/>
        <s v="VM00495" u="1"/>
        <s v="DCWS1566" u="1"/>
        <s v="dpvmla020" u="1"/>
        <s v="dpvmli401" u="1"/>
        <s v="vICC" u="1"/>
        <s v="VM00496" u="1"/>
        <s v="DCWS1576" u="1"/>
        <s v="VM00497" u="1"/>
        <s v="DCWS1586" u="1"/>
        <s v="myczvl1dl0ufoc1.ux.mbid.cz" u="1"/>
        <s v="VM00498" u="1"/>
        <s v="dpvmli701" u="1"/>
        <s v="vDHCP" u="1"/>
        <s v="VM00499" u="1"/>
        <s v="VCogCubeT" u="1"/>
        <s v="VM0898" u="1"/>
        <s v="lsmal0010-reactapp-01.ux.mbid.cz" u="1"/>
        <s v="MBCZVW6AL0IDMS2" u="1"/>
        <s v="VM1898" u="1"/>
        <s v="DCLX0061" u="1"/>
        <s v="vQuorum-FLS92" u="1"/>
        <s v="dpvmli729" u="1"/>
        <s v="DCLX0081" u="1"/>
        <s v="VM0020" u="1"/>
        <s v="VM1020" u="1"/>
        <s v="UKSDATC-UKTS07" u="1"/>
        <s v="VM2020" u="1"/>
        <s v="vTuxProd" u="1"/>
        <s v="MBCZVW6AL0IDMS3" u="1"/>
        <s v="New Virtual Machine" u="1"/>
        <s v="Test" u="1"/>
        <s v="VM0449" u="1"/>
        <s v="VM1449" u="1"/>
        <s v="UKSDATC-UKTEST01" u="1"/>
        <s v="VM2449" u="1"/>
        <s v="UKSDATC-UKDB36" u="1"/>
        <s v="MBCZVW5VL814048" u="1"/>
        <s v="VM0635" u="1"/>
        <s v="VM0197" u="1"/>
        <s v="vtransTest" u="1"/>
        <s v="degbs622ent" u="1"/>
        <s v="infnyi01.zit.commerzbank.com" u="1"/>
        <s v="VM1635" u="1"/>
        <s v="VM1197" u="1"/>
        <s v="vdc1" u="1"/>
        <s v="VM2635" u="1"/>
        <s v="VM2197" u="1"/>
        <s v="VM0821" u="1"/>
        <s v="VM0383" u="1"/>
        <s v="VM1821" u="1"/>
        <s v="VM1383" u="1"/>
        <s v="VM2383" u="1"/>
        <s v="dtvmla103" u="1"/>
        <s v="mbczvl6alsloga4.ux.mbid.cz" u="1"/>
        <s v="vdev-subca" u="1"/>
        <s v="DCWS1403" u="1"/>
        <s v="PC42288DEV9030" u="1"/>
        <s v="MBCZVW6AL0ZENL1" u="1"/>
        <s v="DCWS1413" u="1"/>
        <s v="UKSDATC-UKAP72" u="1"/>
        <s v="VM0998" u="1"/>
        <s v="VM1998" u="1"/>
        <s v="vAtlassianDB-P" u="1"/>
        <s v="dtvmwa088" u="1"/>
        <s v="mbczvl0bl0opap1.ux.mbid.cz" u="1"/>
        <s v="DCWS1443" u="1"/>
        <s v="VM0120" u="1"/>
        <s v="MBCZVW6AL0ZENL2" u="1"/>
        <s v="DCWS1453" u="1"/>
        <s v="VM1120" u="1"/>
        <s v="VM2120" u="1"/>
        <s v="SUSE12SP4-SAPHANADB" u="1"/>
        <s v="myczvl1dl0mqt2x.ux.mbid.cz" u="1"/>
        <s v="mbczvl0bl0icin2.ux.mbid.cz" u="1"/>
        <s v="DCWS1473" u="1"/>
        <s v="MBCZVW0BL0DARQ1" u="1"/>
        <s v="mbczvl0bl0opap2.ux.mbid.cz" u="1"/>
        <s v="DCWS1507" u="1"/>
        <s v="DPVMWD003" u="1"/>
        <s v="DCWS1483" u="1"/>
        <s v="vDomino7" u="1"/>
        <s v="DEVMWA002" u="1"/>
        <s v="UKSDATC-UKIS24" u="1"/>
        <s v="VM0549" u="1"/>
        <s v="devmli723" u="1"/>
        <s v="vTrans-DB" u="1"/>
        <s v="VM1549" u="1"/>
        <s v="MBCZVW6AL0ZENL3" u="1"/>
        <s v="DCWS1493" u="1"/>
        <s v="myczsl1dl0audl1.ux.mbid.cz" u="1"/>
        <s v="VM2549" u="1"/>
        <s v="DCWS1527" u="1"/>
        <s v="myczvl1dl0gild1" u="1"/>
        <s v="VM0735" u="1"/>
        <s v="UKSDATC-UKTS81" u="1"/>
        <s v="VM0297" u="1"/>
        <s v="vSBC-1" u="1"/>
        <s v="DCWS1537" u="1"/>
        <s v="VM1735" u="1"/>
        <s v="VM1297" u="1"/>
        <s v="VM2735" u="1"/>
        <s v="VM2297" u="1"/>
        <s v="DCWS1547" u="1"/>
        <s v="myfvvl1dl0eryx1.ux.mbid.cz" u="1"/>
        <s v="VM0921" u="1"/>
        <s v="VM0483" u="1"/>
        <s v="DCWS1557" u="1"/>
        <s v="dpvmli311" u="1"/>
        <s v="VM1921" u="1"/>
        <s v="MBCZVW6AL0ZENL4" u="1"/>
        <s v="VM1483" u="1"/>
        <s v="VM2483" u="1"/>
        <s v="DCWS1567" u="1"/>
        <s v="dpvmla030" u="1"/>
        <s v="DCWS1577" u="1"/>
        <s v="MBCZVW0BL0PAY01" u="1"/>
        <s v="DCWS1587" u="1"/>
        <s v="mbczvl1dl0prt5x.ux.mbid.cz" u="1"/>
        <s v="vDomino-EWL" u="1"/>
        <s v="UKSDATC-UKWS81" u="1"/>
        <s v="DCLX0042" u="1"/>
        <s v="DCWS1597" u="1"/>
        <s v="mbczvl6al0sps03.ux.mbid.cz" u="1"/>
        <s v="VM0034" u="1"/>
        <s v="VM1034" u="1"/>
        <s v="DCLX0072" u="1"/>
        <s v="VM2034" u="1"/>
        <s v="lsmal0004-cbl-01.ux.mbid.cz" u="1"/>
        <s v="DCLX0082" u="1"/>
        <s v="VM0220" u="1"/>
        <s v="UKSDATC-UKAP15" u="1"/>
        <s v="mbczvl6al0sps04.ux.mbid.cz" u="1"/>
        <s v="VM1220" u="1"/>
        <s v="lsmal0006-ib-01.ux.mbid.cz" u="1"/>
        <s v="VM2220" u="1"/>
        <s v="v12-Test" u="1"/>
        <s v="MBCZVW0BL0GIAT1" u="1"/>
        <s v="sv232157.cs.commerzbank.com" u="1"/>
        <s v="VM0649" u="1"/>
        <s v="DCWS1300" u="1"/>
        <s v="VM1649" u="1"/>
        <s v="VM2649" u="1"/>
        <s v="DCWS1310" u="1"/>
        <s v="VM0835" u="1"/>
        <s v="VM0397" u="1"/>
        <s v="degbs623ent" u="1"/>
        <s v="VM1835" u="1"/>
        <s v="vOS-SGW-83" u="1"/>
        <s v="UKSDATC-UKSH14" u="1"/>
        <s v="myczvl1dl0maw1d.ux.mbid.cz" u="1"/>
        <s v="VM1397" u="1"/>
        <s v="VM2397" u="1"/>
        <s v="DCWS1330" u="1"/>
        <s v="MBCZVW6AL0MCBL1" u="1"/>
        <s v="VM0583" u="1"/>
        <s v="DCWS1340" u="1"/>
        <s v="mbczvl0bl0orax5" u="1"/>
        <s v="VM1583" u="1"/>
        <s v="MBCZVW1DD0MDM12" u="1"/>
        <s v="degbs630 (Mobile Iron Sentry)" u="1"/>
        <s v="fra1-mgmt-esg1-0" u="1"/>
        <s v="VM2583" u="1"/>
        <s v="DCWS1350" u="1"/>
        <s v="dtvmla013" u="1"/>
        <s v="UKSDATC-UKTS24" u="1"/>
        <s v="DCWS1360" u="1"/>
        <s v="dtvmli691" u="1"/>
        <s v="DTVMWA070" u="1"/>
        <s v="DCWS1370" u="1"/>
        <s v="myczvl0bl0tredb" u="1"/>
        <s v="DCWS1414" u="1"/>
        <s v="MBCZVW1DD0MDM13" u="1"/>
        <s v="myczvl0bl0wiki1.ux.mbid.cz" u="1"/>
        <s v="DCWS1424" u="1"/>
        <s v="VM0134" u="1"/>
        <s v="DCWS1434" u="1"/>
        <s v="VM1134" u="1"/>
        <s v="VM2134" u="1"/>
        <s v="DCWS1444" u="1"/>
        <s v="UKSDATC-UKWS24" u="1"/>
        <s v="MBCZVW6ALTAFM01" u="1"/>
        <s v="myczvl0bl0uftx1.ux.mbid.cz" u="1"/>
        <s v="VM0320" u="1"/>
        <s v="VM00200" u="1"/>
        <s v="DCWS1454" u="1"/>
        <s v="VM1320" u="1"/>
        <s v="vGULIW10-T01" u="1"/>
        <s v="VM2320" u="1"/>
        <s v="VM00201" u="1"/>
        <s v="degbs721 (TRAC Liferay)" u="1"/>
        <s v="VM00202" u="1"/>
        <s v="DCWS1474" u="1"/>
        <s v="MBCZVW0BL0VPRS1" u="1"/>
        <s v="VM00203" u="1"/>
        <s v="DCWS1484" u="1"/>
        <s v="VM0749" u="1"/>
        <s v="vPALITMW10-T01" u="1"/>
        <s v="vICN-Test" u="1"/>
        <s v="VM1749" u="1"/>
        <s v="VM00204" u="1"/>
        <s v="DCWS1494" u="1"/>
        <s v="vAzureGW-1" u="1"/>
        <s v="DCWS1528" u="1"/>
        <s v="VM00205" u="1"/>
        <s v="VM0935" u="1"/>
        <s v="VM0497" u="1"/>
        <s v="DCWS1538" u="1"/>
        <s v="VM1935" u="1"/>
        <s v="VM1497" u="1"/>
        <s v="VM00206" u="1"/>
        <s v="VM2497" u="1"/>
        <s v="DCWS1548" u="1"/>
        <s v="VM00207" u="1"/>
        <s v="mbczvl0bd0forp6" u="1"/>
        <s v="VM0683" u="1"/>
        <s v="DCWS1558" u="1"/>
        <s v="VM1683" u="1"/>
        <s v="VM00208" u="1"/>
        <s v="VM2683" u="1"/>
        <s v="DCWS1568" u="1"/>
        <s v="VM00209" u="1"/>
        <s v="lwebp0001-reactapp-01.ux.mbid.cz" u="1"/>
        <s v="DCWS1578" u="1"/>
        <s v="vHMC" u="1"/>
        <s v="DCWS1588" u="1"/>
        <s v="MBCZVW6ALDBSD01" u="1"/>
        <s v="DCWS1598" u="1"/>
        <s v="degbs730" u="1"/>
        <s v="dpvmli721" u="1"/>
        <s v="UKSDATC-UKIS41" u="1"/>
        <s v="VM0048" u="1"/>
        <s v="degbs500ent" u="1"/>
        <s v="VM1048" u="1"/>
        <s v="davmli060" u="1"/>
        <s v="mbczvl1dl0mq9e1.ux.mbid.cz" u="1"/>
        <s v="VM2048" u="1"/>
        <s v="mbczvl6alluql8x.ux.mbid.cz" u="1"/>
        <s v="dpvmla168" u="1"/>
        <s v="DCLX0063" u="1"/>
        <s v="VM0234" u="1"/>
        <s v="sappelci00" u="1"/>
        <s v="MBCZVW0BL0LRC01" u="1"/>
        <s v="VM1234" u="1"/>
        <s v="DCLX0073" u="1"/>
        <s v="VM2234" u="1"/>
        <s v="degbs530ent" u="1"/>
        <s v="wso2ppe1-01-sptm-01" u="1"/>
        <s v="DCLX0083" u="1"/>
        <s v="VM0420" u="1"/>
        <s v="degbs804" u="1"/>
        <s v="degbs540ent" u="1"/>
        <s v="VM1420" u="1"/>
        <s v="VM2420" u="1"/>
        <s v="wso2ppe1-02-sptm-01" u="1"/>
        <s v="UKSDATC-UKAP106-1" u="1"/>
        <s v="vPingCentral" u="1"/>
        <s v="degbs606test (DB IB)" u="1"/>
        <s v="VM0849" u="1"/>
        <s v="wso2ppe1-03-sptm-01" u="1"/>
        <s v="VM1849" u="1"/>
        <s v="VM0597" u="1"/>
        <s v="degbs624ent" u="1"/>
        <s v="UKSDATC-UKPR01" u="1"/>
        <s v="VM1597" u="1"/>
        <s v="mbfvvl0bl0mqm9x.ux.mbid.cz" u="1"/>
        <s v="VM2597" u="1"/>
        <s v="DCWS1331" u="1"/>
        <s v="UKSBEDF-UKIS52" u="1"/>
        <s v="wso2ppe1-01-sptm-02" u="1"/>
        <s v="VM0783" u="1"/>
        <s v="DCWS1341" u="1"/>
        <s v="VM1783" u="1"/>
        <s v="UKSDATC-UKAP32" u="1"/>
        <s v="dtvmla023" u="1"/>
        <s v="wso2ppe1-02-sptm-02" u="1"/>
        <s v="DTVMWA080" u="1"/>
        <s v="DCWS1405" u="1"/>
        <s v="wso2ppe1-03-sptm-02" u="1"/>
        <s v="VM0148" u="1"/>
        <s v="DCWS1415" u="1"/>
        <s v="VM1148" u="1"/>
        <s v="DCWS1391" u="1"/>
        <s v="devmli043" u="1"/>
        <s v="nnpump06.zit.commerzbank.com" u="1"/>
        <s v="VM2148" u="1"/>
        <s v="DCWS1425" u="1"/>
        <s v="nnpump16.zit.commerzbank.com" u="1"/>
        <s v="sv253914.ztb.icb.commerzbank.com" u="1"/>
        <s v="VM0334" u="1"/>
        <s v="VM00340" u="1"/>
        <s v="DCWS1435" u="1"/>
        <s v="sv253890.ztb.icb.commerzbank.com" u="1"/>
        <s v="VM1334" u="1"/>
        <s v="VM2334" u="1"/>
        <s v="VM00341" u="1"/>
        <s v="DCWS1445" u="1"/>
        <s v="VM0520" u="1"/>
        <s v="VM0082" u="1"/>
        <s v="VM00342" u="1"/>
        <s v="DCWS1455" u="1"/>
        <s v="VM1520" u="1"/>
        <s v="VM1082" u="1"/>
        <s v="VM2520" u="1"/>
        <s v="vCOGPCTRL-DB" u="1"/>
        <s v="VM2082" u="1"/>
        <s v="VM00343" u="1"/>
        <s v="DCWS1465" u="1"/>
        <s v="UKSDATC-UKTS41" u="1"/>
        <s v="MBCZVW0BL0CMSQ1" u="1"/>
        <s v="VM00344" u="1"/>
        <s v="DCWS1475" u="1"/>
        <s v="DCWS1509" u="1"/>
        <s v="VM00345" u="1"/>
        <s v="DCWS1485" u="1"/>
        <s v="VM0949" u="1"/>
        <s v="DCWS1519" u="1"/>
        <s v="VM1949" u="1"/>
        <s v="MBCZVW6AL0CMDP3" u="1"/>
        <s v="VM00346" u="1"/>
        <s v="DCWS1495" u="1"/>
        <s v="DCWS1529" u="1"/>
        <s v="mbczvl6al0comhub1x.ux.mbid.cz" u="1"/>
        <s v="VM00347" u="1"/>
        <s v="vFuS-P" u="1"/>
        <s v="VM0697" u="1"/>
        <s v="DCWS1539" u="1"/>
        <s v="VM1697" u="1"/>
        <s v="VM00348" u="1"/>
        <s v="UKSDATC-UKDB70" u="1"/>
        <s v="VM2697" u="1"/>
        <s v="DCWS1549" u="1"/>
        <s v="dtvmla608iba" u="1"/>
        <s v="VM00349" u="1"/>
        <s v="myczvl1dl0prt2x.ux.mbid.cz" u="1"/>
        <s v="VM0883" u="1"/>
        <s v="UKSDATC-UKWS41" u="1"/>
        <s v="dtvmla708iba" u="1"/>
        <s v="VM1883" u="1"/>
        <s v="dpvmli059" u="1"/>
        <s v="DCWS1569" u="1"/>
        <s v="DCWS1579" u="1"/>
        <s v="DCWS1589" u="1"/>
        <s v="DPVMWI019" u="1"/>
        <s v="DPVMWA010" u="1"/>
        <s v="PC42288DEV9027" u="1"/>
        <s v="DCWS1599" u="1"/>
        <s v="VM0248" u="1"/>
        <s v="VM1248" u="1"/>
        <s v="DCLX0054" u="1"/>
        <s v="degbs741" u="1"/>
        <s v="VM2248" u="1"/>
        <s v="DCLX0064" u="1"/>
        <s v="VM0434" u="1"/>
        <s v="VM1434" u="1"/>
        <s v="DCLX0074" u="1"/>
        <s v="VM2434" u="1"/>
        <s v="DPVMWA038" u="1"/>
        <s v="degbs531ent" u="1"/>
        <s v="VM0620" u="1"/>
        <s v="VM0182" u="1"/>
        <s v="degbs805" u="1"/>
        <s v="degbs541ent" u="1"/>
        <s v="VM1620" u="1"/>
        <s v="VM1182" u="1"/>
        <s v="VM2620" u="1"/>
        <s v="VM2182" u="1"/>
        <s v="MYCZSW0BL013230" u="1"/>
        <s v="sv232149.cs.commerzbank.com" u="1"/>
        <s v="dtvmwd006" u="1"/>
        <s v="mbczvl1dl0furk5" u="1"/>
        <s v="mbczvl0bl0cmmo1.ux.mbid.cz" u="1"/>
        <s v="MYCZSW1DL016152" u="1"/>
        <s v="VM0797" u="1"/>
        <s v="myczvl1dl0maw1t.ux.mbid.cz" u="1"/>
        <s v="VM1797" u="1"/>
        <s v="DCWS1332" u="1"/>
        <s v="UKSDATC-UKVM06" u="1"/>
        <s v="VM0983" u="1"/>
        <s v="VM1983" u="1"/>
        <s v="DCWS1352" u="1"/>
        <s v="V4_TW2K3SE" u="1"/>
        <s v="fra1-mgmt-cp18" u="1"/>
        <s v="myczvl1dl0nasd1" u="1"/>
        <s v="sv253841.ztb.icb.commerzbank.com" u="1"/>
        <s v="DCWS1362" u="1"/>
        <s v="vKOS-CLN2" u="1"/>
        <s v="UKSDATC-UKDB13" u="1"/>
        <s v="DTVMWA090" u="1"/>
        <s v="UKSDATC-UKWS78" u="1"/>
        <s v="DCWS1406" u="1"/>
        <s v="MBCZVW0BL0SFQS1" u="1"/>
        <s v="VM0348" u="1"/>
        <s v="VM00480" u="1"/>
        <s v="VM1348" u="1"/>
        <s v="myczvl1dl0tredb" u="1"/>
        <s v="DCWS1392" u="1"/>
        <s v="mbczvl1dl0orax6" u="1"/>
        <s v="VM2348" u="1"/>
        <s v="VM00481" u="1"/>
        <s v="DCWS1426" u="1"/>
        <s v="VM0534" u="1"/>
        <s v="VM0096" u="1"/>
        <s v="VM00482" u="1"/>
        <s v="DCWS1436" u="1"/>
        <s v="VM1534" u="1"/>
        <s v="VM1096" u="1"/>
        <s v="VM2534" u="1"/>
        <s v="VM2096" u="1"/>
        <s v="VM00483" u="1"/>
        <s v="DCWS1446" u="1"/>
        <s v="MBCZVW0BL0SFQS2" u="1"/>
        <s v="VM0720" u="1"/>
        <s v="test2k3" u="1"/>
        <s v="VM0282" u="1"/>
        <s v="VM00484" u="1"/>
        <s v="DCWS1456" u="1"/>
        <s v="vkos-dc1" u="1"/>
        <s v="VM1720" u="1"/>
        <s v="VM1282" u="1"/>
        <s v="mbczvl6al0intv2.ux.mbid.cz" u="1"/>
        <s v="VM2720" u="1"/>
        <s v="VM2282" u="1"/>
        <s v="VM00485" u="1"/>
        <s v="DCWS1466" u="1"/>
        <s v="myczvl1dl0wiki2.ux.mbid.cz" u="1"/>
        <s v="VM00486" u="1"/>
        <s v="DCWS1476" u="1"/>
        <s v="PC43216TOR5239" u="1"/>
        <s v="MBCZVW0BL0PERF5" u="1"/>
        <s v="VM00487" u="1"/>
        <s v="DCWS1486" u="1"/>
        <s v="vm-test01" u="1"/>
        <s v="VM00488" u="1"/>
        <s v="myczvl0bl0wpsw2" u="1"/>
        <s v="dpvmli041" u="1"/>
        <s v="wso2tstx-01-ei-01.ux.mbid.cz" u="1"/>
        <s v="VM00489" u="1"/>
        <s v="Cosmic72TS20160412" u="1"/>
        <s v="VM0897" u="1"/>
        <s v="VM1897" u="1"/>
        <s v="MBCZVL0BL0RSA01" u="1"/>
        <s v="lsb000003-openapi-01.ux.mbid.cz" u="1"/>
        <s v="wso2tstx-02-ei-01.ux.mbid.cz" u="1"/>
        <s v="DPVMWI001" u="1"/>
        <s v="V6_TW2K12R2U1" u="1"/>
        <s v="UKSDATC-UKWS100" u="1"/>
        <s v="UKSDATC-UKIS01" u="1"/>
        <s v="DPVMWI101" u="1"/>
        <s v="sv253911.ztbpre.icbpre.commerzbank.com" u="1"/>
        <s v="dpvmli069" u="1"/>
        <s v="vNotesWEB4" u="1"/>
        <s v="DPVMWI029" u="1"/>
        <s v="DCLX0045" u="1"/>
        <s v="VM0448" u="1"/>
        <s v="VM1448" u="1"/>
        <s v="mbczvl1dd0forp7" u="1"/>
        <s v="DCLX0055" u="1"/>
        <s v="degbs742" u="1"/>
        <s v="VM2448" u="1"/>
        <s v="degbs752" u="1"/>
        <s v="VM0634" u="1"/>
        <s v="UKSDATC-UKLS01" u="1"/>
        <s v="VM0196" u="1"/>
        <s v="VM1634" u="1"/>
        <s v="VM1196" u="1"/>
        <s v="VM2634" u="1"/>
        <s v="DPVMWA048" u="1"/>
        <s v="VM2196" u="1"/>
        <s v="DPVMWI801" u="1"/>
        <s v="degbs532ent" u="1"/>
        <s v="MBCZVL5VL0RPPC1" u="1"/>
        <s v="DCLX0085" u="1"/>
        <s v="VM0820" u="1"/>
        <s v="VM0382" u="1"/>
        <s v="VM1820" u="1"/>
        <s v="VM1382" u="1"/>
        <s v="VM2382" u="1"/>
        <s v="davmla002" u="1"/>
        <s v="MBCZVW0BL0NISE1" u="1"/>
        <s v="Template-W10-Business-V01-ansible" u="1"/>
        <s v="MBCZVW1DL0LRC02" u="1"/>
        <s v="DCWS1303" u="1"/>
        <s v="PC42288DEV9044" u="1"/>
        <s v="UKSDATC-UKAP86" u="1"/>
        <s v="DCWS1313" u="1"/>
        <s v="mbczvl0bl0mqm9x.ux.mbid.cz" u="1"/>
        <s v="VM0997" u="1"/>
        <s v="VM1997" u="1"/>
        <s v="DCWS1333" u="1"/>
        <s v="UKSDATC-UKWS06new" u="1"/>
        <s v="DCWS1353" u="1"/>
        <s v="fra1-mgmt-liw3" u="1"/>
        <s v="DCWS1363" u="1"/>
        <s v="divmli690n" u="1"/>
        <s v="Migration-2k3Template" u="1"/>
        <s v="DPVMWT005" u="1"/>
        <s v="DCWS1407" u="1"/>
        <s v="UKSDATC-UKIS38" u="1"/>
        <s v="DCWS1383" u="1"/>
        <s v="VM0548" u="1"/>
        <s v="DCWS1417" u="1"/>
        <s v="VM1548" u="1"/>
        <s v="DCWS1393" u="1"/>
        <s v="dtvmla604-mig" u="1"/>
        <s v="VM2548" u="1"/>
        <s v="myczsl0bl0wpsl1.ux.mbid.cz" u="1"/>
        <s v="DCWS1427" u="1"/>
        <s v="myczvl1dl0lfrd2.ux.mbid.cz" u="1"/>
        <s v="VM0734" u="1"/>
        <s v="UKSDATC-UKTS01" u="1"/>
        <s v="VM0296" u="1"/>
        <s v="DCWS1437" u="1"/>
        <s v="VM1734" u="1"/>
        <s v="VM1296" u="1"/>
        <s v="vIFAS-01" u="1"/>
        <s v="VM2734" u="1"/>
        <s v="VM2296" u="1"/>
        <s v="sapp55ci00" u="1"/>
        <s v="wso2liv1-00-km-02" u="1"/>
        <s v="VM0920" u="1"/>
        <s v="MBCZVW0BD0RBEBM" u="1"/>
        <s v="VM0482" u="1"/>
        <s v="DCWS1457" u="1"/>
        <s v="vkos-dc2" u="1"/>
        <s v="VM1920" u="1"/>
        <s v="VM1482" u="1"/>
        <s v="sv253946.ztb.icb.commerzbank.com" u="1"/>
        <s v="VM2482" u="1"/>
        <s v="DCWS1467" u="1"/>
        <s v="DCWS1477" u="1"/>
        <s v="UKSDATC-UKDB30" u="1"/>
        <s v="MBCZVW1DL0CMSQ1" u="1"/>
        <s v="DCWS1487" u="1"/>
        <s v="DTVMWA803" u="1"/>
        <s v="UKSDATC-UKWS95" u="1"/>
        <s v="UKSDATC-UKWS01" u="1"/>
        <s v="mbczvl0bl0psep1.ux.mbid.cz" u="1"/>
        <s v="mbczvl0bl0tage1.ux.mbid.cz" u="1"/>
        <s v="VM0033" u="1"/>
        <s v="dpvmli007_backup" u="1"/>
        <s v="VM1033" u="1"/>
        <s v="VM2033" u="1"/>
        <s v="mbczvl1dl0pr4t1" u="1"/>
        <s v="UKSDATC-UKAP29" u="1"/>
        <s v="vIAM" u="1"/>
        <s v="sv253912.ztbpre.icbpre.commerzbank.com" u="1"/>
        <s v="myczvl1bl0wps5x" u="1"/>
        <s v="myczvl0bd0webat" u="1"/>
        <s v="Test_Server" u="1"/>
        <s v="DPVMWA030" u="1"/>
        <s v="fra0-mgmt-vra2" u="1"/>
        <s v="DCLX0046" u="1"/>
        <s v="VM0648" u="1"/>
        <s v="VM1648" u="1"/>
        <s v="DCLX0056" u="1"/>
        <s v="degbs743" u="1"/>
        <s v="lib000001-ib-01.ux.mbid.cz" u="1"/>
        <s v="VM2648" u="1"/>
        <s v="DCWS1210" u="1"/>
        <s v="VM0834" u="1"/>
        <s v="VM0396" u="1"/>
        <s v="mbczvl6alssenl2.ux.mbid.cz" u="1"/>
        <s v="VM1834" u="1"/>
        <s v="VM1396" u="1"/>
        <s v="DCLX0076" u="1"/>
        <s v="DPVMWA058" u="1"/>
        <s v="VM2396" u="1"/>
        <s v="degbs533ent" u="1"/>
        <s v="edge-2a02576a-df2e-47fa-8111-d4011cf77bfa-0-UDLR01-MGMT" u="1"/>
        <s v="DCLX0086" u="1"/>
        <s v="VM0582" u="1"/>
        <s v="DCWS1240" u="1"/>
        <s v="uksrena-ukdp01" u="1"/>
        <s v="vxRouP" u="1"/>
        <s v="VM1582" u="1"/>
        <s v="UKSDATC-UKDV07" u="1"/>
        <s v="VM2582" u="1"/>
        <s v="DCWS1260" u="1"/>
        <s v="davmli690" u="1"/>
        <s v="DCWS1270" u="1"/>
        <s v="dtvmli034" u="1"/>
        <s v="JDE-UKAP28" u="1"/>
        <s v="VM0133" u="1"/>
        <s v="DCWS1334" u="1"/>
        <s v="VM1133" u="1"/>
        <s v="UKSBIRS-UKMG03 - Do Not Start" u="1"/>
        <s v="UKSDATC-UKWS38" u="1"/>
        <s v="VM2133" u="1"/>
        <s v="MBCZVW6ALTBENE2" u="1"/>
        <s v="VDS-TM001" u="1"/>
        <s v="DCWS1354" u="1"/>
        <s v="mbczvl1dl0cmmo2.ux.mbid.cz" u="1"/>
        <s v="sv253843.ztb.icb.commerzbank.com" u="1"/>
        <s v="mbczvl6alsicis7.ux.mbid.cz" u="1"/>
        <s v="degbs621 (TRAC Liferay)" u="1"/>
        <s v="DCWS1374" u="1"/>
        <s v="diebold_test" u="1"/>
        <s v="DPVMWT015" u="1"/>
        <s v="uksfulw-ukdp01" u="1"/>
        <s v="MBCZVW1DL0CMDP2" u="1"/>
        <s v="DCWS1408" u="1"/>
        <s v="SRV_2019_STD_EN" u="1"/>
        <s v="DTVMWA013" u="1"/>
        <s v="DCWS1384" u="1"/>
        <s v="VM0748" u="1"/>
        <s v="degbs652 (FPK Services.02)" u="1"/>
        <s v="DCWS1418" u="1"/>
        <s v="VM1748" u="1"/>
        <s v="nnpump09.zit.commerzbank.com" u="1"/>
        <s v="UKSDATCUKSAP6" u="1"/>
        <s v="ldepo0002-logstash-01.ux.mbid.cz" u="1"/>
        <s v="DCWS1428" u="1"/>
        <s v="vIS-EXT02" u="1"/>
        <s v="fra0-mgmt-opd3" u="1"/>
        <s v="nnpump19.zit.commerzbank.com" u="1"/>
        <s v="VM0934" u="1"/>
        <s v="VM0496" u="1"/>
        <s v="DCWS1438" u="1"/>
        <s v="VM1934" u="1"/>
        <s v="VM1496" u="1"/>
        <s v="VM2496" u="1"/>
        <s v="DCWS1448" u="1"/>
        <s v="VM0682" u="1"/>
        <s v="DCWS1458" u="1"/>
        <s v="VM1682" u="1"/>
        <s v="sv253947.ztb.icb.commerzbank.com" u="1"/>
        <s v="VM2682" u="1"/>
        <s v="vTransProd" u="1"/>
        <s v="DCWS1478" u="1"/>
        <s v="MBCZVW1DL0CMDP4" u="1"/>
        <s v="DCWS1488" u="1"/>
        <s v="mbczvl0bl0acti1.ux.mbid.cz" u="1"/>
        <s v="DPVMAI004" u="1"/>
        <s v="myczvl0bl0sasbw.ux.mbid.cz" u="1"/>
        <s v="UKSDATC-UKIS55" u="1"/>
        <s v="DCWS1498" u="1"/>
        <s v="MBCZVW1DL0SFQS3" u="1"/>
        <s v="VM0047" u="1"/>
        <s v="dpvmli061" u="1"/>
        <s v="VM1047" u="1"/>
        <s v="degbs640" u="1"/>
        <s v="mbczvl6al0loga1.ux.mbid.cz" u="1"/>
        <s v="VM2047" u="1"/>
        <s v="ltban0001-logstash-01.ux.mbid.cz" u="1"/>
        <s v="VM0233" u="1"/>
        <s v="VM1233" u="1"/>
        <s v="VM2233" u="1"/>
        <s v="mbczsl0bl0afsd1" u="1"/>
        <s v="MBCZVW1DL0SFQS4" u="1"/>
        <s v="sv253913.ztbpre.icbpre.commerzbank.com" u="1"/>
        <s v="myczvl0bl0fram1.ux.mbid.cz" u="1"/>
        <s v="mbczvl0bl0mq9fv2.ux.mbid.cz" u="1"/>
        <s v="myczvl0bl0prua1.ux.mbid.cz" u="1"/>
        <s v="mbczvl1dl0sasvi.ux.mbid.cz" u="1"/>
        <s v="DCLX0037" u="1"/>
        <s v="UKSDATCUKSH07" u="1"/>
        <s v="DPVMWA040" u="1"/>
        <s v="MBCZVL1DL0RSA02" u="1"/>
        <s v="vNagios" u="1"/>
        <s v="VM0848" u="1"/>
        <s v="DCWS1201" u="1"/>
        <s v="VM1848" u="1"/>
        <s v="DCWS1211" u="1"/>
        <s v="mbczvl1dl0ufgwd.ux.mbid.cz" u="1"/>
        <s v="wso2tstd-01-ei-01" u="1"/>
        <s v="myczvl0bl0prua2.ux.mbid.cz" u="1"/>
        <s v="VM0596" u="1"/>
        <s v="mbczvl6al0rtep1.ux.mbid.cz" u="1"/>
        <s v="VM1596" u="1"/>
        <s v="vCogPA-DSP01" u="1"/>
        <s v="DPVMWA068" u="1"/>
        <s v="VM2596" u="1"/>
        <s v="DCWS1231" u="1"/>
        <s v="degbs534ent" u="1"/>
        <s v="VM0782" u="1"/>
        <s v="UKSDATC-UKAP46" u="1"/>
        <s v="VM1782" u="1"/>
        <s v="DCWS1251" u="1"/>
        <s v="Template-W2K16-V1" u="1"/>
        <s v="DCWs1261" u="1"/>
        <s v="mbczvl6al0rtep2.ux.mbid.cz" u="1"/>
        <s v="DCWS1271" u="1"/>
        <s v="degbs574ent" u="1"/>
        <s v="MBCZVW0BL000005" u="1"/>
        <s v="DCWS1305" u="1"/>
        <s v="VM0147" u="1"/>
        <s v="DCWS1315" u="1"/>
        <s v="davmli703" u="1"/>
        <s v="VM1147" u="1"/>
        <s v="degbs594ent" u="1"/>
        <s v="VM2147" u="1"/>
        <s v="mbczvl6al0rtep3.ux.mbid.cz" u="1"/>
        <s v="VM0333" u="1"/>
        <s v="VM00330" u="1"/>
        <s v="DCWS1335" u="1"/>
        <s v="VM1333" u="1"/>
        <s v="mbczvl0bl0nfat2.ux.mbid.cz" u="1"/>
        <s v="VM2333" u="1"/>
        <s v="MBCZVW0BL000006" u="1"/>
        <s v="VM00331" u="1"/>
        <s v="VM0081" u="1"/>
        <s v="VM00332" u="1"/>
        <s v="DCWS1355" u="1"/>
        <s v="VM1081" u="1"/>
        <s v="VM2081" u="1"/>
        <s v="VM00333" u="1"/>
        <s v="DCWS1365" u="1"/>
        <s v="UKSDATC-UKTS55" u="1"/>
        <s v="vNAC-2" u="1"/>
        <s v="mbczvl0bd0bbox2" u="1"/>
        <s v="VM00334" u="1"/>
        <s v="DCWS1409" u="1"/>
        <s v="DTVMWA023" u="1"/>
        <s v="VM00335" u="1"/>
        <s v="DCWS1385" u="1"/>
        <s v="VM0948" u="1"/>
        <s v="DCWS1419" u="1"/>
        <s v="VM1948" u="1"/>
        <s v="VM00336" u="1"/>
        <s v="vWas-App-Test4" u="1"/>
        <s v="VM00337" u="1"/>
        <s v="myczsl1dl0wpsl1.ux.mbid.cz" u="1"/>
        <s v="VM0696" u="1"/>
        <s v="DCWS1439" u="1"/>
        <s v="VM1696" u="1"/>
        <s v="VM00338" u="1"/>
        <s v="VM2696" u="1"/>
        <s v="DCWS1449" u="1"/>
        <s v="VM00339" u="1"/>
        <s v="VM0882" u="1"/>
        <s v="DCWS1459" u="1"/>
        <s v="VM1882" u="1"/>
        <s v="DCWS1469" u="1"/>
        <s v="dpvmld006" u="1"/>
        <s v="V65_W2K19SE_SECBOOT_DATACENTER1_VLAN320" u="1"/>
        <s v="DCWS1479" u="1"/>
        <s v="myfvsl0bl0wswl1.ux.mbid.cz" u="1"/>
        <s v="DCWS1489" u="1"/>
        <s v="ldepo0003-reactapp-01.ux.mbid.cz" u="1"/>
        <s v="sv253840.ztbpre.icbpre.commerzbank.com" u="1"/>
        <s v="degbs631" u="1"/>
        <s v="VM0247" u="1"/>
        <s v="dpvmli071" u="1"/>
        <s v="VM1247" u="1"/>
        <s v="degbs641" u="1"/>
        <s v="VM2247" u="1"/>
        <s v="VM0433" u="1"/>
        <s v="VM1433" u="1"/>
        <s v="DPVMWI031" u="1"/>
        <s v="VM2433" u="1"/>
        <s v="wso2tstx-01-gw-01.ux.mbid.cz" u="1"/>
        <s v="VM0181" u="1"/>
        <s v="VM1181" u="1"/>
        <s v="MYCZSW0BL015068" u="1"/>
        <s v="mbczvl1dl0psep2.ux.mbid.cz" u="1"/>
        <s v="VM2181" u="1"/>
        <s v="wso2tstx-02-gw-01.ux.mbid.cz" u="1"/>
        <s v="lmort0001-reactapp-01.ux.mbid.cz" u="1"/>
        <s v="dpvmli299" u="1"/>
        <s v="DCLX0038" u="1"/>
        <s v="mbczvl1dl0tage2.ux.mbid.cz" u="1"/>
        <s v="DCWS1212" u="1"/>
        <s v="vpatchman" u="1"/>
        <s v="VM0796" u="1"/>
        <s v="VM1796" u="1"/>
        <s v="DCWS1232" u="1"/>
        <s v="DCLX0088" u="1"/>
        <s v="VM0982" u="1"/>
        <s v="vInfaP-DOM" u="1"/>
        <s v="UKSDATC-UKAP150" u="1"/>
        <s v="VM1982" u="1"/>
        <s v="DCLX0098" u="1"/>
        <s v="DCWS1252" u="1"/>
        <s v="sv241087.ztb.icb.commerzbank.com" u="1"/>
        <s v="myczsl0bl0tbsl1" u="1"/>
        <s v="DCWS1262" u="1"/>
        <s v="USWFC33-dmz-ise.ztb.icb.commerzbank.com" u="1"/>
        <s v="DCWS1272" u="1"/>
        <s v="DCWS1306" u="1"/>
        <s v="DCWS1282" u="1"/>
        <s v="UKSDATC-UKAP151" u="1"/>
        <s v="VM0347" u="1"/>
        <s v="VM00470" u="1"/>
        <s v="VM1347" u="1"/>
        <s v="VM2347" u="1"/>
        <s v="UKSBIRS-UKIS07_NEW" u="1"/>
        <s v="VM00471" u="1"/>
        <s v="UKSBIRS-UKDB16" u="1"/>
        <s v="VM0533" u="1"/>
        <s v="VM0095" u="1"/>
        <s v="VM00472" u="1"/>
        <s v="DCWS1336" u="1"/>
        <s v="VM1533" u="1"/>
        <s v="VM1095" u="1"/>
        <s v="VM2533" u="1"/>
        <s v="DTVMWI014" u="1"/>
        <s v="VM2095" u="1"/>
        <s v="VM00473" u="1"/>
        <s v="UKSDATC-UKAP152" u="1"/>
        <s v="VM0281" u="1"/>
        <s v="VM00474" u="1"/>
        <s v="DCWS1356" u="1"/>
        <s v="UKSDATC-UKAP63" u="1"/>
        <s v="VM1281" u="1"/>
        <s v="UKSDATCUKSAP2" u="1"/>
        <s v="uksdc01-ukdc04" u="1"/>
        <s v="sv253845.ztb.icb.commerzbank.com" u="1"/>
        <s v="VM2281" u="1"/>
        <s v="VM00475" u="1"/>
        <s v="DCWS1366" u="1"/>
        <s v="vempirum" u="1"/>
        <s v="VM00476" u="1"/>
        <s v="sv253865.ztb.icb.commerzbank.com" u="1"/>
        <s v="DTVMWA033" u="1"/>
        <s v="VM00477" u="1"/>
        <s v="DCWS1386" u="1"/>
        <s v="V5_TW2K8EER2" u="1"/>
        <s v="UKSDATC-UKAP153" u="1"/>
        <s v="VM00478" u="1"/>
        <s v="VM00479" u="1"/>
        <s v="VisionAgent" u="1"/>
        <s v="VM0896" u="1"/>
        <s v="VM1896" u="1"/>
        <s v="UKSDATC-UKIS15" u="1"/>
        <s v="UKSDATC-UKAP154" u="1"/>
        <s v="MBCZVW0BL0GEGP1" u="1"/>
        <s v="wso2tstf-00-km-02.ux.mbid.cz" u="1"/>
        <s v="UKSDATC-UKTS72" u="1"/>
        <s v="vIVR" u="1"/>
        <s v="UKSDC01-UKIS46" u="1"/>
        <s v="degbs632" u="1"/>
        <s v="UKSDATC-UKAP155" u="1"/>
        <s v="VM0447" u="1"/>
        <s v="VM1447" u="1"/>
        <s v="degbs642" u="1"/>
        <s v="MBCZVW0BL0ATOL1" u="1"/>
        <s v="VM2447" u="1"/>
        <s v="wso2tst2-01-ei-02.ux.mbid.cz" u="1"/>
        <s v="VM0633" u="1"/>
        <s v="VM0195" u="1"/>
        <s v="VM1633" u="1"/>
        <s v="VM1195" u="1"/>
        <s v="DPVMWI041" u="1"/>
        <s v="VM2633" u="1"/>
        <s v="VM2195" u="1"/>
        <s v="lsmal0002-logstash-01.ux.mbid.cz" u="1"/>
        <s v="UKSDATC-UKWS72" u="1"/>
        <s v="UKSDATC-UKAP156" u="1"/>
        <s v="mbczvl1dl0acti2.ux.mbid.cz" u="1"/>
        <s v="wso2tst2-02-ei-02.ux.mbid.cz" u="1"/>
        <s v="VM0381" u="1"/>
        <s v="VM1381" u="1"/>
        <s v="2019-test" u="1"/>
        <s v="VM2381" u="1"/>
        <s v="DCLX0039" u="1"/>
        <s v="dpvmwa060" u="1"/>
        <s v="sv253945.ztbpre.icbpre.commerzbank.com" u="1"/>
        <s v="DCLX0049" u="1"/>
        <s v="UKSDATC-UKAP157" u="1"/>
        <s v="UKSDC01-QUALYS1" u="1"/>
        <s v="UKSDATC-UKAP06" u="1"/>
        <s v="mbczsl1dl0afsd2" u="1"/>
        <s v="myczvl1dl0fram2.ux.mbid.cz" u="1"/>
        <s v="VM0996" u="1"/>
        <s v="VM1996" u="1"/>
        <s v="dpvmwa088" u="1"/>
        <s v="DCWS1233" u="1"/>
        <s v="vER-UTA-DC" u="1"/>
        <s v="degbs536ent" u="1"/>
        <s v="mbczvl6altvido1.ux.mbid.cz" u="1"/>
        <s v="mbczvl0bd0nfat1.ux.mbid.cz" u="1"/>
        <s v="vIT-Support-T02" u="1"/>
        <s v="DCWS1253" u="1"/>
        <s v="sv241088.ztb.icb.commerzbank.com" u="1"/>
        <s v="myczvl1dl0mqm6x.ux.mbid.cz" u="1"/>
        <s v="DCWS1263" u="1"/>
        <s v="vTransApps" u="1"/>
        <s v="UKSDATC-UKSH05" u="1"/>
        <s v="degbs446 (RMS)" u="1"/>
        <s v="vSignature-p2" u="1"/>
        <s v="DCWS1307" u="1"/>
        <s v="mbczvl6al0rft2.ux.mbid.cz" u="1"/>
        <s v="SV520015Client" u="1"/>
        <s v="mbczvl1dl0mq9p1.ux.mbid.cz" u="1"/>
        <s v="DCWS1283" u="1"/>
        <s v="degbs586ent" u="1"/>
        <s v="VM0547" u="1"/>
        <s v="degbs651 (FPK Services.01)" u="1"/>
        <s v="VM1547" u="1"/>
        <s v="dtvmli064" u="1"/>
        <s v="DCWS1293" u="1"/>
        <s v="VM2547" u="1"/>
        <s v="UKSDATC-UKTS15" u="1"/>
        <s v="MBCZVW0BL0REPT1" u="1"/>
        <s v="mbczvl1dl0ofat1.ux.mbid.cz" u="1"/>
        <s v="VM0733" u="1"/>
        <s v="VM0295" u="1"/>
        <s v="DCWS1337" u="1"/>
        <s v="VM1733" u="1"/>
        <s v="VM1295" u="1"/>
        <s v="VM2733" u="1"/>
        <s v="DTVMWI024" u="1"/>
        <s v="VM2295" u="1"/>
        <s v="VM0481" u="1"/>
        <s v="DCWS1357" u="1"/>
        <s v="VM1481" u="1"/>
        <s v="VM2481" u="1"/>
        <s v="DCWS1367" u="1"/>
        <s v="MBCZVW0BL0REPT2" u="1"/>
        <s v="UKSBIRS-UKTS04" u="1"/>
        <s v="UKSDATC-UKDB44" u="1"/>
        <s v="sv253866.ztb.icb.commerzbank.com" u="1"/>
        <s v="mbczvl6al0fors1.ux.mbid.cz" u="1"/>
        <s v="DCWS1387" u="1"/>
        <s v="UKSDATC-UKWS15" u="1"/>
        <s v="degbs520int.degbank.local" u="1"/>
        <s v="mbczvl0bl0ufto1.ux.mbid.cz" u="1"/>
        <s v="VM0032" u="1"/>
        <s v="uksblak-test01" u="1"/>
        <s v="VM1032" u="1"/>
        <s v="mbczvl1dd0bbox3" u="1"/>
        <s v="VM2032" u="1"/>
        <s v="MBCZVW6AL0ARCL1" u="1"/>
        <s v="myczsl0bl0wswl1.ux.mbid.cz" u="1"/>
        <s v="UKSDATC-UKAP80" u="1"/>
        <s v="vtrans-test" u="1"/>
        <s v="mbczvl0bl0ufto2.ux.mbid.cz" u="1"/>
        <s v="lsmal0005-openapi-01.ux.mbid.cz" u="1"/>
        <s v="sv253842.ztbpre.icbpre.commerzbank.com" u="1"/>
        <s v="MBCZVW6AL0ARCL2" u="1"/>
        <s v="MBCZVW6AL0CRCL1" u="1"/>
        <s v="degbs633" u="1"/>
        <s v="VM0647" u="1"/>
        <s v="mbfvvl1dl0mqm3x.ux.mbid.cz" u="1"/>
        <s v="VM1647" u="1"/>
        <s v="dtvmla468iba" u="1"/>
        <s v="degbs643" u="1"/>
        <s v="Win2012R2_STD1" u="1"/>
        <s v="VM2647" u="1"/>
        <s v="mbczvl0bd0nfav1" u="1"/>
        <s v="mbczvl0bl0ufto3.ux.mbid.cz" u="1"/>
        <s v="VM0833" u="1"/>
        <s v="VM0395" u="1"/>
        <s v="VM1833" u="1"/>
        <s v="vOS-SGW-82" u="1"/>
        <s v="dtvmla607ibt" u="1"/>
        <s v="VM1395" u="1"/>
        <s v="DPVMWI051" u="1"/>
        <s v="mbczvl6al0svlw1.ux.mbid.cz" u="1"/>
        <s v="VM2395" u="1"/>
        <s v="dtvmla707ibt" u="1"/>
        <s v="MBCZVW6AL0CRCL2" u="1"/>
        <s v="lsmal0012-logstash-01.ux.mbid.cz" u="1"/>
        <s v="vSSAM" u="1"/>
        <s v="UKSDATC-UKIS32" u="1"/>
        <s v="VM0581" u="1"/>
        <s v="ukscoba-ukde01" u="1"/>
        <s v="VM1581" u="1"/>
        <s v="SV42104BOSV104" u="1"/>
        <s v="VM2581" u="1"/>
        <s v="UKSEDGE-UKAP01" u="1"/>
        <s v="dpvmla013" u="1"/>
        <s v="mbczvl0bl0ufto4.ux.mbid.cz" u="1"/>
        <s v="connect" u="1"/>
        <s v="dpvmli691" u="1"/>
        <s v="DPVMWA070" u="1"/>
        <s v="mbczvl6al0svlw2.ux.mbid.cz" u="1"/>
        <s v="DCWS1170" u="1"/>
        <s v="DCWS1204" u="1"/>
        <s v="degbs507ent" u="1"/>
        <s v="DCWS1180" u="1"/>
        <s v="capamp20.zit.commerzbank.com" u="1"/>
        <s v="davmli033" u="1"/>
        <s v="degbs493ent" u="1"/>
        <s v="myczsl0bl0kwps1" u="1"/>
        <s v="mbczvl0bl0ufto5.ux.mbid.cz" u="1"/>
        <s v="VM0132" u="1"/>
        <s v="DPVMWA098" u="1"/>
        <s v="DCWS1234" u="1"/>
        <s v="degbs537ent" u="1"/>
        <s v="mbczvl6al0svlw3.ux.mbid.cz" u="1"/>
        <s v="VM1132" u="1"/>
        <s v="VM2132" u="1"/>
        <s v="wso2tstd-01-gw-01" u="1"/>
        <s v="DCWS1254" u="1"/>
        <s v="myczsl0bl0kwps2" u="1"/>
        <s v="mbczvl0dl0sbdbd2" u="1"/>
        <s v="DCWS1264" u="1"/>
        <s v="UKSDATC-UKTS71-RESTORED" u="1"/>
        <s v="DCWS1274" u="1"/>
        <s v="mbczvl6al0svlw4.ux.mbid.cz" u="1"/>
        <s v="DCWS1308" u="1"/>
        <s v="VM0747" u="1"/>
        <s v="sapd18ci00" u="1"/>
        <s v="VM1747" u="1"/>
        <s v="DCWS1294" u="1"/>
        <s v="UKSDATC-UKAP23" u="1"/>
        <s v="MBCZVL1DL0QRTST" u="1"/>
        <s v="vIBM-Remote-alt" u="1"/>
        <s v="V60_TW2K16SE_DATACENTER1_VLAN321" u="1"/>
        <s v="VM0933" u="1"/>
        <s v="VM0495" u="1"/>
        <s v="DCWS1338" u="1"/>
        <s v="VM1933" u="1"/>
        <s v="VM1495" u="1"/>
        <s v="VM2495" u="1"/>
        <s v="DCWS1348" u="1"/>
        <s v="VM0681" u="1"/>
        <s v="DCWS1358" u="1"/>
        <s v="VM1681" u="1"/>
        <s v="degbs496 (WS Core24 LB)" u="1"/>
        <s v="VM2681" u="1"/>
        <s v="DCWS1368" u="1"/>
        <s v="degbs500" u="1"/>
        <s v="sv253857.ztb.icb.commerzbank.com" u="1"/>
        <s v="DCWS1378" u="1"/>
        <s v="DCWS1388" u="1"/>
        <s v="MBCZVW5VL0IR001" u="1"/>
        <s v="UKSDATC-UKCV01" u="1"/>
        <s v="degbs530" u="1"/>
        <s v="vDPC" u="1"/>
        <s v="VM0046" u="1"/>
        <s v="VM1046" u="1"/>
        <s v="degbs540" u="1"/>
        <s v="myczvl1dl0wlki1.ux.mbid.cz" u="1"/>
        <s v="VM2046" u="1"/>
        <s v="devmli016" u="1"/>
        <s v="UKSDATC-UKDV01" u="1"/>
        <s v="UKSDATC-UKTS32" u="1"/>
        <s v="degbs550" u="1"/>
        <s v="VM0232" u="1"/>
        <s v="VM1232" u="1"/>
        <s v="VM2232" u="1"/>
        <s v="MYCZSW1DL015234" u="1"/>
        <s v="mbczvl6al0for1x.ux.mbid.cz" u="1"/>
        <s v="DEVMWA092" u="1"/>
        <s v="fra0-mgmt-psh3" u="1"/>
        <s v="degbs634" u="1"/>
        <s v="RETIRED - JAC Citrix Production Terminal Server Template" u="1"/>
        <s v="VM0847" u="1"/>
        <s v="UKSDATC-UKWS32" u="1"/>
        <s v="degbs404ent" u="1"/>
        <s v="VM1847" u="1"/>
        <s v="MBCZVW1DL0KOMT1" u="1"/>
        <s v="VM0595" u="1"/>
        <s v="VM1595" u="1"/>
        <s v="VM2595" u="1"/>
        <s v="template_p_redhat6" u="1"/>
        <s v="VM0781" u="1"/>
        <s v="DCWS1141" u="1"/>
        <s v="degbs708" u="1"/>
        <s v="dpvmli304" u="1"/>
        <s v="VM1781" u="1"/>
        <s v="dpvmla023" u="1"/>
        <s v="template-win2k16-automation_OLD_DO_NOT_USE" u="1"/>
        <s v="vWitness-VDI-7" u="1"/>
        <s v="DCWS1161" u="1"/>
        <s v="DPVMWI089" u="1"/>
        <s v="DPVMWA080" u="1"/>
        <s v="DCWS1171" u="1"/>
        <s v="DCWS1205" u="1"/>
        <s v="degbs748" u="1"/>
        <s v="capamp21.zit.commerzbank.com" u="1"/>
        <s v="VM0146" u="1"/>
        <s v="mbczvl6alsrfli1.ux.mbid.cz" u="1"/>
        <s v="DCWS1215" u="1"/>
        <s v="VM1146" u="1"/>
        <s v="VM2146" u="1"/>
        <s v="dpvmli804" u="1"/>
        <s v="DCWS1225" u="1"/>
        <s v="degbs528ent" u="1"/>
        <s v="myfvvl0bl0pr2lx.ux.mbid.cz" u="1"/>
        <s v="VM0332" u="1"/>
        <s v="mbczvl0bl0hydra.ux.mbid.cz" u="1"/>
        <s v="VM00320" u="1"/>
        <s v="DCWS1235" u="1"/>
        <s v="vInfoSrv" u="1"/>
        <s v="degbs538ent" u="1"/>
        <s v="VM1332" u="1"/>
        <s v="VM2332" u="1"/>
        <s v="VM00321" u="1"/>
        <s v="VM0080" u="1"/>
        <s v="VM00322" u="1"/>
        <s v="DCWS1255" u="1"/>
        <s v="VM1080" u="1"/>
        <s v="UKSDATC-UKTS69" u="1"/>
        <s v="MBCZVW0BL0EPV01" u="1"/>
        <s v="VM2080" u="1"/>
        <s v="VM00323" u="1"/>
        <s v="DCWS1265" u="1"/>
        <s v="vNAC-1" u="1"/>
        <s v="myczvl1dl0atasi.ux.mbid.cz" u="1"/>
        <s v="mbczvl0bl0saspx.ux.mbid.cz" u="1"/>
        <s v="VM00324" u="1"/>
        <s v="DCWS1275" u="1"/>
        <s v="VM00325" u="1"/>
        <s v="VM0947" u="1"/>
        <s v="VM1947" u="1"/>
        <s v="VM00326" u="1"/>
        <s v="DCWS1295" u="1"/>
        <s v="VM00327" u="1"/>
        <s v="VM0695" u="1"/>
        <s v="DCWS1339" u="1"/>
        <s v="UKSDATC-UKDB04" u="1"/>
        <s v="VM1695" u="1"/>
        <s v="VM00328" u="1"/>
        <s v="VM2695" u="1"/>
        <s v="DCWS1349" u="1"/>
        <s v="VM00329" u="1"/>
        <s v="myczvl1dl0prd2x.ux.mbid.cz" u="1"/>
        <s v="VM0881" u="1"/>
        <s v="DCWS1359" u="1"/>
        <s v="VM1881" u="1"/>
        <s v="degbs497 (WS Core24 LB)" u="1"/>
        <s v="DCWS1369" u="1"/>
        <s v="mbczvl6alppayh5.ux.mbid.cz" u="1"/>
        <s v="sv257000.ztb.icb.commerzbank.com" u="1"/>
        <s v="DCWS1379" u="1"/>
        <s v="degbs511" u="1"/>
        <s v="dtvmla106" u="1"/>
        <s v="degbs531" u="1"/>
        <s v="VM0246" u="1"/>
        <s v="VM1246" u="1"/>
        <s v="vCM-Prod" u="1"/>
        <s v="UKSDATC-UKAP40" u="1"/>
        <s v="VM2246" u="1"/>
        <s v="mbczvl6alppayh6.ux.mbid.cz" u="1"/>
        <s v="SVSAPP53CI00" u="1"/>
        <s v="VM0432" u="1"/>
        <s v="VM1432" u="1"/>
        <s v="VM2432" u="1"/>
        <s v="VM0180" u="1"/>
        <s v="VM1180" u="1"/>
        <s v="Migration-2K3R2Template" u="1"/>
        <s v="VM2180" u="1"/>
        <s v="myfvvl0bl0orax1.ux.mbid.cz" u="1"/>
        <s v="sv253844.ztbpre.icbpre.commerzbank.com" u="1"/>
        <s v="DEVMWA005" u="1"/>
        <s v="MBCZVW6ALTGWFM1" u="1"/>
        <s v="myczvl1dl0emldb" u="1"/>
        <s v="degbs645" u="1"/>
        <s v="lapi00001-cbl-01.ux.mbid.cz" u="1"/>
        <s v="SV42080OEL0015" u="1"/>
        <s v="VM0795" u="1"/>
        <s v="DCWS1122" u="1"/>
        <s v="myczvl0bl0lict1.ux.mbid.cz" u="1"/>
        <s v="VM1795" u="1"/>
        <s v="degbs435ent" u="1"/>
        <s v="myfvvl0bl0orax2.ux.mbid.cz" u="1"/>
        <s v="mbczvl0bl0atmd1.ux.mbid.cz" u="1"/>
        <s v="Guest Introspection(rz1-esxisrv1.uta.local)" u="1"/>
        <s v="VM0981" u="1"/>
        <s v="degbs709" u="1"/>
        <s v="MBCZVW6ALTGWFM2" u="1"/>
        <s v="dpvmli314" u="1"/>
        <s v="wso2tst2-01-gw-02.ux.mbid.cz" u="1"/>
        <s v="VM1981" u="1"/>
        <s v="DCWS1152" u="1"/>
        <s v="vConfigMgmnt1" u="1"/>
        <s v="myczvl0bl0lict2.ux.mbid.cz" u="1"/>
        <s v="wso2tst2-02-gw-02.ux.mbid.cz" u="1"/>
        <s v="DPVMWA090" u="1"/>
        <s v="DCWS1172" u="1"/>
        <s v="myczvl1dl0tstpa" u="1"/>
        <s v="degbs509ent" u="1"/>
        <s v="VM0346" u="1"/>
        <s v="VM00460" u="1"/>
        <s v="DCWS1216" u="1"/>
        <s v="VM1346" u="1"/>
        <s v="DCWS1192" u="1"/>
        <s v="myczvl0bl0dmst3.ux.mbid.cz" u="1"/>
        <s v="VM2346" u="1"/>
        <s v="VM00461" u="1"/>
        <s v="DCWS1226" u="1"/>
        <s v="dtvmld001" u="1"/>
        <s v="degbs529ent" u="1"/>
        <s v="UKSDATC-UKN302" u="1"/>
        <s v="VM0532" u="1"/>
        <s v="mbczvl1dl0ufto5.ux.mbid.cz" u="1"/>
        <s v="VM0094" u="1"/>
        <s v="VM00462" u="1"/>
        <s v="DCWS1236" u="1"/>
        <s v="VM1532" u="1"/>
        <s v="MBCZVL5VL0DMA01" u="1"/>
        <s v="VM1094" u="1"/>
        <s v="VM2532" u="1"/>
        <s v="VM2094" u="1"/>
        <s v="VM00463" u="1"/>
        <s v="PC42288DEV9035" u="1"/>
        <s v="UKSDATC-UKAP77" u="1"/>
        <s v="VM0280" u="1"/>
        <s v="VM00464" u="1"/>
        <s v="DCWS1256" u="1"/>
        <s v="VM1280" u="1"/>
        <s v="VM2280" u="1"/>
        <s v="VM00465" u="1"/>
        <s v="DCWS1266" u="1"/>
        <s v="degbs569ent" u="1"/>
        <s v="mbczvl0bl0icis1.ux.mbid.cz" u="1"/>
        <s v="mbczvl1dl0ufto6.ux.mbid.cz" u="1"/>
        <s v="VM00466" u="1"/>
        <s v="DCWS1276" u="1"/>
        <s v="VM00467" u="1"/>
        <s v="DCWS1286" u="1"/>
        <s v="uksrena-ukfs01" u="1"/>
        <s v="MBCZVL0BL0AFS01" u="1"/>
        <s v="VM00468" u="1"/>
        <s v="DCWS1296" u="1"/>
        <s v="Template-W2K16_DMZ01_FW05TEST" u="1"/>
        <s v="VM00469" u="1"/>
        <s v="VM0895" u="1"/>
        <s v="VDS-OM001" u="1"/>
        <s v="myczsl1dl0kwps3" u="1"/>
        <s v="ukspark-ukdp01" u="1"/>
        <s v="MBCZVW6AL0IDM01" u="1"/>
        <s v="mbczvl1dl0ufto7.ux.mbid.cz" u="1"/>
        <s v="VM1895" u="1"/>
        <s v="UKSDATC-UKIS29" u="1"/>
        <s v="mbczvl0bl0idrt1x" u="1"/>
        <s v="sv253849.ztb.icb.commerzbank.com" u="1"/>
        <s v="dtvmla016" u="1"/>
        <s v="sv257001.ztb.icb.commerzbank.com" u="1"/>
      </sharedItems>
    </cacheField>
    <cacheField name="Powerstate" numFmtId="0">
      <sharedItems containsBlank="1"/>
    </cacheField>
    <cacheField name="Template" numFmtId="0">
      <sharedItems containsBlank="1"/>
    </cacheField>
    <cacheField name="CPUs" numFmtId="0">
      <sharedItems containsString="0" containsBlank="1" containsNumber="1" containsInteger="1" minValue="1" maxValue="16"/>
    </cacheField>
    <cacheField name="Memory" numFmtId="0">
      <sharedItems containsString="0" containsBlank="1" containsNumber="1" containsInteger="1" minValue="2048" maxValue="409600"/>
    </cacheField>
    <cacheField name="Provisioned MiB" numFmtId="0">
      <sharedItems containsString="0" containsBlank="1" containsNumber="1" containsInteger="1" minValue="5466" maxValue="44158866"/>
    </cacheField>
    <cacheField name="In Use MiB" numFmtId="0">
      <sharedItems containsString="0" containsBlank="1" containsNumber="1" containsInteger="1" minValue="96" maxValue="44158866"/>
    </cacheField>
    <cacheField name="OS according to the configuration file" numFmtId="0">
      <sharedItems containsBlank="1" containsMixedTypes="1" containsNumber="1" containsInteger="1" minValue="0" maxValue="0" count="24">
        <s v="Other 2.6.x Linux (64-bit)"/>
        <s v="Other Linux (64-bit)"/>
        <s v="SUSE Linux Enterprise 11 (64-bit)"/>
        <s v="Other (32-bit)"/>
        <s v="Ubuntu Linux (64-bit)"/>
        <s v="SUSE Linux Enterprise 12 (64-bit)"/>
        <s v="CentOS 4/5 or later (64-bit)"/>
        <s v="Other 3.x Linux (64-bit)"/>
        <s v="Microsoft Windows Server 2016 or later (64-bit)"/>
        <s v="Debian GNU/Linux 10 (64-bit)"/>
        <s v="FreeBSD Pre-11 versions (64-bit)"/>
        <s v="Oracle Linux 7 (64-bit)"/>
        <s v="Microsoft Windows Server 2012 (64-bit)"/>
        <s v="Red Hat Enterprise Linux 7 (64-bit)"/>
        <s v="Microsoft Windows Server 2008 R2 (64-bit)"/>
        <s v="Oracle Linux 4/5 or later (64-bit)"/>
        <s v="Red Hat Enterprise Linux 6 (64-bit)"/>
        <s v="Red Hat Enterprise Linux 5 (64-bit)"/>
        <s v="Microsoft Windows 7 (64-bit)"/>
        <s v="Red Hat Enterprise Linux 8 (64-bit)"/>
        <s v="Oracle Linux 8 (64-bit)"/>
        <s v="Microsoft Windows 10 (64-bit)"/>
        <m/>
        <n v="0" u="1"/>
      </sharedItems>
    </cacheField>
    <cacheField name="Datacenter" numFmtId="0">
      <sharedItems containsBlank="1" count="14">
        <s v="SDDC-Datacenter"/>
        <m/>
        <e v="#N/A" u="1"/>
        <s v="AT-POI-SDDC" u="1"/>
        <s v="DatacenterDEGBANK" u="1"/>
        <s v="WHC" u="1"/>
        <s v="FRA1" u="1"/>
        <s v="ProdSite" u="1"/>
        <s v="SpringParkProdSite" u="1"/>
        <s v="DEGBANK" u="1"/>
        <s v="PROD-DC" u="1"/>
        <s v="UTA KOS" u="1"/>
        <s v="Sites" u="1"/>
        <s v="CUSTOMER-SDDC" u="1"/>
      </sharedItems>
    </cacheField>
    <cacheField name="Cluster" numFmtId="0">
      <sharedItems containsBlank="1" containsMixedTypes="1" containsNumber="1" containsInteger="1" minValue="0" maxValue="0" count="6">
        <s v="Cluster-1"/>
        <s v="Cluster-2"/>
        <s v="Cluster-3"/>
        <s v="Cluster-4"/>
        <m/>
        <n v="0" u="1"/>
      </sharedItems>
    </cacheField>
    <cacheField name="Host" numFmtId="0">
      <sharedItems containsBlank="1" containsMixedTypes="1" containsNumber="1" containsInteger="1" minValue="0" maxValue="0" count="35">
        <s v="esx07-r06.p01.924da338569e4334878f5.southcentralus.avs.azure.com"/>
        <s v="esx13-r08.p01.924da338569e4334878f5.southcentralus.avs.azure.com"/>
        <s v="esx01-r15.p01.924da338569e4334878f5.southcentralus.avs.azure.com"/>
        <s v="esx05-r18.p01.924da338569e4334878f5.southcentralus.avs.azure.com"/>
        <s v="esx18-r09.p01.924da338569e4334878f5.southcentralus.avs.azure.com"/>
        <s v="esx04-r20.p01.924da338569e4334878f5.southcentralus.avs.azure.com"/>
        <s v="esx05-r02.p01.924da338569e4334878f5.southcentralus.avs.azure.com"/>
        <s v="esx10-r05.p01.924da338569e4334878f5.southcentralus.avs.azure.com"/>
        <s v="esx13-r03.p01.924da338569e4334878f5.southcentralus.avs.azure.com"/>
        <s v="esx05-r16.p01.924da338569e4334878f5.southcentralus.avs.azure.com"/>
        <s v="esx05-r14.p01.924da338569e4334878f5.southcentralus.avs.azure.com"/>
        <s v="esx22-r15.p01.924da338569e4334878f5.southcentralus.avs.azure.com"/>
        <s v="esx22-r14.p01.924da338569e4334878f5.southcentralus.avs.azure.com"/>
        <s v="esx14-r20.p01.924da338569e4334878f5.southcentralus.avs.azure.com"/>
        <s v="esx13-r18.p01.924da338569e4334878f5.southcentralus.avs.azure.com"/>
        <s v="esx03-r05.p01.924da338569e4334878f5.southcentralus.avs.azure.com"/>
        <s v="esx19-r20.p01.924da338569e4334878f5.southcentralus.avs.azure.com"/>
        <s v="esx10-r06.p01.924da338569e4334878f5.southcentralus.avs.azure.com"/>
        <s v="esx09-r15.p01.924da338569e4334878f5.southcentralus.avs.azure.com"/>
        <s v="esx11-r06.p01.924da338569e4334878f5.southcentralus.avs.azure.com"/>
        <s v="esx12-r19.p01.924da338569e4334878f5.southcentralus.avs.azure.com"/>
        <s v="esx12-r02.p01.924da338569e4334878f5.southcentralus.avs.azure.com"/>
        <s v="esx08-r17.p01.924da338569e4334878f5.southcentralus.avs.azure.com"/>
        <s v="esx01-r21.p01.924da338569e4334878f5.southcentralus.avs.azure.com"/>
        <s v="esx19-r22.p01.924da338569e4334878f5.southcentralus.avs.azure.com"/>
        <s v="esx07-r16.p01.924da338569e4334878f5.southcentralus.avs.azure.com"/>
        <s v="esx15-r17.p01.924da338569e4334878f5.southcentralus.avs.azure.com"/>
        <s v="esx09-r14.p01.924da338569e4334878f5.southcentralus.avs.azure.com"/>
        <s v="esx19-r09.p01.924da338569e4334878f5.southcentralus.avs.azure.com"/>
        <s v="esx18-r08.p01.924da338569e4334878f5.southcentralus.avs.azure.com"/>
        <s v="esx22-r18.p01.924da338569e4334878f5.southcentralus.avs.azure.com"/>
        <s v="esx11-r05.p01.924da338569e4334878f5.southcentralus.avs.azure.com"/>
        <s v="esx09-r04.p01.924da338569e4334878f5.southcentralus.avs.azure.com"/>
        <m/>
        <n v="0" u="1"/>
      </sharedItems>
    </cacheField>
    <cacheField name="SQL CPUs" numFmtId="0" formula="MAX(4,CPUs)"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5">
  <r>
    <x v="0"/>
    <x v="0"/>
    <x v="0"/>
    <x v="0"/>
    <x v="0"/>
    <x v="0"/>
    <x v="0"/>
    <x v="0"/>
    <s v="SDDC-Datacenter"/>
    <s v="Cluster-1"/>
    <s v="esx07-r06.p01.924da338569e4334878f5.southcentralus.avs.azure.com"/>
  </r>
  <r>
    <x v="1"/>
    <x v="0"/>
    <x v="0"/>
    <x v="0"/>
    <x v="1"/>
    <x v="1"/>
    <x v="1"/>
    <x v="1"/>
    <s v="SDDC-Datacenter"/>
    <s v="Cluster-1"/>
    <s v="esx13-r08.p01.924da338569e4334878f5.southcentralus.avs.azure.com"/>
  </r>
  <r>
    <x v="2"/>
    <x v="0"/>
    <x v="0"/>
    <x v="0"/>
    <x v="1"/>
    <x v="1"/>
    <x v="1"/>
    <x v="1"/>
    <s v="SDDC-Datacenter"/>
    <s v="Cluster-1"/>
    <s v="esx01-r15.p01.924da338569e4334878f5.southcentralus.avs.azure.com"/>
  </r>
  <r>
    <x v="3"/>
    <x v="0"/>
    <x v="0"/>
    <x v="1"/>
    <x v="2"/>
    <x v="2"/>
    <x v="2"/>
    <x v="2"/>
    <s v="SDDC-Datacenter"/>
    <s v="Cluster-1"/>
    <s v="esx07-r06.p01.924da338569e4334878f5.southcentralus.avs.azure.com"/>
  </r>
  <r>
    <x v="4"/>
    <x v="0"/>
    <x v="0"/>
    <x v="1"/>
    <x v="2"/>
    <x v="3"/>
    <x v="3"/>
    <x v="2"/>
    <s v="SDDC-Datacenter"/>
    <s v="Cluster-1"/>
    <s v="esx05-r18.p01.924da338569e4334878f5.southcentralus.avs.azure.com"/>
  </r>
  <r>
    <x v="5"/>
    <x v="0"/>
    <x v="0"/>
    <x v="1"/>
    <x v="2"/>
    <x v="4"/>
    <x v="4"/>
    <x v="2"/>
    <s v="SDDC-Datacenter"/>
    <s v="Cluster-1"/>
    <s v="esx18-r09.p01.924da338569e4334878f5.southcentralus.avs.azure.com"/>
  </r>
  <r>
    <x v="6"/>
    <x v="0"/>
    <x v="0"/>
    <x v="1"/>
    <x v="2"/>
    <x v="5"/>
    <x v="5"/>
    <x v="2"/>
    <s v="SDDC-Datacenter"/>
    <s v="Cluster-1"/>
    <s v="esx04-r20.p01.924da338569e4334878f5.southcentralus.avs.azure.com"/>
  </r>
  <r>
    <x v="7"/>
    <x v="0"/>
    <x v="0"/>
    <x v="1"/>
    <x v="2"/>
    <x v="6"/>
    <x v="6"/>
    <x v="2"/>
    <s v="SDDC-Datacenter"/>
    <s v="Cluster-1"/>
    <s v="esx04-r20.p01.924da338569e4334878f5.southcentralus.avs.azure.com"/>
  </r>
  <r>
    <x v="8"/>
    <x v="1"/>
    <x v="0"/>
    <x v="2"/>
    <x v="2"/>
    <x v="7"/>
    <x v="7"/>
    <x v="3"/>
    <s v="SDDC-Datacenter"/>
    <s v="Cluster-1"/>
    <s v="esx07-r06.p01.924da338569e4334878f5.southcentralus.avs.azure.com"/>
  </r>
  <r>
    <x v="9"/>
    <x v="1"/>
    <x v="0"/>
    <x v="2"/>
    <x v="2"/>
    <x v="7"/>
    <x v="7"/>
    <x v="3"/>
    <s v="SDDC-Datacenter"/>
    <s v="Cluster-1"/>
    <s v="esx05-r02.p01.924da338569e4334878f5.southcentralus.avs.azure.com"/>
  </r>
  <r>
    <x v="10"/>
    <x v="1"/>
    <x v="0"/>
    <x v="2"/>
    <x v="2"/>
    <x v="7"/>
    <x v="7"/>
    <x v="3"/>
    <s v="SDDC-Datacenter"/>
    <s v="Cluster-1"/>
    <s v="esx07-r06.p01.924da338569e4334878f5.southcentralus.avs.azure.com"/>
  </r>
  <r>
    <x v="11"/>
    <x v="1"/>
    <x v="0"/>
    <x v="2"/>
    <x v="2"/>
    <x v="7"/>
    <x v="7"/>
    <x v="3"/>
    <s v="SDDC-Datacenter"/>
    <s v="Cluster-1"/>
    <s v="esx10-r05.p01.924da338569e4334878f5.southcentralus.avs.azure.com"/>
  </r>
  <r>
    <x v="12"/>
    <x v="0"/>
    <x v="0"/>
    <x v="3"/>
    <x v="3"/>
    <x v="8"/>
    <x v="8"/>
    <x v="3"/>
    <s v="SDDC-Datacenter"/>
    <s v="Cluster-1"/>
    <s v="esx13-r08.p01.924da338569e4334878f5.southcentralus.avs.azure.com"/>
  </r>
  <r>
    <x v="13"/>
    <x v="0"/>
    <x v="0"/>
    <x v="1"/>
    <x v="4"/>
    <x v="9"/>
    <x v="9"/>
    <x v="2"/>
    <s v="SDDC-Datacenter"/>
    <s v="Cluster-2"/>
    <s v="esx13-r03.p01.924da338569e4334878f5.southcentralus.avs.azure.com"/>
  </r>
  <r>
    <x v="14"/>
    <x v="0"/>
    <x v="0"/>
    <x v="0"/>
    <x v="5"/>
    <x v="10"/>
    <x v="10"/>
    <x v="4"/>
    <s v="SDDC-Datacenter"/>
    <s v="Cluster-1"/>
    <s v="esx01-r15.p01.924da338569e4334878f5.southcentralus.avs.azure.com"/>
  </r>
  <r>
    <x v="15"/>
    <x v="0"/>
    <x v="0"/>
    <x v="0"/>
    <x v="5"/>
    <x v="10"/>
    <x v="11"/>
    <x v="4"/>
    <s v="SDDC-Datacenter"/>
    <s v="Cluster-1"/>
    <s v="esx05-r16.p01.924da338569e4334878f5.southcentralus.avs.azure.com"/>
  </r>
  <r>
    <x v="16"/>
    <x v="0"/>
    <x v="0"/>
    <x v="0"/>
    <x v="5"/>
    <x v="10"/>
    <x v="12"/>
    <x v="4"/>
    <s v="SDDC-Datacenter"/>
    <s v="Cluster-1"/>
    <s v="esx05-r18.p01.924da338569e4334878f5.southcentralus.avs.azure.com"/>
  </r>
  <r>
    <x v="17"/>
    <x v="0"/>
    <x v="0"/>
    <x v="3"/>
    <x v="4"/>
    <x v="11"/>
    <x v="13"/>
    <x v="3"/>
    <s v="SDDC-Datacenter"/>
    <s v="Cluster-1"/>
    <s v="esx04-r20.p01.924da338569e4334878f5.southcentralus.avs.azure.com"/>
  </r>
  <r>
    <x v="18"/>
    <x v="0"/>
    <x v="0"/>
    <x v="3"/>
    <x v="4"/>
    <x v="11"/>
    <x v="14"/>
    <x v="3"/>
    <s v="SDDC-Datacenter"/>
    <s v="Cluster-1"/>
    <s v="esx13-r08.p01.924da338569e4334878f5.southcentralus.avs.azure.com"/>
  </r>
  <r>
    <x v="19"/>
    <x v="0"/>
    <x v="0"/>
    <x v="1"/>
    <x v="4"/>
    <x v="12"/>
    <x v="15"/>
    <x v="5"/>
    <s v="SDDC-Datacenter"/>
    <s v="Cluster-1"/>
    <s v="esx05-r18.p01.924da338569e4334878f5.southcentralus.avs.azure.com"/>
  </r>
  <r>
    <x v="20"/>
    <x v="0"/>
    <x v="0"/>
    <x v="3"/>
    <x v="4"/>
    <x v="13"/>
    <x v="16"/>
    <x v="6"/>
    <s v="SDDC-Datacenter"/>
    <s v="Cluster-1"/>
    <s v="esx05-r16.p01.924da338569e4334878f5.southcentralus.avs.azure.com"/>
  </r>
  <r>
    <x v="21"/>
    <x v="0"/>
    <x v="0"/>
    <x v="4"/>
    <x v="6"/>
    <x v="14"/>
    <x v="17"/>
    <x v="7"/>
    <s v="SDDC-Datacenter"/>
    <s v="Cluster-1"/>
    <s v="esx01-r15.p01.924da338569e4334878f5.southcentralus.avs.azure.com"/>
  </r>
  <r>
    <x v="22"/>
    <x v="0"/>
    <x v="0"/>
    <x v="4"/>
    <x v="6"/>
    <x v="14"/>
    <x v="18"/>
    <x v="7"/>
    <s v="SDDC-Datacenter"/>
    <s v="Cluster-1"/>
    <s v="esx04-r20.p01.924da338569e4334878f5.southcentralus.avs.azure.com"/>
  </r>
  <r>
    <x v="23"/>
    <x v="0"/>
    <x v="0"/>
    <x v="4"/>
    <x v="6"/>
    <x v="15"/>
    <x v="19"/>
    <x v="7"/>
    <s v="SDDC-Datacenter"/>
    <s v="Cluster-1"/>
    <s v="esx13-r08.p01.924da338569e4334878f5.southcentralus.avs.azure.com"/>
  </r>
  <r>
    <x v="24"/>
    <x v="0"/>
    <x v="0"/>
    <x v="4"/>
    <x v="6"/>
    <x v="16"/>
    <x v="20"/>
    <x v="7"/>
    <s v="SDDC-Datacenter"/>
    <s v="Cluster-1"/>
    <s v="esx05-r14.p01.924da338569e4334878f5.southcentralus.avs.azure.com"/>
  </r>
  <r>
    <x v="25"/>
    <x v="1"/>
    <x v="0"/>
    <x v="2"/>
    <x v="7"/>
    <x v="17"/>
    <x v="21"/>
    <x v="4"/>
    <s v="SDDC-Datacenter"/>
    <s v="Cluster-1"/>
    <s v="esx04-r20.p01.924da338569e4334878f5.southcentralus.avs.azure.com"/>
  </r>
  <r>
    <x v="26"/>
    <x v="1"/>
    <x v="0"/>
    <x v="2"/>
    <x v="7"/>
    <x v="17"/>
    <x v="21"/>
    <x v="4"/>
    <s v="SDDC-Datacenter"/>
    <s v="Cluster-1"/>
    <s v="esx05-r16.p01.924da338569e4334878f5.southcentralus.avs.azure.com"/>
  </r>
  <r>
    <x v="27"/>
    <x v="0"/>
    <x v="0"/>
    <x v="3"/>
    <x v="4"/>
    <x v="18"/>
    <x v="22"/>
    <x v="8"/>
    <s v="SDDC-Datacenter"/>
    <s v="Cluster-2"/>
    <s v="esx22-r15.p01.924da338569e4334878f5.southcentralus.avs.azure.com"/>
  </r>
  <r>
    <x v="28"/>
    <x v="1"/>
    <x v="0"/>
    <x v="2"/>
    <x v="7"/>
    <x v="19"/>
    <x v="23"/>
    <x v="9"/>
    <s v="SDDC-Datacenter"/>
    <s v="Cluster-1"/>
    <s v="esx10-r05.p01.924da338569e4334878f5.southcentralus.avs.azure.com"/>
  </r>
  <r>
    <x v="29"/>
    <x v="0"/>
    <x v="0"/>
    <x v="4"/>
    <x v="6"/>
    <x v="20"/>
    <x v="24"/>
    <x v="10"/>
    <s v="SDDC-Datacenter"/>
    <s v="Cluster-3"/>
    <s v="esx22-r14.p01.924da338569e4334878f5.southcentralus.avs.azure.com"/>
  </r>
  <r>
    <x v="30"/>
    <x v="0"/>
    <x v="0"/>
    <x v="3"/>
    <x v="2"/>
    <x v="21"/>
    <x v="25"/>
    <x v="10"/>
    <s v="SDDC-Datacenter"/>
    <s v="Cluster-3"/>
    <s v="esx14-r20.p01.924da338569e4334878f5.southcentralus.avs.azure.com"/>
  </r>
  <r>
    <x v="31"/>
    <x v="1"/>
    <x v="0"/>
    <x v="3"/>
    <x v="2"/>
    <x v="22"/>
    <x v="26"/>
    <x v="11"/>
    <s v="SDDC-Datacenter"/>
    <s v="Cluster-3"/>
    <s v="esx14-r20.p01.924da338569e4334878f5.southcentralus.avs.azure.com"/>
  </r>
  <r>
    <x v="32"/>
    <x v="0"/>
    <x v="0"/>
    <x v="1"/>
    <x v="3"/>
    <x v="23"/>
    <x v="27"/>
    <x v="12"/>
    <s v="SDDC-Datacenter"/>
    <s v="Cluster-4"/>
    <s v="esx13-r18.p01.924da338569e4334878f5.southcentralus.avs.azure.com"/>
  </r>
  <r>
    <x v="33"/>
    <x v="0"/>
    <x v="0"/>
    <x v="3"/>
    <x v="2"/>
    <x v="24"/>
    <x v="28"/>
    <x v="13"/>
    <s v="SDDC-Datacenter"/>
    <s v="Cluster-4"/>
    <s v="esx03-r05.p01.924da338569e4334878f5.southcentralus.avs.azure.com"/>
  </r>
  <r>
    <x v="34"/>
    <x v="0"/>
    <x v="0"/>
    <x v="3"/>
    <x v="2"/>
    <x v="25"/>
    <x v="29"/>
    <x v="4"/>
    <s v="SDDC-Datacenter"/>
    <s v="Cluster-1"/>
    <s v="esx13-r08.p01.924da338569e4334878f5.southcentralus.avs.azure.com"/>
  </r>
  <r>
    <x v="35"/>
    <x v="0"/>
    <x v="0"/>
    <x v="3"/>
    <x v="2"/>
    <x v="25"/>
    <x v="30"/>
    <x v="4"/>
    <s v="SDDC-Datacenter"/>
    <s v="Cluster-1"/>
    <s v="esx05-r02.p01.924da338569e4334878f5.southcentralus.avs.azure.com"/>
  </r>
  <r>
    <x v="36"/>
    <x v="0"/>
    <x v="0"/>
    <x v="3"/>
    <x v="2"/>
    <x v="25"/>
    <x v="31"/>
    <x v="4"/>
    <s v="SDDC-Datacenter"/>
    <s v="Cluster-1"/>
    <s v="esx05-r16.p01.924da338569e4334878f5.southcentralus.avs.azure.com"/>
  </r>
  <r>
    <x v="37"/>
    <x v="0"/>
    <x v="0"/>
    <x v="3"/>
    <x v="2"/>
    <x v="25"/>
    <x v="32"/>
    <x v="4"/>
    <s v="SDDC-Datacenter"/>
    <s v="Cluster-1"/>
    <s v="esx05-r16.p01.924da338569e4334878f5.southcentralus.avs.azure.com"/>
  </r>
  <r>
    <x v="38"/>
    <x v="0"/>
    <x v="0"/>
    <x v="3"/>
    <x v="2"/>
    <x v="26"/>
    <x v="33"/>
    <x v="12"/>
    <s v="SDDC-Datacenter"/>
    <s v="Cluster-2"/>
    <s v="esx19-r20.p01.924da338569e4334878f5.southcentralus.avs.azure.com"/>
  </r>
  <r>
    <x v="39"/>
    <x v="0"/>
    <x v="0"/>
    <x v="3"/>
    <x v="8"/>
    <x v="27"/>
    <x v="34"/>
    <x v="12"/>
    <s v="SDDC-Datacenter"/>
    <s v="Cluster-1"/>
    <s v="esx05-r02.p01.924da338569e4334878f5.southcentralus.avs.azure.com"/>
  </r>
  <r>
    <x v="40"/>
    <x v="0"/>
    <x v="0"/>
    <x v="0"/>
    <x v="1"/>
    <x v="28"/>
    <x v="35"/>
    <x v="1"/>
    <s v="SDDC-Datacenter"/>
    <s v="Cluster-1"/>
    <s v="esx01-r15.p01.924da338569e4334878f5.southcentralus.avs.azure.com"/>
  </r>
  <r>
    <x v="41"/>
    <x v="0"/>
    <x v="0"/>
    <x v="0"/>
    <x v="1"/>
    <x v="29"/>
    <x v="36"/>
    <x v="1"/>
    <s v="SDDC-Datacenter"/>
    <s v="Cluster-1"/>
    <s v="esx07-r06.p01.924da338569e4334878f5.southcentralus.avs.azure.com"/>
  </r>
  <r>
    <x v="42"/>
    <x v="0"/>
    <x v="0"/>
    <x v="0"/>
    <x v="0"/>
    <x v="30"/>
    <x v="37"/>
    <x v="0"/>
    <s v="SDDC-Datacenter"/>
    <s v="Cluster-1"/>
    <s v="esx13-r08.p01.924da338569e4334878f5.southcentralus.avs.azure.com"/>
  </r>
  <r>
    <x v="43"/>
    <x v="0"/>
    <x v="0"/>
    <x v="0"/>
    <x v="1"/>
    <x v="31"/>
    <x v="38"/>
    <x v="1"/>
    <s v="SDDC-Datacenter"/>
    <s v="Cluster-1"/>
    <s v="esx18-r09.p01.924da338569e4334878f5.southcentralus.avs.azure.com"/>
  </r>
  <r>
    <x v="44"/>
    <x v="0"/>
    <x v="0"/>
    <x v="0"/>
    <x v="1"/>
    <x v="29"/>
    <x v="36"/>
    <x v="1"/>
    <s v="SDDC-Datacenter"/>
    <s v="Cluster-1"/>
    <s v="esx01-r15.p01.924da338569e4334878f5.southcentralus.avs.azure.com"/>
  </r>
  <r>
    <x v="45"/>
    <x v="0"/>
    <x v="0"/>
    <x v="0"/>
    <x v="0"/>
    <x v="32"/>
    <x v="39"/>
    <x v="0"/>
    <s v="SDDC-Datacenter"/>
    <s v="Cluster-1"/>
    <s v="esx05-r18.p01.924da338569e4334878f5.southcentralus.avs.azure.com"/>
  </r>
  <r>
    <x v="46"/>
    <x v="0"/>
    <x v="0"/>
    <x v="0"/>
    <x v="1"/>
    <x v="28"/>
    <x v="35"/>
    <x v="1"/>
    <s v="SDDC-Datacenter"/>
    <s v="Cluster-1"/>
    <s v="esx05-r14.p01.924da338569e4334878f5.southcentralus.avs.azure.com"/>
  </r>
  <r>
    <x v="47"/>
    <x v="0"/>
    <x v="0"/>
    <x v="0"/>
    <x v="1"/>
    <x v="29"/>
    <x v="36"/>
    <x v="1"/>
    <s v="SDDC-Datacenter"/>
    <s v="Cluster-1"/>
    <s v="esx07-r06.p01.924da338569e4334878f5.southcentralus.avs.azure.com"/>
  </r>
  <r>
    <x v="48"/>
    <x v="0"/>
    <x v="0"/>
    <x v="0"/>
    <x v="0"/>
    <x v="32"/>
    <x v="40"/>
    <x v="0"/>
    <s v="SDDC-Datacenter"/>
    <s v="Cluster-1"/>
    <s v="esx01-r15.p01.924da338569e4334878f5.southcentralus.avs.azure.com"/>
  </r>
  <r>
    <x v="49"/>
    <x v="0"/>
    <x v="0"/>
    <x v="3"/>
    <x v="4"/>
    <x v="33"/>
    <x v="41"/>
    <x v="12"/>
    <s v="SDDC-Datacenter"/>
    <s v="Cluster-2"/>
    <s v="esx10-r06.p01.924da338569e4334878f5.southcentralus.avs.azure.com"/>
  </r>
  <r>
    <x v="50"/>
    <x v="0"/>
    <x v="0"/>
    <x v="0"/>
    <x v="1"/>
    <x v="34"/>
    <x v="42"/>
    <x v="1"/>
    <s v="SDDC-Datacenter"/>
    <s v="Cluster-1"/>
    <s v="esx10-r05.p01.924da338569e4334878f5.southcentralus.avs.azure.com"/>
  </r>
  <r>
    <x v="51"/>
    <x v="0"/>
    <x v="0"/>
    <x v="0"/>
    <x v="1"/>
    <x v="29"/>
    <x v="36"/>
    <x v="1"/>
    <s v="SDDC-Datacenter"/>
    <s v="Cluster-1"/>
    <s v="esx05-r02.p01.924da338569e4334878f5.southcentralus.avs.azure.com"/>
  </r>
  <r>
    <x v="52"/>
    <x v="0"/>
    <x v="0"/>
    <x v="0"/>
    <x v="0"/>
    <x v="35"/>
    <x v="43"/>
    <x v="0"/>
    <s v="SDDC-Datacenter"/>
    <s v="Cluster-1"/>
    <s v="esx05-r14.p01.924da338569e4334878f5.southcentralus.avs.azure.com"/>
  </r>
  <r>
    <x v="53"/>
    <x v="0"/>
    <x v="0"/>
    <x v="0"/>
    <x v="1"/>
    <x v="28"/>
    <x v="35"/>
    <x v="1"/>
    <s v="SDDC-Datacenter"/>
    <s v="Cluster-1"/>
    <s v="esx18-r09.p01.924da338569e4334878f5.southcentralus.avs.azure.com"/>
  </r>
  <r>
    <x v="54"/>
    <x v="0"/>
    <x v="0"/>
    <x v="0"/>
    <x v="1"/>
    <x v="29"/>
    <x v="36"/>
    <x v="1"/>
    <s v="SDDC-Datacenter"/>
    <s v="Cluster-1"/>
    <s v="esx13-r08.p01.924da338569e4334878f5.southcentralus.avs.azure.com"/>
  </r>
  <r>
    <x v="55"/>
    <x v="0"/>
    <x v="0"/>
    <x v="0"/>
    <x v="0"/>
    <x v="36"/>
    <x v="44"/>
    <x v="0"/>
    <s v="SDDC-Datacenter"/>
    <s v="Cluster-1"/>
    <s v="esx05-r16.p01.924da338569e4334878f5.southcentralus.avs.azure.com"/>
  </r>
  <r>
    <x v="56"/>
    <x v="1"/>
    <x v="0"/>
    <x v="0"/>
    <x v="0"/>
    <x v="37"/>
    <x v="45"/>
    <x v="0"/>
    <s v="SDDC-Datacenter"/>
    <s v="Cluster-1"/>
    <s v="esx05-r14.p01.924da338569e4334878f5.southcentralus.avs.azure.com"/>
  </r>
  <r>
    <x v="57"/>
    <x v="0"/>
    <x v="0"/>
    <x v="0"/>
    <x v="1"/>
    <x v="38"/>
    <x v="46"/>
    <x v="1"/>
    <s v="SDDC-Datacenter"/>
    <s v="Cluster-1"/>
    <s v="esx05-r02.p01.924da338569e4334878f5.southcentralus.avs.azure.com"/>
  </r>
  <r>
    <x v="58"/>
    <x v="0"/>
    <x v="0"/>
    <x v="0"/>
    <x v="1"/>
    <x v="39"/>
    <x v="47"/>
    <x v="1"/>
    <s v="SDDC-Datacenter"/>
    <s v="Cluster-1"/>
    <s v="esx05-r14.p01.924da338569e4334878f5.southcentralus.avs.azure.com"/>
  </r>
  <r>
    <x v="59"/>
    <x v="0"/>
    <x v="0"/>
    <x v="0"/>
    <x v="0"/>
    <x v="35"/>
    <x v="48"/>
    <x v="0"/>
    <s v="SDDC-Datacenter"/>
    <s v="Cluster-1"/>
    <s v="esx05-r14.p01.924da338569e4334878f5.southcentralus.avs.azure.com"/>
  </r>
  <r>
    <x v="60"/>
    <x v="0"/>
    <x v="0"/>
    <x v="0"/>
    <x v="1"/>
    <x v="40"/>
    <x v="49"/>
    <x v="1"/>
    <s v="SDDC-Datacenter"/>
    <s v="Cluster-1"/>
    <s v="esx13-r08.p01.924da338569e4334878f5.southcentralus.avs.azure.com"/>
  </r>
  <r>
    <x v="61"/>
    <x v="0"/>
    <x v="0"/>
    <x v="0"/>
    <x v="1"/>
    <x v="41"/>
    <x v="50"/>
    <x v="1"/>
    <s v="SDDC-Datacenter"/>
    <s v="Cluster-1"/>
    <s v="esx05-r18.p01.924da338569e4334878f5.southcentralus.avs.azure.com"/>
  </r>
  <r>
    <x v="62"/>
    <x v="0"/>
    <x v="0"/>
    <x v="0"/>
    <x v="0"/>
    <x v="35"/>
    <x v="51"/>
    <x v="0"/>
    <s v="SDDC-Datacenter"/>
    <s v="Cluster-1"/>
    <s v="esx05-r16.p01.924da338569e4334878f5.southcentralus.avs.azure.com"/>
  </r>
  <r>
    <x v="63"/>
    <x v="0"/>
    <x v="0"/>
    <x v="0"/>
    <x v="1"/>
    <x v="28"/>
    <x v="35"/>
    <x v="1"/>
    <s v="SDDC-Datacenter"/>
    <s v="Cluster-1"/>
    <s v="esx07-r06.p01.924da338569e4334878f5.southcentralus.avs.azure.com"/>
  </r>
  <r>
    <x v="64"/>
    <x v="0"/>
    <x v="0"/>
    <x v="0"/>
    <x v="1"/>
    <x v="29"/>
    <x v="36"/>
    <x v="1"/>
    <s v="SDDC-Datacenter"/>
    <s v="Cluster-1"/>
    <s v="esx10-r05.p01.924da338569e4334878f5.southcentralus.avs.azure.com"/>
  </r>
  <r>
    <x v="65"/>
    <x v="0"/>
    <x v="0"/>
    <x v="0"/>
    <x v="0"/>
    <x v="42"/>
    <x v="52"/>
    <x v="0"/>
    <s v="SDDC-Datacenter"/>
    <s v="Cluster-1"/>
    <s v="esx07-r06.p01.924da338569e4334878f5.southcentralus.avs.azure.com"/>
  </r>
  <r>
    <x v="66"/>
    <x v="0"/>
    <x v="0"/>
    <x v="0"/>
    <x v="1"/>
    <x v="28"/>
    <x v="35"/>
    <x v="1"/>
    <s v="SDDC-Datacenter"/>
    <s v="Cluster-1"/>
    <s v="esx18-r09.p01.924da338569e4334878f5.southcentralus.avs.azure.com"/>
  </r>
  <r>
    <x v="67"/>
    <x v="0"/>
    <x v="0"/>
    <x v="0"/>
    <x v="1"/>
    <x v="41"/>
    <x v="50"/>
    <x v="1"/>
    <s v="SDDC-Datacenter"/>
    <s v="Cluster-1"/>
    <s v="esx04-r20.p01.924da338569e4334878f5.southcentralus.avs.azure.com"/>
  </r>
  <r>
    <x v="68"/>
    <x v="0"/>
    <x v="0"/>
    <x v="0"/>
    <x v="0"/>
    <x v="30"/>
    <x v="53"/>
    <x v="0"/>
    <s v="SDDC-Datacenter"/>
    <s v="Cluster-1"/>
    <s v="esx05-r14.p01.924da338569e4334878f5.southcentralus.avs.azure.com"/>
  </r>
  <r>
    <x v="69"/>
    <x v="0"/>
    <x v="0"/>
    <x v="0"/>
    <x v="1"/>
    <x v="43"/>
    <x v="54"/>
    <x v="1"/>
    <s v="SDDC-Datacenter"/>
    <s v="Cluster-1"/>
    <s v="esx10-r05.p01.924da338569e4334878f5.southcentralus.avs.azure.com"/>
  </r>
  <r>
    <x v="70"/>
    <x v="0"/>
    <x v="0"/>
    <x v="0"/>
    <x v="1"/>
    <x v="29"/>
    <x v="36"/>
    <x v="1"/>
    <s v="SDDC-Datacenter"/>
    <s v="Cluster-1"/>
    <s v="esx10-r05.p01.924da338569e4334878f5.southcentralus.avs.azure.com"/>
  </r>
  <r>
    <x v="71"/>
    <x v="0"/>
    <x v="0"/>
    <x v="0"/>
    <x v="0"/>
    <x v="30"/>
    <x v="55"/>
    <x v="0"/>
    <s v="SDDC-Datacenter"/>
    <s v="Cluster-1"/>
    <s v="esx05-r14.p01.924da338569e4334878f5.southcentralus.avs.azure.com"/>
  </r>
  <r>
    <x v="72"/>
    <x v="0"/>
    <x v="0"/>
    <x v="0"/>
    <x v="1"/>
    <x v="44"/>
    <x v="56"/>
    <x v="1"/>
    <s v="SDDC-Datacenter"/>
    <s v="Cluster-1"/>
    <s v="esx07-r06.p01.924da338569e4334878f5.southcentralus.avs.azure.com"/>
  </r>
  <r>
    <x v="73"/>
    <x v="0"/>
    <x v="0"/>
    <x v="0"/>
    <x v="1"/>
    <x v="45"/>
    <x v="57"/>
    <x v="1"/>
    <s v="SDDC-Datacenter"/>
    <s v="Cluster-1"/>
    <s v="esx04-r20.p01.924da338569e4334878f5.southcentralus.avs.azure.com"/>
  </r>
  <r>
    <x v="74"/>
    <x v="0"/>
    <x v="0"/>
    <x v="0"/>
    <x v="0"/>
    <x v="35"/>
    <x v="58"/>
    <x v="0"/>
    <s v="SDDC-Datacenter"/>
    <s v="Cluster-1"/>
    <s v="esx05-r16.p01.924da338569e4334878f5.southcentralus.avs.azure.com"/>
  </r>
  <r>
    <x v="75"/>
    <x v="0"/>
    <x v="0"/>
    <x v="3"/>
    <x v="4"/>
    <x v="46"/>
    <x v="59"/>
    <x v="12"/>
    <s v="SDDC-Datacenter"/>
    <s v="Cluster-4"/>
    <s v="esx09-r15.p01.924da338569e4334878f5.southcentralus.avs.azure.com"/>
  </r>
  <r>
    <x v="76"/>
    <x v="0"/>
    <x v="0"/>
    <x v="3"/>
    <x v="4"/>
    <x v="47"/>
    <x v="60"/>
    <x v="12"/>
    <s v="SDDC-Datacenter"/>
    <s v="Cluster-4"/>
    <s v="esx03-r05.p01.924da338569e4334878f5.southcentralus.avs.azure.com"/>
  </r>
  <r>
    <x v="77"/>
    <x v="0"/>
    <x v="0"/>
    <x v="3"/>
    <x v="3"/>
    <x v="48"/>
    <x v="61"/>
    <x v="8"/>
    <s v="SDDC-Datacenter"/>
    <s v="Cluster-4"/>
    <s v="esx11-r06.p01.924da338569e4334878f5.southcentralus.avs.azure.com"/>
  </r>
  <r>
    <x v="78"/>
    <x v="0"/>
    <x v="0"/>
    <x v="3"/>
    <x v="3"/>
    <x v="48"/>
    <x v="62"/>
    <x v="8"/>
    <s v="SDDC-Datacenter"/>
    <s v="Cluster-4"/>
    <s v="esx03-r05.p01.924da338569e4334878f5.southcentralus.avs.azure.com"/>
  </r>
  <r>
    <x v="79"/>
    <x v="0"/>
    <x v="0"/>
    <x v="3"/>
    <x v="9"/>
    <x v="49"/>
    <x v="63"/>
    <x v="14"/>
    <s v="SDDC-Datacenter"/>
    <s v="Cluster-2"/>
    <s v="esx19-r20.p01.924da338569e4334878f5.southcentralus.avs.azure.com"/>
  </r>
  <r>
    <x v="80"/>
    <x v="0"/>
    <x v="0"/>
    <x v="3"/>
    <x v="10"/>
    <x v="50"/>
    <x v="64"/>
    <x v="14"/>
    <s v="SDDC-Datacenter"/>
    <s v="Cluster-1"/>
    <s v="esx10-r05.p01.924da338569e4334878f5.southcentralus.avs.azure.com"/>
  </r>
  <r>
    <x v="81"/>
    <x v="0"/>
    <x v="0"/>
    <x v="3"/>
    <x v="1"/>
    <x v="51"/>
    <x v="65"/>
    <x v="12"/>
    <s v="SDDC-Datacenter"/>
    <s v="Cluster-2"/>
    <s v="esx12-r19.p01.924da338569e4334878f5.southcentralus.avs.azure.com"/>
  </r>
  <r>
    <x v="82"/>
    <x v="0"/>
    <x v="0"/>
    <x v="3"/>
    <x v="1"/>
    <x v="52"/>
    <x v="66"/>
    <x v="12"/>
    <s v="SDDC-Datacenter"/>
    <s v="Cluster-2"/>
    <s v="esx12-r02.p01.924da338569e4334878f5.southcentralus.avs.azure.com"/>
  </r>
  <r>
    <x v="83"/>
    <x v="0"/>
    <x v="0"/>
    <x v="3"/>
    <x v="1"/>
    <x v="53"/>
    <x v="67"/>
    <x v="12"/>
    <s v="SDDC-Datacenter"/>
    <s v="Cluster-2"/>
    <s v="esx19-r20.p01.924da338569e4334878f5.southcentralus.avs.azure.com"/>
  </r>
  <r>
    <x v="84"/>
    <x v="0"/>
    <x v="0"/>
    <x v="3"/>
    <x v="1"/>
    <x v="54"/>
    <x v="68"/>
    <x v="12"/>
    <s v="SDDC-Datacenter"/>
    <s v="Cluster-2"/>
    <s v="esx12-r02.p01.924da338569e4334878f5.southcentralus.avs.azure.com"/>
  </r>
  <r>
    <x v="85"/>
    <x v="0"/>
    <x v="0"/>
    <x v="3"/>
    <x v="2"/>
    <x v="55"/>
    <x v="69"/>
    <x v="15"/>
    <s v="SDDC-Datacenter"/>
    <s v="Cluster-3"/>
    <s v="esx14-r20.p01.924da338569e4334878f5.southcentralus.avs.azure.com"/>
  </r>
  <r>
    <x v="86"/>
    <x v="0"/>
    <x v="0"/>
    <x v="3"/>
    <x v="4"/>
    <x v="56"/>
    <x v="70"/>
    <x v="15"/>
    <s v="SDDC-Datacenter"/>
    <s v="Cluster-3"/>
    <s v="esx08-r17.p01.924da338569e4334878f5.southcentralus.avs.azure.com"/>
  </r>
  <r>
    <x v="87"/>
    <x v="0"/>
    <x v="0"/>
    <x v="2"/>
    <x v="2"/>
    <x v="57"/>
    <x v="71"/>
    <x v="12"/>
    <s v="SDDC-Datacenter"/>
    <s v="Cluster-1"/>
    <s v="esx05-r14.p01.924da338569e4334878f5.southcentralus.avs.azure.com"/>
  </r>
  <r>
    <x v="88"/>
    <x v="0"/>
    <x v="0"/>
    <x v="3"/>
    <x v="2"/>
    <x v="58"/>
    <x v="72"/>
    <x v="12"/>
    <s v="SDDC-Datacenter"/>
    <s v="Cluster-2"/>
    <s v="esx01-r21.p01.924da338569e4334878f5.southcentralus.avs.azure.com"/>
  </r>
  <r>
    <x v="89"/>
    <x v="0"/>
    <x v="0"/>
    <x v="2"/>
    <x v="2"/>
    <x v="59"/>
    <x v="73"/>
    <x v="14"/>
    <s v="SDDC-Datacenter"/>
    <s v="Cluster-1"/>
    <s v="esx05-r18.p01.924da338569e4334878f5.southcentralus.avs.azure.com"/>
  </r>
  <r>
    <x v="90"/>
    <x v="0"/>
    <x v="0"/>
    <x v="2"/>
    <x v="2"/>
    <x v="60"/>
    <x v="74"/>
    <x v="12"/>
    <s v="SDDC-Datacenter"/>
    <s v="Cluster-1"/>
    <s v="esx10-r05.p01.924da338569e4334878f5.southcentralus.avs.azure.com"/>
  </r>
  <r>
    <x v="91"/>
    <x v="0"/>
    <x v="0"/>
    <x v="3"/>
    <x v="1"/>
    <x v="61"/>
    <x v="75"/>
    <x v="12"/>
    <s v="SDDC-Datacenter"/>
    <s v="Cluster-2"/>
    <s v="esx19-r22.p01.924da338569e4334878f5.southcentralus.avs.azure.com"/>
  </r>
  <r>
    <x v="92"/>
    <x v="0"/>
    <x v="0"/>
    <x v="3"/>
    <x v="1"/>
    <x v="62"/>
    <x v="76"/>
    <x v="12"/>
    <s v="SDDC-Datacenter"/>
    <s v="Cluster-2"/>
    <s v="esx22-r15.p01.924da338569e4334878f5.southcentralus.avs.azure.com"/>
  </r>
  <r>
    <x v="93"/>
    <x v="0"/>
    <x v="0"/>
    <x v="3"/>
    <x v="11"/>
    <x v="63"/>
    <x v="77"/>
    <x v="12"/>
    <s v="SDDC-Datacenter"/>
    <s v="Cluster-4"/>
    <s v="esx03-r05.p01.924da338569e4334878f5.southcentralus.avs.azure.com"/>
  </r>
  <r>
    <x v="94"/>
    <x v="0"/>
    <x v="0"/>
    <x v="3"/>
    <x v="11"/>
    <x v="63"/>
    <x v="78"/>
    <x v="12"/>
    <s v="SDDC-Datacenter"/>
    <s v="Cluster-4"/>
    <s v="esx13-r18.p01.924da338569e4334878f5.southcentralus.avs.azure.com"/>
  </r>
  <r>
    <x v="95"/>
    <x v="0"/>
    <x v="0"/>
    <x v="3"/>
    <x v="2"/>
    <x v="64"/>
    <x v="79"/>
    <x v="12"/>
    <s v="SDDC-Datacenter"/>
    <s v="Cluster-2"/>
    <s v="esx07-r16.p01.924da338569e4334878f5.southcentralus.avs.azure.com"/>
  </r>
  <r>
    <x v="96"/>
    <x v="0"/>
    <x v="0"/>
    <x v="3"/>
    <x v="12"/>
    <x v="65"/>
    <x v="80"/>
    <x v="12"/>
    <s v="SDDC-Datacenter"/>
    <s v="Cluster-2"/>
    <s v="esx15-r17.p01.924da338569e4334878f5.southcentralus.avs.azure.com"/>
  </r>
  <r>
    <x v="97"/>
    <x v="0"/>
    <x v="0"/>
    <x v="3"/>
    <x v="2"/>
    <x v="66"/>
    <x v="81"/>
    <x v="16"/>
    <s v="SDDC-Datacenter"/>
    <s v="Cluster-4"/>
    <s v="esx11-r06.p01.924da338569e4334878f5.southcentralus.avs.azure.com"/>
  </r>
  <r>
    <x v="98"/>
    <x v="0"/>
    <x v="0"/>
    <x v="3"/>
    <x v="11"/>
    <x v="67"/>
    <x v="82"/>
    <x v="12"/>
    <s v="SDDC-Datacenter"/>
    <s v="Cluster-2"/>
    <s v="esx13-r03.p01.924da338569e4334878f5.southcentralus.avs.azure.com"/>
  </r>
  <r>
    <x v="99"/>
    <x v="0"/>
    <x v="0"/>
    <x v="0"/>
    <x v="1"/>
    <x v="68"/>
    <x v="83"/>
    <x v="1"/>
    <s v="SDDC-Datacenter"/>
    <s v="Cluster-1"/>
    <s v="esx05-r14.p01.924da338569e4334878f5.southcentralus.avs.azure.com"/>
  </r>
  <r>
    <x v="100"/>
    <x v="0"/>
    <x v="0"/>
    <x v="0"/>
    <x v="1"/>
    <x v="29"/>
    <x v="36"/>
    <x v="1"/>
    <s v="SDDC-Datacenter"/>
    <s v="Cluster-1"/>
    <s v="esx05-r18.p01.924da338569e4334878f5.southcentralus.avs.azure.com"/>
  </r>
  <r>
    <x v="101"/>
    <x v="0"/>
    <x v="0"/>
    <x v="0"/>
    <x v="0"/>
    <x v="32"/>
    <x v="84"/>
    <x v="0"/>
    <s v="SDDC-Datacenter"/>
    <s v="Cluster-1"/>
    <s v="esx13-r08.p01.924da338569e4334878f5.southcentralus.avs.azure.com"/>
  </r>
  <r>
    <x v="102"/>
    <x v="0"/>
    <x v="0"/>
    <x v="0"/>
    <x v="1"/>
    <x v="69"/>
    <x v="85"/>
    <x v="1"/>
    <s v="SDDC-Datacenter"/>
    <s v="Cluster-1"/>
    <s v="esx10-r05.p01.924da338569e4334878f5.southcentralus.avs.azure.com"/>
  </r>
  <r>
    <x v="103"/>
    <x v="0"/>
    <x v="0"/>
    <x v="0"/>
    <x v="1"/>
    <x v="29"/>
    <x v="36"/>
    <x v="1"/>
    <s v="SDDC-Datacenter"/>
    <s v="Cluster-1"/>
    <s v="esx18-r09.p01.924da338569e4334878f5.southcentralus.avs.azure.com"/>
  </r>
  <r>
    <x v="104"/>
    <x v="0"/>
    <x v="0"/>
    <x v="0"/>
    <x v="0"/>
    <x v="32"/>
    <x v="86"/>
    <x v="0"/>
    <s v="SDDC-Datacenter"/>
    <s v="Cluster-1"/>
    <s v="esx13-r08.p01.924da338569e4334878f5.southcentralus.avs.azure.com"/>
  </r>
  <r>
    <x v="105"/>
    <x v="0"/>
    <x v="0"/>
    <x v="0"/>
    <x v="1"/>
    <x v="38"/>
    <x v="46"/>
    <x v="1"/>
    <s v="SDDC-Datacenter"/>
    <s v="Cluster-1"/>
    <s v="esx04-r20.p01.924da338569e4334878f5.southcentralus.avs.azure.com"/>
  </r>
  <r>
    <x v="106"/>
    <x v="0"/>
    <x v="0"/>
    <x v="0"/>
    <x v="1"/>
    <x v="39"/>
    <x v="47"/>
    <x v="1"/>
    <s v="SDDC-Datacenter"/>
    <s v="Cluster-1"/>
    <s v="esx04-r20.p01.924da338569e4334878f5.southcentralus.avs.azure.com"/>
  </r>
  <r>
    <x v="107"/>
    <x v="0"/>
    <x v="0"/>
    <x v="0"/>
    <x v="0"/>
    <x v="32"/>
    <x v="87"/>
    <x v="0"/>
    <s v="SDDC-Datacenter"/>
    <s v="Cluster-1"/>
    <s v="esx05-r18.p01.924da338569e4334878f5.southcentralus.avs.azure.com"/>
  </r>
  <r>
    <x v="108"/>
    <x v="0"/>
    <x v="0"/>
    <x v="3"/>
    <x v="1"/>
    <x v="70"/>
    <x v="88"/>
    <x v="12"/>
    <s v="SDDC-Datacenter"/>
    <s v="Cluster-2"/>
    <s v="esx09-r14.p01.924da338569e4334878f5.southcentralus.avs.azure.com"/>
  </r>
  <r>
    <x v="109"/>
    <x v="0"/>
    <x v="0"/>
    <x v="3"/>
    <x v="11"/>
    <x v="71"/>
    <x v="89"/>
    <x v="12"/>
    <s v="SDDC-Datacenter"/>
    <s v="Cluster-1"/>
    <s v="esx05-r18.p01.924da338569e4334878f5.southcentralus.avs.azure.com"/>
  </r>
  <r>
    <x v="110"/>
    <x v="0"/>
    <x v="0"/>
    <x v="5"/>
    <x v="3"/>
    <x v="72"/>
    <x v="90"/>
    <x v="12"/>
    <s v="SDDC-Datacenter"/>
    <s v="Cluster-2"/>
    <s v="esx15-r17.p01.924da338569e4334878f5.southcentralus.avs.azure.com"/>
  </r>
  <r>
    <x v="111"/>
    <x v="0"/>
    <x v="0"/>
    <x v="0"/>
    <x v="5"/>
    <x v="73"/>
    <x v="91"/>
    <x v="8"/>
    <s v="SDDC-Datacenter"/>
    <s v="Cluster-2"/>
    <s v="esx19-r09.p01.924da338569e4334878f5.southcentralus.avs.azure.com"/>
  </r>
  <r>
    <x v="112"/>
    <x v="0"/>
    <x v="0"/>
    <x v="3"/>
    <x v="4"/>
    <x v="74"/>
    <x v="92"/>
    <x v="14"/>
    <s v="SDDC-Datacenter"/>
    <s v="Cluster-1"/>
    <s v="esx07-r06.p01.924da338569e4334878f5.southcentralus.avs.azure.com"/>
  </r>
  <r>
    <x v="113"/>
    <x v="0"/>
    <x v="0"/>
    <x v="3"/>
    <x v="4"/>
    <x v="75"/>
    <x v="93"/>
    <x v="14"/>
    <s v="SDDC-Datacenter"/>
    <s v="Cluster-1"/>
    <s v="esx13-r08.p01.924da338569e4334878f5.southcentralus.avs.azure.com"/>
  </r>
  <r>
    <x v="114"/>
    <x v="0"/>
    <x v="0"/>
    <x v="3"/>
    <x v="11"/>
    <x v="76"/>
    <x v="94"/>
    <x v="15"/>
    <s v="SDDC-Datacenter"/>
    <s v="Cluster-3"/>
    <s v="esx08-r17.p01.924da338569e4334878f5.southcentralus.avs.azure.com"/>
  </r>
  <r>
    <x v="115"/>
    <x v="1"/>
    <x v="0"/>
    <x v="1"/>
    <x v="13"/>
    <x v="77"/>
    <x v="95"/>
    <x v="15"/>
    <s v="SDDC-Datacenter"/>
    <s v="Cluster-1"/>
    <s v="esx10-r05.p01.924da338569e4334878f5.southcentralus.avs.azure.com"/>
  </r>
  <r>
    <x v="116"/>
    <x v="0"/>
    <x v="0"/>
    <x v="1"/>
    <x v="14"/>
    <x v="78"/>
    <x v="96"/>
    <x v="12"/>
    <s v="SDDC-Datacenter"/>
    <s v="Cluster-4"/>
    <s v="esx03-r05.p01.924da338569e4334878f5.southcentralus.avs.azure.com"/>
  </r>
  <r>
    <x v="117"/>
    <x v="0"/>
    <x v="0"/>
    <x v="5"/>
    <x v="15"/>
    <x v="79"/>
    <x v="97"/>
    <x v="12"/>
    <s v="SDDC-Datacenter"/>
    <s v="Cluster-4"/>
    <s v="esx03-r05.p01.924da338569e4334878f5.southcentralus.avs.azure.com"/>
  </r>
  <r>
    <x v="118"/>
    <x v="0"/>
    <x v="0"/>
    <x v="5"/>
    <x v="15"/>
    <x v="80"/>
    <x v="98"/>
    <x v="12"/>
    <s v="SDDC-Datacenter"/>
    <s v="Cluster-4"/>
    <s v="esx09-r15.p01.924da338569e4334878f5.southcentralus.avs.azure.com"/>
  </r>
  <r>
    <x v="119"/>
    <x v="0"/>
    <x v="0"/>
    <x v="0"/>
    <x v="16"/>
    <x v="81"/>
    <x v="99"/>
    <x v="12"/>
    <s v="SDDC-Datacenter"/>
    <s v="Cluster-4"/>
    <s v="esx13-r18.p01.924da338569e4334878f5.southcentralus.avs.azure.com"/>
  </r>
  <r>
    <x v="120"/>
    <x v="0"/>
    <x v="0"/>
    <x v="0"/>
    <x v="15"/>
    <x v="82"/>
    <x v="100"/>
    <x v="12"/>
    <s v="SDDC-Datacenter"/>
    <s v="Cluster-4"/>
    <s v="esx11-r06.p01.924da338569e4334878f5.southcentralus.avs.azure.com"/>
  </r>
  <r>
    <x v="121"/>
    <x v="0"/>
    <x v="0"/>
    <x v="0"/>
    <x v="15"/>
    <x v="83"/>
    <x v="101"/>
    <x v="12"/>
    <s v="SDDC-Datacenter"/>
    <s v="Cluster-4"/>
    <s v="esx03-r05.p01.924da338569e4334878f5.southcentralus.avs.azure.com"/>
  </r>
  <r>
    <x v="122"/>
    <x v="0"/>
    <x v="0"/>
    <x v="6"/>
    <x v="5"/>
    <x v="84"/>
    <x v="102"/>
    <x v="12"/>
    <s v="SDDC-Datacenter"/>
    <s v="Cluster-4"/>
    <s v="esx13-r18.p01.924da338569e4334878f5.southcentralus.avs.azure.com"/>
  </r>
  <r>
    <x v="123"/>
    <x v="0"/>
    <x v="0"/>
    <x v="3"/>
    <x v="17"/>
    <x v="85"/>
    <x v="103"/>
    <x v="15"/>
    <s v="SDDC-Datacenter"/>
    <s v="Cluster-1"/>
    <s v="esx05-r02.p01.924da338569e4334878f5.southcentralus.avs.azure.com"/>
  </r>
  <r>
    <x v="124"/>
    <x v="0"/>
    <x v="0"/>
    <x v="3"/>
    <x v="17"/>
    <x v="86"/>
    <x v="104"/>
    <x v="15"/>
    <s v="SDDC-Datacenter"/>
    <s v="Cluster-1"/>
    <s v="esx13-r08.p01.924da338569e4334878f5.southcentralus.avs.azure.com"/>
  </r>
  <r>
    <x v="125"/>
    <x v="0"/>
    <x v="0"/>
    <x v="1"/>
    <x v="18"/>
    <x v="87"/>
    <x v="105"/>
    <x v="15"/>
    <s v="SDDC-Datacenter"/>
    <s v="Cluster-1"/>
    <s v="esx10-r05.p01.924da338569e4334878f5.southcentralus.avs.azure.com"/>
  </r>
  <r>
    <x v="126"/>
    <x v="0"/>
    <x v="0"/>
    <x v="1"/>
    <x v="13"/>
    <x v="88"/>
    <x v="106"/>
    <x v="17"/>
    <s v="SDDC-Datacenter"/>
    <s v="Cluster-3"/>
    <s v="esx08-r17.p01.924da338569e4334878f5.southcentralus.avs.azure.com"/>
  </r>
  <r>
    <x v="127"/>
    <x v="0"/>
    <x v="0"/>
    <x v="5"/>
    <x v="19"/>
    <x v="89"/>
    <x v="107"/>
    <x v="4"/>
    <s v="SDDC-Datacenter"/>
    <s v="Cluster-1"/>
    <s v="esx13-r08.p01.924da338569e4334878f5.southcentralus.avs.azure.com"/>
  </r>
  <r>
    <x v="128"/>
    <x v="0"/>
    <x v="0"/>
    <x v="1"/>
    <x v="13"/>
    <x v="90"/>
    <x v="108"/>
    <x v="4"/>
    <s v="SDDC-Datacenter"/>
    <s v="Cluster-1"/>
    <s v="esx04-r20.p01.924da338569e4334878f5.southcentralus.avs.azure.com"/>
  </r>
  <r>
    <x v="129"/>
    <x v="0"/>
    <x v="0"/>
    <x v="3"/>
    <x v="2"/>
    <x v="91"/>
    <x v="109"/>
    <x v="14"/>
    <s v="SDDC-Datacenter"/>
    <s v="Cluster-2"/>
    <s v="esx18-r08.p01.924da338569e4334878f5.southcentralus.avs.azure.com"/>
  </r>
  <r>
    <x v="130"/>
    <x v="0"/>
    <x v="0"/>
    <x v="3"/>
    <x v="11"/>
    <x v="92"/>
    <x v="110"/>
    <x v="14"/>
    <s v="SDDC-Datacenter"/>
    <s v="Cluster-2"/>
    <s v="esx10-r06.p01.924da338569e4334878f5.southcentralus.avs.azure.com"/>
  </r>
  <r>
    <x v="131"/>
    <x v="0"/>
    <x v="0"/>
    <x v="1"/>
    <x v="4"/>
    <x v="93"/>
    <x v="111"/>
    <x v="14"/>
    <s v="SDDC-Datacenter"/>
    <s v="Cluster-1"/>
    <s v="esx18-r09.p01.924da338569e4334878f5.southcentralus.avs.azure.com"/>
  </r>
  <r>
    <x v="132"/>
    <x v="0"/>
    <x v="0"/>
    <x v="1"/>
    <x v="13"/>
    <x v="94"/>
    <x v="112"/>
    <x v="18"/>
    <s v="SDDC-Datacenter"/>
    <s v="Cluster-2"/>
    <s v="esx12-r02.p01.924da338569e4334878f5.southcentralus.avs.azure.com"/>
  </r>
  <r>
    <x v="133"/>
    <x v="0"/>
    <x v="0"/>
    <x v="3"/>
    <x v="4"/>
    <x v="95"/>
    <x v="113"/>
    <x v="18"/>
    <s v="SDDC-Datacenter"/>
    <s v="Cluster-2"/>
    <s v="esx15-r17.p01.924da338569e4334878f5.southcentralus.avs.azure.com"/>
  </r>
  <r>
    <x v="134"/>
    <x v="0"/>
    <x v="0"/>
    <x v="3"/>
    <x v="20"/>
    <x v="96"/>
    <x v="114"/>
    <x v="13"/>
    <s v="SDDC-Datacenter"/>
    <s v="Cluster-3"/>
    <s v="esx08-r17.p01.924da338569e4334878f5.southcentralus.avs.azure.com"/>
  </r>
  <r>
    <x v="135"/>
    <x v="0"/>
    <x v="0"/>
    <x v="0"/>
    <x v="21"/>
    <x v="97"/>
    <x v="115"/>
    <x v="13"/>
    <s v="SDDC-Datacenter"/>
    <s v="Cluster-2"/>
    <s v="esx22-r18.p01.924da338569e4334878f5.southcentralus.avs.azure.com"/>
  </r>
  <r>
    <x v="136"/>
    <x v="1"/>
    <x v="0"/>
    <x v="3"/>
    <x v="4"/>
    <x v="98"/>
    <x v="116"/>
    <x v="19"/>
    <s v="SDDC-Datacenter"/>
    <s v="Cluster-3"/>
    <s v="esx14-r20.p01.924da338569e4334878f5.southcentralus.avs.azure.com"/>
  </r>
  <r>
    <x v="137"/>
    <x v="0"/>
    <x v="0"/>
    <x v="0"/>
    <x v="6"/>
    <x v="99"/>
    <x v="117"/>
    <x v="11"/>
    <s v="SDDC-Datacenter"/>
    <s v="Cluster-3"/>
    <s v="esx22-r14.p01.924da338569e4334878f5.southcentralus.avs.azure.com"/>
  </r>
  <r>
    <x v="138"/>
    <x v="0"/>
    <x v="0"/>
    <x v="0"/>
    <x v="6"/>
    <x v="100"/>
    <x v="118"/>
    <x v="15"/>
    <s v="SDDC-Datacenter"/>
    <s v="Cluster-1"/>
    <s v="esx01-r15.p01.924da338569e4334878f5.southcentralus.avs.azure.com"/>
  </r>
  <r>
    <x v="139"/>
    <x v="0"/>
    <x v="0"/>
    <x v="3"/>
    <x v="1"/>
    <x v="101"/>
    <x v="119"/>
    <x v="15"/>
    <s v="SDDC-Datacenter"/>
    <s v="Cluster-1"/>
    <s v="esx07-r06.p01.924da338569e4334878f5.southcentralus.avs.azure.com"/>
  </r>
  <r>
    <x v="140"/>
    <x v="0"/>
    <x v="0"/>
    <x v="1"/>
    <x v="15"/>
    <x v="102"/>
    <x v="120"/>
    <x v="19"/>
    <s v="SDDC-Datacenter"/>
    <s v="Cluster-3"/>
    <s v="esx14-r20.p01.924da338569e4334878f5.southcentralus.avs.azure.com"/>
  </r>
  <r>
    <x v="141"/>
    <x v="0"/>
    <x v="0"/>
    <x v="1"/>
    <x v="15"/>
    <x v="103"/>
    <x v="121"/>
    <x v="19"/>
    <s v="SDDC-Datacenter"/>
    <s v="Cluster-3"/>
    <s v="esx14-r20.p01.924da338569e4334878f5.southcentralus.avs.azure.com"/>
  </r>
  <r>
    <x v="142"/>
    <x v="0"/>
    <x v="0"/>
    <x v="1"/>
    <x v="4"/>
    <x v="104"/>
    <x v="122"/>
    <x v="20"/>
    <s v="SDDC-Datacenter"/>
    <s v="Cluster-1"/>
    <s v="esx05-r16.p01.924da338569e4334878f5.southcentralus.avs.azure.com"/>
  </r>
  <r>
    <x v="143"/>
    <x v="0"/>
    <x v="0"/>
    <x v="3"/>
    <x v="6"/>
    <x v="105"/>
    <x v="123"/>
    <x v="19"/>
    <s v="SDDC-Datacenter"/>
    <s v="Cluster-3"/>
    <s v="esx14-r20.p01.924da338569e4334878f5.southcentralus.avs.azure.com"/>
  </r>
  <r>
    <x v="144"/>
    <x v="0"/>
    <x v="0"/>
    <x v="3"/>
    <x v="6"/>
    <x v="106"/>
    <x v="124"/>
    <x v="19"/>
    <s v="SDDC-Datacenter"/>
    <s v="Cluster-3"/>
    <s v="esx22-r14.p01.924da338569e4334878f5.southcentralus.avs.azure.com"/>
  </r>
  <r>
    <x v="145"/>
    <x v="0"/>
    <x v="0"/>
    <x v="3"/>
    <x v="6"/>
    <x v="107"/>
    <x v="125"/>
    <x v="19"/>
    <s v="SDDC-Datacenter"/>
    <s v="Cluster-3"/>
    <s v="esx22-r14.p01.924da338569e4334878f5.southcentralus.avs.azure.com"/>
  </r>
  <r>
    <x v="146"/>
    <x v="0"/>
    <x v="0"/>
    <x v="0"/>
    <x v="5"/>
    <x v="108"/>
    <x v="126"/>
    <x v="11"/>
    <s v="SDDC-Datacenter"/>
    <s v="Cluster-1"/>
    <s v="esx05-r02.p01.924da338569e4334878f5.southcentralus.avs.azure.com"/>
  </r>
  <r>
    <x v="147"/>
    <x v="0"/>
    <x v="0"/>
    <x v="0"/>
    <x v="5"/>
    <x v="109"/>
    <x v="127"/>
    <x v="11"/>
    <s v="SDDC-Datacenter"/>
    <s v="Cluster-1"/>
    <s v="esx07-r06.p01.924da338569e4334878f5.southcentralus.avs.azure.com"/>
  </r>
  <r>
    <x v="148"/>
    <x v="0"/>
    <x v="0"/>
    <x v="0"/>
    <x v="5"/>
    <x v="110"/>
    <x v="128"/>
    <x v="11"/>
    <s v="SDDC-Datacenter"/>
    <s v="Cluster-1"/>
    <s v="esx01-r15.p01.924da338569e4334878f5.southcentralus.avs.azure.com"/>
  </r>
  <r>
    <x v="149"/>
    <x v="0"/>
    <x v="0"/>
    <x v="1"/>
    <x v="4"/>
    <x v="111"/>
    <x v="129"/>
    <x v="11"/>
    <s v="SDDC-Datacenter"/>
    <s v="Cluster-1"/>
    <s v="esx18-r09.p01.924da338569e4334878f5.southcentralus.avs.azure.com"/>
  </r>
  <r>
    <x v="150"/>
    <x v="1"/>
    <x v="0"/>
    <x v="1"/>
    <x v="4"/>
    <x v="112"/>
    <x v="130"/>
    <x v="11"/>
    <s v="SDDC-Datacenter"/>
    <s v="Cluster-1"/>
    <s v="esx13-r08.p01.924da338569e4334878f5.southcentralus.avs.azure.com"/>
  </r>
  <r>
    <x v="151"/>
    <x v="0"/>
    <x v="0"/>
    <x v="1"/>
    <x v="4"/>
    <x v="113"/>
    <x v="131"/>
    <x v="11"/>
    <s v="SDDC-Datacenter"/>
    <s v="Cluster-1"/>
    <s v="esx05-r16.p01.924da338569e4334878f5.southcentralus.avs.azure.com"/>
  </r>
  <r>
    <x v="152"/>
    <x v="0"/>
    <x v="0"/>
    <x v="1"/>
    <x v="4"/>
    <x v="114"/>
    <x v="132"/>
    <x v="11"/>
    <s v="SDDC-Datacenter"/>
    <s v="Cluster-1"/>
    <s v="esx07-r06.p01.924da338569e4334878f5.southcentralus.avs.azure.com"/>
  </r>
  <r>
    <x v="153"/>
    <x v="0"/>
    <x v="0"/>
    <x v="3"/>
    <x v="7"/>
    <x v="115"/>
    <x v="133"/>
    <x v="13"/>
    <s v="SDDC-Datacenter"/>
    <s v="Cluster-3"/>
    <s v="esx14-r20.p01.924da338569e4334878f5.southcentralus.avs.azure.com"/>
  </r>
  <r>
    <x v="154"/>
    <x v="0"/>
    <x v="0"/>
    <x v="1"/>
    <x v="4"/>
    <x v="116"/>
    <x v="134"/>
    <x v="13"/>
    <s v="SDDC-Datacenter"/>
    <s v="Cluster-3"/>
    <s v="esx14-r20.p01.924da338569e4334878f5.southcentralus.avs.azure.com"/>
  </r>
  <r>
    <x v="155"/>
    <x v="0"/>
    <x v="0"/>
    <x v="1"/>
    <x v="4"/>
    <x v="117"/>
    <x v="135"/>
    <x v="13"/>
    <s v="SDDC-Datacenter"/>
    <s v="Cluster-3"/>
    <s v="esx08-r17.p01.924da338569e4334878f5.southcentralus.avs.azure.com"/>
  </r>
  <r>
    <x v="156"/>
    <x v="0"/>
    <x v="0"/>
    <x v="3"/>
    <x v="2"/>
    <x v="118"/>
    <x v="136"/>
    <x v="20"/>
    <s v="SDDC-Datacenter"/>
    <s v="Cluster-1"/>
    <s v="esx01-r15.p01.924da338569e4334878f5.southcentralus.avs.azure.com"/>
  </r>
  <r>
    <x v="157"/>
    <x v="0"/>
    <x v="0"/>
    <x v="5"/>
    <x v="22"/>
    <x v="119"/>
    <x v="137"/>
    <x v="11"/>
    <s v="SDDC-Datacenter"/>
    <s v="Cluster-3"/>
    <s v="esx22-r14.p01.924da338569e4334878f5.southcentralus.avs.azure.com"/>
  </r>
  <r>
    <x v="158"/>
    <x v="0"/>
    <x v="0"/>
    <x v="0"/>
    <x v="1"/>
    <x v="120"/>
    <x v="138"/>
    <x v="1"/>
    <s v="SDDC-Datacenter"/>
    <s v="Cluster-1"/>
    <s v="esx13-r08.p01.924da338569e4334878f5.southcentralus.avs.azure.com"/>
  </r>
  <r>
    <x v="159"/>
    <x v="0"/>
    <x v="0"/>
    <x v="0"/>
    <x v="0"/>
    <x v="121"/>
    <x v="139"/>
    <x v="0"/>
    <s v="SDDC-Datacenter"/>
    <s v="Cluster-1"/>
    <s v="esx10-r05.p01.924da338569e4334878f5.southcentralus.avs.azure.com"/>
  </r>
  <r>
    <x v="160"/>
    <x v="0"/>
    <x v="0"/>
    <x v="0"/>
    <x v="1"/>
    <x v="28"/>
    <x v="35"/>
    <x v="1"/>
    <s v="SDDC-Datacenter"/>
    <s v="Cluster-1"/>
    <s v="esx13-r08.p01.924da338569e4334878f5.southcentralus.avs.azure.com"/>
  </r>
  <r>
    <x v="161"/>
    <x v="0"/>
    <x v="0"/>
    <x v="0"/>
    <x v="1"/>
    <x v="29"/>
    <x v="36"/>
    <x v="1"/>
    <s v="SDDC-Datacenter"/>
    <s v="Cluster-1"/>
    <s v="esx05-r16.p01.924da338569e4334878f5.southcentralus.avs.azure.com"/>
  </r>
  <r>
    <x v="162"/>
    <x v="0"/>
    <x v="0"/>
    <x v="0"/>
    <x v="0"/>
    <x v="122"/>
    <x v="140"/>
    <x v="0"/>
    <s v="SDDC-Datacenter"/>
    <s v="Cluster-1"/>
    <s v="esx05-r18.p01.924da338569e4334878f5.southcentralus.avs.azure.com"/>
  </r>
  <r>
    <x v="163"/>
    <x v="0"/>
    <x v="0"/>
    <x v="0"/>
    <x v="1"/>
    <x v="123"/>
    <x v="141"/>
    <x v="1"/>
    <s v="SDDC-Datacenter"/>
    <s v="Cluster-1"/>
    <s v="esx07-r06.p01.924da338569e4334878f5.southcentralus.avs.azure.com"/>
  </r>
  <r>
    <x v="164"/>
    <x v="0"/>
    <x v="0"/>
    <x v="0"/>
    <x v="1"/>
    <x v="124"/>
    <x v="142"/>
    <x v="1"/>
    <s v="SDDC-Datacenter"/>
    <s v="Cluster-1"/>
    <s v="esx05-r02.p01.924da338569e4334878f5.southcentralus.avs.azure.com"/>
  </r>
  <r>
    <x v="165"/>
    <x v="0"/>
    <x v="0"/>
    <x v="0"/>
    <x v="0"/>
    <x v="125"/>
    <x v="143"/>
    <x v="0"/>
    <s v="SDDC-Datacenter"/>
    <s v="Cluster-1"/>
    <s v="esx05-r02.p01.924da338569e4334878f5.southcentralus.avs.azure.com"/>
  </r>
  <r>
    <x v="166"/>
    <x v="0"/>
    <x v="0"/>
    <x v="0"/>
    <x v="1"/>
    <x v="44"/>
    <x v="56"/>
    <x v="1"/>
    <s v="SDDC-Datacenter"/>
    <s v="Cluster-1"/>
    <s v="esx01-r15.p01.924da338569e4334878f5.southcentralus.avs.azure.com"/>
  </r>
  <r>
    <x v="167"/>
    <x v="0"/>
    <x v="0"/>
    <x v="0"/>
    <x v="1"/>
    <x v="39"/>
    <x v="47"/>
    <x v="1"/>
    <s v="SDDC-Datacenter"/>
    <s v="Cluster-1"/>
    <s v="esx04-r20.p01.924da338569e4334878f5.southcentralus.avs.azure.com"/>
  </r>
  <r>
    <x v="168"/>
    <x v="0"/>
    <x v="0"/>
    <x v="0"/>
    <x v="0"/>
    <x v="126"/>
    <x v="144"/>
    <x v="0"/>
    <s v="SDDC-Datacenter"/>
    <s v="Cluster-1"/>
    <s v="esx05-r18.p01.924da338569e4334878f5.southcentralus.avs.azure.com"/>
  </r>
  <r>
    <x v="169"/>
    <x v="0"/>
    <x v="0"/>
    <x v="0"/>
    <x v="1"/>
    <x v="28"/>
    <x v="35"/>
    <x v="1"/>
    <s v="SDDC-Datacenter"/>
    <s v="Cluster-1"/>
    <s v="esx07-r06.p01.924da338569e4334878f5.southcentralus.avs.azure.com"/>
  </r>
  <r>
    <x v="170"/>
    <x v="0"/>
    <x v="0"/>
    <x v="0"/>
    <x v="1"/>
    <x v="124"/>
    <x v="142"/>
    <x v="1"/>
    <s v="SDDC-Datacenter"/>
    <s v="Cluster-1"/>
    <s v="esx07-r06.p01.924da338569e4334878f5.southcentralus.avs.azure.com"/>
  </r>
  <r>
    <x v="171"/>
    <x v="0"/>
    <x v="0"/>
    <x v="0"/>
    <x v="0"/>
    <x v="122"/>
    <x v="145"/>
    <x v="0"/>
    <s v="SDDC-Datacenter"/>
    <s v="Cluster-1"/>
    <s v="esx01-r15.p01.924da338569e4334878f5.southcentralus.avs.azure.com"/>
  </r>
  <r>
    <x v="172"/>
    <x v="0"/>
    <x v="0"/>
    <x v="0"/>
    <x v="1"/>
    <x v="127"/>
    <x v="146"/>
    <x v="1"/>
    <s v="SDDC-Datacenter"/>
    <s v="Cluster-1"/>
    <s v="esx07-r06.p01.924da338569e4334878f5.southcentralus.avs.azure.com"/>
  </r>
  <r>
    <x v="173"/>
    <x v="0"/>
    <x v="0"/>
    <x v="0"/>
    <x v="1"/>
    <x v="69"/>
    <x v="85"/>
    <x v="1"/>
    <s v="SDDC-Datacenter"/>
    <s v="Cluster-1"/>
    <s v="esx05-r02.p01.924da338569e4334878f5.southcentralus.avs.azure.com"/>
  </r>
  <r>
    <x v="174"/>
    <x v="0"/>
    <x v="0"/>
    <x v="0"/>
    <x v="0"/>
    <x v="128"/>
    <x v="147"/>
    <x v="0"/>
    <s v="SDDC-Datacenter"/>
    <s v="Cluster-1"/>
    <s v="esx05-r18.p01.924da338569e4334878f5.southcentralus.avs.azure.com"/>
  </r>
  <r>
    <x v="175"/>
    <x v="0"/>
    <x v="0"/>
    <x v="0"/>
    <x v="1"/>
    <x v="38"/>
    <x v="46"/>
    <x v="1"/>
    <s v="SDDC-Datacenter"/>
    <s v="Cluster-1"/>
    <s v="esx18-r09.p01.924da338569e4334878f5.southcentralus.avs.azure.com"/>
  </r>
  <r>
    <x v="176"/>
    <x v="0"/>
    <x v="0"/>
    <x v="0"/>
    <x v="1"/>
    <x v="129"/>
    <x v="148"/>
    <x v="1"/>
    <s v="SDDC-Datacenter"/>
    <s v="Cluster-1"/>
    <s v="esx10-r05.p01.924da338569e4334878f5.southcentralus.avs.azure.com"/>
  </r>
  <r>
    <x v="177"/>
    <x v="0"/>
    <x v="0"/>
    <x v="0"/>
    <x v="0"/>
    <x v="30"/>
    <x v="149"/>
    <x v="0"/>
    <s v="SDDC-Datacenter"/>
    <s v="Cluster-1"/>
    <s v="esx05-r02.p01.924da338569e4334878f5.southcentralus.avs.azure.com"/>
  </r>
  <r>
    <x v="178"/>
    <x v="0"/>
    <x v="0"/>
    <x v="0"/>
    <x v="1"/>
    <x v="130"/>
    <x v="150"/>
    <x v="1"/>
    <s v="SDDC-Datacenter"/>
    <s v="Cluster-1"/>
    <s v="esx13-r08.p01.924da338569e4334878f5.southcentralus.avs.azure.com"/>
  </r>
  <r>
    <x v="179"/>
    <x v="0"/>
    <x v="0"/>
    <x v="0"/>
    <x v="1"/>
    <x v="131"/>
    <x v="151"/>
    <x v="1"/>
    <s v="SDDC-Datacenter"/>
    <s v="Cluster-1"/>
    <s v="esx07-r06.p01.924da338569e4334878f5.southcentralus.avs.azure.com"/>
  </r>
  <r>
    <x v="180"/>
    <x v="0"/>
    <x v="0"/>
    <x v="0"/>
    <x v="1"/>
    <x v="39"/>
    <x v="47"/>
    <x v="1"/>
    <s v="SDDC-Datacenter"/>
    <s v="Cluster-1"/>
    <s v="esx04-r20.p01.924da338569e4334878f5.southcentralus.avs.azure.com"/>
  </r>
  <r>
    <x v="181"/>
    <x v="0"/>
    <x v="0"/>
    <x v="0"/>
    <x v="1"/>
    <x v="29"/>
    <x v="36"/>
    <x v="1"/>
    <s v="SDDC-Datacenter"/>
    <s v="Cluster-1"/>
    <s v="esx10-r05.p01.924da338569e4334878f5.southcentralus.avs.azure.com"/>
  </r>
  <r>
    <x v="182"/>
    <x v="0"/>
    <x v="0"/>
    <x v="0"/>
    <x v="0"/>
    <x v="35"/>
    <x v="152"/>
    <x v="0"/>
    <s v="SDDC-Datacenter"/>
    <s v="Cluster-1"/>
    <s v="esx05-r02.p01.924da338569e4334878f5.southcentralus.avs.azure.com"/>
  </r>
  <r>
    <x v="183"/>
    <x v="0"/>
    <x v="0"/>
    <x v="0"/>
    <x v="1"/>
    <x v="132"/>
    <x v="153"/>
    <x v="1"/>
    <s v="SDDC-Datacenter"/>
    <s v="Cluster-1"/>
    <s v="esx05-r14.p01.924da338569e4334878f5.southcentralus.avs.azure.com"/>
  </r>
  <r>
    <x v="184"/>
    <x v="0"/>
    <x v="0"/>
    <x v="0"/>
    <x v="1"/>
    <x v="133"/>
    <x v="154"/>
    <x v="1"/>
    <s v="SDDC-Datacenter"/>
    <s v="Cluster-1"/>
    <s v="esx13-r08.p01.924da338569e4334878f5.southcentralus.avs.azure.com"/>
  </r>
  <r>
    <x v="185"/>
    <x v="0"/>
    <x v="0"/>
    <x v="0"/>
    <x v="0"/>
    <x v="134"/>
    <x v="155"/>
    <x v="0"/>
    <s v="SDDC-Datacenter"/>
    <s v="Cluster-1"/>
    <s v="esx07-r06.p01.924da338569e4334878f5.southcentralus.avs.azure.com"/>
  </r>
  <r>
    <x v="186"/>
    <x v="0"/>
    <x v="0"/>
    <x v="0"/>
    <x v="1"/>
    <x v="44"/>
    <x v="56"/>
    <x v="1"/>
    <s v="SDDC-Datacenter"/>
    <s v="Cluster-1"/>
    <s v="esx05-r16.p01.924da338569e4334878f5.southcentralus.avs.azure.com"/>
  </r>
  <r>
    <x v="187"/>
    <x v="0"/>
    <x v="0"/>
    <x v="0"/>
    <x v="1"/>
    <x v="29"/>
    <x v="36"/>
    <x v="1"/>
    <s v="SDDC-Datacenter"/>
    <s v="Cluster-1"/>
    <s v="esx05-r02.p01.924da338569e4334878f5.southcentralus.avs.azure.com"/>
  </r>
  <r>
    <x v="188"/>
    <x v="0"/>
    <x v="0"/>
    <x v="0"/>
    <x v="0"/>
    <x v="32"/>
    <x v="156"/>
    <x v="0"/>
    <s v="SDDC-Datacenter"/>
    <s v="Cluster-1"/>
    <s v="esx05-r02.p01.924da338569e4334878f5.southcentralus.avs.azure.com"/>
  </r>
  <r>
    <x v="189"/>
    <x v="0"/>
    <x v="0"/>
    <x v="0"/>
    <x v="1"/>
    <x v="28"/>
    <x v="35"/>
    <x v="1"/>
    <s v="SDDC-Datacenter"/>
    <s v="Cluster-1"/>
    <s v="esx07-r06.p01.924da338569e4334878f5.southcentralus.avs.azure.com"/>
  </r>
  <r>
    <x v="190"/>
    <x v="0"/>
    <x v="0"/>
    <x v="0"/>
    <x v="1"/>
    <x v="29"/>
    <x v="36"/>
    <x v="1"/>
    <s v="SDDC-Datacenter"/>
    <s v="Cluster-1"/>
    <s v="esx10-r05.p01.924da338569e4334878f5.southcentralus.avs.azure.com"/>
  </r>
  <r>
    <x v="191"/>
    <x v="0"/>
    <x v="0"/>
    <x v="0"/>
    <x v="0"/>
    <x v="135"/>
    <x v="157"/>
    <x v="0"/>
    <s v="SDDC-Datacenter"/>
    <s v="Cluster-1"/>
    <s v="esx05-r18.p01.924da338569e4334878f5.southcentralus.avs.azure.com"/>
  </r>
  <r>
    <x v="192"/>
    <x v="0"/>
    <x v="0"/>
    <x v="1"/>
    <x v="6"/>
    <x v="136"/>
    <x v="158"/>
    <x v="14"/>
    <s v="SDDC-Datacenter"/>
    <s v="Cluster-1"/>
    <s v="esx05-r14.p01.924da338569e4334878f5.southcentralus.avs.azure.com"/>
  </r>
  <r>
    <x v="193"/>
    <x v="0"/>
    <x v="0"/>
    <x v="0"/>
    <x v="23"/>
    <x v="137"/>
    <x v="159"/>
    <x v="14"/>
    <s v="SDDC-Datacenter"/>
    <s v="Cluster-1"/>
    <s v="esx05-r14.p01.924da338569e4334878f5.southcentralus.avs.azure.com"/>
  </r>
  <r>
    <x v="194"/>
    <x v="0"/>
    <x v="0"/>
    <x v="3"/>
    <x v="2"/>
    <x v="138"/>
    <x v="160"/>
    <x v="14"/>
    <s v="SDDC-Datacenter"/>
    <s v="Cluster-1"/>
    <s v="esx05-r14.p01.924da338569e4334878f5.southcentralus.avs.azure.com"/>
  </r>
  <r>
    <x v="195"/>
    <x v="0"/>
    <x v="0"/>
    <x v="3"/>
    <x v="24"/>
    <x v="139"/>
    <x v="161"/>
    <x v="8"/>
    <s v="SDDC-Datacenter"/>
    <s v="Cluster-2"/>
    <s v="esx11-r05.p01.924da338569e4334878f5.southcentralus.avs.azure.com"/>
  </r>
  <r>
    <x v="196"/>
    <x v="0"/>
    <x v="0"/>
    <x v="3"/>
    <x v="3"/>
    <x v="140"/>
    <x v="162"/>
    <x v="14"/>
    <s v="SDDC-Datacenter"/>
    <s v="Cluster-1"/>
    <s v="esx05-r18.p01.924da338569e4334878f5.southcentralus.avs.azure.com"/>
  </r>
  <r>
    <x v="197"/>
    <x v="0"/>
    <x v="0"/>
    <x v="1"/>
    <x v="5"/>
    <x v="141"/>
    <x v="163"/>
    <x v="8"/>
    <s v="SDDC-Datacenter"/>
    <s v="Cluster-1"/>
    <s v="esx05-r18.p01.924da338569e4334878f5.southcentralus.avs.azure.com"/>
  </r>
  <r>
    <x v="198"/>
    <x v="0"/>
    <x v="0"/>
    <x v="3"/>
    <x v="25"/>
    <x v="142"/>
    <x v="164"/>
    <x v="14"/>
    <s v="SDDC-Datacenter"/>
    <s v="Cluster-1"/>
    <s v="esx13-r08.p01.924da338569e4334878f5.southcentralus.avs.azure.com"/>
  </r>
  <r>
    <x v="199"/>
    <x v="0"/>
    <x v="0"/>
    <x v="3"/>
    <x v="13"/>
    <x v="143"/>
    <x v="165"/>
    <x v="14"/>
    <s v="SDDC-Datacenter"/>
    <s v="Cluster-1"/>
    <s v="esx18-r09.p01.924da338569e4334878f5.southcentralus.avs.azure.com"/>
  </r>
  <r>
    <x v="200"/>
    <x v="0"/>
    <x v="0"/>
    <x v="3"/>
    <x v="9"/>
    <x v="144"/>
    <x v="166"/>
    <x v="8"/>
    <s v="SDDC-Datacenter"/>
    <s v="Cluster-2"/>
    <s v="esx13-r03.p01.924da338569e4334878f5.southcentralus.avs.azure.com"/>
  </r>
  <r>
    <x v="201"/>
    <x v="0"/>
    <x v="0"/>
    <x v="3"/>
    <x v="4"/>
    <x v="145"/>
    <x v="167"/>
    <x v="8"/>
    <s v="SDDC-Datacenter"/>
    <s v="Cluster-2"/>
    <s v="esx09-r04.p01.924da338569e4334878f5.southcentralus.avs.azure.com"/>
  </r>
  <r>
    <x v="202"/>
    <x v="0"/>
    <x v="0"/>
    <x v="3"/>
    <x v="2"/>
    <x v="146"/>
    <x v="168"/>
    <x v="14"/>
    <s v="SDDC-Datacenter"/>
    <s v="Cluster-1"/>
    <s v="esx18-r09.p01.924da338569e4334878f5.southcentralus.avs.azure.com"/>
  </r>
  <r>
    <x v="203"/>
    <x v="0"/>
    <x v="0"/>
    <x v="3"/>
    <x v="11"/>
    <x v="147"/>
    <x v="169"/>
    <x v="8"/>
    <s v="SDDC-Datacenter"/>
    <s v="Cluster-1"/>
    <s v="esx05-r02.p01.924da338569e4334878f5.southcentralus.avs.azure.com"/>
  </r>
  <r>
    <x v="204"/>
    <x v="0"/>
    <x v="0"/>
    <x v="3"/>
    <x v="4"/>
    <x v="148"/>
    <x v="170"/>
    <x v="16"/>
    <s v="SDDC-Datacenter"/>
    <s v="Cluster-3"/>
    <s v="esx14-r20.p01.924da338569e4334878f5.southcentralus.avs.azure.com"/>
  </r>
  <r>
    <x v="205"/>
    <x v="0"/>
    <x v="0"/>
    <x v="3"/>
    <x v="3"/>
    <x v="149"/>
    <x v="171"/>
    <x v="16"/>
    <s v="SDDC-Datacenter"/>
    <s v="Cluster-3"/>
    <s v="esx22-r14.p01.924da338569e4334878f5.southcentralus.avs.azure.com"/>
  </r>
  <r>
    <x v="206"/>
    <x v="0"/>
    <x v="0"/>
    <x v="3"/>
    <x v="11"/>
    <x v="150"/>
    <x v="172"/>
    <x v="14"/>
    <s v="SDDC-Datacenter"/>
    <s v="Cluster-2"/>
    <s v="esx12-r02.p01.924da338569e4334878f5.southcentralus.avs.azure.com"/>
  </r>
  <r>
    <x v="207"/>
    <x v="0"/>
    <x v="0"/>
    <x v="2"/>
    <x v="2"/>
    <x v="151"/>
    <x v="173"/>
    <x v="16"/>
    <s v="SDDC-Datacenter"/>
    <s v="Cluster-3"/>
    <s v="esx14-r20.p01.924da338569e4334878f5.southcentralus.avs.azure.com"/>
  </r>
  <r>
    <x v="208"/>
    <x v="0"/>
    <x v="0"/>
    <x v="3"/>
    <x v="4"/>
    <x v="152"/>
    <x v="174"/>
    <x v="14"/>
    <s v="SDDC-Datacenter"/>
    <s v="Cluster-1"/>
    <s v="esx05-r02.p01.924da338569e4334878f5.southcentralus.avs.azure.com"/>
  </r>
  <r>
    <x v="209"/>
    <x v="0"/>
    <x v="0"/>
    <x v="1"/>
    <x v="6"/>
    <x v="153"/>
    <x v="175"/>
    <x v="14"/>
    <s v="SDDC-Datacenter"/>
    <s v="Cluster-1"/>
    <s v="esx10-r05.p01.924da338569e4334878f5.southcentralus.avs.azure.com"/>
  </r>
  <r>
    <x v="210"/>
    <x v="0"/>
    <x v="0"/>
    <x v="1"/>
    <x v="3"/>
    <x v="154"/>
    <x v="176"/>
    <x v="14"/>
    <s v="SDDC-Datacenter"/>
    <s v="Cluster-1"/>
    <s v="esx10-r05.p01.924da338569e4334878f5.southcentralus.avs.azure.com"/>
  </r>
  <r>
    <x v="211"/>
    <x v="0"/>
    <x v="0"/>
    <x v="3"/>
    <x v="4"/>
    <x v="155"/>
    <x v="177"/>
    <x v="14"/>
    <s v="SDDC-Datacenter"/>
    <s v="Cluster-1"/>
    <s v="esx13-r08.p01.924da338569e4334878f5.southcentralus.avs.azure.com"/>
  </r>
  <r>
    <x v="212"/>
    <x v="0"/>
    <x v="0"/>
    <x v="1"/>
    <x v="4"/>
    <x v="156"/>
    <x v="178"/>
    <x v="8"/>
    <s v="SDDC-Datacenter"/>
    <s v="Cluster-1"/>
    <s v="esx04-r20.p01.924da338569e4334878f5.southcentralus.avs.azure.com"/>
  </r>
  <r>
    <x v="213"/>
    <x v="0"/>
    <x v="0"/>
    <x v="3"/>
    <x v="9"/>
    <x v="157"/>
    <x v="179"/>
    <x v="21"/>
    <s v="SDDC-Datacenter"/>
    <s v="Cluster-2"/>
    <s v="esx22-r15.p01.924da338569e4334878f5.southcentralus.avs.azure.com"/>
  </r>
  <r>
    <x v="214"/>
    <x v="0"/>
    <x v="0"/>
    <x v="3"/>
    <x v="26"/>
    <x v="158"/>
    <x v="180"/>
    <x v="8"/>
    <s v="SDDC-Datacenter"/>
    <s v="Cluster-1"/>
    <s v="esx05-r16.p01.924da338569e4334878f5.southcentralus.avs.azure.com"/>
  </r>
  <r>
    <x v="215"/>
    <x v="0"/>
    <x v="0"/>
    <x v="1"/>
    <x v="6"/>
    <x v="159"/>
    <x v="181"/>
    <x v="8"/>
    <s v="SDDC-Datacenter"/>
    <s v="Cluster-2"/>
    <s v="esx07-r16.p01.924da338569e4334878f5.southcentralus.avs.azure.com"/>
  </r>
  <r>
    <x v="216"/>
    <x v="0"/>
    <x v="0"/>
    <x v="1"/>
    <x v="6"/>
    <x v="160"/>
    <x v="182"/>
    <x v="8"/>
    <s v="SDDC-Datacenter"/>
    <s v="Cluster-2"/>
    <s v="esx22-r15.p01.924da338569e4334878f5.southcentralus.avs.azure.com"/>
  </r>
  <r>
    <x v="217"/>
    <x v="0"/>
    <x v="0"/>
    <x v="3"/>
    <x v="4"/>
    <x v="161"/>
    <x v="183"/>
    <x v="8"/>
    <s v="SDDC-Datacenter"/>
    <s v="Cluster-2"/>
    <s v="esx07-r16.p01.924da338569e4334878f5.southcentralus.avs.azure.com"/>
  </r>
  <r>
    <x v="218"/>
    <x v="0"/>
    <x v="0"/>
    <x v="3"/>
    <x v="4"/>
    <x v="162"/>
    <x v="184"/>
    <x v="8"/>
    <s v="SDDC-Datacenter"/>
    <s v="Cluster-2"/>
    <s v="esx15-r17.p01.924da338569e4334878f5.southcentralus.avs.azure.com"/>
  </r>
  <r>
    <x v="219"/>
    <x v="0"/>
    <x v="0"/>
    <x v="3"/>
    <x v="3"/>
    <x v="163"/>
    <x v="185"/>
    <x v="12"/>
    <s v="SDDC-Datacenter"/>
    <s v="Cluster-1"/>
    <s v="esx04-r20.p01.924da338569e4334878f5.southcentralus.avs.azure.com"/>
  </r>
  <r>
    <x v="220"/>
    <x v="0"/>
    <x v="0"/>
    <x v="3"/>
    <x v="25"/>
    <x v="164"/>
    <x v="186"/>
    <x v="8"/>
    <s v="SDDC-Datacenter"/>
    <s v="Cluster-2"/>
    <s v="esx01-r21.p01.924da338569e4334878f5.southcentralus.avs.azure.com"/>
  </r>
  <r>
    <x v="221"/>
    <x v="0"/>
    <x v="0"/>
    <x v="3"/>
    <x v="4"/>
    <x v="165"/>
    <x v="187"/>
    <x v="8"/>
    <s v="SDDC-Datacenter"/>
    <s v="Cluster-2"/>
    <s v="esx12-r19.p01.924da338569e4334878f5.southcentralus.avs.azure.com"/>
  </r>
  <r>
    <x v="222"/>
    <x v="0"/>
    <x v="0"/>
    <x v="3"/>
    <x v="12"/>
    <x v="166"/>
    <x v="188"/>
    <x v="8"/>
    <s v="SDDC-Datacenter"/>
    <s v="Cluster-2"/>
    <s v="esx19-r09.p01.924da338569e4334878f5.southcentralus.avs.azure.com"/>
  </r>
  <r>
    <x v="223"/>
    <x v="0"/>
    <x v="0"/>
    <x v="3"/>
    <x v="4"/>
    <x v="167"/>
    <x v="189"/>
    <x v="8"/>
    <s v="SDDC-Datacenter"/>
    <s v="Cluster-1"/>
    <s v="esx05-r16.p01.924da338569e4334878f5.southcentralus.avs.azure.com"/>
  </r>
  <r>
    <x v="224"/>
    <x v="0"/>
    <x v="0"/>
    <x v="1"/>
    <x v="3"/>
    <x v="168"/>
    <x v="190"/>
    <x v="8"/>
    <s v="SDDC-Datacenter"/>
    <s v="Cluster-4"/>
    <s v="esx13-r18.p01.924da338569e4334878f5.southcentralus.avs.azure.com"/>
  </r>
  <r>
    <x v="225"/>
    <x v="0"/>
    <x v="0"/>
    <x v="3"/>
    <x v="3"/>
    <x v="169"/>
    <x v="191"/>
    <x v="8"/>
    <s v="SDDC-Datacenter"/>
    <s v="Cluster-1"/>
    <s v="esx05-r18.p01.924da338569e4334878f5.southcentralus.avs.azure.com"/>
  </r>
  <r>
    <x v="226"/>
    <x v="0"/>
    <x v="0"/>
    <x v="3"/>
    <x v="3"/>
    <x v="170"/>
    <x v="192"/>
    <x v="8"/>
    <s v="SDDC-Datacenter"/>
    <s v="Cluster-1"/>
    <s v="esx10-r05.p01.924da338569e4334878f5.southcentralus.avs.azure.com"/>
  </r>
  <r>
    <x v="227"/>
    <x v="0"/>
    <x v="0"/>
    <x v="3"/>
    <x v="4"/>
    <x v="171"/>
    <x v="193"/>
    <x v="8"/>
    <s v="SDDC-Datacenter"/>
    <s v="Cluster-2"/>
    <s v="esx09-r04.p01.924da338569e4334878f5.southcentralus.avs.azure.com"/>
  </r>
  <r>
    <x v="228"/>
    <x v="0"/>
    <x v="0"/>
    <x v="3"/>
    <x v="4"/>
    <x v="172"/>
    <x v="194"/>
    <x v="8"/>
    <s v="SDDC-Datacenter"/>
    <s v="Cluster-2"/>
    <s v="esx09-r04.p01.924da338569e4334878f5.southcentralus.avs.azure.com"/>
  </r>
  <r>
    <x v="229"/>
    <x v="0"/>
    <x v="0"/>
    <x v="3"/>
    <x v="2"/>
    <x v="173"/>
    <x v="195"/>
    <x v="8"/>
    <s v="SDDC-Datacenter"/>
    <s v="Cluster-2"/>
    <s v="esx22-r15.p01.924da338569e4334878f5.southcentralus.avs.azure.com"/>
  </r>
  <r>
    <x v="230"/>
    <x v="0"/>
    <x v="0"/>
    <x v="3"/>
    <x v="25"/>
    <x v="174"/>
    <x v="196"/>
    <x v="8"/>
    <s v="SDDC-Datacenter"/>
    <s v="Cluster-2"/>
    <s v="esx19-r22.p01.924da338569e4334878f5.southcentralus.avs.azure.com"/>
  </r>
  <r>
    <x v="231"/>
    <x v="0"/>
    <x v="0"/>
    <x v="3"/>
    <x v="4"/>
    <x v="175"/>
    <x v="197"/>
    <x v="8"/>
    <s v="SDDC-Datacenter"/>
    <s v="Cluster-2"/>
    <s v="esx19-r20.p01.924da338569e4334878f5.southcentralus.avs.azure.com"/>
  </r>
  <r>
    <x v="232"/>
    <x v="0"/>
    <x v="0"/>
    <x v="3"/>
    <x v="2"/>
    <x v="176"/>
    <x v="198"/>
    <x v="8"/>
    <s v="SDDC-Datacenter"/>
    <s v="Cluster-1"/>
    <s v="esx05-r14.p01.924da338569e4334878f5.southcentralus.avs.azure.com"/>
  </r>
  <r>
    <x v="233"/>
    <x v="0"/>
    <x v="0"/>
    <x v="3"/>
    <x v="11"/>
    <x v="177"/>
    <x v="199"/>
    <x v="8"/>
    <s v="SDDC-Datacenter"/>
    <s v="Cluster-2"/>
    <s v="esx01-r21.p01.924da338569e4334878f5.southcentralus.avs.azure.com"/>
  </r>
  <r>
    <x v="234"/>
    <x v="0"/>
    <x v="0"/>
    <x v="3"/>
    <x v="4"/>
    <x v="178"/>
    <x v="200"/>
    <x v="8"/>
    <s v="SDDC-Datacenter"/>
    <s v="Cluster-1"/>
    <s v="esx18-r09.p01.924da338569e4334878f5.southcentralus.avs.azure.com"/>
  </r>
  <r>
    <x v="235"/>
    <x v="0"/>
    <x v="0"/>
    <x v="3"/>
    <x v="13"/>
    <x v="179"/>
    <x v="201"/>
    <x v="8"/>
    <s v="SDDC-Datacenter"/>
    <s v="Cluster-2"/>
    <s v="esx10-r06.p01.924da338569e4334878f5.southcentralus.avs.azure.com"/>
  </r>
  <r>
    <x v="236"/>
    <x v="0"/>
    <x v="0"/>
    <x v="3"/>
    <x v="1"/>
    <x v="180"/>
    <x v="202"/>
    <x v="8"/>
    <s v="SDDC-Datacenter"/>
    <s v="Cluster-2"/>
    <s v="esx12-r19.p01.924da338569e4334878f5.southcentralus.avs.azure.com"/>
  </r>
  <r>
    <x v="237"/>
    <x v="0"/>
    <x v="0"/>
    <x v="3"/>
    <x v="2"/>
    <x v="181"/>
    <x v="203"/>
    <x v="8"/>
    <s v="SDDC-Datacenter"/>
    <s v="Cluster-2"/>
    <s v="esx11-r05.p01.924da338569e4334878f5.southcentralus.avs.azure.com"/>
  </r>
  <r>
    <x v="238"/>
    <x v="0"/>
    <x v="0"/>
    <x v="3"/>
    <x v="4"/>
    <x v="182"/>
    <x v="204"/>
    <x v="8"/>
    <s v="SDDC-Datacenter"/>
    <s v="Cluster-1"/>
    <s v="esx04-r20.p01.924da338569e4334878f5.southcentralus.avs.azure.com"/>
  </r>
  <r>
    <x v="239"/>
    <x v="0"/>
    <x v="0"/>
    <x v="0"/>
    <x v="13"/>
    <x v="183"/>
    <x v="205"/>
    <x v="8"/>
    <s v="SDDC-Datacenter"/>
    <s v="Cluster-2"/>
    <s v="esx09-r04.p01.924da338569e4334878f5.southcentralus.avs.azure.com"/>
  </r>
  <r>
    <x v="240"/>
    <x v="0"/>
    <x v="0"/>
    <x v="7"/>
    <x v="14"/>
    <x v="184"/>
    <x v="206"/>
    <x v="8"/>
    <s v="SDDC-Datacenter"/>
    <s v="Cluster-4"/>
    <s v="esx11-r06.p01.924da338569e4334878f5.southcentralus.avs.azure.com"/>
  </r>
  <r>
    <x v="241"/>
    <x v="0"/>
    <x v="0"/>
    <x v="7"/>
    <x v="14"/>
    <x v="185"/>
    <x v="207"/>
    <x v="8"/>
    <s v="SDDC-Datacenter"/>
    <s v="Cluster-4"/>
    <s v="esx09-r15.p01.924da338569e4334878f5.southcentralus.avs.azure.com"/>
  </r>
  <r>
    <x v="242"/>
    <x v="0"/>
    <x v="0"/>
    <x v="0"/>
    <x v="6"/>
    <x v="186"/>
    <x v="208"/>
    <x v="8"/>
    <s v="SDDC-Datacenter"/>
    <s v="Cluster-4"/>
    <s v="esx13-r18.p01.924da338569e4334878f5.southcentralus.avs.azure.com"/>
  </r>
  <r>
    <x v="243"/>
    <x v="0"/>
    <x v="0"/>
    <x v="3"/>
    <x v="2"/>
    <x v="187"/>
    <x v="209"/>
    <x v="8"/>
    <s v="SDDC-Datacenter"/>
    <s v="Cluster-2"/>
    <s v="esx22-r18.p01.924da338569e4334878f5.southcentralus.avs.azure.com"/>
  </r>
  <r>
    <x v="244"/>
    <x v="0"/>
    <x v="0"/>
    <x v="3"/>
    <x v="4"/>
    <x v="188"/>
    <x v="210"/>
    <x v="8"/>
    <s v="SDDC-Datacenter"/>
    <s v="Cluster-2"/>
    <s v="esx10-r06.p01.924da338569e4334878f5.southcentralus.avs.azure.com"/>
  </r>
  <r>
    <x v="245"/>
    <x v="0"/>
    <x v="0"/>
    <x v="3"/>
    <x v="4"/>
    <x v="188"/>
    <x v="211"/>
    <x v="8"/>
    <s v="SDDC-Datacenter"/>
    <s v="Cluster-2"/>
    <s v="esx19-r09.p01.924da338569e4334878f5.southcentralus.avs.azure.com"/>
  </r>
  <r>
    <x v="246"/>
    <x v="0"/>
    <x v="0"/>
    <x v="3"/>
    <x v="2"/>
    <x v="189"/>
    <x v="212"/>
    <x v="8"/>
    <s v="SDDC-Datacenter"/>
    <s v="Cluster-2"/>
    <s v="esx19-r09.p01.924da338569e4334878f5.southcentralus.avs.azure.com"/>
  </r>
  <r>
    <x v="247"/>
    <x v="0"/>
    <x v="0"/>
    <x v="3"/>
    <x v="4"/>
    <x v="188"/>
    <x v="213"/>
    <x v="8"/>
    <s v="SDDC-Datacenter"/>
    <s v="Cluster-2"/>
    <s v="esx12-r19.p01.924da338569e4334878f5.southcentralus.avs.azure.com"/>
  </r>
  <r>
    <x v="248"/>
    <x v="0"/>
    <x v="0"/>
    <x v="3"/>
    <x v="4"/>
    <x v="190"/>
    <x v="214"/>
    <x v="8"/>
    <s v="SDDC-Datacenter"/>
    <s v="Cluster-2"/>
    <s v="esx19-r22.p01.924da338569e4334878f5.southcentralus.avs.azure.com"/>
  </r>
  <r>
    <x v="249"/>
    <x v="0"/>
    <x v="0"/>
    <x v="3"/>
    <x v="2"/>
    <x v="191"/>
    <x v="215"/>
    <x v="8"/>
    <s v="SDDC-Datacenter"/>
    <s v="Cluster-2"/>
    <s v="esx07-r16.p01.924da338569e4334878f5.southcentralus.avs.azure.com"/>
  </r>
  <r>
    <x v="250"/>
    <x v="0"/>
    <x v="0"/>
    <x v="3"/>
    <x v="4"/>
    <x v="188"/>
    <x v="216"/>
    <x v="8"/>
    <s v="SDDC-Datacenter"/>
    <s v="Cluster-2"/>
    <s v="esx07-r16.p01.924da338569e4334878f5.southcentralus.avs.azure.com"/>
  </r>
  <r>
    <x v="251"/>
    <x v="0"/>
    <x v="0"/>
    <x v="3"/>
    <x v="4"/>
    <x v="117"/>
    <x v="217"/>
    <x v="8"/>
    <s v="SDDC-Datacenter"/>
    <s v="Cluster-2"/>
    <s v="esx19-r22.p01.924da338569e4334878f5.southcentralus.avs.azure.com"/>
  </r>
  <r>
    <x v="252"/>
    <x v="0"/>
    <x v="0"/>
    <x v="3"/>
    <x v="4"/>
    <x v="192"/>
    <x v="218"/>
    <x v="8"/>
    <s v="SDDC-Datacenter"/>
    <s v="Cluster-4"/>
    <s v="esx11-r06.p01.924da338569e4334878f5.southcentralus.avs.azure.com"/>
  </r>
  <r>
    <x v="253"/>
    <x v="0"/>
    <x v="0"/>
    <x v="1"/>
    <x v="2"/>
    <x v="193"/>
    <x v="219"/>
    <x v="8"/>
    <s v="SDDC-Datacenter"/>
    <s v="Cluster-1"/>
    <s v="esx10-r05.p01.924da338569e4334878f5.southcentralus.avs.azure.com"/>
  </r>
  <r>
    <x v="254"/>
    <x v="0"/>
    <x v="0"/>
    <x v="3"/>
    <x v="2"/>
    <x v="194"/>
    <x v="220"/>
    <x v="8"/>
    <s v="SDDC-Datacenter"/>
    <s v="Cluster-2"/>
    <s v="esx13-r03.p01.924da338569e4334878f5.southcentralus.avs.azure.com"/>
  </r>
  <r>
    <x v="255"/>
    <x v="0"/>
    <x v="0"/>
    <x v="3"/>
    <x v="2"/>
    <x v="194"/>
    <x v="221"/>
    <x v="8"/>
    <s v="SDDC-Datacenter"/>
    <s v="Cluster-2"/>
    <s v="esx11-r05.p01.924da338569e4334878f5.southcentralus.avs.azure.com"/>
  </r>
  <r>
    <x v="256"/>
    <x v="0"/>
    <x v="0"/>
    <x v="1"/>
    <x v="3"/>
    <x v="195"/>
    <x v="222"/>
    <x v="8"/>
    <s v="SDDC-Datacenter"/>
    <s v="Cluster-4"/>
    <s v="esx09-r15.p01.924da338569e4334878f5.southcentralus.avs.azure.com"/>
  </r>
  <r>
    <x v="257"/>
    <x v="0"/>
    <x v="0"/>
    <x v="1"/>
    <x v="4"/>
    <x v="172"/>
    <x v="223"/>
    <x v="8"/>
    <s v="SDDC-Datacenter"/>
    <s v="Cluster-4"/>
    <s v="esx11-r06.p01.924da338569e4334878f5.southcentralus.avs.azure.com"/>
  </r>
  <r>
    <x v="258"/>
    <x v="0"/>
    <x v="0"/>
    <x v="1"/>
    <x v="4"/>
    <x v="196"/>
    <x v="224"/>
    <x v="8"/>
    <s v="SDDC-Datacenter"/>
    <s v="Cluster-4"/>
    <s v="esx13-r18.p01.924da338569e4334878f5.southcentralus.avs.azure.com"/>
  </r>
  <r>
    <x v="259"/>
    <x v="0"/>
    <x v="0"/>
    <x v="1"/>
    <x v="4"/>
    <x v="196"/>
    <x v="225"/>
    <x v="8"/>
    <s v="SDDC-Datacenter"/>
    <s v="Cluster-4"/>
    <s v="esx03-r05.p01.924da338569e4334878f5.southcentralus.avs.azure.com"/>
  </r>
  <r>
    <x v="260"/>
    <x v="0"/>
    <x v="0"/>
    <x v="3"/>
    <x v="9"/>
    <x v="197"/>
    <x v="226"/>
    <x v="8"/>
    <s v="SDDC-Datacenter"/>
    <s v="Cluster-4"/>
    <s v="esx03-r05.p01.924da338569e4334878f5.southcentralus.avs.azure.com"/>
  </r>
  <r>
    <x v="261"/>
    <x v="0"/>
    <x v="0"/>
    <x v="3"/>
    <x v="2"/>
    <x v="198"/>
    <x v="227"/>
    <x v="8"/>
    <s v="SDDC-Datacenter"/>
    <s v="Cluster-2"/>
    <s v="esx11-r05.p01.924da338569e4334878f5.southcentralus.avs.azure.com"/>
  </r>
  <r>
    <x v="262"/>
    <x v="0"/>
    <x v="0"/>
    <x v="3"/>
    <x v="4"/>
    <x v="199"/>
    <x v="228"/>
    <x v="8"/>
    <s v="SDDC-Datacenter"/>
    <s v="Cluster-2"/>
    <s v="esx01-r21.p01.924da338569e4334878f5.southcentralus.avs.azure.com"/>
  </r>
  <r>
    <x v="263"/>
    <x v="0"/>
    <x v="0"/>
    <x v="1"/>
    <x v="11"/>
    <x v="200"/>
    <x v="229"/>
    <x v="8"/>
    <s v="SDDC-Datacenter"/>
    <s v="Cluster-2"/>
    <s v="esx19-r09.p01.924da338569e4334878f5.southcentralus.avs.azure.com"/>
  </r>
  <r>
    <x v="264"/>
    <x v="0"/>
    <x v="0"/>
    <x v="0"/>
    <x v="14"/>
    <x v="201"/>
    <x v="230"/>
    <x v="8"/>
    <s v="SDDC-Datacenter"/>
    <s v="Cluster-4"/>
    <s v="esx03-r05.p01.924da338569e4334878f5.southcentralus.avs.azure.com"/>
  </r>
  <r>
    <x v="265"/>
    <x v="0"/>
    <x v="0"/>
    <x v="0"/>
    <x v="14"/>
    <x v="201"/>
    <x v="231"/>
    <x v="8"/>
    <s v="SDDC-Datacenter"/>
    <s v="Cluster-4"/>
    <s v="esx09-r15.p01.924da338569e4334878f5.southcentralus.avs.azure.com"/>
  </r>
  <r>
    <x v="266"/>
    <x v="0"/>
    <x v="0"/>
    <x v="0"/>
    <x v="15"/>
    <x v="202"/>
    <x v="232"/>
    <x v="8"/>
    <s v="SDDC-Datacenter"/>
    <s v="Cluster-4"/>
    <s v="esx09-r15.p01.924da338569e4334878f5.southcentralus.avs.azure.com"/>
  </r>
  <r>
    <x v="267"/>
    <x v="0"/>
    <x v="0"/>
    <x v="0"/>
    <x v="6"/>
    <x v="203"/>
    <x v="233"/>
    <x v="8"/>
    <s v="SDDC-Datacenter"/>
    <s v="Cluster-4"/>
    <s v="esx11-r06.p01.924da338569e4334878f5.southcentralus.avs.azure.com"/>
  </r>
  <r>
    <x v="268"/>
    <x v="0"/>
    <x v="0"/>
    <x v="3"/>
    <x v="11"/>
    <x v="204"/>
    <x v="234"/>
    <x v="8"/>
    <s v="SDDC-Datacenter"/>
    <s v="Cluster-4"/>
    <s v="esx11-r06.p01.924da338569e4334878f5.southcentralus.avs.azure.com"/>
  </r>
  <r>
    <x v="269"/>
    <x v="0"/>
    <x v="0"/>
    <x v="3"/>
    <x v="2"/>
    <x v="205"/>
    <x v="235"/>
    <x v="8"/>
    <s v="SDDC-Datacenter"/>
    <s v="Cluster-4"/>
    <s v="esx11-r06.p01.924da338569e4334878f5.southcentralus.avs.azure.com"/>
  </r>
  <r>
    <x v="270"/>
    <x v="0"/>
    <x v="0"/>
    <x v="6"/>
    <x v="5"/>
    <x v="206"/>
    <x v="236"/>
    <x v="8"/>
    <s v="SDDC-Datacenter"/>
    <s v="Cluster-4"/>
    <s v="esx09-r15.p01.924da338569e4334878f5.southcentralus.avs.azure.com"/>
  </r>
  <r>
    <x v="271"/>
    <x v="0"/>
    <x v="0"/>
    <x v="6"/>
    <x v="5"/>
    <x v="207"/>
    <x v="237"/>
    <x v="8"/>
    <s v="SDDC-Datacenter"/>
    <s v="Cluster-4"/>
    <s v="esx13-r18.p01.924da338569e4334878f5.southcentralus.avs.azure.com"/>
  </r>
  <r>
    <x v="272"/>
    <x v="0"/>
    <x v="0"/>
    <x v="3"/>
    <x v="4"/>
    <x v="208"/>
    <x v="238"/>
    <x v="8"/>
    <s v="SDDC-Datacenter"/>
    <s v="Cluster-1"/>
    <s v="esx01-r15.p01.924da338569e4334878f5.southcentralus.avs.azure.com"/>
  </r>
  <r>
    <x v="273"/>
    <x v="0"/>
    <x v="0"/>
    <x v="1"/>
    <x v="3"/>
    <x v="209"/>
    <x v="239"/>
    <x v="8"/>
    <s v="SDDC-Datacenter"/>
    <s v="Cluster-1"/>
    <s v="esx05-r02.p01.924da338569e4334878f5.southcentralus.avs.azure.com"/>
  </r>
  <r>
    <x v="274"/>
    <x v="0"/>
    <x v="0"/>
    <x v="3"/>
    <x v="3"/>
    <x v="210"/>
    <x v="240"/>
    <x v="8"/>
    <s v="SDDC-Datacenter"/>
    <s v="Cluster-2"/>
    <s v="esx09-r14.p01.924da338569e4334878f5.southcentralus.avs.azure.com"/>
  </r>
  <r>
    <x v="275"/>
    <x v="0"/>
    <x v="0"/>
    <x v="3"/>
    <x v="3"/>
    <x v="211"/>
    <x v="241"/>
    <x v="8"/>
    <s v="SDDC-Datacenter"/>
    <s v="Cluster-2"/>
    <s v="esx13-r03.p01.924da338569e4334878f5.southcentralus.avs.azure.com"/>
  </r>
  <r>
    <x v="276"/>
    <x v="0"/>
    <x v="0"/>
    <x v="3"/>
    <x v="3"/>
    <x v="211"/>
    <x v="242"/>
    <x v="8"/>
    <s v="SDDC-Datacenter"/>
    <s v="Cluster-2"/>
    <s v="esx10-r06.p01.924da338569e4334878f5.southcentralus.avs.azure.com"/>
  </r>
  <r>
    <x v="277"/>
    <x v="0"/>
    <x v="0"/>
    <x v="3"/>
    <x v="3"/>
    <x v="211"/>
    <x v="243"/>
    <x v="8"/>
    <s v="SDDC-Datacenter"/>
    <s v="Cluster-2"/>
    <s v="esx19-r20.p01.924da338569e4334878f5.southcentralus.avs.azure.com"/>
  </r>
  <r>
    <x v="278"/>
    <x v="0"/>
    <x v="0"/>
    <x v="1"/>
    <x v="3"/>
    <x v="212"/>
    <x v="244"/>
    <x v="8"/>
    <s v="SDDC-Datacenter"/>
    <s v="Cluster-1"/>
    <s v="esx05-r02.p01.924da338569e4334878f5.southcentralus.avs.azure.com"/>
  </r>
  <r>
    <x v="279"/>
    <x v="0"/>
    <x v="0"/>
    <x v="1"/>
    <x v="3"/>
    <x v="213"/>
    <x v="245"/>
    <x v="8"/>
    <s v="SDDC-Datacenter"/>
    <s v="Cluster-1"/>
    <s v="esx10-r05.p01.924da338569e4334878f5.southcentralus.avs.azure.com"/>
  </r>
  <r>
    <x v="280"/>
    <x v="0"/>
    <x v="0"/>
    <x v="1"/>
    <x v="3"/>
    <x v="214"/>
    <x v="246"/>
    <x v="8"/>
    <s v="SDDC-Datacenter"/>
    <s v="Cluster-1"/>
    <s v="esx07-r06.p01.924da338569e4334878f5.southcentralus.avs.azure.com"/>
  </r>
  <r>
    <x v="281"/>
    <x v="0"/>
    <x v="0"/>
    <x v="3"/>
    <x v="4"/>
    <x v="215"/>
    <x v="247"/>
    <x v="8"/>
    <s v="SDDC-Datacenter"/>
    <s v="Cluster-1"/>
    <s v="esx01-r15.p01.924da338569e4334878f5.southcentralus.avs.azure.com"/>
  </r>
  <r>
    <x v="282"/>
    <x v="0"/>
    <x v="0"/>
    <x v="4"/>
    <x v="27"/>
    <x v="216"/>
    <x v="248"/>
    <x v="8"/>
    <s v="SDDC-Datacenter"/>
    <s v="Cluster-1"/>
    <s v="esx07-r06.p01.924da338569e4334878f5.southcentralus.avs.azure.com"/>
  </r>
  <r>
    <x v="283"/>
    <x v="0"/>
    <x v="0"/>
    <x v="1"/>
    <x v="3"/>
    <x v="217"/>
    <x v="249"/>
    <x v="8"/>
    <s v="SDDC-Datacenter"/>
    <s v="Cluster-1"/>
    <s v="esx05-r14.p01.924da338569e4334878f5.southcentralus.avs.azure.com"/>
  </r>
  <r>
    <x v="284"/>
    <x v="0"/>
    <x v="0"/>
    <x v="1"/>
    <x v="3"/>
    <x v="218"/>
    <x v="250"/>
    <x v="8"/>
    <s v="SDDC-Datacenter"/>
    <s v="Cluster-1"/>
    <s v="esx04-r20.p01.924da338569e4334878f5.southcentralus.avs.azure.com"/>
  </r>
  <r>
    <x v="285"/>
    <x v="0"/>
    <x v="0"/>
    <x v="3"/>
    <x v="4"/>
    <x v="219"/>
    <x v="251"/>
    <x v="8"/>
    <s v="SDDC-Datacenter"/>
    <s v="Cluster-1"/>
    <s v="esx05-r16.p01.924da338569e4334878f5.southcentralus.avs.azure.com"/>
  </r>
  <r>
    <x v="286"/>
    <x v="0"/>
    <x v="0"/>
    <x v="1"/>
    <x v="3"/>
    <x v="220"/>
    <x v="252"/>
    <x v="8"/>
    <s v="SDDC-Datacenter"/>
    <s v="Cluster-1"/>
    <s v="esx04-r20.p01.924da338569e4334878f5.southcentralus.avs.azure.com"/>
  </r>
  <r>
    <x v="287"/>
    <x v="1"/>
    <x v="0"/>
    <x v="1"/>
    <x v="3"/>
    <x v="221"/>
    <x v="253"/>
    <x v="8"/>
    <s v="SDDC-Datacenter"/>
    <s v="Cluster-1"/>
    <s v="esx05-r14.p01.924da338569e4334878f5.southcentralus.avs.azure.com"/>
  </r>
  <r>
    <x v="288"/>
    <x v="0"/>
    <x v="0"/>
    <x v="1"/>
    <x v="3"/>
    <x v="222"/>
    <x v="254"/>
    <x v="8"/>
    <s v="SDDC-Datacenter"/>
    <s v="Cluster-1"/>
    <s v="esx01-r15.p01.924da338569e4334878f5.southcentralus.avs.azure.com"/>
  </r>
  <r>
    <x v="289"/>
    <x v="0"/>
    <x v="0"/>
    <x v="1"/>
    <x v="3"/>
    <x v="222"/>
    <x v="255"/>
    <x v="8"/>
    <s v="SDDC-Datacenter"/>
    <s v="Cluster-1"/>
    <s v="esx05-r14.p01.924da338569e4334878f5.southcentralus.avs.azure.com"/>
  </r>
  <r>
    <x v="290"/>
    <x v="0"/>
    <x v="0"/>
    <x v="3"/>
    <x v="4"/>
    <x v="223"/>
    <x v="256"/>
    <x v="8"/>
    <s v="SDDC-Datacenter"/>
    <s v="Cluster-1"/>
    <s v="esx18-r09.p01.924da338569e4334878f5.southcentralus.avs.azure.com"/>
  </r>
  <r>
    <x v="291"/>
    <x v="0"/>
    <x v="0"/>
    <x v="3"/>
    <x v="4"/>
    <x v="224"/>
    <x v="257"/>
    <x v="8"/>
    <s v="SDDC-Datacenter"/>
    <s v="Cluster-1"/>
    <s v="esx04-r20.p01.924da338569e4334878f5.southcentralus.avs.azure.com"/>
  </r>
  <r>
    <x v="292"/>
    <x v="0"/>
    <x v="0"/>
    <x v="1"/>
    <x v="3"/>
    <x v="225"/>
    <x v="258"/>
    <x v="8"/>
    <s v="SDDC-Datacenter"/>
    <s v="Cluster-1"/>
    <s v="esx01-r15.p01.924da338569e4334878f5.southcentralus.avs.azure.com"/>
  </r>
  <r>
    <x v="293"/>
    <x v="0"/>
    <x v="0"/>
    <x v="3"/>
    <x v="3"/>
    <x v="226"/>
    <x v="259"/>
    <x v="8"/>
    <s v="SDDC-Datacenter"/>
    <s v="Cluster-1"/>
    <s v="esx05-r16.p01.924da338569e4334878f5.southcentralus.avs.azure.com"/>
  </r>
  <r>
    <x v="294"/>
    <x v="0"/>
    <x v="0"/>
    <x v="1"/>
    <x v="3"/>
    <x v="227"/>
    <x v="260"/>
    <x v="8"/>
    <s v="SDDC-Datacenter"/>
    <s v="Cluster-1"/>
    <s v="esx05-r02.p01.924da338569e4334878f5.southcentralus.avs.azure.com"/>
  </r>
  <r>
    <x v="295"/>
    <x v="0"/>
    <x v="0"/>
    <x v="1"/>
    <x v="3"/>
    <x v="228"/>
    <x v="261"/>
    <x v="8"/>
    <s v="SDDC-Datacenter"/>
    <s v="Cluster-1"/>
    <s v="esx01-r15.p01.924da338569e4334878f5.southcentralus.avs.azure.com"/>
  </r>
  <r>
    <x v="296"/>
    <x v="0"/>
    <x v="0"/>
    <x v="1"/>
    <x v="3"/>
    <x v="229"/>
    <x v="262"/>
    <x v="8"/>
    <s v="SDDC-Datacenter"/>
    <s v="Cluster-1"/>
    <s v="esx18-r09.p01.924da338569e4334878f5.southcentralus.avs.azure.com"/>
  </r>
  <r>
    <x v="297"/>
    <x v="0"/>
    <x v="0"/>
    <x v="1"/>
    <x v="3"/>
    <x v="229"/>
    <x v="263"/>
    <x v="8"/>
    <s v="SDDC-Datacenter"/>
    <s v="Cluster-1"/>
    <s v="esx13-r08.p01.924da338569e4334878f5.southcentralus.avs.azure.com"/>
  </r>
  <r>
    <x v="298"/>
    <x v="0"/>
    <x v="0"/>
    <x v="1"/>
    <x v="3"/>
    <x v="229"/>
    <x v="264"/>
    <x v="8"/>
    <s v="SDDC-Datacenter"/>
    <s v="Cluster-1"/>
    <s v="esx05-r02.p01.924da338569e4334878f5.southcentralus.avs.azure.com"/>
  </r>
  <r>
    <x v="299"/>
    <x v="0"/>
    <x v="0"/>
    <x v="1"/>
    <x v="3"/>
    <x v="230"/>
    <x v="265"/>
    <x v="8"/>
    <s v="SDDC-Datacenter"/>
    <s v="Cluster-1"/>
    <s v="esx01-r15.p01.924da338569e4334878f5.southcentralus.avs.azure.com"/>
  </r>
  <r>
    <x v="300"/>
    <x v="0"/>
    <x v="0"/>
    <x v="1"/>
    <x v="3"/>
    <x v="231"/>
    <x v="266"/>
    <x v="8"/>
    <s v="SDDC-Datacenter"/>
    <s v="Cluster-1"/>
    <s v="esx05-r18.p01.924da338569e4334878f5.southcentralus.avs.azure.com"/>
  </r>
  <r>
    <x v="301"/>
    <x v="0"/>
    <x v="0"/>
    <x v="1"/>
    <x v="5"/>
    <x v="232"/>
    <x v="267"/>
    <x v="8"/>
    <s v="SDDC-Datacenter"/>
    <s v="Cluster-1"/>
    <s v="esx05-r18.p01.924da338569e4334878f5.southcentralus.avs.azure.com"/>
  </r>
  <r>
    <x v="302"/>
    <x v="0"/>
    <x v="0"/>
    <x v="1"/>
    <x v="15"/>
    <x v="233"/>
    <x v="268"/>
    <x v="8"/>
    <s v="SDDC-Datacenter"/>
    <s v="Cluster-1"/>
    <s v="esx04-r20.p01.924da338569e4334878f5.southcentralus.avs.azure.com"/>
  </r>
  <r>
    <x v="303"/>
    <x v="0"/>
    <x v="0"/>
    <x v="1"/>
    <x v="15"/>
    <x v="234"/>
    <x v="269"/>
    <x v="8"/>
    <s v="SDDC-Datacenter"/>
    <s v="Cluster-1"/>
    <s v="esx18-r09.p01.924da338569e4334878f5.southcentralus.avs.azure.com"/>
  </r>
  <r>
    <x v="304"/>
    <x v="0"/>
    <x v="0"/>
    <x v="3"/>
    <x v="4"/>
    <x v="235"/>
    <x v="270"/>
    <x v="8"/>
    <s v="SDDC-Datacenter"/>
    <s v="Cluster-1"/>
    <s v="esx04-r20.p01.924da338569e4334878f5.southcentralus.avs.azure.com"/>
  </r>
  <r>
    <x v="305"/>
    <x v="0"/>
    <x v="0"/>
    <x v="1"/>
    <x v="5"/>
    <x v="236"/>
    <x v="271"/>
    <x v="8"/>
    <s v="SDDC-Datacenter"/>
    <s v="Cluster-1"/>
    <s v="esx05-r16.p01.924da338569e4334878f5.southcentralus.avs.azure.com"/>
  </r>
  <r>
    <x v="306"/>
    <x v="0"/>
    <x v="0"/>
    <x v="1"/>
    <x v="15"/>
    <x v="237"/>
    <x v="272"/>
    <x v="8"/>
    <s v="SDDC-Datacenter"/>
    <s v="Cluster-1"/>
    <s v="esx05-r16.p01.924da338569e4334878f5.southcentralus.avs.azure.com"/>
  </r>
  <r>
    <x v="307"/>
    <x v="0"/>
    <x v="0"/>
    <x v="1"/>
    <x v="6"/>
    <x v="238"/>
    <x v="273"/>
    <x v="8"/>
    <s v="SDDC-Datacenter"/>
    <s v="Cluster-1"/>
    <s v="esx18-r09.p01.924da338569e4334878f5.southcentralus.avs.azure.com"/>
  </r>
  <r>
    <x v="308"/>
    <x v="0"/>
    <x v="0"/>
    <x v="1"/>
    <x v="6"/>
    <x v="239"/>
    <x v="274"/>
    <x v="8"/>
    <s v="SDDC-Datacenter"/>
    <s v="Cluster-1"/>
    <s v="esx05-r14.p01.924da338569e4334878f5.southcentralus.avs.azure.com"/>
  </r>
  <r>
    <x v="309"/>
    <x v="0"/>
    <x v="0"/>
    <x v="3"/>
    <x v="3"/>
    <x v="240"/>
    <x v="275"/>
    <x v="8"/>
    <s v="SDDC-Datacenter"/>
    <s v="Cluster-1"/>
    <s v="esx05-r16.p01.924da338569e4334878f5.southcentralus.avs.azure.com"/>
  </r>
  <r>
    <x v="310"/>
    <x v="0"/>
    <x v="0"/>
    <x v="3"/>
    <x v="3"/>
    <x v="241"/>
    <x v="276"/>
    <x v="8"/>
    <s v="SDDC-Datacenter"/>
    <s v="Cluster-1"/>
    <s v="esx18-r09.p01.924da338569e4334878f5.southcentralus.avs.azure.com"/>
  </r>
  <r>
    <x v="311"/>
    <x v="0"/>
    <x v="0"/>
    <x v="1"/>
    <x v="6"/>
    <x v="242"/>
    <x v="277"/>
    <x v="8"/>
    <s v="SDDC-Datacenter"/>
    <s v="Cluster-1"/>
    <s v="esx05-r18.p01.924da338569e4334878f5.southcentralus.avs.azure.com"/>
  </r>
  <r>
    <x v="312"/>
    <x v="0"/>
    <x v="0"/>
    <x v="0"/>
    <x v="3"/>
    <x v="243"/>
    <x v="278"/>
    <x v="8"/>
    <s v="SDDC-Datacenter"/>
    <s v="Cluster-1"/>
    <s v="esx05-r16.p01.924da338569e4334878f5.southcentralus.avs.azure.com"/>
  </r>
  <r>
    <x v="313"/>
    <x v="0"/>
    <x v="0"/>
    <x v="0"/>
    <x v="3"/>
    <x v="244"/>
    <x v="279"/>
    <x v="8"/>
    <s v="SDDC-Datacenter"/>
    <s v="Cluster-1"/>
    <s v="esx10-r05.p01.924da338569e4334878f5.southcentralus.avs.azure.com"/>
  </r>
  <r>
    <x v="314"/>
    <x v="0"/>
    <x v="0"/>
    <x v="0"/>
    <x v="3"/>
    <x v="243"/>
    <x v="280"/>
    <x v="8"/>
    <s v="SDDC-Datacenter"/>
    <s v="Cluster-1"/>
    <s v="esx13-r08.p01.924da338569e4334878f5.southcentralus.avs.azure.com"/>
  </r>
  <r>
    <x v="315"/>
    <x v="0"/>
    <x v="0"/>
    <x v="3"/>
    <x v="2"/>
    <x v="245"/>
    <x v="281"/>
    <x v="8"/>
    <s v="SDDC-Datacenter"/>
    <s v="Cluster-2"/>
    <s v="esx22-r18.p01.924da338569e4334878f5.southcentralus.avs.azure.com"/>
  </r>
  <r>
    <x v="316"/>
    <x v="0"/>
    <x v="0"/>
    <x v="3"/>
    <x v="4"/>
    <x v="246"/>
    <x v="282"/>
    <x v="8"/>
    <s v="SDDC-Datacenter"/>
    <s v="Cluster-4"/>
    <s v="esx09-r15.p01.924da338569e4334878f5.southcentralus.avs.azure.com"/>
  </r>
  <r>
    <x v="317"/>
    <x v="0"/>
    <x v="0"/>
    <x v="3"/>
    <x v="4"/>
    <x v="192"/>
    <x v="283"/>
    <x v="8"/>
    <s v="SDDC-Datacenter"/>
    <s v="Cluster-2"/>
    <s v="esx09-r04.p01.924da338569e4334878f5.southcentralus.avs.azure.com"/>
  </r>
  <r>
    <x v="318"/>
    <x v="0"/>
    <x v="0"/>
    <x v="2"/>
    <x v="4"/>
    <x v="247"/>
    <x v="284"/>
    <x v="8"/>
    <s v="SDDC-Datacenter"/>
    <s v="Cluster-1"/>
    <s v="esx04-r20.p01.924da338569e4334878f5.southcentralus.avs.azure.com"/>
  </r>
  <r>
    <x v="319"/>
    <x v="0"/>
    <x v="0"/>
    <x v="1"/>
    <x v="3"/>
    <x v="248"/>
    <x v="285"/>
    <x v="8"/>
    <s v="SDDC-Datacenter"/>
    <s v="Cluster-1"/>
    <s v="esx05-r14.p01.924da338569e4334878f5.southcentralus.avs.azure.com"/>
  </r>
  <r>
    <x v="320"/>
    <x v="0"/>
    <x v="0"/>
    <x v="1"/>
    <x v="3"/>
    <x v="248"/>
    <x v="286"/>
    <x v="8"/>
    <s v="SDDC-Datacenter"/>
    <s v="Cluster-1"/>
    <s v="esx01-r15.p01.924da338569e4334878f5.southcentralus.avs.azure.com"/>
  </r>
  <r>
    <x v="321"/>
    <x v="0"/>
    <x v="0"/>
    <x v="1"/>
    <x v="3"/>
    <x v="248"/>
    <x v="287"/>
    <x v="8"/>
    <s v="SDDC-Datacenter"/>
    <s v="Cluster-1"/>
    <s v="esx05-r02.p01.924da338569e4334878f5.southcentralus.avs.azure.com"/>
  </r>
  <r>
    <x v="322"/>
    <x v="0"/>
    <x v="0"/>
    <x v="1"/>
    <x v="3"/>
    <x v="248"/>
    <x v="288"/>
    <x v="8"/>
    <s v="SDDC-Datacenter"/>
    <s v="Cluster-1"/>
    <s v="esx10-r05.p01.924da338569e4334878f5.southcentralus.avs.azure.com"/>
  </r>
  <r>
    <x v="323"/>
    <x v="0"/>
    <x v="0"/>
    <x v="0"/>
    <x v="6"/>
    <x v="249"/>
    <x v="289"/>
    <x v="8"/>
    <s v="SDDC-Datacenter"/>
    <s v="Cluster-1"/>
    <s v="esx18-r09.p01.924da338569e4334878f5.southcentralus.avs.azure.com"/>
  </r>
  <r>
    <x v="324"/>
    <x v="0"/>
    <x v="0"/>
    <x v="2"/>
    <x v="4"/>
    <x v="250"/>
    <x v="290"/>
    <x v="8"/>
    <s v="SDDC-Datacenter"/>
    <s v="Cluster-1"/>
    <s v="esx05-r14.p01.924da338569e4334878f5.southcentralus.avs.azure.com"/>
  </r>
  <r>
    <x v="325"/>
    <x v="0"/>
    <x v="0"/>
    <x v="1"/>
    <x v="28"/>
    <x v="251"/>
    <x v="291"/>
    <x v="8"/>
    <s v="SDDC-Datacenter"/>
    <s v="Cluster-1"/>
    <s v="esx01-r15.p01.924da338569e4334878f5.southcentralus.avs.azure.com"/>
  </r>
  <r>
    <x v="326"/>
    <x v="0"/>
    <x v="0"/>
    <x v="1"/>
    <x v="28"/>
    <x v="252"/>
    <x v="292"/>
    <x v="8"/>
    <s v="SDDC-Datacenter"/>
    <s v="Cluster-1"/>
    <s v="esx05-r18.p01.924da338569e4334878f5.southcentralus.avs.azure.com"/>
  </r>
  <r>
    <x v="327"/>
    <x v="0"/>
    <x v="0"/>
    <x v="1"/>
    <x v="3"/>
    <x v="253"/>
    <x v="293"/>
    <x v="8"/>
    <s v="SDDC-Datacenter"/>
    <s v="Cluster-1"/>
    <s v="esx05-r14.p01.924da338569e4334878f5.southcentralus.avs.azure.com"/>
  </r>
  <r>
    <x v="328"/>
    <x v="0"/>
    <x v="0"/>
    <x v="1"/>
    <x v="3"/>
    <x v="254"/>
    <x v="294"/>
    <x v="8"/>
    <s v="SDDC-Datacenter"/>
    <s v="Cluster-1"/>
    <s v="esx05-r02.p01.924da338569e4334878f5.southcentralus.avs.azure.com"/>
  </r>
  <r>
    <x v="329"/>
    <x v="0"/>
    <x v="0"/>
    <x v="3"/>
    <x v="4"/>
    <x v="255"/>
    <x v="295"/>
    <x v="8"/>
    <s v="SDDC-Datacenter"/>
    <s v="Cluster-2"/>
    <s v="esx12-r02.p01.924da338569e4334878f5.southcentralus.avs.azure.com"/>
  </r>
  <r>
    <x v="330"/>
    <x v="0"/>
    <x v="0"/>
    <x v="3"/>
    <x v="4"/>
    <x v="256"/>
    <x v="296"/>
    <x v="8"/>
    <s v="SDDC-Datacenter"/>
    <s v="Cluster-1"/>
    <s v="esx05-r16.p01.924da338569e4334878f5.southcentralus.avs.azure.com"/>
  </r>
  <r>
    <x v="331"/>
    <x v="0"/>
    <x v="0"/>
    <x v="3"/>
    <x v="12"/>
    <x v="257"/>
    <x v="297"/>
    <x v="12"/>
    <s v="SDDC-Datacenter"/>
    <s v="Cluster-2"/>
    <s v="esx01-r21.p01.924da338569e4334878f5.southcentralus.avs.azure.com"/>
  </r>
  <r>
    <x v="332"/>
    <x v="1"/>
    <x v="1"/>
    <x v="3"/>
    <x v="4"/>
    <x v="258"/>
    <x v="298"/>
    <x v="8"/>
    <s v="SDDC-Datacenter"/>
    <s v="Cluster-1"/>
    <s v="esx10-r05.p01.924da338569e4334878f5.southcentralus.avs.azure.com"/>
  </r>
  <r>
    <x v="333"/>
    <x v="1"/>
    <x v="0"/>
    <x v="3"/>
    <x v="4"/>
    <x v="258"/>
    <x v="299"/>
    <x v="8"/>
    <s v="SDDC-Datacenter"/>
    <s v="Cluster-1"/>
    <s v="esx07-r06.p01.924da338569e4334878f5.southcentralus.avs.azure.com"/>
  </r>
  <r>
    <x v="334"/>
    <x v="0"/>
    <x v="0"/>
    <x v="1"/>
    <x v="6"/>
    <x v="259"/>
    <x v="300"/>
    <x v="21"/>
    <s v="SDDC-Datacenter"/>
    <s v="Cluster-2"/>
    <s v="esx09-r14.p01.924da338569e4334878f5.southcentralus.avs.azure.com"/>
  </r>
  <r>
    <x v="335"/>
    <x v="0"/>
    <x v="0"/>
    <x v="1"/>
    <x v="3"/>
    <x v="260"/>
    <x v="301"/>
    <x v="21"/>
    <s v="SDDC-Datacenter"/>
    <s v="Cluster-2"/>
    <s v="esx09-r14.p01.924da338569e4334878f5.southcentralus.avs.azure.com"/>
  </r>
  <r>
    <x v="336"/>
    <x v="0"/>
    <x v="0"/>
    <x v="2"/>
    <x v="7"/>
    <x v="261"/>
    <x v="302"/>
    <x v="13"/>
    <s v="SDDC-Datacenter"/>
    <s v="Cluster-3"/>
    <s v="esx14-r20.p01.924da338569e4334878f5.southcentralus.avs.azure.com"/>
  </r>
  <r>
    <x v="337"/>
    <x v="0"/>
    <x v="0"/>
    <x v="1"/>
    <x v="6"/>
    <x v="262"/>
    <x v="303"/>
    <x v="8"/>
    <s v="SDDC-Datacenter"/>
    <s v="Cluster-4"/>
    <s v="esx13-r18.p01.924da338569e4334878f5.southcentralus.avs.azure.com"/>
  </r>
  <r>
    <x v="338"/>
    <x v="0"/>
    <x v="0"/>
    <x v="3"/>
    <x v="3"/>
    <x v="263"/>
    <x v="304"/>
    <x v="12"/>
    <s v="SDDC-Datacenter"/>
    <s v="Cluster-1"/>
    <s v="esx01-r15.p01.924da338569e4334878f5.southcentralus.avs.azure.com"/>
  </r>
  <r>
    <x v="339"/>
    <x v="0"/>
    <x v="0"/>
    <x v="3"/>
    <x v="1"/>
    <x v="264"/>
    <x v="305"/>
    <x v="12"/>
    <s v="SDDC-Datacenter"/>
    <s v="Cluster-1"/>
    <s v="esx05-r18.p01.924da338569e4334878f5.southcentralus.avs.azure.com"/>
  </r>
  <r>
    <x v="340"/>
    <x v="0"/>
    <x v="0"/>
    <x v="3"/>
    <x v="11"/>
    <x v="265"/>
    <x v="306"/>
    <x v="14"/>
    <s v="SDDC-Datacenter"/>
    <s v="Cluster-2"/>
    <s v="esx15-r17.p01.924da338569e4334878f5.southcentralus.avs.azure.com"/>
  </r>
  <r>
    <x v="341"/>
    <x v="0"/>
    <x v="0"/>
    <x v="3"/>
    <x v="25"/>
    <x v="266"/>
    <x v="307"/>
    <x v="12"/>
    <s v="SDDC-Datacenter"/>
    <s v="Cluster-2"/>
    <s v="esx18-r08.p01.924da338569e4334878f5.southcentralus.avs.azure.com"/>
  </r>
  <r>
    <x v="342"/>
    <x v="0"/>
    <x v="0"/>
    <x v="5"/>
    <x v="29"/>
    <x v="267"/>
    <x v="308"/>
    <x v="8"/>
    <s v="SDDC-Datacenter"/>
    <s v="Cluster-2"/>
    <s v="esx11-r05.p01.924da338569e4334878f5.southcentralus.avs.azure.com"/>
  </r>
  <r>
    <x v="343"/>
    <x v="0"/>
    <x v="0"/>
    <x v="0"/>
    <x v="6"/>
    <x v="268"/>
    <x v="309"/>
    <x v="12"/>
    <s v="SDDC-Datacenter"/>
    <s v="Cluster-4"/>
    <s v="esx11-r06.p01.924da338569e4334878f5.southcentralus.avs.azure.com"/>
  </r>
  <r>
    <x v="344"/>
    <x v="2"/>
    <x v="2"/>
    <x v="8"/>
    <x v="30"/>
    <x v="269"/>
    <x v="310"/>
    <x v="22"/>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5">
  <r>
    <x v="0"/>
    <s v="poweredOn"/>
    <s v="False"/>
    <n v="8"/>
    <n v="14336"/>
    <n v="223422"/>
    <n v="223422"/>
    <x v="0"/>
    <x v="0"/>
    <x v="0"/>
    <x v="0"/>
  </r>
  <r>
    <x v="1"/>
    <s v="poweredOn"/>
    <s v="False"/>
    <n v="8"/>
    <n v="3072"/>
    <n v="7378"/>
    <n v="7378"/>
    <x v="1"/>
    <x v="0"/>
    <x v="0"/>
    <x v="1"/>
  </r>
  <r>
    <x v="2"/>
    <s v="poweredOn"/>
    <s v="False"/>
    <n v="8"/>
    <n v="3072"/>
    <n v="7378"/>
    <n v="7378"/>
    <x v="1"/>
    <x v="0"/>
    <x v="0"/>
    <x v="2"/>
  </r>
  <r>
    <x v="3"/>
    <s v="poweredOn"/>
    <s v="False"/>
    <n v="4"/>
    <n v="4096"/>
    <n v="25784"/>
    <n v="13552"/>
    <x v="2"/>
    <x v="0"/>
    <x v="0"/>
    <x v="0"/>
  </r>
  <r>
    <x v="4"/>
    <s v="poweredOn"/>
    <s v="False"/>
    <n v="4"/>
    <n v="4096"/>
    <n v="25706"/>
    <n v="18938"/>
    <x v="2"/>
    <x v="0"/>
    <x v="0"/>
    <x v="3"/>
  </r>
  <r>
    <x v="5"/>
    <s v="poweredOn"/>
    <s v="False"/>
    <n v="4"/>
    <n v="4096"/>
    <n v="25779"/>
    <n v="15571"/>
    <x v="2"/>
    <x v="0"/>
    <x v="0"/>
    <x v="4"/>
  </r>
  <r>
    <x v="6"/>
    <s v="poweredOn"/>
    <s v="False"/>
    <n v="4"/>
    <n v="4096"/>
    <n v="25719"/>
    <n v="15303"/>
    <x v="2"/>
    <x v="0"/>
    <x v="0"/>
    <x v="5"/>
  </r>
  <r>
    <x v="7"/>
    <s v="poweredOn"/>
    <s v="False"/>
    <n v="4"/>
    <n v="4096"/>
    <n v="25720"/>
    <n v="13056"/>
    <x v="2"/>
    <x v="0"/>
    <x v="0"/>
    <x v="5"/>
  </r>
  <r>
    <x v="8"/>
    <s v="poweredOff"/>
    <s v="False"/>
    <n v="1"/>
    <n v="4096"/>
    <n v="70337"/>
    <n v="9996"/>
    <x v="3"/>
    <x v="0"/>
    <x v="0"/>
    <x v="0"/>
  </r>
  <r>
    <x v="9"/>
    <s v="poweredOff"/>
    <s v="False"/>
    <n v="1"/>
    <n v="4096"/>
    <n v="70337"/>
    <n v="9996"/>
    <x v="3"/>
    <x v="0"/>
    <x v="0"/>
    <x v="6"/>
  </r>
  <r>
    <x v="10"/>
    <s v="poweredOff"/>
    <s v="False"/>
    <n v="1"/>
    <n v="4096"/>
    <n v="70337"/>
    <n v="9996"/>
    <x v="3"/>
    <x v="0"/>
    <x v="0"/>
    <x v="0"/>
  </r>
  <r>
    <x v="11"/>
    <s v="poweredOff"/>
    <s v="False"/>
    <n v="1"/>
    <n v="4096"/>
    <n v="70337"/>
    <n v="9996"/>
    <x v="3"/>
    <x v="0"/>
    <x v="0"/>
    <x v="7"/>
  </r>
  <r>
    <x v="12"/>
    <s v="poweredOn"/>
    <s v="False"/>
    <n v="2"/>
    <n v="16384"/>
    <n v="233884"/>
    <n v="77963"/>
    <x v="3"/>
    <x v="0"/>
    <x v="0"/>
    <x v="1"/>
  </r>
  <r>
    <x v="13"/>
    <s v="poweredOn"/>
    <s v="False"/>
    <n v="4"/>
    <n v="8192"/>
    <n v="28759"/>
    <n v="23415"/>
    <x v="2"/>
    <x v="0"/>
    <x v="1"/>
    <x v="8"/>
  </r>
  <r>
    <x v="14"/>
    <s v="poweredOn"/>
    <s v="False"/>
    <n v="8"/>
    <n v="24576"/>
    <n v="155743"/>
    <n v="71715"/>
    <x v="4"/>
    <x v="0"/>
    <x v="0"/>
    <x v="2"/>
  </r>
  <r>
    <x v="15"/>
    <s v="poweredOn"/>
    <s v="False"/>
    <n v="8"/>
    <n v="24576"/>
    <n v="155743"/>
    <n v="68423"/>
    <x v="4"/>
    <x v="0"/>
    <x v="0"/>
    <x v="9"/>
  </r>
  <r>
    <x v="16"/>
    <s v="poweredOn"/>
    <s v="False"/>
    <n v="8"/>
    <n v="24576"/>
    <n v="155743"/>
    <n v="59915"/>
    <x v="4"/>
    <x v="0"/>
    <x v="0"/>
    <x v="3"/>
  </r>
  <r>
    <x v="17"/>
    <s v="poweredOn"/>
    <s v="False"/>
    <n v="2"/>
    <n v="8192"/>
    <n v="40000"/>
    <n v="8197"/>
    <x v="3"/>
    <x v="0"/>
    <x v="0"/>
    <x v="5"/>
  </r>
  <r>
    <x v="18"/>
    <s v="poweredOn"/>
    <s v="False"/>
    <n v="2"/>
    <n v="8192"/>
    <n v="40000"/>
    <n v="8267"/>
    <x v="3"/>
    <x v="0"/>
    <x v="0"/>
    <x v="1"/>
  </r>
  <r>
    <x v="19"/>
    <s v="poweredOn"/>
    <s v="False"/>
    <n v="4"/>
    <n v="8192"/>
    <n v="568285"/>
    <n v="22293"/>
    <x v="5"/>
    <x v="0"/>
    <x v="0"/>
    <x v="3"/>
  </r>
  <r>
    <x v="20"/>
    <s v="poweredOn"/>
    <s v="False"/>
    <n v="2"/>
    <n v="8192"/>
    <n v="108185"/>
    <n v="105273"/>
    <x v="6"/>
    <x v="0"/>
    <x v="0"/>
    <x v="9"/>
  </r>
  <r>
    <x v="21"/>
    <s v="poweredOn"/>
    <s v="False"/>
    <n v="16"/>
    <n v="32768"/>
    <n v="2639874"/>
    <n v="67671"/>
    <x v="7"/>
    <x v="0"/>
    <x v="0"/>
    <x v="2"/>
  </r>
  <r>
    <x v="22"/>
    <s v="poweredOn"/>
    <s v="False"/>
    <n v="16"/>
    <n v="32768"/>
    <n v="2639874"/>
    <n v="71569"/>
    <x v="7"/>
    <x v="0"/>
    <x v="0"/>
    <x v="5"/>
  </r>
  <r>
    <x v="23"/>
    <s v="poweredOn"/>
    <s v="False"/>
    <n v="16"/>
    <n v="32768"/>
    <n v="2639873"/>
    <n v="71160"/>
    <x v="7"/>
    <x v="0"/>
    <x v="0"/>
    <x v="1"/>
  </r>
  <r>
    <x v="24"/>
    <s v="poweredOn"/>
    <s v="False"/>
    <n v="16"/>
    <n v="32768"/>
    <n v="542720"/>
    <n v="65428"/>
    <x v="7"/>
    <x v="0"/>
    <x v="0"/>
    <x v="10"/>
  </r>
  <r>
    <x v="25"/>
    <s v="poweredOff"/>
    <s v="False"/>
    <n v="1"/>
    <n v="2048"/>
    <n v="15554"/>
    <n v="8172"/>
    <x v="4"/>
    <x v="0"/>
    <x v="0"/>
    <x v="5"/>
  </r>
  <r>
    <x v="26"/>
    <s v="poweredOff"/>
    <s v="False"/>
    <n v="1"/>
    <n v="2048"/>
    <n v="15554"/>
    <n v="8172"/>
    <x v="4"/>
    <x v="0"/>
    <x v="0"/>
    <x v="9"/>
  </r>
  <r>
    <x v="27"/>
    <s v="poweredOn"/>
    <s v="False"/>
    <n v="2"/>
    <n v="8192"/>
    <n v="284761"/>
    <n v="104937"/>
    <x v="8"/>
    <x v="0"/>
    <x v="1"/>
    <x v="11"/>
  </r>
  <r>
    <x v="28"/>
    <s v="poweredOff"/>
    <s v="False"/>
    <n v="1"/>
    <n v="2048"/>
    <n v="10454"/>
    <n v="2743"/>
    <x v="9"/>
    <x v="0"/>
    <x v="0"/>
    <x v="7"/>
  </r>
  <r>
    <x v="29"/>
    <s v="poweredOn"/>
    <s v="False"/>
    <n v="16"/>
    <n v="32768"/>
    <n v="7309803"/>
    <n v="4449359"/>
    <x v="10"/>
    <x v="0"/>
    <x v="2"/>
    <x v="12"/>
  </r>
  <r>
    <x v="30"/>
    <s v="poweredOn"/>
    <s v="False"/>
    <n v="2"/>
    <n v="4096"/>
    <n v="3149908"/>
    <n v="2013708"/>
    <x v="10"/>
    <x v="0"/>
    <x v="2"/>
    <x v="13"/>
  </r>
  <r>
    <x v="31"/>
    <s v="poweredOff"/>
    <s v="False"/>
    <n v="2"/>
    <n v="4096"/>
    <n v="209109"/>
    <n v="27628"/>
    <x v="11"/>
    <x v="0"/>
    <x v="2"/>
    <x v="13"/>
  </r>
  <r>
    <x v="32"/>
    <s v="poweredOn"/>
    <s v="False"/>
    <n v="4"/>
    <n v="16384"/>
    <n v="241752"/>
    <n v="150736"/>
    <x v="12"/>
    <x v="0"/>
    <x v="3"/>
    <x v="14"/>
  </r>
  <r>
    <x v="33"/>
    <s v="poweredOn"/>
    <s v="False"/>
    <n v="2"/>
    <n v="4096"/>
    <n v="208980"/>
    <n v="38520"/>
    <x v="13"/>
    <x v="0"/>
    <x v="3"/>
    <x v="15"/>
  </r>
  <r>
    <x v="34"/>
    <s v="poweredOn"/>
    <s v="False"/>
    <n v="2"/>
    <n v="4096"/>
    <n v="15443"/>
    <n v="9047"/>
    <x v="4"/>
    <x v="0"/>
    <x v="0"/>
    <x v="1"/>
  </r>
  <r>
    <x v="35"/>
    <s v="poweredOn"/>
    <s v="False"/>
    <n v="2"/>
    <n v="4096"/>
    <n v="15443"/>
    <n v="9103"/>
    <x v="4"/>
    <x v="0"/>
    <x v="0"/>
    <x v="6"/>
  </r>
  <r>
    <x v="36"/>
    <s v="poweredOn"/>
    <s v="False"/>
    <n v="2"/>
    <n v="4096"/>
    <n v="15443"/>
    <n v="8983"/>
    <x v="4"/>
    <x v="0"/>
    <x v="0"/>
    <x v="9"/>
  </r>
  <r>
    <x v="37"/>
    <s v="poweredOn"/>
    <s v="False"/>
    <n v="2"/>
    <n v="4096"/>
    <n v="15443"/>
    <n v="9015"/>
    <x v="4"/>
    <x v="0"/>
    <x v="0"/>
    <x v="9"/>
  </r>
  <r>
    <x v="38"/>
    <s v="poweredOn"/>
    <s v="False"/>
    <n v="2"/>
    <n v="4096"/>
    <n v="260183"/>
    <n v="73279"/>
    <x v="12"/>
    <x v="0"/>
    <x v="1"/>
    <x v="16"/>
  </r>
  <r>
    <x v="39"/>
    <s v="poweredOn"/>
    <s v="False"/>
    <n v="2"/>
    <n v="69632"/>
    <n v="2426229"/>
    <n v="2365981"/>
    <x v="12"/>
    <x v="0"/>
    <x v="0"/>
    <x v="6"/>
  </r>
  <r>
    <x v="40"/>
    <s v="poweredOn"/>
    <s v="False"/>
    <n v="8"/>
    <n v="3072"/>
    <n v="5578"/>
    <n v="5578"/>
    <x v="1"/>
    <x v="0"/>
    <x v="0"/>
    <x v="2"/>
  </r>
  <r>
    <x v="41"/>
    <s v="poweredOn"/>
    <s v="False"/>
    <n v="8"/>
    <n v="3072"/>
    <n v="5470"/>
    <n v="5470"/>
    <x v="1"/>
    <x v="0"/>
    <x v="0"/>
    <x v="0"/>
  </r>
  <r>
    <x v="42"/>
    <s v="poweredOn"/>
    <s v="False"/>
    <n v="8"/>
    <n v="14336"/>
    <n v="138408"/>
    <n v="118900"/>
    <x v="0"/>
    <x v="0"/>
    <x v="0"/>
    <x v="1"/>
  </r>
  <r>
    <x v="43"/>
    <s v="poweredOn"/>
    <s v="False"/>
    <n v="8"/>
    <n v="3072"/>
    <n v="5554"/>
    <n v="5554"/>
    <x v="1"/>
    <x v="0"/>
    <x v="0"/>
    <x v="4"/>
  </r>
  <r>
    <x v="44"/>
    <s v="poweredOn"/>
    <s v="False"/>
    <n v="8"/>
    <n v="3072"/>
    <n v="5470"/>
    <n v="5470"/>
    <x v="1"/>
    <x v="0"/>
    <x v="0"/>
    <x v="2"/>
  </r>
  <r>
    <x v="45"/>
    <s v="poweredOn"/>
    <s v="False"/>
    <n v="8"/>
    <n v="14336"/>
    <n v="116831"/>
    <n v="25855"/>
    <x v="0"/>
    <x v="0"/>
    <x v="0"/>
    <x v="3"/>
  </r>
  <r>
    <x v="46"/>
    <s v="poweredOn"/>
    <s v="False"/>
    <n v="8"/>
    <n v="3072"/>
    <n v="5578"/>
    <n v="5578"/>
    <x v="1"/>
    <x v="0"/>
    <x v="0"/>
    <x v="10"/>
  </r>
  <r>
    <x v="47"/>
    <s v="poweredOn"/>
    <s v="False"/>
    <n v="8"/>
    <n v="3072"/>
    <n v="5470"/>
    <n v="5470"/>
    <x v="1"/>
    <x v="0"/>
    <x v="0"/>
    <x v="0"/>
  </r>
  <r>
    <x v="48"/>
    <s v="poweredOn"/>
    <s v="False"/>
    <n v="8"/>
    <n v="14336"/>
    <n v="116831"/>
    <n v="25815"/>
    <x v="0"/>
    <x v="0"/>
    <x v="0"/>
    <x v="2"/>
  </r>
  <r>
    <x v="49"/>
    <s v="poweredOn"/>
    <s v="False"/>
    <n v="2"/>
    <n v="8192"/>
    <n v="246274"/>
    <n v="229226"/>
    <x v="12"/>
    <x v="0"/>
    <x v="1"/>
    <x v="17"/>
  </r>
  <r>
    <x v="50"/>
    <s v="poweredOn"/>
    <s v="False"/>
    <n v="8"/>
    <n v="3072"/>
    <n v="5594"/>
    <n v="5594"/>
    <x v="1"/>
    <x v="0"/>
    <x v="0"/>
    <x v="7"/>
  </r>
  <r>
    <x v="51"/>
    <s v="poweredOn"/>
    <s v="False"/>
    <n v="8"/>
    <n v="3072"/>
    <n v="5470"/>
    <n v="5470"/>
    <x v="1"/>
    <x v="0"/>
    <x v="0"/>
    <x v="6"/>
  </r>
  <r>
    <x v="52"/>
    <s v="poweredOn"/>
    <s v="False"/>
    <n v="8"/>
    <n v="14336"/>
    <n v="138407"/>
    <n v="118955"/>
    <x v="0"/>
    <x v="0"/>
    <x v="0"/>
    <x v="10"/>
  </r>
  <r>
    <x v="53"/>
    <s v="poweredOn"/>
    <s v="False"/>
    <n v="8"/>
    <n v="3072"/>
    <n v="5578"/>
    <n v="5578"/>
    <x v="1"/>
    <x v="0"/>
    <x v="0"/>
    <x v="4"/>
  </r>
  <r>
    <x v="54"/>
    <s v="poweredOn"/>
    <s v="False"/>
    <n v="8"/>
    <n v="3072"/>
    <n v="5470"/>
    <n v="5470"/>
    <x v="1"/>
    <x v="0"/>
    <x v="0"/>
    <x v="1"/>
  </r>
  <r>
    <x v="55"/>
    <s v="poweredOn"/>
    <s v="False"/>
    <n v="8"/>
    <n v="14336"/>
    <n v="138413"/>
    <n v="119041"/>
    <x v="0"/>
    <x v="0"/>
    <x v="0"/>
    <x v="9"/>
  </r>
  <r>
    <x v="56"/>
    <s v="poweredOff"/>
    <s v="False"/>
    <n v="8"/>
    <n v="14336"/>
    <n v="115455"/>
    <n v="96"/>
    <x v="0"/>
    <x v="0"/>
    <x v="0"/>
    <x v="10"/>
  </r>
  <r>
    <x v="57"/>
    <s v="poweredOn"/>
    <s v="False"/>
    <n v="8"/>
    <n v="3072"/>
    <n v="5558"/>
    <n v="5558"/>
    <x v="1"/>
    <x v="0"/>
    <x v="0"/>
    <x v="6"/>
  </r>
  <r>
    <x v="58"/>
    <s v="poweredOn"/>
    <s v="False"/>
    <n v="8"/>
    <n v="3072"/>
    <n v="5474"/>
    <n v="5474"/>
    <x v="1"/>
    <x v="0"/>
    <x v="0"/>
    <x v="10"/>
  </r>
  <r>
    <x v="59"/>
    <s v="poweredOn"/>
    <s v="False"/>
    <n v="8"/>
    <n v="14336"/>
    <n v="138407"/>
    <n v="118851"/>
    <x v="0"/>
    <x v="0"/>
    <x v="0"/>
    <x v="10"/>
  </r>
  <r>
    <x v="60"/>
    <s v="poweredOn"/>
    <s v="False"/>
    <n v="8"/>
    <n v="3072"/>
    <n v="5591"/>
    <n v="5591"/>
    <x v="1"/>
    <x v="0"/>
    <x v="0"/>
    <x v="1"/>
  </r>
  <r>
    <x v="61"/>
    <s v="poweredOn"/>
    <s v="False"/>
    <n v="8"/>
    <n v="3072"/>
    <n v="5466"/>
    <n v="5466"/>
    <x v="1"/>
    <x v="0"/>
    <x v="0"/>
    <x v="3"/>
  </r>
  <r>
    <x v="62"/>
    <s v="poweredOn"/>
    <s v="False"/>
    <n v="8"/>
    <n v="14336"/>
    <n v="138407"/>
    <n v="118847"/>
    <x v="0"/>
    <x v="0"/>
    <x v="0"/>
    <x v="9"/>
  </r>
  <r>
    <x v="63"/>
    <s v="poweredOn"/>
    <s v="False"/>
    <n v="8"/>
    <n v="3072"/>
    <n v="5578"/>
    <n v="5578"/>
    <x v="1"/>
    <x v="0"/>
    <x v="0"/>
    <x v="0"/>
  </r>
  <r>
    <x v="64"/>
    <s v="poweredOn"/>
    <s v="False"/>
    <n v="8"/>
    <n v="3072"/>
    <n v="5470"/>
    <n v="5470"/>
    <x v="1"/>
    <x v="0"/>
    <x v="0"/>
    <x v="7"/>
  </r>
  <r>
    <x v="65"/>
    <s v="poweredOn"/>
    <s v="False"/>
    <n v="8"/>
    <n v="14336"/>
    <n v="138412"/>
    <n v="118892"/>
    <x v="0"/>
    <x v="0"/>
    <x v="0"/>
    <x v="0"/>
  </r>
  <r>
    <x v="66"/>
    <s v="poweredOn"/>
    <s v="False"/>
    <n v="8"/>
    <n v="3072"/>
    <n v="5578"/>
    <n v="5578"/>
    <x v="1"/>
    <x v="0"/>
    <x v="0"/>
    <x v="4"/>
  </r>
  <r>
    <x v="67"/>
    <s v="poweredOn"/>
    <s v="False"/>
    <n v="8"/>
    <n v="3072"/>
    <n v="5466"/>
    <n v="5466"/>
    <x v="1"/>
    <x v="0"/>
    <x v="0"/>
    <x v="5"/>
  </r>
  <r>
    <x v="68"/>
    <s v="poweredOn"/>
    <s v="False"/>
    <n v="8"/>
    <n v="14336"/>
    <n v="138408"/>
    <n v="119016"/>
    <x v="0"/>
    <x v="0"/>
    <x v="0"/>
    <x v="10"/>
  </r>
  <r>
    <x v="69"/>
    <s v="poweredOn"/>
    <s v="False"/>
    <n v="8"/>
    <n v="3072"/>
    <n v="5542"/>
    <n v="5542"/>
    <x v="1"/>
    <x v="0"/>
    <x v="0"/>
    <x v="7"/>
  </r>
  <r>
    <x v="70"/>
    <s v="poweredOn"/>
    <s v="False"/>
    <n v="8"/>
    <n v="3072"/>
    <n v="5470"/>
    <n v="5470"/>
    <x v="1"/>
    <x v="0"/>
    <x v="0"/>
    <x v="7"/>
  </r>
  <r>
    <x v="71"/>
    <s v="poweredOn"/>
    <s v="False"/>
    <n v="8"/>
    <n v="14336"/>
    <n v="138408"/>
    <n v="118836"/>
    <x v="0"/>
    <x v="0"/>
    <x v="0"/>
    <x v="10"/>
  </r>
  <r>
    <x v="72"/>
    <s v="poweredOn"/>
    <s v="False"/>
    <n v="8"/>
    <n v="3072"/>
    <n v="5562"/>
    <n v="5562"/>
    <x v="1"/>
    <x v="0"/>
    <x v="0"/>
    <x v="0"/>
  </r>
  <r>
    <x v="73"/>
    <s v="poweredOn"/>
    <s v="False"/>
    <n v="8"/>
    <n v="3072"/>
    <n v="5534"/>
    <n v="5534"/>
    <x v="1"/>
    <x v="0"/>
    <x v="0"/>
    <x v="5"/>
  </r>
  <r>
    <x v="74"/>
    <s v="poweredOn"/>
    <s v="False"/>
    <n v="8"/>
    <n v="14336"/>
    <n v="138407"/>
    <n v="119063"/>
    <x v="0"/>
    <x v="0"/>
    <x v="0"/>
    <x v="9"/>
  </r>
  <r>
    <x v="75"/>
    <s v="poweredOn"/>
    <s v="False"/>
    <n v="2"/>
    <n v="8192"/>
    <n v="387156"/>
    <n v="203536"/>
    <x v="12"/>
    <x v="0"/>
    <x v="3"/>
    <x v="18"/>
  </r>
  <r>
    <x v="76"/>
    <s v="poweredOn"/>
    <s v="False"/>
    <n v="2"/>
    <n v="8192"/>
    <n v="516584"/>
    <n v="516584"/>
    <x v="12"/>
    <x v="0"/>
    <x v="3"/>
    <x v="15"/>
  </r>
  <r>
    <x v="77"/>
    <s v="poweredOn"/>
    <s v="False"/>
    <n v="2"/>
    <n v="16384"/>
    <n v="395348"/>
    <n v="69044"/>
    <x v="8"/>
    <x v="0"/>
    <x v="3"/>
    <x v="19"/>
  </r>
  <r>
    <x v="78"/>
    <s v="poweredOn"/>
    <s v="False"/>
    <n v="2"/>
    <n v="16384"/>
    <n v="395348"/>
    <n v="65660"/>
    <x v="8"/>
    <x v="0"/>
    <x v="3"/>
    <x v="15"/>
  </r>
  <r>
    <x v="79"/>
    <s v="poweredOn"/>
    <s v="False"/>
    <n v="2"/>
    <n v="10240"/>
    <n v="314368"/>
    <n v="291956"/>
    <x v="14"/>
    <x v="0"/>
    <x v="1"/>
    <x v="16"/>
  </r>
  <r>
    <x v="80"/>
    <s v="poweredOn"/>
    <s v="False"/>
    <n v="2"/>
    <n v="22528"/>
    <n v="1090108"/>
    <n v="1074500"/>
    <x v="14"/>
    <x v="0"/>
    <x v="0"/>
    <x v="7"/>
  </r>
  <r>
    <x v="81"/>
    <s v="poweredOn"/>
    <s v="False"/>
    <n v="2"/>
    <n v="3072"/>
    <n v="167586"/>
    <n v="167586"/>
    <x v="12"/>
    <x v="0"/>
    <x v="1"/>
    <x v="20"/>
  </r>
  <r>
    <x v="82"/>
    <s v="poweredOn"/>
    <s v="False"/>
    <n v="2"/>
    <n v="3072"/>
    <n v="220247"/>
    <n v="220247"/>
    <x v="12"/>
    <x v="0"/>
    <x v="1"/>
    <x v="21"/>
  </r>
  <r>
    <x v="83"/>
    <s v="poweredOn"/>
    <s v="False"/>
    <n v="2"/>
    <n v="3072"/>
    <n v="219637"/>
    <n v="219637"/>
    <x v="12"/>
    <x v="0"/>
    <x v="1"/>
    <x v="16"/>
  </r>
  <r>
    <x v="84"/>
    <s v="poweredOn"/>
    <s v="False"/>
    <n v="2"/>
    <n v="3072"/>
    <n v="220509"/>
    <n v="220509"/>
    <x v="12"/>
    <x v="0"/>
    <x v="1"/>
    <x v="21"/>
  </r>
  <r>
    <x v="85"/>
    <s v="poweredOn"/>
    <s v="False"/>
    <n v="2"/>
    <n v="4096"/>
    <n v="439380"/>
    <n v="182924"/>
    <x v="15"/>
    <x v="0"/>
    <x v="2"/>
    <x v="13"/>
  </r>
  <r>
    <x v="86"/>
    <s v="poweredOn"/>
    <s v="False"/>
    <n v="2"/>
    <n v="8192"/>
    <n v="326039"/>
    <n v="326039"/>
    <x v="15"/>
    <x v="0"/>
    <x v="2"/>
    <x v="22"/>
  </r>
  <r>
    <x v="87"/>
    <s v="poweredOn"/>
    <s v="False"/>
    <n v="1"/>
    <n v="4096"/>
    <n v="127059"/>
    <n v="71435"/>
    <x v="12"/>
    <x v="0"/>
    <x v="0"/>
    <x v="10"/>
  </r>
  <r>
    <x v="88"/>
    <s v="poweredOn"/>
    <s v="False"/>
    <n v="2"/>
    <n v="4096"/>
    <n v="467817"/>
    <n v="467817"/>
    <x v="12"/>
    <x v="0"/>
    <x v="1"/>
    <x v="23"/>
  </r>
  <r>
    <x v="89"/>
    <s v="poweredOn"/>
    <s v="False"/>
    <n v="1"/>
    <n v="4096"/>
    <n v="271727"/>
    <n v="173915"/>
    <x v="14"/>
    <x v="0"/>
    <x v="0"/>
    <x v="3"/>
  </r>
  <r>
    <x v="90"/>
    <s v="poweredOn"/>
    <s v="False"/>
    <n v="1"/>
    <n v="4096"/>
    <n v="188498"/>
    <n v="76138"/>
    <x v="12"/>
    <x v="0"/>
    <x v="0"/>
    <x v="7"/>
  </r>
  <r>
    <x v="91"/>
    <s v="poweredOn"/>
    <s v="False"/>
    <n v="2"/>
    <n v="3072"/>
    <n v="187481"/>
    <n v="70413"/>
    <x v="12"/>
    <x v="0"/>
    <x v="1"/>
    <x v="24"/>
  </r>
  <r>
    <x v="92"/>
    <s v="poweredOn"/>
    <s v="False"/>
    <n v="2"/>
    <n v="3072"/>
    <n v="167003"/>
    <n v="74771"/>
    <x v="12"/>
    <x v="0"/>
    <x v="1"/>
    <x v="11"/>
  </r>
  <r>
    <x v="93"/>
    <s v="poweredOn"/>
    <s v="False"/>
    <n v="2"/>
    <n v="6144"/>
    <n v="221267"/>
    <n v="137075"/>
    <x v="12"/>
    <x v="0"/>
    <x v="3"/>
    <x v="15"/>
  </r>
  <r>
    <x v="94"/>
    <s v="poweredOn"/>
    <s v="False"/>
    <n v="2"/>
    <n v="6144"/>
    <n v="221267"/>
    <n v="129755"/>
    <x v="12"/>
    <x v="0"/>
    <x v="3"/>
    <x v="14"/>
  </r>
  <r>
    <x v="95"/>
    <s v="poweredOn"/>
    <s v="False"/>
    <n v="2"/>
    <n v="4096"/>
    <n v="442720"/>
    <n v="442720"/>
    <x v="12"/>
    <x v="0"/>
    <x v="1"/>
    <x v="25"/>
  </r>
  <r>
    <x v="96"/>
    <s v="poweredOn"/>
    <s v="False"/>
    <n v="2"/>
    <n v="5120"/>
    <n v="443306"/>
    <n v="443306"/>
    <x v="12"/>
    <x v="0"/>
    <x v="1"/>
    <x v="26"/>
  </r>
  <r>
    <x v="97"/>
    <s v="poweredOn"/>
    <s v="False"/>
    <n v="2"/>
    <n v="4096"/>
    <n v="1265846"/>
    <n v="724270"/>
    <x v="16"/>
    <x v="0"/>
    <x v="3"/>
    <x v="19"/>
  </r>
  <r>
    <x v="98"/>
    <s v="poweredOn"/>
    <s v="False"/>
    <n v="2"/>
    <n v="6144"/>
    <n v="237361"/>
    <n v="237361"/>
    <x v="12"/>
    <x v="0"/>
    <x v="1"/>
    <x v="8"/>
  </r>
  <r>
    <x v="99"/>
    <s v="poweredOn"/>
    <s v="False"/>
    <n v="8"/>
    <n v="3072"/>
    <n v="5526"/>
    <n v="5526"/>
    <x v="1"/>
    <x v="0"/>
    <x v="0"/>
    <x v="10"/>
  </r>
  <r>
    <x v="100"/>
    <s v="poweredOn"/>
    <s v="False"/>
    <n v="8"/>
    <n v="3072"/>
    <n v="5470"/>
    <n v="5470"/>
    <x v="1"/>
    <x v="0"/>
    <x v="0"/>
    <x v="3"/>
  </r>
  <r>
    <x v="101"/>
    <s v="poweredOn"/>
    <s v="False"/>
    <n v="8"/>
    <n v="14336"/>
    <n v="116831"/>
    <n v="25731"/>
    <x v="0"/>
    <x v="0"/>
    <x v="0"/>
    <x v="1"/>
  </r>
  <r>
    <x v="102"/>
    <s v="poweredOn"/>
    <s v="False"/>
    <n v="8"/>
    <n v="3072"/>
    <n v="5514"/>
    <n v="5514"/>
    <x v="1"/>
    <x v="0"/>
    <x v="0"/>
    <x v="7"/>
  </r>
  <r>
    <x v="103"/>
    <s v="poweredOn"/>
    <s v="False"/>
    <n v="8"/>
    <n v="3072"/>
    <n v="5470"/>
    <n v="5470"/>
    <x v="1"/>
    <x v="0"/>
    <x v="0"/>
    <x v="4"/>
  </r>
  <r>
    <x v="104"/>
    <s v="poweredOn"/>
    <s v="False"/>
    <n v="8"/>
    <n v="14336"/>
    <n v="116831"/>
    <n v="25615"/>
    <x v="0"/>
    <x v="0"/>
    <x v="0"/>
    <x v="1"/>
  </r>
  <r>
    <x v="105"/>
    <s v="poweredOn"/>
    <s v="False"/>
    <n v="8"/>
    <n v="3072"/>
    <n v="5558"/>
    <n v="5558"/>
    <x v="1"/>
    <x v="0"/>
    <x v="0"/>
    <x v="5"/>
  </r>
  <r>
    <x v="106"/>
    <s v="poweredOn"/>
    <s v="False"/>
    <n v="8"/>
    <n v="3072"/>
    <n v="5474"/>
    <n v="5474"/>
    <x v="1"/>
    <x v="0"/>
    <x v="0"/>
    <x v="5"/>
  </r>
  <r>
    <x v="107"/>
    <s v="poweredOn"/>
    <s v="False"/>
    <n v="8"/>
    <n v="14336"/>
    <n v="116831"/>
    <n v="25551"/>
    <x v="0"/>
    <x v="0"/>
    <x v="0"/>
    <x v="3"/>
  </r>
  <r>
    <x v="108"/>
    <s v="poweredOn"/>
    <s v="False"/>
    <n v="2"/>
    <n v="3072"/>
    <n v="330840"/>
    <n v="282216"/>
    <x v="12"/>
    <x v="0"/>
    <x v="1"/>
    <x v="27"/>
  </r>
  <r>
    <x v="109"/>
    <s v="poweredOn"/>
    <s v="False"/>
    <n v="2"/>
    <n v="6144"/>
    <n v="170075"/>
    <n v="102555"/>
    <x v="12"/>
    <x v="0"/>
    <x v="0"/>
    <x v="3"/>
  </r>
  <r>
    <x v="110"/>
    <s v="poweredOn"/>
    <s v="False"/>
    <n v="6"/>
    <n v="16384"/>
    <n v="262239"/>
    <n v="225735"/>
    <x v="12"/>
    <x v="0"/>
    <x v="1"/>
    <x v="26"/>
  </r>
  <r>
    <x v="111"/>
    <s v="poweredOn"/>
    <s v="False"/>
    <n v="8"/>
    <n v="24576"/>
    <n v="1334470"/>
    <n v="1334470"/>
    <x v="8"/>
    <x v="0"/>
    <x v="1"/>
    <x v="28"/>
  </r>
  <r>
    <x v="112"/>
    <s v="poweredOn"/>
    <s v="False"/>
    <n v="2"/>
    <n v="8192"/>
    <n v="199384"/>
    <n v="199384"/>
    <x v="14"/>
    <x v="0"/>
    <x v="0"/>
    <x v="0"/>
  </r>
  <r>
    <x v="113"/>
    <s v="poweredOn"/>
    <s v="False"/>
    <n v="2"/>
    <n v="8192"/>
    <n v="656246"/>
    <n v="606398"/>
    <x v="14"/>
    <x v="0"/>
    <x v="0"/>
    <x v="1"/>
  </r>
  <r>
    <x v="114"/>
    <s v="poweredOn"/>
    <s v="False"/>
    <n v="2"/>
    <n v="6144"/>
    <n v="1228972"/>
    <n v="1217632"/>
    <x v="15"/>
    <x v="0"/>
    <x v="2"/>
    <x v="22"/>
  </r>
  <r>
    <x v="115"/>
    <s v="poweredOff"/>
    <s v="False"/>
    <n v="4"/>
    <n v="12288"/>
    <n v="483528"/>
    <n v="312972"/>
    <x v="15"/>
    <x v="0"/>
    <x v="0"/>
    <x v="7"/>
  </r>
  <r>
    <x v="116"/>
    <s v="poweredOn"/>
    <s v="False"/>
    <n v="4"/>
    <n v="98304"/>
    <n v="2419524"/>
    <n v="307864"/>
    <x v="12"/>
    <x v="0"/>
    <x v="3"/>
    <x v="15"/>
  </r>
  <r>
    <x v="117"/>
    <s v="poweredOn"/>
    <s v="False"/>
    <n v="6"/>
    <n v="65536"/>
    <n v="3539269"/>
    <n v="2210077"/>
    <x v="12"/>
    <x v="0"/>
    <x v="3"/>
    <x v="15"/>
  </r>
  <r>
    <x v="118"/>
    <s v="poweredOn"/>
    <s v="False"/>
    <n v="6"/>
    <n v="65536"/>
    <n v="3358896"/>
    <n v="1988304"/>
    <x v="12"/>
    <x v="0"/>
    <x v="3"/>
    <x v="18"/>
  </r>
  <r>
    <x v="119"/>
    <s v="poweredOn"/>
    <s v="False"/>
    <n v="8"/>
    <n v="30720"/>
    <n v="2590739"/>
    <n v="1754827"/>
    <x v="12"/>
    <x v="0"/>
    <x v="3"/>
    <x v="14"/>
  </r>
  <r>
    <x v="120"/>
    <s v="poweredOn"/>
    <s v="False"/>
    <n v="8"/>
    <n v="65536"/>
    <n v="764891"/>
    <n v="670543"/>
    <x v="12"/>
    <x v="0"/>
    <x v="3"/>
    <x v="19"/>
  </r>
  <r>
    <x v="121"/>
    <s v="poweredOn"/>
    <s v="False"/>
    <n v="8"/>
    <n v="65536"/>
    <n v="760983"/>
    <n v="523503"/>
    <x v="12"/>
    <x v="0"/>
    <x v="3"/>
    <x v="15"/>
  </r>
  <r>
    <x v="122"/>
    <s v="poweredOn"/>
    <s v="False"/>
    <n v="3"/>
    <n v="24576"/>
    <n v="1099749"/>
    <n v="923813"/>
    <x v="12"/>
    <x v="0"/>
    <x v="3"/>
    <x v="14"/>
  </r>
  <r>
    <x v="123"/>
    <s v="poweredOn"/>
    <s v="False"/>
    <n v="2"/>
    <n v="38912"/>
    <n v="262680"/>
    <n v="208580"/>
    <x v="15"/>
    <x v="0"/>
    <x v="0"/>
    <x v="6"/>
  </r>
  <r>
    <x v="124"/>
    <s v="poweredOn"/>
    <s v="False"/>
    <n v="2"/>
    <n v="38912"/>
    <n v="256089"/>
    <n v="200593"/>
    <x v="15"/>
    <x v="0"/>
    <x v="0"/>
    <x v="1"/>
  </r>
  <r>
    <x v="125"/>
    <s v="poweredOn"/>
    <s v="False"/>
    <n v="4"/>
    <n v="45056"/>
    <n v="249950"/>
    <n v="188694"/>
    <x v="15"/>
    <x v="0"/>
    <x v="0"/>
    <x v="7"/>
  </r>
  <r>
    <x v="126"/>
    <s v="poweredOn"/>
    <s v="False"/>
    <n v="4"/>
    <n v="12288"/>
    <n v="177471"/>
    <n v="177471"/>
    <x v="17"/>
    <x v="0"/>
    <x v="2"/>
    <x v="22"/>
  </r>
  <r>
    <x v="127"/>
    <s v="poweredOn"/>
    <s v="False"/>
    <n v="6"/>
    <n v="49152"/>
    <n v="2402269"/>
    <n v="1904218"/>
    <x v="4"/>
    <x v="0"/>
    <x v="0"/>
    <x v="1"/>
  </r>
  <r>
    <x v="128"/>
    <s v="poweredOn"/>
    <s v="False"/>
    <n v="4"/>
    <n v="12288"/>
    <n v="494703"/>
    <n v="386067"/>
    <x v="4"/>
    <x v="0"/>
    <x v="0"/>
    <x v="5"/>
  </r>
  <r>
    <x v="129"/>
    <s v="poweredOn"/>
    <s v="False"/>
    <n v="2"/>
    <n v="4096"/>
    <n v="720256"/>
    <n v="720256"/>
    <x v="14"/>
    <x v="0"/>
    <x v="1"/>
    <x v="29"/>
  </r>
  <r>
    <x v="130"/>
    <s v="poweredOn"/>
    <s v="False"/>
    <n v="2"/>
    <n v="6144"/>
    <n v="697888"/>
    <n v="697888"/>
    <x v="14"/>
    <x v="0"/>
    <x v="1"/>
    <x v="17"/>
  </r>
  <r>
    <x v="131"/>
    <s v="poweredOn"/>
    <s v="False"/>
    <n v="4"/>
    <n v="8192"/>
    <n v="376819"/>
    <n v="172067"/>
    <x v="14"/>
    <x v="0"/>
    <x v="0"/>
    <x v="4"/>
  </r>
  <r>
    <x v="132"/>
    <s v="poweredOn"/>
    <s v="False"/>
    <n v="4"/>
    <n v="12288"/>
    <n v="975064"/>
    <n v="975064"/>
    <x v="18"/>
    <x v="0"/>
    <x v="1"/>
    <x v="21"/>
  </r>
  <r>
    <x v="133"/>
    <s v="poweredOn"/>
    <s v="False"/>
    <n v="2"/>
    <n v="8192"/>
    <n v="421566"/>
    <n v="421566"/>
    <x v="18"/>
    <x v="0"/>
    <x v="1"/>
    <x v="26"/>
  </r>
  <r>
    <x v="134"/>
    <s v="poweredOn"/>
    <s v="False"/>
    <n v="2"/>
    <n v="61440"/>
    <n v="3591214"/>
    <n v="3530434"/>
    <x v="13"/>
    <x v="0"/>
    <x v="2"/>
    <x v="22"/>
  </r>
  <r>
    <x v="135"/>
    <s v="poweredOn"/>
    <s v="False"/>
    <n v="8"/>
    <n v="409600"/>
    <n v="44158866"/>
    <n v="44158866"/>
    <x v="13"/>
    <x v="0"/>
    <x v="1"/>
    <x v="30"/>
  </r>
  <r>
    <x v="136"/>
    <s v="poweredOff"/>
    <s v="False"/>
    <n v="2"/>
    <n v="8192"/>
    <n v="426273"/>
    <n v="417869"/>
    <x v="19"/>
    <x v="0"/>
    <x v="2"/>
    <x v="13"/>
  </r>
  <r>
    <x v="137"/>
    <s v="poweredOn"/>
    <s v="False"/>
    <n v="8"/>
    <n v="32768"/>
    <n v="1077527"/>
    <n v="1077527"/>
    <x v="11"/>
    <x v="0"/>
    <x v="2"/>
    <x v="12"/>
  </r>
  <r>
    <x v="138"/>
    <s v="poweredOn"/>
    <s v="False"/>
    <n v="8"/>
    <n v="32768"/>
    <n v="2539990"/>
    <n v="2539990"/>
    <x v="15"/>
    <x v="0"/>
    <x v="0"/>
    <x v="2"/>
  </r>
  <r>
    <x v="139"/>
    <s v="poweredOn"/>
    <s v="False"/>
    <n v="2"/>
    <n v="3072"/>
    <n v="337448"/>
    <n v="337448"/>
    <x v="15"/>
    <x v="0"/>
    <x v="0"/>
    <x v="0"/>
  </r>
  <r>
    <x v="140"/>
    <s v="poweredOn"/>
    <s v="False"/>
    <n v="4"/>
    <n v="65536"/>
    <n v="1360996"/>
    <n v="1360996"/>
    <x v="19"/>
    <x v="0"/>
    <x v="2"/>
    <x v="13"/>
  </r>
  <r>
    <x v="141"/>
    <s v="poweredOn"/>
    <s v="False"/>
    <n v="4"/>
    <n v="65536"/>
    <n v="1360995"/>
    <n v="1360995"/>
    <x v="19"/>
    <x v="0"/>
    <x v="2"/>
    <x v="13"/>
  </r>
  <r>
    <x v="142"/>
    <s v="poweredOn"/>
    <s v="False"/>
    <n v="4"/>
    <n v="8192"/>
    <n v="2565547"/>
    <n v="2565547"/>
    <x v="20"/>
    <x v="0"/>
    <x v="0"/>
    <x v="9"/>
  </r>
  <r>
    <x v="143"/>
    <s v="poweredOn"/>
    <s v="False"/>
    <n v="2"/>
    <n v="32768"/>
    <n v="1537173"/>
    <n v="1537173"/>
    <x v="19"/>
    <x v="0"/>
    <x v="2"/>
    <x v="13"/>
  </r>
  <r>
    <x v="144"/>
    <s v="poweredOn"/>
    <s v="False"/>
    <n v="2"/>
    <n v="32768"/>
    <n v="770149"/>
    <n v="87745"/>
    <x v="19"/>
    <x v="0"/>
    <x v="2"/>
    <x v="12"/>
  </r>
  <r>
    <x v="145"/>
    <s v="poweredOn"/>
    <s v="False"/>
    <n v="2"/>
    <n v="32768"/>
    <n v="770137"/>
    <n v="88061"/>
    <x v="19"/>
    <x v="0"/>
    <x v="2"/>
    <x v="12"/>
  </r>
  <r>
    <x v="146"/>
    <s v="poweredOn"/>
    <s v="False"/>
    <n v="8"/>
    <n v="24576"/>
    <n v="1905051"/>
    <n v="1905051"/>
    <x v="11"/>
    <x v="0"/>
    <x v="0"/>
    <x v="6"/>
  </r>
  <r>
    <x v="147"/>
    <s v="poweredOn"/>
    <s v="False"/>
    <n v="8"/>
    <n v="24576"/>
    <n v="229474"/>
    <n v="40862"/>
    <x v="11"/>
    <x v="0"/>
    <x v="0"/>
    <x v="0"/>
  </r>
  <r>
    <x v="148"/>
    <s v="poweredOn"/>
    <s v="False"/>
    <n v="8"/>
    <n v="24576"/>
    <n v="229473"/>
    <n v="43917"/>
    <x v="11"/>
    <x v="0"/>
    <x v="0"/>
    <x v="2"/>
  </r>
  <r>
    <x v="149"/>
    <s v="poweredOn"/>
    <s v="False"/>
    <n v="4"/>
    <n v="8192"/>
    <n v="190488"/>
    <n v="190488"/>
    <x v="11"/>
    <x v="0"/>
    <x v="0"/>
    <x v="4"/>
  </r>
  <r>
    <x v="150"/>
    <s v="poweredOff"/>
    <s v="False"/>
    <n v="4"/>
    <n v="8192"/>
    <n v="182474"/>
    <n v="112446"/>
    <x v="11"/>
    <x v="0"/>
    <x v="0"/>
    <x v="1"/>
  </r>
  <r>
    <x v="151"/>
    <s v="poweredOn"/>
    <s v="False"/>
    <n v="4"/>
    <n v="8192"/>
    <n v="363468"/>
    <n v="363468"/>
    <x v="11"/>
    <x v="0"/>
    <x v="0"/>
    <x v="9"/>
  </r>
  <r>
    <x v="152"/>
    <s v="poweredOn"/>
    <s v="False"/>
    <n v="4"/>
    <n v="8192"/>
    <n v="363469"/>
    <n v="363469"/>
    <x v="11"/>
    <x v="0"/>
    <x v="0"/>
    <x v="0"/>
  </r>
  <r>
    <x v="153"/>
    <s v="poweredOn"/>
    <s v="False"/>
    <n v="2"/>
    <n v="2048"/>
    <n v="206930"/>
    <n v="51774"/>
    <x v="13"/>
    <x v="0"/>
    <x v="2"/>
    <x v="13"/>
  </r>
  <r>
    <x v="154"/>
    <s v="poweredOn"/>
    <s v="False"/>
    <n v="4"/>
    <n v="8192"/>
    <n v="426081"/>
    <n v="37873"/>
    <x v="13"/>
    <x v="0"/>
    <x v="2"/>
    <x v="13"/>
  </r>
  <r>
    <x v="155"/>
    <s v="poweredOn"/>
    <s v="False"/>
    <n v="4"/>
    <n v="8192"/>
    <n v="213078"/>
    <n v="32602"/>
    <x v="13"/>
    <x v="0"/>
    <x v="2"/>
    <x v="22"/>
  </r>
  <r>
    <x v="156"/>
    <s v="poweredOn"/>
    <s v="False"/>
    <n v="2"/>
    <n v="4096"/>
    <n v="362579"/>
    <n v="257075"/>
    <x v="20"/>
    <x v="0"/>
    <x v="0"/>
    <x v="2"/>
  </r>
  <r>
    <x v="157"/>
    <s v="poweredOn"/>
    <s v="False"/>
    <n v="6"/>
    <n v="133120"/>
    <n v="6028984"/>
    <n v="3587692"/>
    <x v="11"/>
    <x v="0"/>
    <x v="2"/>
    <x v="12"/>
  </r>
  <r>
    <x v="158"/>
    <s v="poweredOn"/>
    <s v="False"/>
    <n v="8"/>
    <n v="3072"/>
    <n v="5626"/>
    <n v="5626"/>
    <x v="1"/>
    <x v="0"/>
    <x v="0"/>
    <x v="1"/>
  </r>
  <r>
    <x v="159"/>
    <s v="poweredOn"/>
    <s v="False"/>
    <n v="8"/>
    <n v="14336"/>
    <n v="116837"/>
    <n v="43337"/>
    <x v="0"/>
    <x v="0"/>
    <x v="0"/>
    <x v="7"/>
  </r>
  <r>
    <x v="160"/>
    <s v="poweredOn"/>
    <s v="False"/>
    <n v="8"/>
    <n v="3072"/>
    <n v="5578"/>
    <n v="5578"/>
    <x v="1"/>
    <x v="0"/>
    <x v="0"/>
    <x v="1"/>
  </r>
  <r>
    <x v="161"/>
    <s v="poweredOn"/>
    <s v="False"/>
    <n v="8"/>
    <n v="3072"/>
    <n v="5470"/>
    <n v="5470"/>
    <x v="1"/>
    <x v="0"/>
    <x v="0"/>
    <x v="9"/>
  </r>
  <r>
    <x v="162"/>
    <s v="poweredOn"/>
    <s v="False"/>
    <n v="8"/>
    <n v="14336"/>
    <n v="138418"/>
    <n v="119058"/>
    <x v="0"/>
    <x v="0"/>
    <x v="0"/>
    <x v="3"/>
  </r>
  <r>
    <x v="163"/>
    <s v="poweredOn"/>
    <s v="False"/>
    <n v="8"/>
    <n v="3072"/>
    <n v="5586"/>
    <n v="5586"/>
    <x v="1"/>
    <x v="0"/>
    <x v="0"/>
    <x v="0"/>
  </r>
  <r>
    <x v="164"/>
    <s v="poweredOn"/>
    <s v="False"/>
    <n v="8"/>
    <n v="3072"/>
    <n v="5482"/>
    <n v="5482"/>
    <x v="1"/>
    <x v="0"/>
    <x v="0"/>
    <x v="6"/>
  </r>
  <r>
    <x v="165"/>
    <s v="poweredOn"/>
    <s v="False"/>
    <n v="8"/>
    <n v="14336"/>
    <n v="138414"/>
    <n v="119106"/>
    <x v="0"/>
    <x v="0"/>
    <x v="0"/>
    <x v="6"/>
  </r>
  <r>
    <x v="166"/>
    <s v="poweredOn"/>
    <s v="False"/>
    <n v="8"/>
    <n v="3072"/>
    <n v="5562"/>
    <n v="5562"/>
    <x v="1"/>
    <x v="0"/>
    <x v="0"/>
    <x v="2"/>
  </r>
  <r>
    <x v="167"/>
    <s v="poweredOn"/>
    <s v="False"/>
    <n v="8"/>
    <n v="3072"/>
    <n v="5474"/>
    <n v="5474"/>
    <x v="1"/>
    <x v="0"/>
    <x v="0"/>
    <x v="5"/>
  </r>
  <r>
    <x v="168"/>
    <s v="poweredOn"/>
    <s v="False"/>
    <n v="8"/>
    <n v="14336"/>
    <n v="116838"/>
    <n v="25894"/>
    <x v="0"/>
    <x v="0"/>
    <x v="0"/>
    <x v="3"/>
  </r>
  <r>
    <x v="169"/>
    <s v="poweredOn"/>
    <s v="False"/>
    <n v="8"/>
    <n v="3072"/>
    <n v="5578"/>
    <n v="5578"/>
    <x v="1"/>
    <x v="0"/>
    <x v="0"/>
    <x v="0"/>
  </r>
  <r>
    <x v="170"/>
    <s v="poweredOn"/>
    <s v="False"/>
    <n v="8"/>
    <n v="3072"/>
    <n v="5482"/>
    <n v="5482"/>
    <x v="1"/>
    <x v="0"/>
    <x v="0"/>
    <x v="0"/>
  </r>
  <r>
    <x v="171"/>
    <s v="poweredOn"/>
    <s v="False"/>
    <n v="8"/>
    <n v="14336"/>
    <n v="138418"/>
    <n v="119010"/>
    <x v="0"/>
    <x v="0"/>
    <x v="0"/>
    <x v="2"/>
  </r>
  <r>
    <x v="172"/>
    <s v="poweredOn"/>
    <s v="False"/>
    <n v="8"/>
    <n v="3072"/>
    <n v="5606"/>
    <n v="5606"/>
    <x v="1"/>
    <x v="0"/>
    <x v="0"/>
    <x v="0"/>
  </r>
  <r>
    <x v="173"/>
    <s v="poweredOn"/>
    <s v="False"/>
    <n v="8"/>
    <n v="3072"/>
    <n v="5514"/>
    <n v="5514"/>
    <x v="1"/>
    <x v="0"/>
    <x v="0"/>
    <x v="6"/>
  </r>
  <r>
    <x v="174"/>
    <s v="poweredOn"/>
    <s v="False"/>
    <n v="8"/>
    <n v="14336"/>
    <n v="116842"/>
    <n v="25774"/>
    <x v="0"/>
    <x v="0"/>
    <x v="0"/>
    <x v="3"/>
  </r>
  <r>
    <x v="175"/>
    <s v="poweredOn"/>
    <s v="False"/>
    <n v="8"/>
    <n v="3072"/>
    <n v="5558"/>
    <n v="5558"/>
    <x v="1"/>
    <x v="0"/>
    <x v="0"/>
    <x v="4"/>
  </r>
  <r>
    <x v="176"/>
    <s v="poweredOn"/>
    <s v="False"/>
    <n v="8"/>
    <n v="3072"/>
    <n v="5478"/>
    <n v="5478"/>
    <x v="1"/>
    <x v="0"/>
    <x v="0"/>
    <x v="7"/>
  </r>
  <r>
    <x v="177"/>
    <s v="poweredOn"/>
    <s v="False"/>
    <n v="8"/>
    <n v="14336"/>
    <n v="138408"/>
    <n v="118924"/>
    <x v="0"/>
    <x v="0"/>
    <x v="0"/>
    <x v="6"/>
  </r>
  <r>
    <x v="178"/>
    <s v="poweredOn"/>
    <s v="False"/>
    <n v="8"/>
    <n v="3072"/>
    <n v="5570"/>
    <n v="5570"/>
    <x v="1"/>
    <x v="0"/>
    <x v="0"/>
    <x v="1"/>
  </r>
  <r>
    <x v="179"/>
    <s v="poweredOn"/>
    <s v="False"/>
    <n v="8"/>
    <n v="3072"/>
    <n v="5539"/>
    <n v="5539"/>
    <x v="1"/>
    <x v="0"/>
    <x v="0"/>
    <x v="0"/>
  </r>
  <r>
    <x v="180"/>
    <s v="poweredOn"/>
    <s v="False"/>
    <n v="8"/>
    <n v="3072"/>
    <n v="5474"/>
    <n v="5474"/>
    <x v="1"/>
    <x v="0"/>
    <x v="0"/>
    <x v="5"/>
  </r>
  <r>
    <x v="181"/>
    <s v="poweredOn"/>
    <s v="False"/>
    <n v="8"/>
    <n v="3072"/>
    <n v="5470"/>
    <n v="5470"/>
    <x v="1"/>
    <x v="0"/>
    <x v="0"/>
    <x v="7"/>
  </r>
  <r>
    <x v="182"/>
    <s v="poweredOn"/>
    <s v="False"/>
    <n v="8"/>
    <n v="14336"/>
    <n v="138407"/>
    <n v="119083"/>
    <x v="0"/>
    <x v="0"/>
    <x v="0"/>
    <x v="6"/>
  </r>
  <r>
    <x v="183"/>
    <s v="poweredOn"/>
    <s v="False"/>
    <n v="8"/>
    <n v="3072"/>
    <n v="5579"/>
    <n v="5579"/>
    <x v="1"/>
    <x v="0"/>
    <x v="0"/>
    <x v="10"/>
  </r>
  <r>
    <x v="184"/>
    <s v="poweredOn"/>
    <s v="False"/>
    <n v="8"/>
    <n v="3072"/>
    <n v="5471"/>
    <n v="5471"/>
    <x v="1"/>
    <x v="0"/>
    <x v="0"/>
    <x v="1"/>
  </r>
  <r>
    <x v="185"/>
    <s v="poweredOn"/>
    <s v="False"/>
    <n v="8"/>
    <n v="14336"/>
    <n v="138410"/>
    <n v="118870"/>
    <x v="0"/>
    <x v="0"/>
    <x v="0"/>
    <x v="0"/>
  </r>
  <r>
    <x v="186"/>
    <s v="poweredOn"/>
    <s v="False"/>
    <n v="8"/>
    <n v="3072"/>
    <n v="5562"/>
    <n v="5562"/>
    <x v="1"/>
    <x v="0"/>
    <x v="0"/>
    <x v="9"/>
  </r>
  <r>
    <x v="187"/>
    <s v="poweredOn"/>
    <s v="False"/>
    <n v="8"/>
    <n v="3072"/>
    <n v="5470"/>
    <n v="5470"/>
    <x v="1"/>
    <x v="0"/>
    <x v="0"/>
    <x v="6"/>
  </r>
  <r>
    <x v="188"/>
    <s v="poweredOn"/>
    <s v="False"/>
    <n v="8"/>
    <n v="14336"/>
    <n v="116831"/>
    <n v="25799"/>
    <x v="0"/>
    <x v="0"/>
    <x v="0"/>
    <x v="6"/>
  </r>
  <r>
    <x v="189"/>
    <s v="poweredOn"/>
    <s v="False"/>
    <n v="8"/>
    <n v="3072"/>
    <n v="5578"/>
    <n v="5578"/>
    <x v="1"/>
    <x v="0"/>
    <x v="0"/>
    <x v="0"/>
  </r>
  <r>
    <x v="190"/>
    <s v="poweredOn"/>
    <s v="False"/>
    <n v="8"/>
    <n v="3072"/>
    <n v="5470"/>
    <n v="5470"/>
    <x v="1"/>
    <x v="0"/>
    <x v="0"/>
    <x v="7"/>
  </r>
  <r>
    <x v="191"/>
    <s v="poweredOn"/>
    <s v="False"/>
    <n v="8"/>
    <n v="14336"/>
    <n v="138406"/>
    <n v="118774"/>
    <x v="0"/>
    <x v="0"/>
    <x v="0"/>
    <x v="3"/>
  </r>
  <r>
    <x v="192"/>
    <s v="poweredOn"/>
    <s v="False"/>
    <n v="4"/>
    <n v="32768"/>
    <n v="353736"/>
    <n v="181866"/>
    <x v="14"/>
    <x v="0"/>
    <x v="0"/>
    <x v="10"/>
  </r>
  <r>
    <x v="193"/>
    <s v="poweredOn"/>
    <s v="False"/>
    <n v="8"/>
    <n v="122880"/>
    <n v="982199"/>
    <n v="982199"/>
    <x v="14"/>
    <x v="0"/>
    <x v="0"/>
    <x v="10"/>
  </r>
  <r>
    <x v="194"/>
    <s v="poweredOn"/>
    <s v="False"/>
    <n v="2"/>
    <n v="4096"/>
    <n v="311626"/>
    <n v="244002"/>
    <x v="14"/>
    <x v="0"/>
    <x v="0"/>
    <x v="10"/>
  </r>
  <r>
    <x v="195"/>
    <s v="poweredOn"/>
    <s v="False"/>
    <n v="2"/>
    <n v="7168"/>
    <n v="2227284"/>
    <n v="1998191"/>
    <x v="8"/>
    <x v="0"/>
    <x v="1"/>
    <x v="31"/>
  </r>
  <r>
    <x v="196"/>
    <s v="poweredOn"/>
    <s v="False"/>
    <n v="2"/>
    <n v="16384"/>
    <n v="553022"/>
    <n v="378862"/>
    <x v="14"/>
    <x v="0"/>
    <x v="0"/>
    <x v="3"/>
  </r>
  <r>
    <x v="197"/>
    <s v="poweredOn"/>
    <s v="False"/>
    <n v="4"/>
    <n v="24576"/>
    <n v="285004"/>
    <n v="208412"/>
    <x v="8"/>
    <x v="0"/>
    <x v="0"/>
    <x v="3"/>
  </r>
  <r>
    <x v="198"/>
    <s v="poweredOn"/>
    <s v="False"/>
    <n v="2"/>
    <n v="9216"/>
    <n v="280656"/>
    <n v="182408"/>
    <x v="14"/>
    <x v="0"/>
    <x v="0"/>
    <x v="1"/>
  </r>
  <r>
    <x v="199"/>
    <s v="poweredOn"/>
    <s v="False"/>
    <n v="2"/>
    <n v="12288"/>
    <n v="241053"/>
    <n v="211809"/>
    <x v="14"/>
    <x v="0"/>
    <x v="0"/>
    <x v="4"/>
  </r>
  <r>
    <x v="200"/>
    <s v="poweredOn"/>
    <s v="False"/>
    <n v="2"/>
    <n v="10240"/>
    <n v="133205"/>
    <n v="99101"/>
    <x v="8"/>
    <x v="0"/>
    <x v="1"/>
    <x v="8"/>
  </r>
  <r>
    <x v="201"/>
    <s v="poweredOn"/>
    <s v="False"/>
    <n v="2"/>
    <n v="8192"/>
    <n v="311345"/>
    <n v="311345"/>
    <x v="8"/>
    <x v="0"/>
    <x v="1"/>
    <x v="32"/>
  </r>
  <r>
    <x v="202"/>
    <s v="poweredOn"/>
    <s v="False"/>
    <n v="2"/>
    <n v="4096"/>
    <n v="974665"/>
    <n v="671145"/>
    <x v="14"/>
    <x v="0"/>
    <x v="0"/>
    <x v="4"/>
  </r>
  <r>
    <x v="203"/>
    <s v="poweredOn"/>
    <s v="False"/>
    <n v="2"/>
    <n v="6144"/>
    <n v="129113"/>
    <n v="107821"/>
    <x v="8"/>
    <x v="0"/>
    <x v="0"/>
    <x v="6"/>
  </r>
  <r>
    <x v="204"/>
    <s v="poweredOn"/>
    <s v="False"/>
    <n v="2"/>
    <n v="8192"/>
    <n v="259535"/>
    <n v="259535"/>
    <x v="16"/>
    <x v="0"/>
    <x v="2"/>
    <x v="13"/>
  </r>
  <r>
    <x v="205"/>
    <s v="poweredOn"/>
    <s v="False"/>
    <n v="2"/>
    <n v="16384"/>
    <n v="548952"/>
    <n v="173692"/>
    <x v="16"/>
    <x v="0"/>
    <x v="2"/>
    <x v="12"/>
  </r>
  <r>
    <x v="206"/>
    <s v="poweredOn"/>
    <s v="False"/>
    <n v="2"/>
    <n v="6144"/>
    <n v="306608"/>
    <n v="305940"/>
    <x v="14"/>
    <x v="0"/>
    <x v="1"/>
    <x v="21"/>
  </r>
  <r>
    <x v="207"/>
    <s v="poweredOn"/>
    <s v="False"/>
    <n v="1"/>
    <n v="4096"/>
    <n v="208976"/>
    <n v="78024"/>
    <x v="16"/>
    <x v="0"/>
    <x v="2"/>
    <x v="13"/>
  </r>
  <r>
    <x v="208"/>
    <s v="poweredOn"/>
    <s v="False"/>
    <n v="2"/>
    <n v="8192"/>
    <n v="233591"/>
    <n v="119927"/>
    <x v="14"/>
    <x v="0"/>
    <x v="0"/>
    <x v="6"/>
  </r>
  <r>
    <x v="209"/>
    <s v="poweredOn"/>
    <s v="False"/>
    <n v="4"/>
    <n v="32768"/>
    <n v="1511555"/>
    <n v="522667"/>
    <x v="14"/>
    <x v="0"/>
    <x v="0"/>
    <x v="7"/>
  </r>
  <r>
    <x v="210"/>
    <s v="poweredOn"/>
    <s v="False"/>
    <n v="4"/>
    <n v="16384"/>
    <n v="344200"/>
    <n v="162248"/>
    <x v="14"/>
    <x v="0"/>
    <x v="0"/>
    <x v="7"/>
  </r>
  <r>
    <x v="211"/>
    <s v="poweredOn"/>
    <s v="False"/>
    <n v="2"/>
    <n v="8192"/>
    <n v="127908"/>
    <n v="79424"/>
    <x v="14"/>
    <x v="0"/>
    <x v="0"/>
    <x v="1"/>
  </r>
  <r>
    <x v="212"/>
    <s v="poweredOn"/>
    <s v="False"/>
    <n v="4"/>
    <n v="8192"/>
    <n v="335969"/>
    <n v="56261"/>
    <x v="8"/>
    <x v="0"/>
    <x v="0"/>
    <x v="5"/>
  </r>
  <r>
    <x v="213"/>
    <s v="poweredOn"/>
    <s v="False"/>
    <n v="2"/>
    <n v="10240"/>
    <n v="492233"/>
    <n v="492233"/>
    <x v="21"/>
    <x v="0"/>
    <x v="1"/>
    <x v="11"/>
  </r>
  <r>
    <x v="214"/>
    <s v="poweredOn"/>
    <s v="False"/>
    <n v="2"/>
    <n v="40960"/>
    <n v="2489908"/>
    <n v="2457532"/>
    <x v="8"/>
    <x v="0"/>
    <x v="0"/>
    <x v="9"/>
  </r>
  <r>
    <x v="215"/>
    <s v="poweredOn"/>
    <s v="False"/>
    <n v="4"/>
    <n v="32768"/>
    <n v="192736"/>
    <n v="192736"/>
    <x v="8"/>
    <x v="0"/>
    <x v="1"/>
    <x v="25"/>
  </r>
  <r>
    <x v="216"/>
    <s v="poweredOn"/>
    <s v="False"/>
    <n v="4"/>
    <n v="32768"/>
    <n v="155736"/>
    <n v="119720"/>
    <x v="8"/>
    <x v="0"/>
    <x v="1"/>
    <x v="11"/>
  </r>
  <r>
    <x v="217"/>
    <s v="poweredOn"/>
    <s v="False"/>
    <n v="2"/>
    <n v="8192"/>
    <n v="172119"/>
    <n v="83683"/>
    <x v="8"/>
    <x v="0"/>
    <x v="1"/>
    <x v="25"/>
  </r>
  <r>
    <x v="218"/>
    <s v="poweredOn"/>
    <s v="False"/>
    <n v="2"/>
    <n v="8192"/>
    <n v="172118"/>
    <n v="75798"/>
    <x v="8"/>
    <x v="0"/>
    <x v="1"/>
    <x v="26"/>
  </r>
  <r>
    <x v="219"/>
    <s v="poweredOn"/>
    <s v="False"/>
    <n v="2"/>
    <n v="16384"/>
    <n v="360839"/>
    <n v="283431"/>
    <x v="12"/>
    <x v="0"/>
    <x v="0"/>
    <x v="5"/>
  </r>
  <r>
    <x v="220"/>
    <s v="poweredOn"/>
    <s v="False"/>
    <n v="2"/>
    <n v="9216"/>
    <n v="241636"/>
    <n v="152688"/>
    <x v="8"/>
    <x v="0"/>
    <x v="1"/>
    <x v="23"/>
  </r>
  <r>
    <x v="221"/>
    <s v="poweredOn"/>
    <s v="False"/>
    <n v="2"/>
    <n v="8192"/>
    <n v="233560"/>
    <n v="151240"/>
    <x v="8"/>
    <x v="0"/>
    <x v="1"/>
    <x v="20"/>
  </r>
  <r>
    <x v="222"/>
    <s v="poweredOn"/>
    <s v="False"/>
    <n v="2"/>
    <n v="5120"/>
    <n v="230487"/>
    <n v="116631"/>
    <x v="8"/>
    <x v="0"/>
    <x v="1"/>
    <x v="28"/>
  </r>
  <r>
    <x v="223"/>
    <s v="poweredOn"/>
    <s v="False"/>
    <n v="2"/>
    <n v="8192"/>
    <n v="131161"/>
    <n v="82925"/>
    <x v="8"/>
    <x v="0"/>
    <x v="0"/>
    <x v="9"/>
  </r>
  <r>
    <x v="224"/>
    <s v="poweredOn"/>
    <s v="False"/>
    <n v="4"/>
    <n v="16384"/>
    <n v="697249"/>
    <n v="207669"/>
    <x v="8"/>
    <x v="0"/>
    <x v="3"/>
    <x v="14"/>
  </r>
  <r>
    <x v="225"/>
    <s v="poweredOn"/>
    <s v="False"/>
    <n v="2"/>
    <n v="16384"/>
    <n v="508870"/>
    <n v="508870"/>
    <x v="8"/>
    <x v="0"/>
    <x v="0"/>
    <x v="3"/>
  </r>
  <r>
    <x v="226"/>
    <s v="poweredOn"/>
    <s v="False"/>
    <n v="2"/>
    <n v="16384"/>
    <n v="493904"/>
    <n v="493904"/>
    <x v="8"/>
    <x v="0"/>
    <x v="0"/>
    <x v="7"/>
  </r>
  <r>
    <x v="227"/>
    <s v="poweredOn"/>
    <s v="False"/>
    <n v="2"/>
    <n v="8192"/>
    <n v="172095"/>
    <n v="172095"/>
    <x v="8"/>
    <x v="0"/>
    <x v="1"/>
    <x v="32"/>
  </r>
  <r>
    <x v="228"/>
    <s v="poweredOn"/>
    <s v="False"/>
    <n v="2"/>
    <n v="8192"/>
    <n v="131159"/>
    <n v="69679"/>
    <x v="8"/>
    <x v="0"/>
    <x v="1"/>
    <x v="32"/>
  </r>
  <r>
    <x v="229"/>
    <s v="poweredOn"/>
    <s v="False"/>
    <n v="2"/>
    <n v="4096"/>
    <n v="229463"/>
    <n v="74299"/>
    <x v="8"/>
    <x v="0"/>
    <x v="1"/>
    <x v="11"/>
  </r>
  <r>
    <x v="230"/>
    <s v="poweredOn"/>
    <s v="False"/>
    <n v="2"/>
    <n v="9216"/>
    <n v="342494"/>
    <n v="188034"/>
    <x v="8"/>
    <x v="0"/>
    <x v="1"/>
    <x v="24"/>
  </r>
  <r>
    <x v="231"/>
    <s v="poweredOn"/>
    <s v="False"/>
    <n v="2"/>
    <n v="8192"/>
    <n v="294998"/>
    <n v="73754"/>
    <x v="8"/>
    <x v="0"/>
    <x v="1"/>
    <x v="16"/>
  </r>
  <r>
    <x v="232"/>
    <s v="poweredOn"/>
    <s v="False"/>
    <n v="2"/>
    <n v="4096"/>
    <n v="127061"/>
    <n v="64765"/>
    <x v="8"/>
    <x v="0"/>
    <x v="0"/>
    <x v="10"/>
  </r>
  <r>
    <x v="233"/>
    <s v="poweredOn"/>
    <s v="False"/>
    <n v="2"/>
    <n v="6144"/>
    <n v="180329"/>
    <n v="93849"/>
    <x v="8"/>
    <x v="0"/>
    <x v="1"/>
    <x v="23"/>
  </r>
  <r>
    <x v="234"/>
    <s v="poweredOn"/>
    <s v="False"/>
    <n v="2"/>
    <n v="8192"/>
    <n v="173280"/>
    <n v="173280"/>
    <x v="8"/>
    <x v="0"/>
    <x v="0"/>
    <x v="4"/>
  </r>
  <r>
    <x v="235"/>
    <s v="poweredOn"/>
    <s v="False"/>
    <n v="2"/>
    <n v="12288"/>
    <n v="340060"/>
    <n v="99100"/>
    <x v="8"/>
    <x v="0"/>
    <x v="1"/>
    <x v="17"/>
  </r>
  <r>
    <x v="236"/>
    <s v="poweredOn"/>
    <s v="False"/>
    <n v="2"/>
    <n v="3072"/>
    <n v="126037"/>
    <n v="71013"/>
    <x v="8"/>
    <x v="0"/>
    <x v="1"/>
    <x v="20"/>
  </r>
  <r>
    <x v="237"/>
    <s v="poweredOn"/>
    <s v="False"/>
    <n v="2"/>
    <n v="4096"/>
    <n v="789987"/>
    <n v="789987"/>
    <x v="8"/>
    <x v="0"/>
    <x v="1"/>
    <x v="31"/>
  </r>
  <r>
    <x v="238"/>
    <s v="poweredOn"/>
    <s v="False"/>
    <n v="2"/>
    <n v="8192"/>
    <n v="243810"/>
    <n v="97558"/>
    <x v="8"/>
    <x v="0"/>
    <x v="0"/>
    <x v="5"/>
  </r>
  <r>
    <x v="239"/>
    <s v="poweredOn"/>
    <s v="False"/>
    <n v="8"/>
    <n v="12288"/>
    <n v="237673"/>
    <n v="67465"/>
    <x v="8"/>
    <x v="0"/>
    <x v="1"/>
    <x v="32"/>
  </r>
  <r>
    <x v="240"/>
    <s v="poweredOn"/>
    <s v="False"/>
    <n v="12"/>
    <n v="98304"/>
    <n v="1081127"/>
    <n v="657567"/>
    <x v="8"/>
    <x v="0"/>
    <x v="3"/>
    <x v="19"/>
  </r>
  <r>
    <x v="241"/>
    <s v="poweredOn"/>
    <s v="False"/>
    <n v="12"/>
    <n v="98304"/>
    <n v="1045615"/>
    <n v="534987"/>
    <x v="8"/>
    <x v="0"/>
    <x v="3"/>
    <x v="18"/>
  </r>
  <r>
    <x v="242"/>
    <s v="poweredOn"/>
    <s v="False"/>
    <n v="8"/>
    <n v="32768"/>
    <n v="1015910"/>
    <n v="538750"/>
    <x v="8"/>
    <x v="0"/>
    <x v="3"/>
    <x v="14"/>
  </r>
  <r>
    <x v="243"/>
    <s v="poweredOn"/>
    <s v="False"/>
    <n v="2"/>
    <n v="4096"/>
    <n v="383063"/>
    <n v="63159"/>
    <x v="8"/>
    <x v="0"/>
    <x v="1"/>
    <x v="30"/>
  </r>
  <r>
    <x v="244"/>
    <s v="poweredOn"/>
    <s v="False"/>
    <n v="2"/>
    <n v="8192"/>
    <n v="213079"/>
    <n v="67183"/>
    <x v="8"/>
    <x v="0"/>
    <x v="1"/>
    <x v="17"/>
  </r>
  <r>
    <x v="245"/>
    <s v="poweredOn"/>
    <s v="False"/>
    <n v="2"/>
    <n v="8192"/>
    <n v="213079"/>
    <n v="67151"/>
    <x v="8"/>
    <x v="0"/>
    <x v="1"/>
    <x v="28"/>
  </r>
  <r>
    <x v="246"/>
    <s v="poweredOn"/>
    <s v="False"/>
    <n v="2"/>
    <n v="4096"/>
    <n v="639063"/>
    <n v="84239"/>
    <x v="8"/>
    <x v="0"/>
    <x v="1"/>
    <x v="28"/>
  </r>
  <r>
    <x v="247"/>
    <s v="poweredOn"/>
    <s v="False"/>
    <n v="2"/>
    <n v="8192"/>
    <n v="213079"/>
    <n v="77759"/>
    <x v="8"/>
    <x v="0"/>
    <x v="1"/>
    <x v="20"/>
  </r>
  <r>
    <x v="248"/>
    <s v="poweredOn"/>
    <s v="False"/>
    <n v="2"/>
    <n v="8192"/>
    <n v="272183"/>
    <n v="272183"/>
    <x v="8"/>
    <x v="0"/>
    <x v="1"/>
    <x v="24"/>
  </r>
  <r>
    <x v="249"/>
    <s v="poweredOn"/>
    <s v="False"/>
    <n v="2"/>
    <n v="4096"/>
    <n v="639064"/>
    <n v="87416"/>
    <x v="8"/>
    <x v="0"/>
    <x v="1"/>
    <x v="25"/>
  </r>
  <r>
    <x v="250"/>
    <s v="poweredOn"/>
    <s v="False"/>
    <n v="2"/>
    <n v="8192"/>
    <n v="213079"/>
    <n v="65235"/>
    <x v="8"/>
    <x v="0"/>
    <x v="1"/>
    <x v="25"/>
  </r>
  <r>
    <x v="251"/>
    <s v="poweredOn"/>
    <s v="False"/>
    <n v="2"/>
    <n v="8192"/>
    <n v="213078"/>
    <n v="76574"/>
    <x v="8"/>
    <x v="0"/>
    <x v="1"/>
    <x v="24"/>
  </r>
  <r>
    <x v="252"/>
    <s v="poweredOn"/>
    <s v="False"/>
    <n v="2"/>
    <n v="8192"/>
    <n v="131155"/>
    <n v="101771"/>
    <x v="8"/>
    <x v="0"/>
    <x v="3"/>
    <x v="19"/>
  </r>
  <r>
    <x v="253"/>
    <s v="poweredOn"/>
    <s v="False"/>
    <n v="4"/>
    <n v="4096"/>
    <n v="229457"/>
    <n v="70757"/>
    <x v="8"/>
    <x v="0"/>
    <x v="0"/>
    <x v="7"/>
  </r>
  <r>
    <x v="254"/>
    <s v="poweredOn"/>
    <s v="False"/>
    <n v="2"/>
    <n v="4096"/>
    <n v="127060"/>
    <n v="35787"/>
    <x v="8"/>
    <x v="0"/>
    <x v="1"/>
    <x v="8"/>
  </r>
  <r>
    <x v="255"/>
    <s v="poweredOn"/>
    <s v="False"/>
    <n v="2"/>
    <n v="4096"/>
    <n v="127060"/>
    <n v="35794"/>
    <x v="8"/>
    <x v="0"/>
    <x v="1"/>
    <x v="31"/>
  </r>
  <r>
    <x v="256"/>
    <s v="poweredOn"/>
    <s v="False"/>
    <n v="4"/>
    <n v="16384"/>
    <n v="843436"/>
    <n v="843436"/>
    <x v="8"/>
    <x v="0"/>
    <x v="3"/>
    <x v="18"/>
  </r>
  <r>
    <x v="257"/>
    <s v="poweredOn"/>
    <s v="False"/>
    <n v="4"/>
    <n v="8192"/>
    <n v="131159"/>
    <n v="71179"/>
    <x v="8"/>
    <x v="0"/>
    <x v="3"/>
    <x v="19"/>
  </r>
  <r>
    <x v="258"/>
    <s v="poweredOn"/>
    <s v="False"/>
    <n v="4"/>
    <n v="8192"/>
    <n v="131160"/>
    <n v="61708"/>
    <x v="8"/>
    <x v="0"/>
    <x v="3"/>
    <x v="14"/>
  </r>
  <r>
    <x v="259"/>
    <s v="poweredOn"/>
    <s v="False"/>
    <n v="4"/>
    <n v="8192"/>
    <n v="131160"/>
    <n v="56124"/>
    <x v="8"/>
    <x v="0"/>
    <x v="3"/>
    <x v="15"/>
  </r>
  <r>
    <x v="260"/>
    <s v="poweredOn"/>
    <s v="False"/>
    <n v="2"/>
    <n v="10240"/>
    <n v="645203"/>
    <n v="525967"/>
    <x v="8"/>
    <x v="0"/>
    <x v="3"/>
    <x v="15"/>
  </r>
  <r>
    <x v="261"/>
    <s v="poweredOn"/>
    <s v="False"/>
    <n v="2"/>
    <n v="4096"/>
    <n v="331863"/>
    <n v="78271"/>
    <x v="8"/>
    <x v="0"/>
    <x v="1"/>
    <x v="31"/>
  </r>
  <r>
    <x v="262"/>
    <s v="poweredOn"/>
    <s v="False"/>
    <n v="2"/>
    <n v="8192"/>
    <n v="233561"/>
    <n v="91381"/>
    <x v="8"/>
    <x v="0"/>
    <x v="1"/>
    <x v="23"/>
  </r>
  <r>
    <x v="263"/>
    <s v="poweredOn"/>
    <s v="False"/>
    <n v="4"/>
    <n v="6144"/>
    <n v="231513"/>
    <n v="44933"/>
    <x v="8"/>
    <x v="0"/>
    <x v="1"/>
    <x v="28"/>
  </r>
  <r>
    <x v="264"/>
    <s v="poweredOn"/>
    <s v="False"/>
    <n v="8"/>
    <n v="98304"/>
    <n v="687199"/>
    <n v="150831"/>
    <x v="8"/>
    <x v="0"/>
    <x v="3"/>
    <x v="15"/>
  </r>
  <r>
    <x v="265"/>
    <s v="poweredOn"/>
    <s v="False"/>
    <n v="8"/>
    <n v="98304"/>
    <n v="687199"/>
    <n v="152167"/>
    <x v="8"/>
    <x v="0"/>
    <x v="3"/>
    <x v="18"/>
  </r>
  <r>
    <x v="266"/>
    <s v="poweredOn"/>
    <s v="False"/>
    <n v="8"/>
    <n v="65536"/>
    <n v="654431"/>
    <n v="137023"/>
    <x v="8"/>
    <x v="0"/>
    <x v="3"/>
    <x v="18"/>
  </r>
  <r>
    <x v="267"/>
    <s v="poweredOn"/>
    <s v="False"/>
    <n v="8"/>
    <n v="32768"/>
    <n v="1015909"/>
    <n v="545105"/>
    <x v="8"/>
    <x v="0"/>
    <x v="3"/>
    <x v="19"/>
  </r>
  <r>
    <x v="268"/>
    <s v="poweredOn"/>
    <s v="False"/>
    <n v="2"/>
    <n v="6144"/>
    <n v="129108"/>
    <n v="82892"/>
    <x v="8"/>
    <x v="0"/>
    <x v="3"/>
    <x v="19"/>
  </r>
  <r>
    <x v="269"/>
    <s v="poweredOn"/>
    <s v="False"/>
    <n v="2"/>
    <n v="4096"/>
    <n v="221920"/>
    <n v="221920"/>
    <x v="8"/>
    <x v="0"/>
    <x v="3"/>
    <x v="19"/>
  </r>
  <r>
    <x v="270"/>
    <s v="poweredOn"/>
    <s v="False"/>
    <n v="3"/>
    <n v="24576"/>
    <n v="301145"/>
    <n v="55673"/>
    <x v="8"/>
    <x v="0"/>
    <x v="3"/>
    <x v="18"/>
  </r>
  <r>
    <x v="271"/>
    <s v="poweredOn"/>
    <s v="False"/>
    <n v="3"/>
    <n v="24576"/>
    <n v="895064"/>
    <n v="73880"/>
    <x v="8"/>
    <x v="0"/>
    <x v="3"/>
    <x v="14"/>
  </r>
  <r>
    <x v="272"/>
    <s v="poweredOn"/>
    <s v="False"/>
    <n v="2"/>
    <n v="8192"/>
    <n v="172137"/>
    <n v="56089"/>
    <x v="8"/>
    <x v="0"/>
    <x v="0"/>
    <x v="2"/>
  </r>
  <r>
    <x v="273"/>
    <s v="poweredOn"/>
    <s v="False"/>
    <n v="4"/>
    <n v="16384"/>
    <n v="139363"/>
    <n v="106579"/>
    <x v="8"/>
    <x v="0"/>
    <x v="0"/>
    <x v="6"/>
  </r>
  <r>
    <x v="274"/>
    <s v="poweredOn"/>
    <s v="False"/>
    <n v="2"/>
    <n v="16384"/>
    <n v="395356"/>
    <n v="55196"/>
    <x v="8"/>
    <x v="0"/>
    <x v="1"/>
    <x v="27"/>
  </r>
  <r>
    <x v="275"/>
    <s v="poweredOn"/>
    <s v="False"/>
    <n v="2"/>
    <n v="16384"/>
    <n v="170073"/>
    <n v="49721"/>
    <x v="8"/>
    <x v="0"/>
    <x v="1"/>
    <x v="8"/>
  </r>
  <r>
    <x v="276"/>
    <s v="poweredOn"/>
    <s v="False"/>
    <n v="2"/>
    <n v="16384"/>
    <n v="170073"/>
    <n v="49761"/>
    <x v="8"/>
    <x v="0"/>
    <x v="1"/>
    <x v="17"/>
  </r>
  <r>
    <x v="277"/>
    <s v="poweredOn"/>
    <s v="False"/>
    <n v="2"/>
    <n v="16384"/>
    <n v="170073"/>
    <n v="50757"/>
    <x v="8"/>
    <x v="0"/>
    <x v="1"/>
    <x v="16"/>
  </r>
  <r>
    <x v="278"/>
    <s v="poweredOn"/>
    <s v="False"/>
    <n v="4"/>
    <n v="16384"/>
    <n v="891341"/>
    <n v="646357"/>
    <x v="8"/>
    <x v="0"/>
    <x v="0"/>
    <x v="6"/>
  </r>
  <r>
    <x v="279"/>
    <s v="poweredOn"/>
    <s v="False"/>
    <n v="4"/>
    <n v="16384"/>
    <n v="967169"/>
    <n v="733853"/>
    <x v="8"/>
    <x v="0"/>
    <x v="0"/>
    <x v="7"/>
  </r>
  <r>
    <x v="280"/>
    <s v="poweredOn"/>
    <s v="False"/>
    <n v="4"/>
    <n v="16384"/>
    <n v="904923"/>
    <n v="670263"/>
    <x v="8"/>
    <x v="0"/>
    <x v="0"/>
    <x v="0"/>
  </r>
  <r>
    <x v="281"/>
    <s v="poweredOn"/>
    <s v="False"/>
    <n v="2"/>
    <n v="8192"/>
    <n v="788506"/>
    <n v="380362"/>
    <x v="8"/>
    <x v="0"/>
    <x v="0"/>
    <x v="2"/>
  </r>
  <r>
    <x v="282"/>
    <s v="poweredOn"/>
    <s v="False"/>
    <n v="16"/>
    <n v="262144"/>
    <n v="10250353"/>
    <n v="6676749"/>
    <x v="8"/>
    <x v="0"/>
    <x v="0"/>
    <x v="0"/>
  </r>
  <r>
    <x v="283"/>
    <s v="poweredOn"/>
    <s v="False"/>
    <n v="4"/>
    <n v="16384"/>
    <n v="16099434"/>
    <n v="15818342"/>
    <x v="8"/>
    <x v="0"/>
    <x v="0"/>
    <x v="10"/>
  </r>
  <r>
    <x v="284"/>
    <s v="poweredOn"/>
    <s v="False"/>
    <n v="4"/>
    <n v="16384"/>
    <n v="799707"/>
    <n v="394767"/>
    <x v="8"/>
    <x v="0"/>
    <x v="0"/>
    <x v="5"/>
  </r>
  <r>
    <x v="285"/>
    <s v="poweredOn"/>
    <s v="False"/>
    <n v="2"/>
    <n v="8192"/>
    <n v="110684"/>
    <n v="22936"/>
    <x v="8"/>
    <x v="0"/>
    <x v="0"/>
    <x v="9"/>
  </r>
  <r>
    <x v="286"/>
    <s v="poweredOn"/>
    <s v="False"/>
    <n v="4"/>
    <n v="16384"/>
    <n v="426086"/>
    <n v="67378"/>
    <x v="8"/>
    <x v="0"/>
    <x v="0"/>
    <x v="5"/>
  </r>
  <r>
    <x v="287"/>
    <s v="poweredOff"/>
    <s v="False"/>
    <n v="4"/>
    <n v="16384"/>
    <n v="426216"/>
    <n v="39072"/>
    <x v="8"/>
    <x v="0"/>
    <x v="0"/>
    <x v="10"/>
  </r>
  <r>
    <x v="288"/>
    <s v="poweredOn"/>
    <s v="False"/>
    <n v="4"/>
    <n v="16384"/>
    <n v="426085"/>
    <n v="55789"/>
    <x v="8"/>
    <x v="0"/>
    <x v="0"/>
    <x v="2"/>
  </r>
  <r>
    <x v="289"/>
    <s v="poweredOn"/>
    <s v="False"/>
    <n v="4"/>
    <n v="16384"/>
    <n v="426085"/>
    <n v="55949"/>
    <x v="8"/>
    <x v="0"/>
    <x v="0"/>
    <x v="10"/>
  </r>
  <r>
    <x v="290"/>
    <s v="poweredOn"/>
    <s v="False"/>
    <n v="2"/>
    <n v="8192"/>
    <n v="233575"/>
    <n v="66583"/>
    <x v="8"/>
    <x v="0"/>
    <x v="0"/>
    <x v="4"/>
  </r>
  <r>
    <x v="291"/>
    <s v="poweredOn"/>
    <s v="False"/>
    <n v="2"/>
    <n v="8192"/>
    <n v="233577"/>
    <n v="66061"/>
    <x v="8"/>
    <x v="0"/>
    <x v="0"/>
    <x v="5"/>
  </r>
  <r>
    <x v="292"/>
    <s v="poweredOn"/>
    <s v="False"/>
    <n v="4"/>
    <n v="16384"/>
    <n v="303193"/>
    <n v="94381"/>
    <x v="8"/>
    <x v="0"/>
    <x v="0"/>
    <x v="2"/>
  </r>
  <r>
    <x v="293"/>
    <s v="poweredOn"/>
    <s v="False"/>
    <n v="2"/>
    <n v="16384"/>
    <n v="344156"/>
    <n v="53052"/>
    <x v="8"/>
    <x v="0"/>
    <x v="0"/>
    <x v="9"/>
  </r>
  <r>
    <x v="294"/>
    <s v="poweredOn"/>
    <s v="False"/>
    <n v="4"/>
    <n v="16384"/>
    <n v="292987"/>
    <n v="93503"/>
    <x v="8"/>
    <x v="0"/>
    <x v="0"/>
    <x v="6"/>
  </r>
  <r>
    <x v="295"/>
    <s v="poweredOn"/>
    <s v="False"/>
    <n v="4"/>
    <n v="16384"/>
    <n v="292986"/>
    <n v="88722"/>
    <x v="8"/>
    <x v="0"/>
    <x v="0"/>
    <x v="2"/>
  </r>
  <r>
    <x v="296"/>
    <s v="poweredOn"/>
    <s v="False"/>
    <n v="4"/>
    <n v="16384"/>
    <n v="292985"/>
    <n v="90605"/>
    <x v="8"/>
    <x v="0"/>
    <x v="0"/>
    <x v="4"/>
  </r>
  <r>
    <x v="297"/>
    <s v="poweredOn"/>
    <s v="False"/>
    <n v="4"/>
    <n v="16384"/>
    <n v="292985"/>
    <n v="88953"/>
    <x v="8"/>
    <x v="0"/>
    <x v="0"/>
    <x v="1"/>
  </r>
  <r>
    <x v="298"/>
    <s v="poweredOn"/>
    <s v="False"/>
    <n v="4"/>
    <n v="16384"/>
    <n v="292985"/>
    <n v="86981"/>
    <x v="8"/>
    <x v="0"/>
    <x v="0"/>
    <x v="6"/>
  </r>
  <r>
    <x v="299"/>
    <s v="poweredOn"/>
    <s v="False"/>
    <n v="4"/>
    <n v="16384"/>
    <n v="293178"/>
    <n v="78474"/>
    <x v="8"/>
    <x v="0"/>
    <x v="0"/>
    <x v="2"/>
  </r>
  <r>
    <x v="300"/>
    <s v="poweredOn"/>
    <s v="False"/>
    <n v="4"/>
    <n v="16384"/>
    <n v="293179"/>
    <n v="81547"/>
    <x v="8"/>
    <x v="0"/>
    <x v="0"/>
    <x v="3"/>
  </r>
  <r>
    <x v="301"/>
    <s v="poweredOn"/>
    <s v="False"/>
    <n v="4"/>
    <n v="24576"/>
    <n v="434446"/>
    <n v="247002"/>
    <x v="8"/>
    <x v="0"/>
    <x v="0"/>
    <x v="3"/>
  </r>
  <r>
    <x v="302"/>
    <s v="poweredOn"/>
    <s v="False"/>
    <n v="4"/>
    <n v="65536"/>
    <n v="3907691"/>
    <n v="3544883"/>
    <x v="8"/>
    <x v="0"/>
    <x v="0"/>
    <x v="5"/>
  </r>
  <r>
    <x v="303"/>
    <s v="poweredOn"/>
    <s v="False"/>
    <n v="4"/>
    <n v="65536"/>
    <n v="3881891"/>
    <n v="3444567"/>
    <x v="8"/>
    <x v="0"/>
    <x v="0"/>
    <x v="4"/>
  </r>
  <r>
    <x v="304"/>
    <s v="poweredOn"/>
    <s v="False"/>
    <n v="2"/>
    <n v="8192"/>
    <n v="182383"/>
    <n v="52259"/>
    <x v="8"/>
    <x v="0"/>
    <x v="0"/>
    <x v="5"/>
  </r>
  <r>
    <x v="305"/>
    <s v="poweredOn"/>
    <s v="False"/>
    <n v="4"/>
    <n v="24576"/>
    <n v="454744"/>
    <n v="57664"/>
    <x v="8"/>
    <x v="0"/>
    <x v="0"/>
    <x v="9"/>
  </r>
  <r>
    <x v="306"/>
    <s v="poweredOn"/>
    <s v="False"/>
    <n v="4"/>
    <n v="65536"/>
    <n v="495704"/>
    <n v="96708"/>
    <x v="8"/>
    <x v="0"/>
    <x v="0"/>
    <x v="9"/>
  </r>
  <r>
    <x v="307"/>
    <s v="poweredOn"/>
    <s v="False"/>
    <n v="4"/>
    <n v="32768"/>
    <n v="462937"/>
    <n v="61977"/>
    <x v="8"/>
    <x v="0"/>
    <x v="0"/>
    <x v="4"/>
  </r>
  <r>
    <x v="308"/>
    <s v="poweredOn"/>
    <s v="False"/>
    <n v="4"/>
    <n v="32768"/>
    <n v="442456"/>
    <n v="122388"/>
    <x v="8"/>
    <x v="0"/>
    <x v="0"/>
    <x v="10"/>
  </r>
  <r>
    <x v="309"/>
    <s v="poweredOn"/>
    <s v="False"/>
    <n v="2"/>
    <n v="16384"/>
    <n v="180310"/>
    <n v="68826"/>
    <x v="8"/>
    <x v="0"/>
    <x v="0"/>
    <x v="9"/>
  </r>
  <r>
    <x v="310"/>
    <s v="poweredOn"/>
    <s v="False"/>
    <n v="2"/>
    <n v="16384"/>
    <n v="180334"/>
    <n v="69702"/>
    <x v="8"/>
    <x v="0"/>
    <x v="0"/>
    <x v="4"/>
  </r>
  <r>
    <x v="311"/>
    <s v="poweredOn"/>
    <s v="False"/>
    <n v="4"/>
    <n v="32768"/>
    <n v="952468"/>
    <n v="761372"/>
    <x v="8"/>
    <x v="0"/>
    <x v="0"/>
    <x v="3"/>
  </r>
  <r>
    <x v="312"/>
    <s v="poweredOn"/>
    <s v="False"/>
    <n v="8"/>
    <n v="16384"/>
    <n v="548965"/>
    <n v="54289"/>
    <x v="8"/>
    <x v="0"/>
    <x v="0"/>
    <x v="9"/>
  </r>
  <r>
    <x v="313"/>
    <s v="poweredOn"/>
    <s v="False"/>
    <n v="8"/>
    <n v="16384"/>
    <n v="548990"/>
    <n v="54366"/>
    <x v="8"/>
    <x v="0"/>
    <x v="0"/>
    <x v="7"/>
  </r>
  <r>
    <x v="314"/>
    <s v="poweredOn"/>
    <s v="False"/>
    <n v="8"/>
    <n v="16384"/>
    <n v="548965"/>
    <n v="55285"/>
    <x v="8"/>
    <x v="0"/>
    <x v="0"/>
    <x v="1"/>
  </r>
  <r>
    <x v="315"/>
    <s v="poweredOn"/>
    <s v="False"/>
    <n v="2"/>
    <n v="4096"/>
    <n v="3283034"/>
    <n v="2097666"/>
    <x v="8"/>
    <x v="0"/>
    <x v="1"/>
    <x v="30"/>
  </r>
  <r>
    <x v="316"/>
    <s v="poweredOn"/>
    <s v="False"/>
    <n v="2"/>
    <n v="8192"/>
    <n v="327763"/>
    <n v="35071"/>
    <x v="8"/>
    <x v="0"/>
    <x v="3"/>
    <x v="18"/>
  </r>
  <r>
    <x v="317"/>
    <s v="poweredOn"/>
    <s v="False"/>
    <n v="2"/>
    <n v="8192"/>
    <n v="131155"/>
    <n v="41627"/>
    <x v="8"/>
    <x v="0"/>
    <x v="1"/>
    <x v="32"/>
  </r>
  <r>
    <x v="318"/>
    <s v="poweredOn"/>
    <s v="False"/>
    <n v="1"/>
    <n v="8192"/>
    <n v="131158"/>
    <n v="46594"/>
    <x v="8"/>
    <x v="0"/>
    <x v="0"/>
    <x v="5"/>
  </r>
  <r>
    <x v="319"/>
    <s v="poweredOn"/>
    <s v="False"/>
    <n v="4"/>
    <n v="16384"/>
    <n v="262244"/>
    <n v="56412"/>
    <x v="8"/>
    <x v="0"/>
    <x v="0"/>
    <x v="10"/>
  </r>
  <r>
    <x v="320"/>
    <s v="poweredOn"/>
    <s v="False"/>
    <n v="4"/>
    <n v="16384"/>
    <n v="262244"/>
    <n v="56128"/>
    <x v="8"/>
    <x v="0"/>
    <x v="0"/>
    <x v="2"/>
  </r>
  <r>
    <x v="321"/>
    <s v="poweredOn"/>
    <s v="False"/>
    <n v="4"/>
    <n v="16384"/>
    <n v="262244"/>
    <n v="55516"/>
    <x v="8"/>
    <x v="0"/>
    <x v="0"/>
    <x v="6"/>
  </r>
  <r>
    <x v="322"/>
    <s v="poweredOn"/>
    <s v="False"/>
    <n v="4"/>
    <n v="16384"/>
    <n v="262244"/>
    <n v="56448"/>
    <x v="8"/>
    <x v="0"/>
    <x v="0"/>
    <x v="7"/>
  </r>
  <r>
    <x v="323"/>
    <s v="poweredOn"/>
    <s v="False"/>
    <n v="8"/>
    <n v="32768"/>
    <n v="309375"/>
    <n v="69535"/>
    <x v="8"/>
    <x v="0"/>
    <x v="0"/>
    <x v="4"/>
  </r>
  <r>
    <x v="324"/>
    <s v="poweredOn"/>
    <s v="False"/>
    <n v="1"/>
    <n v="8192"/>
    <n v="2602365"/>
    <n v="2520941"/>
    <x v="8"/>
    <x v="0"/>
    <x v="0"/>
    <x v="10"/>
  </r>
  <r>
    <x v="325"/>
    <s v="poweredOn"/>
    <s v="False"/>
    <n v="4"/>
    <n v="36864"/>
    <n v="1721458"/>
    <n v="148526"/>
    <x v="8"/>
    <x v="0"/>
    <x v="0"/>
    <x v="2"/>
  </r>
  <r>
    <x v="326"/>
    <s v="poweredOn"/>
    <s v="False"/>
    <n v="4"/>
    <n v="36864"/>
    <n v="1721433"/>
    <n v="205581"/>
    <x v="8"/>
    <x v="0"/>
    <x v="0"/>
    <x v="3"/>
  </r>
  <r>
    <x v="327"/>
    <s v="poweredOn"/>
    <s v="False"/>
    <n v="4"/>
    <n v="16384"/>
    <n v="262263"/>
    <n v="56623"/>
    <x v="8"/>
    <x v="0"/>
    <x v="0"/>
    <x v="10"/>
  </r>
  <r>
    <x v="328"/>
    <s v="poweredOn"/>
    <s v="False"/>
    <n v="4"/>
    <n v="16384"/>
    <n v="139384"/>
    <n v="59468"/>
    <x v="8"/>
    <x v="0"/>
    <x v="0"/>
    <x v="6"/>
  </r>
  <r>
    <x v="329"/>
    <s v="poweredOn"/>
    <s v="False"/>
    <n v="2"/>
    <n v="8192"/>
    <n v="315475"/>
    <n v="39147"/>
    <x v="8"/>
    <x v="0"/>
    <x v="1"/>
    <x v="21"/>
  </r>
  <r>
    <x v="330"/>
    <s v="poweredOn"/>
    <s v="False"/>
    <n v="2"/>
    <n v="8192"/>
    <n v="151655"/>
    <n v="75011"/>
    <x v="8"/>
    <x v="0"/>
    <x v="0"/>
    <x v="9"/>
  </r>
  <r>
    <x v="331"/>
    <s v="poweredOn"/>
    <s v="False"/>
    <n v="2"/>
    <n v="5120"/>
    <n v="169054"/>
    <n v="114130"/>
    <x v="12"/>
    <x v="0"/>
    <x v="1"/>
    <x v="23"/>
  </r>
  <r>
    <x v="332"/>
    <s v="poweredOff"/>
    <s v="True"/>
    <n v="2"/>
    <n v="8192"/>
    <n v="131285"/>
    <n v="32044"/>
    <x v="8"/>
    <x v="0"/>
    <x v="0"/>
    <x v="7"/>
  </r>
  <r>
    <x v="333"/>
    <s v="poweredOff"/>
    <s v="False"/>
    <n v="2"/>
    <n v="8192"/>
    <n v="131285"/>
    <n v="37292"/>
    <x v="8"/>
    <x v="0"/>
    <x v="0"/>
    <x v="0"/>
  </r>
  <r>
    <x v="334"/>
    <s v="poweredOn"/>
    <s v="False"/>
    <n v="4"/>
    <n v="32768"/>
    <n v="1163126"/>
    <n v="871698"/>
    <x v="21"/>
    <x v="0"/>
    <x v="1"/>
    <x v="27"/>
  </r>
  <r>
    <x v="335"/>
    <s v="poweredOn"/>
    <s v="False"/>
    <n v="4"/>
    <n v="16384"/>
    <n v="426072"/>
    <n v="209664"/>
    <x v="21"/>
    <x v="0"/>
    <x v="1"/>
    <x v="27"/>
  </r>
  <r>
    <x v="336"/>
    <s v="poweredOn"/>
    <s v="False"/>
    <n v="1"/>
    <n v="2048"/>
    <n v="215112"/>
    <n v="98008"/>
    <x v="13"/>
    <x v="0"/>
    <x v="2"/>
    <x v="13"/>
  </r>
  <r>
    <x v="337"/>
    <s v="poweredOn"/>
    <s v="False"/>
    <n v="4"/>
    <n v="32768"/>
    <n v="1081432"/>
    <n v="58652"/>
    <x v="8"/>
    <x v="0"/>
    <x v="3"/>
    <x v="14"/>
  </r>
  <r>
    <x v="338"/>
    <s v="poweredOn"/>
    <s v="False"/>
    <n v="2"/>
    <n v="16384"/>
    <n v="935896"/>
    <n v="935896"/>
    <x v="12"/>
    <x v="0"/>
    <x v="0"/>
    <x v="2"/>
  </r>
  <r>
    <x v="339"/>
    <s v="poweredOn"/>
    <s v="False"/>
    <n v="2"/>
    <n v="3072"/>
    <n v="253889"/>
    <n v="253889"/>
    <x v="12"/>
    <x v="0"/>
    <x v="0"/>
    <x v="3"/>
  </r>
  <r>
    <x v="340"/>
    <s v="poweredOn"/>
    <s v="False"/>
    <n v="2"/>
    <n v="6144"/>
    <n v="256969"/>
    <n v="256969"/>
    <x v="14"/>
    <x v="0"/>
    <x v="1"/>
    <x v="26"/>
  </r>
  <r>
    <x v="341"/>
    <s v="poweredOn"/>
    <s v="False"/>
    <n v="2"/>
    <n v="9216"/>
    <n v="9103019"/>
    <n v="4631091"/>
    <x v="12"/>
    <x v="0"/>
    <x v="1"/>
    <x v="29"/>
  </r>
  <r>
    <x v="342"/>
    <s v="poweredOn"/>
    <s v="False"/>
    <n v="6"/>
    <n v="26624"/>
    <n v="5220629"/>
    <n v="5220629"/>
    <x v="8"/>
    <x v="0"/>
    <x v="1"/>
    <x v="31"/>
  </r>
  <r>
    <x v="343"/>
    <s v="poweredOn"/>
    <s v="False"/>
    <n v="8"/>
    <n v="32768"/>
    <n v="1234303"/>
    <n v="1234303"/>
    <x v="12"/>
    <x v="0"/>
    <x v="3"/>
    <x v="19"/>
  </r>
  <r>
    <x v="344"/>
    <m/>
    <m/>
    <m/>
    <m/>
    <m/>
    <m/>
    <x v="22"/>
    <x v="1"/>
    <x v="4"/>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11E31A-B69C-432C-9B4D-99E290EA1685}" name="PivotTable2" cacheId="2" applyNumberFormats="0" applyBorderFormats="0" applyFontFormats="0" applyPatternFormats="0" applyAlignmentFormats="0" applyWidthHeightFormats="1" dataCaption="Werte" updatedVersion="8" minRefreshableVersion="3" useAutoFormatting="1" itemPrintTitles="1" createdVersion="7" indent="0" outline="1" outlineData="1" multipleFieldFilters="0" rowHeaderCaption="vCPU Ranges and Operating Systems">
  <location ref="A7:D34" firstHeaderRow="0" firstDataRow="1" firstDataCol="1" rowPageCount="5" colPageCount="1"/>
  <pivotFields count="13">
    <pivotField dataField="1" showAll="0"/>
    <pivotField axis="axisPage" showAll="0">
      <items count="5">
        <item x="2"/>
        <item m="1" x="3"/>
        <item x="0"/>
        <item x="1"/>
        <item t="default"/>
      </items>
    </pivotField>
    <pivotField axis="axisPage" showAll="0">
      <items count="5">
        <item x="2"/>
        <item m="1" x="3"/>
        <item x="0"/>
        <item x="1"/>
        <item t="default"/>
      </items>
    </pivotField>
    <pivotField name="Number of vCPUs" axis="axisRow" dataField="1" showAll="0">
      <items count="10">
        <item x="8"/>
        <item x="1"/>
        <item x="2"/>
        <item x="0"/>
        <item x="3"/>
        <item x="4"/>
        <item x="5"/>
        <item x="6"/>
        <item x="7"/>
        <item t="default"/>
      </items>
    </pivotField>
    <pivotField axis="axisPage" showAll="0">
      <items count="208">
        <item x="7"/>
        <item x="2"/>
        <item x="11"/>
        <item x="4"/>
        <item x="9"/>
        <item x="13"/>
        <item x="0"/>
        <item x="3"/>
        <item x="5"/>
        <item m="1" x="89"/>
        <item x="6"/>
        <item m="1" x="141"/>
        <item m="1" x="123"/>
        <item x="15"/>
        <item m="1" x="55"/>
        <item x="30"/>
        <item m="1" x="58"/>
        <item m="1" x="90"/>
        <item x="24"/>
        <item m="1" x="157"/>
        <item m="1" x="161"/>
        <item m="1" x="196"/>
        <item m="1" x="37"/>
        <item m="1" x="138"/>
        <item x="14"/>
        <item m="1" x="166"/>
        <item m="1" x="72"/>
        <item m="1" x="121"/>
        <item x="16"/>
        <item x="19"/>
        <item x="28"/>
        <item m="1" x="163"/>
        <item x="10"/>
        <item m="1" x="182"/>
        <item x="26"/>
        <item x="20"/>
        <item x="29"/>
        <item m="1" x="107"/>
        <item m="1" x="152"/>
        <item m="1" x="71"/>
        <item x="17"/>
        <item x="1"/>
        <item m="1" x="125"/>
        <item m="1" x="122"/>
        <item m="1" x="162"/>
        <item m="1" x="56"/>
        <item m="1" x="174"/>
        <item m="1" x="139"/>
        <item m="1" x="181"/>
        <item m="1" x="39"/>
        <item m="1" x="160"/>
        <item m="1" x="179"/>
        <item m="1" x="148"/>
        <item m="1" x="96"/>
        <item m="1" x="200"/>
        <item m="1" x="130"/>
        <item x="25"/>
        <item m="1" x="143"/>
        <item m="1" x="108"/>
        <item x="12"/>
        <item m="1" x="118"/>
        <item m="1" x="199"/>
        <item m="1" x="92"/>
        <item m="1" x="88"/>
        <item m="1" x="91"/>
        <item m="1" x="190"/>
        <item m="1" x="165"/>
        <item m="1" x="147"/>
        <item x="23"/>
        <item m="1" x="86"/>
        <item m="1" x="195"/>
        <item x="18"/>
        <item m="1" x="99"/>
        <item m="1" x="127"/>
        <item x="27"/>
        <item m="1" x="60"/>
        <item m="1" x="119"/>
        <item m="1" x="31"/>
        <item m="1" x="171"/>
        <item m="1" x="33"/>
        <item m="1" x="137"/>
        <item m="1" x="198"/>
        <item m="1" x="87"/>
        <item m="1" x="50"/>
        <item m="1" x="51"/>
        <item m="1" x="42"/>
        <item m="1" x="34"/>
        <item m="1" x="114"/>
        <item m="1" x="35"/>
        <item m="1" x="74"/>
        <item m="1" x="83"/>
        <item m="1" x="128"/>
        <item m="1" x="65"/>
        <item m="1" x="140"/>
        <item m="1" x="120"/>
        <item m="1" x="192"/>
        <item m="1" x="168"/>
        <item m="1" x="81"/>
        <item m="1" x="66"/>
        <item m="1" x="68"/>
        <item m="1" x="59"/>
        <item m="1" x="105"/>
        <item m="1" x="194"/>
        <item m="1" x="151"/>
        <item m="1" x="126"/>
        <item m="1" x="145"/>
        <item m="1" x="172"/>
        <item m="1" x="62"/>
        <item m="1" x="134"/>
        <item m="1" x="142"/>
        <item m="1" x="183"/>
        <item m="1" x="154"/>
        <item m="1" x="46"/>
        <item m="1" x="100"/>
        <item m="1" x="36"/>
        <item m="1" x="84"/>
        <item m="1" x="189"/>
        <item m="1" x="97"/>
        <item m="1" x="49"/>
        <item m="1" x="111"/>
        <item m="1" x="201"/>
        <item m="1" x="77"/>
        <item m="1" x="156"/>
        <item m="1" x="184"/>
        <item m="1" x="43"/>
        <item m="1" x="164"/>
        <item m="1" x="150"/>
        <item m="1" x="186"/>
        <item m="1" x="53"/>
        <item m="1" x="47"/>
        <item m="1" x="57"/>
        <item m="1" x="44"/>
        <item m="1" x="73"/>
        <item m="1" x="79"/>
        <item m="1" x="61"/>
        <item m="1" x="38"/>
        <item m="1" x="124"/>
        <item m="1" x="180"/>
        <item m="1" x="112"/>
        <item m="1" x="41"/>
        <item m="1" x="185"/>
        <item m="1" x="109"/>
        <item m="1" x="106"/>
        <item m="1" x="135"/>
        <item m="1" x="94"/>
        <item m="1" x="146"/>
        <item m="1" x="93"/>
        <item m="1" x="98"/>
        <item m="1" x="117"/>
        <item m="1" x="113"/>
        <item m="1" x="169"/>
        <item m="1" x="63"/>
        <item m="1" x="54"/>
        <item m="1" x="206"/>
        <item m="1" x="82"/>
        <item m="1" x="202"/>
        <item m="1" x="103"/>
        <item m="1" x="176"/>
        <item m="1" x="155"/>
        <item m="1" x="116"/>
        <item m="1" x="170"/>
        <item m="1" x="173"/>
        <item m="1" x="32"/>
        <item m="1" x="133"/>
        <item m="1" x="115"/>
        <item m="1" x="204"/>
        <item m="1" x="76"/>
        <item m="1" x="110"/>
        <item m="1" x="178"/>
        <item m="1" x="102"/>
        <item m="1" x="69"/>
        <item m="1" x="132"/>
        <item m="1" x="177"/>
        <item m="1" x="67"/>
        <item m="1" x="45"/>
        <item m="1" x="80"/>
        <item m="1" x="78"/>
        <item m="1" x="70"/>
        <item m="1" x="85"/>
        <item m="1" x="40"/>
        <item m="1" x="52"/>
        <item m="1" x="188"/>
        <item m="1" x="64"/>
        <item m="1" x="197"/>
        <item m="1" x="136"/>
        <item m="1" x="158"/>
        <item m="1" x="104"/>
        <item m="1" x="193"/>
        <item m="1" x="203"/>
        <item m="1" x="153"/>
        <item m="1" x="205"/>
        <item m="1" x="159"/>
        <item m="1" x="131"/>
        <item m="1" x="48"/>
        <item m="1" x="149"/>
        <item m="1" x="175"/>
        <item m="1" x="144"/>
        <item m="1" x="75"/>
        <item m="1" x="167"/>
        <item m="1" x="101"/>
        <item m="1" x="95"/>
        <item m="1" x="129"/>
        <item m="1" x="187"/>
        <item m="1" x="191"/>
        <item x="8"/>
        <item x="21"/>
        <item x="22"/>
        <item t="default"/>
      </items>
    </pivotField>
    <pivotField axis="axisPage" showAll="0">
      <items count="6560">
        <item x="269"/>
        <item m="1" x="2752"/>
        <item m="1" x="2138"/>
        <item m="1" x="2480"/>
        <item m="1" x="2377"/>
        <item m="1" x="2736"/>
        <item m="1" x="2528"/>
        <item m="1" x="4170"/>
        <item m="1" x="2974"/>
        <item m="1" x="1202"/>
        <item m="1" x="3437"/>
        <item m="1" x="3999"/>
        <item m="1" x="6376"/>
        <item m="1" x="4122"/>
        <item m="1" x="2661"/>
        <item m="1" x="4422"/>
        <item m="1" x="5105"/>
        <item m="1" x="5710"/>
        <item m="1" x="4860"/>
        <item m="1" x="704"/>
        <item m="1" x="3962"/>
        <item m="1" x="3335"/>
        <item m="1" x="1598"/>
        <item m="1" x="1958"/>
        <item m="1" x="1197"/>
        <item m="1" x="2192"/>
        <item m="1" x="3864"/>
        <item m="1" x="3818"/>
        <item m="1" x="3828"/>
        <item m="1" x="3856"/>
        <item m="1" x="2714"/>
        <item m="1" x="5898"/>
        <item m="1" x="1820"/>
        <item m="1" x="3187"/>
        <item m="1" x="4288"/>
        <item m="1" x="6366"/>
        <item m="1" x="5989"/>
        <item m="1" x="1987"/>
        <item m="1" x="6410"/>
        <item m="1" x="3298"/>
        <item m="1" x="2845"/>
        <item m="1" x="3145"/>
        <item m="1" x="2372"/>
        <item m="1" x="409"/>
        <item m="1" x="1612"/>
        <item m="1" x="1950"/>
        <item m="1" x="1212"/>
        <item m="1" x="5457"/>
        <item m="1" x="2783"/>
        <item m="1" x="5073"/>
        <item m="1" x="4135"/>
        <item m="1" x="2126"/>
        <item m="1" x="1529"/>
        <item m="1" x="4492"/>
        <item m="1" x="2716"/>
        <item m="1" x="4503"/>
        <item m="1" x="978"/>
        <item m="1" x="5346"/>
        <item m="1" x="2777"/>
        <item m="1" x="6226"/>
        <item m="1" x="2801"/>
        <item m="1" x="6348"/>
        <item m="1" x="836"/>
        <item m="1" x="1136"/>
        <item m="1" x="4418"/>
        <item m="1" x="4334"/>
        <item m="1" x="2712"/>
        <item m="1" x="2608"/>
        <item m="1" x="3708"/>
        <item m="1" x="2598"/>
        <item m="1" x="6542"/>
        <item m="1" x="1455"/>
        <item m="1" x="574"/>
        <item m="1" x="2292"/>
        <item m="1" x="5128"/>
        <item m="1" x="1024"/>
        <item m="1" x="1533"/>
        <item m="1" x="1977"/>
        <item m="1" x="3648"/>
        <item m="1" x="960"/>
        <item m="1" x="5040"/>
        <item m="1" x="5648"/>
        <item m="1" x="1161"/>
        <item m="1" x="1592"/>
        <item m="1" x="1998"/>
        <item m="1" x="2369"/>
        <item m="1" x="5590"/>
        <item m="1" x="511"/>
        <item m="1" x="471"/>
        <item m="1" x="3302"/>
        <item m="1" x="436"/>
        <item m="1" x="800"/>
        <item m="1" x="4112"/>
        <item m="1" x="4669"/>
        <item m="1" x="4672"/>
        <item m="1" x="4761"/>
        <item m="1" x="292"/>
        <item m="1" x="6437"/>
        <item m="1" x="3379"/>
        <item m="1" x="3974"/>
        <item m="1" x="6360"/>
        <item m="1" x="6168"/>
        <item m="1" x="567"/>
        <item m="1" x="1453"/>
        <item m="1" x="4100"/>
        <item m="1" x="4116"/>
        <item m="1" x="4661"/>
        <item m="1" x="1355"/>
        <item m="1" x="5778"/>
        <item m="1" x="2309"/>
        <item m="1" x="1642"/>
        <item m="1" x="5798"/>
        <item m="1" x="3364"/>
        <item m="1" x="5961"/>
        <item m="1" x="625"/>
        <item m="1" x="6124"/>
        <item m="1" x="4318"/>
        <item m="1" x="457"/>
        <item m="1" x="1657"/>
        <item m="1" x="3447"/>
        <item m="1" x="1752"/>
        <item m="1" x="1635"/>
        <item m="1" x="3889"/>
        <item m="1" x="1940"/>
        <item m="1" x="2742"/>
        <item m="1" x="4942"/>
        <item m="1" x="6468"/>
        <item m="1" x="496"/>
        <item m="1" x="5951"/>
        <item m="1" x="3531"/>
        <item m="1" x="3879"/>
        <item m="1" x="837"/>
        <item m="1" x="344"/>
        <item m="1" x="6486"/>
        <item m="1" x="841"/>
        <item m="1" x="6333"/>
        <item m="1" x="1774"/>
        <item m="1" x="4636"/>
        <item m="1" x="2005"/>
        <item m="1" x="4275"/>
        <item m="1" x="4658"/>
        <item m="1" x="4376"/>
        <item m="1" x="2786"/>
        <item m="1" x="322"/>
        <item m="1" x="5349"/>
        <item m="1" x="3244"/>
        <item m="1" x="2952"/>
        <item m="1" x="1363"/>
        <item m="1" x="5518"/>
        <item m="1" x="1438"/>
        <item m="1" x="885"/>
        <item m="1" x="5517"/>
        <item m="1" x="1813"/>
        <item m="1" x="2402"/>
        <item m="1" x="2534"/>
        <item m="1" x="4987"/>
        <item m="1" x="4986"/>
        <item m="1" x="943"/>
        <item m="1" x="5020"/>
        <item m="1" x="4992"/>
        <item m="1" x="6195"/>
        <item m="1" x="927"/>
        <item m="1" x="5766"/>
        <item m="1" x="2900"/>
        <item m="1" x="4082"/>
        <item m="1" x="5929"/>
        <item m="1" x="2456"/>
        <item m="1" x="5228"/>
        <item m="1" x="3043"/>
        <item m="1" x="1861"/>
        <item m="1" x="1327"/>
        <item m="1" x="2250"/>
        <item m="1" x="6107"/>
        <item m="1" x="4129"/>
        <item m="1" x="3352"/>
        <item m="1" x="2660"/>
        <item m="1" x="5852"/>
        <item m="1" x="1058"/>
        <item m="1" x="581"/>
        <item m="1" x="6311"/>
        <item m="1" x="4714"/>
        <item m="1" x="5281"/>
        <item m="1" x="372"/>
        <item m="1" x="3776"/>
        <item m="1" x="3773"/>
        <item m="1" x="4414"/>
        <item m="1" x="3483"/>
        <item m="1" x="1103"/>
        <item m="1" x="3178"/>
        <item m="1" x="297"/>
        <item m="1" x="2754"/>
        <item m="1" x="4108"/>
        <item m="1" x="5819"/>
        <item m="1" x="4126"/>
        <item m="1" x="725"/>
        <item m="1" x="731"/>
        <item m="1" x="5685"/>
        <item m="1" x="5670"/>
        <item m="1" x="2086"/>
        <item m="1" x="734"/>
        <item m="1" x="4915"/>
        <item m="1" x="4154"/>
        <item m="1" x="1459"/>
        <item m="1" x="1360"/>
        <item m="1" x="2420"/>
        <item m="1" x="1423"/>
        <item m="1" x="4006"/>
        <item m="1" x="872"/>
        <item m="1" x="2067"/>
        <item m="1" x="3328"/>
        <item m="1" x="3729"/>
        <item m="1" x="4950"/>
        <item m="1" x="3390"/>
        <item m="1" x="5491"/>
        <item m="1" x="4635"/>
        <item m="1" x="6322"/>
        <item m="1" x="367"/>
        <item m="1" x="1291"/>
        <item m="1" x="1329"/>
        <item m="1" x="1006"/>
        <item m="1" x="5459"/>
        <item m="1" x="5751"/>
        <item m="1" x="969"/>
        <item m="1" x="333"/>
        <item m="1" x="1194"/>
        <item m="1" x="3547"/>
        <item m="1" x="3523"/>
        <item m="1" x="3913"/>
        <item m="1" x="5682"/>
        <item m="1" x="5421"/>
        <item m="1" x="3139"/>
        <item m="1" x="330"/>
        <item m="1" x="2909"/>
        <item m="1" x="4988"/>
        <item m="1" x="5934"/>
        <item m="1" x="4560"/>
        <item m="1" x="4705"/>
        <item m="1" x="3410"/>
        <item m="1" x="4866"/>
        <item m="1" x="3978"/>
        <item m="1" x="4893"/>
        <item m="1" x="4729"/>
        <item m="1" x="2638"/>
        <item m="1" x="2340"/>
        <item m="1" x="1388"/>
        <item m="1" x="349"/>
        <item m="1" x="2502"/>
        <item m="1" x="2762"/>
        <item m="1" x="4132"/>
        <item m="1" x="2935"/>
        <item m="1" x="5506"/>
        <item m="1" x="6527"/>
        <item m="1" x="1216"/>
        <item m="1" x="5405"/>
        <item m="1" x="5567"/>
        <item m="1" x="6304"/>
        <item m="1" x="3673"/>
        <item m="1" x="1010"/>
        <item m="1" x="2265"/>
        <item m="1" x="2489"/>
        <item m="1" x="2105"/>
        <item m="1" x="2455"/>
        <item m="1" x="456"/>
        <item m="1" x="319"/>
        <item m="1" x="697"/>
        <item m="1" x="5813"/>
        <item m="1" x="1809"/>
        <item m="1" x="4654"/>
        <item m="1" x="6476"/>
        <item m="1" x="4687"/>
        <item m="1" x="6471"/>
        <item m="1" x="2575"/>
        <item m="1" x="4859"/>
        <item m="1" x="4576"/>
        <item m="1" x="4664"/>
        <item m="1" x="2785"/>
        <item m="1" x="2156"/>
        <item m="1" x="1898"/>
        <item m="1" x="6009"/>
        <item m="1" x="1743"/>
        <item m="1" x="5644"/>
        <item m="1" x="2860"/>
        <item m="1" x="2077"/>
        <item m="1" x="5724"/>
        <item m="1" x="1079"/>
        <item m="1" x="2498"/>
        <item m="1" x="3422"/>
        <item m="1" x="4867"/>
        <item m="1" x="2047"/>
        <item m="1" x="2747"/>
        <item m="1" x="2604"/>
        <item m="1" x="3048"/>
        <item m="1" x="5341"/>
        <item m="1" x="1949"/>
        <item m="1" x="2988"/>
        <item m="1" x="4349"/>
        <item m="1" x="2622"/>
        <item m="1" x="4475"/>
        <item m="1" x="6254"/>
        <item m="1" x="1488"/>
        <item m="1" x="4655"/>
        <item m="1" x="3580"/>
        <item m="1" x="2036"/>
        <item m="1" x="1139"/>
        <item m="1" x="6475"/>
        <item m="1" x="1733"/>
        <item m="1" x="2242"/>
        <item m="1" x="1552"/>
        <item m="1" x="2152"/>
        <item m="1" x="2561"/>
        <item m="1" x="4779"/>
        <item m="1" x="4230"/>
        <item m="1" x="1578"/>
        <item m="1" x="6546"/>
        <item m="1" x="810"/>
        <item m="1" x="1067"/>
        <item m="1" x="5377"/>
        <item m="1" x="6371"/>
        <item m="1" x="2944"/>
        <item m="1" x="4499"/>
        <item m="1" x="2268"/>
        <item m="1" x="1993"/>
        <item m="1" x="1268"/>
        <item m="1" x="1138"/>
        <item m="1" x="5411"/>
        <item m="1" x="4624"/>
        <item m="1" x="4712"/>
        <item m="1" x="6120"/>
        <item m="1" x="6424"/>
        <item m="1" x="1537"/>
        <item m="1" x="5293"/>
        <item m="1" x="1852"/>
        <item m="1" x="4192"/>
        <item m="1" x="2924"/>
        <item m="1" x="6496"/>
        <item m="1" x="5707"/>
        <item m="1" x="4350"/>
        <item m="1" x="856"/>
        <item m="1" x="1833"/>
        <item m="1" x="1928"/>
        <item m="1" x="2215"/>
        <item m="1" x="1880"/>
        <item m="1" x="2205"/>
        <item m="1" x="1901"/>
        <item m="1" x="2070"/>
        <item m="1" x="2025"/>
        <item m="1" x="1947"/>
        <item m="1" x="5849"/>
        <item m="1" x="2001"/>
        <item m="1" x="1864"/>
        <item m="1" x="1914"/>
        <item m="1" x="1906"/>
        <item m="1" x="1610"/>
        <item m="1" x="1781"/>
        <item m="1" x="1211"/>
        <item m="1" x="1277"/>
        <item m="1" x="1238"/>
        <item m="1" x="1217"/>
        <item m="1" x="1867"/>
        <item m="1" x="1193"/>
        <item m="1" x="1381"/>
        <item m="1" x="3687"/>
        <item m="1" x="5436"/>
        <item m="1" x="1723"/>
        <item m="1" x="5120"/>
        <item m="1" x="840"/>
        <item m="1" x="3068"/>
        <item m="1" x="1082"/>
        <item m="1" x="1742"/>
        <item m="1" x="2780"/>
        <item m="1" x="1866"/>
        <item m="1" x="1680"/>
        <item m="1" x="6100"/>
        <item m="1" x="1376"/>
        <item m="1" x="4002"/>
        <item m="1" x="5338"/>
        <item m="1" x="1992"/>
        <item m="1" x="1007"/>
        <item m="1" x="3105"/>
        <item m="1" x="5019"/>
        <item m="1" x="4965"/>
        <item m="1" x="4899"/>
        <item m="1" x="5035"/>
        <item m="1" x="2277"/>
        <item m="1" x="2566"/>
        <item m="1" x="4994"/>
        <item m="1" x="4991"/>
        <item m="1" x="729"/>
        <item m="1" x="5003"/>
        <item m="1" x="2341"/>
        <item m="1" x="327"/>
        <item m="1" x="2466"/>
        <item m="1" x="5033"/>
        <item m="1" x="4896"/>
        <item m="1" x="2438"/>
        <item m="1" x="2405"/>
        <item m="1" x="5021"/>
        <item m="1" x="2275"/>
        <item m="1" x="4999"/>
        <item m="1" x="5015"/>
        <item m="1" x="2056"/>
        <item m="1" x="2301"/>
        <item m="1" x="5032"/>
        <item m="1" x="5026"/>
        <item m="1" x="5024"/>
        <item m="1" x="5016"/>
        <item m="1" x="4995"/>
        <item m="1" x="2464"/>
        <item m="1" x="4879"/>
        <item m="1" x="4781"/>
        <item m="1" x="4484"/>
        <item m="1" x="4363"/>
        <item m="1" x="4496"/>
        <item m="1" x="4050"/>
        <item m="1" x="3923"/>
        <item m="1" x="4295"/>
        <item m="1" x="4436"/>
        <item m="1" x="3969"/>
        <item m="1" x="4128"/>
        <item m="1" x="4323"/>
        <item m="1" x="4333"/>
        <item m="1" x="4563"/>
        <item m="1" x="4680"/>
        <item m="1" x="5277"/>
        <item m="1" x="4179"/>
        <item m="1" x="4678"/>
        <item m="1" x="4080"/>
        <item m="1" x="4723"/>
        <item m="1" x="4408"/>
        <item m="1" x="4369"/>
        <item m="1" x="4739"/>
        <item m="1" x="3972"/>
        <item m="1" x="4401"/>
        <item m="1" x="4925"/>
        <item m="1" x="4797"/>
        <item m="1" x="4755"/>
        <item m="1" x="4072"/>
        <item m="1" x="4480"/>
        <item m="1" x="4236"/>
        <item m="1" x="4198"/>
        <item m="1" x="4806"/>
        <item m="1" x="4701"/>
        <item m="1" x="4379"/>
        <item m="1" x="3964"/>
        <item m="1" x="3960"/>
        <item m="1" x="4985"/>
        <item m="1" x="4251"/>
        <item m="1" x="4201"/>
        <item m="1" x="4489"/>
        <item m="1" x="4031"/>
        <item m="1" x="4233"/>
        <item m="1" x="3929"/>
        <item m="1" x="4097"/>
        <item m="1" x="5000"/>
        <item m="1" x="4205"/>
        <item m="1" x="3919"/>
        <item m="1" x="4478"/>
        <item m="1" x="4356"/>
        <item m="1" x="4362"/>
        <item m="1" x="4692"/>
        <item m="1" x="4643"/>
        <item m="1" x="4974"/>
        <item m="1" x="4449"/>
        <item m="1" x="3921"/>
        <item m="1" x="4510"/>
        <item m="1" x="4060"/>
        <item m="1" x="4745"/>
        <item m="1" x="5090"/>
        <item m="1" x="4777"/>
        <item m="1" x="4462"/>
        <item m="1" x="4471"/>
        <item m="1" x="4804"/>
        <item m="1" x="5010"/>
        <item m="1" x="5011"/>
        <item m="1" x="4065"/>
        <item m="1" x="4603"/>
        <item m="1" x="4012"/>
        <item m="1" x="4769"/>
        <item m="1" x="4375"/>
        <item m="1" x="4397"/>
        <item m="1" x="4206"/>
        <item m="1" x="4046"/>
        <item m="1" x="4167"/>
        <item m="1" x="4212"/>
        <item m="1" x="3933"/>
        <item m="1" x="1543"/>
        <item m="1" x="1546"/>
        <item m="1" x="1564"/>
        <item m="1" x="1558"/>
        <item m="1" x="1566"/>
        <item m="1" x="1452"/>
        <item m="1" x="1806"/>
        <item m="1" x="1770"/>
        <item m="1" x="4575"/>
        <item m="1" x="4101"/>
        <item m="1" x="4394"/>
        <item m="1" x="3939"/>
        <item m="1" x="4315"/>
        <item m="1" x="4823"/>
        <item m="1" x="4142"/>
        <item m="1" x="4215"/>
        <item m="1" x="3946"/>
        <item m="1" x="4625"/>
        <item m="1" x="4149"/>
        <item m="1" x="4839"/>
        <item m="1" x="4038"/>
        <item m="1" x="6538"/>
        <item m="1" x="4871"/>
        <item m="1" x="4734"/>
        <item m="1" x="4152"/>
        <item m="1" x="4877"/>
        <item m="1" x="4393"/>
        <item m="1" x="4528"/>
        <item m="1" x="4719"/>
        <item m="1" x="4391"/>
        <item m="1" x="5137"/>
        <item m="1" x="3942"/>
        <item m="1" x="5191"/>
        <item m="1" x="4194"/>
        <item m="1" x="4319"/>
        <item m="1" x="4281"/>
        <item m="1" x="4190"/>
        <item m="1" x="4577"/>
        <item m="1" x="4013"/>
        <item m="1" x="6340"/>
        <item m="1" x="3983"/>
        <item m="1" x="4648"/>
        <item m="1" x="4187"/>
        <item m="1" x="4676"/>
        <item m="1" x="4009"/>
        <item m="1" x="4266"/>
        <item m="1" x="4630"/>
        <item m="1" x="4173"/>
        <item m="1" x="4280"/>
        <item m="1" x="4306"/>
        <item m="1" x="2778"/>
        <item m="1" x="3998"/>
        <item m="1" x="4388"/>
        <item m="1" x="3987"/>
        <item m="1" x="3979"/>
        <item m="1" x="4622"/>
        <item m="1" x="2488"/>
        <item m="1" x="4931"/>
        <item m="1" x="3665"/>
        <item m="1" x="4883"/>
        <item m="1" x="4068"/>
        <item m="1" x="4048"/>
        <item m="1" x="4447"/>
        <item m="1" x="4327"/>
        <item m="1" x="4271"/>
        <item m="1" x="3957"/>
        <item m="1" x="4324"/>
        <item m="1" x="3926"/>
        <item m="1" x="4704"/>
        <item m="1" x="4222"/>
        <item m="1" x="4548"/>
        <item m="1" x="4283"/>
        <item m="1" x="4367"/>
        <item m="1" x="4536"/>
        <item m="1" x="4727"/>
        <item m="1" x="4147"/>
        <item m="1" x="1347"/>
        <item m="1" x="4185"/>
        <item m="1" x="4004"/>
        <item m="1" x="4182"/>
        <item m="1" x="2408"/>
        <item m="1" x="2410"/>
        <item m="1" x="3739"/>
        <item m="1" x="4325"/>
        <item m="1" x="3507"/>
        <item m="1" x="614"/>
        <item m="1" x="4450"/>
        <item m="1" x="5823"/>
        <item m="1" x="624"/>
        <item m="1" x="637"/>
        <item m="1" x="2137"/>
        <item m="1" x="613"/>
        <item m="1" x="629"/>
        <item m="1" x="2111"/>
        <item m="1" x="598"/>
        <item m="1" x="677"/>
        <item m="1" x="2095"/>
        <item m="1" x="2504"/>
        <item m="1" x="1904"/>
        <item m="1" x="824"/>
        <item m="1" x="402"/>
        <item m="1" x="1942"/>
        <item m="1" x="2131"/>
        <item m="1" x="2024"/>
        <item m="1" x="1996"/>
        <item m="1" x="633"/>
        <item m="1" x="3398"/>
        <item m="1" x="1151"/>
        <item m="1" x="3234"/>
        <item m="1" x="5573"/>
        <item m="1" x="3103"/>
        <item m="1" x="3137"/>
        <item m="1" x="3284"/>
        <item m="1" x="4928"/>
        <item m="1" x="2670"/>
        <item m="1" x="3359"/>
        <item m="1" x="3439"/>
        <item m="1" x="1338"/>
        <item m="1" x="1239"/>
        <item m="1" x="3317"/>
        <item m="1" x="3271"/>
        <item m="1" x="3265"/>
        <item m="1" x="2282"/>
        <item m="1" x="2726"/>
        <item m="1" x="3843"/>
        <item m="1" x="606"/>
        <item m="1" x="2975"/>
        <item m="1" x="2936"/>
        <item m="1" x="3075"/>
        <item m="1" x="3067"/>
        <item m="1" x="2954"/>
        <item m="1" x="3059"/>
        <item m="1" x="3662"/>
        <item m="1" x="3819"/>
        <item m="1" x="3497"/>
        <item m="1" x="3326"/>
        <item m="1" x="2430"/>
        <item m="1" x="2373"/>
        <item m="1" x="2316"/>
        <item m="1" x="2248"/>
        <item m="1" x="1402"/>
        <item m="1" x="5388"/>
        <item m="1" x="4404"/>
        <item m="1" x="5799"/>
        <item m="1" x="5580"/>
        <item m="1" x="5940"/>
        <item m="1" x="4550"/>
        <item m="1" x="5957"/>
        <item m="1" x="1886"/>
        <item m="1" x="1364"/>
        <item m="1" x="1753"/>
        <item m="1" x="1632"/>
        <item m="1" x="4989"/>
        <item m="1" x="5304"/>
        <item m="1" x="6448"/>
        <item m="1" x="5417"/>
        <item m="1" x="2749"/>
        <item m="1" x="2509"/>
        <item m="1" x="2642"/>
        <item m="1" x="1276"/>
        <item m="1" x="3014"/>
        <item m="1" x="2014"/>
        <item m="1" x="2605"/>
        <item m="1" x="3290"/>
        <item m="1" x="2925"/>
        <item m="1" x="711"/>
        <item m="1" x="1187"/>
        <item m="1" x="2252"/>
        <item m="1" x="2094"/>
        <item m="1" x="2729"/>
        <item m="1" x="1910"/>
        <item m="1" x="3001"/>
        <item m="1" x="2139"/>
        <item m="1" x="2243"/>
        <item m="1" x="1994"/>
        <item m="1" x="2530"/>
        <item m="1" x="2986"/>
        <item m="1" x="3332"/>
        <item m="1" x="3248"/>
        <item m="1" x="3190"/>
        <item m="1" x="3134"/>
        <item m="1" x="3166"/>
        <item m="1" x="3054"/>
        <item m="1" x="3349"/>
        <item m="1" x="3318"/>
        <item m="1" x="3073"/>
        <item m="1" x="2926"/>
        <item m="1" x="3230"/>
        <item m="1" x="3156"/>
        <item m="1" x="3267"/>
        <item m="1" x="1167"/>
        <item m="1" x="1184"/>
        <item m="1" x="1158"/>
        <item m="1" x="1046"/>
        <item m="1" x="1140"/>
        <item m="1" x="958"/>
        <item m="1" x="964"/>
        <item m="1" x="2722"/>
        <item m="1" x="2730"/>
        <item m="1" x="439"/>
        <item m="1" x="343"/>
        <item m="1" x="2871"/>
        <item m="1" x="3153"/>
        <item m="1" x="3095"/>
        <item m="1" x="3023"/>
        <item m="1" x="3086"/>
        <item m="1" x="3070"/>
        <item m="1" x="3127"/>
        <item m="1" x="823"/>
        <item m="1" x="1450"/>
        <item m="1" x="923"/>
        <item m="1" x="1118"/>
        <item m="1" x="2304"/>
        <item m="1" x="1594"/>
        <item m="1" x="4305"/>
        <item m="1" x="2560"/>
        <item m="1" x="5112"/>
        <item m="1" x="3595"/>
        <item m="1" x="5712"/>
        <item m="1" x="1858"/>
        <item m="1" x="4351"/>
        <item m="1" x="2019"/>
        <item m="1" x="3361"/>
        <item m="1" x="5353"/>
        <item m="1" x="691"/>
        <item m="1" x="717"/>
        <item m="1" x="2673"/>
        <item m="1" x="4674"/>
        <item m="1" x="4911"/>
        <item m="1" x="4747"/>
        <item m="1" x="4459"/>
        <item m="1" x="447"/>
        <item m="1" x="4832"/>
        <item m="1" x="1199"/>
        <item m="1" x="293"/>
        <item m="1" x="4123"/>
        <item m="1" x="5971"/>
        <item m="1" x="6293"/>
        <item m="1" x="1655"/>
        <item m="1" x="4579"/>
        <item m="1" x="6370"/>
        <item m="1" x="6379"/>
        <item m="1" x="468"/>
        <item m="1" x="1766"/>
        <item m="1" x="1320"/>
        <item m="1" x="962"/>
        <item m="1" x="3450"/>
        <item m="1" x="3345"/>
        <item m="1" x="1036"/>
        <item m="1" x="1301"/>
        <item m="1" x="1443"/>
        <item m="1" x="6305"/>
        <item m="1" x="3055"/>
        <item m="1" x="3091"/>
        <item m="1" x="5009"/>
        <item m="1" x="2822"/>
        <item m="1" x="1273"/>
        <item m="1" x="5186"/>
        <item m="1" x="2864"/>
        <item m="1" x="3371"/>
        <item m="1" x="5942"/>
        <item m="1" x="5615"/>
        <item m="1" x="1419"/>
        <item m="1" x="4684"/>
        <item m="1" x="3514"/>
        <item m="1" x="2618"/>
        <item m="1" x="3671"/>
        <item m="1" x="3826"/>
        <item m="1" x="2797"/>
        <item m="1" x="2325"/>
        <item m="1" x="2810"/>
        <item m="1" x="3685"/>
        <item m="1" x="3652"/>
        <item m="1" x="1328"/>
        <item m="1" x="3967"/>
        <item m="1" x="4358"/>
        <item m="1" x="2337"/>
        <item m="1" x="5381"/>
        <item m="1" x="2524"/>
        <item m="1" x="4858"/>
        <item m="1" x="4228"/>
        <item m="1" x="5906"/>
        <item m="1" x="1356"/>
        <item m="1" x="3412"/>
        <item m="1" x="1790"/>
        <item m="1" x="6300"/>
        <item m="1" x="1638"/>
        <item m="1" x="3072"/>
        <item m="1" x="2289"/>
        <item m="1" x="4011"/>
        <item m="1" x="5452"/>
        <item m="1" x="6081"/>
        <item m="1" x="4543"/>
        <item m="1" x="4938"/>
        <item m="1" x="6431"/>
        <item m="1" x="3615"/>
        <item m="1" x="2641"/>
        <item m="1" x="5270"/>
        <item m="1" x="2441"/>
        <item m="1" x="4880"/>
        <item m="1" x="428"/>
        <item m="1" x="551"/>
        <item m="1" x="4569"/>
        <item m="1" x="2042"/>
        <item m="1" x="2701"/>
        <item m="1" x="1932"/>
        <item m="1" x="5227"/>
        <item m="1" x="5553"/>
        <item m="1" x="3912"/>
        <item m="1" x="482"/>
        <item m="1" x="2381"/>
        <item m="1" x="4124"/>
        <item m="1" x="3356"/>
        <item m="1" x="3255"/>
        <item m="1" x="3520"/>
        <item m="1" x="1868"/>
        <item m="1" x="3041"/>
        <item m="1" x="2999"/>
        <item m="1" x="5865"/>
        <item m="1" x="1284"/>
        <item m="1" x="6239"/>
        <item m="1" x="6094"/>
        <item m="1" x="6355"/>
        <item m="1" x="4098"/>
        <item m="1" x="3340"/>
        <item m="1" x="373"/>
        <item m="1" x="5061"/>
        <item m="1" x="1062"/>
        <item m="1" x="3329"/>
        <item m="1" x="2060"/>
        <item m="1" x="6102"/>
        <item m="1" x="1656"/>
        <item m="1" x="561"/>
        <item m="1" x="3376"/>
        <item m="1" x="1661"/>
        <item m="1" x="1831"/>
        <item m="1" x="2163"/>
        <item m="1" x="5956"/>
        <item m="1" x="2344"/>
        <item m="1" x="6335"/>
        <item m="1" x="4921"/>
        <item m="1" x="4377"/>
        <item m="1" x="2435"/>
        <item m="1" x="6323"/>
        <item m="1" x="1250"/>
        <item m="1" x="5674"/>
        <item m="1" x="1071"/>
        <item m="1" x="1077"/>
        <item m="1" x="6104"/>
        <item m="1" x="4562"/>
        <item m="1" x="3428"/>
        <item m="1" x="3887"/>
        <item m="1" x="4130"/>
        <item m="1" x="2521"/>
        <item m="1" x="1390"/>
        <item m="1" x="6234"/>
        <item m="1" x="866"/>
        <item m="1" x="2307"/>
        <item m="1" x="5162"/>
        <item m="1" x="6287"/>
        <item m="1" x="6350"/>
        <item m="1" x="5220"/>
        <item m="1" x="1251"/>
        <item m="1" x="5994"/>
        <item m="1" x="3602"/>
        <item m="1" x="6010"/>
        <item m="1" x="1160"/>
        <item m="1" x="4732"/>
        <item m="1" x="3308"/>
        <item m="1" x="1821"/>
        <item m="1" x="3467"/>
        <item m="1" x="2363"/>
        <item m="1" x="1429"/>
        <item m="1" x="6336"/>
        <item m="1" x="3592"/>
        <item m="1" x="1080"/>
        <item m="1" x="4564"/>
        <item m="1" x="3568"/>
        <item m="1" x="5837"/>
        <item m="1" x="2173"/>
        <item m="1" x="4559"/>
        <item m="1" x="3257"/>
        <item m="1" x="1715"/>
        <item m="1" x="2923"/>
        <item m="1" x="5692"/>
        <item m="1" x="315"/>
        <item m="1" x="5525"/>
        <item m="1" x="5840"/>
        <item m="1" x="5373"/>
        <item m="1" x="2799"/>
        <item m="1" x="5955"/>
        <item m="1" x="1773"/>
        <item m="1" x="1580"/>
        <item m="1" x="4610"/>
        <item m="1" x="4762"/>
        <item m="1" x="5861"/>
        <item m="1" x="6357"/>
        <item m="1" x="6244"/>
        <item m="1" x="2596"/>
        <item m="1" x="2815"/>
        <item m="1" x="5602"/>
        <item m="1" x="1430"/>
        <item m="1" x="707"/>
        <item m="1" x="617"/>
        <item m="1" x="674"/>
        <item m="1" x="4679"/>
        <item m="1" x="2130"/>
        <item m="1" x="449"/>
        <item m="1" x="369"/>
        <item m="1" x="4438"/>
        <item m="1" x="6451"/>
        <item m="1" x="5619"/>
        <item m="1" x="4294"/>
        <item m="1" x="3997"/>
        <item m="1" x="458"/>
        <item m="1" x="6416"/>
        <item m="1" x="5481"/>
        <item m="1" x="3136"/>
        <item m="1" x="2174"/>
        <item m="1" x="5718"/>
        <item m="1" x="1404"/>
        <item m="1" x="5760"/>
        <item m="1" x="5248"/>
        <item m="1" x="5668"/>
        <item m="1" x="2881"/>
        <item m="1" x="865"/>
        <item m="1" x="981"/>
        <item m="1" x="5515"/>
        <item m="1" x="1854"/>
        <item m="1" x="1395"/>
        <item m="1" x="4895"/>
        <item m="1" x="4892"/>
        <item m="1" x="4894"/>
        <item m="1" x="656"/>
        <item m="1" x="1104"/>
        <item m="1" x="4842"/>
        <item m="1" x="2728"/>
        <item m="1" x="2046"/>
        <item m="1" x="3854"/>
        <item m="1" x="5578"/>
        <item m="1" x="1241"/>
        <item m="1" x="3516"/>
        <item m="1" x="2425"/>
        <item m="1" x="3401"/>
        <item m="1" x="2750"/>
        <item m="1" x="4760"/>
        <item m="1" x="5157"/>
        <item m="1" x="2991"/>
        <item m="1" x="559"/>
        <item m="1" x="3491"/>
        <item m="1" x="755"/>
        <item m="1" x="4650"/>
        <item m="1" x="5545"/>
        <item m="1" x="4064"/>
        <item m="1" x="5330"/>
        <item m="1" x="5384"/>
        <item m="1" x="4963"/>
        <item m="1" x="5795"/>
        <item m="1" x="4673"/>
        <item m="1" x="6005"/>
        <item m="1" x="5624"/>
        <item m="1" x="572"/>
        <item m="1" x="4740"/>
        <item m="1" x="2317"/>
        <item m="1" x="4828"/>
        <item m="1" x="2353"/>
        <item m="1" x="5119"/>
        <item m="1" x="1565"/>
        <item m="1" x="6282"/>
        <item m="1" x="4626"/>
        <item m="1" x="871"/>
        <item m="1" x="5427"/>
        <item m="1" x="1955"/>
        <item m="1" x="4282"/>
        <item m="1" x="5173"/>
        <item m="1" x="4093"/>
        <item m="1" x="5358"/>
        <item m="1" x="5432"/>
        <item m="1" x="4850"/>
        <item m="1" x="4998"/>
        <item m="1" x="2389"/>
        <item m="1" x="683"/>
        <item m="1" x="4580"/>
        <item m="1" x="5243"/>
        <item m="1" x="4567"/>
        <item m="1" x="5359"/>
        <item m="1" x="4483"/>
        <item m="1" x="4774"/>
        <item m="1" x="6086"/>
        <item m="1" x="4347"/>
        <item m="1" x="6339"/>
        <item m="1" x="892"/>
        <item m="1" x="1354"/>
        <item m="1" x="4425"/>
        <item m="1" x="5750"/>
        <item m="1" x="1433"/>
        <item m="1" x="4410"/>
        <item m="1" x="1422"/>
        <item m="1" x="5418"/>
        <item m="1" x="5988"/>
        <item m="1" x="4793"/>
        <item m="1" x="1869"/>
        <item m="1" x="5454"/>
        <item m="1" x="541"/>
        <item m="1" x="1286"/>
        <item m="1" x="1968"/>
        <item m="1" x="1322"/>
        <item m="1" x="4984"/>
        <item m="1" x="3026"/>
        <item m="1" x="2597"/>
        <item m="1" x="6115"/>
        <item m="1" x="4811"/>
        <item m="1" x="2694"/>
        <item m="1" x="4801"/>
        <item m="1" x="1262"/>
        <item m="1" x="6298"/>
        <item m="1" x="6474"/>
        <item m="1" x="1201"/>
        <item m="1" x="1981"/>
        <item m="1" x="2434"/>
        <item m="1" x="1214"/>
        <item m="1" x="508"/>
        <item m="1" x="2555"/>
        <item m="1" x="1272"/>
        <item m="1" x="3515"/>
        <item m="1" x="2076"/>
        <item m="1" x="2594"/>
        <item m="1" x="6040"/>
        <item m="1" x="4598"/>
        <item m="1" x="1873"/>
        <item m="1" x="6143"/>
        <item m="1" x="671"/>
        <item m="1" x="6215"/>
        <item m="1" x="6174"/>
        <item m="1" x="488"/>
        <item m="1" x="5950"/>
        <item m="1" x="474"/>
        <item m="1" x="359"/>
        <item m="1" x="6246"/>
        <item m="1" x="416"/>
        <item m="1" x="782"/>
        <item m="1" x="4357"/>
        <item m="1" x="5060"/>
        <item m="1" x="5190"/>
        <item m="1" x="6247"/>
        <item m="1" x="2460"/>
        <item m="1" x="4885"/>
        <item m="1" x="3619"/>
        <item m="1" x="5298"/>
        <item m="1" x="5498"/>
        <item m="1" x="6194"/>
        <item m="1" x="4396"/>
        <item m="1" x="4976"/>
        <item m="1" x="765"/>
        <item m="1" x="3129"/>
        <item m="1" x="565"/>
        <item m="1" x="2809"/>
        <item m="1" x="929"/>
        <item m="1" x="325"/>
        <item m="1" x="843"/>
        <item m="1" x="821"/>
        <item m="1" x="3925"/>
        <item m="1" x="4717"/>
        <item m="1" x="5660"/>
        <item m="1" x="1990"/>
        <item m="1" x="6528"/>
        <item m="1" x="6022"/>
        <item m="1" x="1559"/>
        <item m="1" x="1335"/>
        <item m="1" x="413"/>
        <item m="1" x="2512"/>
        <item m="1" x="3768"/>
        <item m="1" x="1078"/>
        <item m="1" x="4617"/>
        <item m="1" x="949"/>
        <item m="1" x="4226"/>
        <item m="1" x="3334"/>
        <item m="1" x="1701"/>
        <item m="1" x="752"/>
        <item m="1" x="5853"/>
        <item m="1" x="2352"/>
        <item m="1" x="3380"/>
        <item m="1" x="2288"/>
        <item m="1" x="3466"/>
        <item m="1" x="5207"/>
        <item m="1" x="3835"/>
        <item m="1" x="5614"/>
        <item m="1" x="1393"/>
        <item m="1" x="2967"/>
        <item m="1" x="3956"/>
        <item m="1" x="2356"/>
        <item m="1" x="5502"/>
        <item m="1" x="1371"/>
        <item m="1" x="3130"/>
        <item m="1" x="720"/>
        <item m="1" x="1119"/>
        <item m="1" x="955"/>
        <item m="1" x="5002"/>
        <item m="1" x="4461"/>
        <item m="1" x="1191"/>
        <item m="1" x="5038"/>
        <item m="1" x="4726"/>
        <item m="1" x="4466"/>
        <item m="1" x="1418"/>
        <item m="1" x="956"/>
        <item m="1" x="5741"/>
        <item m="1" x="3126"/>
        <item m="1" x="1892"/>
        <item m="1" x="2120"/>
        <item m="1" x="3093"/>
        <item m="1" x="3360"/>
        <item m="1" x="1056"/>
        <item m="1" x="5383"/>
        <item m="1" x="1890"/>
        <item m="1" x="976"/>
        <item m="1" x="4778"/>
        <item m="1" x="5208"/>
        <item m="1" x="4495"/>
        <item m="1" x="4634"/>
        <item m="1" x="3454"/>
        <item m="1" x="2711"/>
        <item m="1" x="2241"/>
        <item m="1" x="1691"/>
        <item m="1" x="3208"/>
        <item m="1" x="777"/>
        <item m="1" x="814"/>
        <item m="1" x="3098"/>
        <item m="1" x="1482"/>
        <item m="1" x="4028"/>
        <item m="1" x="1308"/>
        <item m="1" x="1361"/>
        <item m="1" x="4096"/>
        <item m="1" x="5154"/>
        <item m="1" x="950"/>
        <item m="1" x="2084"/>
        <item m="1" x="4434"/>
        <item m="1" x="1836"/>
        <item m="1" x="5230"/>
        <item m="1" x="665"/>
        <item m="1" x="1122"/>
        <item m="1" x="355"/>
        <item m="1" x="4671"/>
        <item m="1" x="5536"/>
        <item m="1" x="1644"/>
        <item m="1" x="2355"/>
        <item m="1" x="4525"/>
        <item m="1" x="2257"/>
        <item m="1" x="4320"/>
        <item m="1" x="968"/>
        <item m="1" x="5754"/>
        <item m="1" x="3313"/>
        <item m="1" x="6118"/>
        <item m="1" x="3436"/>
        <item m="1" x="4037"/>
        <item m="1" x="4070"/>
        <item m="1" x="5601"/>
        <item m="1" x="1667"/>
        <item m="1" x="919"/>
        <item m="1" x="1204"/>
        <item m="1" x="4302"/>
        <item m="1" x="1625"/>
        <item m="1" x="4593"/>
        <item m="1" x="2676"/>
        <item m="1" x="5637"/>
        <item m="1" x="2621"/>
        <item m="1" x="1470"/>
        <item m="1" x="5350"/>
        <item m="1" x="4257"/>
        <item m="1" x="2399"/>
        <item m="1" x="3646"/>
        <item m="1" x="2782"/>
        <item m="1" x="4538"/>
        <item m="1" x="3373"/>
        <item m="1" x="5767"/>
        <item m="1" x="4765"/>
        <item m="1" x="3002"/>
        <item m="1" x="4474"/>
        <item m="1" x="3116"/>
        <item m="1" x="4160"/>
        <item m="1" x="3902"/>
        <item m="1" x="833"/>
        <item m="1" x="4864"/>
        <item m="1" x="5262"/>
        <item m="1" x="1677"/>
        <item m="1" x="4039"/>
        <item m="1" x="3954"/>
        <item m="1" x="1444"/>
        <item m="1" x="276"/>
        <item m="1" x="499"/>
        <item m="1" x="1396"/>
        <item m="1" x="6411"/>
        <item m="1" x="4949"/>
        <item m="1" x="3524"/>
        <item m="1" x="5415"/>
        <item m="1" x="645"/>
        <item m="1" x="2626"/>
        <item m="1" x="4619"/>
        <item m="1" x="603"/>
        <item m="1" x="3604"/>
        <item m="1" x="1028"/>
        <item m="1" x="3961"/>
        <item m="1" x="6541"/>
        <item m="1" x="1780"/>
        <item m="1" x="2230"/>
        <item m="1" x="2953"/>
        <item m="1" x="1303"/>
        <item m="1" x="318"/>
        <item m="1" x="6463"/>
        <item m="1" x="3457"/>
        <item m="1" x="5835"/>
        <item m="1" x="5199"/>
        <item m="1" x="6395"/>
        <item m="1" x="2011"/>
        <item m="1" x="6343"/>
        <item m="1" x="2376"/>
        <item m="1" x="2339"/>
        <item m="1" x="4371"/>
        <item m="1" x="1483"/>
        <item m="1" x="1337"/>
        <item m="1" x="5925"/>
        <item m="1" x="4298"/>
        <item m="1" x="4166"/>
        <item m="1" x="3512"/>
        <item m="1" x="5259"/>
        <item m="1" x="4556"/>
        <item m="1" x="5008"/>
        <item m="1" x="4490"/>
        <item m="1" x="3623"/>
        <item m="1" x="4395"/>
        <item m="1" x="4244"/>
        <item m="1" x="993"/>
        <item m="1" x="2319"/>
        <item m="1" x="2211"/>
        <item m="1" x="3744"/>
        <item m="1" x="4649"/>
        <item m="1" x="3536"/>
        <item m="1" x="6521"/>
        <item m="1" x="6051"/>
        <item m="1" x="5841"/>
        <item m="1" x="4144"/>
        <item m="1" x="2620"/>
        <item m="1" x="1226"/>
        <item m="1" x="4208"/>
        <item m="1" x="4074"/>
        <item m="1" x="3735"/>
        <item m="1" x="3694"/>
        <item m="1" x="6288"/>
        <item m="1" x="5825"/>
        <item m="1" x="3616"/>
        <item m="1" x="4535"/>
        <item m="1" x="3351"/>
        <item m="1" x="3793"/>
        <item m="1" x="5646"/>
        <item m="1" x="4162"/>
        <item m="1" x="5630"/>
        <item m="1" x="2571"/>
        <item m="1" x="1489"/>
        <item m="1" x="5390"/>
        <item m="1" x="3731"/>
        <item m="1" x="2533"/>
        <item m="1" x="1555"/>
        <item m="1" x="3300"/>
        <item m="1" x="1463"/>
        <item m="1" x="3578"/>
        <item m="1" x="401"/>
        <item m="1" x="1623"/>
        <item m="1" x="6550"/>
        <item m="1" x="584"/>
        <item m="1" x="549"/>
        <item m="1" x="438"/>
        <item m="1" x="6523"/>
        <item m="1" x="478"/>
        <item m="1" x="2666"/>
        <item m="1" x="3508"/>
        <item m="1" x="4522"/>
        <item m="1" x="3650"/>
        <item m="1" x="2473"/>
        <item m="1" x="6450"/>
        <item m="1" x="2865"/>
        <item m="1" x="5305"/>
        <item m="1" x="4725"/>
        <item m="1" x="4748"/>
        <item m="1" x="515"/>
        <item m="1" x="3370"/>
        <item m="1" x="2969"/>
        <item m="1" x="4301"/>
        <item m="1" x="4646"/>
        <item m="1" x="4189"/>
        <item m="1" x="4335"/>
        <item m="1" x="618"/>
        <item m="1" x="1487"/>
        <item m="1" x="2432"/>
        <item m="1" x="3714"/>
        <item m="1" x="1285"/>
        <item m="1" x="3013"/>
        <item m="1" x="1330"/>
        <item m="1" x="3212"/>
        <item m="1" x="2911"/>
        <item m="1" x="5679"/>
        <item m="1" x="2717"/>
        <item m="1" x="5634"/>
        <item m="1" x="1060"/>
        <item m="1" x="3021"/>
        <item m="1" x="758"/>
        <item m="1" x="4321"/>
        <item m="1" x="1948"/>
        <item m="1" x="3369"/>
        <item m="1" x="1436"/>
        <item m="1" x="2526"/>
        <item m="1" x="3866"/>
        <item m="1" x="2398"/>
        <item m="1" x="2514"/>
        <item m="1" x="2413"/>
        <item m="1" x="803"/>
        <item m="1" x="4328"/>
        <item m="1" x="5836"/>
        <item m="1" x="914"/>
        <item m="1" x="4932"/>
        <item m="1" x="4695"/>
        <item m="1" x="5571"/>
        <item m="1" x="5539"/>
        <item m="1" x="938"/>
        <item m="1" x="1282"/>
        <item m="1" x="910"/>
        <item m="1" x="3557"/>
        <item m="1" x="1630"/>
        <item m="1" x="2840"/>
        <item m="1" x="5638"/>
        <item m="1" x="5970"/>
        <item m="1" x="5352"/>
        <item m="1" x="1953"/>
        <item m="1" x="2259"/>
        <item m="1" x="2849"/>
        <item m="1" x="5873"/>
        <item m="1" x="1095"/>
        <item m="1" x="648"/>
        <item m="1" x="1703"/>
        <item m="1" x="354"/>
        <item m="1" x="5449"/>
        <item m="1" x="2403"/>
        <item m="1" x="2002"/>
        <item m="1" x="4663"/>
        <item m="1" x="6117"/>
        <item m="1" x="6131"/>
        <item m="1" x="5720"/>
        <item m="1" x="4685"/>
        <item m="1" x="2454"/>
        <item m="1" x="3314"/>
        <item m="1" x="4967"/>
        <item m="1" x="3246"/>
        <item m="1" x="2276"/>
        <item m="1" x="5404"/>
        <item m="1" x="3681"/>
        <item m="1" x="1083"/>
        <item m="1" x="6203"/>
        <item m="1" x="4231"/>
        <item m="1" x="6461"/>
        <item m="1" x="3764"/>
        <item m="1" x="3544"/>
        <item m="1" x="4539"/>
        <item m="1" x="4874"/>
        <item m="1" x="6049"/>
        <item m="1" x="1362"/>
        <item m="1" x="5077"/>
        <item m="1" x="4081"/>
        <item m="1" x="3566"/>
        <item m="1" x="3232"/>
        <item m="1" x="4107"/>
        <item m="1" x="4854"/>
        <item m="1" x="2442"/>
        <item m="1" x="3778"/>
        <item m="1" x="3772"/>
        <item m="1" x="3771"/>
        <item m="1" x="3179"/>
        <item m="1" x="2323"/>
        <item m="1" x="1467"/>
        <item m="1" x="2587"/>
        <item m="1" x="1590"/>
        <item m="1" x="4203"/>
        <item m="1" x="1137"/>
        <item m="1" x="2678"/>
        <item m="1" x="1585"/>
        <item m="1" x="1153"/>
        <item m="1" x="5974"/>
        <item m="1" x="3622"/>
        <item m="1" x="6284"/>
        <item m="1" x="4368"/>
        <item m="1" x="6007"/>
        <item m="1" x="2362"/>
        <item m="1" x="875"/>
        <item m="1" x="973"/>
        <item m="1" x="4667"/>
        <item m="1" x="4924"/>
        <item m="1" x="6494"/>
        <item m="1" x="5887"/>
        <item m="1" x="6161"/>
        <item m="1" x="2388"/>
        <item m="1" x="1253"/>
        <item m="1" x="2378"/>
        <item m="1" x="772"/>
        <item m="1" x="434"/>
        <item m="1" x="6456"/>
        <item m="1" x="5826"/>
        <item m="1" x="5378"/>
        <item m="1" x="3643"/>
        <item m="1" x="3312"/>
        <item m="1" x="529"/>
        <item m="1" x="4238"/>
        <item m="1" x="4644"/>
        <item m="1" x="1917"/>
        <item m="1" x="1716"/>
        <item m="1" x="2291"/>
        <item m="1" x="904"/>
        <item m="1" x="3481"/>
        <item m="1" x="2890"/>
        <item m="1" x="4738"/>
        <item m="1" x="1135"/>
        <item m="1" x="5505"/>
        <item m="1" x="2216"/>
        <item m="1" x="5611"/>
        <item m="1" x="2013"/>
        <item m="1" x="1515"/>
        <item m="1" x="1853"/>
        <item m="1" x="4476"/>
        <item m="1" x="2803"/>
        <item m="1" x="2821"/>
        <item m="1" x="5859"/>
        <item m="1" x="5465"/>
        <item m="1" x="3085"/>
        <item m="1" x="946"/>
        <item m="1" x="5164"/>
        <item m="1" x="3074"/>
        <item m="1" x="1518"/>
        <item m="1" x="3443"/>
        <item m="1" x="506"/>
        <item m="1" x="1069"/>
        <item m="1" x="1584"/>
        <item m="1" x="6031"/>
        <item m="1" x="1099"/>
        <item m="1" x="1002"/>
        <item m="1" x="3101"/>
        <item m="1" x="3301"/>
        <item m="1" x="4289"/>
        <item m="1" x="6382"/>
        <item m="1" x="3411"/>
        <item m="1" x="3383"/>
        <item m="1" x="6077"/>
        <item m="1" x="1551"/>
        <item m="1" x="3637"/>
        <item m="1" x="701"/>
        <item m="1" x="6126"/>
        <item m="1" x="2296"/>
        <item m="1" x="5733"/>
        <item m="1" x="3319"/>
        <item m="1" x="3089"/>
        <item m="1" x="660"/>
        <item m="1" x="2775"/>
        <item m="1" x="1319"/>
        <item m="1" x="5342"/>
        <item m="1" x="4399"/>
        <item m="1" x="5933"/>
        <item m="1" x="1230"/>
        <item m="1" x="4838"/>
        <item m="1" x="487"/>
        <item m="1" x="2396"/>
        <item m="1" x="5053"/>
        <item m="1" x="3011"/>
        <item m="1" x="4352"/>
        <item m="1" x="1378"/>
        <item m="1" x="4032"/>
        <item m="1" x="849"/>
        <item m="1" x="2634"/>
        <item m="1" x="1614"/>
        <item m="1" x="5267"/>
        <item m="1" x="1344"/>
        <item m="1" x="1485"/>
        <item m="1" x="5882"/>
        <item m="1" x="878"/>
        <item m="1" x="5380"/>
        <item m="1" x="5617"/>
        <item m="1" x="2098"/>
        <item m="1" x="5522"/>
        <item m="1" x="6062"/>
        <item m="1" x="1829"/>
        <item m="1" x="1814"/>
        <item m="1" x="1811"/>
        <item m="1" x="1808"/>
        <item m="1" x="1817"/>
        <item m="1" x="3579"/>
        <item m="1" x="1805"/>
        <item m="1" x="1822"/>
        <item m="1" x="3558"/>
        <item m="1" x="1828"/>
        <item m="1" x="5958"/>
        <item m="1" x="3518"/>
        <item m="1" x="693"/>
        <item m="1" x="1004"/>
        <item m="1" x="1332"/>
        <item m="1" x="2500"/>
        <item m="1" x="2374"/>
        <item m="1" x="2387"/>
        <item m="1" x="2424"/>
        <item m="1" x="6440"/>
        <item m="1" x="1018"/>
        <item m="1" x="455"/>
        <item m="1" x="5364"/>
        <item m="1" x="6400"/>
        <item m="1" x="6190"/>
        <item m="1" x="1421"/>
        <item m="1" x="2479"/>
        <item m="1" x="2164"/>
        <item m="1" x="2400"/>
        <item m="1" x="1825"/>
        <item m="1" x="4243"/>
        <item m="1" x="4416"/>
        <item m="1" x="3667"/>
        <item m="1" x="4245"/>
        <item m="1" x="6264"/>
        <item m="1" x="6019"/>
        <item m="1" x="6113"/>
        <item m="1" x="6055"/>
        <item m="1" x="3575"/>
        <item m="1" x="1229"/>
        <item m="1" x="6504"/>
        <item m="1" x="1385"/>
        <item m="1" x="5129"/>
        <item m="1" x="4506"/>
        <item m="1" x="4589"/>
        <item m="1" x="4551"/>
        <item m="1" x="4794"/>
        <item m="1" x="5531"/>
        <item m="1" x="5510"/>
        <item m="1" x="5181"/>
        <item m="1" x="3196"/>
        <item m="1" x="4853"/>
        <item m="1" x="6490"/>
        <item m="1" x="5690"/>
        <item m="1" x="2684"/>
        <item m="1" x="2306"/>
        <item m="1" x="3245"/>
        <item m="1" x="5288"/>
        <item m="1" x="1704"/>
        <item m="1" x="1164"/>
        <item m="1" x="2901"/>
        <item m="1" x="5052"/>
        <item m="1" x="1041"/>
        <item m="1" x="1604"/>
        <item m="1" x="808"/>
        <item m="1" x="3475"/>
        <item m="1" x="512"/>
        <item m="1" x="2133"/>
        <item m="1" x="1965"/>
        <item m="1" x="1266"/>
        <item m="1" x="2162"/>
        <item m="1" x="3882"/>
        <item m="1" x="3874"/>
        <item m="1" x="4164"/>
        <item m="1" x="6183"/>
        <item m="1" x="3769"/>
        <item m="1" x="5596"/>
        <item m="1" x="3875"/>
        <item m="1" x="5831"/>
        <item m="1" x="5565"/>
        <item m="1" x="5447"/>
        <item m="1" x="5488"/>
        <item m="1" x="5848"/>
        <item m="1" x="3387"/>
        <item m="1" x="3201"/>
        <item m="1" x="3853"/>
        <item m="1" x="599"/>
        <item m="1" x="2614"/>
        <item m="1" x="3223"/>
        <item m="1" x="1155"/>
        <item m="1" x="5514"/>
        <item m="1" x="926"/>
        <item m="1" x="543"/>
        <item m="1" x="1730"/>
        <item m="1" x="1365"/>
        <item m="1" x="2632"/>
        <item m="1" x="3838"/>
        <item m="1" x="4454"/>
        <item m="1" x="5069"/>
        <item m="1" x="389"/>
        <item m="1" x="3138"/>
        <item m="1" x="6157"/>
        <item m="1" x="2397"/>
        <item m="1" x="3603"/>
        <item m="1" x="5280"/>
        <item m="1" x="6026"/>
        <item m="1" x="2507"/>
        <item m="1" x="2235"/>
        <item m="1" x="6210"/>
        <item m="1" x="5460"/>
        <item m="1" x="2832"/>
        <item m="1" x="750"/>
        <item m="1" x="2300"/>
        <item m="1" x="5121"/>
        <item m="1" x="517"/>
        <item m="1" x="4322"/>
        <item m="1" x="1117"/>
        <item m="1" x="5252"/>
        <item m="1" x="2615"/>
        <item m="1" x="4940"/>
        <item m="1" x="1035"/>
        <item m="1" x="5629"/>
        <item m="1" x="780"/>
        <item m="1" x="2844"/>
        <item m="1" x="4429"/>
        <item m="1" x="5790"/>
        <item m="1" x="6052"/>
        <item m="1" x="6446"/>
        <item m="1" x="2767"/>
        <item m="1" x="3513"/>
        <item m="1" x="3989"/>
        <item m="1" x="3372"/>
        <item m="1" x="3995"/>
        <item m="1" x="3375"/>
        <item m="1" x="3820"/>
        <item m="1" x="4578"/>
        <item m="1" x="689"/>
        <item m="1" x="1641"/>
        <item m="1" x="1050"/>
        <item m="1" x="6373"/>
        <item m="1" x="2188"/>
        <item m="1" x="4202"/>
        <item m="1" x="3321"/>
        <item m="1" x="3035"/>
        <item m="1" x="5959"/>
        <item m="1" x="5215"/>
        <item m="1" x="480"/>
        <item m="1" x="376"/>
        <item m="1" x="2176"/>
        <item m="1" x="452"/>
        <item m="1" x="650"/>
        <item x="162"/>
        <item m="1" x="5399"/>
        <item m="1" x="5275"/>
        <item x="161"/>
        <item m="1" x="4504"/>
        <item m="1" x="5355"/>
        <item m="1" x="2985"/>
        <item m="1" x="405"/>
        <item m="1" x="417"/>
        <item m="1" x="5348"/>
        <item m="1" x="6017"/>
        <item m="1" x="1979"/>
        <item m="1" x="713"/>
        <item m="1" x="2751"/>
        <item m="1" x="4223"/>
        <item m="1" x="2889"/>
        <item m="1" x="5511"/>
        <item m="1" x="615"/>
        <item m="1" x="2421"/>
        <item m="1" x="3229"/>
        <item m="1" x="5561"/>
        <item m="1" x="4118"/>
        <item m="1" x="6359"/>
        <item m="1" x="2971"/>
        <item m="1" x="6321"/>
        <item m="1" x="1799"/>
        <item m="1" x="1941"/>
        <item m="1" x="5151"/>
        <item m="1" x="1020"/>
        <item m="1" x="2820"/>
        <item m="1" x="5100"/>
        <item m="1" x="4339"/>
        <item m="1" x="675"/>
        <item m="1" x="1591"/>
        <item m="1" x="553"/>
        <item m="1" x="597"/>
        <item m="1" x="4887"/>
        <item m="1" x="2102"/>
        <item m="1" x="5985"/>
        <item m="1" x="6537"/>
        <item m="1" x="3460"/>
        <item m="1" x="3333"/>
        <item m="1" x="5113"/>
        <item m="1" x="5080"/>
        <item m="1" x="3799"/>
        <item m="1" x="971"/>
        <item m="1" x="4175"/>
        <item m="1" x="3431"/>
        <item m="1" x="1399"/>
        <item m="1" x="4884"/>
        <item m="1" x="1643"/>
        <item m="1" x="4264"/>
        <item m="1" x="5200"/>
        <item m="1" x="6250"/>
        <item m="1" x="3994"/>
        <item m="1" x="5045"/>
        <item m="1" x="2461"/>
        <item m="1" x="4979"/>
        <item m="1" x="2118"/>
        <item m="1" x="547"/>
        <item m="1" x="3927"/>
        <item m="1" x="4757"/>
        <item m="1" x="1210"/>
        <item m="1" x="2054"/>
        <item m="1" x="5820"/>
        <item m="1" x="1862"/>
        <item m="1" x="5695"/>
        <item m="1" x="3260"/>
        <item m="1" x="6558"/>
        <item m="1" x="390"/>
        <item m="1" x="3543"/>
        <item m="1" x="4948"/>
        <item m="1" x="5318"/>
        <item m="1" x="1863"/>
        <item m="1" x="3758"/>
        <item m="1" x="4432"/>
        <item m="1" x="3350"/>
        <item m="1" x="2433"/>
        <item m="1" x="719"/>
        <item m="1" x="1899"/>
        <item m="1" x="737"/>
        <item m="1" x="3392"/>
        <item m="1" x="5931"/>
        <item m="1" x="609"/>
        <item m="1" x="4453"/>
        <item m="1" x="1943"/>
        <item m="1" x="3914"/>
        <item m="1" x="1920"/>
        <item m="1" x="1096"/>
        <item m="1" x="3762"/>
        <item m="1" x="3053"/>
        <item m="1" x="6438"/>
        <item m="1" x="4165"/>
        <item m="1" x="5576"/>
        <item m="1" x="4916"/>
        <item m="1" x="4996"/>
        <item m="1" x="4870"/>
        <item m="1" x="4482"/>
        <item m="1" x="2721"/>
        <item m="1" x="2964"/>
        <item m="1" x="1314"/>
        <item m="1" x="1695"/>
        <item m="1" x="2899"/>
        <item m="1" x="3605"/>
        <item m="1" x="4785"/>
        <item m="1" x="4457"/>
        <item m="1" x="4431"/>
        <item m="1" x="5463"/>
        <item m="1" x="6219"/>
        <item m="1" x="5735"/>
        <item m="1" x="6445"/>
        <item m="1" x="959"/>
        <item m="1" x="3525"/>
        <item m="1" x="5845"/>
        <item m="1" x="844"/>
        <item m="1" x="5747"/>
        <item m="1" x="3697"/>
        <item m="1" x="5715"/>
        <item m="1" x="3465"/>
        <item m="1" x="2853"/>
        <item m="1" x="4836"/>
        <item m="1" x="3008"/>
        <item m="1" x="2330"/>
        <item m="1" x="898"/>
        <item m="1" x="6374"/>
        <item m="1" x="5763"/>
        <item m="1" x="1622"/>
        <item m="1" x="1846"/>
        <item m="1" x="1851"/>
        <item m="1" x="1839"/>
        <item m="1" x="1843"/>
        <item m="1" x="1856"/>
        <item m="1" x="2873"/>
        <item m="1" x="2223"/>
        <item m="1" x="2406"/>
        <item m="1" x="2445"/>
        <item m="1" x="3635"/>
        <item m="1" x="3640"/>
        <item m="1" x="3674"/>
        <item m="1" x="6230"/>
        <item m="1" x="4520"/>
        <item m="1" x="5783"/>
        <item m="1" x="1674"/>
        <item m="1" x="1343"/>
        <item m="1" x="6499"/>
        <item m="1" x="6361"/>
        <item m="1" x="5079"/>
        <item m="1" x="4134"/>
        <item m="1" x="1162"/>
        <item m="1" x="6415"/>
        <item m="1" x="3705"/>
        <item m="1" x="3240"/>
        <item m="1" x="2879"/>
        <item m="1" x="2851"/>
        <item m="1" x="2562"/>
        <item m="1" x="1509"/>
        <item m="1" x="1568"/>
        <item m="1" x="1530"/>
        <item m="1" x="1539"/>
        <item m="1" x="1840"/>
        <item m="1" x="6285"/>
        <item m="1" x="3032"/>
        <item m="1" x="5423"/>
        <item m="1" x="5122"/>
        <item m="1" x="5430"/>
        <item m="1" x="5939"/>
        <item m="1" x="3934"/>
        <item m="1" x="2837"/>
        <item m="1" x="6458"/>
        <item m="1" x="5874"/>
        <item m="1" x="5548"/>
        <item m="1" x="5386"/>
        <item m="1" x="4067"/>
        <item m="1" x="2427"/>
        <item m="1" x="2814"/>
        <item m="1" x="2422"/>
        <item m="1" x="2825"/>
        <item m="1" x="5680"/>
        <item m="1" x="3285"/>
        <item m="1" x="4402"/>
        <item m="1" x="3249"/>
        <item m="1" x="4878"/>
        <item m="1" x="3341"/>
        <item m="1" x="4299"/>
        <item m="1" x="4021"/>
        <item m="1" x="4731"/>
        <item m="1" x="5389"/>
        <item m="1" x="586"/>
        <item m="1" x="2332"/>
        <item m="1" x="1975"/>
        <item m="1" x="623"/>
        <item m="1" x="3400"/>
        <item m="1" x="4256"/>
        <item m="1" x="3066"/>
        <item m="1" x="3606"/>
        <item m="1" x="3712"/>
        <item m="1" x="476"/>
        <item m="1" x="4632"/>
        <item m="1" x="4340"/>
        <item m="1" x="2680"/>
        <item m="1" x="491"/>
        <item m="1" x="1205"/>
        <item m="1" x="5818"/>
        <item m="1" x="1629"/>
        <item m="1" x="2540"/>
        <item m="1" x="4787"/>
        <item m="1" x="473"/>
        <item m="1" x="3409"/>
        <item m="1" x="368"/>
        <item m="1" x="6318"/>
        <item m="1" x="6405"/>
        <item m="1" x="5639"/>
        <item m="1" x="5153"/>
        <item m="1" x="4771"/>
        <item m="1" x="5524"/>
        <item m="1" x="1218"/>
        <item m="1" x="3283"/>
        <item m="1" x="4253"/>
        <item m="1" x="1148"/>
        <item m="1" x="3654"/>
        <item m="1" x="2334"/>
        <item m="1" x="2576"/>
        <item m="1" x="3642"/>
        <item m="1" x="602"/>
        <item m="1" x="1498"/>
        <item m="1" x="1317"/>
        <item m="1" x="1567"/>
        <item m="1" x="4300"/>
        <item m="1" x="1678"/>
        <item m="1" x="3860"/>
        <item m="1" x="5765"/>
        <item m="1" x="1499"/>
        <item m="1" x="3034"/>
        <item m="1" x="5703"/>
        <item m="1" x="6404"/>
        <item m="1" x="1700"/>
        <item m="1" x="6369"/>
        <item m="1" x="1871"/>
        <item m="1" x="346"/>
        <item m="1" x="5523"/>
        <item m="1" x="3831"/>
        <item m="1" x="2963"/>
        <item m="1" x="4073"/>
        <item m="1" x="522"/>
        <item m="1" x="3061"/>
        <item m="1" x="6380"/>
        <item m="1" x="3908"/>
        <item m="1" x="1102"/>
        <item m="1" x="5917"/>
        <item m="1" x="5872"/>
        <item m="1" x="672"/>
        <item m="1" x="4104"/>
        <item m="1" x="3132"/>
        <item m="1" x="1757"/>
        <item m="1" x="3519"/>
        <item m="1" x="422"/>
        <item m="1" x="1298"/>
        <item m="1" x="5315"/>
        <item m="1" x="4799"/>
        <item m="1" x="4768"/>
        <item m="1" x="4114"/>
        <item m="1" x="4137"/>
        <item m="1" x="6432"/>
        <item m="1" x="2527"/>
        <item m="1" x="5211"/>
        <item m="1" x="5212"/>
        <item m="1" x="3263"/>
        <item m="1" x="4802"/>
        <item m="1" x="6266"/>
        <item m="1" x="4530"/>
        <item m="1" x="1503"/>
        <item m="1" x="371"/>
        <item m="1" x="4290"/>
        <item m="1" x="3473"/>
        <item m="1" x="2569"/>
        <item m="1" x="5711"/>
        <item m="1" x="6235"/>
        <item m="1" x="6294"/>
        <item m="1" x="6452"/>
        <item m="1" x="6414"/>
        <item m="1" x="6327"/>
        <item m="1" x="1556"/>
        <item m="1" x="5705"/>
        <item m="1" x="952"/>
        <item m="1" x="3471"/>
        <item m="1" x="3730"/>
        <item m="1" x="3618"/>
        <item m="1" x="3479"/>
        <item m="1" x="4815"/>
        <item m="1" x="5030"/>
        <item m="1" x="4742"/>
        <item m="1" x="2142"/>
        <item m="1" x="2664"/>
        <item m="1" x="2972"/>
        <item m="1" x="3233"/>
        <item m="1" x="347"/>
        <item m="1" x="2177"/>
        <item m="1" x="6271"/>
        <item m="1" x="4180"/>
        <item m="1" x="3211"/>
        <item m="1" x="5018"/>
        <item m="1" x="3725"/>
        <item m="1" x="1476"/>
        <item m="1" x="4612"/>
        <item m="1" x="2529"/>
        <item m="1" x="5871"/>
        <item m="1" x="2324"/>
        <item m="1" x="5656"/>
        <item m="1" x="6208"/>
        <item m="1" x="4759"/>
        <item m="1" x="3396"/>
        <item m="1" x="1796"/>
        <item m="1" x="3823"/>
        <item m="1" x="2895"/>
        <item m="1" x="6041"/>
        <item m="1" x="6034"/>
        <item m="1" x="6324"/>
        <item m="1" x="4151"/>
        <item m="1" x="5948"/>
        <item m="1" x="494"/>
        <item m="1" x="391"/>
        <item m="1" x="1844"/>
        <item m="1" x="2008"/>
        <item m="1" x="802"/>
        <item m="1" x="3916"/>
        <item m="1" x="2108"/>
        <item m="1" x="326"/>
        <item m="1" x="805"/>
        <item m="1" x="716"/>
        <item m="1" x="3704"/>
        <item m="1" x="562"/>
        <item m="1" x="636"/>
        <item m="1" x="4980"/>
        <item m="1" x="1778"/>
        <item m="1" x="516"/>
        <item m="1" x="6535"/>
        <item m="1" x="4016"/>
        <item m="1" x="4460"/>
        <item m="1" x="744"/>
        <item m="1" x="1372"/>
        <item m="1" x="657"/>
        <item m="1" x="695"/>
        <item m="1" x="4111"/>
        <item m="1" x="1295"/>
        <item m="1" x="5698"/>
        <item m="1" x="5609"/>
        <item m="1" x="3751"/>
        <item m="1" x="3610"/>
        <item m="1" x="4066"/>
        <item m="1" x="3788"/>
        <item m="1" x="2536"/>
        <item m="1" x="4513"/>
        <item m="1" x="6385"/>
        <item m="1" x="1922"/>
        <item m="1" x="5801"/>
        <item m="1" x="5520"/>
        <item m="1" x="6553"/>
        <item m="1" x="5803"/>
        <item m="1" x="5467"/>
        <item m="1" x="4304"/>
        <item m="1" x="5569"/>
        <item m="1" x="5723"/>
        <item m="1" x="945"/>
        <item m="1" x="6200"/>
        <item m="1" x="5990"/>
        <item m="1" x="5192"/>
        <item m="1" x="2085"/>
        <item m="1" x="4136"/>
        <item m="1" x="4103"/>
        <item m="1" x="596"/>
        <item m="1" x="6543"/>
        <item m="1" x="1847"/>
        <item m="1" x="2912"/>
        <item m="1" x="1954"/>
        <item m="1" x="3656"/>
        <item m="1" x="641"/>
        <item m="1" x="2928"/>
        <item m="1" x="1464"/>
        <item m="1" x="2450"/>
        <item m="1" x="6518"/>
        <item m="1" x="3958"/>
        <item m="1" x="2704"/>
        <item m="1" x="6462"/>
        <item m="1" x="6319"/>
        <item m="1" x="1857"/>
        <item m="1" x="2683"/>
        <item m="1" x="5914"/>
        <item m="1" x="1764"/>
        <item m="1" x="5773"/>
        <item m="1" x="1693"/>
        <item m="1" x="1468"/>
        <item m="1" x="5429"/>
        <item m="1" x="2274"/>
        <item m="1" x="2907"/>
        <item m="1" x="459"/>
        <item m="1" x="1296"/>
        <item m="1" x="3215"/>
        <item m="1" x="2035"/>
        <item m="1" x="1725"/>
        <item m="1" x="5854"/>
        <item m="1" x="881"/>
        <item m="1" x="3149"/>
        <item m="1" x="3590"/>
        <item m="1" x="5980"/>
        <item m="1" x="6290"/>
        <item m="1" x="4146"/>
        <item m="1" x="3984"/>
        <item m="1" x="655"/>
        <item m="1" x="2894"/>
        <item m="1" x="1663"/>
        <item m="1" x="2568"/>
        <item m="1" x="587"/>
        <item m="1" x="303"/>
        <item m="1" x="4094"/>
        <item m="1" x="4904"/>
        <item m="1" x="3004"/>
        <item m="1" x="1735"/>
        <item m="1" x="4653"/>
        <item m="1" x="4407"/>
        <item m="1" x="3501"/>
        <item m="1" x="4456"/>
        <item m="1" x="485"/>
        <item m="1" x="4518"/>
        <item m="1" x="5136"/>
        <item m="1" x="4546"/>
        <item m="1" x="1679"/>
        <item m="1" x="1021"/>
        <item m="1" x="3949"/>
        <item m="1" x="1039"/>
        <item m="1" x="4637"/>
        <item m="1" x="3814"/>
        <item m="1" x="6428"/>
        <item m="1" x="2051"/>
        <item m="1" x="1031"/>
        <item m="1" x="3683"/>
        <item m="1" x="3792"/>
        <item m="1" x="2087"/>
        <item m="1" x="3785"/>
        <item m="1" x="6251"/>
        <item m="1" x="3732"/>
        <item m="1" x="5414"/>
        <item m="1" x="3827"/>
        <item m="1" x="1207"/>
        <item m="1" x="3736"/>
        <item m="1" x="1961"/>
        <item m="1" x="3756"/>
        <item m="1" x="1479"/>
        <item m="1" x="4524"/>
        <item m="1" x="2136"/>
        <item m="1" x="2116"/>
        <item m="1" x="5135"/>
        <item m="1" x="2206"/>
        <item m="1" x="5303"/>
        <item m="1" x="798"/>
        <item m="1" x="1672"/>
        <item m="1" x="1156"/>
        <item m="1" x="5070"/>
        <item m="1" x="3133"/>
        <item m="1" x="6492"/>
        <item m="1" x="5691"/>
        <item m="1" x="6489"/>
        <item m="1" x="6038"/>
        <item m="1" x="6363"/>
        <item m="1" x="5844"/>
        <item m="1" x="6423"/>
        <item m="1" x="366"/>
        <item m="1" x="4668"/>
        <item m="1" x="3482"/>
        <item m="1" x="2283"/>
        <item m="1" x="2804"/>
        <item m="1" x="3759"/>
        <item m="1" x="6545"/>
        <item m="1" x="504"/>
        <item m="1" x="6095"/>
        <item m="1" x="2043"/>
        <item m="1" x="595"/>
        <item m="1" x="6173"/>
        <item m="1" x="6302"/>
        <item m="1" x="4099"/>
        <item m="1" x="4939"/>
        <item m="1" x="2619"/>
        <item m="1" x="2674"/>
        <item m="1" x="4737"/>
        <item m="1" x="500"/>
        <item m="1" x="1340"/>
        <item m="1" x="1582"/>
        <item m="1" x="4930"/>
        <item m="1" x="982"/>
        <item m="1" x="3766"/>
        <item m="1" x="3633"/>
        <item m="1" x="1698"/>
        <item m="1" x="4138"/>
        <item m="1" x="5031"/>
        <item m="1" x="2010"/>
        <item m="1" x="5579"/>
        <item m="1" x="809"/>
        <item m="1" x="4061"/>
        <item m="1" x="3426"/>
        <item m="1" x="6501"/>
        <item m="1" x="399"/>
        <item m="1" x="507"/>
        <item m="1" x="2061"/>
        <item m="1" x="2146"/>
        <item m="1" x="634"/>
        <item m="1" x="3533"/>
        <item m="1" x="850"/>
        <item m="1" x="1257"/>
        <item m="1" x="4882"/>
        <item m="1" x="5604"/>
        <item m="1" x="2515"/>
        <item m="1" x="4421"/>
        <item m="1" x="535"/>
        <item m="1" x="6213"/>
        <item m="1" x="1469"/>
        <item m="1" x="4888"/>
        <item m="1" x="3192"/>
        <item m="1" x="2802"/>
        <item m="1" x="3538"/>
        <item m="1" x="1662"/>
        <item m="1" x="3657"/>
        <item m="1" x="3746"/>
        <item m="1" x="663"/>
        <item m="1" x="3672"/>
        <item m="1" x="5287"/>
        <item m="1" x="3488"/>
        <item m="1" x="3641"/>
        <item m="1" x="2998"/>
        <item m="1" x="4628"/>
        <item m="1" x="1280"/>
        <item m="1" x="295"/>
        <item m="1" x="2236"/>
        <item m="1" x="1903"/>
        <item m="1" x="5345"/>
        <item m="1" x="6150"/>
        <item m="1" x="2863"/>
        <item m="1" x="1507"/>
        <item m="1" x="1722"/>
        <item m="1" x="2326"/>
        <item m="1" x="2175"/>
        <item m="1" x="5721"/>
        <item m="1" x="4735"/>
        <item m="1" x="2637"/>
        <item m="1" x="1526"/>
        <item m="1" x="2708"/>
        <item m="1" x="2428"/>
        <item m="1" x="4444"/>
        <item m="1" x="5893"/>
        <item m="1" x="3449"/>
        <item m="1" x="2262"/>
        <item m="1" x="2908"/>
        <item m="1" x="3045"/>
        <item m="1" x="3492"/>
        <item m="1" x="5552"/>
        <item m="1" x="1044"/>
        <item m="1" x="1696"/>
        <item m="1" x="2671"/>
        <item m="1" x="2791"/>
        <item m="1" x="2933"/>
        <item m="1" x="4365"/>
        <item m="1" x="1924"/>
        <item m="1" x="5583"/>
        <item m="1" x="6306"/>
        <item m="1" x="2214"/>
        <item m="1" x="5549"/>
        <item m="1" x="5307"/>
        <item m="1" x="6149"/>
        <item m="1" x="1306"/>
        <item m="1" x="5289"/>
        <item m="1" x="5558"/>
        <item m="1" x="4514"/>
        <item m="1" x="4406"/>
        <item m="1" x="3324"/>
        <item m="1" x="2091"/>
        <item m="1" x="980"/>
        <item m="1" x="3425"/>
        <item m="1" x="6253"/>
        <item m="1" x="5431"/>
        <item m="1" x="4508"/>
        <item m="1" x="1683"/>
        <item m="1" x="4941"/>
        <item m="1" x="4517"/>
        <item m="1" x="4957"/>
        <item m="1" x="1234"/>
        <item m="1" x="6260"/>
        <item m="1" x="3476"/>
        <item m="1" x="2417"/>
        <item m="1" x="5805"/>
        <item m="1" x="5616"/>
        <item m="1" x="5201"/>
        <item m="1" x="4054"/>
        <item m="1" x="1557"/>
        <item m="1" x="4477"/>
        <item m="1" x="350"/>
        <item m="1" x="649"/>
        <item m="1" x="5729"/>
        <item m="1" x="1267"/>
        <item m="1" x="3915"/>
        <item m="1" x="5489"/>
        <item m="1" x="1203"/>
        <item m="1" x="1313"/>
        <item m="1" x="6093"/>
        <item m="1" x="1882"/>
        <item m="1" x="2980"/>
        <item m="1" x="5424"/>
        <item m="1" x="1689"/>
        <item m="1" x="933"/>
        <item m="1" x="4693"/>
        <item m="1" x="2033"/>
        <item m="1" x="5206"/>
        <item m="1" x="5442"/>
        <item m="1" x="5012"/>
        <item m="1" x="4845"/>
        <item m="1" x="3062"/>
        <item m="1" x="4177"/>
        <item m="1" x="5485"/>
        <item m="1" x="4690"/>
        <item m="1" x="3193"/>
        <item m="1" x="4618"/>
        <item m="1" x="3079"/>
        <item m="1" x="2550"/>
        <item m="1" x="5784"/>
        <item m="1" x="5910"/>
        <item m="1" x="3097"/>
        <item m="1" x="791"/>
        <item m="1" x="5409"/>
        <item m="1" x="5372"/>
        <item m="1" x="3470"/>
        <item m="1" x="3502"/>
        <item m="1" x="2517"/>
        <item m="1" x="3885"/>
        <item m="1" x="3896"/>
        <item m="1" x="4247"/>
        <item m="1" x="5572"/>
        <item m="1" x="419"/>
        <item m="1" x="6526"/>
        <item m="1" x="5726"/>
        <item m="1" x="1255"/>
        <item m="1" x="6155"/>
        <item m="1" x="430"/>
        <item m="1" x="6236"/>
        <item m="1" x="6509"/>
        <item m="1" x="1059"/>
        <item m="1" x="4078"/>
        <item m="1" x="6386"/>
        <item m="1" x="2415"/>
        <item m="1" x="888"/>
        <item m="1" x="2796"/>
        <item m="1" x="816"/>
        <item m="1" x="2706"/>
        <item m="1" x="1090"/>
        <item m="1" x="6032"/>
        <item m="1" x="764"/>
        <item m="1" x="2310"/>
        <item m="1" x="1491"/>
        <item m="1" x="839"/>
        <item m="1" x="3171"/>
        <item m="1" x="2129"/>
        <item m="1" x="6129"/>
        <item m="1" x="4348"/>
        <item m="1" x="4588"/>
        <item m="1" x="5242"/>
        <item m="1" x="4413"/>
        <item m="1" x="4897"/>
        <item m="1" x="3434"/>
        <item m="1" x="3382"/>
        <item m="1" x="1718"/>
        <item m="1" x="5081"/>
        <item m="1" x="6525"/>
        <item m="1" x="5271"/>
        <item m="1" x="854"/>
        <item m="1" x="6258"/>
        <item m="1" x="2870"/>
        <item m="1" x="4533"/>
        <item m="1" x="954"/>
        <item m="1" x="2180"/>
        <item m="1" x="801"/>
        <item m="1" x="6237"/>
        <item m="1" x="5557"/>
        <item m="1" x="5672"/>
        <item m="1" x="5734"/>
        <item m="1" x="2333"/>
        <item m="1" x="6280"/>
        <item m="1" x="6053"/>
        <item m="1" x="6536"/>
        <item m="1" x="5095"/>
        <item m="1" x="4084"/>
        <item m="1" x="5598"/>
        <item m="1" x="5686"/>
        <item m="1" x="4497"/>
        <item m="1" x="5221"/>
        <item m="1" x="3474"/>
        <item m="1" x="739"/>
        <item m="1" x="608"/>
        <item m="1" x="5327"/>
        <item m="1" x="3237"/>
        <item m="1" x="6180"/>
        <item m="1" x="3549"/>
        <item m="1" x="513"/>
        <item m="1" x="1740"/>
        <item m="1" x="1913"/>
        <item m="1" x="3389"/>
        <item m="1" x="3096"/>
        <item m="1" x="2582"/>
        <item m="1" x="2611"/>
        <item m="1" x="4197"/>
        <item m="1" x="4239"/>
        <item m="1" x="2104"/>
        <item m="1" x="2551"/>
        <item m="1" x="1762"/>
        <item m="1" x="3445"/>
        <item m="1" x="6165"/>
        <item m="1" x="6145"/>
        <item m="1" x="6132"/>
        <item m="1" x="3815"/>
        <item m="1" x="1029"/>
        <item m="1" x="2970"/>
        <item m="1" x="2499"/>
        <item m="1" x="2335"/>
        <item m="1" x="2298"/>
        <item m="1" x="4959"/>
        <item m="1" x="4417"/>
        <item m="1" x="1169"/>
        <item m="1" x="1946"/>
        <item m="1" x="1845"/>
        <item m="1" x="5306"/>
        <item m="1" x="4702"/>
        <item m="1" x="6153"/>
        <item m="1" x="4821"/>
        <item m="1" x="5564"/>
        <item m="1" x="1769"/>
        <item m="1" x="5625"/>
        <item m="1" x="4920"/>
        <item m="1" x="4311"/>
        <item m="1" x="3991"/>
        <item m="1" x="4355"/>
        <item m="1" x="4718"/>
        <item m="1" x="4415"/>
        <item m="1" x="4412"/>
        <item m="1" x="5216"/>
        <item m="1" x="1572"/>
        <item m="1" x="2409"/>
        <item m="1" x="2081"/>
        <item m="1" x="5253"/>
        <item m="1" x="4292"/>
        <item m="1" x="4221"/>
        <item m="1" x="2950"/>
        <item m="1" x="5310"/>
        <item m="1" x="6068"/>
        <item m="1" x="6082"/>
        <item m="1" x="3169"/>
        <item m="1" x="5049"/>
        <item m="1" x="2487"/>
        <item m="1" x="2627"/>
        <item m="1" x="2414"/>
        <item m="1" x="2564"/>
        <item m="1" x="6114"/>
        <item m="1" x="2531"/>
        <item m="1" x="3174"/>
        <item m="1" x="5746"/>
        <item m="1" x="1134"/>
        <item m="1" x="3214"/>
        <item m="1" x="6396"/>
        <item m="1" x="4868"/>
        <item m="1" x="1807"/>
        <item m="1" x="502"/>
        <item m="1" x="5396"/>
        <item m="1" x="5068"/>
        <item m="1" x="1645"/>
        <item m="1" x="5600"/>
        <item m="1" x="3863"/>
        <item m="1" x="1091"/>
        <item m="1" x="1714"/>
        <item m="1" x="832"/>
        <item m="1" x="4225"/>
        <item m="1" x="5087"/>
        <item m="1" x="440"/>
        <item m="1" x="4623"/>
        <item m="1" x="646"/>
        <item m="1" x="4419"/>
        <item m="1" x="3366"/>
        <item m="1" x="2589"/>
        <item m="1" x="5568"/>
        <item m="1" x="4267"/>
        <item m="1" x="5811"/>
        <item m="1" x="3693"/>
        <item m="1" x="2938"/>
        <item m="1" x="6064"/>
        <item m="1" x="1415"/>
        <item m="1" x="1188"/>
        <item m="1" x="6267"/>
        <item m="1" x="1827"/>
        <item m="1" x="3937"/>
        <item m="1" x="4035"/>
        <item m="1" x="6491"/>
        <item m="1" x="776"/>
        <item m="1" x="3219"/>
        <item m="1" x="3279"/>
        <item m="1" x="4085"/>
        <item m="1" x="4143"/>
        <item m="1" x="6233"/>
        <item m="1" x="383"/>
        <item m="1" x="3740"/>
        <item m="1" x="3287"/>
        <item m="1" x="4716"/>
        <item m="1" x="2872"/>
        <item m="1" x="4660"/>
        <item m="1" x="5756"/>
        <item m="1" x="4448"/>
        <item m="1" x="3848"/>
        <item m="1" x="2468"/>
        <item m="1" x="2581"/>
        <item m="1" x="3695"/>
        <item m="1" x="5857"/>
        <item m="1" x="921"/>
        <item m="1" x="1711"/>
        <item m="1" x="1149"/>
        <item m="1" x="3876"/>
        <item m="1" x="3871"/>
        <item m="1" x="1587"/>
        <item m="1" x="4662"/>
        <item m="1" x="2375"/>
        <item m="1" x="3057"/>
        <item m="1" x="6268"/>
        <item m="1" x="799"/>
        <item m="1" x="4156"/>
        <item m="1" x="6375"/>
        <item m="1" x="532"/>
        <item m="1" x="5912"/>
        <item m="1" x="2823"/>
        <item m="1" x="3365"/>
        <item m="1" x="1271"/>
        <item m="1" x="1605"/>
        <item m="1" x="1613"/>
        <item m="1" x="2038"/>
        <item m="1" x="1359"/>
        <item m="1" x="3833"/>
        <item m="1" x="4014"/>
        <item m="1" x="3973"/>
        <item m="1" x="1902"/>
        <item m="1" x="4917"/>
        <item m="1" x="4770"/>
        <item m="1" x="2652"/>
        <item m="1" x="1791"/>
        <item m="1" x="5461"/>
        <item m="1" x="3080"/>
        <item m="1" x="3839"/>
        <item m="1" x="1527"/>
        <item m="1" x="2484"/>
        <item m="1" x="4586"/>
        <item m="1" x="377"/>
        <item m="1" x="706"/>
        <item m="1" x="2106"/>
        <item m="1" x="2491"/>
        <item m="1" x="5250"/>
        <item m="1" x="3686"/>
        <item m="1" x="6314"/>
        <item m="1" x="6106"/>
        <item m="1" x="2740"/>
        <item m="1" x="305"/>
        <item m="1" x="4763"/>
        <item m="1" x="5719"/>
        <item m="1" x="2312"/>
        <item m="1" x="6477"/>
        <item m="1" x="1597"/>
        <item m="1" x="6211"/>
        <item m="1" x="5448"/>
        <item m="1" x="5833"/>
        <item m="1" x="5687"/>
        <item m="1" x="3213"/>
        <item m="1" x="5966"/>
        <item m="1" x="1407"/>
        <item m="1" x="6112"/>
        <item m="1" x="6079"/>
        <item m="1" x="3217"/>
        <item m="1" x="1374"/>
        <item m="1" x="2549"/>
        <item m="1" x="4389"/>
        <item m="1" x="6307"/>
        <item m="1" x="6243"/>
        <item m="1" x="6218"/>
        <item m="1" x="6228"/>
        <item m="1" x="6199"/>
        <item m="1" x="6185"/>
        <item m="1" x="6204"/>
        <item m="1" x="6262"/>
        <item m="1" x="6381"/>
        <item m="1" x="6227"/>
        <item m="1" x="6128"/>
        <item m="1" x="5755"/>
        <item m="1" x="4276"/>
        <item m="1" x="5285"/>
        <item m="1" x="4260"/>
        <item m="1" x="4741"/>
        <item m="1" x="4565"/>
        <item m="1" x="4750"/>
        <item m="1" x="4608"/>
        <item m="1" x="1146"/>
        <item m="1" x="5407"/>
        <item m="1" x="4297"/>
        <item m="1" x="1131"/>
        <item m="1" x="4196"/>
        <item m="1" x="2009"/>
        <item m="1" x="2601"/>
        <item m="1" x="3354"/>
        <item m="1" x="2659"/>
        <item m="1" x="6299"/>
        <item m="1" x="3553"/>
        <item m="1" x="345"/>
        <item m="1" x="3377"/>
        <item m="1" x="3629"/>
        <item m="1" x="3144"/>
        <item m="1" x="4907"/>
        <item m="1" x="653"/>
        <item m="1" x="5647"/>
        <item m="1" x="300"/>
        <item m="1" x="912"/>
        <item m="1" x="3594"/>
        <item m="1" x="5413"/>
        <item m="1" x="410"/>
        <item m="1" x="3701"/>
        <item m="1" x="1577"/>
        <item m="1" x="5759"/>
        <item m="1" x="5337"/>
        <item m="1" x="5354"/>
        <item m="1" x="3907"/>
        <item m="1" x="640"/>
        <item m="1" x="5092"/>
        <item m="1" x="5998"/>
        <item m="1" x="1931"/>
        <item m="1" x="2688"/>
        <item m="1" x="2603"/>
        <item m="1" x="5780"/>
        <item m="1" x="4532"/>
        <item m="1" x="5247"/>
        <item m="1" x="4814"/>
        <item m="1" x="6292"/>
        <item m="1" x="951"/>
        <item m="1" x="3344"/>
        <item m="1" x="6205"/>
        <item m="1" x="426"/>
        <item m="1" x="5478"/>
        <item m="1" x="4161"/>
        <item m="1" x="495"/>
        <item m="1" x="1528"/>
        <item m="1" x="3082"/>
        <item m="1" x="5708"/>
        <item m="1" x="3734"/>
        <item m="1" x="1720"/>
        <item m="1" x="4498"/>
        <item m="1" x="3024"/>
        <item m="1" x="1304"/>
        <item m="1" x="5869"/>
        <item m="1" x="773"/>
        <item m="1" x="5792"/>
        <item m="1" x="467"/>
        <item m="1" x="2703"/>
        <item m="1" x="1152"/>
        <item m="1" x="3791"/>
        <item m="1" x="5941"/>
        <item m="1" x="5308"/>
        <item m="1" x="3698"/>
        <item m="1" x="2234"/>
        <item m="1" x="6392"/>
        <item m="1" x="1747"/>
        <item m="1" x="1339"/>
        <item m="1" x="5892"/>
        <item m="1" x="3806"/>
        <item m="1" x="4675"/>
        <item m="1" x="5196"/>
        <item m="1" x="1973"/>
        <item m="1" x="5550"/>
        <item m="1" x="5063"/>
        <item m="1" x="2835"/>
        <item m="1" x="5497"/>
        <item m="1" x="3241"/>
        <item m="1" x="6473"/>
        <item m="1" x="3051"/>
        <item m="1" x="3898"/>
        <item m="1" x="879"/>
        <item m="1" x="5325"/>
        <item m="1" x="1545"/>
        <item m="1" x="829"/>
        <item m="1" x="5268"/>
        <item m="1" x="2122"/>
        <item m="1" x="3304"/>
        <item m="1" x="5185"/>
        <item m="1" x="5249"/>
        <item m="1" x="1648"/>
        <item m="1" x="296"/>
        <item m="1" x="4411"/>
        <item m="1" x="1775"/>
        <item m="1" x="1986"/>
        <item m="1" x="6108"/>
        <item m="1" x="5863"/>
        <item m="1" x="5612"/>
        <item m="1" x="3037"/>
        <item m="1" x="4776"/>
        <item m="1" x="5347"/>
        <item m="1" x="395"/>
        <item m="1" x="935"/>
        <item m="1" x="762"/>
        <item m="1" x="1478"/>
        <item m="1" x="6549"/>
        <item m="1" x="619"/>
        <item m="1" x="664"/>
        <item m="1" x="760"/>
        <item m="1" x="6308"/>
        <item m="1" x="1334"/>
        <item m="1" x="1937"/>
        <item m="1" x="2049"/>
        <item m="1" x="308"/>
        <item m="1" x="1652"/>
        <item m="1" x="1793"/>
        <item m="1" x="1615"/>
        <item m="1" x="1583"/>
        <item m="1" x="6516"/>
        <item m="1" x="1681"/>
        <item m="1" x="6439"/>
        <item m="1" x="1432"/>
        <item m="1" x="6378"/>
        <item m="1" x="860"/>
        <item m="1" x="4824"/>
        <item m="1" x="2882"/>
        <item m="1" x="352"/>
        <item m="1" x="3494"/>
        <item m="1" x="5074"/>
        <item m="1" x="1231"/>
        <item m="1" x="4209"/>
        <item m="1" x="3796"/>
        <item m="1" x="4756"/>
        <item m="1" x="1727"/>
        <item m="1" x="5438"/>
        <item m="1" x="1481"/>
        <item m="1" x="6522"/>
        <item m="1" x="2346"/>
        <item m="1" x="6175"/>
        <item m="1" x="2153"/>
        <item m="1" x="2145"/>
        <item m="1" x="4807"/>
        <item m="1" x="1219"/>
        <item m="1" x="1819"/>
        <item m="1" x="1637"/>
        <item m="1" x="5880"/>
        <item m="1" x="1670"/>
        <item m="1" x="6272"/>
        <item m="1" x="6036"/>
        <item m="1" x="6401"/>
        <item m="1" x="1603"/>
        <item m="1" x="5761"/>
        <item m="1" x="1336"/>
        <item m="1" x="5645"/>
        <item m="1" x="497"/>
        <item m="1" x="6074"/>
        <item m="1" x="4857"/>
        <item m="1" x="5995"/>
        <item m="1" x="930"/>
        <item m="1" x="5468"/>
        <item m="1" x="6512"/>
        <item m="1" x="5807"/>
        <item m="1" x="4291"/>
        <item m="1" x="990"/>
        <item m="1" x="4744"/>
        <item m="1" x="314"/>
        <item m="1" x="2692"/>
        <item m="1" x="1033"/>
        <item m="1" x="1607"/>
        <item m="1" x="6158"/>
        <item m="1" x="5541"/>
        <item m="1" x="1065"/>
        <item m="1" x="5235"/>
        <item m="1" x="1030"/>
        <item m="1" x="1097"/>
        <item m="1" x="5462"/>
        <item m="1" x="5592"/>
        <item m="1" x="1170"/>
        <item m="1" x="3752"/>
        <item m="1" x="4597"/>
        <item m="1" x="4810"/>
        <item m="1" x="3154"/>
        <item m="1" x="2983"/>
        <item m="1" x="3228"/>
        <item m="1" x="2222"/>
        <item m="1" x="1309"/>
        <item m="1" x="4682"/>
        <item m="1" x="4631"/>
        <item m="1" x="5284"/>
        <item m="1" x="4599"/>
        <item m="1" x="2270"/>
        <item m="1" x="2476"/>
        <item m="1" x="4780"/>
        <item m="1" x="5862"/>
        <item m="1" x="3159"/>
        <item m="1" x="5258"/>
        <item m="1" x="5218"/>
        <item m="1" x="698"/>
        <item m="1" x="5082"/>
        <item m="1" x="1891"/>
        <item m="1" x="5224"/>
        <item m="1" x="6004"/>
        <item m="1" x="2800"/>
        <item m="1" x="6164"/>
        <item m="1" x="5344"/>
        <item m="1" x="6140"/>
        <item m="1" x="1877"/>
        <item m="1" x="2852"/>
        <item m="1" x="1120"/>
        <item m="1" x="6317"/>
        <item m="1" x="404"/>
        <item m="1" x="1384"/>
        <item m="1" x="1506"/>
        <item m="1" x="486"/>
        <item m="1" x="3783"/>
        <item m="1" x="4176"/>
        <item m="1" x="2772"/>
        <item m="1" x="1075"/>
        <item m="1" x="3331"/>
        <item m="1" x="5907"/>
        <item m="1" x="1107"/>
        <item m="1" x="3286"/>
        <item m="1" x="3582"/>
        <item m="1" x="1000"/>
        <item m="1" x="947"/>
        <item m="1" x="2505"/>
        <item m="1" x="6460"/>
        <item m="1" x="1457"/>
        <item m="1" x="5176"/>
        <item m="1" x="5777"/>
        <item m="1" x="461"/>
        <item m="1" x="6557"/>
        <item m="1" x="5382"/>
        <item m="1" x="2191"/>
        <item m="1" x="2195"/>
        <item m="1" x="4827"/>
        <item m="1" x="3723"/>
        <item m="1" x="580"/>
        <item m="1" x="6015"/>
        <item m="1" x="5677"/>
        <item m="1" x="6331"/>
        <item m="1" x="6459"/>
        <item m="1" x="855"/>
        <item m="1" x="1088"/>
        <item m="1" x="4195"/>
        <item m="1" x="5809"/>
        <item m="1" x="1834"/>
        <item m="1" x="3653"/>
        <item m="1" x="6224"/>
        <item m="1" x="1052"/>
        <item m="1" x="5574"/>
        <item m="1" x="3210"/>
        <item m="1" x="6083"/>
        <item m="1" x="1400"/>
        <item m="1" x="5843"/>
        <item m="1" x="1969"/>
        <item m="1" x="1929"/>
        <item m="1" x="1982"/>
        <item m="1" x="5098"/>
        <item m="1" x="3189"/>
        <item m="1" x="2179"/>
        <item m="1" x="4091"/>
        <item m="1" x="2902"/>
        <item m="1" x="932"/>
        <item m="1" x="686"/>
        <item m="1" x="2920"/>
        <item m="1" x="794"/>
        <item m="1" x="1057"/>
        <item m="1" x="5864"/>
        <item m="1" x="2631"/>
        <item m="1" x="1707"/>
        <item m="1" x="848"/>
        <item m="1" x="1398"/>
        <item m="1" x="1403"/>
        <item m="1" x="5455"/>
        <item m="1" x="5007"/>
        <item m="1" x="5551"/>
        <item m="1" x="5842"/>
        <item m="1" x="3259"/>
        <item m="1" x="4947"/>
        <item m="1" x="1560"/>
        <item m="1" x="1108"/>
        <item m="1" x="3009"/>
        <item m="1" x="768"/>
        <item m="1" x="3414"/>
        <item m="1" x="989"/>
        <item m="1" x="1145"/>
        <item m="1" x="1190"/>
        <item m="1" x="4602"/>
        <item m="1" x="451"/>
        <item m="1" x="2459"/>
        <item m="1" x="616"/>
        <item m="1" x="957"/>
        <item m="1" x="3638"/>
        <item m="1" x="4952"/>
        <item m="1" x="632"/>
        <item m="1" x="453"/>
        <item m="1" x="3679"/>
        <item m="1" x="1588"/>
        <item m="1" x="1951"/>
        <item m="1" x="2792"/>
        <item m="1" x="5245"/>
        <item m="1" x="1759"/>
        <item m="1" x="726"/>
        <item m="1" x="6006"/>
        <item m="1" x="3850"/>
        <item m="1" x="2695"/>
        <item m="1" x="1686"/>
        <item m="1" x="6478"/>
        <item m="1" x="4923"/>
        <item m="1" x="1315"/>
        <item m="1" x="361"/>
        <item m="1" x="2826"/>
        <item m="1" x="2371"/>
        <item m="1" x="5276"/>
        <item m="1" x="6098"/>
        <item m="1" x="2318"/>
        <item x="188"/>
        <item m="1" x="2209"/>
        <item m="1" x="4639"/>
        <item m="1" x="5968"/>
        <item m="1" x="5965"/>
        <item m="1" x="2743"/>
        <item m="1" x="5976"/>
        <item m="1" x="857"/>
        <item m="1" x="1999"/>
        <item m="1" x="4309"/>
        <item m="1" x="4360"/>
        <item m="1" x="3417"/>
        <item m="1" x="3394"/>
        <item m="1" x="386"/>
        <item m="1" x="2559"/>
        <item m="1" x="3664"/>
        <item m="1" x="5361"/>
        <item m="1" x="661"/>
        <item m="1" x="699"/>
        <item m="1" x="306"/>
        <item m="1" x="5182"/>
        <item m="1" x="2886"/>
        <item m="1" x="2896"/>
        <item m="1" x="1274"/>
        <item m="1" x="797"/>
        <item m="1" x="5689"/>
        <item m="1" x="3600"/>
        <item m="1" x="3682"/>
        <item m="1" x="6125"/>
        <item m="1" x="6261"/>
        <item m="1" x="3227"/>
        <item m="1" x="3235"/>
        <item m="1" x="1682"/>
        <item m="1" x="2125"/>
        <item m="1" x="845"/>
        <item m="1" x="4330"/>
        <item m="1" x="1181"/>
        <item m="1" x="5486"/>
        <item m="1" x="5109"/>
        <item m="1" x="4464"/>
        <item m="1" x="4733"/>
        <item m="1" x="2771"/>
        <item m="1" x="6409"/>
        <item m="1" x="5376"/>
        <item m="1" x="5374"/>
        <item m="1" x="2731"/>
        <item m="1" x="4849"/>
        <item m="1" x="963"/>
        <item m="1" x="2537"/>
        <item m="1" x="835"/>
        <item m="1" x="3593"/>
        <item m="1" x="4293"/>
        <item m="1" x="3684"/>
        <item m="1" x="2824"/>
        <item m="1" x="3976"/>
        <item m="1" x="394"/>
        <item m="1" x="3005"/>
        <item m="1" x="1490"/>
        <item m="1" x="3612"/>
        <item m="1" x="4703"/>
        <item m="1" x="676"/>
        <item m="1" x="673"/>
        <item m="1" x="682"/>
        <item m="1" x="692"/>
        <item m="1" x="317"/>
        <item m="1" x="2789"/>
        <item m="1" x="5860"/>
        <item m="1" x="2462"/>
        <item m="1" x="988"/>
        <item m="1" x="4805"/>
        <item m="1" x="4829"/>
        <item m="1" x="1631"/>
        <item m="1" x="4313"/>
        <item m="1" x="1427"/>
        <item m="1" x="4364"/>
        <item m="1" x="4287"/>
        <item m="1" x="6013"/>
        <item m="1" x="4751"/>
        <item m="1" x="1307"/>
        <item m="1" x="5219"/>
        <item m="1" x="3423"/>
        <item m="1" x="2361"/>
        <item m="1" x="2021"/>
        <item m="1" x="6232"/>
        <item m="1" x="1521"/>
        <item m="1" x="5793"/>
        <item m="1" x="2271"/>
        <item m="1" x="735"/>
        <item m="1" x="5586"/>
        <item m="1" x="4798"/>
        <item m="1" x="3342"/>
        <item m="1" x="2082"/>
        <item m="1" x="2233"/>
        <item m="1" x="2423"/>
        <item m="1" x="688"/>
        <item m="1" x="5094"/>
        <item m="1" x="2976"/>
        <item m="1" x="3980"/>
        <item m="1" x="2588"/>
        <item m="1" x="2184"/>
        <item m="1" x="5977"/>
        <item m="1" x="3385"/>
        <item m="1" x="1547"/>
        <item m="1" x="2354"/>
        <item m="1" x="5394"/>
        <item m="1" x="2186"/>
        <item m="1" x="5043"/>
        <item m="1" x="5788"/>
        <item m="1" x="3774"/>
        <item m="1" x="1025"/>
        <item m="1" x="2285"/>
        <item m="1" x="5239"/>
        <item m="1" x="5225"/>
        <item m="1" x="2167"/>
        <item m="1" x="1180"/>
        <item m="1" x="6283"/>
        <item m="1" x="3530"/>
        <item m="1" x="3883"/>
        <item m="1" x="411"/>
        <item m="1" x="1449"/>
        <item m="1" x="5475"/>
        <item m="1" x="6217"/>
        <item m="1" x="4962"/>
        <item m="1" x="1493"/>
        <item m="1" x="1066"/>
        <item m="1" x="442"/>
        <item m="1" x="538"/>
        <item m="1" x="1651"/>
        <item m="1" x="2700"/>
        <item m="1" x="2343"/>
        <item m="1" x="628"/>
        <item m="1" x="2110"/>
        <item m="1" x="1519"/>
        <item m="1" x="1520"/>
        <item m="1" x="620"/>
        <item m="1" x="1383"/>
        <item m="1" x="437"/>
        <item m="1" x="2876"/>
        <item m="1" x="5160"/>
        <item m="1" x="5083"/>
        <item m="1" x="2366"/>
        <item m="1" x="2196"/>
        <item m="1" x="4409"/>
        <item m="1" x="3092"/>
        <item m="1" x="763"/>
        <item m="1" x="4026"/>
        <item m="1" x="4430"/>
        <item m="1" x="1012"/>
        <item m="1" x="2990"/>
        <item m="1" x="1673"/>
        <item m="1" x="3901"/>
        <item m="1" x="6513"/>
        <item m="1" x="2599"/>
        <item m="1" x="6033"/>
        <item m="1" x="2189"/>
        <item m="1" x="859"/>
        <item m="1" x="2382"/>
        <item m="1" x="1865"/>
        <item m="1" x="5272"/>
        <item m="1" x="2548"/>
        <item m="1" x="4366"/>
        <item m="1" x="5621"/>
        <item m="1" x="5628"/>
        <item m="1" x="5334"/>
        <item m="1" x="4423"/>
        <item m="1" x="1128"/>
        <item m="1" x="5238"/>
        <item m="1" x="3753"/>
        <item m="1" x="3743"/>
        <item m="1" x="876"/>
        <item m="1" x="3715"/>
        <item m="1" x="2897"/>
        <item m="1" x="3242"/>
        <item m="1" x="3699"/>
        <item m="1" x="842"/>
        <item m="1" x="5065"/>
        <item m="1" x="2297"/>
        <item m="1" x="1810"/>
        <item m="1" x="2112"/>
        <item m="1" x="2255"/>
        <item m="1" x="2542"/>
        <item m="1" x="6066"/>
        <item m="1" x="1508"/>
        <item m="1" x="5664"/>
        <item m="1" x="3707"/>
        <item m="1" x="3858"/>
        <item m="1" x="3733"/>
        <item m="1" x="2244"/>
        <item m="1" x="5560"/>
        <item m="1" x="5204"/>
        <item m="1" x="4259"/>
        <item m="1" x="2115"/>
        <item m="1" x="785"/>
        <item m="1" x="2759"/>
        <item m="1" x="5563"/>
        <item m="1" x="3123"/>
        <item m="1" x="2748"/>
        <item m="1" x="4240"/>
        <item m="1" x="4486"/>
        <item m="1" x="4133"/>
        <item m="1" x="2806"/>
        <item m="1" x="2811"/>
        <item m="1" x="6193"/>
        <item m="1" x="4752"/>
        <item m="1" x="3280"/>
        <item m="1" x="3309"/>
        <item m="1" x="3458"/>
        <item m="1" x="3122"/>
        <item m="1" x="3358"/>
        <item m="1" x="2769"/>
        <item m="1" x="412"/>
        <item x="247"/>
        <item m="1" x="445"/>
        <item m="1" x="1175"/>
        <item m="1" x="789"/>
        <item m="1" x="941"/>
        <item m="1" x="1150"/>
        <item m="1" x="5397"/>
        <item m="1" x="2253"/>
        <item m="1" x="2238"/>
        <item m="1" x="2364"/>
        <item m="1" x="2643"/>
        <item m="1" x="2224"/>
        <item m="1" x="2302"/>
        <item m="1" x="2284"/>
        <item m="1" x="2681"/>
        <item m="1" x="5188"/>
        <item m="1" x="2379"/>
        <item m="1" x="2345"/>
        <item m="1" x="1926"/>
        <item m="1" x="3938"/>
        <item m="1" x="5607"/>
        <item m="1" x="6154"/>
        <item m="1" x="2393"/>
        <item m="1" x="790"/>
        <item m="1" x="1562"/>
        <item m="1" x="1243"/>
        <item m="1" x="3027"/>
        <item m="1" x="3625"/>
        <item m="1" x="2492"/>
        <item m="1" x="316"/>
        <item m="1" x="1522"/>
        <item m="1" x="3184"/>
        <item x="167"/>
        <item m="1" x="1098"/>
        <item m="1" x="1093"/>
        <item m="1" x="6072"/>
        <item m="1" x="1553"/>
        <item m="1" x="5909"/>
        <item m="1" x="341"/>
        <item m="1" x="4191"/>
        <item m="1" x="4168"/>
        <item m="1" x="1209"/>
        <item m="1" x="4683"/>
        <item m="1" x="2178"/>
        <item m="1" x="1016"/>
        <item m="1" x="4746"/>
        <item m="1" x="2322"/>
        <item m="1" x="2357"/>
        <item m="1" x="940"/>
        <item m="1" x="2686"/>
        <item m="1" x="4062"/>
        <item m="1" x="4141"/>
        <item m="1" x="4171"/>
        <item m="1" x="3722"/>
        <item m="1" x="3770"/>
        <item m="1" x="2384"/>
        <item m="1" x="3083"/>
        <item m="1" x="3323"/>
        <item m="1" x="5704"/>
        <item m="1" x="4258"/>
        <item m="1" x="5696"/>
        <item m="1" x="742"/>
        <item m="1" x="743"/>
        <item m="1" x="6402"/>
        <item m="1" x="696"/>
        <item m="1" x="1963"/>
        <item m="1" x="5226"/>
        <item m="1" x="4278"/>
        <item m="1" x="668"/>
        <item m="1" x="1349"/>
        <item m="1" x="2557"/>
        <item x="175"/>
        <item m="1" x="2419"/>
        <item m="1" x="5652"/>
        <item x="239"/>
        <item m="1" x="6044"/>
        <item m="1" x="3175"/>
        <item m="1" x="3262"/>
        <item m="1" x="3463"/>
        <item m="1" x="4296"/>
        <item m="1" x="5175"/>
        <item m="1" x="1563"/>
        <item m="1" x="4507"/>
        <item m="1" x="6389"/>
        <item m="1" x="3862"/>
        <item m="1" x="5839"/>
        <item m="1" x="5503"/>
        <item m="1" x="1888"/>
        <item m="1" x="1705"/>
        <item m="1" x="1176"/>
        <item m="1" x="6320"/>
        <item m="1" x="972"/>
        <item m="1" x="5742"/>
        <item m="1" x="3825"/>
        <item m="1" x="4681"/>
        <item m="1" x="4677"/>
        <item m="1" x="4485"/>
        <item m="1" x="4935"/>
        <item m="1" x="3065"/>
        <item m="1" x="5815"/>
        <item m="1" x="5736"/>
        <item m="1" x="4227"/>
        <item m="1" x="2766"/>
        <item m="1" x="4106"/>
        <item m="1" x="3311"/>
        <item m="1" x="2465"/>
        <item m="1" x="2758"/>
        <item m="1" x="4665"/>
        <item m="1" x="2210"/>
        <item m="1" x="5631"/>
        <item m="1" x="4607"/>
        <item m="1" x="5975"/>
        <item m="1" x="5027"/>
        <item m="1" x="3049"/>
        <item m="1" x="1178"/>
        <item m="1" x="4614"/>
        <item m="1" x="5962"/>
        <item m="1" x="5375"/>
        <item m="1" x="6130"/>
        <item m="1" x="454"/>
        <item m="1" x="6109"/>
        <item m="1" x="4889"/>
        <item m="1" x="2755"/>
        <item m="1" x="6356"/>
        <item m="1" x="5115"/>
        <item m="1" x="2029"/>
        <item m="1" x="5964"/>
        <item m="1" x="5635"/>
        <item m="1" x="2739"/>
        <item m="1" x="5960"/>
        <item m="1" x="6111"/>
        <item m="1" x="6144"/>
        <item m="1" x="2219"/>
        <item m="1" x="5661"/>
        <item m="1" x="1669"/>
        <item m="1" x="5867"/>
        <item m="1" x="5499"/>
        <item m="1" x="1480"/>
        <item m="1" x="5911"/>
        <item m="1" x="1936"/>
        <item m="1" x="909"/>
        <item m="1" x="702"/>
        <item m="1" x="6498"/>
        <item m="1" x="5581"/>
        <item m="1" x="6214"/>
        <item m="1" x="3486"/>
        <item m="1" x="5895"/>
        <item m="1" x="5952"/>
        <item m="1" x="5584"/>
        <item m="1" x="5434"/>
        <item m="1" x="5443"/>
        <item m="1" x="867"/>
        <item m="1" x="3016"/>
        <item m="1" x="817"/>
        <item m="1" x="2829"/>
        <item m="1" x="4922"/>
        <item m="1" x="4851"/>
        <item m="1" x="5005"/>
        <item m="1" x="5771"/>
        <item m="1" x="2591"/>
        <item m="1" x="2656"/>
        <item m="1" x="2788"/>
        <item m="1" x="1394"/>
        <item m="1" x="2447"/>
        <item m="1" x="5878"/>
        <item m="1" x="1177"/>
        <item m="1" x="1281"/>
        <item m="1" x="4909"/>
        <item m="1" x="1502"/>
        <item m="1" x="1206"/>
        <item m="1" x="4803"/>
        <item m="1" x="5717"/>
        <item m="1" x="1323"/>
        <item m="1" x="2567"/>
        <item m="1" x="3084"/>
        <item m="1" x="690"/>
        <item m="1" x="4255"/>
        <item m="1" x="2650"/>
        <item m="1" x="4825"/>
        <item m="1" x="6455"/>
        <item m="1" x="1014"/>
        <item m="1" x="5367"/>
        <item m="1" x="4775"/>
        <item m="1" x="5484"/>
        <item m="1" x="2401"/>
        <item m="1" x="3099"/>
        <item m="1" x="2426"/>
        <item m="1" x="2160"/>
        <item m="1" x="4968"/>
        <item m="1" x="3327"/>
        <item m="1" x="5050"/>
        <item m="1" x="2182"/>
        <item m="1" x="5066"/>
        <item m="1" x="3109"/>
        <item m="1" x="5286"/>
        <item m="1" x="1215"/>
        <item m="1" x="3918"/>
        <item m="1" x="533"/>
        <item x="194"/>
        <item m="1" x="5064"/>
        <item m="1" x="4342"/>
        <item m="1" x="5311"/>
        <item m="1" x="5643"/>
        <item m="1" x="5088"/>
        <item m="1" x="2320"/>
        <item m="1" x="2392"/>
        <item m="1" x="1573"/>
        <item m="1" x="3117"/>
        <item m="1" x="5169"/>
        <item m="1" x="1576"/>
        <item m="1" x="4773"/>
        <item m="1" x="5636"/>
        <item m="1" x="432"/>
        <item m="1" x="2027"/>
        <item m="1" x="4983"/>
        <item m="1" x="5827"/>
        <item m="1" x="1618"/>
        <item m="1" x="718"/>
        <item m="1" x="2687"/>
        <item m="1" x="483"/>
        <item m="1" x="5923"/>
        <item m="1" x="2057"/>
        <item m="1" x="1501"/>
        <item m="1" x="2693"/>
        <item m="1" x="5713"/>
        <item m="1" x="2577"/>
        <item m="1" x="1636"/>
        <item m="1" x="4903"/>
        <item m="1" x="5029"/>
        <item m="1" x="1055"/>
        <item m="1" x="2348"/>
        <item m="1" x="2868"/>
        <item m="1" x="2981"/>
        <item m="1" x="4809"/>
        <item m="1" x="1237"/>
        <item m="1" x="6172"/>
        <item m="1" x="5156"/>
        <item m="1" x="3125"/>
        <item m="1" x="3206"/>
        <item m="1" x="2578"/>
        <item m="1" x="1471"/>
        <item m="1" x="2045"/>
        <item m="1" x="382"/>
        <item m="1" x="1048"/>
        <item m="1" x="3427"/>
        <item m="1" x="2053"/>
        <item m="1" x="4183"/>
        <item m="1" x="2496"/>
        <item m="1" x="3803"/>
        <item m="1" x="2443"/>
        <item m="1" x="754"/>
        <item m="1" x="6110"/>
        <item m="1" x="3996"/>
        <item m="1" x="4027"/>
        <item m="1" x="5640"/>
        <item m="1" x="3880"/>
        <item m="1" x="2995"/>
        <item m="1" x="3277"/>
        <item m="1" x="3019"/>
        <item m="1" x="3745"/>
        <item m="1" x="2336"/>
        <item m="1" x="1608"/>
        <item m="1" x="3000"/>
        <item m="1" x="444"/>
        <item m="1" x="6186"/>
        <item m="1" x="3402"/>
        <item m="1" x="2390"/>
        <item m="1" x="4638"/>
        <item m="1" x="4627"/>
        <item m="1" x="2467"/>
        <item m="1" x="4855"/>
        <item m="1" x="2727"/>
        <item m="1" x="4051"/>
        <item m="1" x="822"/>
        <item m="1" x="4792"/>
        <item m="1" x="3526"/>
        <item m="1" x="525"/>
        <item m="1" x="2181"/>
        <item m="1" x="1874"/>
        <item m="1" x="3585"/>
        <item m="1" x="3521"/>
        <item m="1" x="2916"/>
        <item m="1" x="5296"/>
        <item m="1" x="3761"/>
        <item m="1" x="5125"/>
        <item m="1" x="5722"/>
        <item m="1" x="5651"/>
        <item m="1" x="4428"/>
        <item m="1" x="5210"/>
        <item m="1" x="3064"/>
        <item m="1" x="2365"/>
        <item m="1" x="1411"/>
        <item m="1" x="3115"/>
        <item m="1" x="6309"/>
        <item m="1" x="3198"/>
        <item m="1" x="5133"/>
        <item m="1" x="858"/>
        <item m="1" x="503"/>
        <item m="1" x="787"/>
        <item m="1" x="5832"/>
        <item m="1" x="4914"/>
        <item m="1" x="5938"/>
        <item m="1" x="3631"/>
        <item m="1" x="1639"/>
        <item m="1" x="761"/>
        <item m="1" x="788"/>
        <item m="1" x="3794"/>
        <item x="144"/>
        <item m="1" x="1246"/>
        <item m="1" x="3176"/>
        <item m="1" x="1719"/>
        <item m="1" x="4908"/>
        <item m="1" x="5482"/>
        <item m="1" x="6216"/>
        <item m="1" x="2746"/>
        <item m="1" x="6480"/>
        <item m="1" x="3020"/>
        <item m="1" x="5903"/>
        <item m="1" x="2538"/>
        <item m="1" x="5943"/>
        <item m="1" x="4876"/>
        <item m="1" x="906"/>
        <item m="1" x="897"/>
        <item m="1" x="5779"/>
        <item m="1" x="558"/>
        <item m="1" x="577"/>
        <item m="1" x="1739"/>
        <item m="1" x="5158"/>
        <item m="1" x="6202"/>
        <item m="1" x="2665"/>
        <item m="1" x="5804"/>
        <item m="1" x="2246"/>
        <item m="1" x="4873"/>
        <item m="1" x="4946"/>
        <item m="1" x="557"/>
        <item m="1" x="329"/>
        <item m="1" x="5786"/>
        <item m="1" x="4970"/>
        <item m="1" x="997"/>
        <item m="1" x="5495"/>
        <item m="1" x="3797"/>
        <item m="1" x="5585"/>
        <item m="1" x="3749"/>
        <item m="1" x="5822"/>
        <item m="1" x="2552"/>
        <item m="1" x="510"/>
        <item m="1" x="3992"/>
        <item m="1" x="681"/>
        <item m="1" x="2628"/>
        <item m="1" x="1536"/>
        <item m="1" x="3930"/>
        <item m="1" x="4881"/>
        <item m="1" x="3931"/>
        <item m="1" x="6063"/>
        <item m="1" x="3202"/>
        <item m="1" x="5297"/>
        <item m="1" x="1664"/>
        <item m="1" x="1245"/>
        <item m="1" x="3038"/>
        <item m="1" x="3724"/>
        <item m="1" x="891"/>
        <item m="1" x="5706"/>
        <item m="1" x="4250"/>
        <item m="1" x="2600"/>
        <item m="1" x="555"/>
        <item m="1" x="1225"/>
        <item m="1" x="1331"/>
        <item m="1" x="1550"/>
        <item m="1" x="2696"/>
        <item m="1" x="5633"/>
        <item m="1" x="2520"/>
        <item m="1" x="928"/>
        <item x="62"/>
        <item m="1" x="4145"/>
        <item m="1" x="3562"/>
        <item m="1" x="3306"/>
        <item m="1" x="2101"/>
        <item m="1" x="1818"/>
        <item m="1" x="2436"/>
        <item m="1" x="2474"/>
        <item m="1" x="1125"/>
        <item m="1" x="2987"/>
        <item m="1" x="460"/>
        <item m="1" x="5772"/>
        <item m="1" x="4254"/>
        <item m="1" x="3886"/>
        <item m="1" x="3711"/>
        <item m="1" x="2171"/>
        <item m="1" x="2930"/>
        <item m="1" x="3910"/>
        <item m="1" x="3906"/>
        <item m="1" x="1300"/>
        <item m="1" x="601"/>
        <item m="1" x="5142"/>
        <item m="1" x="5662"/>
        <item m="1" x="5496"/>
        <item m="1" x="1426"/>
        <item m="1" x="2813"/>
        <item m="1" x="771"/>
        <item m="1" x="1409"/>
        <item m="1" x="6444"/>
        <item m="1" x="4346"/>
        <item m="1" x="745"/>
        <item m="1" x="3857"/>
        <item m="1" x="967"/>
        <item m="1" x="749"/>
        <item m="1" x="4863"/>
        <item m="1" x="5138"/>
        <item m="1" x="2198"/>
        <item m="1" x="3881"/>
        <item m="1" x="6278"/>
        <item m="1" x="3435"/>
        <item m="1" x="3143"/>
        <item m="1" x="5653"/>
        <item m="1" x="2839"/>
        <item m="1" x="530"/>
        <item m="1" x="2213"/>
        <item m="1" x="2383"/>
        <item m="1" x="3539"/>
        <item m="1" x="4767"/>
        <item m="1" x="6315"/>
        <item m="1" x="6249"/>
        <item m="1" x="1283"/>
        <item m="1" x="3243"/>
        <item m="1" x="2258"/>
        <item m="1" x="3269"/>
        <item m="1" x="3114"/>
        <item m="1" x="2458"/>
        <item m="1" x="2590"/>
        <item m="1" x="1900"/>
        <item m="1" x="3506"/>
        <item m="1" x="3504"/>
        <item m="1" x="1732"/>
        <item m="1" x="893"/>
        <item m="1" x="6092"/>
        <item m="1" x="1179"/>
        <item m="1" x="3100"/>
        <item m="1" x="4609"/>
        <item m="1" x="4332"/>
        <item m="1" x="1579"/>
        <item m="1" x="5163"/>
        <item m="1" x="3676"/>
        <item m="1" x="564"/>
        <item m="1" x="2004"/>
        <item m="1" x="4403"/>
        <item m="1" x="3368"/>
        <item m="1" x="2951"/>
        <item m="1" x="3036"/>
        <item m="1" x="852"/>
        <item m="1" x="2481"/>
        <item m="1" x="1586"/>
        <item m="1" x="2166"/>
        <item m="1" x="6142"/>
        <item m="1" x="1525"/>
        <item m="1" x="2237"/>
        <item m="1" x="2212"/>
        <item m="1" x="5062"/>
        <item m="1" x="2404"/>
        <item m="1" x="2367"/>
        <item m="1" x="5231"/>
        <item m="1" x="3970"/>
        <item m="1" x="3256"/>
        <item m="1" x="2030"/>
        <item m="1" x="813"/>
        <item m="1" x="5770"/>
        <item m="1" x="3807"/>
        <item x="86"/>
        <item x="165"/>
        <item m="1" x="365"/>
        <item m="1" x="1070"/>
        <item x="196"/>
        <item m="1" x="2513"/>
        <item m="1" x="6184"/>
        <item m="1" x="5501"/>
        <item m="1" x="353"/>
        <item m="1" x="635"/>
        <item m="1" x="304"/>
        <item m="1" x="4557"/>
        <item m="1" x="1835"/>
        <item x="199"/>
        <item m="1" x="5921"/>
        <item m="1" x="2713"/>
        <item m="1" x="4023"/>
        <item m="1" x="1256"/>
        <item m="1" x="6192"/>
        <item m="1" x="351"/>
        <item m="1" x="3195"/>
        <item m="1" x="4439"/>
        <item m="1" x="4442"/>
        <item m="1" x="2595"/>
        <item m="1" x="3782"/>
        <item m="1" x="5846"/>
        <item m="1" x="4007"/>
        <item m="1" x="5295"/>
        <item m="1" x="4585"/>
        <item m="1" x="5290"/>
        <item m="1" x="427"/>
        <item m="1" x="4500"/>
        <item m="1" x="2267"/>
        <item m="1" x="6346"/>
        <item m="1" x="901"/>
        <item m="1" x="2508"/>
        <item m="1" x="2745"/>
        <item m="1" x="5528"/>
        <item m="1" x="4329"/>
        <item m="1" x="3542"/>
        <item m="1" x="568"/>
        <item m="1" x="545"/>
        <item m="1" x="5800"/>
        <item m="1" x="2418"/>
        <item m="1" x="5458"/>
        <item m="1" x="1602"/>
        <item m="1" x="1895"/>
        <item m="1" x="1908"/>
        <item m="1" x="4936"/>
        <item m="1" x="6408"/>
        <item m="1" x="4590"/>
        <item m="1" x="4424"/>
        <item m="1" x="2114"/>
        <item m="1" x="2411"/>
        <item m="1" x="5509"/>
        <item m="1" x="5587"/>
        <item m="1" x="4601"/>
        <item m="1" x="2623"/>
        <item m="1" x="924"/>
        <item m="1" x="6345"/>
        <item m="1" x="2877"/>
        <item m="1" x="2880"/>
        <item m="1" x="2887"/>
        <item m="1" x="2221"/>
        <item m="1" x="2875"/>
        <item m="1" x="1916"/>
        <item m="1" x="2580"/>
        <item m="1" x="4079"/>
        <item m="1" x="2439"/>
        <item m="1" x="5694"/>
        <item m="1" x="5922"/>
        <item m="1" x="1923"/>
        <item m="1" x="1872"/>
        <item m="1" x="4813"/>
        <item x="71"/>
        <item m="1" x="6353"/>
        <item m="1" x="4583"/>
        <item m="1" x="6454"/>
        <item m="1" x="3581"/>
        <item m="1" x="2127"/>
        <item m="1" x="406"/>
        <item m="1" x="2612"/>
        <item m="1" x="4018"/>
        <item m="1" x="4053"/>
        <item x="147"/>
        <item m="1" x="2135"/>
        <item m="1" x="5701"/>
        <item m="1" x="1997"/>
        <item m="1" x="3572"/>
        <item m="1" x="825"/>
        <item m="1" x="5752"/>
        <item m="1" x="2144"/>
        <item m="1" x="548"/>
        <item m="1" x="6162"/>
        <item m="1" x="4095"/>
        <item m="1" x="6166"/>
        <item m="1" x="4029"/>
        <item m="1" x="3076"/>
        <item m="1" x="1544"/>
        <item m="1" x="6341"/>
        <item m="1" x="4047"/>
        <item m="1" x="3060"/>
        <item m="1" x="1634"/>
        <item m="1" x="1575"/>
        <item m="1" x="5273"/>
        <item m="1" x="2573"/>
        <item m="1" x="3583"/>
        <item m="1" x="3209"/>
        <item m="1" x="5339"/>
        <item m="1" x="652"/>
        <item m="1" x="647"/>
        <item m="1" x="3627"/>
        <item m="1" x="3645"/>
        <item m="1" x="3660"/>
        <item m="1" x="4927"/>
        <item m="1" x="1523"/>
        <item m="1" x="3909"/>
        <item m="1" x="421"/>
        <item m="1" x="3173"/>
        <item m="1" x="2321"/>
        <item m="1" x="2779"/>
        <item m="1" x="2079"/>
        <item m="1" x="4059"/>
        <item m="1" x="2586"/>
        <item m="1" x="2254"/>
        <item m="1" x="4591"/>
        <item m="1" x="5150"/>
        <item m="1" x="907"/>
        <item m="1" x="1247"/>
        <item m="1" x="3636"/>
        <item m="1" x="2921"/>
        <item m="1" x="5023"/>
        <item m="1" x="2168"/>
        <item m="1" x="870"/>
        <item m="1" x="1242"/>
        <item m="1" x="5425"/>
        <item m="1" x="5222"/>
        <item m="1" x="827"/>
        <item m="1" x="999"/>
        <item m="1" x="2263"/>
        <item m="1" x="1878"/>
        <item m="1" x="6240"/>
        <item m="1" x="5868"/>
        <item m="1" x="2905"/>
        <item m="1" x="4900"/>
        <item m="1" x="3128"/>
        <item m="1" x="1617"/>
        <item m="1" x="2477"/>
        <item m="1" x="5589"/>
        <item m="1" x="2121"/>
        <item m="1" x="915"/>
        <item m="1" x="2794"/>
        <item m="1" x="1292"/>
        <item m="1" x="2834"/>
        <item m="1" x="2841"/>
        <item m="1" x="2471"/>
        <item m="1" x="5479"/>
        <item m="1" x="2089"/>
        <item m="1" x="2992"/>
        <item m="1" x="5588"/>
        <item m="1" x="5983"/>
        <item m="1" x="6182"/>
        <item m="1" x="5483"/>
        <item m="1" x="3029"/>
        <item m="1" x="2007"/>
        <item m="1" x="5428"/>
        <item m="1" x="4819"/>
        <item m="1" x="4862"/>
        <item m="1" x="1192"/>
        <item m="1" x="5126"/>
        <item m="1" x="2761"/>
        <item m="1" x="3852"/>
        <item m="1" x="6481"/>
        <item m="1" x="4587"/>
        <item m="1" x="4846"/>
        <item m="1" x="5593"/>
        <item m="1" x="1688"/>
        <item m="1" x="4036"/>
        <item m="1" x="2031"/>
        <item m="1" x="2669"/>
        <item m="1" x="1305"/>
        <item m="1" x="301"/>
        <item m="1" x="1133"/>
        <item m="1" x="5046"/>
        <item m="1" x="2028"/>
        <item m="1" x="5130"/>
        <item m="1" x="1777"/>
        <item m="1" x="4856"/>
        <item m="1" x="2124"/>
        <item m="1" x="4314"/>
        <item m="1" x="639"/>
        <item m="1" x="2616"/>
        <item m="1" x="2639"/>
        <item m="1" x="6297"/>
        <item m="1" x="6181"/>
        <item m="1" x="1076"/>
        <item m="1" x="5768"/>
        <item m="1" x="6281"/>
        <item m="1" x="3981"/>
        <item m="1" x="3511"/>
        <item m="1" x="4119"/>
        <item m="1" x="6399"/>
        <item m="1" x="4083"/>
        <item m="1" x="4045"/>
        <item m="1" x="4008"/>
        <item m="1" x="4426"/>
        <item m="1" x="5464"/>
        <item m="1" x="2446"/>
        <item m="1" x="6020"/>
        <item m="1" x="1154"/>
        <item m="1" x="433"/>
        <item m="1" x="441"/>
        <item m="1" x="423"/>
        <item m="1" x="463"/>
        <item m="1" x="3935"/>
        <item m="1" x="4694"/>
        <item m="1" x="2941"/>
        <item m="1" x="5632"/>
        <item m="1" x="5623"/>
        <item m="1" x="5017"/>
        <item m="1" x="6443"/>
        <item m="1" x="4997"/>
        <item m="1" x="6197"/>
        <item m="1" x="5300"/>
        <item m="1" x="6207"/>
        <item m="1" x="5538"/>
        <item m="1" x="4159"/>
        <item m="1" x="5594"/>
        <item m="1" x="5828"/>
        <item m="1" x="5603"/>
        <item m="1" x="5054"/>
        <item m="1" x="2949"/>
        <item m="1" x="5217"/>
        <item m="1" x="5205"/>
        <item m="1" x="6136"/>
        <item m="1" x="6122"/>
        <item m="1" x="3877"/>
        <item m="1" x="1486"/>
        <item m="1" x="5542"/>
        <item m="1" x="3837"/>
        <item m="1" x="4378"/>
        <item m="1" x="3238"/>
        <item m="1" x="2959"/>
        <item m="1" x="6097"/>
        <item m="1" x="1466"/>
        <item m="1" x="4558"/>
        <item m="1" x="4898"/>
        <item m="1" x="1894"/>
        <item m="1" x="4929"/>
        <item m="1" x="396"/>
        <item m="1" x="5184"/>
        <item m="1" x="4491"/>
        <item m="1" x="4326"/>
        <item m="1" x="631"/>
        <item m="1" x="666"/>
        <item m="1" x="710"/>
        <item m="1" x="712"/>
        <item m="1" x="4540"/>
        <item m="1" x="6259"/>
        <item m="1" x="5172"/>
        <item m="1" x="5675"/>
        <item m="1" x="6043"/>
        <item m="1" x="1516"/>
        <item m="1" x="2482"/>
        <item m="1" x="579"/>
        <item m="1" x="4493"/>
        <item m="1" x="4512"/>
        <item m="1" x="3647"/>
        <item m="1" x="3965"/>
        <item m="1" x="5198"/>
        <item m="1" x="5209"/>
        <item m="1" x="869"/>
        <item m="1" x="5738"/>
        <item m="1" x="769"/>
        <item m="1" x="1278"/>
        <item m="1" x="3273"/>
        <item m="1" x="6427"/>
        <item m="1" x="1510"/>
        <item m="1" x="1043"/>
        <item m="1" x="5123"/>
        <item m="1" x="3597"/>
        <item m="1" x="4789"/>
        <item m="1" x="4443"/>
        <item m="1" x="5124"/>
        <item m="1" x="2828"/>
        <item m="1" x="3721"/>
        <item m="1" x="1837"/>
        <item m="1" x="1342"/>
        <item m="1" x="5791"/>
        <item m="1" x="5681"/>
        <item m="1" x="2200"/>
        <item m="1" x="5451"/>
        <item m="1" x="3266"/>
        <item m="1" x="2093"/>
        <item m="1" x="2350"/>
        <item m="1" x="3988"/>
        <item m="1" x="1346"/>
        <item m="1" x="4057"/>
        <item m="1" x="5900"/>
        <item m="1" x="5816"/>
        <item m="1" x="2486"/>
        <item m="1" x="3250"/>
        <item m="1" x="2819"/>
        <item m="1" x="6465"/>
        <item m="1" x="2478"/>
        <item m="1" x="6372"/>
        <item m="1" x="1417"/>
        <item m="1" x="2833"/>
        <item m="1" x="1183"/>
        <item m="1" x="5365"/>
        <item m="1" x="5762"/>
        <item m="1" x="1697"/>
        <item m="1" x="6089"/>
        <item m="1" x="756"/>
        <item m="1" x="5764"/>
        <item m="1" x="1800"/>
        <item m="1" x="669"/>
        <item m="1" x="3461"/>
        <item m="1" x="3197"/>
        <item m="1" x="4698"/>
        <item m="1" x="435"/>
        <item m="1" x="3809"/>
        <item m="1" x="534"/>
        <item m="1" x="4217"/>
        <item m="1" x="2859"/>
        <item m="1" x="3322"/>
        <item m="1" x="6084"/>
        <item m="1" x="6354"/>
        <item m="1" x="3551"/>
        <item m="1" x="4707"/>
        <item m="1" x="6483"/>
        <item m="1" x="1978"/>
        <item m="1" x="1859"/>
        <item m="1" x="4210"/>
        <item m="1" x="302"/>
        <item m="1" x="1748"/>
        <item m="1" x="2286"/>
        <item m="1" x="3347"/>
        <item m="1" x="3904"/>
        <item m="1" x="3367"/>
        <item m="1" x="1925"/>
        <item m="1" x="2449"/>
        <item m="1" x="563"/>
        <item m="1" x="6276"/>
        <item m="1" x="6028"/>
        <item m="1" x="472"/>
        <item m="1" x="3710"/>
        <item m="1" x="569"/>
        <item m="1" x="431"/>
        <item m="1" x="2281"/>
        <item m="1" x="1985"/>
        <item m="1" x="1451"/>
        <item m="1" x="4077"/>
        <item m="1" x="3691"/>
        <item m="1" x="779"/>
        <item m="1" x="2579"/>
        <item m="1" x="766"/>
        <item m="1" x="4117"/>
        <item m="1" x="294"/>
        <item m="1" x="3451"/>
        <item m="1" x="4720"/>
        <item m="1" x="1938"/>
        <item m="1" x="2989"/>
        <item m="1" x="1228"/>
        <item m="1" x="4604"/>
        <item m="1" x="3706"/>
        <item m="1" x="6556"/>
        <item m="1" x="1462"/>
        <item m="1" x="3094"/>
        <item m="1" x="589"/>
        <item m="1" x="5697"/>
        <item m="1" x="2592"/>
        <item m="1" x="5213"/>
        <item m="1" x="2117"/>
        <item m="1" x="6425"/>
        <item m="1" x="2151"/>
        <item m="1" x="4659"/>
        <item m="1" x="1022"/>
        <item m="1" x="542"/>
        <item m="1" x="2062"/>
        <item m="1" x="1633"/>
        <item m="1" x="1826"/>
        <item m="1" x="2715"/>
        <item m="1" x="3571"/>
        <item m="1" x="4184"/>
        <item m="1" x="3456"/>
        <item m="1" x="4055"/>
        <item m="1" x="6517"/>
        <item m="1" x="6493"/>
        <item m="1" x="3058"/>
        <item m="1" x="1763"/>
        <item m="1" x="3432"/>
        <item m="1" x="1042"/>
        <item m="1" x="2994"/>
        <item m="1" x="804"/>
        <item m="1" x="5519"/>
        <item m="1" x="936"/>
        <item m="1" x="6241"/>
        <item m="1" x="5927"/>
        <item m="1" x="5658"/>
        <item m="1" x="746"/>
        <item m="1" x="793"/>
        <item m="1" x="662"/>
        <item m="1" x="3661"/>
        <item m="1" x="1288"/>
        <item m="1" x="3253"/>
        <item m="1" x="2351"/>
        <item m="1" x="6220"/>
        <item m="1" x="4040"/>
        <item m="1" x="2490"/>
        <item m="1" x="4800"/>
        <item m="1" x="1144"/>
        <item m="1" x="3031"/>
        <item m="1" x="6524"/>
        <item m="1" x="3959"/>
        <item m="1" x="5879"/>
        <item m="1" x="5321"/>
        <item m="1" x="5944"/>
        <item m="1" x="3859"/>
        <item m="1" x="5821"/>
        <item m="1" x="5072"/>
        <item m="1" x="1626"/>
        <item m="1" x="6187"/>
        <item m="1" x="4817"/>
        <item m="1" x="331"/>
        <item m="1" x="1045"/>
        <item m="1" x="5370"/>
        <item m="1" x="4691"/>
        <item m="1" x="3587"/>
        <item m="1" x="5562"/>
        <item m="1" x="6212"/>
        <item m="1" x="2386"/>
        <item m="1" x="3081"/>
        <item m="1" x="3028"/>
        <item m="1" x="3430"/>
        <item m="1" x="490"/>
        <item m="1" x="2993"/>
        <item m="1" x="4910"/>
        <item m="1" x="3395"/>
        <item m="1" x="4213"/>
        <item m="1" x="883"/>
        <item m="1" x="3025"/>
        <item m="1" x="1358"/>
        <item m="1" x="1905"/>
        <item m="1" x="5139"/>
        <item m="1" x="1324"/>
        <item m="1" x="3728"/>
        <item m="1" x="4706"/>
        <item m="1" x="6265"/>
        <item m="1" x="4232"/>
        <item m="1" x="1106"/>
        <item m="1" x="3890"/>
        <item m="1" x="3415"/>
        <item m="1" x="5876"/>
        <item m="1" x="1495"/>
        <item m="1" x="2149"/>
        <item m="1" x="1441"/>
        <item m="1" x="4852"/>
        <item m="1" x="2096"/>
        <item m="1" x="3146"/>
        <item m="1" x="4640"/>
        <item m="1" x="1870"/>
        <item m="1" x="5919"/>
        <item m="1" x="2973"/>
        <item m="1" x="2563"/>
        <item m="1" x="5398"/>
        <item m="1" x="1849"/>
        <item m="1" x="5148"/>
        <item m="1" x="4005"/>
        <item m="1" x="2690"/>
        <item m="1" x="6412"/>
        <item m="1" x="3113"/>
        <item m="1" x="5599"/>
        <item m="1" x="4697"/>
        <item m="1" x="4696"/>
        <item m="1" x="3527"/>
        <item m="1" x="903"/>
        <item m="1" x="2602"/>
        <item m="1" x="4405"/>
        <item m="1" x="3589"/>
        <item m="1" x="5595"/>
        <item m="1" x="721"/>
        <item m="1" x="4766"/>
        <item m="1" x="5111"/>
        <item m="1" x="6270"/>
        <item m="1" x="4753"/>
        <item m="1" x="3018"/>
        <item m="1" x="4840"/>
        <item m="1" x="4262"/>
        <item m="1" x="5106"/>
        <item m="1" x="3168"/>
        <item m="1" x="741"/>
        <item m="1" x="1883"/>
        <item m="1" x="337"/>
        <item m="1" x="1660"/>
        <item m="1" x="4730"/>
        <item m="1" x="1316"/>
        <item m="1" x="1318"/>
        <item m="1" x="6310"/>
        <item m="1" x="4219"/>
        <item m="1" x="2968"/>
        <item m="1" x="381"/>
        <item m="1" x="3452"/>
        <item m="1" x="4193"/>
        <item m="1" x="3291"/>
        <item m="1" x="2278"/>
        <item m="1" x="4494"/>
        <item m="1" x="5913"/>
        <item m="1" x="3911"/>
        <item m="1" x="2006"/>
        <item m="1" x="6551"/>
        <item m="1" x="6406"/>
        <item m="1" x="575"/>
        <item m="1" x="4743"/>
        <item m="1" x="6503"/>
        <item m="1" x="5036"/>
        <item m="1" x="1783"/>
        <item m="1" x="505"/>
        <item m="1" x="6119"/>
        <item m="1" x="4531"/>
        <item m="1" x="2394"/>
        <item m="1" x="5202"/>
        <item m="1" x="2917"/>
        <item m="1" x="4978"/>
        <item m="1" x="1741"/>
        <item m="1" x="709"/>
        <item m="1" x="2338"/>
        <item m="1" x="705"/>
        <item m="1" x="5187"/>
        <item m="1" x="1127"/>
        <item m="1" x="4592"/>
        <item m="1" x="3977"/>
        <item m="1" x="5144"/>
        <item m="1" x="3003"/>
        <item m="1" x="4686"/>
        <item m="1" x="1220"/>
        <item m="1" x="4966"/>
        <item m="1" x="1474"/>
        <item m="1" x="2103"/>
        <item m="1" x="3576"/>
        <item m="1" x="996"/>
        <item m="1" x="4020"/>
        <item m="1" x="3141"/>
        <item m="1" x="4446"/>
        <item m="1" x="2609"/>
        <item m="1" x="4724"/>
        <item m="1" x="3420"/>
        <item m="1" x="3696"/>
        <item m="1" x="748"/>
        <item m="1" x="1221"/>
        <item m="1" x="6016"/>
        <item m="1" x="4420"/>
        <item m="1" x="1196"/>
        <item m="1" x="5493"/>
        <item m="1" x="610"/>
        <item m="1" x="5963"/>
        <item m="1" x="6025"/>
        <item m="1" x="3006"/>
        <item m="1" x="356"/>
        <item m="1" x="4872"/>
        <item m="1" x="2996"/>
        <item m="1" x="5089"/>
        <item m="1" x="5830"/>
        <item m="1" x="3295"/>
        <item m="1" x="1389"/>
        <item m="1" x="2957"/>
        <item m="1" x="2617"/>
        <item m="1" x="984"/>
        <item m="1" x="2290"/>
        <item m="1" x="3787"/>
        <item m="1" x="5127"/>
        <item m="1" x="342"/>
        <item m="1" x="5234"/>
        <item m="1" x="3947"/>
        <item m="1" x="3804"/>
        <item m="1" x="6421"/>
        <item m="1" x="2385"/>
        <item m="1" x="5022"/>
        <item m="1" x="5870"/>
        <item m="1" x="6014"/>
        <item m="1" x="4398"/>
        <item m="1" x="1130"/>
        <item m="1" x="2651"/>
        <item m="1" x="5433"/>
        <item m="1" x="3278"/>
        <item m="1" x="2544"/>
        <item m="1" x="3293"/>
        <item m="1" x="4982"/>
        <item m="1" x="806"/>
        <item m="1" x="2463"/>
        <item m="1" x="1456"/>
        <item m="1" x="1798"/>
        <item m="1" x="2732"/>
        <item m="1" x="4150"/>
        <item m="1" x="1785"/>
        <item m="1" x="2570"/>
        <item m="1" x="4385"/>
        <item m="1" x="1248"/>
        <item m="1" x="2370"/>
        <item m="1" x="2662"/>
        <item m="1" x="5453"/>
        <item m="1" x="5256"/>
        <item m="1" x="2119"/>
        <item m="1" x="1505"/>
        <item m="1" x="2331"/>
        <item m="1" x="1195"/>
        <item m="1" x="4472"/>
        <item m="1" x="2315"/>
        <item m="1" x="1823"/>
        <item m="1" x="5494"/>
        <item m="1" x="6071"/>
        <item m="1" x="3303"/>
        <item m="1" x="6506"/>
        <item m="1" x="3567"/>
        <item m="1" x="4772"/>
        <item m="1" x="464"/>
        <item m="1" x="1980"/>
        <item m="1" x="3135"/>
        <item m="1" x="2064"/>
        <item m="1" x="3077"/>
        <item m="1" x="1548"/>
        <item m="1" x="818"/>
        <item m="1" x="991"/>
        <item m="1" x="6529"/>
        <item m="1" x="2862"/>
        <item m="1" x="4090"/>
        <item m="1" x="2856"/>
        <item m="1" x="4178"/>
        <item m="1" x="1731"/>
        <item m="1" x="1275"/>
        <item m="1" x="2032"/>
        <item m="1" x="3588"/>
        <item m="1" x="536"/>
        <item m="1" x="537"/>
        <item m="1" x="2709"/>
        <item m="1" x="311"/>
        <item m="1" x="3163"/>
        <item m="1" x="5626"/>
        <item m="1" x="2058"/>
        <item m="1" x="4615"/>
        <item m="1" x="6419"/>
        <item m="1" x="5899"/>
        <item m="1" x="2874"/>
        <item m="1" x="730"/>
        <item m="1" x="1412"/>
        <item m="1" x="2506"/>
        <item m="1" x="2264"/>
        <item m="1" x="1198"/>
        <item m="1" x="4754"/>
        <item m="1" x="1915"/>
        <item m="1" x="1738"/>
        <item m="1" x="1410"/>
        <item m="1" x="740"/>
        <item m="1" x="3330"/>
        <item m="1" x="3151"/>
        <item m="1" x="3252"/>
        <item m="1" x="3191"/>
        <item m="1" x="1290"/>
        <item m="1" x="2048"/>
        <item m="1" x="2719"/>
        <item m="1" x="5086"/>
        <item m="1" x="873"/>
        <item m="1" x="4515"/>
        <item m="1" x="2869"/>
        <item m="1" x="2066"/>
        <item m="1" x="1440"/>
        <item m="1" x="4169"/>
        <item m="1" x="4181"/>
        <item m="1" x="5787"/>
        <item m="1" x="715"/>
        <item m="1" x="4158"/>
        <item m="1" x="1907"/>
        <item m="1" x="1601"/>
        <item m="1" x="2295"/>
        <item m="1" x="2753"/>
        <item m="1" x="2469"/>
        <item m="1" x="925"/>
        <item m="1" x="5591"/>
        <item m="1" x="2437"/>
        <item m="1" x="2846"/>
        <item m="1" x="2444"/>
        <item m="1" x="1269"/>
        <item m="1" x="4699"/>
        <item m="1" x="3374"/>
        <item m="1" x="3388"/>
        <item m="1" x="1765"/>
        <item m="1" x="6433"/>
        <item m="1" x="4186"/>
        <item m="1" x="6532"/>
        <item m="1" x="3216"/>
        <item m="1" x="6141"/>
        <item m="1" x="4216"/>
        <item m="1" x="4224"/>
        <item m="1" x="1927"/>
        <item m="1" x="5789"/>
        <item m="1" x="1109"/>
        <item m="1" x="1789"/>
        <item m="1" x="4571"/>
        <item m="1" x="1437"/>
        <item m="1" x="2232"/>
        <item m="1" x="5170"/>
        <item m="1" x="2904"/>
        <item m="1" x="5543"/>
        <item m="1" x="1369"/>
        <item m="1" x="1830"/>
        <item m="1" x="830"/>
        <item m="1" x="4372"/>
        <item m="1" x="6137"/>
        <item m="1" x="6076"/>
        <item m="1" x="2606"/>
        <item m="1" x="2547"/>
        <item m="1" x="2185"/>
        <item m="1" x="2037"/>
        <item m="1" x="3118"/>
        <item m="1" x="6087"/>
        <item m="1" x="5041"/>
        <item m="1" x="5850"/>
        <item m="1" x="4440"/>
        <item m="1" x="1227"/>
        <item m="1" x="3221"/>
        <item m="1" x="1745"/>
        <item m="1" x="4310"/>
        <item m="1" x="4274"/>
        <item m="1" x="5905"/>
        <item m="1" x="1447"/>
        <item x="32"/>
        <item m="1" x="4034"/>
        <item m="1" x="2635"/>
        <item m="1" x="4990"/>
        <item m="1" x="3167"/>
        <item m="1" x="1595"/>
        <item m="1" x="2795"/>
        <item m="1" x="571"/>
        <item m="1" x="708"/>
        <item m="1" x="5387"/>
        <item m="1" x="5159"/>
        <item m="1" x="3816"/>
        <item m="1" x="5440"/>
        <item m="1" x="2675"/>
        <item m="1" x="1824"/>
        <item x="128"/>
        <item m="1" x="2308"/>
        <item m="1" x="309"/>
        <item m="1" x="5085"/>
        <item m="1" x="2280"/>
        <item m="1" x="4912"/>
        <item m="1" x="1596"/>
        <item m="1" x="4354"/>
        <item m="1" x="4331"/>
        <item m="1" x="4246"/>
        <item m="1" x="2132"/>
        <item m="1" x="3459"/>
        <item m="1" x="3586"/>
        <item m="1" x="4341"/>
        <item m="1" x="4303"/>
        <item m="1" x="4361"/>
        <item m="1" x="942"/>
        <item m="1" x="948"/>
        <item m="1" x="520"/>
        <item m="1" x="1600"/>
        <item m="1" x="2689"/>
        <item m="1" x="4537"/>
        <item m="1" x="4886"/>
        <item m="1" x="6365"/>
        <item m="1" x="5091"/>
        <item m="1" x="6201"/>
        <item m="1" x="6171"/>
        <item m="1" x="6505"/>
        <item m="1" x="4451"/>
        <item m="1" x="4043"/>
        <item m="1" x="1540"/>
        <item m="1" x="2943"/>
        <item m="1" x="1889"/>
        <item m="1" x="4479"/>
        <item m="1" x="4527"/>
        <item m="1" x="3142"/>
        <item m="1" x="792"/>
        <item m="1" x="2012"/>
        <item m="1" x="2069"/>
        <item m="1" x="2088"/>
        <item m="1" x="3408"/>
        <item m="1" x="2097"/>
        <item m="1" x="5236"/>
        <item m="1" x="4338"/>
        <item m="1" x="3441"/>
        <item m="1" x="4958"/>
        <item m="1" x="6069"/>
        <item m="1" x="5410"/>
        <item m="1" x="364"/>
        <item m="1" x="3251"/>
        <item m="1" x="1838"/>
        <item m="1" x="6472"/>
        <item m="1" x="5996"/>
        <item m="1" x="1694"/>
        <item m="1" x="6160"/>
        <item m="1" x="1816"/>
        <item m="1" x="3222"/>
        <item m="1" x="5688"/>
        <item m="1" x="2741"/>
        <item m="1" x="6495"/>
        <item m="1" x="2636"/>
        <item m="1" x="3790"/>
        <item m="1" x="3892"/>
        <item m="1" x="5362"/>
        <item m="1" x="1646"/>
        <item m="1" x="578"/>
        <item m="1" x="3596"/>
        <item m="1" x="3765"/>
        <item m="1" x="781"/>
        <item m="1" x="2109"/>
        <item m="1" x="3718"/>
        <item m="1" x="2516"/>
        <item m="1" x="3534"/>
        <item m="1" x="4269"/>
        <item m="1" x="2313"/>
        <item m="1" x="3755"/>
        <item m="1" x="1172"/>
        <item m="1" x="6531"/>
        <item m="1" x="2629"/>
        <item m="1" x="796"/>
        <item m="1" x="4172"/>
        <item m="1" x="2697"/>
        <item m="1" x="3985"/>
        <item m="1" x="3951"/>
        <item m="1" x="3993"/>
        <item m="1" x="4713"/>
        <item m="1" x="4973"/>
        <item m="1" x="2201"/>
        <item m="1" x="6435"/>
        <item m="1" x="6156"/>
        <item m="1" x="3990"/>
        <item m="1" x="544"/>
        <item m="1" x="900"/>
        <item m="1" x="3419"/>
        <item m="1" x="5894"/>
        <item m="1" x="3469"/>
        <item m="1" x="1538"/>
        <item m="1" x="2929"/>
        <item m="1" x="5393"/>
        <item m="1" x="6312"/>
        <item m="1" x="2391"/>
        <item m="1" x="6555"/>
        <item m="1" x="5824"/>
        <item m="1" x="1073"/>
        <item m="1" x="895"/>
        <item m="1" x="3418"/>
        <item m="1" x="3472"/>
        <item m="1" x="3953"/>
        <item m="1" x="4818"/>
        <item m="1" x="3207"/>
        <item m="1" x="3107"/>
        <item m="1" x="3200"/>
        <item m="1" x="3608"/>
        <item m="1" x="3655"/>
        <item m="1" x="3548"/>
        <item m="1" x="4481"/>
        <item m="1" x="5143"/>
        <item m="1" x="5622"/>
        <item m="1" x="5537"/>
        <item m="1" x="591"/>
        <item m="1" x="4945"/>
        <item m="1" x="1053"/>
        <item m="1" x="2266"/>
        <item m="1" x="3239"/>
        <item m="1" x="2966"/>
        <item m="1" x="2979"/>
        <item m="1" x="3261"/>
        <item m="1" x="1685"/>
        <item m="1" x="4042"/>
        <item m="1" x="3801"/>
        <item m="1" x="3822"/>
        <item m="1" x="1554"/>
        <item m="1" x="2511"/>
        <item m="1" x="3897"/>
        <item m="1" x="4847"/>
        <item m="1" x="627"/>
        <item m="1" x="1032"/>
        <item m="1" x="2848"/>
        <item m="1" x="3950"/>
        <item m="1" x="1893"/>
        <item m="1" x="5526"/>
        <item m="1" x="1263"/>
        <item m="1" x="1787"/>
        <item m="1" x="3777"/>
        <item m="1" x="3702"/>
        <item m="1" x="5855"/>
        <item m="1" x="820"/>
        <item m="1" x="384"/>
        <item m="1" x="3015"/>
        <item m="1" x="3010"/>
        <item m="1" x="3155"/>
        <item m="1" x="1971"/>
        <item m="1" x="4552"/>
        <item m="1" x="5439"/>
        <item m="1" x="5104"/>
        <item m="1" x="4086"/>
        <item m="1" x="5702"/>
        <item m="1" x="2934"/>
        <item m="1" x="397"/>
        <item m="1" x="393"/>
        <item m="1" x="1812"/>
        <item m="1" x="4148"/>
        <item m="1" x="4435"/>
        <item m="1" x="1397"/>
        <item m="1" x="1621"/>
        <item m="1" x="2003"/>
        <item m="1" x="552"/>
        <item m="1" x="2734"/>
        <item m="1" x="5896"/>
        <item m="1" x="1213"/>
        <item m="1" x="1737"/>
        <item m="1" x="5195"/>
        <item m="1" x="519"/>
        <item m="1" x="5257"/>
        <item m="1" x="2764"/>
        <item m="1" x="3050"/>
        <item x="256"/>
        <item m="1" x="524"/>
        <item m="1" x="778"/>
        <item m="1" x="3917"/>
        <item m="1" x="3928"/>
        <item m="1" x="5395"/>
        <item m="1" x="3936"/>
        <item x="208"/>
        <item m="1" x="2226"/>
        <item m="1" x="3948"/>
        <item m="1" x="2558"/>
        <item m="1" x="6552"/>
        <item m="1" x="5858"/>
        <item m="1" x="2654"/>
        <item m="1" x="4844"/>
        <item m="1" x="918"/>
        <item m="1" x="4918"/>
        <item m="1" x="1760"/>
        <item m="1" x="4688"/>
        <item m="1" x="970"/>
        <item m="1" x="5132"/>
        <item m="1" x="939"/>
        <item m="1" x="1896"/>
        <item m="1" x="6178"/>
        <item m="1" x="1186"/>
        <item m="1" x="1182"/>
        <item m="1" x="5237"/>
        <item m="1" x="5255"/>
        <item m="1" x="3632"/>
        <item m="1" x="6056"/>
        <item m="1" x="5540"/>
        <item m="1" x="3861"/>
        <item m="1" x="5152"/>
        <item m="1" x="1921"/>
        <item m="1" x="2245"/>
        <item m="1" x="728"/>
        <item m="1" x="894"/>
        <item m="1" x="5165"/>
        <item m="1" x="3438"/>
        <item m="1" x="5610"/>
        <item m="1" x="5402"/>
        <item m="1" x="2914"/>
        <item m="1" x="3620"/>
        <item m="1" x="1881"/>
        <item m="1" x="3336"/>
        <item m="1" x="889"/>
        <item m="1" x="1535"/>
        <item m="1" x="1653"/>
        <item m="1" x="5935"/>
        <item m="1" x="1744"/>
        <item m="1" x="3170"/>
        <item m="1" x="4336"/>
        <item m="1" x="4647"/>
        <item m="1" x="1517"/>
        <item m="1" x="5527"/>
        <item m="1" x="4547"/>
        <item m="1" x="3056"/>
        <item m="1" x="5444"/>
        <item m="1" x="4670"/>
        <item m="1" x="700"/>
        <item m="1" x="1860"/>
        <item m="1" x="3626"/>
        <item m="1" x="5171"/>
        <item m="1" x="4241"/>
        <item m="1" x="590"/>
        <item m="1" x="4242"/>
        <item m="1" x="3540"/>
        <item m="1" x="5146"/>
        <item m="1" x="1279"/>
        <item m="1" x="2624"/>
        <item m="1" x="4606"/>
        <item m="1" x="3272"/>
        <item m="1" x="2523"/>
        <item m="1" x="4652"/>
        <item m="1" x="1665"/>
        <item m="1" x="5161"/>
        <item m="1" x="5936"/>
        <item m="1" x="484"/>
        <item m="1" x="1005"/>
        <item m="1" x="2518"/>
        <item m="1" x="5183"/>
        <item m="1" x="2554"/>
        <item m="1" x="687"/>
        <item m="1" x="3830"/>
        <item m="1" x="5044"/>
        <item m="1" x="6484"/>
        <item m="1" x="6540"/>
        <item m="1" x="2193"/>
        <item m="1" x="5056"/>
        <item m="1" x="1406"/>
        <item m="1" x="2884"/>
        <item m="1" x="6255"/>
        <item m="1" x="3270"/>
        <item m="1" x="4033"/>
        <item m="1" x="1287"/>
        <item m="1" x="2269"/>
        <item m="1" x="1776"/>
        <item m="1" x="2961"/>
        <item m="1" x="5419"/>
        <item m="1" x="5028"/>
        <item m="1" x="4003"/>
        <item m="1" x="5336"/>
        <item m="1" x="5114"/>
        <item m="1" x="5757"/>
        <item m="1" x="1001"/>
        <item m="1" x="5118"/>
        <item m="1" x="937"/>
        <item m="1" x="3971"/>
        <item m="1" x="4468"/>
        <item m="1" x="3849"/>
        <item m="1" x="1671"/>
        <item m="1" x="5166"/>
        <item m="1" x="6209"/>
        <item m="1" x="5261"/>
        <item m="1" x="2347"/>
        <item m="1" x="5299"/>
        <item m="1" x="868"/>
        <item m="1" x="5174"/>
        <item m="1" x="5265"/>
        <item m="1" x="5294"/>
        <item m="1" x="2525"/>
        <item m="1" x="1702"/>
        <item m="1" x="1728"/>
        <item m="1" x="2522"/>
        <item m="1" x="3177"/>
        <item m="1" x="2227"/>
        <item m="1" x="5888"/>
        <item m="1" x="1736"/>
        <item m="1" x="3088"/>
        <item m="1" x="2034"/>
        <item m="1" x="5084"/>
        <item m="1" x="1616"/>
        <item m="1" x="3644"/>
        <item m="1" x="3630"/>
        <item m="1" x="5838"/>
        <item m="1" x="5856"/>
        <item m="1" x="3162"/>
        <item m="1" x="3112"/>
        <item m="1" x="846"/>
        <item m="1" x="1802"/>
        <item m="1" x="770"/>
        <item m="1" x="2503"/>
        <item m="1" x="6059"/>
        <item m="1" x="5986"/>
        <item m="1" x="492"/>
        <item m="1" x="498"/>
        <item m="1" x="400"/>
        <item m="1" x="334"/>
        <item m="1" x="4174"/>
        <item m="1" x="3599"/>
        <item m="1" x="3940"/>
        <item m="1" x="3805"/>
        <item m="1" x="6135"/>
        <item m="1" x="605"/>
        <item m="1" x="5808"/>
        <item m="1" x="4386"/>
        <item m="1" x="379"/>
        <item m="1" x="6139"/>
        <item m="1" x="3556"/>
        <item m="1" x="5302"/>
        <item m="1" x="5426"/>
        <item m="1" x="1431"/>
        <item m="1" x="5263"/>
        <item m="1" x="3288"/>
        <item m="1" x="5577"/>
        <item m="1" x="2165"/>
        <item m="1" x="3424"/>
        <item m="1" x="2760"/>
        <item m="1" x="2903"/>
        <item m="1" x="685"/>
        <item m="1" x="1302"/>
        <item m="1" x="3900"/>
        <item m="1" x="2633"/>
        <item m="1" x="2272"/>
        <item m="1" x="3069"/>
        <item m="1" x="3131"/>
        <item m="1" x="3022"/>
        <item m="1" x="3570"/>
        <item m="1" x="3834"/>
        <item m="1" x="3124"/>
        <item m="1" x="5441"/>
        <item m="1" x="5356"/>
        <item m="1" x="5254"/>
        <item m="1" x="1658"/>
        <item m="1" x="4529"/>
        <item m="1" x="1116"/>
        <item m="1" x="2078"/>
        <item m="1" x="1114"/>
        <item m="1" x="6177"/>
        <item m="1" x="2472"/>
        <item m="1" x="1909"/>
        <item m="1" x="1912"/>
        <item m="1" x="1959"/>
        <item m="1" x="1956"/>
        <item m="1" x="1966"/>
        <item m="1" x="1952"/>
        <item m="1" x="2807"/>
        <item m="1" x="5618"/>
        <item m="1" x="1962"/>
        <item m="1" x="1957"/>
        <item m="1" x="4505"/>
        <item m="1" x="1972"/>
        <item m="1" x="4736"/>
        <item m="1" x="2645"/>
        <item m="1" x="3537"/>
        <item m="1" x="5107"/>
        <item m="1" x="5785"/>
        <item m="1" x="3550"/>
        <item m="1" x="3899"/>
        <item m="1" x="3444"/>
        <item m="1" x="5554"/>
        <item m="1" x="2159"/>
        <item m="1" x="4975"/>
        <item m="1" x="2724"/>
        <item m="1" x="863"/>
        <item m="1" x="5926"/>
        <item m="1" x="2539"/>
        <item m="1" x="1294"/>
        <item m="1" x="3275"/>
        <item m="1" x="2691"/>
        <item m="1" x="4463"/>
        <item m="1" x="3231"/>
        <item m="1" x="1299"/>
        <item m="1" x="3869"/>
        <item m="1" x="2217"/>
        <item m="1" x="6533"/>
        <item m="1" x="6530"/>
        <item m="1" x="2946"/>
        <item m="1" x="5141"/>
        <item m="1" x="4390"/>
        <item m="1" x="2535"/>
        <item m="1" x="6457"/>
        <item m="1" x="3812"/>
        <item m="1" x="2808"/>
        <item m="1" x="2720"/>
        <item m="1" x="1312"/>
        <item m="1" x="1008"/>
        <item m="1" x="6434"/>
        <item m="1" x="3509"/>
        <item m="1" x="4452"/>
        <item m="1" x="3621"/>
        <item m="1" x="1311"/>
        <item m="1" x="3046"/>
        <item m="1" x="2017"/>
        <item m="1" x="6301"/>
        <item m="1" x="3554"/>
        <item m="1" x="3659"/>
        <item m="1" x="4600"/>
        <item m="1" x="4621"/>
        <item m="1" x="3738"/>
        <item m="1" x="527"/>
        <item m="1" x="414"/>
        <item m="1" x="2287"/>
        <item m="1" x="3416"/>
        <item m="1" x="2649"/>
        <item m="1" x="3561"/>
        <item m="1" x="4826"/>
        <item m="1" x="1121"/>
        <item m="1" x="3968"/>
        <item m="1" x="2451"/>
        <item m="1" x="2314"/>
        <item m="1" x="4041"/>
        <item m="1" x="592"/>
        <item m="1" x="3499"/>
        <item m="1" x="5972"/>
        <item m="1" x="6060"/>
        <item m="1" x="2812"/>
        <item m="1" x="4071"/>
        <item m="1" x="6252"/>
        <item m="1" x="5546"/>
        <item m="1" x="2685"/>
        <item m="1" x="2931"/>
        <item m="1" x="2774"/>
        <item m="1" x="3464"/>
        <item m="1" x="5316"/>
        <item m="1" x="5829"/>
        <item m="1" x="3817"/>
        <item m="1" x="4220"/>
        <item m="1" x="2922"/>
        <item m="1" x="3680"/>
        <item m="1" x="4214"/>
        <item m="1" x="2679"/>
        <item m="1" x="2071"/>
        <item m="1" x="5178"/>
        <item m="1" x="2817"/>
        <item m="1" x="2805"/>
        <item m="1" x="5613"/>
        <item m="1" x="2940"/>
        <item m="1" x="3922"/>
        <item m="1" x="1574"/>
        <item m="1" x="2982"/>
        <item m="1" x="2707"/>
        <item m="1" x="5508"/>
        <item m="1" x="6500"/>
        <item m="1" x="3393"/>
        <item m="1" x="4816"/>
        <item m="1" x="2942"/>
        <item m="1" x="1734"/>
        <item m="1" x="5134"/>
        <item m="1" x="2906"/>
        <item m="1" x="5472"/>
        <item m="1" x="1408"/>
        <item m="1" x="1168"/>
        <item m="1" x="2229"/>
        <item m="1" x="5650"/>
        <item m="1" x="5051"/>
        <item m="1" x="5116"/>
        <item m="1" x="4890"/>
        <item m="1" x="1571"/>
        <item m="1" x="2977"/>
        <item m="1" x="6103"/>
        <item m="1" x="5471"/>
        <item m="1" x="4901"/>
        <item m="1" x="6023"/>
        <item m="1" x="2939"/>
        <item m="1" x="643"/>
        <item m="1" x="4937"/>
        <item m="1" x="784"/>
        <item m="1" x="1726"/>
        <item m="1" x="3164"/>
        <item m="1" x="1724"/>
        <item m="1" x="4285"/>
        <item m="1" x="2231"/>
        <item m="1" x="3601"/>
        <item m="1" x="4437"/>
        <item m="1" x="3063"/>
        <item m="1" x="3941"/>
        <item m="1" x="1081"/>
        <item m="1" x="3316"/>
        <item m="1" x="3226"/>
        <item m="1" x="5814"/>
        <item m="1" x="3895"/>
        <item m="1" x="5806"/>
        <item m="1" x="1746"/>
        <item m="1" x="6050"/>
        <item m="1" x="5559"/>
        <item m="1" x="2483"/>
        <item m="1" x="4458"/>
        <item m="1" x="3386"/>
        <item m="1" x="5283"/>
        <item m="1" x="3119"/>
        <item m="1" x="3614"/>
        <item m="1" x="2960"/>
        <item x="176"/>
        <item m="1" x="3307"/>
        <item m="1" x="4249"/>
        <item m="1" x="6191"/>
        <item m="1" x="5901"/>
        <item m="1" x="807"/>
        <item m="1" x="913"/>
        <item m="1" x="2545"/>
        <item m="1" x="3945"/>
        <item m="1" x="2083"/>
        <item m="1" x="6383"/>
        <item m="1" x="378"/>
        <item m="1" x="3810"/>
        <item m="1" x="4841"/>
        <item m="1" x="1166"/>
        <item m="1" x="4516"/>
        <item m="1" x="3559"/>
        <item m="1" x="4595"/>
        <item m="1" x="2898"/>
        <item m="1" x="3607"/>
        <item m="1" x="1676"/>
        <item m="1" x="4063"/>
        <item m="1" x="3840"/>
        <item m="1" x="2239"/>
        <item m="1" x="6464"/>
        <item m="1" x="4837"/>
        <item m="1" x="526"/>
        <item m="1" x="1448"/>
        <item m="1" x="4344"/>
        <item m="1" x="4237"/>
        <item m="1" x="3829"/>
        <item m="1" x="5834"/>
        <item m="1" x="6349"/>
        <item m="1" x="4956"/>
        <item m="1" x="3264"/>
        <item m="1" x="6329"/>
        <item m="1" x="2842"/>
        <item m="1" x="313"/>
        <item m="1" x="1788"/>
        <item m="1" x="1132"/>
        <item m="1" x="531"/>
        <item m="1" x="2497"/>
        <item m="1" x="874"/>
        <item m="1" x="2170"/>
        <item m="1" x="1786"/>
        <item m="1" x="4392"/>
        <item m="1" x="6426"/>
        <item m="1" x="1939"/>
        <item m="1" x="1960"/>
        <item m="1" x="5059"/>
        <item m="1" x="1038"/>
        <item x="75"/>
        <item m="1" x="5866"/>
        <item m="1" x="1795"/>
        <item m="1" x="3663"/>
        <item m="1" x="2519"/>
        <item m="1" x="3505"/>
        <item m="1" x="6466"/>
        <item m="1" x="576"/>
        <item m="1" x="3986"/>
        <item m="1" x="1609"/>
        <item m="1" x="5391"/>
        <item m="1" x="3669"/>
        <item m="1" x="4110"/>
        <item m="1" x="2251"/>
        <item m="1" x="5570"/>
        <item m="1" x="1842"/>
        <item m="1" x="4279"/>
        <item m="1" x="911"/>
        <item m="1" x="1797"/>
        <item m="1" x="3639"/>
        <item m="1" x="4001"/>
        <item m="1" x="2630"/>
        <item m="1" x="5908"/>
        <item m="1" x="3760"/>
        <item m="1" x="5700"/>
        <item m="1" x="3784"/>
        <item m="1" x="3274"/>
        <item m="1" x="1270"/>
        <item m="1" x="2787"/>
        <item m="1" x="4017"/>
        <item m="1" x="4651"/>
        <item m="1" x="3573"/>
        <item m="1" x="3108"/>
        <item m="1" x="3363"/>
        <item m="1" x="6221"/>
        <item m="1" x="5108"/>
        <item m="1" x="6539"/>
        <item m="1" x="6147"/>
        <item m="1" x="5274"/>
        <item m="1" x="1684"/>
        <item m="1" x="3789"/>
        <item m="1" x="5544"/>
        <item m="1" x="6279"/>
        <item m="1" x="4433"/>
        <item m="1" x="1768"/>
        <item m="1" x="5042"/>
        <item m="1" x="5096"/>
        <item m="1" x="3565"/>
        <item m="1" x="2208"/>
        <item m="1" x="1967"/>
        <item m="1" x="733"/>
        <item m="1" x="1627"/>
        <item m="1" x="1142"/>
        <item m="1" x="2646"/>
        <item m="1" x="1624"/>
        <item m="1" x="6330"/>
        <item m="1" x="5076"/>
        <item m="1" x="3893"/>
        <item m="1" x="6248"/>
        <item m="1" x="470"/>
        <item m="1" x="3868"/>
        <item m="1" x="3842"/>
        <item m="1" x="466"/>
        <item m="1" x="6544"/>
        <item m="1" x="3343"/>
        <item m="1" x="1713"/>
        <item m="1" x="1709"/>
        <item m="1" x="5516"/>
        <item m="1" x="2068"/>
        <item m="1" x="5487"/>
        <item m="1" x="5477"/>
        <item m="1" x="5474"/>
        <item m="1" x="2556"/>
        <item m="1" x="916"/>
        <item m="1" x="5469"/>
        <item m="1" x="539"/>
        <item m="1" x="4488"/>
        <item m="1" x="995"/>
        <item m="1" x="6534"/>
        <item m="1" x="3498"/>
        <item m="1" x="828"/>
        <item m="1" x="5260"/>
        <item m="1" x="4861"/>
        <item m="1" x="6384"/>
        <item m="1" x="2776"/>
        <item m="1" x="2190"/>
        <item m="1" x="1254"/>
        <item m="1" x="1003"/>
        <item m="1" x="1387"/>
        <item m="1" x="3199"/>
        <item m="1" x="4235"/>
        <item m="1" x="847"/>
        <item m="1" x="5131"/>
        <item m="1" x="4891"/>
        <item m="1" x="1708"/>
        <item m="1" x="6277"/>
        <item m="1" x="1353"/>
        <item m="1" x="2667"/>
        <item m="1" x="3700"/>
        <item m="1" x="5047"/>
        <item m="1" x="2380"/>
        <item m="1" x="1147"/>
        <item m="1" x="2395"/>
        <item m="1" x="5343"/>
        <item m="1" x="3440"/>
        <item m="1" x="890"/>
        <item m="1" x="335"/>
        <item m="1" x="307"/>
        <item m="1" x="4218"/>
        <item m="1" x="4633"/>
        <item m="1" x="5709"/>
        <item m="1" x="5739"/>
        <item m="1" x="5699"/>
        <item m="1" x="2698"/>
        <item m="1" x="4470"/>
        <item m="1" x="2858"/>
        <item m="1" x="1026"/>
        <item m="1" x="5817"/>
        <item m="1" x="5473"/>
        <item m="1" x="1141"/>
        <item m="1" x="2984"/>
        <item m="1" x="2065"/>
        <item m="1" x="3040"/>
        <item m="1" x="4969"/>
        <item m="1" x="4207"/>
        <item m="1" x="694"/>
        <item m="1" x="2453"/>
        <item m="1" x="630"/>
        <item m="1" x="2107"/>
        <item m="1" x="4541"/>
        <item m="1" x="5317"/>
        <item m="1" x="1549"/>
        <item m="1" x="5366"/>
        <item m="1" x="2836"/>
        <item m="1" x="2965"/>
        <item m="1" x="6274"/>
        <item m="1" x="2932"/>
        <item m="1" x="4058"/>
        <item m="1" x="2644"/>
        <item m="1" x="3591"/>
        <item m="1" x="6269"/>
        <item m="1" x="917"/>
        <item m="1" x="5992"/>
        <item m="1" x="392"/>
        <item m="1" x="5319"/>
        <item m="1" x="4044"/>
        <item m="1" x="1200"/>
        <item m="1" x="1569"/>
        <item m="1" x="2702"/>
        <item m="1" x="2593"/>
        <item m="1" x="5490"/>
        <item m="1" x="1189"/>
        <item m="1" x="1165"/>
        <item m="1" x="6035"/>
        <item m="1" x="6436"/>
        <item m="1" x="1782"/>
        <item m="1" x="922"/>
        <item m="1" x="2457"/>
        <item m="1" x="5748"/>
        <item m="1" x="5753"/>
        <item m="1" x="5422"/>
        <item m="1" x="2861"/>
        <item m="1" x="2857"/>
        <item m="1" x="1988"/>
        <item m="1" x="3975"/>
        <item m="1" x="2955"/>
        <item m="1" x="4000"/>
        <item m="1" x="2757"/>
        <item m="1" x="2744"/>
        <item m="1" x="2733"/>
        <item m="1" x="1367"/>
        <item m="1" x="2735"/>
        <item m="1" x="6342"/>
        <item m="1" x="1084"/>
        <item m="1" x="6206"/>
        <item m="1" x="4666"/>
        <item m="1" x="4689"/>
        <item m="1" x="3442"/>
        <item m="1" x="2866"/>
        <item m="1" x="727"/>
        <item m="1" x="6547"/>
        <item m="1" x="2247"/>
        <item m="1" x="1445"/>
        <item m="1" x="5099"/>
        <item m="1" x="5967"/>
        <item m="1" x="5251"/>
        <item m="1" x="4509"/>
        <item m="1" x="6101"/>
        <item m="1" x="6229"/>
        <item m="1" x="1368"/>
        <item m="1" x="1446"/>
        <item m="1" x="3493"/>
        <item m="1" x="1345"/>
        <item m="1" x="1051"/>
        <item m="1" x="4469"/>
        <item m="1" x="983"/>
        <item m="1" x="1532"/>
        <item m="1" x="6121"/>
        <item m="1" x="348"/>
        <item m="1" x="3042"/>
        <item m="1" x="1885"/>
        <item m="1" x="5097"/>
        <item m="1" x="654"/>
        <item m="1" x="6000"/>
        <item m="1" x="4645"/>
        <item m="1" x="6390"/>
        <item m="1" x="2412"/>
        <item m="1" x="2452"/>
        <item m="1" x="3406"/>
        <item m="1" x="4865"/>
        <item m="1" x="1232"/>
        <item m="1" x="5930"/>
        <item m="1" x="2847"/>
        <item m="1" x="6418"/>
        <item m="1" x="1185"/>
        <item m="1" x="2958"/>
        <item m="1" x="3448"/>
        <item m="1" x="3403"/>
        <item m="1" x="3658"/>
        <item m="1" x="5269"/>
        <item m="1" x="2883"/>
        <item m="1" x="4337"/>
        <item m="1" x="966"/>
        <item m="1" x="5669"/>
        <item m="1" x="1019"/>
        <item m="1" x="1628"/>
        <item m="1" x="974"/>
        <item m="1" x="5642"/>
        <item m="1" x="2723"/>
        <item m="1" x="6508"/>
        <item m="1" x="994"/>
        <item m="1" x="1208"/>
        <item m="1" x="1264"/>
        <item m="1" x="3339"/>
        <item m="1" x="3429"/>
        <item m="1" x="3624"/>
        <item m="1" x="588"/>
        <item m="1" x="2015"/>
        <item m="1" x="4549"/>
        <item m="1" x="4089"/>
        <item m="1" x="2878"/>
        <item m="1" x="6470"/>
        <item m="1" x="986"/>
        <item m="1" x="1989"/>
        <item m="1" x="2113"/>
        <item m="1" x="528"/>
        <item m="1" x="6065"/>
        <item m="1" x="3500"/>
        <item m="1" x="2672"/>
        <item m="1" x="6061"/>
        <item m="1" x="403"/>
        <item m="1" x="6398"/>
        <item m="1" x="3742"/>
        <item m="1" x="2349"/>
        <item m="1" x="5332"/>
        <item m="1" x="5797"/>
        <item m="1" x="1289"/>
        <item m="1" x="1650"/>
        <item m="1" x="1606"/>
        <item m="1" x="953"/>
        <item m="1" x="6029"/>
        <item m="1" x="3750"/>
        <item m="1" x="2260"/>
        <item m="1" x="3030"/>
        <item m="1" x="5667"/>
        <item m="1" x="408"/>
        <item m="1" x="3944"/>
        <item m="1" x="3225"/>
        <item m="1" x="5203"/>
        <item m="1" x="5039"/>
        <item m="1" x="5078"/>
        <item m="1" x="5093"/>
        <item m="1" x="3872"/>
        <item m="1" x="6012"/>
        <item m="1" x="1687"/>
        <item m="1" x="2279"/>
        <item m="1" x="6488"/>
        <item m="1" x="2854"/>
        <item m="1" x="6030"/>
        <item m="1" x="1111"/>
        <item m="1" x="3258"/>
        <item m="1" x="583"/>
        <item m="1" x="6046"/>
        <item m="1" x="2183"/>
        <item m="1" x="4796"/>
        <item m="1" x="6021"/>
        <item m="1" x="4953"/>
        <item m="1" x="4345"/>
        <item m="1" x="1054"/>
        <item m="1" x="5794"/>
        <item m="1" x="853"/>
        <item m="1" x="1034"/>
        <item m="1" x="1983"/>
        <item m="1" x="6286"/>
        <item m="1" x="2610"/>
        <item m="1" x="6045"/>
        <item m="1" x="446"/>
        <item m="1" x="3477"/>
        <item m="1" x="1561"/>
        <item m="1" x="1434"/>
        <item m="1" x="6407"/>
        <item m="1" x="3690"/>
        <item m="1" x="1801"/>
        <item m="1" x="5278"/>
        <item m="1" x="1599"/>
        <item m="1" x="5233"/>
        <item m="1" x="5683"/>
        <item m="1" x="3719"/>
        <item m="1" x="4820"/>
        <item m="1" x="1911"/>
        <item m="1" x="3090"/>
        <item m="1" x="2885"/>
        <item m="1" x="2765"/>
        <item m="1" x="5392"/>
        <item m="1" x="4710"/>
        <item m="1" x="5385"/>
        <item m="1" x="5947"/>
        <item m="1" x="2293"/>
        <item m="1" x="1260"/>
        <item m="1" x="5167"/>
        <item m="1" x="4270"/>
        <item m="1" x="5991"/>
        <item m="1" x="5435"/>
        <item m="1" x="1405"/>
        <item m="1" x="5368"/>
        <item m="1" x="4582"/>
        <item m="1" x="4312"/>
        <item m="1" x="3185"/>
        <item m="1" x="884"/>
        <item m="1" x="3007"/>
        <item m="1" x="5292"/>
        <item m="1" x="6127"/>
        <item m="1" x="2798"/>
        <item m="1" x="380"/>
        <item m="1" x="1794"/>
        <item m="1" x="5048"/>
        <item m="1" x="2607"/>
        <item m="1" x="556"/>
        <item m="1" x="4382"/>
        <item m="1" x="4812"/>
        <item m="1" x="1350"/>
        <item m="1" x="5504"/>
        <item m="1" x="902"/>
        <item m="1" x="5999"/>
        <item m="1" x="4553"/>
        <item m="1" x="6073"/>
        <item m="1" x="6039"/>
        <item m="1" x="3884"/>
        <item m="1" x="2261"/>
        <item m="1" x="2919"/>
        <item m="1" x="4960"/>
        <item m="1" x="4613"/>
        <item m="1" x="1832"/>
        <item m="1" x="977"/>
        <item m="1" x="1157"/>
        <item m="1" x="5547"/>
        <item m="1" x="607"/>
        <item m="1" x="2658"/>
        <item m="1" x="6338"/>
        <item m="1" x="4629"/>
        <item m="1" x="838"/>
        <item m="1" x="4764"/>
        <item m="1" x="4708"/>
        <item m="1" x="3836"/>
        <item m="1" x="1666"/>
        <item m="1" x="5013"/>
        <item m="1" x="3337"/>
        <item m="1" x="5037"/>
        <item m="1" x="4834"/>
        <item m="1" x="3737"/>
        <item m="1" x="1023"/>
        <item m="1" x="3666"/>
        <item m="1" x="1258"/>
        <item m="1" x="3496"/>
        <item m="1" x="2194"/>
        <item m="1" x="6337"/>
        <item m="1" x="3517"/>
        <item m="1" x="3811"/>
        <item m="1" x="1761"/>
        <item m="1" x="2756"/>
        <item m="1" x="4127"/>
        <item m="1" x="6391"/>
        <item m="1" x="5379"/>
        <item m="1" x="2429"/>
        <item m="1" x="5521"/>
        <item m="1" x="324"/>
        <item m="1" x="6520"/>
        <item m="1" x="2128"/>
        <item m="1" x="1803"/>
        <item m="1" x="6018"/>
        <item m="1" x="4272"/>
        <item m="1" x="1884"/>
        <item m="1" x="3381"/>
        <item m="1" x="462"/>
        <item m="1" x="1416"/>
        <item m="1" x="4554"/>
        <item m="1" x="3754"/>
        <item m="1" x="1435"/>
        <item m="1" x="1333"/>
        <item m="1" x="757"/>
        <item m="1" x="594"/>
        <item m="1" x="4455"/>
        <item m="1" x="5945"/>
        <item m="1" x="1375"/>
        <item m="1" x="679"/>
        <item m="1" x="5055"/>
        <item m="1" x="6291"/>
        <item m="1" x="5323"/>
        <item m="1" x="2495"/>
        <item m="1" x="1477"/>
        <item m="1" x="5812"/>
        <item m="1" x="1373"/>
        <item m="1" x="450"/>
        <item m="1" x="1531"/>
        <item m="1" x="851"/>
        <item m="1" x="1919"/>
        <item m="1" x="6198"/>
        <item m="1" x="6223"/>
        <item m="1" x="759"/>
        <item m="1" x="2311"/>
        <item m="1" x="5193"/>
        <item m="1" x="5101"/>
        <item m="1" x="908"/>
        <item m="1" x="5979"/>
        <item m="1" x="3617"/>
        <item m="1" x="2677"/>
        <item m="1" x="5371"/>
        <item m="1" x="1366"/>
        <item m="1" x="2023"/>
        <item m="1" x="2657"/>
        <item m="1" x="2668"/>
        <item m="1" x="5676"/>
        <item m="1" x="5981"/>
        <item m="1" x="570"/>
        <item m="1" x="5492"/>
        <item m="1" x="2022"/>
        <item m="1" x="1040"/>
        <item m="1" x="5476"/>
        <item m="1" x="5324"/>
        <item m="1" x="5743"/>
        <item m="1" x="3391"/>
        <item m="1" x="1850"/>
        <item m="1" x="4526"/>
        <item m="1" x="667"/>
        <item m="1" x="1379"/>
        <item m="1" x="4381"/>
        <item m="1" x="2831"/>
        <item m="1" x="3851"/>
        <item m="1" x="5737"/>
        <item m="1" x="3867"/>
        <item m="1" x="4102"/>
        <item m="1" x="540"/>
        <item m="1" x="3775"/>
        <item m="1" x="2682"/>
        <item m="1" x="3220"/>
        <item m="1" x="944"/>
        <item m="1" x="4574"/>
        <item m="1" x="2978"/>
        <item m="1" x="4286"/>
        <item m="1" x="3140"/>
        <item m="1" x="4263"/>
        <item m="1" x="2134"/>
        <item m="1" x="4843"/>
        <item m="1" x="4831"/>
        <item m="1" x="1756"/>
        <item m="1" x="6497"/>
        <item m="1" x="4926"/>
        <item m="1" x="1351"/>
        <item m="1" x="5533"/>
        <item m="1" x="1341"/>
        <item m="1" x="5530"/>
        <item m="1" x="4971"/>
        <item m="1" x="5004"/>
        <item m="1" x="3150"/>
        <item m="1" x="3158"/>
        <item m="1" x="3180"/>
        <item m="1" x="3194"/>
        <item m="1" x="4977"/>
        <item m="1" x="3296"/>
        <item m="1" x="1222"/>
        <item m="1" x="1512"/>
        <item m="1" x="3421"/>
        <item m="1" x="3355"/>
        <item m="1" x="1428"/>
        <item m="1" x="4131"/>
        <item m="1" x="6169"/>
        <item m="1" x="4284"/>
        <item m="1" x="642"/>
        <item m="1" x="4125"/>
        <item m="1" x="3121"/>
        <item m="1" x="965"/>
        <item m="1" x="4954"/>
        <item m="1" x="815"/>
        <item m="1" x="3689"/>
        <item m="1" x="2541"/>
        <item m="1" x="2155"/>
        <item m="1" x="2358"/>
        <item m="1" x="2416"/>
        <item m="1" x="2510"/>
        <item m="1" x="3552"/>
        <item m="1" x="5534"/>
        <item m="1" x="1513"/>
        <item m="1" x="2328"/>
        <item m="1" x="1159"/>
        <item m="1" x="1918"/>
        <item m="1" x="4374"/>
        <item m="1" x="3203"/>
        <item m="1" x="3160"/>
        <item m="1" x="6326"/>
        <item m="1" x="3407"/>
        <item m="1" x="3292"/>
        <item m="1" x="3338"/>
        <item m="1" x="6008"/>
        <item m="1" x="6002"/>
        <item m="1" x="3047"/>
        <item m="1" x="4544"/>
        <item m="1" x="4542"/>
        <item m="1" x="3104"/>
        <item m="1" x="4616"/>
        <item m="1" x="4373"/>
        <item m="1" x="3110"/>
        <item m="1" x="2485"/>
        <item m="1" x="975"/>
        <item m="1" x="4657"/>
        <item m="1" x="2843"/>
        <item m="1" x="5416"/>
        <item m="1" x="2249"/>
        <item m="1" x="6442"/>
        <item m="1" x="6263"/>
        <item m="1" x="2705"/>
        <item m="1" x="1970"/>
        <item m="1" x="3522"/>
        <item m="1" x="5782"/>
        <item m="1" x="6170"/>
        <item m="1" x="1841"/>
        <item m="1" x="1654"/>
        <item m="1" x="4277"/>
        <item m="1" x="5369"/>
        <item m="1" x="2818"/>
        <item m="1" x="4273"/>
        <item m="1" x="2546"/>
        <item m="1" x="2187"/>
        <item m="1" x="5360"/>
        <item m="1" x="6417"/>
        <item m="1" x="2892"/>
        <item m="1" x="5987"/>
        <item m="1" x="2407"/>
        <item m="1" x="1620"/>
        <item m="1" x="4830"/>
        <item m="1" x="2018"/>
        <item m="1" x="6420"/>
        <item m="1" x="5954"/>
        <item m="1" x="3609"/>
        <item m="1" x="3845"/>
        <item m="1" x="2948"/>
        <item m="1" x="1717"/>
        <item m="1" x="3741"/>
        <item m="1" x="6105"/>
        <item m="1" x="886"/>
        <item m="1" x="4521"/>
        <item m="1" x="4605"/>
        <item m="1" x="5810"/>
        <item m="1" x="1541"/>
        <item m="1" x="5071"/>
        <item m="1" x="4534"/>
        <item m="1" x="509"/>
        <item m="1" x="5406"/>
        <item m="1" x="2140"/>
        <item m="1" x="2147"/>
        <item m="1" x="5312"/>
        <item m="1" x="332"/>
        <item m="1" x="1425"/>
        <item m="1" x="1754"/>
        <item m="1" x="1392"/>
        <item m="1" x="3982"/>
        <item m="1" x="3218"/>
        <item m="1" x="5408"/>
        <item m="1" x="560"/>
        <item m="1" x="5420"/>
        <item m="1" x="6011"/>
        <item m="1" x="4711"/>
        <item m="1" x="3598"/>
        <item m="1" x="6519"/>
        <item m="1" x="2041"/>
        <item m="1" x="4465"/>
        <item m="1" x="2052"/>
        <item m="1" x="2893"/>
        <item m="1" x="2888"/>
        <item m="1" x="2937"/>
        <item m="1" x="2915"/>
        <item m="1" x="2945"/>
        <item m="1" x="1439"/>
        <item m="1" x="4308"/>
        <item m="1" x="2784"/>
        <item m="1" x="5731"/>
        <item m="1" x="2202"/>
        <item m="1" x="775"/>
        <item m="1" x="2997"/>
        <item m="1" x="3299"/>
        <item m="1" x="4784"/>
        <item m="1" x="2218"/>
        <item m="1" x="2918"/>
        <item m="1" x="5758"/>
        <item m="1" x="783"/>
        <item m="1" x="4573"/>
        <item m="1" x="2092"/>
        <item m="1" x="2440"/>
        <item m="1" x="3569"/>
        <item m="1" x="3888"/>
        <item m="1" x="2225"/>
        <item m="1" x="6447"/>
        <item m="1" x="4261"/>
        <item m="1" x="1068"/>
        <item m="1" x="1370"/>
        <item m="1" x="3847"/>
        <item m="1" x="5982"/>
        <item m="1" x="375"/>
        <item m="1" x="360"/>
        <item m="1" x="370"/>
        <item m="1" x="5322"/>
        <item m="1" x="5654"/>
        <item m="1" x="2855"/>
        <item m="1" x="4487"/>
        <item m="1" x="4069"/>
        <item m="1" x="1163"/>
        <item m="1" x="6151"/>
        <item m="1" x="5400"/>
        <item m="1" x="3955"/>
        <item m="1" x="5897"/>
        <item m="1" x="1352"/>
        <item m="1" x="2655"/>
        <item m="1" x="1235"/>
        <item m="1" x="3905"/>
        <item m="1" x="5357"/>
        <item m="1" x="6054"/>
        <item m="1" x="4383"/>
        <item m="1" x="3490"/>
        <item m="1" x="1514"/>
        <item m="1" x="1087"/>
        <item m="1" x="550"/>
        <item m="1" x="6003"/>
        <item m="1" x="887"/>
        <item m="1" x="1112"/>
        <item m="1" x="3397"/>
        <item m="1" x="5769"/>
        <item m="1" x="2273"/>
        <item m="1" x="1460"/>
        <item m="1" x="1461"/>
        <item m="1" x="3802"/>
        <item m="1" x="3813"/>
        <item m="1" x="3717"/>
        <item m="1" x="3726"/>
        <item m="1" x="3709"/>
        <item m="1" x="1511"/>
        <item m="1" x="6289"/>
        <item m="1" x="2613"/>
        <item m="1" x="5075"/>
        <item m="1" x="3478"/>
        <item m="1" x="3780"/>
        <item m="1" x="4791"/>
        <item m="1" x="4786"/>
        <item m="1" x="3186"/>
        <item m="1" x="6146"/>
        <item m="1" x="418"/>
        <item m="1" x="985"/>
        <item m="1" x="1442"/>
        <item m="1" x="5513"/>
        <item m="1" x="481"/>
        <item m="1" x="2050"/>
        <item m="1" x="5110"/>
        <item m="1" x="5103"/>
        <item m="1" x="475"/>
        <item m="1" x="477"/>
        <item m="1" x="3183"/>
        <item m="1" x="5241"/>
        <item m="1" x="479"/>
        <item m="1" x="1475"/>
        <item m="1" x="3487"/>
        <item m="1" x="1101"/>
        <item m="1" x="6275"/>
        <item m="1" x="1465"/>
        <item m="1" x="2016"/>
        <item m="1" x="2020"/>
        <item m="1" x="600"/>
        <item m="1" x="340"/>
        <item m="1" x="1009"/>
        <item m="1" x="5924"/>
        <item m="1" x="6123"/>
        <item m="1" x="1729"/>
        <item m="1" x="3384"/>
        <item m="1" x="2207"/>
        <item m="1" x="786"/>
        <item m="1" x="2203"/>
        <item m="1" x="864"/>
        <item m="1" x="1173"/>
        <item m="1" x="1174"/>
        <item m="1" x="736"/>
        <item m="1" x="5145"/>
        <item m="1" x="622"/>
        <item m="1" x="3716"/>
        <item m="1" x="1252"/>
        <item m="1" x="1458"/>
        <item m="1" x="4153"/>
        <item m="1" x="4155"/>
        <item m="1" x="626"/>
        <item m="1" x="5057"/>
        <item m="1" x="4581"/>
        <item m="1" x="4584"/>
        <item m="1" x="3545"/>
        <item m="1" x="2039"/>
        <item m="1" x="2040"/>
        <item m="1" x="5147"/>
        <item m="1" x="1496"/>
        <item m="1" x="1772"/>
        <item m="1" x="4359"/>
        <item m="1" x="6096"/>
        <item m="1" x="4387"/>
        <item m="1" x="1581"/>
        <item m="1" x="1692"/>
        <item m="1" x="4981"/>
        <item m="1" x="861"/>
        <item m="1" x="425"/>
        <item m="1" x="5149"/>
        <item m="1" x="1964"/>
        <item m="1" x="1935"/>
        <item m="1" x="6467"/>
        <item m="1" x="4265"/>
        <item m="1" x="5291"/>
        <item m="1" x="3102"/>
        <item m="1" x="4248"/>
        <item m="1" x="4343"/>
        <item m="1" x="4594"/>
        <item m="1" x="6358"/>
        <item m="1" x="6422"/>
        <item m="1" x="1500"/>
        <item m="1" x="6429"/>
        <item m="1" x="1815"/>
        <item m="1" x="523"/>
        <item m="1" x="3378"/>
        <item m="1" x="6502"/>
        <item m="1" x="992"/>
        <item m="1" x="518"/>
        <item m="1" x="3357"/>
        <item m="1" x="4441"/>
        <item m="1" x="4049"/>
        <item m="1" x="4822"/>
        <item m="1" x="5889"/>
        <item m="1" x="6257"/>
        <item m="1" x="5776"/>
        <item m="1" x="6548"/>
        <item m="1" x="3297"/>
        <item m="1" x="1675"/>
        <item m="1" x="2256"/>
        <item m="1" x="1473"/>
        <item m="1" x="1105"/>
        <item m="1" x="1504"/>
        <item m="1" x="1534"/>
        <item m="1" x="5678"/>
        <item m="1" x="4913"/>
        <item m="1" x="5535"/>
        <item m="1" x="896"/>
        <item m="1" x="4445"/>
        <item m="1" x="1930"/>
        <item m="1" x="6070"/>
        <item m="1" x="2962"/>
        <item m="1" x="2838"/>
        <item m="1" x="3670"/>
        <item m="1" x="4993"/>
        <item m="1" x="2475"/>
        <item m="1" x="3555"/>
        <item m="1" x="4572"/>
        <item m="1" x="1712"/>
        <item m="1" x="6453"/>
        <item m="1" x="5693"/>
        <item m="1" x="3649"/>
        <item m="1" x="3692"/>
        <item m="1" x="4905"/>
        <item m="1" x="3747"/>
        <item m="1" x="501"/>
        <item m="1" x="3678"/>
        <item m="1" x="1887"/>
        <item m="1" x="834"/>
        <item m="1" x="5714"/>
        <item m="1" x="882"/>
        <item m="1" x="880"/>
        <item m="1" x="612"/>
        <item m="1" x="2947"/>
        <item m="1" x="1037"/>
        <item m="1" x="3152"/>
        <item m="1" x="979"/>
        <item m="1" x="3453"/>
        <item m="1" x="5978"/>
        <item m="1" x="1804"/>
        <item m="1" x="3767"/>
        <item m="1" x="5605"/>
        <item m="1" x="5877"/>
        <item m="1" x="5194"/>
        <item m="1" x="5727"/>
        <item m="1" x="931"/>
        <item x="57"/>
        <item m="1" x="4596"/>
        <item m="1" x="2303"/>
        <item m="1" x="3634"/>
        <item m="1" x="1380"/>
        <item m="1" x="5279"/>
        <item m="1" x="338"/>
        <item m="1" x="2359"/>
        <item m="1" x="4943"/>
        <item m="1" x="320"/>
        <item m="1" x="4163"/>
        <item m="1" x="5775"/>
        <item m="1" x="3628"/>
        <item m="1" x="5665"/>
        <item m="1" x="2072"/>
        <item m="1" x="2790"/>
        <item m="1" x="1244"/>
        <item m="1" x="4056"/>
        <item m="1" x="723"/>
        <item m="1" x="1710"/>
        <item m="1" x="2059"/>
        <item m="1" x="6362"/>
        <item m="1" x="5335"/>
        <item m="1" x="5351"/>
        <item m="1" x="5189"/>
        <item m="1" x="4961"/>
        <item m="1" x="593"/>
        <item m="1" x="4902"/>
        <item m="1" x="582"/>
        <item m="1" x="747"/>
        <item m="1" x="5197"/>
        <item m="1" x="6332"/>
        <item m="1" x="5627"/>
        <item m="1" x="4782"/>
        <item m="1" x="1690"/>
        <item m="1" x="1934"/>
        <item m="1" x="2574"/>
        <item m="1" x="5232"/>
        <item m="1" x="4944"/>
        <item m="1" x="1668"/>
        <item m="1" x="4092"/>
        <item m="1" x="4933"/>
        <item m="1" x="3247"/>
        <item m="1" x="2299"/>
        <item m="1" x="5915"/>
        <item m="1" x="1659"/>
        <item m="1" x="621"/>
        <item m="1" x="2501"/>
        <item m="1" x="4211"/>
        <item m="1" x="5997"/>
        <item m="1" x="1261"/>
        <item m="1" x="877"/>
        <item m="1" x="4519"/>
        <item m="1" x="3966"/>
        <item m="1" x="1124"/>
        <item m="1" x="2927"/>
        <item m="1" x="4087"/>
        <item m="1" x="5555"/>
        <item m="1" x="3433"/>
        <item m="1" x="398"/>
        <item m="1" x="1086"/>
        <item m="1" x="6080"/>
        <item m="1" x="1321"/>
        <item m="1" x="4467"/>
        <item m="1" x="5904"/>
        <item m="1" x="6048"/>
        <item m="1" x="6507"/>
        <item m="1" x="5331"/>
        <item m="1" x="4555"/>
        <item m="1" x="3224"/>
        <item m="1" x="2850"/>
        <item m="1" x="1771"/>
        <item m="1" x="5993"/>
        <item m="1" x="514"/>
        <item m="1" x="4473"/>
        <item m="1" x="2073"/>
        <item m="1" x="1454"/>
        <item m="1" x="5781"/>
        <item m="1" x="5973"/>
        <item m="1" x="4656"/>
        <item m="1" x="1063"/>
        <item m="1" x="5802"/>
        <item m="1" x="328"/>
        <item m="1" x="5313"/>
        <item m="1" x="3172"/>
        <item m="1" x="321"/>
        <item m="1" x="5067"/>
        <item x="173"/>
        <item m="1" x="3052"/>
        <item m="1" x="1758"/>
        <item m="1" x="5597"/>
        <item m="1" x="3821"/>
        <item m="1" x="4934"/>
        <item m="1" x="489"/>
        <item m="1" x="2327"/>
        <item m="1" x="2725"/>
        <item m="1" x="5744"/>
        <item m="1" x="1123"/>
        <item m="1" x="1944"/>
        <item m="1" x="1933"/>
        <item m="1" x="6388"/>
        <item m="1" x="6515"/>
        <item m="1" x="5058"/>
        <item m="1" x="5329"/>
        <item m="1" x="6387"/>
        <item m="1" x="5890"/>
        <item m="1" x="1233"/>
        <item m="1" x="2294"/>
        <item m="1" x="6231"/>
        <item m="1" x="3651"/>
        <item m="1" x="6479"/>
        <item m="1" x="3012"/>
        <item m="1" x="6238"/>
        <item m="1" x="1072"/>
        <item m="1" x="2197"/>
        <item m="1" x="443"/>
        <item m="1" x="5649"/>
        <item m="1" x="5177"/>
        <item m="1" x="2100"/>
        <item m="1" x="6394"/>
        <item m="1" x="2090"/>
        <item m="1" x="5673"/>
        <item m="1" x="3532"/>
        <item m="1" x="3963"/>
        <item m="1" x="2360"/>
        <item m="1" x="1542"/>
        <item m="1" x="1848"/>
        <item m="1" x="4384"/>
        <item m="1" x="4523"/>
        <item m="1" x="3800"/>
        <item m="1" x="1792"/>
        <item m="1" x="6133"/>
        <item m="1" x="1619"/>
        <item m="1" x="5663"/>
        <item m="1" x="298"/>
        <item m="1" x="1484"/>
        <item m="1" x="5883"/>
        <item m="1" x="6514"/>
        <item m="1" x="2240"/>
        <item m="1" x="4188"/>
        <item m="1" x="1497"/>
        <item m="1" x="4400"/>
        <item m="1" x="3106"/>
        <item m="1" x="5246"/>
        <item x="192"/>
        <item m="1" x="1424"/>
        <item m="1" x="4139"/>
        <item m="1" x="5641"/>
        <item m="1" x="5920"/>
        <item m="1" x="5916"/>
        <item m="1" x="2663"/>
        <item m="1" x="5168"/>
        <item m="1" x="3236"/>
        <item m="1" x="3844"/>
        <item m="1" x="3541"/>
        <item m="1" x="2583"/>
        <item m="1" x="2585"/>
        <item m="1" x="2913"/>
        <item m="1" x="2584"/>
        <item m="1" x="2154"/>
        <item m="1" x="2148"/>
        <item m="1" x="4835"/>
        <item m="1" x="3404"/>
        <item m="1" x="4317"/>
        <item m="1" x="4307"/>
        <item m="1" x="2770"/>
        <item m="1" x="4728"/>
        <item m="1" x="2169"/>
        <item m="1" x="2161"/>
        <item m="1" x="1085"/>
        <item m="1" x="3017"/>
        <item m="1" x="2910"/>
        <item m="1" x="6222"/>
        <item m="1" x="6256"/>
        <item x="8"/>
        <item m="1" x="3855"/>
        <item m="1" x="2150"/>
        <item m="1" x="2157"/>
        <item m="1" x="1357"/>
        <item m="1" x="3157"/>
        <item m="1" x="2891"/>
        <item m="1" x="1297"/>
        <item m="1" x="5507"/>
        <item m="1" x="4972"/>
        <item m="1" x="4353"/>
        <item m="1" x="1017"/>
        <item m="1" x="6047"/>
        <item m="1" x="3903"/>
        <item m="1" x="5014"/>
        <item m="1" x="1094"/>
        <item m="1" x="753"/>
        <item m="1" x="2431"/>
        <item m="1" x="1876"/>
        <item m="1" x="4234"/>
        <item m="1" x="5320"/>
        <item m="1" x="5445"/>
        <item m="1" x="3535"/>
        <item m="1" x="5969"/>
        <item m="1" x="6352"/>
        <item m="1" x="6163"/>
        <item m="1" x="3181"/>
        <item m="1" x="358"/>
        <item m="1" x="1224"/>
        <item m="1" x="6487"/>
        <item m="1" x="1064"/>
        <item m="1" x="6245"/>
        <item m="1" x="4316"/>
        <item m="1" x="659"/>
        <item m="1" x="5620"/>
        <item m="1" x="3779"/>
        <item m="1" x="1784"/>
        <item m="1" x="3781"/>
        <item m="1" x="4721"/>
        <item m="1" x="3529"/>
        <item m="1" x="5314"/>
        <item m="1" x="2000"/>
        <item m="1" x="2763"/>
        <item m="1" x="323"/>
        <item m="1" x="4700"/>
        <item m="1" x="312"/>
        <item m="1" x="732"/>
        <item m="1" x="1767"/>
        <item m="1" x="4380"/>
        <item m="1" x="1129"/>
        <item m="1" x="2055"/>
        <item m="1" x="638"/>
        <item m="1" x="566"/>
        <item m="1" x="5117"/>
        <item m="1" x="1755"/>
        <item m="1" x="4875"/>
        <item m="1" x="5025"/>
        <item m="1" x="658"/>
        <item m="1" x="5456"/>
        <item m="1" x="3798"/>
        <item m="1" x="738"/>
        <item m="1" x="1047"/>
        <item m="1" x="1259"/>
        <item m="1" x="651"/>
        <item m="1" x="6469"/>
        <item m="1" x="961"/>
        <item m="1" x="5450"/>
        <item m="1" x="385"/>
        <item m="1" x="3071"/>
        <item m="1" x="2956"/>
        <item m="1" x="670"/>
        <item m="1" x="5102"/>
        <item m="1" x="4758"/>
        <item m="1" x="4568"/>
        <item m="1" x="795"/>
        <item m="1" x="5301"/>
        <item m="1" x="5740"/>
        <item m="1" x="2141"/>
        <item m="1" x="1984"/>
        <item m="1" x="1976"/>
        <item m="1" x="751"/>
        <item m="1" x="714"/>
        <item m="1" x="1945"/>
        <item m="1" x="6091"/>
        <item m="1" x="5403"/>
        <item m="1" x="5566"/>
        <item m="1" x="6441"/>
        <item m="1" x="4075"/>
        <item m="1" x="4115"/>
        <item m="1" x="2718"/>
        <item m="1" x="4157"/>
        <item m="1" x="1061"/>
        <item m="1" x="3087"/>
        <item m="1" x="1649"/>
        <item m="1" x="1236"/>
        <item m="1" x="6449"/>
        <item m="1" x="3613"/>
        <item m="1" x="5937"/>
        <item m="1" x="5728"/>
        <item m="1" x="5326"/>
        <item m="1" x="3289"/>
        <item m="1" x="1089"/>
        <item m="1" x="4790"/>
        <item m="1" x="6364"/>
        <item m="1" x="811"/>
        <item m="1" x="6334"/>
        <item m="1" x="4204"/>
        <item m="1" x="905"/>
        <item m="1" x="3120"/>
        <item m="1" x="2075"/>
        <item m="1" x="1699"/>
        <item m="1" x="2080"/>
        <item m="1" x="2470"/>
        <item m="1" x="5264"/>
        <item m="1" x="3675"/>
        <item m="1" x="3932"/>
        <item m="1" x="2026"/>
        <item m="1" x="4268"/>
        <item m="1" x="2737"/>
        <item m="1" x="6067"/>
        <item m="1" x="3039"/>
        <item m="1" x="310"/>
        <item m="1" x="6377"/>
        <item m="1" x="4229"/>
        <item m="1" x="4964"/>
        <item m="1" x="4749"/>
        <item m="1" x="5180"/>
        <item m="1" x="3577"/>
        <item m="1" x="4015"/>
        <item m="1" x="6511"/>
        <item m="1" x="6325"/>
        <item m="1" x="299"/>
        <item m="1" x="4030"/>
        <item m="1" x="899"/>
        <item m="1" x="4252"/>
        <item m="1" x="2368"/>
        <item m="1" x="1011"/>
        <item m="1" x="3485"/>
        <item m="1" x="987"/>
        <item m="1" x="4025"/>
        <item m="1" x="546"/>
        <item m="1" x="4566"/>
        <item m="1" x="3677"/>
        <item m="1" x="3078"/>
        <item m="1" x="1494"/>
        <item m="1" x="4869"/>
        <item m="1" x="5902"/>
        <item m="1" x="5034"/>
        <item m="1" x="5266"/>
        <item m="1" x="6295"/>
        <item m="1" x="5796"/>
        <item m="1" x="429"/>
        <item m="1" x="5437"/>
        <item m="1" x="5730"/>
        <item m="1" x="5881"/>
        <item m="1" x="831"/>
        <item m="1" x="862"/>
        <item m="1" x="3703"/>
        <item m="1" x="2158"/>
        <item m="1" x="2738"/>
        <item m="1" x="611"/>
        <item m="1" x="1779"/>
        <item m="1" x="5684"/>
        <item m="1" x="3584"/>
        <item m="1" x="2699"/>
        <item m="1" x="6485"/>
        <item m="1" x="6138"/>
        <item m="1" x="3560"/>
        <item m="1" x="2640"/>
        <item m="1" x="5512"/>
        <item m="1" x="4715"/>
        <item m="1" x="4788"/>
        <item m="1" x="5333"/>
        <item m="1" x="3891"/>
        <item m="1" x="4024"/>
        <item m="1" x="4109"/>
        <item m="1" x="2572"/>
        <item m="1" x="5466"/>
        <item m="1" x="4105"/>
        <item m="1" x="4121"/>
        <item m="1" x="2867"/>
        <item m="1" x="4620"/>
        <item m="1" x="3310"/>
        <item m="1" x="2329"/>
        <item m="1" x="3824"/>
        <item m="1" x="585"/>
        <item m="1" x="6413"/>
        <item m="1" x="1325"/>
        <item m="1" x="5001"/>
        <item m="1" x="6351"/>
        <item m="1" x="5886"/>
        <item m="1" x="3503"/>
        <item m="1" x="3878"/>
        <item m="1" x="680"/>
        <item m="1" x="1326"/>
        <item m="1" x="3353"/>
        <item m="1" x="6510"/>
        <item m="1" x="4427"/>
        <item m="1" x="3832"/>
        <item m="1" x="2204"/>
        <item m="1" x="2220"/>
        <item x="262"/>
        <item m="1" x="3894"/>
        <item m="1" x="1113"/>
        <item m="1" x="4642"/>
        <item m="1" x="3484"/>
        <item m="1" x="2565"/>
        <item m="1" x="1492"/>
        <item m="1" x="774"/>
        <item m="1" x="6554"/>
        <item m="1" x="2063"/>
        <item m="1" x="4052"/>
        <item m="1" x="6176"/>
        <item m="1" x="2647"/>
        <item m="1" x="5774"/>
        <item m="1" x="5918"/>
        <item m="1" x="2305"/>
        <item m="1" x="1570"/>
        <item m="1" x="1897"/>
        <item m="1" x="2768"/>
        <item m="1" x="6088"/>
        <item m="1" x="5480"/>
        <item m="1" x="4511"/>
        <item m="1" x="5500"/>
        <item m="1" x="4919"/>
        <item m="1" x="4808"/>
        <item m="1" x="644"/>
        <item m="1" x="6090"/>
        <item m="1" x="4641"/>
        <item m="1" x="2494"/>
        <item m="1" x="3943"/>
        <item m="1" x="3268"/>
        <item m="1" x="1049"/>
        <item m="1" x="3205"/>
        <item m="1" x="4370"/>
        <item m="1" x="3348"/>
        <item m="1" x="5749"/>
        <item m="1" x="5745"/>
        <item m="1" x="4010"/>
        <item m="1" x="3468"/>
        <item m="1" x="6099"/>
        <item m="1" x="6273"/>
        <item m="1" x="6148"/>
        <item m="1" x="5932"/>
        <item m="1" x="6134"/>
        <item m="1" x="3924"/>
        <item m="1" x="3320"/>
        <item m="1" x="3305"/>
        <item m="1" x="1249"/>
        <item m="1" x="4955"/>
        <item m="1" x="3165"/>
        <item m="1" x="3204"/>
        <item m="1" x="5949"/>
        <item m="1" x="6296"/>
        <item m="1" x="6189"/>
        <item m="1" x="387"/>
        <item m="1" x="415"/>
        <item m="1" x="5946"/>
        <item m="1" x="4088"/>
        <item m="1" x="5716"/>
        <item m="1" x="2653"/>
        <item m="1" x="1751"/>
        <item m="1" x="521"/>
        <item m="1" x="3510"/>
        <item m="1" x="2553"/>
        <item m="1" x="5732"/>
        <item m="1" x="1974"/>
        <item m="1" x="724"/>
        <item m="1" x="3254"/>
        <item m="1" x="4561"/>
        <item m="1" x="388"/>
        <item m="1" x="920"/>
        <item m="1" x="5851"/>
        <item m="1" x="1013"/>
        <item m="1" x="998"/>
        <item m="1" x="1110"/>
        <item m="1" x="3282"/>
        <item m="1" x="3668"/>
        <item m="1" x="3276"/>
        <item m="1" x="2543"/>
        <item m="1" x="6316"/>
        <item m="1" x="6057"/>
        <item m="1" x="6482"/>
        <item m="1" x="1382"/>
        <item m="1" x="1391"/>
        <item m="1" x="5179"/>
        <item m="1" x="1593"/>
        <item m="1" x="1995"/>
        <item m="1" x="2342"/>
        <item m="1" x="5606"/>
        <item m="1" x="6167"/>
        <item m="1" x="5875"/>
        <item m="1" x="5884"/>
        <item m="1" x="6328"/>
        <item m="1" x="6159"/>
        <item m="1" x="4833"/>
        <item m="1" x="703"/>
        <item m="1" x="407"/>
        <item m="1" x="5575"/>
        <item m="1" x="4951"/>
        <item m="1" x="2781"/>
        <item m="1" x="5532"/>
        <item m="1" x="6393"/>
        <item m="1" x="1879"/>
        <item m="1" x="3727"/>
        <item m="1" x="2143"/>
        <item m="1" x="1126"/>
        <item m="1" x="1524"/>
        <item m="1" x="6368"/>
        <item m="1" x="6303"/>
        <item m="1" x="1223"/>
        <item m="1" x="6242"/>
        <item m="1" x="6152"/>
        <item m="1" x="6313"/>
        <item m="1" x="6430"/>
        <item m="1" x="934"/>
        <item m="1" x="420"/>
        <item m="1" x="6367"/>
        <item m="1" x="493"/>
        <item m="1" x="1991"/>
        <item m="1" x="3405"/>
        <item m="1" x="5529"/>
        <item m="1" x="5582"/>
        <item m="1" x="6196"/>
        <item m="1" x="812"/>
        <item m="1" x="4545"/>
        <item m="1" x="1027"/>
        <item m="1" x="1750"/>
        <item m="1" x="4709"/>
        <item m="1" x="722"/>
        <item m="1" x="3325"/>
        <item m="1" x="4722"/>
        <item m="1" x="357"/>
        <item m="1" x="469"/>
        <item m="1" x="2830"/>
        <item m="1" x="3044"/>
        <item m="1" x="3281"/>
        <item m="1" x="4120"/>
        <item m="1" x="4200"/>
        <item m="1" x="4199"/>
        <item m="1" x="3148"/>
        <item m="1" x="1143"/>
        <item m="1" x="1401"/>
        <item m="1" x="2172"/>
        <item m="1" x="3111"/>
        <item m="1" x="4848"/>
        <item m="1" x="2648"/>
        <item m="1" x="1348"/>
        <item m="1" x="3574"/>
        <item m="1" x="2773"/>
        <item m="1" x="3182"/>
        <item m="1" x="6179"/>
        <item m="1" x="2816"/>
        <item m="1" x="1611"/>
        <item m="1" x="1386"/>
        <item m="1" x="6116"/>
        <item m="1" x="1414"/>
        <item m="1" x="3462"/>
        <item m="1" x="1855"/>
        <item m="1" x="5140"/>
        <item m="1" x="604"/>
        <item m="1" x="5412"/>
        <item m="1" x="3786"/>
        <item m="1" x="3161"/>
        <item m="1" x="4140"/>
        <item m="1" x="5282"/>
        <item m="1" x="3952"/>
        <item m="1" x="6188"/>
        <item m="1" x="1015"/>
        <item m="1" x="4019"/>
        <item m="1" x="5891"/>
        <item m="1" x="1240"/>
        <item m="1" x="6344"/>
        <item m="1" x="6347"/>
        <item m="1" x="5659"/>
        <item m="1" x="3033"/>
        <item m="1" x="5363"/>
        <item m="1" x="4113"/>
        <item m="1" x="4611"/>
        <item m="1" x="3294"/>
        <item m="1" x="1589"/>
        <item m="1" x="5006"/>
        <item m="1" x="3346"/>
        <item m="1" x="3489"/>
        <item m="1" x="3455"/>
        <item m="1" x="4502"/>
        <item m="1" x="1115"/>
        <item m="1" x="1420"/>
        <item m="1" x="4783"/>
        <item m="1" x="465"/>
        <item m="1" x="5725"/>
        <item m="1" x="6037"/>
        <item m="1" x="826"/>
        <item m="1" x="5470"/>
        <item m="1" x="1074"/>
        <item m="1" x="2074"/>
        <item m="1" x="1749"/>
        <item m="1" x="819"/>
        <item m="1" x="573"/>
        <item m="1" x="2099"/>
        <item m="1" x="554"/>
        <item m="1" x="339"/>
        <item m="1" x="3399"/>
        <item m="1" x="3362"/>
        <item m="1" x="2793"/>
        <item m="1" x="1293"/>
        <item m="1" x="1171"/>
        <item m="1" x="5446"/>
        <item m="1" x="1092"/>
        <item m="1" x="5155"/>
        <item m="1" x="4795"/>
        <item m="1" x="1265"/>
        <item m="1" x="336"/>
        <item m="1" x="4570"/>
        <item m="1" x="2228"/>
        <item m="1" x="2710"/>
        <item m="1" x="4022"/>
        <item m="1" x="3446"/>
        <item m="1" x="3480"/>
        <item m="1" x="2044"/>
        <item m="1" x="5984"/>
        <item m="1" x="6001"/>
        <item m="1" x="5229"/>
        <item m="1" x="3563"/>
        <item m="1" x="5240"/>
        <item m="1" x="3920"/>
        <item m="1" x="1413"/>
        <item m="1" x="6403"/>
        <item m="1" x="3873"/>
        <item m="1" x="3720"/>
        <item m="1" x="1377"/>
        <item m="1" x="5928"/>
        <item m="1" x="5953"/>
        <item m="1" x="1875"/>
        <item m="1" x="5328"/>
        <item m="1" x="4076"/>
        <item m="1" x="374"/>
        <item m="1" x="3713"/>
        <item m="1" x="2493"/>
        <item m="1" x="3841"/>
        <item m="1" x="363"/>
        <item m="1" x="5608"/>
        <item m="1" x="5666"/>
        <item m="1" x="3865"/>
        <item m="1" x="3870"/>
        <item m="1" x="5309"/>
        <item m="1" x="6027"/>
        <item m="1" x="6042"/>
        <item m="1" x="6075"/>
        <item m="1" x="2199"/>
        <item m="1" x="1721"/>
        <item m="1" x="3846"/>
        <item m="1" x="6225"/>
        <item m="1" x="5556"/>
        <item m="1" x="2448"/>
        <item m="1" x="3147"/>
        <item m="1" x="684"/>
        <item m="1" x="5847"/>
        <item m="1" x="2532"/>
        <item m="1" x="3546"/>
        <item m="1" x="3413"/>
        <item m="1" x="6085"/>
        <item m="1" x="4906"/>
        <item m="1" x="1100"/>
        <item m="1" x="2625"/>
        <item m="1" x="448"/>
        <item m="1" x="3757"/>
        <item m="1" x="362"/>
        <item m="1" x="1706"/>
        <item m="1" x="3763"/>
        <item m="1" x="3795"/>
        <item m="1" x="1640"/>
        <item m="1" x="2123"/>
        <item m="1" x="424"/>
        <item m="1" x="3564"/>
        <item m="1" x="5671"/>
        <item m="1" x="6397"/>
        <item m="1" x="3188"/>
        <item m="1" x="3688"/>
        <item m="1" x="6024"/>
        <item m="1" x="6058"/>
        <item m="1" x="6078"/>
        <item m="1" x="3495"/>
        <item m="1" x="678"/>
        <item m="1" x="3611"/>
        <item m="1" x="1647"/>
        <item m="1" x="1310"/>
        <item m="1" x="1472"/>
        <item m="1" x="767"/>
        <item m="1" x="5885"/>
        <item m="1" x="5401"/>
        <item m="1" x="5657"/>
        <item m="1" x="5655"/>
        <item m="1" x="3748"/>
        <item m="1" x="3315"/>
        <item m="1" x="3528"/>
        <item m="1" x="5244"/>
        <item m="1" x="2827"/>
        <item m="1" x="5214"/>
        <item m="1" x="3808"/>
        <item m="1" x="5223"/>
        <item m="1" x="5340"/>
        <item m="1" x="4501"/>
        <item m="1" x="270"/>
        <item m="1" x="271"/>
        <item m="1" x="272"/>
        <item m="1" x="273"/>
        <item m="1" x="274"/>
        <item m="1" x="275"/>
        <item m="1" x="277"/>
        <item m="1" x="278"/>
        <item m="1" x="279"/>
        <item m="1" x="280"/>
        <item m="1" x="281"/>
        <item m="1" x="282"/>
        <item m="1" x="283"/>
        <item m="1" x="284"/>
        <item m="1" x="285"/>
        <item m="1" x="286"/>
        <item m="1" x="287"/>
        <item m="1" x="288"/>
        <item m="1" x="289"/>
        <item m="1" x="290"/>
        <item m="1" x="291"/>
        <item x="0"/>
        <item x="1"/>
        <item x="2"/>
        <item x="3"/>
        <item x="4"/>
        <item x="5"/>
        <item x="6"/>
        <item x="7"/>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x="51"/>
        <item x="52"/>
        <item x="53"/>
        <item x="54"/>
        <item x="55"/>
        <item x="56"/>
        <item x="58"/>
        <item x="59"/>
        <item x="60"/>
        <item x="61"/>
        <item x="63"/>
        <item x="64"/>
        <item x="65"/>
        <item x="66"/>
        <item x="67"/>
        <item x="68"/>
        <item x="69"/>
        <item x="70"/>
        <item x="72"/>
        <item x="73"/>
        <item x="74"/>
        <item x="76"/>
        <item x="77"/>
        <item x="78"/>
        <item x="79"/>
        <item x="80"/>
        <item x="81"/>
        <item x="82"/>
        <item x="83"/>
        <item x="84"/>
        <item x="85"/>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9"/>
        <item x="130"/>
        <item x="131"/>
        <item x="132"/>
        <item x="133"/>
        <item x="134"/>
        <item x="135"/>
        <item x="136"/>
        <item x="137"/>
        <item x="138"/>
        <item x="139"/>
        <item x="140"/>
        <item x="141"/>
        <item x="142"/>
        <item x="143"/>
        <item x="145"/>
        <item x="146"/>
        <item x="148"/>
        <item x="149"/>
        <item x="150"/>
        <item x="151"/>
        <item x="152"/>
        <item x="153"/>
        <item x="154"/>
        <item x="155"/>
        <item x="156"/>
        <item x="157"/>
        <item x="158"/>
        <item x="159"/>
        <item x="160"/>
        <item x="163"/>
        <item x="164"/>
        <item x="166"/>
        <item x="168"/>
        <item x="169"/>
        <item x="170"/>
        <item x="171"/>
        <item x="172"/>
        <item x="174"/>
        <item x="177"/>
        <item x="178"/>
        <item x="179"/>
        <item x="180"/>
        <item x="181"/>
        <item x="182"/>
        <item x="183"/>
        <item x="184"/>
        <item x="185"/>
        <item x="186"/>
        <item x="187"/>
        <item x="189"/>
        <item x="190"/>
        <item x="191"/>
        <item x="193"/>
        <item x="195"/>
        <item x="197"/>
        <item x="198"/>
        <item x="200"/>
        <item x="201"/>
        <item x="202"/>
        <item x="203"/>
        <item x="204"/>
        <item x="205"/>
        <item x="206"/>
        <item x="207"/>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40"/>
        <item x="241"/>
        <item x="242"/>
        <item x="243"/>
        <item x="244"/>
        <item x="245"/>
        <item x="246"/>
        <item x="248"/>
        <item x="249"/>
        <item x="250"/>
        <item x="251"/>
        <item x="252"/>
        <item x="253"/>
        <item x="254"/>
        <item x="255"/>
        <item x="257"/>
        <item x="258"/>
        <item x="259"/>
        <item x="260"/>
        <item x="261"/>
        <item x="263"/>
        <item x="264"/>
        <item x="265"/>
        <item x="266"/>
        <item x="267"/>
        <item x="268"/>
        <item t="default"/>
      </items>
    </pivotField>
    <pivotField axis="axisPage" showAll="0">
      <items count="8001">
        <item x="310"/>
        <item m="1" x="3267"/>
        <item m="1" x="4794"/>
        <item m="1" x="6531"/>
        <item m="1" x="3222"/>
        <item m="1" x="4233"/>
        <item m="1" x="3681"/>
        <item m="1" x="5274"/>
        <item m="1" x="3871"/>
        <item m="1" x="3822"/>
        <item m="1" x="3428"/>
        <item m="1" x="2008"/>
        <item m="1" x="333"/>
        <item m="1" x="1660"/>
        <item m="1" x="7822"/>
        <item m="1" x="1985"/>
        <item m="1" x="2858"/>
        <item m="1" x="1963"/>
        <item m="1" x="7775"/>
        <item m="1" x="5106"/>
        <item m="1" x="6945"/>
        <item m="1" x="5517"/>
        <item m="1" x="1808"/>
        <item m="1" x="5406"/>
        <item m="1" x="4486"/>
        <item m="1" x="744"/>
        <item m="1" x="7879"/>
        <item m="1" x="4134"/>
        <item m="1" x="3771"/>
        <item m="1" x="4942"/>
        <item m="1" x="7913"/>
        <item m="1" x="7460"/>
        <item m="1" x="1524"/>
        <item m="1" x="2773"/>
        <item m="1" x="850"/>
        <item m="1" x="1679"/>
        <item m="1" x="517"/>
        <item m="1" x="4582"/>
        <item m="1" x="3165"/>
        <item m="1" x="2290"/>
        <item m="1" x="4422"/>
        <item m="1" x="5422"/>
        <item m="1" x="1944"/>
        <item m="1" x="3332"/>
        <item m="1" x="3492"/>
        <item m="1" x="2581"/>
        <item m="1" x="6461"/>
        <item m="1" x="6373"/>
        <item m="1" x="5112"/>
        <item m="1" x="2739"/>
        <item m="1" x="1724"/>
        <item m="1" x="5382"/>
        <item m="1" x="7778"/>
        <item m="1" x="7745"/>
        <item m="1" x="2120"/>
        <item m="1" x="7805"/>
        <item m="1" x="1247"/>
        <item m="1" x="7333"/>
        <item m="1" x="5316"/>
        <item m="1" x="4540"/>
        <item m="1" x="3757"/>
        <item m="1" x="2699"/>
        <item m="1" x="4697"/>
        <item m="1" x="6015"/>
        <item m="1" x="5700"/>
        <item m="1" x="5619"/>
        <item m="1" x="6530"/>
        <item m="1" x="4109"/>
        <item m="1" x="2238"/>
        <item m="1" x="1622"/>
        <item m="1" x="6901"/>
        <item m="1" x="5915"/>
        <item m="1" x="3154"/>
        <item m="1" x="7929"/>
        <item m="1" x="2963"/>
        <item m="1" x="5407"/>
        <item m="1" x="2130"/>
        <item m="1" x="3249"/>
        <item m="1" x="5208"/>
        <item m="1" x="4691"/>
        <item m="1" x="1226"/>
        <item m="1" x="6318"/>
        <item m="1" x="4637"/>
        <item m="1" x="552"/>
        <item m="1" x="1669"/>
        <item m="1" x="4452"/>
        <item m="1" x="954"/>
        <item m="1" x="7013"/>
        <item m="1" x="4156"/>
        <item m="1" x="5080"/>
        <item m="1" x="1589"/>
        <item m="1" x="316"/>
        <item m="1" x="3324"/>
        <item m="1" x="867"/>
        <item m="1" x="5995"/>
        <item m="1" x="4341"/>
        <item m="1" x="1886"/>
        <item m="1" x="2051"/>
        <item m="1" x="2933"/>
        <item m="1" x="3264"/>
        <item m="1" x="851"/>
        <item m="1" x="7286"/>
        <item m="1" x="2990"/>
        <item m="1" x="2172"/>
        <item m="1" x="7330"/>
        <item m="1" x="4322"/>
        <item m="1" x="7548"/>
        <item m="1" x="763"/>
        <item m="1" x="7753"/>
        <item m="1" x="5454"/>
        <item m="1" x="553"/>
        <item m="1" x="2201"/>
        <item m="1" x="4437"/>
        <item m="1" x="2334"/>
        <item m="1" x="2161"/>
        <item m="1" x="4958"/>
        <item m="1" x="2576"/>
        <item m="1" x="3566"/>
        <item m="1" x="6208"/>
        <item m="1" x="601"/>
        <item m="1" x="7536"/>
        <item m="1" x="4551"/>
        <item m="1" x="4941"/>
        <item m="1" x="1065"/>
        <item m="1" x="397"/>
        <item m="1" x="1069"/>
        <item m="1" x="2350"/>
        <item m="1" x="5862"/>
        <item m="1" x="2651"/>
        <item m="1" x="5389"/>
        <item m="1" x="5876"/>
        <item m="1" x="5532"/>
        <item m="1" x="3628"/>
        <item m="1" x="367"/>
        <item m="1" x="6715"/>
        <item m="1" x="4184"/>
        <item m="1" x="3838"/>
        <item m="1" x="1759"/>
        <item m="1" x="6899"/>
        <item m="1" x="1857"/>
        <item m="1" x="1126"/>
        <item m="1" x="6897"/>
        <item m="1" x="2396"/>
        <item m="1" x="3106"/>
        <item m="1" x="3275"/>
        <item m="1" x="4573"/>
        <item m="1" x="4154"/>
        <item m="1" x="2375"/>
        <item m="1" x="7337"/>
        <item m="1" x="7842"/>
        <item m="1" x="2279"/>
        <item m="1" x="7274"/>
        <item m="1" x="3784"/>
        <item m="1" x="5171"/>
        <item m="1" x="7495"/>
        <item m="1" x="3166"/>
        <item m="1" x="6565"/>
        <item m="1" x="3959"/>
        <item m="1" x="2465"/>
        <item m="1" x="1709"/>
        <item m="1" x="2930"/>
        <item x="13"/>
        <item m="1" x="5227"/>
        <item m="1" x="4309"/>
        <item m="1" x="3446"/>
        <item m="1" x="1361"/>
        <item m="1" x="717"/>
        <item m="1" x="7996"/>
        <item m="1" x="5939"/>
        <item m="1" x="6628"/>
        <item m="1" x="428"/>
        <item m="1" x="4821"/>
        <item m="1" x="4819"/>
        <item m="1" x="5598"/>
        <item m="1" x="4490"/>
        <item m="1" x="1421"/>
        <item m="1" x="342"/>
        <item m="1" x="5200"/>
        <item m="1" x="1024"/>
        <item m="1" x="7149"/>
        <item m="1" x="7118"/>
        <item m="1" x="5027"/>
        <item m="1" x="5018"/>
        <item m="1" x="5040"/>
        <item m="1" x="3843"/>
        <item m="1" x="858"/>
        <item m="1" x="3336"/>
        <item m="1" x="1840"/>
        <item m="1" x="5057"/>
        <item m="1" x="1111"/>
        <item m="1" x="2708"/>
        <item m="1" x="4267"/>
        <item m="1" x="340"/>
        <item m="1" x="466"/>
        <item m="1" x="1608"/>
        <item m="1" x="1372"/>
        <item m="1" x="2202"/>
        <item m="1" x="4100"/>
        <item m="1" x="937"/>
        <item m="1" x="4953"/>
        <item m="1" x="2021"/>
        <item m="1" x="2061"/>
        <item m="1" x="3970"/>
        <item m="1" x="5546"/>
        <item m="1" x="6276"/>
        <item m="1" x="2491"/>
        <item m="1" x="7057"/>
        <item m="1" x="4406"/>
        <item m="1" x="2851"/>
        <item m="1" x="4679"/>
        <item m="1" x="6455"/>
        <item m="1" x="2178"/>
        <item m="1" x="5383"/>
        <item m="1" x="7505"/>
        <item m="1" x="1432"/>
        <item m="1" x="3024"/>
        <item m="1" x="3270"/>
        <item m="1" x="6298"/>
        <item m="1" x="5413"/>
        <item m="1" x="1073"/>
        <item m="1" x="1860"/>
        <item m="1" x="2808"/>
        <item m="1" x="7693"/>
        <item m="1" x="4671"/>
        <item m="1" x="7643"/>
        <item m="1" x="5015"/>
        <item m="1" x="3148"/>
        <item m="1" x="2605"/>
        <item m="1" x="4725"/>
        <item m="1" x="7213"/>
        <item m="1" x="594"/>
        <item m="1" x="2192"/>
        <item m="1" x="4802"/>
        <item m="1" x="1193"/>
        <item m="1" x="6649"/>
        <item m="1" x="6344"/>
        <item m="1" x="2402"/>
        <item m="1" x="6838"/>
        <item m="1" x="2495"/>
        <item m="1" x="7758"/>
        <item m="1" x="5956"/>
        <item m="1" x="3803"/>
        <item m="1" x="2295"/>
        <item m="1" x="7113"/>
        <item m="1" x="2058"/>
        <item m="1" x="7721"/>
        <item m="1" x="6864"/>
        <item m="1" x="2121"/>
        <item m="1" x="3649"/>
        <item m="1" x="4162"/>
        <item m="1" x="1087"/>
        <item m="1" x="7785"/>
        <item m="1" x="2999"/>
        <item m="1" x="6997"/>
        <item m="1" x="6113"/>
        <item m="1" x="3162"/>
        <item m="1" x="7161"/>
        <item m="1" x="7152"/>
        <item m="1" x="3223"/>
        <item m="1" x="1346"/>
        <item m="1" x="7513"/>
        <item m="1" x="1682"/>
        <item m="1" x="4334"/>
        <item m="1" x="3722"/>
        <item m="1" x="2721"/>
        <item m="1" x="7204"/>
        <item m="1" x="1386"/>
        <item m="1" x="3208"/>
        <item m="1" x="4402"/>
        <item m="1" x="1989"/>
        <item m="1" x="5820"/>
        <item m="1" x="4259"/>
        <item m="1" x="5609"/>
        <item m="1" x="7906"/>
        <item m="1" x="1547"/>
        <item m="1" x="5587"/>
        <item m="1" x="603"/>
        <item m="1" x="5491"/>
        <item m="1" x="2876"/>
        <item m="1" x="5675"/>
        <item m="1" x="2026"/>
        <item m="1" x="1685"/>
        <item m="1" x="4655"/>
        <item m="1" x="4828"/>
        <item m="1" x="5804"/>
        <item m="1" x="6383"/>
        <item m="1" x="6486"/>
        <item m="1" x="3752"/>
        <item m="1" x="7463"/>
        <item m="1" x="6873"/>
        <item m="1" x="6661"/>
        <item m="1" x="6905"/>
        <item m="1" x="4324"/>
        <item m="1" x="1399"/>
        <item m="1" x="5458"/>
        <item m="1" x="4274"/>
        <item m="1" x="7453"/>
        <item m="1" x="3520"/>
        <item m="1" x="4571"/>
        <item m="1" x="4760"/>
        <item m="1" x="6654"/>
        <item m="1" x="3997"/>
        <item m="1" x="2589"/>
        <item m="1" x="7400"/>
        <item m="1" x="6598"/>
        <item m="1" x="434"/>
        <item m="1" x="895"/>
        <item m="1" x="4442"/>
        <item m="1" x="5785"/>
        <item m="1" x="1244"/>
        <item m="1" x="3922"/>
        <item m="1" x="1803"/>
        <item m="1" x="5297"/>
        <item m="1" x="3811"/>
        <item m="1" x="7708"/>
        <item m="1" x="618"/>
        <item m="1" x="3131"/>
        <item m="1" x="7071"/>
        <item m="1" x="6610"/>
        <item m="1" x="1158"/>
        <item m="1" x="2617"/>
        <item m="1" x="4031"/>
        <item m="1" x="1453"/>
        <item m="1" x="5788"/>
        <item m="1" x="5921"/>
        <item m="1" x="5655"/>
        <item m="1" x="1424"/>
        <item m="1" x="3160"/>
        <item m="1" x="4860"/>
        <item m="1" x="2874"/>
        <item m="1" x="2084"/>
        <item m="1" x="585"/>
        <item m="1" x="375"/>
        <item m="1" x="3585"/>
        <item m="1" x="1436"/>
        <item m="1" x="7272"/>
        <item m="1" x="3682"/>
        <item m="1" x="6406"/>
        <item m="1" x="6109"/>
        <item m="1" x="7507"/>
        <item m="1" x="3723"/>
        <item m="1" x="6612"/>
        <item m="1" x="6712"/>
        <item m="1" x="6018"/>
        <item m="1" x="3073"/>
        <item m="1" x="3576"/>
        <item m="1" x="3200"/>
        <item m="1" x="5175"/>
        <item m="1" x="4427"/>
        <item m="1" x="3321"/>
        <item m="1" x="3215"/>
        <item m="1" x="5486"/>
        <item m="1" x="5141"/>
        <item m="1" x="4901"/>
        <item m="1" x="6604"/>
        <item m="1" x="5134"/>
        <item m="1" x="3285"/>
        <item m="1" x="2972"/>
        <item m="1" x="2038"/>
        <item m="1" x="6325"/>
        <item m="1" x="6996"/>
        <item m="1" x="7533"/>
        <item m="1" x="5480"/>
        <item m="1" x="1571"/>
        <item m="1" x="7893"/>
        <item m="1" x="418"/>
        <item m="1" x="3449"/>
        <item m="1" x="6980"/>
        <item m="1" x="3335"/>
        <item m="1" x="4811"/>
        <item m="1" x="6199"/>
        <item m="1" x="6264"/>
        <item m="1" x="842"/>
        <item m="1" x="2906"/>
        <item m="1" x="1717"/>
        <item m="1" x="3294"/>
        <item m="1" x="7799"/>
        <item m="1" x="1406"/>
        <item m="1" x="5131"/>
        <item m="1" x="3560"/>
        <item m="1" x="5003"/>
        <item m="1" x="7164"/>
        <item m="1" x="2992"/>
        <item m="1" x="1628"/>
        <item m="1" x="3132"/>
        <item m="1" x="957"/>
        <item m="1" x="1971"/>
        <item m="1" x="5736"/>
        <item m="1" x="4667"/>
        <item m="1" x="2109"/>
        <item m="1" x="4883"/>
        <item m="1" x="7572"/>
        <item m="1" x="1463"/>
        <item m="1" x="1728"/>
        <item m="1" x="883"/>
        <item m="1" x="7413"/>
        <item m="1" x="6357"/>
        <item m="1" x="3984"/>
        <item m="1" x="7992"/>
        <item m="1" x="4653"/>
        <item m="1" x="3365"/>
        <item m="1" x="3060"/>
        <item m="1" x="2298"/>
        <item m="1" x="3363"/>
        <item m="1" x="7661"/>
        <item m="1" x="653"/>
        <item m="1" x="2661"/>
        <item m="1" x="7832"/>
        <item m="1" x="1885"/>
        <item m="1" x="2103"/>
        <item m="1" x="6068"/>
        <item m="1" x="6983"/>
        <item m="1" x="3018"/>
        <item m="1" x="4892"/>
        <item m="1" x="6028"/>
        <item m="1" x="5483"/>
        <item m="1" x="5095"/>
        <item m="1" x="3624"/>
        <item m="1" x="6424"/>
        <item m="1" x="6801"/>
        <item m="1" x="7839"/>
        <item m="1" x="6788"/>
        <item m="1" x="7237"/>
        <item m="1" x="3195"/>
        <item m="1" x="3794"/>
        <item m="1" x="4349"/>
        <item m="1" x="1858"/>
        <item m="1" x="3380"/>
        <item m="1" x="4854"/>
        <item m="1" x="6846"/>
        <item m="1" x="3935"/>
        <item m="1" x="1626"/>
        <item m="1" x="7474"/>
        <item m="1" x="1437"/>
        <item m="1" x="7737"/>
        <item m="1" x="2016"/>
        <item m="1" x="2786"/>
        <item m="1" x="6634"/>
        <item m="1" x="5881"/>
        <item m="1" x="6145"/>
        <item m="1" x="6150"/>
        <item m="1" x="7803"/>
        <item m="1" x="2748"/>
        <item m="1" x="1792"/>
        <item m="1" x="557"/>
        <item m="1" x="6478"/>
        <item m="1" x="1023"/>
        <item m="1" x="3443"/>
        <item m="1" x="4925"/>
        <item m="1" x="732"/>
        <item m="1" x="7083"/>
        <item m="1" x="6919"/>
        <item m="1" x="5441"/>
        <item m="1" x="2092"/>
        <item m="1" x="4182"/>
        <item m="1" x="4382"/>
        <item m="1" x="5490"/>
        <item m="1" x="7267"/>
        <item m="1" x="2802"/>
        <item m="1" x="5845"/>
        <item m="1" x="6586"/>
        <item m="1" x="5648"/>
        <item m="1" x="7934"/>
        <item m="1" x="4972"/>
        <item m="1" x="7814"/>
        <item m="1" x="2873"/>
        <item m="1" x="3938"/>
        <item m="1" x="3429"/>
        <item m="1" x="7195"/>
        <item m="1" x="7965"/>
        <item m="1" x="3169"/>
        <item m="1" x="5351"/>
        <item m="1" x="4124"/>
        <item m="1" x="1296"/>
        <item m="1" x="6111"/>
        <item m="1" x="2628"/>
        <item m="1" x="4552"/>
        <item m="1" x="2830"/>
        <item m="1" x="7212"/>
        <item m="1" x="1447"/>
        <item m="1" x="4882"/>
        <item m="1" x="5770"/>
        <item m="1" x="3949"/>
        <item m="1" x="3313"/>
        <item m="1" x="6212"/>
        <item m="1" x="1387"/>
        <item m="1" x="1475"/>
        <item m="1" x="3996"/>
        <item m="1" x="7904"/>
        <item m="1" x="6060"/>
        <item m="1" x="7320"/>
        <item m="1" x="2351"/>
        <item m="1" x="674"/>
        <item m="1" x="6878"/>
        <item m="1" x="729"/>
        <item m="1" x="7653"/>
        <item m="1" x="3242"/>
        <item m="1" x="1619"/>
        <item m="1" x="1337"/>
        <item m="1" x="4293"/>
        <item m="1" x="5670"/>
        <item m="1" x="7338"/>
        <item m="1" x="6063"/>
        <item m="1" x="1939"/>
        <item m="1" x="7677"/>
        <item m="1" x="604"/>
        <item m="1" x="4063"/>
        <item m="1" x="2066"/>
        <item m="1" x="6879"/>
        <item m="1" x="6985"/>
        <item m="1" x="1483"/>
        <item m="1" x="5031"/>
        <item m="1" x="908"/>
        <item m="1" x="7583"/>
        <item m="1" x="7718"/>
        <item m="1" x="6307"/>
        <item m="1" x="6239"/>
        <item m="1" x="6261"/>
        <item m="1" x="7363"/>
        <item m="1" x="1928"/>
        <item m="1" x="7416"/>
        <item m="1" x="6822"/>
        <item m="1" x="3415"/>
        <item m="1" x="6458"/>
        <item m="1" x="4083"/>
        <item m="1" x="2241"/>
        <item m="1" x="4498"/>
        <item m="1" x="6789"/>
        <item m="1" x="7174"/>
        <item m="1" x="475"/>
        <item m="1" x="4524"/>
        <item m="1" x="3659"/>
        <item m="1" x="721"/>
        <item m="1" x="7434"/>
        <item m="1" x="7246"/>
        <item m="1" x="2881"/>
        <item m="1" x="4461"/>
        <item m="1" x="3258"/>
        <item m="1" x="7378"/>
        <item m="1" x="1001"/>
        <item m="1" x="3295"/>
        <item m="1" x="3163"/>
        <item m="1" x="522"/>
        <item m="1" x="4797"/>
        <item m="1" x="743"/>
        <item m="1" x="2995"/>
        <item m="1" x="3617"/>
        <item m="1" x="7707"/>
        <item m="1" x="2524"/>
        <item m="1" x="1767"/>
        <item m="1" x="6265"/>
        <item m="1" x="6668"/>
        <item m="1" x="5541"/>
        <item m="1" x="7382"/>
        <item m="1" x="3201"/>
        <item m="1" x="4409"/>
        <item m="1" x="951"/>
        <item m="1" x="4704"/>
        <item m="1" x="1515"/>
        <item m="1" x="2354"/>
        <item m="1" x="3835"/>
        <item m="1" x="5750"/>
        <item m="1" x="2116"/>
        <item m="1" x="2218"/>
        <item m="1" x="4358"/>
        <item m="1" x="7760"/>
        <item m="1" x="5958"/>
        <item m="1" x="2165"/>
        <item m="1" x="3251"/>
        <item m="1" x="1867"/>
        <item m="1" x="1756"/>
        <item m="1" x="5086"/>
        <item m="1" x="334"/>
        <item m="1" x="2677"/>
        <item m="1" x="6944"/>
        <item m="1" x="7128"/>
        <item m="1" x="1639"/>
        <item m="1" x="2128"/>
        <item m="1" x="7008"/>
        <item m="1" x="1041"/>
        <item m="1" x="386"/>
        <item m="1" x="2140"/>
        <item m="1" x="889"/>
        <item m="1" x="4666"/>
        <item m="1" x="2637"/>
        <item m="1" x="3114"/>
        <item m="1" x="3118"/>
        <item m="1" x="4008"/>
        <item m="1" x="4778"/>
        <item m="1" x="5465"/>
        <item m="1" x="4517"/>
        <item m="1" x="1987"/>
        <item m="1" x="1609"/>
        <item m="1" x="6849"/>
        <item m="1" x="4867"/>
        <item m="1" x="1633"/>
        <item m="1" x="6959"/>
        <item m="1" x="3744"/>
        <item m="1" x="4784"/>
        <item m="1" x="1765"/>
        <item m="1" x="4613"/>
        <item m="1" x="4851"/>
        <item m="1" x="7326"/>
        <item m="1" x="3225"/>
        <item m="1" x="7009"/>
        <item m="1" x="4580"/>
        <item m="1" x="6279"/>
        <item m="1" x="4204"/>
        <item m="1" x="6252"/>
        <item m="1" x="5857"/>
        <item m="1" x="2666"/>
        <item m="1" x="3350"/>
        <item m="1" x="6806"/>
        <item m="1" x="424"/>
        <item m="1" x="1652"/>
        <item m="1" x="4588"/>
        <item m="1" x="6064"/>
        <item m="1" x="4743"/>
        <item m="1" x="2423"/>
        <item m="1" x="7226"/>
        <item m="1" x="584"/>
        <item m="1" x="1315"/>
        <item m="1" x="5339"/>
        <item m="1" x="7438"/>
        <item m="1" x="7558"/>
        <item m="1" x="3238"/>
        <item m="1" x="3643"/>
        <item m="1" x="3923"/>
        <item m="1" x="5585"/>
        <item m="1" x="2950"/>
        <item m="1" x="580"/>
        <item m="1" x="4369"/>
        <item m="1" x="6186"/>
        <item m="1" x="7099"/>
        <item m="1" x="6041"/>
        <item m="1" x="6365"/>
        <item m="1" x="2127"/>
        <item m="1" x="5400"/>
        <item m="1" x="3490"/>
        <item m="1" x="1362"/>
        <item m="1" x="2660"/>
        <item m="1" x="860"/>
        <item m="1" x="3858"/>
        <item m="1" x="4193"/>
        <item m="1" x="4019"/>
        <item m="1" x="7660"/>
        <item m="1" x="4043"/>
        <item m="1" x="5740"/>
        <item m="1" x="2441"/>
        <item m="1" x="3357"/>
        <item m="1" x="1605"/>
        <item m="1" x="3698"/>
        <item m="1" x="1278"/>
        <item m="1" x="1614"/>
        <item m="1" x="1587"/>
        <item m="1" x="4998"/>
        <item m="1" x="3908"/>
        <item m="1" x="892"/>
        <item m="1" x="7259"/>
        <item m="1" x="3539"/>
        <item m="1" x="7838"/>
        <item m="1" x="5223"/>
        <item m="1" x="1058"/>
        <item m="1" x="3580"/>
        <item m="1" x="3097"/>
        <item m="1" x="3847"/>
        <item m="1" x="1274"/>
        <item m="1" x="432"/>
        <item m="1" x="558"/>
        <item m="1" x="3963"/>
        <item m="1" x="6121"/>
        <item m="1" x="3172"/>
        <item m="1" x="5218"/>
        <item m="1" x="5570"/>
        <item m="1" x="598"/>
        <item m="1" x="2805"/>
        <item m="1" x="4955"/>
        <item m="1" x="5792"/>
        <item m="1" x="7193"/>
        <item m="1" x="1394"/>
        <item m="1" x="2631"/>
        <item m="1" x="4938"/>
        <item m="1" x="6965"/>
        <item m="1" x="1758"/>
        <item m="1" x="3512"/>
        <item m="1" x="4967"/>
        <item m="1" x="6912"/>
        <item m="1" x="3852"/>
        <item m="1" x="4297"/>
        <item m="1" x="3830"/>
        <item m="1" x="1028"/>
        <item m="1" x="4565"/>
        <item m="1" x="4932"/>
        <item m="1" x="5937"/>
        <item m="1" x="2227"/>
        <item m="1" x="5194"/>
        <item m="1" x="2429"/>
        <item m="1" x="5535"/>
        <item m="1" x="6584"/>
        <item m="1" x="3900"/>
        <item m="1" x="376"/>
        <item m="1" x="5172"/>
        <item m="1" x="7127"/>
        <item m="1" x="3879"/>
        <item m="1" x="5306"/>
        <item m="1" x="4373"/>
        <item m="1" x="1582"/>
        <item m="1" x="7646"/>
        <item m="1" x="7034"/>
        <item m="1" x="7590"/>
        <item m="1" x="3442"/>
        <item m="1" x="5096"/>
        <item m="1" x="7139"/>
        <item m="1" x="457"/>
        <item m="1" x="7563"/>
        <item m="1" x="7936"/>
        <item m="1" x="3182"/>
        <item m="1" x="2208"/>
        <item m="1" x="3109"/>
        <item m="1" x="2390"/>
        <item m="1" x="4661"/>
        <item m="1" x="5193"/>
        <item m="1" x="1248"/>
        <item m="1" x="719"/>
        <item m="1" x="2740"/>
        <item m="1" x="7835"/>
        <item m="1" x="4438"/>
        <item m="1" x="4163"/>
        <item m="1" x="5797"/>
        <item m="1" x="7892"/>
        <item m="1" x="2459"/>
        <item m="1" x="5492"/>
        <item m="1" x="2663"/>
        <item m="1" x="4319"/>
        <item m="1" x="6719"/>
        <item m="1" x="835"/>
        <item m="1" x="873"/>
        <item m="1" x="3465"/>
        <item m="1" x="5892"/>
        <item m="1" x="6173"/>
        <item m="1" x="5973"/>
        <item m="1" x="5641"/>
        <item m="1" x="537"/>
        <item m="1" x="6078"/>
        <item m="1" x="1541"/>
        <item m="1" x="4781"/>
        <item m="1" x="5216"/>
        <item m="1" x="7564"/>
        <item m="1" x="7957"/>
        <item m="1" x="2198"/>
        <item m="1" x="5812"/>
        <item m="1" x="570"/>
        <item m="1" x="1854"/>
        <item m="1" x="5781"/>
        <item m="1" x="347"/>
        <item m="1" x="4439"/>
        <item m="1" x="859"/>
        <item m="1" x="4475"/>
        <item m="1" x="1684"/>
        <item m="1" x="6224"/>
        <item m="1" x="7975"/>
        <item m="1" x="3966"/>
        <item m="1" x="4023"/>
        <item m="1" x="6283"/>
        <item m="1" x="3668"/>
        <item m="1" x="1650"/>
        <item m="1" x="7300"/>
        <item m="1" x="3725"/>
        <item m="1" x="4333"/>
        <item m="1" x="7517"/>
        <item m="1" x="728"/>
        <item m="1" x="1635"/>
        <item m="1" x="1529"/>
        <item m="1" x="6790"/>
        <item m="1" x="4405"/>
        <item m="1" x="3115"/>
        <item m="1" x="491"/>
        <item m="1" x="1718"/>
        <item m="1" x="1554"/>
        <item m="1" x="1216"/>
        <item m="1" x="2551"/>
        <item m="1" x="7329"/>
        <item m="1" x="1712"/>
        <item m="1" x="1312"/>
        <item m="1" x="5504"/>
        <item m="1" x="7720"/>
        <item m="1" x="6743"/>
        <item m="1" x="3263"/>
        <item m="1" x="6112"/>
        <item m="1" x="5327"/>
        <item m="1" x="7471"/>
        <item m="1" x="1749"/>
        <item m="1" x="4385"/>
        <item m="1" x="2366"/>
        <item m="1" x="7966"/>
        <item m="1" x="2169"/>
        <item m="1" x="3985"/>
        <item m="1" x="2959"/>
        <item m="1" x="5061"/>
        <item m="1" x="6813"/>
        <item m="1" x="7696"/>
        <item m="1" x="5769"/>
        <item m="1" x="5367"/>
        <item m="1" x="5073"/>
        <item m="1" x="4651"/>
        <item m="1" x="3402"/>
        <item m="1" x="6615"/>
        <item m="1" x="3146"/>
        <item m="1" x="6140"/>
        <item m="1" x="513"/>
        <item m="1" x="672"/>
        <item m="1" x="5795"/>
        <item m="1" x="2688"/>
        <item m="1" x="3510"/>
        <item m="1" x="2564"/>
        <item m="1" x="6564"/>
        <item m="1" x="2115"/>
        <item m="1" x="4983"/>
        <item m="1" x="4644"/>
        <item m="1" x="1100"/>
        <item m="1" x="5729"/>
        <item m="1" x="7640"/>
        <item m="1" x="2907"/>
        <item m="1" x="5081"/>
        <item m="1" x="6893"/>
        <item m="1" x="7676"/>
        <item m="1" x="4964"/>
        <item m="1" x="2764"/>
        <item m="1" x="1468"/>
        <item m="1" x="7878"/>
        <item m="1" x="1254"/>
        <item m="1" x="3311"/>
        <item m="1" x="4343"/>
        <item m="1" x="3230"/>
        <item m="1" x="7715"/>
        <item m="1" x="7616"/>
        <item m="1" x="7035"/>
        <item m="1" x="5597"/>
        <item m="1" x="583"/>
        <item m="1" x="2817"/>
        <item m="1" x="564"/>
        <item m="1" x="409"/>
        <item m="1" x="3023"/>
        <item m="1" x="3474"/>
        <item m="1" x="6460"/>
        <item m="1" x="6644"/>
        <item m="1" x="6542"/>
        <item m="1" x="6925"/>
        <item m="1" x="1754"/>
        <item m="1" x="6336"/>
        <item m="1" x="6596"/>
        <item m="1" x="3978"/>
        <item m="1" x="6577"/>
        <item m="1" x="3362"/>
        <item m="1" x="1736"/>
        <item m="1" x="2599"/>
        <item m="1" x="5650"/>
        <item m="1" x="3284"/>
        <item m="1" x="1393"/>
        <item m="1" x="3261"/>
        <item m="1" x="1786"/>
        <item m="1" x="7874"/>
        <item m="1" x="1105"/>
        <item m="1" x="2988"/>
        <item m="1" x="1298"/>
        <item m="1" x="7950"/>
        <item m="1" x="6558"/>
        <item m="1" x="1620"/>
        <item m="1" x="7595"/>
        <item m="1" x="4638"/>
        <item m="1" x="7605"/>
        <item m="1" x="1497"/>
        <item m="1" x="5959"/>
        <item m="1" x="4239"/>
        <item m="1" x="2401"/>
        <item m="1" x="4464"/>
        <item m="1" x="2018"/>
        <item m="1" x="1850"/>
        <item m="1" x="4629"/>
        <item m="1" x="1389"/>
        <item m="1" x="5791"/>
        <item m="1" x="4605"/>
        <item m="1" x="4677"/>
        <item m="1" x="7958"/>
        <item m="1" x="5786"/>
        <item m="1" x="4201"/>
        <item m="1" x="2284"/>
        <item m="1" x="619"/>
        <item m="1" x="7157"/>
        <item m="1" x="355"/>
        <item m="1" x="2398"/>
        <item m="1" x="7389"/>
        <item m="1" x="6733"/>
        <item m="1" x="3651"/>
        <item m="1" x="7539"/>
        <item m="1" x="2349"/>
        <item m="1" x="3283"/>
        <item m="1" x="7459"/>
        <item m="1" x="6001"/>
        <item m="1" x="7015"/>
        <item m="1" x="1371"/>
        <item m="1" x="3579"/>
        <item m="1" x="4852"/>
        <item m="1" x="7555"/>
        <item m="1" x="5714"/>
        <item m="1" x="4603"/>
        <item m="1" x="414"/>
        <item m="1" x="7530"/>
        <item m="1" x="4347"/>
        <item m="1" x="3627"/>
        <item m="1" x="2809"/>
        <item m="1" x="7004"/>
        <item m="1" x="7191"/>
        <item m="1" x="4058"/>
        <item m="1" x="7227"/>
        <item m="1" x="4032"/>
        <item m="1" x="2118"/>
        <item m="1" x="4016"/>
        <item m="1" x="2518"/>
        <item m="1" x="5978"/>
        <item m="1" x="5583"/>
        <item m="1" x="7411"/>
        <item m="1" x="3521"/>
        <item m="1" x="718"/>
        <item m="1" x="7153"/>
        <item m="1" x="3750"/>
        <item m="1" x="4061"/>
        <item m="1" x="2835"/>
        <item m="1" x="4585"/>
        <item m="1" x="596"/>
        <item m="1" x="6830"/>
        <item m="1" x="6480"/>
        <item m="1" x="7081"/>
        <item m="1" x="6938"/>
        <item m="1" x="390"/>
        <item m="1" x="4371"/>
        <item m="1" x="2454"/>
        <item m="1" x="6607"/>
        <item m="1" x="2560"/>
        <item m="1" x="2530"/>
        <item m="1" x="2538"/>
        <item m="1" x="2483"/>
        <item m="1" x="2475"/>
        <item m="1" x="6657"/>
        <item m="1" x="1925"/>
        <item m="1" x="6646"/>
        <item m="1" x="3833"/>
        <item m="1" x="1924"/>
        <item m="1" x="4446"/>
        <item m="1" x="6871"/>
        <item m="1" x="6826"/>
        <item m="1" x="1212"/>
        <item m="1" x="1339"/>
        <item m="1" x="2507"/>
        <item m="1" x="2853"/>
        <item m="1" x="1572"/>
        <item m="1" x="6730"/>
        <item m="1" x="6035"/>
        <item m="1" x="6684"/>
        <item m="1" x="7371"/>
        <item m="1" x="7840"/>
        <item m="1" x="829"/>
        <item m="1" x="1892"/>
        <item m="1" x="1500"/>
        <item m="1" x="7866"/>
        <item m="1" x="1022"/>
        <item m="1" x="7305"/>
        <item m="1" x="6209"/>
        <item m="1" x="6833"/>
        <item m="1" x="566"/>
        <item m="1" x="7043"/>
        <item m="1" x="1310"/>
        <item m="1" x="5431"/>
        <item m="1" x="1456"/>
        <item m="1" x="3779"/>
        <item m="1" x="3287"/>
        <item m="1" x="6952"/>
        <item m="1" x="1129"/>
        <item m="1" x="4126"/>
        <item m="1" x="4424"/>
        <item m="1" x="6034"/>
        <item m="1" x="5632"/>
        <item m="1" x="2346"/>
        <item m="1" x="6102"/>
        <item m="1" x="4047"/>
        <item m="1" x="1159"/>
        <item m="1" x="1563"/>
        <item m="1" x="1059"/>
        <item m="1" x="403"/>
        <item m="1" x="7739"/>
        <item m="1" x="2371"/>
        <item m="1" x="5307"/>
        <item m="1" x="2978"/>
        <item m="1" x="4606"/>
        <item m="1" x="5745"/>
        <item m="1" x="6782"/>
        <item m="1" x="5565"/>
        <item m="1" x="2179"/>
        <item m="1" x="5678"/>
        <item m="1" x="7126"/>
        <item m="1" x="4686"/>
        <item m="1" x="5749"/>
        <item m="1" x="2243"/>
        <item m="1" x="2879"/>
        <item m="1" x="7056"/>
        <item m="1" x="3302"/>
        <item m="1" x="6875"/>
        <item m="1" x="6282"/>
        <item m="1" x="2998"/>
        <item m="1" x="4726"/>
        <item m="1" x="5593"/>
        <item m="1" x="7353"/>
        <item m="1" x="839"/>
        <item m="1" x="6382"/>
        <item m="1" x="2069"/>
        <item m="1" x="6014"/>
        <item m="1" x="4591"/>
        <item m="1" x="6440"/>
        <item m="1" x="4272"/>
        <item m="1" x="5716"/>
        <item m="1" x="654"/>
        <item m="1" x="6765"/>
        <item m="1" x="2170"/>
        <item m="1" x="7509"/>
        <item m="1" x="7550"/>
        <item m="1" x="872"/>
        <item m="1" x="3967"/>
        <item m="1" x="4890"/>
        <item m="1" x="3150"/>
        <item m="1" x="1797"/>
        <item m="1" x="5459"/>
        <item m="1" x="7420"/>
        <item m="1" x="532"/>
        <item m="1" x="7170"/>
        <item m="1" x="2273"/>
        <item m="1" x="1138"/>
        <item m="1" x="6916"/>
        <item m="1" x="6844"/>
        <item m="1" x="2829"/>
        <item m="1" x="3250"/>
        <item m="1" x="5128"/>
        <item m="1" x="4979"/>
        <item m="1" x="749"/>
        <item m="1" x="4252"/>
        <item m="1" x="1941"/>
        <item m="1" x="1485"/>
        <item m="1" x="3888"/>
        <item m="1" x="903"/>
        <item m="1" x="2991"/>
        <item m="1" x="2391"/>
        <item m="1" x="1584"/>
        <item m="1" x="2618"/>
        <item m="1" x="1275"/>
        <item m="1" x="5653"/>
        <item m="1" x="5408"/>
        <item m="1" x="1255"/>
        <item m="1" x="870"/>
        <item m="1" x="5182"/>
        <item m="1" x="4055"/>
        <item m="1" x="3466"/>
        <item m="1" x="1702"/>
        <item m="1" x="4140"/>
        <item m="1" x="7704"/>
        <item m="1" x="3232"/>
        <item m="1" x="6841"/>
        <item m="1" x="6187"/>
        <item m="1" x="2683"/>
        <item m="1" x="6290"/>
        <item m="1" x="3523"/>
        <item m="1" x="2378"/>
        <item m="1" x="5526"/>
        <item m="1" x="2171"/>
        <item m="1" x="2509"/>
        <item m="1" x="5249"/>
        <item m="1" x="2598"/>
        <item m="1" x="2213"/>
        <item m="1" x="5312"/>
        <item m="1" x="3689"/>
        <item m="1" x="3572"/>
        <item m="1" x="2756"/>
        <item m="1" x="5825"/>
        <item m="1" x="3986"/>
        <item m="1" x="7699"/>
        <item m="1" x="5329"/>
        <item m="1" x="7952"/>
        <item m="1" x="5362"/>
        <item m="1" x="3948"/>
        <item m="1" x="6155"/>
        <item m="1" x="3884"/>
        <item m="1" x="5699"/>
        <item m="1" x="670"/>
        <item m="1" x="7807"/>
        <item m="1" x="5732"/>
        <item m="1" x="6640"/>
        <item m="1" x="5119"/>
        <item m="1" x="5887"/>
        <item m="1" x="1883"/>
        <item m="1" x="707"/>
        <item m="1" x="2314"/>
        <item m="1" x="7522"/>
        <item m="1" x="4779"/>
        <item m="1" x="621"/>
        <item m="1" x="6006"/>
        <item m="1" x="1656"/>
        <item m="1" x="1321"/>
        <item m="1" x="1687"/>
        <item m="1" x="6338"/>
        <item m="1" x="6292"/>
        <item m="1" x="5063"/>
        <item m="1" x="2519"/>
        <item m="1" x="1137"/>
        <item m="1" x="7662"/>
        <item m="1" x="4403"/>
        <item m="1" x="1045"/>
        <item m="1" x="6435"/>
        <item m="1" x="1744"/>
        <item m="1" x="3939"/>
        <item m="1" x="4831"/>
        <item m="1" x="2498"/>
        <item m="1" x="438"/>
        <item m="1" x="948"/>
        <item m="1" x="1412"/>
        <item m="1" x="3052"/>
        <item m="1" x="6095"/>
        <item m="1" x="6594"/>
        <item m="1" x="6375"/>
        <item m="1" x="5450"/>
        <item m="1" x="4092"/>
        <item m="1" x="2032"/>
        <item m="1" x="1199"/>
        <item m="1" x="950"/>
        <item m="1" x="4694"/>
        <item m="1" x="1294"/>
        <item m="1" x="4780"/>
        <item m="1" x="972"/>
        <item m="1" x="3934"/>
        <item m="1" x="2918"/>
        <item m="1" x="5871"/>
        <item m="1" x="4564"/>
        <item m="1" x="7279"/>
        <item m="1" x="6271"/>
        <item m="1" x="7225"/>
        <item m="1" x="1896"/>
        <item m="1" x="7949"/>
        <item m="1" x="5452"/>
        <item m="1" x="6855"/>
        <item m="1" x="6331"/>
        <item m="1" x="3837"/>
        <item m="1" x="1148"/>
        <item m="1" x="1366"/>
        <item m="1" x="2050"/>
        <item m="1" x="1842"/>
        <item m="1" x="4176"/>
        <item m="1" x="6892"/>
        <item m="1" x="4194"/>
        <item m="1" x="4982"/>
        <item m="1" x="2834"/>
        <item m="1" x="1658"/>
        <item m="1" x="1498"/>
        <item m="1" x="956"/>
        <item m="1" x="1196"/>
        <item m="1" x="7961"/>
        <item m="1" x="7154"/>
        <item m="1" x="5244"/>
        <item m="1" x="7088"/>
        <item m="1" x="6053"/>
        <item m="1" x="4386"/>
        <item m="1" x="2097"/>
        <item m="1" x="3334"/>
        <item m="1" x="6388"/>
        <item m="1" x="6683"/>
        <item m="1" x="7251"/>
        <item m="1" x="2749"/>
        <item m="1" x="692"/>
        <item m="1" x="5671"/>
        <item m="1" x="3039"/>
        <item m="1" x="1284"/>
        <item m="1" x="6541"/>
        <item m="1" x="5221"/>
        <item m="1" x="7855"/>
        <item m="1" x="7489"/>
        <item m="1" x="2397"/>
        <item m="1" x="1837"/>
        <item m="1" x="7278"/>
        <item m="1" x="5174"/>
        <item m="1" x="6084"/>
        <item m="1" x="7078"/>
        <item m="1" x="3055"/>
        <item m="1" x="3776"/>
        <item m="1" x="5941"/>
        <item m="1" x="5109"/>
        <item m="1" x="4381"/>
        <item m="1" x="7559"/>
        <item m="1" x="4056"/>
        <item m="1" x="6466"/>
        <item m="1" x="2629"/>
        <item m="1" x="4132"/>
        <item m="1" x="6156"/>
        <item m="1" x="687"/>
        <item m="1" x="1536"/>
        <item m="1" x="7406"/>
        <item m="1" x="7368"/>
        <item m="1" x="6963"/>
        <item m="1" x="3375"/>
        <item m="1" x="7217"/>
        <item m="1" x="1223"/>
        <item m="1" x="4467"/>
        <item m="1" x="4038"/>
        <item m="1" x="2897"/>
        <item m="1" x="5629"/>
        <item m="1" x="4428"/>
        <item m="1" x="3192"/>
        <item m="1" x="2437"/>
        <item m="1" x="3374"/>
        <item m="1" x="5928"/>
        <item m="1" x="6416"/>
        <item m="1" x="4117"/>
        <item m="1" x="6941"/>
        <item m="1" x="7108"/>
        <item m="1" x="2547"/>
        <item m="1" x="3004"/>
        <item m="1" x="5530"/>
        <item m="1" x="2151"/>
        <item m="1" x="2258"/>
        <item m="1" x="3911"/>
        <item m="1" x="2733"/>
        <item m="1" x="3742"/>
        <item m="1" x="7837"/>
        <item m="1" x="3255"/>
        <item m="1" x="1537"/>
        <item m="1" x="2438"/>
        <item m="1" x="775"/>
        <item m="1" x="2623"/>
        <item m="1" x="4025"/>
        <item m="1" x="3140"/>
        <item m="1" x="5661"/>
        <item m="1" x="1452"/>
        <item m="1" x="2693"/>
        <item m="1" x="752"/>
        <item m="1" x="1617"/>
        <item m="1" x="944"/>
        <item m="1" x="7124"/>
        <item m="1" x="6729"/>
        <item m="1" x="3603"/>
        <item m="1" x="2659"/>
        <item m="1" x="2256"/>
        <item m="1" x="969"/>
        <item m="1" x="7635"/>
        <item m="1" x="4648"/>
        <item m="1" x="2952"/>
        <item m="1" x="1953"/>
        <item m="1" x="6188"/>
        <item m="1" x="6347"/>
        <item m="1" x="3747"/>
        <item m="1" x="7867"/>
        <item m="1" x="1172"/>
        <item m="1" x="3670"/>
        <item m="1" x="5768"/>
        <item m="1" x="7205"/>
        <item m="1" x="739"/>
        <item m="1" x="4214"/>
        <item m="1" x="757"/>
        <item m="1" x="6928"/>
        <item m="1" x="4940"/>
        <item m="1" x="2929"/>
        <item m="1" x="2361"/>
        <item m="1" x="6231"/>
        <item m="1" x="5478"/>
        <item m="1" x="7981"/>
        <item m="1" x="4417"/>
        <item m="1" x="5728"/>
        <item m="1" x="1047"/>
        <item m="1" x="5094"/>
        <item m="1" x="3245"/>
        <item m="1" x="6392"/>
        <item m="1" x="7137"/>
        <item m="1" x="4561"/>
        <item m="1" x="492"/>
        <item m="1" x="4195"/>
        <item m="1" x="7857"/>
        <item m="1" x="590"/>
        <item m="1" x="3176"/>
        <item m="1" x="2065"/>
        <item m="1" x="502"/>
        <item m="1" x="511"/>
        <item m="1" x="4255"/>
        <item m="1" x="7253"/>
        <item m="1" x="4281"/>
        <item m="1" x="3006"/>
        <item m="1" x="5451"/>
        <item m="1" x="952"/>
        <item m="1" x="7902"/>
        <item m="1" x="1862"/>
        <item m="1" x="2993"/>
        <item m="1" x="5559"/>
        <item m="1" x="7020"/>
        <item m="1" x="7395"/>
        <item m="1" x="512"/>
        <item m="1" x="7269"/>
        <item m="1" x="3553"/>
        <item m="1" x="2294"/>
        <item m="1" x="6110"/>
        <item m="1" x="3406"/>
        <item m="1" x="3072"/>
        <item m="1" x="3831"/>
        <item m="1" x="2266"/>
        <item m="1" x="6614"/>
        <item m="1" x="6791"/>
        <item m="1" x="6811"/>
        <item m="1" x="2358"/>
        <item m="1" x="2911"/>
        <item m="1" x="2736"/>
        <item m="1" x="5136"/>
        <item m="1" x="7447"/>
        <item m="1" x="2368"/>
        <item m="1" x="7582"/>
        <item m="1" x="2633"/>
        <item m="1" x="3101"/>
        <item m="1" x="3239"/>
        <item m="1" x="3119"/>
        <item m="1" x="5463"/>
        <item m="1" x="1947"/>
        <item m="1" x="2607"/>
        <item m="1" x="7491"/>
        <item m="1" x="6197"/>
        <item m="1" x="4391"/>
        <item m="1" x="7577"/>
        <item m="1" x="2868"/>
        <item m="1" x="1202"/>
        <item m="1" x="1122"/>
        <item m="1" x="6229"/>
        <item m="1" x="5293"/>
        <item m="1" x="3142"/>
        <item m="1" x="7102"/>
        <item m="1" x="2593"/>
        <item m="1" x="7562"/>
        <item m="1" x="6718"/>
        <item m="1" x="2586"/>
        <item m="1" x="2939"/>
        <item m="1" x="3710"/>
        <item m="1" x="7428"/>
        <item m="1" x="6772"/>
        <item m="1" x="4167"/>
        <item m="1" x="2263"/>
        <item m="1" x="5874"/>
        <item m="1" x="6810"/>
        <item m="1" x="1579"/>
        <item m="1" x="2648"/>
        <item m="1" x="7499"/>
        <item m="1" x="7762"/>
        <item m="1" x="7196"/>
        <item m="1" x="5906"/>
        <item m="1" x="3158"/>
        <item m="1" x="6192"/>
        <item m="1" x="6234"/>
        <item m="1" x="4186"/>
        <item m="1" x="3849"/>
        <item m="1" x="970"/>
        <item m="1" x="6476"/>
        <item m="1" x="2862"/>
        <item m="1" x="2095"/>
        <item m="1" x="5888"/>
        <item m="1" x="4308"/>
        <item m="1" x="6262"/>
        <item m="1" x="891"/>
        <item m="1" x="7285"/>
        <item m="1" x="5760"/>
        <item m="1" x="7147"/>
        <item m="1" x="6536"/>
        <item m="1" x="5659"/>
        <item m="1" x="6228"/>
        <item m="1" x="2083"/>
        <item m="1" x="2712"/>
        <item m="1" x="3876"/>
        <item m="1" x="3481"/>
        <item m="1" x="2943"/>
        <item m="1" x="1225"/>
        <item m="1" x="1798"/>
        <item m="1" x="7016"/>
        <item m="1" x="7116"/>
        <item m="1" x="4729"/>
        <item m="1" x="1350"/>
        <item m="1" x="2104"/>
        <item m="1" x="4435"/>
        <item m="1" x="3756"/>
        <item m="1" x="3791"/>
        <item m="1" x="6560"/>
        <item m="1" x="4289"/>
        <item m="1" x="7569"/>
        <item m="1" x="4660"/>
        <item m="1" x="7943"/>
        <item m="1" x="5519"/>
        <item m="1" x="6081"/>
        <item m="1" x="5858"/>
        <item m="1" x="6024"/>
        <item m="1" x="5885"/>
        <item m="1" x="6182"/>
        <item m="1" x="7446"/>
        <item m="1" x="7797"/>
        <item m="1" x="2194"/>
        <item m="1" x="4494"/>
        <item m="1" x="3806"/>
        <item m="1" x="2777"/>
        <item m="1" x="2914"/>
        <item m="1" x="2827"/>
        <item m="1" x="4518"/>
        <item m="1" x="3525"/>
        <item m="1" x="7136"/>
        <item m="1" x="6595"/>
        <item m="1" x="638"/>
        <item m="1" x="1979"/>
        <item m="1" x="5515"/>
        <item m="1" x="5310"/>
        <item m="1" x="7133"/>
        <item m="1" x="1748"/>
        <item m="1" x="3003"/>
        <item m="1" x="3551"/>
        <item m="1" x="713"/>
        <item m="1" x="6962"/>
        <item m="1" x="4880"/>
        <item m="1" x="2037"/>
        <item m="1" x="7040"/>
        <item m="1" x="2655"/>
        <item m="1" x="1997"/>
        <item m="1" x="2452"/>
        <item m="1" x="5676"/>
        <item m="1" x="3655"/>
        <item m="1" x="3667"/>
        <item m="1" x="7403"/>
        <item m="1" x="4741"/>
        <item m="1" x="4012"/>
        <item m="1" x="1220"/>
        <item m="1" x="2836"/>
        <item m="1" x="3993"/>
        <item m="1" x="2588"/>
        <item m="1" x="5594"/>
        <item m="1" x="7845"/>
        <item m="1" x="2034"/>
        <item m="1" x="5190"/>
        <item m="1" x="1807"/>
        <item m="1" x="1725"/>
        <item m="1" x="7156"/>
        <item m="1" x="7887"/>
        <item m="1" x="1674"/>
        <item m="1" x="3708"/>
        <item m="1" x="5414"/>
        <item m="1" x="5620"/>
        <item m="1" x="4384"/>
        <item m="1" x="7691"/>
        <item m="1" x="679"/>
        <item m="1" x="4681"/>
        <item m="1" x="854"/>
        <item m="1" x="7757"/>
        <item m="1" x="1714"/>
        <item m="1" x="7224"/>
        <item m="1" x="2311"/>
        <item m="1" x="4020"/>
        <item m="1" x="5946"/>
        <item m="1" x="2057"/>
        <item m="1" x="3122"/>
        <item m="1" x="4172"/>
        <item m="1" x="3130"/>
        <item m="1" x="2692"/>
        <item m="1" x="591"/>
        <item m="1" x="7667"/>
        <item m="1" x="7586"/>
        <item m="1" x="5838"/>
        <item m="1" x="6887"/>
        <item m="1" x="6278"/>
        <item m="1" x="5493"/>
        <item m="1" x="1769"/>
        <item m="1" x="4389"/>
        <item m="1" x="4242"/>
        <item m="1" x="927"/>
        <item m="1" x="6696"/>
        <item m="1" x="6781"/>
        <item m="1" x="5907"/>
        <item m="1" x="5429"/>
        <item m="1" x="6391"/>
        <item m="1" x="543"/>
        <item m="1" x="6666"/>
        <item m="1" x="7052"/>
        <item m="1" x="2745"/>
        <item m="1" x="6907"/>
        <item m="1" x="7674"/>
        <item m="1" x="3732"/>
        <item m="1" x="1733"/>
        <item m="1" x="5341"/>
        <item m="1" x="4553"/>
        <item m="1" x="1409"/>
        <item m="1" x="2456"/>
        <item m="1" x="1829"/>
        <item m="1" x="5651"/>
        <item m="1" x="4482"/>
        <item m="1" x="3435"/>
        <item m="1" x="5502"/>
        <item m="1" x="3639"/>
        <item m="1" x="5343"/>
        <item m="1" x="5398"/>
        <item m="1" x="2746"/>
        <item m="1" x="4127"/>
        <item m="1" x="2624"/>
        <item m="1" x="7945"/>
        <item m="1" x="7407"/>
        <item m="1" x="7538"/>
        <item m="1" x="7220"/>
        <item m="1" x="5663"/>
        <item m="1" x="7485"/>
        <item m="1" x="7894"/>
        <item m="1" x="2029"/>
        <item m="1" x="3198"/>
        <item m="1" x="4250"/>
        <item m="1" x="4022"/>
        <item m="1" x="4951"/>
        <item m="1" x="2133"/>
        <item m="1" x="5198"/>
        <item m="1" x="2324"/>
        <item m="1" x="4254"/>
        <item m="1" x="6933"/>
        <item m="1" x="5334"/>
        <item m="1" x="6874"/>
        <item m="1" x="5008"/>
        <item m="1" x="2341"/>
        <item m="1" x="6930"/>
        <item m="1" x="1053"/>
        <item m="1" x="5060"/>
        <item m="1" x="5482"/>
        <item m="1" x="5847"/>
        <item m="1" x="4338"/>
        <item m="1" x="3017"/>
        <item m="1" x="6805"/>
        <item m="1" x="1124"/>
        <item m="1" x="2686"/>
        <item m="1" x="339"/>
        <item m="1" x="7944"/>
        <item m="1" x="6972"/>
        <item m="1" x="5964"/>
        <item m="1" x="2546"/>
        <item m="1" x="7383"/>
        <item m="1" x="6498"/>
        <item m="1" x="1365"/>
        <item m="1" x="1464"/>
        <item m="1" x="5861"/>
        <item m="1" x="6281"/>
        <item m="1" x="1711"/>
        <item m="1" x="1751"/>
        <item m="1" x="7602"/>
        <item m="1" x="2091"/>
        <item m="1" x="3184"/>
        <item m="1" x="1088"/>
        <item m="1" x="3209"/>
        <item m="1" x="6308"/>
        <item m="1" x="3221"/>
        <item m="1" x="7831"/>
        <item m="1" x="410"/>
        <item m="1" x="7678"/>
        <item m="1" x="4105"/>
        <item m="1" x="7168"/>
        <item m="1" x="5090"/>
        <item m="1" x="7442"/>
        <item m="1" x="1167"/>
        <item m="1" x="5278"/>
        <item m="1" x="6434"/>
        <item m="1" x="978"/>
        <item m="1" x="5689"/>
        <item m="1" x="7937"/>
        <item m="1" x="1422"/>
        <item m="1" x="1404"/>
        <item m="1" x="3976"/>
        <item m="1" x="5303"/>
        <item m="1" x="1506"/>
        <item m="1" x="6287"/>
        <item m="1" x="5237"/>
        <item m="1" x="4918"/>
        <item m="1" x="738"/>
        <item m="1" x="3371"/>
        <item m="1" x="4161"/>
        <item m="1" x="5697"/>
        <item m="1" x="1784"/>
        <item m="1" x="4292"/>
        <item m="1" x="7701"/>
        <item m="1" x="3644"/>
        <item m="1" x="2436"/>
        <item m="1" x="7751"/>
        <item m="1" x="6496"/>
        <item m="1" x="4397"/>
        <item m="1" x="6361"/>
        <item m="1" x="452"/>
        <item m="1" x="4066"/>
        <item m="1" x="7788"/>
        <item m="1" x="4150"/>
        <item m="1" x="4639"/>
        <item m="1" x="6627"/>
        <item m="1" x="7626"/>
        <item m="1" x="3235"/>
        <item m="1" x="2430"/>
        <item m="1" x="6821"/>
        <item m="1" x="3532"/>
        <item m="1" x="924"/>
        <item m="1" x="2975"/>
        <item m="1" x="6438"/>
        <item m="1" x="622"/>
        <item m="1" x="5457"/>
        <item m="1" x="1434"/>
        <item m="1" x="6585"/>
        <item m="1" x="3373"/>
        <item m="1" x="6206"/>
        <item m="1" x="1329"/>
        <item m="1" x="3278"/>
        <item m="1" x="4957"/>
        <item m="1" x="4249"/>
        <item m="1" x="3713"/>
        <item m="1" x="7318"/>
        <item m="1" x="7665"/>
        <item m="1" x="3356"/>
        <item m="1" x="5684"/>
        <item m="1" x="4504"/>
        <item m="1" x="7347"/>
        <item m="1" x="4076"/>
        <item m="1" x="7850"/>
        <item m="1" x="3974"/>
        <item m="1" x="7977"/>
        <item m="1" x="6358"/>
        <item m="1" x="2875"/>
        <item m="1" x="3612"/>
        <item m="1" x="2191"/>
        <item m="1" x="4730"/>
        <item m="1" x="4673"/>
        <item m="1" x="3445"/>
        <item m="1" x="6579"/>
        <item m="1" x="2849"/>
        <item m="1" x="5308"/>
        <item m="1" x="4261"/>
        <item m="1" x="3947"/>
        <item m="1" x="7567"/>
        <item m="1" x="6861"/>
        <item m="1" x="2573"/>
        <item m="1" x="2107"/>
        <item m="1" x="1734"/>
        <item m="1" x="4229"/>
        <item m="1" x="4228"/>
        <item m="1" x="4909"/>
        <item m="1" x="3761"/>
        <item m="1" x="1232"/>
        <item m="1" x="2211"/>
        <item m="1" x="7404"/>
        <item m="1" x="941"/>
        <item m="1" x="2225"/>
        <item m="1" x="3766"/>
        <item m="1" x="1773"/>
        <item m="1" x="4764"/>
        <item m="1" x="5589"/>
        <item m="1" x="5790"/>
        <item m="1" x="5494"/>
        <item m="1" x="795"/>
        <item m="1" x="1067"/>
        <item m="1" x="3823"/>
        <item m="1" x="7493"/>
        <item m="1" x="6981"/>
        <item m="1" x="3957"/>
        <item m="1" x="5573"/>
        <item m="1" x="1591"/>
        <item m="1" x="5281"/>
        <item m="1" x="5668"/>
        <item m="1" x="6576"/>
        <item m="1" x="6960"/>
        <item m="1" x="4340"/>
        <item m="1" x="1181"/>
        <item m="1" x="3680"/>
        <item m="1" x="3707"/>
        <item m="1" x="2158"/>
        <item m="1" x="4125"/>
        <item m="1" x="5984"/>
        <item m="1" x="5203"/>
        <item m="1" x="1521"/>
        <item m="1" x="4107"/>
        <item m="1" x="734"/>
        <item m="1" x="5242"/>
        <item m="1" x="7579"/>
        <item m="1" x="5848"/>
        <item m="1" x="1478"/>
        <item m="1" x="2380"/>
        <item m="1" x="5966"/>
        <item m="1" x="3634"/>
        <item m="1" x="361"/>
        <item m="1" x="3770"/>
        <item m="1" x="5282"/>
        <item m="1" x="4421"/>
        <item m="1" x="7824"/>
        <item m="1" x="1335"/>
        <item m="1" x="1876"/>
        <item m="1" x="565"/>
        <item m="1" x="7482"/>
        <item m="1" x="6528"/>
        <item m="1" x="834"/>
        <item m="1" x="1775"/>
        <item m="1" x="6857"/>
        <item m="1" x="6134"/>
        <item m="1" x="7084"/>
        <item m="1" x="3205"/>
        <item m="1" x="6549"/>
        <item m="1" x="496"/>
        <item m="1" x="5985"/>
        <item m="1" x="1565"/>
        <item m="1" x="814"/>
        <item m="1" x="3915"/>
        <item m="1" x="7169"/>
        <item m="1" x="7698"/>
        <item m="1" x="6949"/>
        <item m="1" x="3296"/>
        <item m="1" x="1419"/>
        <item m="1" x="5774"/>
        <item m="1" x="6217"/>
        <item m="1" x="3760"/>
        <item m="1" x="3188"/>
        <item m="1" x="4785"/>
        <item m="1" x="4898"/>
        <item m="1" x="5968"/>
        <item m="1" x="3138"/>
        <item m="1" x="7672"/>
        <item m="1" x="7971"/>
        <item m="1" x="2653"/>
        <item m="1" x="5665"/>
        <item m="1" x="4200"/>
        <item m="1" x="500"/>
        <item m="1" x="3178"/>
        <item m="1" x="5690"/>
        <item m="1" x="6130"/>
        <item m="1" x="6793"/>
        <item m="1" x="4812"/>
        <item m="1" x="3964"/>
        <item m="1" x="5269"/>
        <item m="1" x="3937"/>
        <item m="1" x="3592"/>
        <item m="1" x="4859"/>
        <item m="1" x="4496"/>
        <item m="1" x="6611"/>
        <item m="1" x="2318"/>
        <item m="1" x="7749"/>
        <item m="1" x="4365"/>
        <item m="1" x="7516"/>
        <item m="1" x="747"/>
        <item m="1" x="5173"/>
        <item m="1" x="2364"/>
        <item m="1" x="3145"/>
        <item m="1" x="1636"/>
        <item m="1" x="3155"/>
        <item m="1" x="4426"/>
        <item m="1" x="2757"/>
        <item m="1" x="3691"/>
        <item m="1" x="5251"/>
        <item m="1" x="7422"/>
        <item m="1" x="5896"/>
        <item m="1" x="4520"/>
        <item m="1" x="4665"/>
        <item m="1" x="2531"/>
        <item m="1" x="3129"/>
        <item m="1" x="5967"/>
        <item m="1" x="3133"/>
        <item m="1" x="4833"/>
        <item m="1" x="5051"/>
        <item m="1" x="5036"/>
        <item m="1" x="840"/>
        <item m="1" x="6407"/>
        <item m="1" x="2348"/>
        <item m="1" x="5484"/>
        <item m="1" x="3298"/>
        <item m="1" x="1625"/>
        <item m="1" x="2738"/>
        <item m="1" x="6401"/>
        <item m="1" x="4740"/>
        <item m="1" x="3688"/>
        <item m="1" x="3400"/>
        <item m="1" x="7344"/>
        <item m="1" x="4392"/>
        <item m="1" x="2479"/>
        <item m="1" x="5818"/>
        <item m="1" x="3485"/>
        <item m="1" x="2106"/>
        <item m="1" x="2920"/>
        <item m="1" x="5738"/>
        <item m="1" x="630"/>
        <item m="1" x="2722"/>
        <item m="1" x="4474"/>
        <item m="1" x="3529"/>
        <item m="1" x="7173"/>
        <item m="1" x="6787"/>
        <item m="1" x="2469"/>
        <item m="1" x="635"/>
        <item m="1" x="5417"/>
        <item m="1" x="1505"/>
        <item m="1" x="4408"/>
        <item m="1" x="5510"/>
        <item m="1" x="510"/>
        <item m="1" x="2164"/>
        <item m="1" x="4731"/>
        <item m="1" x="2735"/>
        <item m="1" x="1801"/>
        <item m="1" x="7918"/>
        <item m="1" x="495"/>
        <item m="1" x="5292"/>
        <item m="1" x="696"/>
        <item m="1" x="7441"/>
        <item m="1" x="4699"/>
        <item m="1" x="7450"/>
        <item m="1" x="2737"/>
        <item m="1" x="504"/>
        <item m="1" x="1203"/>
        <item m="1" x="7729"/>
        <item m="1" x="1441"/>
        <item m="1" x="3100"/>
        <item m="1" x="5496"/>
        <item m="1" x="2157"/>
        <item m="1" x="4593"/>
        <item m="1" x="2389"/>
        <item m="1" x="2794"/>
        <item m="1" x="5078"/>
        <item m="1" x="3702"/>
        <item m="1" x="2146"/>
        <item m="1" x="344"/>
        <item m="1" x="980"/>
        <item m="1" x="5083"/>
        <item m="1" x="5957"/>
        <item m="1" x="6748"/>
        <item m="1" x="7997"/>
        <item m="1" x="6422"/>
        <item m="1" x="7954"/>
        <item m="1" x="6360"/>
        <item m="1" x="4865"/>
        <item m="1" x="3877"/>
        <item m="1" x="7925"/>
        <item m="1" x="7443"/>
        <item m="1" x="7541"/>
        <item m="1" x="4599"/>
        <item m="1" x="2234"/>
        <item m="1" x="4774"/>
        <item m="1" x="6819"/>
        <item m="1" x="2033"/>
        <item m="1" x="6016"/>
        <item m="1" x="807"/>
        <item m="1" x="3751"/>
        <item m="1" x="7663"/>
        <item m="1" x="5601"/>
        <item m="1" x="4838"/>
        <item m="1" x="1960"/>
        <item m="1" x="1599"/>
        <item m="1" x="505"/>
        <item m="1" x="673"/>
        <item m="1" x="1380"/>
        <item m="1" x="6618"/>
        <item m="1" x="405"/>
        <item m="1" x="3206"/>
        <item m="1" x="697"/>
        <item m="1" x="1708"/>
        <item m="1" x="5072"/>
        <item m="1" x="2982"/>
        <item m="1" x="4114"/>
        <item m="1" x="7198"/>
        <item m="1" x="7847"/>
        <item m="1" x="7470"/>
        <item m="1" x="5204"/>
        <item m="1" x="2075"/>
        <item m="1" x="5434"/>
        <item m="1" x="5569"/>
        <item m="1" x="2569"/>
        <item m="1" x="2730"/>
        <item m="1" x="6550"/>
        <item m="1" x="7627"/>
        <item m="1" x="7497"/>
        <item m="1" x="4499"/>
        <item m="1" x="3107"/>
        <item m="1" x="1390"/>
        <item m="1" x="4330"/>
        <item m="1" x="6908"/>
        <item m="1" x="4894"/>
        <item m="1" x="5817"/>
        <item m="1" x="6164"/>
        <item m="1" x="2620"/>
        <item m="1" x="3969"/>
        <item m="1" x="5778"/>
        <item m="1" x="4978"/>
        <item m="1" x="2856"/>
        <item m="1" x="6621"/>
        <item m="1" x="1472"/>
        <item m="1" x="4623"/>
        <item m="1" x="2515"/>
        <item m="1" x="5867"/>
        <item m="1" x="1533"/>
        <item m="1" x="4538"/>
        <item m="1" x="5550"/>
        <item m="1" x="5032"/>
        <item m="1" x="5432"/>
        <item m="1" x="5709"/>
        <item m="1" x="7473"/>
        <item m="1" x="3748"/>
        <item m="1" x="6975"/>
        <item m="1" x="7886"/>
        <item m="1" x="3932"/>
        <item m="1" x="6545"/>
        <item m="1" x="4877"/>
        <item m="1" x="2387"/>
        <item m="1" x="6266"/>
        <item m="1" x="5753"/>
        <item m="1" x="1977"/>
        <item m="1" x="426"/>
        <item m="1" x="5004"/>
        <item m="1" x="4477"/>
        <item m="1" x="5599"/>
        <item m="1" x="3586"/>
        <item m="1" x="1562"/>
        <item m="1" x="3339"/>
        <item m="1" x="2059"/>
        <item m="1" x="7182"/>
        <item m="1" x="1222"/>
        <item m="1" x="4473"/>
        <item m="1" x="4775"/>
        <item m="1" x="4654"/>
        <item m="1" x="4719"/>
        <item m="1" x="3387"/>
        <item m="1" x="4598"/>
        <item m="1" x="1217"/>
        <item m="1" x="5363"/>
        <item m="1" x="6839"/>
        <item m="1" x="3866"/>
        <item m="1" x="4170"/>
        <item m="1" x="401"/>
        <item m="1" x="2838"/>
        <item m="1" x="2093"/>
        <item m="1" x="5284"/>
        <item m="1" x="4522"/>
        <item m="1" x="4305"/>
        <item m="1" x="5474"/>
        <item m="1" x="3089"/>
        <item m="1" x="2675"/>
        <item m="1" x="2937"/>
        <item m="1" x="5124"/>
        <item m="1" x="2386"/>
        <item m="1" x="4221"/>
        <item m="1" x="5056"/>
        <item m="1" x="5987"/>
        <item m="1" x="4357"/>
        <item m="1" x="6573"/>
        <item m="1" x="1530"/>
        <item m="1" x="460"/>
        <item m="1" x="7189"/>
        <item m="1" x="2549"/>
        <item m="1" x="5833"/>
        <item m="1" x="7301"/>
        <item m="1" x="3902"/>
        <item m="1" x="2319"/>
        <item m="1" x="5139"/>
        <item m="1" x="1267"/>
        <item m="1" x="5340"/>
        <item m="1" x="6430"/>
        <item m="1" x="3458"/>
        <item m="1" x="4987"/>
        <item m="1" x="6441"/>
        <item m="1" x="2899"/>
        <item m="1" x="523"/>
        <item m="1" x="561"/>
        <item m="1" x="4745"/>
        <item m="1" x="2539"/>
        <item m="1" x="2353"/>
        <item m="1" x="3716"/>
        <item m="1" x="1632"/>
        <item m="1" x="2079"/>
        <item m="1" x="4920"/>
        <item m="1" x="3043"/>
        <item m="1" x="7201"/>
        <item m="1" x="7343"/>
        <item m="1" x="1013"/>
        <item m="1" x="5898"/>
        <item m="1" x="936"/>
        <item m="1" x="1676"/>
        <item m="1" x="4911"/>
        <item m="1" x="1096"/>
        <item m="1" x="1545"/>
        <item m="1" x="5952"/>
        <item m="1" x="4695"/>
        <item m="1" x="7512"/>
        <item m="1" x="3277"/>
        <item m="1" x="2556"/>
        <item m="1" x="7332"/>
        <item m="1" x="6904"/>
        <item m="1" x="6886"/>
        <item m="1" x="2602"/>
        <item m="1" x="1143"/>
        <item m="1" x="5439"/>
        <item m="1" x="2577"/>
        <item m="1" x="2541"/>
        <item m="1" x="4009"/>
        <item m="1" x="3063"/>
        <item m="1" x="1237"/>
        <item m="1" x="4202"/>
        <item m="1" x="5780"/>
        <item m="1" x="7591"/>
        <item m="1" x="5755"/>
        <item m="1" x="6137"/>
        <item m="1" x="4425"/>
        <item m="1" x="4790"/>
        <item m="1" x="4217"/>
        <item m="1" x="4190"/>
        <item m="1" x="3896"/>
        <item m="1" x="4733"/>
        <item m="1" x="5953"/>
        <item m="1" x="5691"/>
        <item m="1" x="4141"/>
        <item m="1" x="5277"/>
        <item m="1" x="926"/>
        <item m="1" x="1230"/>
        <item m="1" x="540"/>
        <item m="1" x="6048"/>
        <item m="1" x="1802"/>
        <item m="1" x="2557"/>
        <item m="1" x="2129"/>
        <item m="1" x="5137"/>
        <item m="1" x="4069"/>
        <item m="1" x="896"/>
        <item m="1" x="2916"/>
        <item m="1" x="6494"/>
        <item m="1" x="2367"/>
        <item m="1" x="7618"/>
        <item m="1" x="6971"/>
        <item m="1" x="3650"/>
        <item m="1" x="1235"/>
        <item m="1" x="6201"/>
        <item m="1" x="371"/>
        <item m="1" x="3153"/>
        <item m="1" x="4965"/>
        <item m="1" x="3096"/>
        <item m="1" x="5674"/>
        <item m="1" x="7713"/>
        <item m="1" x="5582"/>
        <item m="1" x="5613"/>
        <item m="1" x="2718"/>
        <item m="1" x="1772"/>
        <item m="1" x="676"/>
        <item m="1" x="1552"/>
        <item m="1" x="4483"/>
        <item m="1" x="3011"/>
        <item m="1" x="2403"/>
        <item m="1" x="4642"/>
        <item m="1" x="5891"/>
        <item m="1" x="1173"/>
        <item m="1" x="3116"/>
        <item m="1" x="787"/>
        <item m="1" x="1438"/>
        <item m="1" x="4507"/>
        <item m="1" x="4502"/>
        <item m="1" x="592"/>
        <item m="1" x="5481"/>
        <item m="1" x="6457"/>
        <item m="1" x="3317"/>
        <item m="1" x="2230"/>
        <item m="1" x="6988"/>
        <item m="1" x="5011"/>
        <item m="1" x="4658"/>
        <item m="1" x="5864"/>
        <item m="1" x="2698"/>
        <item m="1" x="1502"/>
        <item m="1" x="1324"/>
        <item m="1" x="1352"/>
        <item m="1" x="7746"/>
        <item m="1" x="7186"/>
        <item m="1" x="2734"/>
        <item m="1" x="7652"/>
        <item m="1" x="7896"/>
        <item m="1" x="6780"/>
        <item m="1" x="1559"/>
        <item m="1" x="5021"/>
        <item m="1" x="2594"/>
        <item m="1" x="7424"/>
        <item m="1" x="5456"/>
        <item m="1" x="2462"/>
        <item m="1" x="2956"/>
        <item x="92"/>
        <item m="1" x="5509"/>
        <item m="1" x="6739"/>
        <item m="1" x="4783"/>
        <item m="1" x="2501"/>
        <item m="1" x="4782"/>
        <item m="1" x="960"/>
        <item m="1" x="5713"/>
        <item m="1" x="4633"/>
        <item m="1" x="7673"/>
        <item m="1" x="3212"/>
        <item m="1" x="7581"/>
        <item m="1" x="2622"/>
        <item m="1" x="1050"/>
        <item m="1" x="359"/>
        <item m="1" x="1981"/>
        <item m="1" x="4527"/>
        <item m="1" x="7483"/>
        <item m="1" x="2412"/>
        <item m="1" x="2638"/>
        <item m="1" x="626"/>
        <item m="1" x="898"/>
        <item m="1" x="3431"/>
        <item m="1" x="6605"/>
        <item m="1" x="6126"/>
        <item m="1" x="2406"/>
        <item m="1" x="4316"/>
        <item m="1" x="4683"/>
        <item m="1" x="3394"/>
        <item m="1" x="1074"/>
        <item m="1" x="2003"/>
        <item m="1" x="1029"/>
        <item m="1" x="5226"/>
        <item m="1" x="2252"/>
        <item m="1" x="7710"/>
        <item m="1" x="828"/>
        <item m="1" x="3058"/>
        <item m="1" x="5035"/>
        <item m="1" x="4562"/>
        <item m="1" x="4332"/>
        <item m="1" x="5276"/>
        <item m="1" x="6664"/>
        <item m="1" x="1926"/>
        <item m="1" x="1002"/>
        <item m="1" x="2262"/>
        <item m="1" x="3207"/>
        <item m="1" x="2054"/>
        <item m="1" x="7705"/>
        <item m="1" x="6184"/>
        <item m="1" x="2180"/>
        <item m="1" x="2940"/>
        <item m="1" x="1286"/>
        <item m="1" x="634"/>
        <item m="1" x="396"/>
        <item m="1" x="5695"/>
        <item m="1" x="1260"/>
        <item m="1" x="4810"/>
        <item m="1" x="4534"/>
        <item m="1" x="2946"/>
        <item m="1" x="5245"/>
        <item m="1" x="3598"/>
        <item m="1" x="6355"/>
        <item m="1" x="6077"/>
        <item m="1" x="3168"/>
        <item m="1" x="6352"/>
        <item m="1" x="3143"/>
        <item m="1" x="6624"/>
        <item m="1" x="770"/>
        <item m="1" x="1719"/>
        <item m="1" x="5375"/>
        <item m="1" x="1938"/>
        <item m="1" x="6387"/>
        <item m="1" x="6641"/>
        <item m="1" x="2329"/>
        <item m="1" x="7085"/>
        <item m="1" x="1454"/>
        <item m="1" x="1875"/>
        <item m="1" x="1657"/>
        <item m="1" x="335"/>
        <item m="1" x="2903"/>
        <item m="1" x="2533"/>
        <item m="1" x="6711"/>
        <item m="1" x="7781"/>
        <item m="1" x="3724"/>
        <item m="1" x="1982"/>
        <item m="1" x="2293"/>
        <item m="1" x="3010"/>
        <item m="1" x="4692"/>
        <item m="1" x="1847"/>
        <item m="1" x="2289"/>
        <item m="1" x="6633"/>
        <item m="1" x="4398"/>
        <item m="1" x="2060"/>
        <item m="1" x="7293"/>
        <item m="1" x="7686"/>
        <item m="1" x="5534"/>
        <item m="1" x="6744"/>
        <item m="1" x="4388"/>
        <item m="1" x="5342"/>
        <item m="1" x="7065"/>
        <item m="1" x="1752"/>
        <item m="1" x="5240"/>
        <item m="1" x="2797"/>
        <item m="1" x="4511"/>
        <item m="1" x="5195"/>
        <item m="1" x="3787"/>
        <item m="1" x="811"/>
        <item m="1" x="6054"/>
        <item m="1" x="3016"/>
        <item m="1" x="5163"/>
        <item m="1" x="847"/>
        <item m="1" x="2654"/>
        <item m="1" x="1604"/>
        <item m="1" x="5053"/>
        <item m="1" x="3979"/>
        <item m="1" x="2478"/>
        <item m="1" x="7216"/>
        <item m="1" x="4705"/>
        <item m="1" x="337"/>
        <item m="1" x="1934"/>
        <item m="1" x="7090"/>
        <item m="1" x="1251"/>
        <item m="1" x="4411"/>
        <item m="1" x="7899"/>
        <item m="1" x="5923"/>
        <item m="1" x="5905"/>
        <item m="1" x="5799"/>
        <item m="1" x="5189"/>
        <item m="1" x="6223"/>
        <item m="1" x="1593"/>
        <item m="1" x="7908"/>
        <item m="1" x="3353"/>
        <item m="1" x="982"/>
        <item m="1" x="7651"/>
        <item m="1" x="1551"/>
        <item m="1" x="3389"/>
        <item m="1" x="3621"/>
        <item m="1" x="992"/>
        <item m="1" x="7373"/>
        <item m="1" x="2682"/>
        <item m="1" x="7019"/>
        <item m="1" x="3737"/>
        <item m="1" x="7125"/>
        <item m="1" x="5273"/>
        <item m="1" x="6662"/>
        <item m="1" x="5233"/>
        <item m="1" x="2405"/>
        <item m="1" x="731"/>
        <item m="1" x="4575"/>
        <item m="1" x="3616"/>
        <item m="1" x="2719"/>
        <item m="1" x="7714"/>
        <item m="1" x="7986"/>
        <item m="1" x="1467"/>
        <item m="1" x="3740"/>
        <item m="1" x="6955"/>
        <item m="1" x="680"/>
        <item m="1" x="5551"/>
        <item m="1" x="3855"/>
        <item m="1" x="6069"/>
        <item m="1" x="3366"/>
        <item m="1" x="666"/>
        <item m="1" x="6670"/>
        <item m="1" x="2681"/>
        <item m="1" x="5044"/>
        <item m="1" x="6148"/>
        <item m="1" x="6677"/>
        <item m="1" x="6245"/>
        <item m="1" x="772"/>
        <item m="1" x="3164"/>
        <item m="1" x="3506"/>
        <item m="1" x="628"/>
        <item m="1" x="588"/>
        <item m="1" x="3189"/>
        <item m="1" x="4509"/>
        <item m="1" x="1721"/>
        <item m="1" x="4949"/>
        <item m="1" x="1945"/>
        <item m="1" x="2312"/>
        <item m="1" x="1316"/>
        <item m="1" x="2640"/>
        <item m="1" x="5380"/>
        <item m="1" x="3244"/>
        <item m="1" x="4986"/>
        <item m="1" x="4120"/>
        <item m="1" x="1603"/>
        <item m="1" x="3361"/>
        <item m="1" x="2902"/>
        <item m="1" x="6472"/>
        <item m="1" x="6176"/>
        <item m="1" x="5365"/>
        <item m="1" x="3265"/>
        <item m="1" x="5531"/>
        <item m="1" x="7241"/>
        <item m="1" x="817"/>
        <item m="1" x="1805"/>
        <item m="1" x="5257"/>
        <item m="1" x="3139"/>
        <item m="1" x="2085"/>
        <item m="1" x="5220"/>
        <item m="1" x="7995"/>
        <item m="1" x="1659"/>
        <item m="1" x="3873"/>
        <item m="1" x="3853"/>
        <item m="1" x="7630"/>
        <item m="1" x="2700"/>
        <item m="1" x="3824"/>
        <item m="1" x="7527"/>
        <item m="1" x="7780"/>
        <item m="1" x="3677"/>
        <item m="1" x="2612"/>
        <item m="1" x="4847"/>
        <item m="1" x="6381"/>
        <item m="1" x="7384"/>
        <item m="1" x="2604"/>
        <item m="1" x="6999"/>
        <item m="1" x="7905"/>
        <item m="1" x="7405"/>
        <item m="1" x="3975"/>
        <item m="1" x="3767"/>
        <item m="1" x="2843"/>
        <item m="1" x="1011"/>
        <item m="1" x="7875"/>
        <item m="1" x="6958"/>
        <item m="1" x="7140"/>
        <item m="1" x="3019"/>
        <item m="1" x="3388"/>
        <item m="1" x="5416"/>
        <item m="1" x="3076"/>
        <item m="1" x="6464"/>
        <item m="1" x="1271"/>
        <item m="1" x="2143"/>
        <item m="1" x="5948"/>
        <item m="1" x="1828"/>
        <item m="1" x="6504"/>
        <item m="1" x="3516"/>
        <item m="1" x="2217"/>
        <item m="1" x="2532"/>
        <item m="1" x="4818"/>
        <item m="1" x="6828"/>
        <item m="1" x="7853"/>
        <item m="1" x="7823"/>
        <item m="1" x="6412"/>
        <item m="1" x="825"/>
        <item m="1" x="901"/>
        <item m="1" x="1180"/>
        <item m="1" x="1249"/>
        <item m="1" x="5104"/>
        <item m="1" x="7427"/>
        <item m="1" x="4515"/>
        <item m="1" x="6097"/>
        <item m="1" x="7054"/>
        <item m="1" x="7321"/>
        <item m="1" x="1612"/>
        <item m="1" x="6061"/>
        <item m="1" x="7219"/>
        <item m="1" x="4617"/>
        <item m="1" x="6403"/>
        <item m="1" x="5464"/>
        <item m="1" x="6369"/>
        <item m="1" x="5161"/>
        <item m="1" x="5682"/>
        <item m="1" x="6138"/>
        <item m="1" x="2634"/>
        <item m="1" x="5686"/>
        <item m="1" x="4220"/>
        <item m="1" x="394"/>
        <item m="1" x="882"/>
        <item m="1" x="519"/>
        <item m="1" x="694"/>
        <item m="1" x="661"/>
        <item m="1" x="5356"/>
        <item m="1" x="5694"/>
        <item m="1" x="642"/>
        <item m="1" x="7341"/>
        <item m="1" x="1135"/>
        <item m="1" x="923"/>
        <item m="1" x="5087"/>
        <item m="1" x="387"/>
        <item m="1" x="5138"/>
        <item m="1" x="1942"/>
        <item m="1" x="2379"/>
        <item m="1" x="5856"/>
        <item m="1" x="2662"/>
        <item m="1" x="436"/>
        <item m="1" x="1908"/>
        <item m="1" x="1209"/>
        <item m="1" x="1666"/>
        <item m="1" x="1305"/>
        <item m="1" x="624"/>
        <item m="1" x="508"/>
        <item m="1" x="4687"/>
        <item m="1" x="7697"/>
        <item m="1" x="3802"/>
        <item m="1" x="3441"/>
        <item m="1" x="3383"/>
        <item m="1" x="5250"/>
        <item m="1" x="6303"/>
        <item m="1" x="3310"/>
        <item m="1" x="6447"/>
        <item m="1" x="6128"/>
        <item m="1" x="3368"/>
        <item m="1" x="6114"/>
        <item m="1" x="5555"/>
        <item m="1" x="5207"/>
        <item m="1" x="3083"/>
        <item m="1" x="7477"/>
        <item m="1" x="5156"/>
        <item m="1" x="1643"/>
        <item m="1" x="2496"/>
        <item m="1" x="5986"/>
        <item m="1" x="2155"/>
        <item m="1" x="1234"/>
        <item m="1" x="838"/>
        <item m="1" x="1672"/>
        <item m="1" x="1171"/>
        <item m="1" x="5873"/>
        <item m="1" x="2110"/>
        <item m="1" x="6966"/>
        <item m="1" x="3522"/>
        <item m="1" x="2339"/>
        <item m="1" x="5332"/>
        <item m="1" x="5466"/>
        <item m="1" x="4285"/>
        <item m="1" x="2644"/>
        <item m="1" x="1781"/>
        <item m="1" x="2363"/>
        <item m="1" x="777"/>
        <item m="1" x="4445"/>
        <item m="1" x="6065"/>
        <item m="1" x="7492"/>
        <item m="1" x="1246"/>
        <item m="1" x="2877"/>
        <item m="1" x="6122"/>
        <item m="1" x="4401"/>
        <item m="1" x="1864"/>
        <item m="1" x="6098"/>
        <item m="1" x="5037"/>
        <item m="1" x="2803"/>
        <item m="1" x="6089"/>
        <item m="1" x="3660"/>
        <item m="1" x="6341"/>
        <item m="1" x="815"/>
        <item m="1" x="2336"/>
        <item m="1" x="1610"/>
        <item m="1" x="472"/>
        <item m="1" x="7771"/>
        <item m="1" x="6784"/>
        <item m="1" x="1410"/>
        <item m="1" x="3929"/>
        <item m="1" x="3910"/>
        <item m="1" x="6467"/>
        <item m="1" x="7010"/>
        <item m="1" x="1872"/>
        <item m="1" x="3892"/>
        <item m="1" x="5150"/>
        <item m="1" x="5485"/>
        <item m="1" x="1460"/>
        <item m="1" x="6082"/>
        <item m="1" x="6117"/>
        <item m="1" x="3786"/>
        <item m="1" x="1373"/>
        <item m="1" x="1382"/>
        <item m="1" x="5405"/>
        <item m="1" x="2275"/>
        <item m="1" x="1070"/>
        <item m="1" x="2260"/>
        <item m="1" x="2035"/>
        <item m="1" x="4872"/>
        <item m="1" x="5772"/>
        <item m="1" x="1355"/>
        <item m="1" x="996"/>
        <item m="1" x="5933"/>
        <item m="1" x="6154"/>
        <item m="1" x="5447"/>
        <item m="1" x="7982"/>
        <item m="1" x="7432"/>
        <item m="1" x="1184"/>
        <item m="1" x="7813"/>
        <item m="1" x="4701"/>
        <item m="1" x="5388"/>
        <item m="1" x="7617"/>
        <item m="1" x="4133"/>
        <item m="1" x="3890"/>
        <item m="1" x="2807"/>
        <item m="1" x="7619"/>
        <item m="1" x="3041"/>
        <item m="1" x="1525"/>
        <item m="1" x="2099"/>
        <item m="1" x="931"/>
        <item m="1" x="1526"/>
        <item m="1" x="645"/>
        <item m="1" x="7058"/>
        <item m="1" x="4871"/>
        <item m="1" x="1353"/>
        <item m="1" x="5822"/>
        <item m="1" x="1585"/>
        <item m="1" x="2621"/>
        <item m="1" x="7206"/>
        <item m="1" x="4640"/>
        <item m="1" x="4900"/>
        <item m="1" x="2020"/>
        <item m="1" x="4635"/>
        <item m="1" x="4337"/>
        <item m="1" x="5038"/>
        <item m="1" x="701"/>
        <item m="1" x="737"/>
        <item m="1" x="1569"/>
        <item m="1" x="1611"/>
        <item m="1" x="4718"/>
        <item m="1" x="1130"/>
        <item m="1" x="2286"/>
        <item m="1" x="6517"/>
        <item m="1" x="7067"/>
        <item m="1" x="3404"/>
        <item m="1" x="3318"/>
        <item m="1" x="534"/>
        <item m="1" x="6159"/>
        <item m="1" x="7888"/>
        <item m="1" x="5108"/>
        <item m="1" x="3144"/>
        <item m="1" x="1086"/>
        <item m="1" x="2768"/>
        <item m="1" x="3952"/>
        <item m="1" x="3021"/>
        <item m="1" x="2832"/>
        <item m="1" x="4830"/>
        <item m="1" x="6629"/>
        <item m="1" x="1331"/>
        <item m="1" x="1431"/>
        <item m="1" x="7179"/>
        <item m="1" x="7192"/>
        <item m="1" x="7145"/>
        <item m="1" x="7097"/>
        <item m="1" x="1161"/>
        <item m="1" x="5248"/>
        <item m="1" x="1768"/>
        <item m="1" x="5639"/>
        <item m="1" x="7791"/>
        <item m="1" x="2579"/>
        <item m="1" x="5381"/>
        <item m="1" x="3762"/>
        <item m="1" x="2844"/>
        <item m="1" x="4710"/>
        <item m="1" x="1914"/>
        <item m="1" x="7375"/>
        <item m="1" x="881"/>
        <item m="1" x="5523"/>
        <item m="1" x="6540"/>
        <item m="1" x="1539"/>
        <item m="1" x="3240"/>
        <item m="1" x="902"/>
        <item m="1" x="1648"/>
        <item m="1" x="5253"/>
        <item m="1" x="3257"/>
        <item m="1" x="4674"/>
        <item m="1" x="3925"/>
        <item m="1" x="5657"/>
        <item m="1" x="3607"/>
        <item m="1" x="1631"/>
        <item m="1" x="7508"/>
        <item m="1" x="691"/>
        <item m="1" x="3864"/>
        <item m="1" x="7756"/>
        <item m="1" x="3044"/>
        <item m="1" x="2987"/>
        <item m="1" x="3790"/>
        <item m="1" x="365"/>
        <item m="1" x="6162"/>
        <item m="1" x="6056"/>
        <item m="1" x="1722"/>
        <item m="1" x="6168"/>
        <item m="1" x="4436"/>
        <item m="1" x="7211"/>
        <item m="1" x="3647"/>
        <item m="1" x="2639"/>
        <item m="1" x="7736"/>
        <item m="1" x="6445"/>
        <item m="1" x="3584"/>
        <item m="1" x="7970"/>
        <item m="1" x="7883"/>
        <item m="1" x="4368"/>
        <item m="1" x="3588"/>
        <item m="1" x="5294"/>
        <item m="1" x="4776"/>
        <item m="1" x="782"/>
        <item m="1" x="6493"/>
        <item m="1" x="4021"/>
        <item m="1" x="4298"/>
        <item m="1" x="2938"/>
        <item m="1" x="7669"/>
        <item m="1" x="1015"/>
        <item m="1" x="4282"/>
        <item m="1" x="4874"/>
        <item m="1" x="5564"/>
        <item m="1" x="5499"/>
        <item m="1" x="4589"/>
        <item m="1" x="7608"/>
        <item m="1" x="1075"/>
        <item m="1" x="4080"/>
        <item m="1" x="3657"/>
        <item m="1" x="446"/>
        <item m="1" x="5369"/>
        <item m="1" x="769"/>
        <item m="1" x="3246"/>
        <item m="1" x="6513"/>
        <item m="1" x="4592"/>
        <item m="1" x="4219"/>
        <item m="1" x="6242"/>
        <item m="1" x="5024"/>
        <item m="1" x="3382"/>
        <item m="1" x="4149"/>
        <item m="1" x="6214"/>
        <item m="1" x="5260"/>
        <item m="1" x="382"/>
        <item m="1" x="6166"/>
        <item m="1" x="2658"/>
        <item m="1" x="4339"/>
        <item m="1" x="5543"/>
        <item m="1" x="4816"/>
        <item m="1" x="614"/>
        <item m="1" x="4205"/>
        <item m="1" x="6709"/>
        <item m="1" x="7455"/>
        <item m="1" x="3061"/>
        <item m="1" x="343"/>
        <item m="1" x="5996"/>
        <item m="1" x="7276"/>
        <item m="1" x="7854"/>
        <item m="1" x="1812"/>
        <item m="1" x="3461"/>
        <item m="1" x="431"/>
        <item m="1" x="1996"/>
        <item m="1" x="3582"/>
        <item m="1" x="5093"/>
        <item m="1" x="1291"/>
        <item m="1" x="4868"/>
        <item m="1" x="5990"/>
        <item m="1" x="3990"/>
        <item m="1" x="3995"/>
        <item m="1" x="1089"/>
        <item m="1" x="5054"/>
        <item m="1" x="5392"/>
        <item m="1" x="5118"/>
        <item m="1" x="3909"/>
        <item m="1" x="7955"/>
        <item m="1" x="946"/>
        <item m="1" x="7393"/>
        <item m="1" x="2187"/>
        <item m="1" x="5880"/>
        <item m="1" x="7851"/>
        <item m="1" x="7752"/>
        <item m="1" x="2182"/>
        <item m="1" x="6040"/>
        <item m="1" x="681"/>
        <item m="1" x="7357"/>
        <item m="1" x="6423"/>
        <item m="1" x="4224"/>
        <item m="1" x="2265"/>
        <item m="1" x="5301"/>
        <item m="1" x="7532"/>
        <item m="1" x="3301"/>
        <item m="1" x="3470"/>
        <item m="1" x="2145"/>
        <item m="1" x="695"/>
        <item m="1" x="1066"/>
        <item m="1" x="5071"/>
        <item m="1" x="6049"/>
        <item m="1" x="6195"/>
        <item m="1" x="4209"/>
        <item m="1" x="7734"/>
        <item m="1" x="5722"/>
        <item m="1" x="2904"/>
        <item m="1" x="5476"/>
        <item m="1" x="6263"/>
        <item m="1" x="1955"/>
        <item m="1" x="5325"/>
        <item m="1" x="2006"/>
        <item m="1" x="1427"/>
        <item m="1" x="1778"/>
        <item m="1" x="2330"/>
        <item m="1" x="857"/>
        <item m="1" x="1870"/>
        <item m="1" x="4542"/>
        <item m="1" x="774"/>
        <item m="1" x="1921"/>
        <item m="1" x="4379"/>
        <item m="1" x="4945"/>
        <item m="1" x="2741"/>
        <item m="1" x="2928"/>
        <item m="1" x="6047"/>
        <item m="1" x="2921"/>
        <item m="1" x="1348"/>
        <item m="1" x="3322"/>
        <item m="1" x="6317"/>
        <item m="1" x="2812"/>
        <item m="1" x="4352"/>
        <item m="1" x="2301"/>
        <item m="1" x="1911"/>
        <item m="1" x="1686"/>
        <item m="1" x="3399"/>
        <item m="1" x="4557"/>
        <item m="1" x="6796"/>
        <item m="1" x="6895"/>
        <item m="1" x="7177"/>
        <item m="1" x="4921"/>
        <item m="1" x="5975"/>
        <item m="1" x="2901"/>
        <item m="1" x="1008"/>
        <item m="1" x="5477"/>
        <item m="1" x="6731"/>
        <item m="1" x="574"/>
        <item m="1" x="720"/>
        <item m="1" x="1480"/>
        <item m="1" x="3005"/>
        <item m="1" x="4543"/>
        <item m="1" x="3422"/>
        <item m="1" x="7506"/>
        <item m="1" x="5469"/>
        <item m="1" x="4155"/>
        <item m="1" x="914"/>
        <item m="1" x="3648"/>
        <item m="1" x="3231"/>
        <item m="1" x="5076"/>
        <item m="1" x="5989"/>
        <item m="1" x="6859"/>
        <item m="1" x="7310"/>
        <item m="1" x="5592"/>
        <item m="1" x="4508"/>
        <item m="1" x="2894"/>
        <item m="1" x="2381"/>
        <item m="1" x="3093"/>
        <item m="1" x="448"/>
        <item m="1" x="4152"/>
        <item m="1" x="4915"/>
        <item m="1" x="7294"/>
        <item m="1" x="7872"/>
        <item m="1" x="3331"/>
        <item m="1" x="668"/>
        <item m="1" x="2776"/>
        <item m="1" x="2490"/>
        <item m="1" x="3048"/>
        <item m="1" x="379"/>
        <item m="1" x="2948"/>
        <item m="1" x="3187"/>
        <item m="1" x="6021"/>
        <item m="1" x="5170"/>
        <item m="1" x="6651"/>
        <item m="1" x="3998"/>
        <item m="1" x="6808"/>
        <item m="1" x="7377"/>
        <item m="1" x="1790"/>
        <item m="1" x="2934"/>
        <item m="1" x="4532"/>
        <item m="1" x="682"/>
        <item m="1" x="5726"/>
        <item m="1" x="3615"/>
        <item m="1" x="1976"/>
        <item m="1" x="6725"/>
        <item m="1" x="2945"/>
        <item m="1" x="6699"/>
        <item m="1" x="2696"/>
        <item m="1" x="3543"/>
        <item m="1" x="1861"/>
        <item m="1" x="6866"/>
        <item m="1" x="4948"/>
        <item m="1" x="4610"/>
        <item m="1" x="1323"/>
        <item m="1" x="6433"/>
        <item m="1" x="1379"/>
        <item m="1" x="4276"/>
        <item m="1" x="4075"/>
        <item m="1" x="6721"/>
        <item m="1" x="4225"/>
        <item m="1" x="4622"/>
        <item m="1" x="1273"/>
        <item m="1" x="2867"/>
        <item m="1" x="3226"/>
        <item m="1" x="1894"/>
        <item m="1" x="6502"/>
        <item m="1" x="7284"/>
        <item m="1" x="562"/>
        <item m="1" x="1520"/>
        <item m="1" x="4825"/>
        <item m="1" x="6499"/>
        <item m="1" x="7890"/>
        <item m="1" x="6340"/>
        <item m="1" x="7933"/>
        <item m="1" x="1283"/>
        <item m="1" x="5151"/>
        <item m="1" x="3501"/>
        <item m="1" x="3229"/>
        <item m="1" x="5135"/>
        <item m="1" x="5299"/>
        <item m="1" x="2821"/>
        <item m="1" x="2510"/>
        <item m="1" x="5945"/>
        <item m="1" x="7197"/>
        <item m="1" x="5055"/>
        <item m="1" x="2407"/>
        <item m="1" x="7496"/>
        <item m="1" x="7628"/>
        <item m="1" x="6845"/>
        <item m="1" x="6400"/>
        <item m="1" x="2601"/>
        <item m="1" x="2559"/>
        <item m="1" x="2619"/>
        <item m="1" x="6408"/>
        <item m="1" x="4118"/>
        <item m="1" x="2842"/>
        <item m="1" x="5183"/>
        <item m="1" x="3789"/>
        <item m="1" x="1192"/>
        <item m="1" x="413"/>
        <item m="1" x="1933"/>
        <item m="1" x="1890"/>
        <item m="1" x="7408"/>
        <item m="1" x="6462"/>
        <item m="1" x="7551"/>
        <item m="1" x="3036"/>
        <item m="1" x="1777"/>
        <item m="1" x="7315"/>
        <item m="1" x="2679"/>
        <item m="1" x="5698"/>
        <item m="1" x="7391"/>
        <item m="1" x="2335"/>
        <item m="1" x="6216"/>
        <item m="1" x="2063"/>
        <item m="1" x="1146"/>
        <item x="239"/>
        <item m="1" x="953"/>
        <item m="1" x="4390"/>
        <item m="1" x="2689"/>
        <item m="1" x="3916"/>
        <item m="1" x="1534"/>
        <item m="1" x="5828"/>
        <item m="1" x="541"/>
        <item m="1" x="2233"/>
        <item m="1" x="4208"/>
        <item m="1" x="5026"/>
        <item m="1" x="6221"/>
        <item m="1" x="7695"/>
        <item m="1" x="542"/>
        <item m="1" x="4717"/>
        <item m="1" x="1397"/>
        <item m="1" x="2584"/>
        <item m="1" x="3641"/>
        <item m="1" x="6580"/>
        <item m="1" x="2337"/>
        <item m="1" x="884"/>
        <item m="1" x="7600"/>
        <item m="1" x="4914"/>
        <item m="1" x="3500"/>
        <item m="1" x="1988"/>
        <item m="1" x="4271"/>
        <item m="1" x="6180"/>
        <item m="1" x="1774"/>
        <item m="1" x="422"/>
        <item m="1" x="3675"/>
        <item m="1" x="3074"/>
        <item m="1" x="6622"/>
        <item m="1" x="7250"/>
        <item m="1" x="2908"/>
        <item m="1" x="5852"/>
        <item m="1" x="2871"/>
        <item m="1" x="5866"/>
        <item m="1" x="7557"/>
        <item m="1" x="7553"/>
        <item m="1" x="3567"/>
        <item m="1" x="7571"/>
        <item m="1" x="1094"/>
        <item m="1" x="2642"/>
        <item m="1" x="5445"/>
        <item m="1" x="5506"/>
        <item m="1" x="2482"/>
        <item m="1" x="2448"/>
        <item m="1" x="7261"/>
        <item m="1" x="7228"/>
        <item m="1" x="3320"/>
        <item m="1" x="4700"/>
        <item m="1" x="4682"/>
        <item m="1" x="6727"/>
        <item m="1" x="804"/>
        <item m="1" x="849"/>
        <item m="1" x="350"/>
        <item m="1" x="6510"/>
        <item m="1" x="3754"/>
        <item m="1" x="3780"/>
        <item m="1" x="1651"/>
        <item m="1" x="5075"/>
        <item m="1" x="7726"/>
        <item m="1" x="4720"/>
        <item m="1" x="7754"/>
        <item m="1" x="7911"/>
        <item m="1" x="4164"/>
        <item m="1" x="4171"/>
        <item m="1" x="2237"/>
        <item m="1" x="2778"/>
        <item m="1" x="1078"/>
        <item m="1" x="5471"/>
        <item m="1" x="1518"/>
        <item m="1" x="6850"/>
        <item m="1" x="6418"/>
        <item m="1" x="5649"/>
        <item m="1" x="5961"/>
        <item m="1" x="3605"/>
        <item m="1" x="3955"/>
        <item m="1" x="1314"/>
        <item m="1" x="3454"/>
        <item m="1" x="6734"/>
        <item m="1" x="3550"/>
        <item m="1" x="2913"/>
        <item m="1" x="1233"/>
        <item m="1" x="3281"/>
        <item m="1" x="1063"/>
        <item m="1" x="4630"/>
        <item m="1" x="1290"/>
        <item m="1" x="5062"/>
        <item m="1" x="4597"/>
        <item m="1" x="4721"/>
        <item m="1" x="3671"/>
        <item m="1" x="1764"/>
        <item m="1" x="5029"/>
        <item m="1" x="456"/>
        <item m="1" x="1675"/>
        <item m="1" x="1961"/>
        <item m="1" x="4645"/>
        <item m="1" x="5931"/>
        <item m="1" x="820"/>
        <item m="1" x="816"/>
        <item m="1" x="827"/>
        <item m="1" x="837"/>
        <item m="1" x="2513"/>
        <item m="1" x="3637"/>
        <item m="1" x="6583"/>
        <item m="1" x="3177"/>
        <item m="1" x="1257"/>
        <item m="1" x="7806"/>
        <item m="1" x="6076"/>
        <item m="1" x="2159"/>
        <item m="1" x="5448"/>
        <item m="1" x="5634"/>
        <item m="1" x="5084"/>
        <item m="1" x="5404"/>
        <item m="1" x="7481"/>
        <item m="1" x="5424"/>
        <item m="1" x="5764"/>
        <item m="1" x="1696"/>
        <item m="1" x="6556"/>
        <item m="1" x="2492"/>
        <item m="1" x="2664"/>
        <item m="1" x="7873"/>
        <item m="1" x="2012"/>
        <item m="1" x="7658"/>
        <item m="1" x="2949"/>
        <item m="1" x="897"/>
        <item m="1" x="7002"/>
        <item m="1" x="979"/>
        <item m="1" x="4295"/>
        <item m="1" x="2727"/>
        <item m="1" x="2896"/>
        <item m="1" x="3134"/>
        <item m="1" x="832"/>
        <item m="1" x="6398"/>
        <item m="1" x="3110"/>
        <item m="1" x="4670"/>
        <item m="1" x="7352"/>
        <item m="1" x="433"/>
        <item m="1" x="4356"/>
        <item m="1" x="2919"/>
        <item m="1" x="2044"/>
        <item m="1" x="3047"/>
        <item m="1" x="6755"/>
        <item m="1" x="1581"/>
        <item m="1" x="4503"/>
        <item m="1" x="7308"/>
        <item m="1" x="5562"/>
        <item m="1" x="1299"/>
        <item m="1" x="2958"/>
        <item m="1" x="4484"/>
        <item m="1" x="7342"/>
        <item m="1" x="6562"/>
        <item m="1" x="4463"/>
        <item m="1" x="7351"/>
        <item m="1" x="4549"/>
        <item m="1" x="3972"/>
        <item m="1" x="476"/>
        <item m="1" x="1874"/>
        <item m="1" x="6837"/>
        <item m="1" x="7862"/>
        <item m="1" x="6227"/>
        <item m="1" x="1965"/>
        <item m="1" x="1369"/>
        <item m="1" x="533"/>
        <item m="1" x="649"/>
        <item m="1" x="2190"/>
        <item m="1" x="3509"/>
        <item m="1" x="3034"/>
        <item m="1" x="766"/>
        <item m="1" x="2752"/>
        <item m="1" x="2009"/>
        <item m="1" x="2010"/>
        <item m="1" x="759"/>
        <item m="1" x="1780"/>
        <item m="1" x="524"/>
        <item m="1" x="3743"/>
        <item m="1" x="6490"/>
        <item m="1" x="6386"/>
        <item m="1" x="3070"/>
        <item m="1" x="1025"/>
        <item m="1" x="940"/>
        <item m="1" x="5097"/>
        <item m="1" x="5617"/>
        <item m="1" x="1289"/>
        <item m="1" x="3889"/>
        <item m="1" x="2219"/>
        <item m="1" x="4975"/>
        <item m="1" x="3355"/>
        <item m="1" x="7629"/>
        <item m="1" x="5247"/>
        <item m="1" x="5669"/>
        <item m="1" x="3085"/>
        <item m="1" x="733"/>
        <item m="1" x="6617"/>
        <item m="1" x="3299"/>
        <item m="1" x="5516"/>
        <item m="1" x="7060"/>
        <item m="1" x="7075"/>
        <item m="1" x="6703"/>
        <item m="1" x="5608"/>
        <item m="1" x="1446"/>
        <item m="1" x="6574"/>
        <item m="1" x="4798"/>
        <item m="1" x="4786"/>
        <item m="1" x="1119"/>
        <item m="1" x="4763"/>
        <item m="1" x="3781"/>
        <item m="1" x="4181"/>
        <item m="1" x="4734"/>
        <item m="1" x="1071"/>
        <item m="1" x="6348"/>
        <item m="1" x="2971"/>
        <item m="1" x="2392"/>
        <item m="1" x="2754"/>
        <item m="1" x="2935"/>
        <item m="1" x="3292"/>
        <item m="1" x="7681"/>
        <item m="1" x="1983"/>
        <item m="1" x="7132"/>
        <item m="1" x="4750"/>
        <item m="1" x="4923"/>
        <item m="1" x="4777"/>
        <item x="155"/>
        <item m="1" x="6534"/>
        <item m="1" x="5361"/>
        <item m="1" x="2758"/>
        <item m="1" x="989"/>
        <item m="1" x="3587"/>
        <item m="1" x="4046"/>
        <item m="1" x="3571"/>
        <item m="1" x="5336"/>
        <item m="1" x="5142"/>
        <item m="1" x="5895"/>
        <item m="1" x="5229"/>
        <item m="1" x="3658"/>
        <item m="1" x="3662"/>
        <item m="1" x="2886"/>
        <item m="1" x="4749"/>
        <item m="1" x="4216"/>
        <item m="1" x="4240"/>
        <item m="1" x="4453"/>
        <item m="1" x="4044"/>
        <item m="1" x="4313"/>
        <item m="1" x="3601"/>
        <item m="1" x="478"/>
        <item m="1" x="1377"/>
        <item m="1" x="535"/>
        <item m="1" x="1507"/>
        <item m="1" x="998"/>
        <item m="1" x="4396"/>
        <item m="1" x="1487"/>
        <item m="1" x="2931"/>
        <item m="1" x="2905"/>
        <item m="1" x="3067"/>
        <item m="1" x="3405"/>
        <item m="1" x="2884"/>
        <item m="1" x="2981"/>
        <item m="1" x="2957"/>
        <item m="1" x="3473"/>
        <item m="1" x="6516"/>
        <item m="1" x="3081"/>
        <item m="1" x="3037"/>
        <item m="1" x="2558"/>
        <item m="1" x="5002"/>
        <item m="1" x="7030"/>
        <item m="1" x="7784"/>
        <item m="1" x="3094"/>
        <item m="1" x="999"/>
        <item m="1" x="2070"/>
        <item m="1" x="2242"/>
        <item m="1" x="1606"/>
        <item m="1" x="2173"/>
        <item m="1" x="3931"/>
        <item m="1" x="4664"/>
        <item m="1" x="3202"/>
        <item m="1" x="356"/>
        <item m="1" x="4103"/>
        <item m="1" x="1398"/>
        <item m="1" x="1413"/>
        <item m="1" x="1405"/>
        <item m="1" x="7685"/>
        <item m="1" x="2056"/>
        <item m="1" x="7366"/>
        <item m="1" x="7478"/>
        <item m="1" x="2232"/>
        <item m="1" x="6052"/>
        <item m="1" x="5296"/>
        <item m="1" x="5272"/>
        <item m="1" x="1564"/>
        <item m="1" x="6426"/>
        <item m="1" x="2840"/>
        <item m="1" x="1970"/>
        <item m="1" x="3009"/>
        <item m="1" x="3050"/>
        <item m="1" x="1208"/>
        <item m="1" x="3480"/>
        <item m="1" x="5145"/>
        <item m="1" x="5239"/>
        <item m="1" x="5279"/>
        <item m="1" x="4768"/>
        <item m="1" x="4817"/>
        <item m="1" x="3087"/>
        <item m="1" x="4010"/>
        <item m="1" x="4263"/>
        <item m="1" x="7180"/>
        <item m="1" x="1838"/>
        <item m="1" x="7165"/>
        <item m="1" x="906"/>
        <item m="1" x="910"/>
        <item m="1" x="843"/>
        <item m="1" x="2596"/>
        <item m="1" x="6563"/>
        <item m="1" x="2087"/>
        <item m="1" x="810"/>
        <item m="1" x="3437"/>
        <item m="1" x="2813"/>
        <item m="1" x="3123"/>
        <item m="1" x="7114"/>
        <item m="1" x="2068"/>
        <item m="1" x="6902"/>
        <item m="1" x="4097"/>
        <item m="1" x="4203"/>
        <item m="1" x="4457"/>
        <item m="1" x="5426"/>
        <item m="1" x="6501"/>
        <item m="1" x="2071"/>
        <item m="1" x="5720"/>
        <item m="1" x="4930"/>
        <item m="1" x="7388"/>
        <item m="1" x="2731"/>
        <item m="1" x="2499"/>
        <item m="1" x="2270"/>
        <item m="1" x="1509"/>
        <item m="1" x="1242"/>
        <item m="1" x="7240"/>
        <item m="1" x="4887"/>
        <item m="1" x="5902"/>
        <item m="1" x="1360"/>
        <item m="1" x="3845"/>
        <item m="1" x="3973"/>
        <item m="1" x="3980"/>
        <item m="1" x="7349"/>
        <item m="1" x="7231"/>
        <item m="1" x="5326"/>
        <item m="1" x="3590"/>
        <item m="1" x="6311"/>
        <item m="1" x="4243"/>
        <item m="1" x="6075"/>
        <item m="1" x="3583"/>
        <item m="1" x="5883"/>
        <item m="1" x="2872"/>
        <item m="1" x="7082"/>
        <item m="1" x="5835"/>
        <item m="1" x="7570"/>
        <item m="1" x="5644"/>
        <item m="1" x="3962"/>
        <item m="1" x="1512"/>
        <item m="1" x="5842"/>
        <item m="1" x="7549"/>
        <item m="1" x="7761"/>
        <item m="1" x="547"/>
        <item m="1" x="7738"/>
        <item m="1" x="6152"/>
        <item m="1" x="3577"/>
        <item m="1" x="6427"/>
        <item m="1" x="2673"/>
        <item m="1" x="7552"/>
        <item m="1" x="7087"/>
        <item m="1" x="3563"/>
        <item m="1" x="7547"/>
        <item m="1" x="7742"/>
        <item m="1" x="7774"/>
        <item m="1" x="7207"/>
        <item m="1" x="5777"/>
        <item m="1" x="2216"/>
        <item m="1" x="7417"/>
        <item m="1" x="2751"/>
        <item m="1" x="525"/>
        <item m="1" x="7479"/>
        <item m="1" x="662"/>
        <item m="1" x="1155"/>
        <item m="1" x="4011"/>
        <item m="1" x="2249"/>
        <item m="1" x="4432"/>
        <item m="1" x="1700"/>
        <item m="1" x="942"/>
        <item m="1" x="5926"/>
        <item m="1" x="5992"/>
        <item m="1" x="7641"/>
        <item m="1" x="2376"/>
        <item m="1" x="2446"/>
        <item m="1" x="6179"/>
        <item m="1" x="6104"/>
        <item m="1" x="6280"/>
        <item x="17"/>
        <item m="1" x="3343"/>
        <item m="1" x="3440"/>
        <item m="1" x="3635"/>
        <item m="1" x="1796"/>
        <item m="1" x="5020"/>
        <item m="1" x="7098"/>
        <item m="1" x="7431"/>
        <item m="1" x="1511"/>
        <item m="1" x="7316"/>
        <item m="1" x="3661"/>
        <item m="1" x="4803"/>
        <item m="1" x="1601"/>
        <item m="1" x="6051"/>
        <item m="1" x="7194"/>
        <item m="1" x="1705"/>
        <item m="1" x="3328"/>
        <item m="1" x="6414"/>
        <item m="1" x="3514"/>
        <item m="1" x="5353"/>
        <item m="1" x="3423"/>
        <item m="1" x="6074"/>
        <item m="1" x="2645"/>
        <item m="1" x="1293"/>
        <item m="1" x="1616"/>
        <item m="1" x="2927"/>
        <item m="1" x="6835"/>
        <item m="1" x="3051"/>
        <item m="1" x="2042"/>
        <item m="1" x="7825"/>
        <item m="1" x="6650"/>
        <item m="1" x="6151"/>
        <item m="1" x="4265"/>
        <item m="1" x="6334"/>
        <item m="1" x="2847"/>
        <item m="1" x="6350"/>
        <item m="1" x="6639"/>
        <item m="1" x="1575"/>
        <item m="1" x="4992"/>
        <item m="1" x="2372"/>
        <item m="1" x="6273"/>
        <item m="1" x="4185"/>
        <item m="1" x="1922"/>
        <item m="1" x="3827"/>
        <item m="1" x="7101"/>
        <item m="1" x="4829"/>
        <item m="1" x="2910"/>
        <item m="1" x="6533"/>
        <item m="1" x="5863"/>
        <item m="1" x="4611"/>
        <item m="1" x="6070"/>
        <item m="1" x="2790"/>
        <item m="1" x="5289"/>
        <item m="1" x="7263"/>
        <item m="1" x="6990"/>
        <item m="1" x="7848"/>
        <item m="1" x="4253"/>
        <item m="1" x="4846"/>
        <item m="1" x="5658"/>
        <item m="1" x="3800"/>
        <item m="1" x="688"/>
        <item m="1" x="4153"/>
        <item m="1" x="3704"/>
        <item m="1" x="1084"/>
        <item m="1" x="399"/>
        <item m="1" x="1819"/>
        <item m="1" x="1417"/>
        <item m="1" x="7985"/>
        <item m="1" x="6255"/>
        <item m="1" x="7044"/>
        <item m="1" x="4212"/>
        <item m="1" x="7946"/>
        <item m="1" x="1974"/>
        <item m="1" x="4864"/>
        <item m="1" x="1179"/>
        <item m="1" x="6205"/>
        <item m="1" x="2753"/>
        <item m="1" x="1825"/>
        <item m="1" x="7218"/>
        <item m="1" x="6566"/>
        <item m="1" x="6998"/>
        <item m="1" x="4980"/>
        <item m="1" x="5046"/>
        <item m="1" x="7727"/>
        <item m="1" x="6395"/>
        <item m="1" x="4335"/>
        <item m="1" x="4311"/>
        <item m="1" x="2144"/>
        <item m="1" x="3475"/>
        <item m="1" x="4590"/>
        <item m="1" x="4013"/>
        <item m="1" x="4519"/>
        <item m="1" x="6512"/>
        <item m="1" x="7593"/>
        <item m="1" x="7881"/>
        <item m="1" x="6876"/>
        <item m="1" x="3491"/>
        <item m="1" x="5920"/>
        <item m="1" x="913"/>
        <item m="1" x="981"/>
        <item m="1" x="3342"/>
        <item m="1" x="685"/>
        <item m="1" x="2955"/>
        <item m="1" x="4300"/>
        <item m="1" x="3941"/>
        <item m="1" x="7135"/>
        <item m="1" x="2370"/>
        <item m="1" x="2895"/>
        <item m="1" x="4727"/>
        <item m="1" x="6623"/>
        <item m="1" x="6759"/>
        <item m="1" x="1388"/>
        <item m="1" x="6894"/>
        <item m="1" x="6520"/>
        <item m="1" x="2411"/>
        <item m="1" x="499"/>
        <item m="1" x="2953"/>
        <item m="1" x="5688"/>
        <item m="1" x="6974"/>
        <item m="1" x="3180"/>
        <item m="1" x="3828"/>
        <item m="1" x="6738"/>
        <item m="1" x="7163"/>
        <item m="1" x="907"/>
        <item m="1" x="1871"/>
        <item m="1" x="2254"/>
        <item m="1" x="639"/>
        <item m="1" x="1969"/>
        <item m="1" x="1968"/>
        <item m="1" x="6353"/>
        <item m="1" x="5893"/>
        <item m="1" x="4884"/>
        <item m="1" x="4395"/>
        <item m="1" x="4903"/>
        <item m="1" x="528"/>
        <item m="1" x="5324"/>
        <item m="1" x="7989"/>
        <item m="1" x="620"/>
        <item m="1" x="801"/>
        <item m="1" x="4296"/>
        <item m="1" x="6732"/>
        <item m="1" x="730"/>
        <item m="1" x="1341"/>
        <item m="1" x="5752"/>
        <item m="1" x="7834"/>
        <item m="1" x="6086"/>
        <item m="1" x="6342"/>
        <item m="1" x="5574"/>
        <item m="1" x="7143"/>
        <item m="1" x="3489"/>
        <item m="1" x="5358"/>
        <item m="1" x="5152"/>
        <item m="1" x="416"/>
        <item m="1" x="6935"/>
        <item m="1" x="7856"/>
        <item m="1" x="6488"/>
        <item m="1" x="2684"/>
        <item m="1" x="395"/>
        <item m="1" x="7094"/>
        <item m="1" x="4736"/>
        <item m="1" x="1528"/>
        <item m="1" x="7361"/>
        <item m="1" x="6854"/>
        <item m="1" x="1221"/>
        <item m="1" x="4621"/>
        <item m="1" x="6559"/>
        <item m="1" x="3190"/>
        <item m="1" x="526"/>
        <item m="1" x="4669"/>
        <item m="1" x="7048"/>
        <item m="1" x="2315"/>
        <item m="1" x="1031"/>
        <item m="1" x="348"/>
        <item m="1" x="7270"/>
        <item m="1" x="6714"/>
        <item m="1" x="4247"/>
        <item m="1" x="3214"/>
        <item m="1" x="650"/>
        <item m="1" x="5837"/>
        <item m="1" x="6750"/>
        <item m="1" x="1962"/>
        <item m="1" x="5979"/>
        <item m="1" x="6444"/>
        <item m="1" x="7472"/>
        <item m="1" x="1671"/>
        <item m="1" x="4238"/>
        <item m="1" x="7214"/>
        <item m="1" x="7047"/>
        <item m="1" x="2303"/>
        <item m="1" x="6377"/>
        <item m="1" x="1080"/>
        <item m="1" x="2825"/>
        <item m="1" x="5498"/>
        <item m="1" x="7117"/>
        <item m="1" x="2291"/>
        <item m="1" x="2400"/>
        <item m="1" x="6889"/>
        <item m="1" x="411"/>
        <item m="1" x="6809"/>
        <item m="1" x="798"/>
        <item m="1" x="3078"/>
        <item m="1" x="5005"/>
        <item m="1" x="6552"/>
        <item m="1" x="779"/>
        <item m="1" x="6760"/>
        <item m="1" x="2458"/>
        <item m="1" x="1340"/>
        <item m="1" x="2657"/>
        <item m="1" x="6911"/>
        <item m="1" x="1916"/>
        <item m="1" x="5643"/>
        <item m="1" x="1157"/>
        <item m="1" x="4245"/>
        <item m="1" x="5963"/>
        <item m="1" x="5767"/>
        <item m="1" x="6409"/>
        <item m="1" x="2980"/>
        <item m="1" x="1123"/>
        <item m="1" x="3194"/>
        <item m="1" x="5611"/>
        <item m="1" x="853"/>
        <item m="1" x="2472"/>
        <item m="1" x="5899"/>
        <item m="1" x="6762"/>
        <item m="1" x="4328"/>
        <item m="1" x="6525"/>
        <item m="1" x="1435"/>
        <item m="1" x="1133"/>
        <item m="1" x="5155"/>
        <item m="1" x="4608"/>
        <item m="1" x="3809"/>
        <item m="1" x="3053"/>
        <item m="1" x="4873"/>
        <item m="1" x="2635"/>
        <item m="1" x="6705"/>
        <item m="1" x="1265"/>
        <item m="1" x="7938"/>
        <item m="1" x="918"/>
        <item m="1" x="5102"/>
        <item m="1" x="1198"/>
        <item m="1" x="7964"/>
        <item m="1" x="4762"/>
        <item m="1" x="1325"/>
        <item m="1" x="3395"/>
        <item m="1" x="1195"/>
        <item m="1" x="6332"/>
        <item m="1" x="4758"/>
        <item m="1" x="6694"/>
        <item m="1" x="1351"/>
        <item m="1" x="5508"/>
        <item m="1" x="2049"/>
        <item m="1" x="3303"/>
        <item m="1" x="3062"/>
        <item m="1" x="5475"/>
        <item m="1" x="2343"/>
        <item m="1" x="1288"/>
        <item m="1" x="2860"/>
        <item m="1" x="485"/>
        <item m="1" x="7452"/>
        <item m="1" x="3758"/>
        <item m="1" x="5052"/>
        <item m="1" x="7703"/>
        <item m="1" x="5110"/>
        <item m="1" x="6144"/>
        <item m="1" x="3862"/>
        <item m="1" x="5014"/>
        <item m="1" x="549"/>
        <item m="1" x="5578"/>
        <item m="1" x="4495"/>
        <item m="1" x="6906"/>
        <item m="1" x="4068"/>
        <item m="1" x="7146"/>
        <item m="1" x="5099"/>
        <item m="1" x="7876"/>
        <item m="1" x="3895"/>
        <item m="1" x="3280"/>
        <item m="1" x="1912"/>
        <item m="1" x="3014"/>
        <item m="1" x="1154"/>
        <item m="1" x="3867"/>
        <item m="1" x="1297"/>
        <item m="1" x="4952"/>
        <item m="1" x="3820"/>
        <item m="1" x="985"/>
        <item m="1" x="6153"/>
        <item m="1" x="5236"/>
        <item m="1" x="3530"/>
        <item m="1" x="7786"/>
        <item m="1" x="2575"/>
        <item m="1" x="5285"/>
        <item m="1" x="3622"/>
        <item m="1" x="1949"/>
        <item m="1" x="7178"/>
        <item m="1" x="2616"/>
        <item m="1" x="5390"/>
        <item m="1" x="935"/>
        <item m="1" x="6927"/>
        <item m="1" x="1017"/>
        <item m="1" x="1280"/>
        <item m="1" x="6057"/>
        <item m="1" x="6745"/>
        <item m="1" x="2585"/>
        <item m="1" x="761"/>
        <item m="1" x="5577"/>
        <item m="1" x="2870"/>
        <item m="1" x="7386"/>
        <item m="1" x="7914"/>
        <item m="1" x="5201"/>
        <item m="1" x="2528"/>
        <item m="1" x="6115"/>
        <item m="1" x="4662"/>
        <item m="1" x="1993"/>
        <item m="1" x="7262"/>
        <item m="1" x="6473"/>
        <item m="1" x="5998"/>
        <item m="1" x="2810"/>
        <item m="1" x="7006"/>
        <item m="1" x="3191"/>
        <item m="1" x="4703"/>
        <item m="1" x="1308"/>
        <item m="1" x="3589"/>
        <item m="1" x="965"/>
        <item m="1" x="5197"/>
        <item m="1" x="1118"/>
        <item m="1" x="5850"/>
        <item m="1" x="4050"/>
        <item m="1" x="4314"/>
        <item m="1" x="5246"/>
        <item m="1" x="6029"/>
        <item m="1" x="4813"/>
        <item m="1" x="6836"/>
        <item m="1" x="2787"/>
        <item m="1" x="5331"/>
        <item m="1" x="5359"/>
        <item m="1" x="5442"/>
        <item m="1" x="7181"/>
        <item m="1" x="2114"/>
        <item m="1" x="577"/>
        <item m="1" x="4715"/>
        <item m="1" x="1062"/>
        <item m="1" x="1149"/>
        <item m="1" x="5147"/>
        <item m="1" x="5805"/>
        <item m="1" x="5754"/>
        <item m="1" x="5971"/>
        <item m="1" x="2360"/>
        <item m="1" x="932"/>
        <item m="1" x="2426"/>
        <item m="1" x="1183"/>
        <item m="1" x="2548"/>
        <item m="1" x="544"/>
        <item m="1" x="5224"/>
        <item m="1" x="2223"/>
        <item m="1" x="4856"/>
        <item m="1" x="7282"/>
        <item m="1" x="1016"/>
        <item m="1" x="4035"/>
        <item m="1" x="7828"/>
        <item m="1" x="2073"/>
        <item m="1" x="5186"/>
        <item m="1" x="5950"/>
        <item m="1" x="2590"/>
        <item m="1" x="1374"/>
        <item m="1" x="7680"/>
        <item m="1" x="3739"/>
        <item m="1" x="7323"/>
        <item m="1" x="2846"/>
        <item m="1" x="4566"/>
        <item m="1" x="3410"/>
        <item m="1" x="6135"/>
        <item m="1" x="494"/>
        <item m="1" x="5386"/>
        <item m="1" x="7984"/>
        <item m="1" x="599"/>
        <item m="1" x="3594"/>
        <item m="1" x="6942"/>
        <item m="1" x="5662"/>
        <item m="1" x="555"/>
        <item m="1" x="1905"/>
        <item m="1" x="7610"/>
        <item m="1" x="4989"/>
        <item m="1" x="1836"/>
        <item m="1" x="5291"/>
        <item m="1" x="6681"/>
        <item m="1" x="796"/>
        <item m="1" x="6469"/>
        <item m="1" x="2839"/>
        <item m="1" x="4910"/>
        <item m="1" x="1302"/>
        <item m="1" x="3528"/>
        <item m="1" x="2014"/>
        <item m="1" x="1384"/>
        <item m="1" x="4689"/>
        <item m="1" x="7077"/>
        <item m="1" x="4528"/>
        <item m="1" x="7790"/>
        <item m="1" x="5528"/>
        <item m="1" x="5435"/>
        <item m="1" x="2342"/>
        <item m="1" x="1623"/>
        <item m="1" x="6288"/>
        <item m="1" x="5160"/>
        <item m="1" x="4548"/>
        <item m="1" x="5730"/>
        <item m="1" x="6993"/>
        <item m="1" x="3098"/>
        <item m="1" x="643"/>
        <item m="1" x="2791"/>
        <item m="1" x="5387"/>
        <item m="1" x="7882"/>
        <item m="1" x="3534"/>
        <item m="1" x="2485"/>
        <item m="1" x="3175"/>
        <item m="1" x="427"/>
        <item m="1" x="1538"/>
        <item m="1" x="3156"/>
        <item m="1" x="398"/>
        <item m="1" x="2197"/>
        <item m="1" x="464"/>
        <item m="1" x="6995"/>
        <item m="1" x="5647"/>
        <item m="1" x="4678"/>
        <item m="1" x="7980"/>
        <item m="1" x="2707"/>
        <item m="1" x="3930"/>
        <item m="1" x="758"/>
        <item m="1" x="959"/>
        <item m="1" x="1986"/>
        <item m="1" x="1451"/>
        <item m="1" x="1433"/>
        <item m="1" x="922"/>
        <item m="1" x="3020"/>
        <item m="1" x="4835"/>
        <item m="1" x="4346"/>
        <item m="1" x="7229"/>
        <item m="1" x="684"/>
        <item m="1" x="4098"/>
        <item m="1" x="7927"/>
        <item m="1" x="2521"/>
        <item m="1" x="4415"/>
        <item m="1" x="5419"/>
        <item m="1" x="1428"/>
        <item m="1" x="2067"/>
        <item m="1" x="4772"/>
        <item m="1" x="3256"/>
        <item m="1" x="671"/>
        <item m="1" x="7134"/>
        <item m="1" x="5438"/>
        <item m="1" x="5366"/>
        <item m="1" x="4304"/>
        <item m="1" x="5159"/>
        <item m="1" x="5349"/>
        <item m="1" x="3434"/>
        <item m="1" x="1263"/>
        <item m="1" x="636"/>
        <item m="1" x="407"/>
        <item m="1" x="6609"/>
        <item m="1" x="4769"/>
        <item m="1" x="1420"/>
        <item m="1" x="1358"/>
        <item m="1" x="5019"/>
        <item m="1" x="4917"/>
        <item m="1" x="5813"/>
        <item m="1" x="4351"/>
        <item m="1" x="5991"/>
        <item m="1" x="4834"/>
        <item m="1" x="2285"/>
        <item m="1" x="4563"/>
        <item m="1" x="3832"/>
        <item m="1" x="5666"/>
        <item m="1" x="2941"/>
        <item m="1" x="609"/>
        <item m="1" x="5360"/>
        <item m="1" x="3113"/>
        <item m="1" x="6020"/>
        <item m="1" x="2473"/>
        <item m="1" x="6695"/>
        <item m="1" x="2878"/>
        <item m="1" x="3807"/>
        <item m="1" x="2822"/>
        <item m="1" x="5664"/>
        <item m="1" x="6834"/>
        <item m="1" x="7795"/>
        <item m="1" x="3549"/>
        <item m="1" x="6167"/>
        <item m="1" x="2464"/>
        <item m="1" x="2345"/>
        <item m="1" x="3654"/>
        <item m="1" x="4746"/>
        <item m="1" x="1194"/>
        <item m="1" x="545"/>
        <item m="1" x="920"/>
        <item m="1" x="1311"/>
        <item m="1" x="7264"/>
        <item m="1" x="3407"/>
        <item m="1" x="5425"/>
        <item m="1" x="5977"/>
        <item m="1" x="4466"/>
        <item m="1" x="4244"/>
        <item m="1" x="3709"/>
        <item m="1" x="7917"/>
        <item m="1" x="4102"/>
        <item m="1" x="2474"/>
        <item m="1" x="1532"/>
        <item m="1" x="7167"/>
        <item m="1" x="6737"/>
        <item m="1" x="2105"/>
        <item m="1" x="2571"/>
        <item m="1" x="486"/>
        <item m="1" x="1418"/>
        <item m="1" x="2383"/>
        <item m="1" x="1250"/>
        <item m="1" x="3345"/>
        <item m="1" x="5016"/>
        <item m="1" x="1037"/>
        <item m="1" x="1228"/>
        <item m="1" x="1668"/>
        <item m="1" x="1128"/>
        <item m="1" x="7632"/>
        <item m="1" x="1416"/>
        <item m="1" x="6674"/>
        <item m="1" x="5627"/>
        <item m="1" x="7317"/>
        <item m="1" x="3416"/>
        <item m="1" x="995"/>
        <item m="1" x="1950"/>
        <item m="1" x="1900"/>
        <item m="1" x="6616"/>
        <item m="1" x="6343"/>
        <item m="1" x="5810"/>
        <item m="1" x="802"/>
        <item m="1" x="2156"/>
        <item m="1" x="4581"/>
        <item m="1" x="3868"/>
        <item m="1" x="5088"/>
        <item m="1" x="5487"/>
        <item m="1" x="369"/>
        <item m="1" x="1206"/>
        <item m="1" x="7502"/>
        <item m="1" x="2909"/>
        <item m="1" x="7684"/>
        <item m="1" x="705"/>
        <item m="1" x="919"/>
        <item m="1" x="1574"/>
        <item m="1" x="4947"/>
        <item m="1" x="7026"/>
        <item m="1" x="2207"/>
        <item m="1" x="2506"/>
        <item m="1" x="3570"/>
        <item m="1" x="3456"/>
        <item m="1" x="1556"/>
        <item m="1" x="6543"/>
        <item m="1" x="1535"/>
        <item m="1" x="5169"/>
        <item m="1" x="2973"/>
        <item m="1" x="6238"/>
        <item m="1" x="3128"/>
        <item m="1" x="6091"/>
        <item m="1" x="3185"/>
        <item m="1" x="7018"/>
        <item m="1" x="2239"/>
        <item m="1" x="5111"/>
        <item m="1" x="5512"/>
        <item m="1" x="1691"/>
        <item m="1" x="363"/>
        <item m="1" x="1458"/>
        <item m="1" x="6328"/>
        <item m="1" x="2669"/>
        <item m="1" x="6449"/>
        <item m="1" x="5701"/>
        <item m="1" x="6157"/>
        <item m="1" x="6868"/>
        <item m="1" x="1258"/>
        <item m="1" x="3783"/>
        <item m="1" x="1763"/>
        <item m="1" x="4057"/>
        <item m="1" x="1935"/>
        <item m="1" x="7568"/>
        <item m="1" x="7744"/>
        <item m="1" x="2962"/>
        <item m="1" x="2994"/>
        <item m="1" x="2052"/>
        <item m="1" x="6688"/>
        <item m="1" x="5536"/>
        <item m="1" x="4246"/>
        <item m="1" x="2445"/>
        <item m="1" x="5012"/>
        <item m="1" x="1766"/>
        <item m="1" x="1849"/>
        <item m="1" x="6824"/>
        <item m="1" x="7910"/>
        <item m="1" x="3720"/>
        <item m="1" x="1489"/>
        <item m="1" x="516"/>
        <item m="1" x="4291"/>
        <item m="1" x="6425"/>
        <item m="1" x="7772"/>
        <item m="1" x="2703"/>
        <item m="1" x="5919"/>
        <item m="1" x="6891"/>
        <item m="1" x="3712"/>
        <item m="1" x="6947"/>
        <item m="1" x="6297"/>
        <item m="1" x="6270"/>
        <item m="1" x="7844"/>
        <item m="1" x="6660"/>
        <item m="1" x="1732"/>
        <item m="1" x="7953"/>
        <item m="1" x="1189"/>
        <item m="1" x="6293"/>
        <item m="1" x="4842"/>
        <item m="1" x="5114"/>
        <item m="1" x="4579"/>
        <item m="1" x="947"/>
        <item m="1" x="6535"/>
        <item m="1" x="7769"/>
        <item m="1" x="7932"/>
        <item m="1" x="7750"/>
        <item m="1" x="5843"/>
        <item m="1" x="6939"/>
        <item m="1" x="3340"/>
        <item m="1" x="1577"/>
        <item m="1" x="5217"/>
        <item m="1" x="4175"/>
        <item m="1" x="3844"/>
        <item m="1" x="7709"/>
        <item m="1" x="6656"/>
        <item m="1" x="5549"/>
        <item m="1" x="6161"/>
        <item m="1" x="6484"/>
        <item m="1" x="2306"/>
        <item m="1" x="7175"/>
        <item m="1" x="3574"/>
        <item m="1" x="3626"/>
        <item m="1" x="6319"/>
        <item m="1" x="1175"/>
        <item m="1" x="5765"/>
        <item m="1" x="4792"/>
        <item m="1" x="3504"/>
        <item m="1" x="6497"/>
        <item m="1" x="7141"/>
        <item m="1" x="7642"/>
        <item m="1" x="1999"/>
        <item m="1" x="2965"/>
        <item m="1" x="1637"/>
        <item m="1" x="6553"/>
        <item m="1" x="715"/>
        <item m="1" x="5703"/>
        <item m="1" x="5731"/>
        <item m="1" x="4688"/>
        <item m="1" x="3483"/>
        <item m="1" x="909"/>
        <item m="1" x="7387"/>
        <item m="1" x="4755"/>
        <item m="1" x="7011"/>
        <item m="1" x="6968"/>
        <item m="1" x="5794"/>
        <item m="1" x="6773"/>
        <item m="1" x="5815"/>
        <item m="1" x="5428"/>
        <item m="1" x="7498"/>
        <item m="1" x="2196"/>
        <item m="1" x="1741"/>
        <item m="1" x="4529"/>
        <item m="1" x="6376"/>
        <item m="1" x="938"/>
        <item m="1" x="704"/>
        <item m="1" x="7232"/>
        <item m="1" x="2967"/>
        <item m="1" x="3778"/>
        <item m="1" x="4070"/>
        <item m="1" x="7266"/>
        <item m="1" x="3268"/>
        <item m="1" x="5580"/>
        <item m="1" x="915"/>
        <item m="1" x="6036"/>
        <item m="1" x="4370"/>
        <item m="1" x="4848"/>
        <item m="1" x="2302"/>
        <item m="1" x="4607"/>
        <item m="1" x="1995"/>
        <item m="1" x="1253"/>
        <item m="1" x="2394"/>
        <item m="1" x="2785"/>
        <item m="1" x="4960"/>
        <item m="1" x="2780"/>
        <item m="1" x="3315"/>
        <item m="1" x="7142"/>
        <item m="1" x="5256"/>
        <item m="1" x="7656"/>
        <item m="1" x="4576"/>
        <item m="1" x="2154"/>
        <item m="1" x="2685"/>
        <item m="1" x="320"/>
        <item m="1" x="5050"/>
        <item m="1" x="3652"/>
        <item m="1" x="1738"/>
        <item m="1" x="5552"/>
        <item m="1" x="5548"/>
        <item m="1" x="7345"/>
        <item m="1" x="6881"/>
        <item m="1" x="6592"/>
        <item m="1" x="3307"/>
        <item m="1" x="4962"/>
        <item m="1" x="6914"/>
        <item m="1" x="1595"/>
        <item m="1" x="6323"/>
        <item m="1" x="1072"/>
        <item m="1" x="7202"/>
        <item m="1" x="612"/>
        <item m="1" x="6946"/>
        <item m="1" x="6757"/>
        <item m="1" x="1493"/>
        <item m="1" x="5320"/>
        <item m="1" x="2200"/>
        <item m="1" x="4363"/>
        <item m="1" x="4751"/>
        <item m="1" x="7920"/>
        <item m="1" x="437"/>
        <item m="1" x="6890"/>
        <item m="1" x="5538"/>
        <item m="1" x="551"/>
        <item m="1" x="4594"/>
        <item m="1" x="7306"/>
        <item m="1" x="7895"/>
        <item m="1" x="3007"/>
        <item m="1" x="6682"/>
        <item m="1" x="4556"/>
        <item m="1" x="6632"/>
        <item m="1" x="4897"/>
        <item m="1" x="6443"/>
        <item m="1" x="3135"/>
        <item m="1" x="724"/>
        <item m="1" x="2526"/>
        <item m="1" x="3687"/>
        <item m="1" x="1644"/>
        <item m="1" x="2297"/>
        <item m="1" x="6080"/>
        <item m="1" x="2055"/>
        <item m="1" x="578"/>
        <item m="1" x="5423"/>
        <item m="1" x="4033"/>
        <item m="1" x="4077"/>
        <item m="1" x="5798"/>
        <item m="1" x="3912"/>
        <item m="1" x="4618"/>
        <item m="1" x="5252"/>
        <item m="1" x="742"/>
        <item m="1" x="4157"/>
        <item m="1" x="6160"/>
        <item m="1" x="1863"/>
        <item m="1" x="2529"/>
        <item m="1" x="5433"/>
        <item m="1" x="865"/>
        <item m="1" x="1400"/>
        <item m="1" x="611"/>
        <item m="1" x="7968"/>
        <item m="1" x="2269"/>
        <item m="1" x="6692"/>
        <item m="1" x="4024"/>
        <item m="1" x="3814"/>
        <item m="1" x="515"/>
        <item m="1" x="6546"/>
        <item m="1" x="1917"/>
        <item m="1" x="5205"/>
        <item m="1" x="6066"/>
        <item m="1" x="7007"/>
        <item m="1" x="3527"/>
        <item m="1" x="4800"/>
        <item m="1" x="3286"/>
        <item m="1" x="929"/>
        <item m="1" x="3111"/>
        <item m="1" x="6046"/>
        <item m="1" x="4273"/>
        <item m="1" x="4248"/>
        <item m="1" x="5904"/>
        <item m="1" x="392"/>
        <item m="1" x="6007"/>
        <item m="1" x="3386"/>
        <item m="1" x="2276"/>
        <item m="1" x="3495"/>
        <item m="1" x="602"/>
        <item m="1" x="4449"/>
        <item m="1" x="2771"/>
        <item m="1" x="5758"/>
        <item m="1" x="726"/>
        <item m="1" x="7546"/>
        <item m="1" x="2833"/>
        <item m="1" x="5368"/>
        <item m="1" x="805"/>
        <item m="1" x="813"/>
        <item m="1" x="7880"/>
        <item m="1" x="6225"/>
        <item m="1" x="4440"/>
        <item m="1" x="6437"/>
        <item m="1" x="1513"/>
        <item m="1" x="2859"/>
        <item m="1" x="5374"/>
        <item m="1" x="3120"/>
        <item m="1" x="5177"/>
        <item m="1" x="1040"/>
        <item m="1" x="4367"/>
        <item m="1" x="7587"/>
        <item m="1" x="1210"/>
        <item m="1" x="5268"/>
        <item m="1" x="7654"/>
        <item m="1" x="2135"/>
        <item m="1" x="3344"/>
        <item m="1" x="3656"/>
        <item m="1" x="7074"/>
        <item m="1" x="4862"/>
        <item m="1" x="4728"/>
        <item m="1" x="7410"/>
        <item m="1" x="1092"/>
        <item m="1" x="1899"/>
        <item m="1" x="2951"/>
        <item m="1" x="3329"/>
        <item m="1" x="5048"/>
        <item m="1" x="4889"/>
        <item m="1" x="2119"/>
        <item m="1" x="3696"/>
        <item m="1" x="2222"/>
        <item m="1" x="5821"/>
        <item m="1" x="2636"/>
        <item m="1" x="1641"/>
        <item m="1" x="569"/>
        <item m="1" x="3075"/>
        <item m="1" x="6749"/>
        <item m="1" x="3080"/>
        <item m="1" x="3453"/>
        <item m="1" x="6362"/>
        <item m="1" x="1818"/>
        <item m="1" x="2100"/>
        <item m="1" x="4793"/>
        <item m="1" x="7100"/>
        <item m="1" x="7091"/>
        <item m="1" x="7080"/>
        <item m="1" x="5489"/>
        <item m="1" x="4001"/>
        <item m="1" x="7846"/>
        <item m="1" x="4985"/>
        <item m="1" x="845"/>
        <item m="1" x="5900"/>
        <item m="1" x="2296"/>
        <item m="1" x="1627"/>
        <item m="1" x="4505"/>
        <item m="1" x="6910"/>
        <item m="1" x="2932"/>
        <item m="1" x="7690"/>
        <item m="1" x="2977"/>
        <item m="1" x="1334"/>
        <item m="1" x="6004"/>
        <item m="1" x="4991"/>
        <item m="1" x="1191"/>
        <item m="1" x="1830"/>
        <item m="1" x="2432"/>
        <item m="1" x="1345"/>
        <item m="1" x="2652"/>
        <item m="1" x="2514"/>
        <item m="1" x="5938"/>
        <item m="1" x="4702"/>
        <item m="1" x="4636"/>
        <item m="1" x="700"/>
        <item m="1" x="2996"/>
        <item m="1" x="6900"/>
        <item m="1" x="1992"/>
        <item m="1" x="3773"/>
        <item m="1" x="7993"/>
        <item m="1" x="6172"/>
        <item m="1" x="5243"/>
        <item m="1" x="6124"/>
        <item m="1" x="5910"/>
        <item m="1" x="481"/>
        <item m="1" x="7340"/>
        <item m="1" x="6379"/>
        <item m="1" x="1021"/>
        <item m="1" x="3666"/>
        <item m="1" x="4896"/>
        <item m="1" x="5098"/>
        <item m="1" x="2769"/>
        <item m="1" x="3829"/>
        <item m="1" x="421"/>
        <item m="1" x="1151"/>
        <item m="1" x="3269"/>
        <item m="1" x="7230"/>
        <item m="1" x="1470"/>
        <item m="1" x="6800"/>
        <item m="1" x="7717"/>
        <item m="1" x="1392"/>
        <item m="1" x="1082"/>
        <item m="1" x="6575"/>
        <item m="1" x="3171"/>
        <item m="1" x="4963"/>
        <item m="1" x="3136"/>
        <item m="1" x="6950"/>
        <item m="1" x="2591"/>
        <item m="1" x="3874"/>
        <item m="1" x="3851"/>
        <item m="1" x="560"/>
        <item m="1" x="2788"/>
        <item m="1" x="2090"/>
        <item m="1" x="6537"/>
        <item m="1" x="7313"/>
        <item m="1" x="1363"/>
        <item m="1" x="6136"/>
        <item m="1" x="6453"/>
        <item m="1" x="3591"/>
        <item m="1" x="1800"/>
        <item m="1" x="7907"/>
        <item m="1" x="2443"/>
        <item m="1" x="2096"/>
        <item m="1" x="2922"/>
        <item m="1" x="1127"/>
        <item m="1" x="3903"/>
        <item m="1" x="3653"/>
        <item m="1" x="5590"/>
        <item m="1" x="6302"/>
        <item m="1" x="5503"/>
        <item m="1" x="7609"/>
        <item m="1" x="3204"/>
        <item m="1" x="6969"/>
        <item m="1" x="7215"/>
        <item m="1" x="7793"/>
        <item m="1" x="6786"/>
        <item m="1" x="6561"/>
        <item m="1" x="5391"/>
        <item m="1" x="7106"/>
        <item m="1" x="2064"/>
        <item m="1" x="2048"/>
        <item m="1" x="6370"/>
        <item m="1" x="6815"/>
        <item m="1" x="1264"/>
        <item m="1" x="7865"/>
        <item m="1" x="2413"/>
        <item m="1" x="7331"/>
        <item m="1" x="3271"/>
        <item m="1" x="7861"/>
        <item m="1" x="3028"/>
        <item m="1" x="1481"/>
        <item m="1" x="886"/>
        <item m="1" x="5656"/>
        <item m="1" x="6619"/>
        <item m="1" x="7086"/>
        <item m="1" x="2420"/>
        <item m="1" x="4558"/>
        <item m="1" x="2815"/>
        <item m="1" x="6420"/>
        <item m="1" x="1975"/>
        <item m="1" x="7437"/>
        <item m="1" x="1893"/>
        <item m="1" x="6626"/>
        <item m="1" x="4312"/>
        <item m="1" x="2732"/>
        <item m="1" x="1240"/>
        <item m="1" x="4326"/>
        <item m="1" x="3797"/>
        <item m="1" x="5127"/>
        <item m="1" x="3920"/>
        <item m="1" x="5908"/>
        <item m="1" x="5321"/>
        <item m="1" x="1190"/>
        <item m="1" x="3141"/>
        <item m="1" x="5533"/>
        <item m="1" x="5130"/>
        <item m="1" x="3403"/>
        <item m="1" x="1049"/>
        <item m="1" x="5199"/>
        <item m="1" x="2101"/>
        <item m="1" x="6327"/>
        <item m="1" x="7370"/>
        <item m="1" x="7064"/>
        <item m="1" x="2540"/>
        <item m="1" x="1959"/>
        <item m="1" x="2253"/>
        <item m="1" x="2072"/>
        <item m="1" x="7740"/>
        <item m="1" x="3253"/>
        <item m="1" x="3815"/>
        <item m="1" x="7203"/>
        <item m="1" x="7304"/>
        <item m="1" x="5853"/>
        <item m="1" x="7956"/>
        <item m="1" x="4707"/>
        <item m="1" x="4632"/>
        <item m="1" x="415"/>
        <item m="1" x="725"/>
        <item m="1" x="2004"/>
        <item m="1" x="4787"/>
        <item m="1" x="6500"/>
        <item m="1" x="2240"/>
        <item m="1" x="7012"/>
        <item m="1" x="4713"/>
        <item m="1" x="5384"/>
        <item m="1" x="617"/>
        <item m="1" x="5544"/>
        <item m="1" x="2793"/>
        <item m="1" x="3152"/>
        <item m="1" x="6364"/>
        <item m="1" x="4091"/>
        <item m="1" x="6411"/>
        <item m="1" x="2824"/>
        <item m="1" x="930"/>
        <item m="1" x="4230"/>
        <item m="1" x="3266"/>
        <item m="1" x="5385"/>
        <item m="1" x="6232"/>
        <item m="1" x="7158"/>
        <item m="1" x="4361"/>
        <item m="1" x="7433"/>
        <item m="1" x="7392"/>
        <item m="1" x="4412"/>
        <item m="1" x="1357"/>
        <item m="1" x="2181"/>
        <item m="1" x="5994"/>
        <item m="1" x="3633"/>
        <item m="1" x="5302"/>
        <item m="1" x="3314"/>
        <item m="1" x="3699"/>
        <item m="1" x="7465"/>
        <item m="1" x="5166"/>
        <item m="1" x="4005"/>
        <item m="1" x="3645"/>
        <item m="1" x="6321"/>
        <item m="1" x="4287"/>
        <item m="1" x="1727"/>
        <item m="1" x="1091"/>
        <item m="1" x="7688"/>
        <item m="1" x="4131"/>
        <item m="1" x="2772"/>
        <item m="1" x="4993"/>
        <item m="1" x="3545"/>
        <item m="1" x="7671"/>
        <item m="1" x="4226"/>
        <item m="1" x="6689"/>
        <item m="1" x="3099"/>
        <item m="1" x="648"/>
        <item m="1" x="2784"/>
        <item m="1" x="5068"/>
        <item m="1" x="3891"/>
        <item m="1" x="3798"/>
        <item m="1" x="2125"/>
        <item m="1" x="3308"/>
        <item m="1" x="1690"/>
        <item m="1" x="336"/>
        <item m="1" x="6050"/>
        <item m="1" x="3914"/>
        <item m="1" x="1277"/>
        <item m="1" x="7200"/>
        <item m="1" x="7596"/>
        <item m="1" x="6119"/>
        <item m="1" x="5680"/>
        <item m="1" x="4709"/>
        <item m="1" x="5983"/>
        <item m="1" x="3613"/>
        <item m="1" x="5889"/>
        <item m="1" x="2580"/>
        <item m="1" x="7755"/>
        <item m="1" x="1853"/>
        <item m="1" x="5878"/>
        <item m="1" x="1852"/>
        <item m="1" x="1061"/>
        <item m="1" x="607"/>
        <item m="1" x="3535"/>
        <item m="1" x="6253"/>
        <item m="1" x="6363"/>
        <item m="1" x="7277"/>
        <item m="1" x="1471"/>
        <item m="1" x="1459"/>
        <item m="1" x="5744"/>
        <item m="1" x="788"/>
        <item m="1" x="6943"/>
        <item m="1" x="1811"/>
        <item m="1" x="5622"/>
        <item m="1" x="5069"/>
        <item m="1" x="4652"/>
        <item m="1" x="4924"/>
        <item m="1" x="6250"/>
        <item m="1" x="869"/>
        <item m="1" x="2888"/>
        <item m="1" x="5126"/>
        <item m="1" x="4587"/>
        <item m="1" x="6374"/>
        <item m="1" x="894"/>
        <item m="1" x="7257"/>
        <item m="1" x="1054"/>
        <item m="1" x="2527"/>
        <item m="1" x="6825"/>
        <item m="1" x="3745"/>
        <item m="1" x="3872"/>
        <item m="1" x="4268"/>
        <item m="1" x="4236"/>
        <item m="1" x="2600"/>
        <item m="1" x="6557"/>
        <item m="1" x="4270"/>
        <item m="1" x="6193"/>
        <item m="1" x="2261"/>
        <item m="1" x="5395"/>
        <item m="1" x="3276"/>
        <item m="1" x="4619"/>
        <item m="1" x="2002"/>
        <item m="1" x="3351"/>
        <item m="1" x="6030"/>
        <item m="1" x="3306"/>
        <item m="1" x="7111"/>
        <item m="1" x="1448"/>
        <item m="1" x="5704"/>
        <item m="1" x="3676"/>
        <item m="1" x="520"/>
        <item m="1" x="7023"/>
        <item m="1" x="1904"/>
        <item m="1" x="6017"/>
        <item m="1" x="2687"/>
        <item m="1" x="1920"/>
        <item m="1" x="3562"/>
        <item m="1" x="4615"/>
        <item m="1" x="2355"/>
        <item m="1" x="3944"/>
        <item m="1" x="3233"/>
        <item m="1" x="7634"/>
        <item m="1" x="7733"/>
        <item m="1" x="7776"/>
        <item m="1" x="1747"/>
        <item m="1" x="5222"/>
        <item m="1" x="447"/>
        <item m="1" x="1177"/>
        <item m="1" x="2550"/>
        <item m="1" x="6002"/>
        <item m="1" x="5065"/>
        <item m="1" x="2247"/>
        <item m="1" x="5667"/>
        <item m="1" x="7607"/>
        <item m="1" x="4708"/>
        <item m="1" x="3499"/>
        <item m="1" x="2563"/>
        <item m="1" x="4537"/>
        <item m="1" x="1654"/>
        <item m="1" x="6856"/>
        <item m="1" x="7931"/>
        <item m="1" x="4656"/>
        <item m="1" x="5315"/>
        <item m="1" x="3575"/>
        <item m="1" x="4547"/>
        <item m="1" x="4429"/>
        <item m="1" x="1624"/>
        <item m="1" x="7731"/>
        <item m="1" x="5101"/>
        <item m="1" x="4988"/>
        <item m="1" x="4067"/>
        <item m="1" x="563"/>
        <item m="1" x="7120"/>
        <item m="1" x="1713"/>
        <item m="1" x="3674"/>
        <item m="1" x="7919"/>
        <item m="1" x="4631"/>
        <item m="1" x="1720"/>
        <item m="1" x="2882"/>
        <item m="1" x="4546"/>
        <item m="1" x="4377"/>
        <item m="1" x="6931"/>
        <item m="1" x="3488"/>
        <item m="1" x="6322"/>
        <item m="1" x="7258"/>
        <item m="1" x="606"/>
        <item m="1" x="5747"/>
        <item m="1" x="1030"/>
        <item m="1" x="2470"/>
        <item m="1" x="6973"/>
        <item m="1" x="5844"/>
        <item m="1" x="776"/>
        <item m="1" x="4765"/>
        <item m="1" x="7131"/>
        <item m="1" x="3066"/>
        <item m="1" x="2762"/>
        <item m="1" x="7327"/>
        <item m="1" x="4685"/>
        <item m="1" x="487"/>
        <item m="1" x="2925"/>
        <item m="1" x="7003"/>
        <item m="1" x="6042"/>
        <item m="1" x="7670"/>
        <item m="1" x="7930"/>
        <item m="1" x="1048"/>
        <item m="1" x="2656"/>
        <item m="1" x="6324"/>
        <item m="1" x="2912"/>
        <item m="1" x="7319"/>
        <item m="1" x="3548"/>
        <item m="1" x="6818"/>
        <item m="1" x="5462"/>
        <item m="1" x="2040"/>
        <item m="1" x="4177"/>
        <item m="1" x="2138"/>
        <item m="1" x="6215"/>
        <item m="1" x="7810"/>
        <item m="1" x="6526"/>
        <item m="1" x="5328"/>
        <item m="1" x="4465"/>
        <item m="1" x="4604"/>
        <item m="1" x="800"/>
        <item m="1" x="1444"/>
        <item m="1" x="5556"/>
        <item m="1" x="1629"/>
        <item m="1" x="5378"/>
        <item m="1" x="2487"/>
        <item m="1" x="2167"/>
        <item m="1" x="2204"/>
        <item m="1" x="1009"/>
        <item m="1" x="4994"/>
        <item m="1" x="548"/>
        <item m="1" x="4544"/>
        <item m="1" x="6991"/>
        <item m="1" x="518"/>
        <item m="1" x="5287"/>
        <item m="1" x="6055"/>
        <item m="1" x="1259"/>
        <item m="1" x="5010"/>
        <item m="1" x="2195"/>
        <item m="1" x="3817"/>
        <item m="1" x="6108"/>
        <item m="1" x="5107"/>
        <item m="1" x="7104"/>
        <item m="1" x="5809"/>
        <item m="1" x="7235"/>
        <item m="1" x="5557"/>
        <item m="1" x="4866"/>
        <item m="1" x="6736"/>
        <item m="1" x="1930"/>
        <item m="1" x="7042"/>
        <item m="1" x="5176"/>
        <item m="1" x="4206"/>
        <item m="1" x="7990"/>
        <item m="1" x="1055"/>
        <item m="1" x="6723"/>
        <item m="1" x="836"/>
        <item m="1" x="3290"/>
        <item m="1" x="4407"/>
        <item m="1" x="3983"/>
        <item m="1" x="579"/>
        <item m="1" x="1568"/>
        <item m="1" x="7129"/>
        <item m="1" x="6174"/>
        <item m="1" x="1958"/>
        <item m="1" x="3665"/>
        <item m="1" x="3690"/>
        <item m="1" x="4378"/>
        <item m="1" x="1832"/>
        <item m="1" x="1845"/>
        <item m="1" x="762"/>
        <item m="1" x="3038"/>
        <item m="1" x="6630"/>
        <item m="1" x="7889"/>
        <item m="1" x="727"/>
        <item m="1" x="6539"/>
        <item m="1" x="5803"/>
        <item m="1" x="4215"/>
        <item m="1" x="4191"/>
        <item m="1" x="2139"/>
        <item m="1" x="4584"/>
        <item m="1" x="4902"/>
        <item m="1" x="6442"/>
        <item m="1" x="3408"/>
        <item m="1" x="6314"/>
        <item m="1" x="4320"/>
        <item m="1" x="3086"/>
        <item m="1" x="7801"/>
        <item m="1" x="6742"/>
        <item m="1" x="531"/>
        <item m="1" x="5444"/>
        <item m="1" x="5017"/>
        <item m="1" x="2552"/>
        <item m="1" x="6758"/>
        <item m="1" x="4360"/>
        <item m="1" x="862"/>
        <item m="1" x="3793"/>
        <item m="1" x="2460"/>
        <item m="1" x="1868"/>
        <item m="1" x="5436"/>
        <item m="1" x="2268"/>
        <item m="1" x="7281"/>
        <item m="1" x="2440"/>
        <item m="1" x="3540"/>
        <item m="1" x="905"/>
        <item m="1" x="5540"/>
        <item m="1" x="4169"/>
        <item m="1" x="2152"/>
        <item m="1" x="1125"/>
        <item m="1" x="6918"/>
        <item m="1" x="968"/>
        <item m="1" x="928"/>
        <item m="1" x="4712"/>
        <item m="1" x="2606"/>
        <item m="1" x="2369"/>
        <item m="1" x="4493"/>
        <item m="1" x="5313"/>
        <item m="1" x="3684"/>
        <item m="1" x="2961"/>
        <item m="1" x="4192"/>
        <item m="1" x="7916"/>
        <item m="1" x="1522"/>
        <item m="1" x="1243"/>
        <item m="1" x="4183"/>
        <item m="1" x="4761"/>
        <item m="1" x="3467"/>
        <item m="1" x="3248"/>
        <item m="1" x="6043"/>
        <item m="1" x="5449"/>
        <item m="1" x="7728"/>
        <item m="1" x="7622"/>
        <item m="1" x="5645"/>
        <item m="1" x="5796"/>
        <item m="1" x="3569"/>
        <item m="1" x="5402"/>
        <item m="1" x="2347"/>
        <item m="1" x="4808"/>
        <item x="53"/>
        <item m="1" x="2723"/>
        <item m="1" x="4404"/>
        <item m="1" x="7711"/>
        <item m="1" x="2395"/>
        <item m="1" x="3515"/>
        <item m="1" x="4767"/>
        <item m="1" x="5283"/>
        <item m="1" x="2307"/>
        <item m="1" x="3678"/>
        <item m="1" x="1182"/>
        <item m="1" x="3663"/>
        <item m="1" x="3546"/>
        <item m="1" x="3105"/>
        <item m="1" x="6638"/>
        <item m="1" x="3706"/>
        <item m="1" x="4090"/>
        <item m="1" x="7073"/>
        <item m="1" x="1052"/>
        <item m="1" x="3524"/>
        <item m="1" x="3894"/>
        <item m="1" x="3573"/>
        <item m="1" x="2193"/>
        <item m="1" x="4738"/>
        <item m="1" x="1715"/>
        <item m="1" x="3228"/>
        <item m="1" x="7360"/>
        <item m="1" x="1239"/>
        <item m="1" x="991"/>
        <item m="1" x="7501"/>
        <item m="1" x="7604"/>
        <item m="1" x="1823"/>
        <item m="1" x="904"/>
        <item m="1" x="4275"/>
        <item m="1" x="6413"/>
        <item m="1" x="4196"/>
        <item m="1" x="4122"/>
        <item m="1" x="6578"/>
        <item m="1" x="2697"/>
        <item m="1" x="3531"/>
        <item m="1" x="2979"/>
        <item m="1" x="3462"/>
        <item m="1" x="3478"/>
        <item m="1" x="3733"/>
        <item m="1" x="1004"/>
        <item m="1" x="373"/>
        <item m="1" x="6860"/>
        <item m="1" x="5113"/>
        <item m="1" x="6107"/>
        <item m="1" x="1375"/>
        <item m="1" x="6817"/>
        <item m="1" x="1907"/>
        <item m="1" x="2399"/>
        <item m="1" x="4995"/>
        <item m="1" x="6956"/>
        <item m="1" x="1174"/>
        <item m="1" x="1793"/>
        <item m="1" x="2417"/>
        <item m="1" x="364"/>
        <item m="1" x="1484"/>
        <item m="1" x="1645"/>
        <item m="1" x="2611"/>
        <item m="1" x="934"/>
        <item m="1" x="2001"/>
        <item m="1" x="3236"/>
        <item m="1" x="1442"/>
        <item m="1" x="1131"/>
        <item m="1" x="4399"/>
        <item m="1" x="1683"/>
        <item m="1" x="2231"/>
        <item m="1" x="4814"/>
        <item m="1" x="5943"/>
        <item m="1" x="4165"/>
        <item m="1" x="3137"/>
        <item m="1" x="5800"/>
        <item m="1" x="1856"/>
        <item m="1" x="6300"/>
        <item m="1" x="4045"/>
        <item m="1" x="1602"/>
        <item m="1" x="3414"/>
        <item m="1" x="6940"/>
        <item m="1" x="507"/>
        <item m="1" x="945"/>
        <item m="1" x="3646"/>
        <item m="1" x="1012"/>
        <item m="1" x="5529"/>
        <item m="1" x="3538"/>
        <item m="1" x="536"/>
        <item m="1" x="1761"/>
        <item m="1" x="7380"/>
        <item m="1" x="2848"/>
        <item m="1" x="2680"/>
        <item m="1" x="4040"/>
        <item m="1" x="7706"/>
        <item m="1" x="3519"/>
        <item m="1" x="7398"/>
        <item m="1" x="3736"/>
        <item m="1" x="2542"/>
        <item m="1" x="2816"/>
        <item m="1" x="6329"/>
        <item m="1" x="6251"/>
        <item m="1" x="1383"/>
        <item m="1" x="6008"/>
        <item m="1" x="5219"/>
        <item m="1" x="6236"/>
        <item m="1" x="2287"/>
        <item m="1" x="736"/>
        <item m="1" x="5949"/>
        <item m="1" x="4096"/>
        <item m="1" x="7648"/>
        <item m="1" x="7244"/>
        <item m="1" x="5467"/>
        <item m="1" x="4752"/>
        <item m="1" x="5693"/>
        <item m="1" x="5270"/>
        <item m="1" x="6489"/>
        <item m="1" x="4875"/>
        <item m="1" x="1141"/>
        <item m="1" x="6851"/>
        <item m="1" x="2404"/>
        <item m="1" x="4836"/>
        <item m="1" x="3726"/>
        <item m="1" x="5488"/>
        <item m="1" x="352"/>
        <item m="1" x="3700"/>
        <item m="1" x="7694"/>
        <item m="1" x="2647"/>
        <item m="1" x="3049"/>
        <item m="1" x="6785"/>
        <item m="1" x="848"/>
        <item m="1" x="1550"/>
        <item m="1" x="2789"/>
        <item m="1" x="6936"/>
        <item m="1" x="2435"/>
        <item m="1" x="6190"/>
        <item m="1" x="4643"/>
        <item m="1" x="4770"/>
        <item m="1" x="714"/>
        <item m="1" x="4478"/>
        <item m="1" x="3252"/>
        <item m="1" x="3421"/>
        <item m="1" x="6571"/>
        <item m="1" x="5761"/>
        <item m="1" x="6203"/>
        <item m="1" x="2082"/>
        <item m="1" x="6394"/>
        <item m="1" x="4628"/>
        <item m="1" x="1026"/>
        <item m="1" x="5635"/>
        <item m="1" x="2447"/>
        <item m="1" x="1665"/>
        <item m="1" x="6527"/>
        <item m="1" x="1019"/>
        <item m="1" x="2503"/>
        <item m="1" x="4323"/>
        <item m="1" x="5638"/>
        <item m="1" x="7399"/>
        <item m="1" x="3958"/>
        <item m="1" x="7381"/>
        <item m="1" x="3305"/>
        <item m="1" x="5988"/>
        <item m="1" x="6568"/>
        <item m="1" x="5500"/>
        <item m="1" x="1937"/>
        <item m="1" x="6992"/>
        <item m="1" x="5350"/>
        <item m="1" x="3259"/>
        <item m="1" x="6275"/>
        <item m="1" x="1936"/>
        <item m="1" x="2889"/>
        <item m="1" x="1039"/>
        <item m="1" x="7682"/>
        <item m="1" x="5122"/>
        <item m="1" x="6652"/>
        <item m="1" x="7523"/>
        <item m="1" x="3409"/>
        <item m="1" x="773"/>
        <item m="1" x="3945"/>
        <item m="1" x="5261"/>
        <item m="1" x="6898"/>
        <item m="1" x="7297"/>
        <item m="1" x="1319"/>
        <item m="1" x="4753"/>
        <item m="1" x="669"/>
        <item m="1" x="6798"/>
        <item m="1" x="2759"/>
        <item m="1" x="5318"/>
        <item m="1" x="4827"/>
        <item m="1" x="3960"/>
        <item m="1" x="1888"/>
        <item m="1" x="712"/>
        <item m="1" x="4078"/>
        <item m="1" x="1110"/>
        <item m="1" x="1735"/>
        <item m="1" x="360"/>
        <item m="1" x="2162"/>
        <item m="1" x="4512"/>
        <item m="1" x="4766"/>
        <item m="1" x="7390"/>
        <item m="1" x="7234"/>
        <item m="1" x="5373"/>
        <item m="1" x="3826"/>
        <item m="1" x="4936"/>
        <item m="1" x="5942"/>
        <item m="1" x="1367"/>
        <item m="1" x="6267"/>
        <item m="1" x="1570"/>
        <item m="1" x="5117"/>
        <item m="1" x="3243"/>
        <item m="1" x="6026"/>
        <item m="1" x="6436"/>
        <item m="1" x="3734"/>
        <item m="1" x="6428"/>
        <item m="1" x="5566"/>
        <item m="1" x="4004"/>
        <item m="1" x="589"/>
        <item m="1" x="366"/>
        <item m="1" x="5446"/>
        <item m="1" x="6802"/>
        <item m="1" x="1746"/>
        <item m="1" x="7601"/>
        <item m="1" x="3161"/>
        <item m="1" x="5275"/>
        <item m="1" x="6120"/>
        <item m="1" x="3918"/>
        <item m="1" x="2278"/>
        <item m="1" x="6693"/>
        <item m="1" x="4893"/>
        <item m="1" x="5960"/>
        <item m="1" x="6132"/>
        <item m="1" x="2572"/>
        <item m="1" x="1332"/>
        <item m="1" x="6248"/>
        <item m="1" x="856"/>
        <item m="1" x="5403"/>
        <item m="1" x="771"/>
        <item m="1" x="955"/>
        <item m="1" x="1081"/>
        <item m="1" x="2811"/>
        <item m="1" x="993"/>
        <item m="1" x="4927"/>
        <item m="1" x="2964"/>
        <item m="1" x="7712"/>
        <item m="1" x="3126"/>
        <item m="1" x="1457"/>
        <item m="1" x="6202"/>
        <item m="1" x="5935"/>
        <item m="1" x="6885"/>
        <item m="1" x="2427"/>
        <item m="1" x="6637"/>
        <item m="1" x="7735"/>
        <item m="1" x="5646"/>
        <item m="1" x="750"/>
        <item m="1" x="7748"/>
        <item m="1" x="1884"/>
        <item m="1" x="3942"/>
        <item m="1" x="380"/>
        <item m="1" x="5708"/>
        <item m="1" x="3788"/>
        <item m="1" x="3928"/>
        <item m="1" x="7324"/>
        <item m="1" x="7287"/>
        <item m="1" x="1794"/>
        <item m="1" x="7923"/>
        <item m="1" x="1491"/>
        <item m="1" x="5929"/>
        <item m="1" x="7544"/>
        <item m="1" x="1640"/>
        <item m="1" x="5633"/>
        <item m="1" x="2036"/>
        <item m="1" x="5997"/>
        <item m="1" x="844"/>
        <item m="1" x="6581"/>
        <item m="1" x="6141"/>
        <item m="1" x="4029"/>
        <item m="1" x="6589"/>
        <item m="1" x="4079"/>
        <item m="1" x="5213"/>
        <item m="1" x="5410"/>
        <item m="1" x="3839"/>
        <item m="1" x="5133"/>
        <item m="1" x="7070"/>
        <item m="1" x="5819"/>
        <item m="1" x="933"/>
        <item m="1" x="7841"/>
        <item m="1" x="7409"/>
        <item m="1" x="1113"/>
        <item m="1" x="791"/>
        <item m="1" x="5576"/>
        <item m="1" x="5513"/>
        <item m="1" x="6774"/>
        <item m="1" x="3600"/>
        <item m="1" x="7804"/>
        <item m="1" x="2209"/>
        <item m="1" x="3079"/>
        <item m="1" x="7256"/>
        <item m="1" x="6957"/>
        <item m="1" x="2011"/>
        <item m="1" x="4039"/>
        <item m="1" x="4128"/>
        <item m="1" x="6067"/>
        <item m="1" x="7051"/>
        <item m="1" x="4414"/>
        <item m="1" x="5225"/>
        <item m="1" x="4026"/>
        <item m="1" x="6593"/>
        <item m="1" x="5610"/>
        <item m="1" x="5472"/>
        <item m="1" x="4668"/>
        <item m="1" x="4064"/>
        <item m="1" x="2250"/>
        <item m="1" x="1455"/>
        <item m="1" x="2433"/>
        <item m="1" x="3319"/>
        <item m="1" x="7903"/>
        <item m="1" x="3727"/>
        <item m="1" x="5542"/>
        <item m="1" x="1558"/>
        <item m="1" x="1414"/>
        <item m="1" x="2804"/>
        <item m="1" x="1737"/>
        <item m="1" x="5911"/>
        <item m="1" x="1238"/>
        <item m="1" x="7334"/>
        <item m="1" x="5232"/>
        <item m="1" x="6779"/>
        <item m="1" x="5976"/>
        <item m="1" x="4302"/>
        <item m="1" x="3455"/>
        <item m="1" x="7418"/>
        <item m="1" x="7921"/>
        <item m="1" x="6044"/>
        <item m="1" x="7849"/>
        <item m="1" x="3602"/>
        <item m="1" x="7242"/>
        <item m="1" x="2923"/>
        <item m="1" x="3463"/>
        <item m="1" x="5158"/>
        <item m="1" x="7860"/>
        <item m="1" x="868"/>
        <item m="1" x="4139"/>
        <item m="1" x="4809"/>
        <item m="1" x="2570"/>
        <item m="1" x="7110"/>
        <item m="1" x="3861"/>
        <item m="1" x="6984"/>
        <item m="1" x="5234"/>
        <item m="1" x="1132"/>
        <item m="1" x="1027"/>
        <item m="1" x="6515"/>
        <item m="1" x="5859"/>
        <item m="1" x="7053"/>
        <item m="1" x="7162"/>
        <item m="1" x="341"/>
        <item m="1" x="5393"/>
        <item m="1" x="7836"/>
        <item m="1" x="6277"/>
        <item m="1" x="527"/>
        <item m="1" x="6204"/>
        <item m="1" x="3090"/>
        <item m="1" x="4471"/>
        <item m="1" x="2801"/>
        <item m="1" x="3216"/>
        <item m="1" x="4014"/>
        <item m="1" x="2900"/>
        <item m="1" x="2019"/>
        <item m="1" x="5047"/>
        <item m="1" x="7924"/>
        <item m="1" x="4950"/>
        <item m="1" x="5527"/>
        <item m="1" x="2236"/>
        <item m="1" x="4073"/>
        <item m="1" x="5993"/>
        <item m="1" x="6013"/>
        <item m="1" x="4188"/>
        <item m="1" x="6260"/>
        <item m="1" x="1957"/>
        <item m="1" x="7645"/>
        <item m="1" x="3262"/>
        <item m="1" x="7469"/>
        <item m="1" x="2210"/>
        <item m="1" x="3765"/>
        <item m="1" x="4845"/>
        <item m="1" x="3396"/>
        <item m="1" x="4969"/>
        <item m="1" x="4757"/>
        <item m="1" x="2536"/>
        <item m="1" x="1262"/>
        <item m="1" x="7252"/>
        <item m="1" x="5357"/>
        <item m="1" x="4568"/>
        <item m="1" x="1474"/>
        <item m="1" x="6073"/>
        <item m="1" x="554"/>
        <item m="1" x="2484"/>
        <item m="1" x="7183"/>
        <item m="1" x="1948"/>
        <item m="1" x="7625"/>
        <item m="1" x="3486"/>
        <item m="1" x="6870"/>
        <item m="1" x="1897"/>
        <item m="1" x="784"/>
        <item m="1" x="4820"/>
        <item m="1" x="2947"/>
        <item m="1" x="2767"/>
        <item m="1" x="4278"/>
        <item m="1" x="2926"/>
        <item m="1" x="1546"/>
        <item m="1" x="4801"/>
        <item m="1" x="3924"/>
        <item m="1" x="5034"/>
        <item m="1" x="3385"/>
        <item m="1" x="2861"/>
        <item m="1" x="3104"/>
        <item m="1" x="1187"/>
        <item m="1" x="7029"/>
        <item m="1" x="4138"/>
        <item m="1" x="7565"/>
        <item m="1" x="482"/>
        <item m="1" x="1188"/>
        <item m="1" x="4112"/>
        <item m="1" x="2224"/>
        <item m="1" x="6326"/>
        <item m="1" x="6378"/>
        <item m="1" x="6884"/>
        <item m="1" x="5951"/>
        <item m="1" x="1806"/>
        <item m="1" x="5894"/>
        <item m="1" x="7236"/>
        <item m="1" x="826"/>
        <item m="1" x="3940"/>
        <item m="1" x="354"/>
        <item m="1" x="5756"/>
        <item m="1" x="6127"/>
        <item m="1" x="1426"/>
        <item m="1" x="7038"/>
        <item m="1" x="3494"/>
        <item m="1" x="1121"/>
        <item m="1" x="6294"/>
        <item m="1" x="1139"/>
        <item m="1" x="3056"/>
        <item m="1" x="4807"/>
        <item m="1" x="7159"/>
        <item m="1" x="3354"/>
        <item m="1" x="2720"/>
        <item m="1" x="6474"/>
        <item m="1" x="3493"/>
        <item m="1" x="808"/>
        <item m="1" x="6505"/>
        <item m="1" x="587"/>
        <item m="1" x="7543"/>
        <item m="1" x="3193"/>
        <item m="1" x="5537"/>
        <item m="1" x="785"/>
        <item m="1" x="6532"/>
        <item m="1" x="404"/>
        <item m="1" x="2141"/>
        <item m="1" x="663"/>
        <item m="1" x="595"/>
        <item m="1" x="4935"/>
        <item m="1" x="780"/>
        <item m="1" x="6213"/>
        <item m="1" x="5913"/>
        <item m="1" x="4231"/>
        <item m="1" x="5049"/>
        <item m="1" x="2775"/>
        <item m="1" x="6085"/>
        <item m="1" x="6366"/>
        <item m="1" x="7732"/>
        <item m="1" x="7759"/>
        <item m="1" x="2313"/>
        <item x="257"/>
        <item m="1" x="5606"/>
        <item m="1" x="4410"/>
        <item m="1" x="4160"/>
        <item m="1" x="7032"/>
        <item m="1" x="5802"/>
        <item m="1" x="4680"/>
        <item m="1" x="1142"/>
        <item m="1" x="6767"/>
        <item m="1" x="556"/>
        <item m="1" x="7050"/>
        <item m="1" x="7464"/>
        <item m="1" x="5420"/>
        <item m="1" x="6680"/>
        <item m="1" x="4698"/>
        <item m="1" x="4922"/>
        <item m="1" x="1839"/>
        <item m="1" x="5980"/>
        <item m="1" x="5832"/>
        <item m="1" x="5505"/>
        <item m="1" x="4198"/>
        <item m="1" x="2823"/>
        <item m="1" x="7107"/>
        <item m="1" x="735"/>
        <item m="1" x="5718"/>
        <item m="1" x="2857"/>
        <item m="1" x="7940"/>
        <item m="1" x="3174"/>
        <item m="1" x="2212"/>
        <item m="1" x="7767"/>
        <item m="1" x="6770"/>
        <item m="1" x="7719"/>
        <item m="1" x="2565"/>
        <item m="1" x="506"/>
        <item m="1" x="6339"/>
        <item m="1" x="1115"/>
        <item m="1" x="5771"/>
        <item m="1" x="2467"/>
        <item m="1" x="6477"/>
        <item m="1" x="2511"/>
        <item m="1" x="5618"/>
        <item m="1" x="3419"/>
        <item m="1" x="4824"/>
        <item m="1" x="5775"/>
        <item m="1" x="7138"/>
        <item m="1" x="2205"/>
        <item m="1" x="7692"/>
        <item m="1" x="2760"/>
        <item m="1" x="6590"/>
        <item m="1" x="5917"/>
        <item m="1" x="7687"/>
        <item m="1" x="3763"/>
        <item m="1" x="441"/>
        <item m="1" x="6286"/>
        <item m="1" x="1330"/>
        <item m="1" x="5149"/>
        <item m="1" x="4973"/>
        <item m="1" x="1090"/>
        <item m="1" x="7576"/>
        <item m="1" x="6237"/>
        <item m="1" x="3477"/>
        <item m="1" x="6643"/>
        <item m="1" x="400"/>
        <item m="1" x="1776"/>
        <item m="1" x="3413"/>
        <item m="1" x="2984"/>
        <item m="1" x="3352"/>
        <item m="1" x="6852"/>
        <item m="1" x="6807"/>
        <item m="1" x="2989"/>
        <item m="1" x="1266"/>
        <item m="1" x="977"/>
        <item m="1" x="5865"/>
        <item m="1" x="3497"/>
        <item m="1" x="3015"/>
        <item m="1" x="6663"/>
        <item m="1" x="1176"/>
        <item m="1" x="3484"/>
        <item m="1" x="1044"/>
        <item m="1" x="2439"/>
        <item m="1" x="4269"/>
        <item m="1" x="3196"/>
        <item m="1" x="4366"/>
        <item m="1" x="7385"/>
        <item m="1" x="6123"/>
        <item m="1" x="6987"/>
        <item m="1" x="1731"/>
        <item m="1" x="2936"/>
        <item m="1" x="1510"/>
        <item m="1" x="6728"/>
        <item m="1" x="4578"/>
        <item m="1" x="3785"/>
        <item m="1" x="3027"/>
        <item m="1" x="1051"/>
        <item m="1" x="5298"/>
        <item m="1" x="4822"/>
        <item m="1" x="6847"/>
        <item m="1" x="2713"/>
        <item m="1" x="3813"/>
        <item m="1" x="1281"/>
        <item m="1" x="5323"/>
        <item m="1" x="7574"/>
        <item m="1" x="1236"/>
        <item m="1" x="3554"/>
        <item m="1" x="3092"/>
        <item m="1" x="6367"/>
        <item m="1" x="4364"/>
        <item m="1" x="6903"/>
        <item m="1" x="4684"/>
        <item m="1" x="1490"/>
        <item m="1" x="3533"/>
        <item m="1" x="5642"/>
        <item m="1" x="7808"/>
        <item m="1" x="6776"/>
        <item m="1" x="4472"/>
        <item m="1" x="5148"/>
        <item m="1" x="6492"/>
        <item m="1" x="1844"/>
        <item m="1" x="693"/>
        <item m="1" x="2869"/>
        <item m="1" x="1364"/>
        <item m="1" x="3705"/>
        <item m="1" x="358"/>
        <item m="1" x="7580"/>
        <item m="1" x="4166"/>
        <item m="1" x="4899"/>
        <item m="1" x="1898"/>
        <item m="1" x="4614"/>
        <item m="1" x="459"/>
        <item m="1" x="3323"/>
        <item m="1" x="5023"/>
        <item m="1" x="2255"/>
        <item m="1" x="5616"/>
        <item m="1" x="5710"/>
        <item m="1" x="1035"/>
        <item m="1" x="1336"/>
        <item m="1" x="3987"/>
        <item m="1" x="5100"/>
        <item m="1" x="4943"/>
        <item m="1" x="2744"/>
        <item m="1" x="6687"/>
        <item m="1" x="5886"/>
        <item m="1" x="6310"/>
        <item m="1" x="1120"/>
        <item m="1" x="6625"/>
        <item m="1" x="5596"/>
        <item m="1" x="2123"/>
        <item m="1" x="7689"/>
        <item m="1" x="964"/>
        <item m="1" x="490"/>
        <item m="1" x="6181"/>
        <item m="1" x="3496"/>
        <item m="1" x="7675"/>
        <item m="1" x="987"/>
        <item m="1" x="3217"/>
        <item m="1" x="3370"/>
        <item m="1" x="1396"/>
        <item m="1" x="3542"/>
        <item m="1" x="7649"/>
        <item m="1" x="4481"/>
        <item m="1" x="4470"/>
        <item m="1" x="391"/>
        <item m="1" x="4450"/>
        <item m="1" x="370"/>
        <item m="1" x="3472"/>
        <item m="1" x="3834"/>
        <item m="1" x="2309"/>
        <item m="1" x="4419"/>
        <item m="1" x="4121"/>
        <item m="1" x="4006"/>
        <item m="1" x="7871"/>
        <item m="1" x="3436"/>
        <item m="1" x="7644"/>
        <item m="1" x="6196"/>
        <item m="1" x="3327"/>
        <item m="1" x="7976"/>
        <item m="1" x="1638"/>
        <item m="1" x="3870"/>
        <item m="1" x="7730"/>
        <item m="1" x="7066"/>
        <item m="1" x="5346"/>
        <item m="1" x="5497"/>
        <item m="1" x="6872"/>
        <item m="1" x="7172"/>
        <item m="1" x="6518"/>
        <item m="1" x="781"/>
        <item m="1" x="1415"/>
        <item m="1" x="6704"/>
        <item m="1" x="2300"/>
        <item m="1" x="852"/>
        <item m="1" x="5409"/>
        <item m="1" x="7584"/>
        <item m="1" x="1663"/>
        <item m="1" x="2393"/>
        <item m="1" x="2632"/>
        <item m="1" x="875"/>
        <item m="1" x="3718"/>
        <item m="1" x="3001"/>
        <item m="1" x="2898"/>
        <item m="1" x="2244"/>
        <item m="1" x="1166"/>
        <item m="1" x="2500"/>
        <item m="1" x="417"/>
        <item m="1" x="6771"/>
        <item m="1" x="3842"/>
        <item m="1" x="4500"/>
        <item m="1" x="2385"/>
        <item m="1" x="1010"/>
        <item m="1" x="5421"/>
        <item m="1" x="2505"/>
        <item m="1" x="559"/>
        <item m="1" x="7560"/>
        <item m="1" x="5916"/>
        <item m="1" x="4485"/>
        <item m="1" x="3885"/>
        <item m="1" x="7209"/>
        <item m="1" x="4288"/>
        <item m="1" x="2321"/>
        <item m="1" x="2944"/>
        <item m="1" x="5595"/>
        <item m="1" x="7356"/>
        <item m="1" x="5345"/>
        <item m="1" x="1646"/>
        <item m="1" x="1557"/>
        <item m="1" x="4530"/>
        <item m="1" x="6720"/>
        <item m="1" x="2520"/>
        <item m="1" x="4663"/>
        <item m="1" x="4455"/>
        <item m="1" x="3471"/>
        <item m="1" x="3946"/>
        <item m="1" x="2089"/>
        <item m="1" x="1932"/>
        <item m="1" x="3953"/>
        <item m="1" x="3279"/>
        <item m="1" x="3630"/>
        <item m="1" x="5834"/>
        <item m="1" x="7426"/>
        <item m="1" x="7620"/>
        <item m="1" x="6304"/>
        <item m="1" x="861"/>
        <item m="1" x="4054"/>
        <item m="1" x="5123"/>
        <item m="1" x="4550"/>
        <item m="1" x="3631"/>
        <item m="1" x="4458"/>
        <item m="1" x="7307"/>
        <item m="1" x="5784"/>
        <item m="1" x="3065"/>
        <item m="1" x="5184"/>
        <item m="1" x="6059"/>
        <item m="1" x="5604"/>
        <item m="1" x="2799"/>
        <item m="1" x="1407"/>
        <item m="1" x="5909"/>
        <item m="1" x="1943"/>
        <item m="1" x="4805"/>
        <item m="1" x="1076"/>
        <item m="1" x="384"/>
        <item m="1" x="7525"/>
        <item m="1" x="4106"/>
        <item m="1" x="2177"/>
        <item m="1" x="2388"/>
        <item m="1" x="5322"/>
        <item m="1" x="6636"/>
        <item m="1" x="1827"/>
        <item m="1" x="6794"/>
        <item m="1" x="4187"/>
        <item m="1" x="5636"/>
        <item m="1" x="7922"/>
        <item m="1" x="3618"/>
        <item m="1" x="1164"/>
        <item m="1" x="5600"/>
        <item m="1" x="7974"/>
        <item m="1" x="2592"/>
        <item m="1" x="4468"/>
        <item m="1" x="7518"/>
        <item m="1" x="3565"/>
        <item m="1" x="530"/>
        <item m="1" x="5265"/>
        <item m="1" x="6783"/>
        <item m="1" x="5179"/>
        <item m="1" x="613"/>
        <item m="1" x="2245"/>
        <item m="1" x="1667"/>
        <item m="1" x="5560"/>
        <item m="1" x="4116"/>
        <item m="1" x="3557"/>
        <item m="1" x="2582"/>
        <item m="1" x="1607"/>
        <item m="1" x="962"/>
        <item m="1" x="710"/>
        <item m="1" x="5927"/>
        <item m="1" x="2481"/>
        <item m="1" x="6471"/>
        <item m="1" x="6685"/>
        <item m="1" x="3359"/>
        <item m="1" x="3390"/>
        <item m="1" x="4197"/>
        <item m="1" x="5922"/>
        <item m="1" x="6602"/>
        <item m="1" x="2954"/>
        <item m="1" x="3772"/>
        <item m="1" x="3170"/>
        <item m="1" x="6679"/>
        <item m="1" x="2251"/>
        <item m="1" x="2672"/>
        <item m="1" x="6655"/>
        <item m="1" x="3026"/>
        <item m="1" x="3971"/>
        <item m="1" x="7578"/>
        <item m="1" x="1320"/>
        <item m="1" x="3541"/>
        <item m="1" x="4863"/>
        <item m="1" x="7105"/>
        <item m="1" x="3211"/>
        <item m="1" x="4143"/>
        <item m="1" x="1347"/>
        <item m="1" x="3159"/>
        <item m="1" x="6524"/>
        <item m="1" x="3693"/>
        <item m="1" x="2007"/>
        <item m="1" x="7588"/>
        <item m="1" x="2924"/>
        <item m="1" x="1730"/>
        <item m="1" x="6508"/>
        <item m="1" x="6591"/>
        <item m="1" x="2517"/>
        <item m="1" x="7430"/>
        <item m="1" x="1204"/>
        <item m="1" x="3218"/>
        <item m="1" x="4609"/>
        <item m="1" x="4706"/>
        <item m="1" x="1694"/>
        <item m="1" x="7621"/>
        <item m="1" x="2327"/>
        <item m="1" x="7271"/>
        <item m="1" x="7103"/>
        <item m="1" x="5525"/>
        <item m="1" x="4199"/>
        <item m="1" x="5734"/>
        <item m="1" x="7109"/>
        <item m="1" x="5255"/>
        <item m="1" x="1018"/>
        <item m="1" x="6429"/>
        <item m="1" x="1909"/>
        <item m="1" x="6569"/>
        <item m="1" x="5271"/>
        <item m="1" x="5623"/>
        <item m="1" x="1466"/>
        <item m="1" x="1681"/>
        <item m="1" x="1043"/>
        <item m="1" x="4227"/>
        <item m="1" x="2625"/>
        <item m="1" x="631"/>
        <item m="1" x="2463"/>
        <item m="1" x="4441"/>
        <item m="1" x="6667"/>
        <item m="1" x="2678"/>
        <item m="1" x="2763"/>
        <item m="1" x="3795"/>
        <item m="1" x="7448"/>
        <item m="1" x="7296"/>
        <item m="1" x="4659"/>
        <item m="1" x="5762"/>
        <item m="1" x="1966"/>
        <item m="1" x="7987"/>
        <item m="1" x="1270"/>
        <item m="1" x="1046"/>
        <item m="1" x="708"/>
        <item m="1" x="7223"/>
        <item m="1" x="1879"/>
        <item m="1" x="4742"/>
        <item m="1" x="5430"/>
        <item m="1" x="3782"/>
        <item m="1" x="6133"/>
        <item m="1" x="5932"/>
        <item m="1" x="3469"/>
        <item m="1" x="4501"/>
        <item m="1" x="1057"/>
        <item m="1" x="7858"/>
        <item m="1" x="6600"/>
        <item m="1" x="6116"/>
        <item m="1" x="6320"/>
        <item m="1" x="5411"/>
        <item m="1" x="2041"/>
        <item m="1" x="4251"/>
        <item m="1" x="3610"/>
        <item m="1" x="2854"/>
        <item m="1" x="1630"/>
        <item m="1" x="6724"/>
        <item m="1" x="5584"/>
        <item m="1" x="809"/>
        <item m="1" x="6351"/>
        <item m="1" x="2709"/>
        <item m="1" x="2724"/>
        <item m="1" x="5344"/>
        <item m="1" x="2124"/>
        <item m="1" x="1783"/>
        <item m="1" x="1303"/>
        <item m="1" x="3558"/>
        <item m="1" x="3304"/>
        <item m="1" x="3774"/>
        <item m="1" x="4130"/>
        <item m="1" x="7779"/>
        <item m="1" x="5330"/>
        <item m="1" x="1079"/>
        <item m="1" x="6450"/>
        <item m="1" x="5972"/>
        <item m="1" x="6158"/>
        <item m="1" x="6306"/>
        <item m="1" x="2272"/>
        <item m="1" x="7939"/>
        <item m="1" x="4148"/>
        <item m="1" x="1376"/>
        <item m="1" x="1743"/>
        <item m="1" x="4085"/>
        <item m="1" x="3457"/>
        <item m="1" x="4087"/>
        <item m="1" x="4596"/>
        <item m="1" x="5461"/>
        <item m="1" x="2111"/>
        <item m="1" x="468"/>
        <item m="1" x="5079"/>
        <item m="1" x="4735"/>
        <item m="1" x="3084"/>
        <item m="1" x="1479"/>
        <item m="1" x="2765"/>
        <item m="1" x="3095"/>
        <item m="1" x="6708"/>
        <item m="1" x="2477"/>
        <item m="1" x="5539"/>
        <item m="1" x="4433"/>
        <item m="1" x="1549"/>
        <item m="1" x="7815"/>
        <item m="1" x="1134"/>
        <item m="1" x="6740"/>
        <item m="1" x="385"/>
        <item m="1" x="3181"/>
        <item m="1" x="7515"/>
        <item m="1" x="3595"/>
        <item m="1" x="7001"/>
        <item m="1" x="351"/>
        <item m="1" x="5290"/>
        <item m="1" x="7376"/>
        <item m="1" x="3981"/>
        <item m="1" x="2126"/>
        <item m="1" x="3968"/>
        <item m="1" x="7898"/>
        <item m="1" x="7233"/>
        <item m="1" x="597"/>
        <item m="1" x="3507"/>
        <item m="1" x="3013"/>
        <item m="1" x="2461"/>
        <item m="1" x="741"/>
        <item m="1" x="2264"/>
        <item m="1" x="3721"/>
        <item m="1" x="637"/>
        <item m="1" x="4649"/>
        <item m="1" x="7350"/>
        <item m="1" x="3769"/>
        <item m="1" x="6831"/>
        <item m="1" x="1469"/>
        <item m="1" x="7440"/>
        <item m="1" x="2706"/>
        <item m="1" x="3954"/>
        <item m="1" x="1954"/>
        <item m="1" x="6244"/>
        <item m="1" x="5841"/>
        <item m="1" x="841"/>
        <item m="1" x="3988"/>
        <item m="1" x="7248"/>
        <item m="1" x="1201"/>
        <item m="1" x="4744"/>
        <item m="1" x="3157"/>
        <item m="1" x="767"/>
        <item m="1" x="2750"/>
        <item m="1" x="1519"/>
        <item m="1" x="4722"/>
        <item m="1" x="709"/>
        <item m="1" x="4099"/>
        <item m="1" x="5591"/>
        <item m="1" x="3632"/>
        <item m="1" x="2674"/>
        <item m="1" x="5766"/>
        <item m="1" x="5925"/>
        <item m="1" x="2046"/>
        <item m="1" x="2970"/>
        <item m="1" x="7185"/>
        <item m="1" x="5721"/>
        <item m="1" x="5692"/>
        <item m="1" x="2892"/>
        <item m="1" x="3695"/>
        <item m="1" x="4235"/>
        <item m="1" x="3850"/>
        <item m="1" x="7928"/>
        <item m="1" x="3821"/>
        <item m="1" x="6635"/>
        <item m="1" x="3552"/>
        <item m="1" x="6032"/>
        <item m="1" x="6000"/>
        <item m="1" x="3412"/>
        <item m="1" x="4627"/>
        <item m="1" x="1165"/>
        <item m="1" x="5473"/>
        <item m="1" x="7594"/>
        <item m="1" x="455"/>
        <item m="1" x="6642"/>
        <item m="1" x="5605"/>
        <item m="1" x="5264"/>
        <item m="1" x="2742"/>
        <item m="1" x="4095"/>
        <item m="1" x="6690"/>
        <item m="1" x="5115"/>
        <item m="1" x="5317"/>
        <item m="1" x="4583"/>
        <item m="1" x="3597"/>
        <item m="1" x="1757"/>
        <item m="1" x="3796"/>
        <item m="1" x="4876"/>
        <item m="1" x="6301"/>
        <item m="1" x="1543"/>
        <item m="1" x="3768"/>
        <item m="1" x="2356"/>
        <item m="1" x="7188"/>
        <item m="1" x="2384"/>
        <item m="1" x="4279"/>
        <item m="1" x="6200"/>
        <item m="1" x="503"/>
        <item m="1" x="2077"/>
        <item m="1" x="7864"/>
        <item m="1" x="2005"/>
        <item m="1" x="3511"/>
        <item m="1" x="1104"/>
        <item m="1" x="3348"/>
        <item m="1" x="3863"/>
        <item m="1" x="6853"/>
        <item m="1" x="1531"/>
        <item m="1" x="5228"/>
        <item m="1" x="1501"/>
        <item m="1" x="7633"/>
        <item m="1" x="1866"/>
        <item m="1" x="2434"/>
        <item m="1" x="2362"/>
        <item m="1" x="1170"/>
        <item m="1" x="550"/>
        <item m="1" x="3426"/>
        <item m="1" x="4956"/>
        <item m="1" x="1891"/>
        <item m="1" x="2013"/>
        <item m="1" x="4072"/>
        <item m="1" x="4434"/>
        <item m="1" x="4535"/>
        <item m="1" x="3167"/>
        <item m="1" x="7119"/>
        <item m="1" x="2466"/>
        <item m="1" x="6106"/>
        <item m="1" x="6210"/>
        <item m="1" x="1486"/>
        <item m="1" x="6240"/>
        <item m="1" x="986"/>
        <item m="1" x="7265"/>
        <item m="1" x="5602"/>
        <item m="1" x="793"/>
        <item m="1" x="3848"/>
        <item m="1" x="1716"/>
        <item m="1" x="6986"/>
        <item m="1" x="5511"/>
        <item m="1" x="2425"/>
        <item m="1" x="7039"/>
        <item m="1" x="3227"/>
        <item m="1" x="6396"/>
        <item m="1" x="6509"/>
        <item m="1" x="1095"/>
        <item m="1" x="1661"/>
        <item m="1" x="764"/>
        <item m="1" x="5830"/>
        <item m="1" x="5412"/>
        <item m="1" x="754"/>
        <item m="1" x="7475"/>
        <item m="1" x="6335"/>
        <item m="1" x="3002"/>
        <item m="1" x="7802"/>
        <item m="1" x="5372"/>
        <item m="1" x="4672"/>
        <item m="1" x="453"/>
        <item m="1" x="7545"/>
        <item m="1" x="2226"/>
        <item m="1" x="5379"/>
        <item m="1" x="7773"/>
        <item m="1" x="6393"/>
        <item m="1" x="5028"/>
        <item m="1" x="1701"/>
        <item m="1" x="6045"/>
        <item m="1" x="4844"/>
        <item m="1" x="5427"/>
        <item m="1" x="1245"/>
        <item m="1" x="388"/>
        <item m="1" x="7249"/>
        <item m="1" x="368"/>
        <item m="1" x="4018"/>
        <item m="1" x="2770"/>
        <item m="1" x="5884"/>
        <item m="1" x="5912"/>
        <item m="1" x="5969"/>
        <item m="1" x="3730"/>
        <item m="1" x="4093"/>
        <item m="1" x="4306"/>
        <item m="1" x="1815"/>
        <item m="1" x="1869"/>
        <item m="1" x="5258"/>
        <item m="1" x="7766"/>
        <item m="1" x="7402"/>
        <item m="1" x="6439"/>
        <item m="1" x="2522"/>
        <item m="1" x="812"/>
        <item m="1" x="1285"/>
        <item m="1" x="4003"/>
        <item m="1" x="975"/>
        <item m="1" x="2694"/>
        <item m="1" x="4791"/>
        <item m="1" x="2382"/>
        <item m="1" x="4954"/>
        <item m="1" x="6333"/>
        <item m="1" x="3547"/>
        <item m="1" x="7374"/>
        <item m="1" x="3425"/>
        <item m="1" x="5603"/>
        <item m="1" x="7782"/>
        <item m="1" x="5631"/>
        <item m="1" x="2493"/>
        <item m="1" x="4284"/>
        <item m="1" x="4331"/>
        <item m="1" x="2113"/>
        <item m="1" x="6372"/>
        <item m="1" x="899"/>
        <item m="1" x="7534"/>
        <item m="1" x="465"/>
        <item m="1" x="3054"/>
        <item m="1" x="6752"/>
        <item m="1" x="4113"/>
        <item m="1" x="4881"/>
        <item m="1" x="5286"/>
        <item m="1" x="1385"/>
        <item m="1" x="821"/>
        <item m="1" x="3042"/>
        <item m="1" x="699"/>
        <item m="1" x="659"/>
        <item m="1" x="6105"/>
        <item m="1" x="1356"/>
        <item m="1" x="7123"/>
        <item m="1" x="2850"/>
        <item m="1" x="2317"/>
        <item m="1" x="6431"/>
        <item m="1" x="4839"/>
        <item m="1" x="7208"/>
        <item m="1" x="2880"/>
        <item m="1" x="1596"/>
        <item m="1" x="2153"/>
        <item m="1" x="2711"/>
        <item m="1" x="1514"/>
        <item m="1" x="652"/>
        <item m="1" x="3840"/>
        <item m="1" x="5295"/>
        <item m="1" x="3427"/>
        <item m="1" x="4676"/>
        <item m="1" x="4981"/>
        <item m="1" x="6083"/>
        <item m="1" x="3904"/>
        <item m="1" x="3360"/>
        <item m="1" x="3692"/>
        <item m="1" x="7821"/>
        <item m="1" x="3392"/>
        <item m="1" x="3611"/>
        <item m="1" x="7999"/>
        <item m="1" x="3378"/>
        <item m="1" x="5877"/>
        <item m="1" x="1662"/>
        <item m="1" x="7991"/>
        <item m="1" x="7423"/>
        <item m="1" x="2199"/>
        <item m="1" x="3596"/>
        <item m="1" x="3518"/>
        <item m="1" x="4413"/>
        <item m="1" x="3526"/>
        <item m="1" x="3173"/>
        <item m="1" x="1573"/>
        <item m="1" x="7372"/>
        <item m="1" x="1107"/>
        <item m="1" x="5879"/>
        <item m="1" x="1381"/>
        <item m="1" x="6707"/>
        <item m="1" x="877"/>
        <item m="1" x="5521"/>
        <item m="1" x="6603"/>
        <item m="1" x="2039"/>
        <item m="1" x="6722"/>
        <item m="1" x="3444"/>
        <item m="1" x="4158"/>
        <item m="1" x="5025"/>
        <item m="1" x="6285"/>
        <item m="1" x="6953"/>
        <item m="1" x="7796"/>
        <item m="1" x="2424"/>
        <item m="1" x="1083"/>
        <item m="1" x="6022"/>
        <item m="1" x="2415"/>
        <item m="1" x="6194"/>
        <item m="1" x="2969"/>
        <item m="1" x="6883"/>
        <item m="1" x="7358"/>
        <item m="1" x="7036"/>
        <item m="1" x="4147"/>
        <item m="1" x="3517"/>
        <item m="1" x="3088"/>
        <item m="1" x="7160"/>
        <item m="1" x="3901"/>
        <item m="1" x="7528"/>
        <item m="1" x="6913"/>
        <item m="1" x="4462"/>
        <item m="1" x="6259"/>
        <item m="1" x="2316"/>
        <item m="1" x="822"/>
        <item m="1" x="921"/>
        <item m="1" x="711"/>
        <item m="1" x="2416"/>
        <item m="1" x="6917"/>
        <item m="1" x="4971"/>
        <item m="1" x="1256"/>
        <item m="1" x="2045"/>
        <item m="1" x="3859"/>
        <item m="1" x="3556"/>
        <item m="1" x="2796"/>
        <item m="1" x="1219"/>
        <item m="1" x="1831"/>
        <item m="1" x="3260"/>
        <item m="1" x="1005"/>
        <item m="1" x="1101"/>
        <item m="1" x="6934"/>
        <item m="1" x="4516"/>
        <item m="1" x="5836"/>
        <item m="1" x="3857"/>
        <item m="1" x="1186"/>
        <item m="1" x="3297"/>
        <item m="1" x="2374"/>
        <item m="1" x="5673"/>
        <item m="1" x="5231"/>
        <item m="1" x="3300"/>
        <item m="1" x="7724"/>
        <item m="1" x="1923"/>
        <item m="1" x="6538"/>
        <item m="1" x="4115"/>
        <item m="1" x="3452"/>
        <item m="1" x="2893"/>
        <item m="1" x="5637"/>
        <item m="1" x="4062"/>
        <item m="1" x="5685"/>
        <item m="1" x="2670"/>
        <item m="1" x="874"/>
        <item m="1" x="2489"/>
        <item m="1" x="3372"/>
        <item m="1" x="539"/>
        <item m="1" x="2597"/>
        <item m="1" x="2214"/>
        <item m="1" x="4387"/>
        <item m="1" x="5855"/>
        <item m="1" x="3804"/>
        <item m="1" x="6417"/>
        <item m="1" x="6446"/>
        <item m="1" x="6982"/>
        <item m="1" x="7014"/>
        <item m="1" x="6072"/>
        <item m="1" x="1042"/>
        <item m="1" x="5561"/>
        <item m="1" x="3893"/>
        <item m="1" x="6380"/>
        <item m="1" x="7021"/>
        <item m="1" x="6675"/>
        <item m="1" x="4223"/>
        <item m="1" x="6456"/>
        <item m="1" x="7462"/>
        <item m="1" x="484"/>
        <item m="1" x="4771"/>
        <item m="1" x="5140"/>
        <item m="1" x="3459"/>
        <item m="1" x="3841"/>
        <item m="1" x="4052"/>
        <item m="1" x="7045"/>
        <item m="1" x="4256"/>
        <item m="1" x="1440"/>
        <item m="1" x="2716"/>
        <item m="1" x="1494"/>
        <item m="1" x="6519"/>
        <item m="1" x="7311"/>
        <item m="1" x="5262"/>
        <item m="1" x="3213"/>
        <item m="1" x="1594"/>
        <item m="1" x="2523"/>
        <item m="1" x="2431"/>
        <item m="1" x="4795"/>
        <item m="1" x="833"/>
        <item m="1" x="3448"/>
        <item m="1" x="4447"/>
        <item m="1" x="5808"/>
        <item m="1" x="7725"/>
        <item m="1" x="4234"/>
        <item m="1" x="4327"/>
        <item m="1" x="4905"/>
        <item m="1" x="6717"/>
        <item m="1" x="372"/>
        <item m="1" x="4885"/>
        <item m="1" x="5707"/>
        <item m="1" x="4531"/>
        <item m="1" x="7025"/>
        <item m="1" x="1523"/>
        <item m="1" x="7800"/>
        <item m="1" x="5568"/>
        <item m="1" x="4602"/>
        <item m="1" x="5089"/>
        <item m="1" x="7897"/>
        <item m="1" x="3927"/>
        <item m="1" x="864"/>
        <item m="1" x="1873"/>
        <item m="1" x="1881"/>
        <item m="1" x="7121"/>
        <item m="1" x="2966"/>
        <item m="1" x="1114"/>
        <item m="1" x="3883"/>
        <item m="1" x="4600"/>
        <item m="1" x="5337"/>
        <item m="1" x="7514"/>
        <item m="1" x="3424"/>
        <item m="1" x="5725"/>
        <item m="1" x="6888"/>
        <item m="1" x="1282"/>
        <item m="1" x="3741"/>
        <item m="1" x="3369"/>
        <item m="1" x="1998"/>
        <item m="1" x="7396"/>
        <item m="1" x="961"/>
        <item m="1" x="4601"/>
        <item m="1" x="2615"/>
        <item m="1" x="6867"/>
        <item m="1" x="6676"/>
        <item m="1" x="6761"/>
        <item m="1" x="6921"/>
        <item m="1" x="1439"/>
        <item m="1" x="7466"/>
        <item m="1" x="686"/>
        <item m="1" x="2137"/>
        <item m="1" x="6198"/>
        <item m="1" x="5826"/>
        <item m="1" x="6027"/>
        <item m="1" x="7031"/>
        <item m="1" x="1820"/>
        <item m="1" x="6330"/>
        <item m="1" x="1678"/>
        <item m="1" x="3536"/>
        <item m="1" x="406"/>
        <item m="1" x="2333"/>
        <item m="1" x="2325"/>
        <item m="1" x="7435"/>
        <item m="1" x="6390"/>
        <item m="1" x="4931"/>
        <item m="1" x="3035"/>
        <item m="1" x="7076"/>
        <item m="1" x="2486"/>
        <item m="1" x="7290"/>
        <item m="1" x="4418"/>
        <item m="1" x="6978"/>
        <item m="1" x="1103"/>
        <item m="1" x="1318"/>
        <item m="1" x="3274"/>
        <item m="1" x="3697"/>
        <item m="1" x="2271"/>
        <item m="1" x="5524"/>
        <item m="1" x="2332"/>
        <item m="1" x="7394"/>
        <item m="1" x="1517"/>
        <item m="1" x="7335"/>
        <item m="1" x="3381"/>
        <item m="1" x="7028"/>
        <item m="1" x="6547"/>
        <item m="1" x="582"/>
        <item m="1" x="1927"/>
        <item m="1" x="5733"/>
        <item m="1" x="5723"/>
        <item m="1" x="1508"/>
        <item m="1" x="790"/>
        <item m="1" x="4317"/>
        <item m="1" x="629"/>
        <item m="1" x="6269"/>
        <item m="1" x="2340"/>
        <item m="1" x="6858"/>
        <item m="1" x="440"/>
        <item m="1" x="1889"/>
        <item m="1" x="1163"/>
        <item m="1" x="1826"/>
        <item m="1" x="1014"/>
        <item m="1" x="1211"/>
        <item m="1" x="5507"/>
        <item m="1" x="7994"/>
        <item m="1" x="3241"/>
        <item m="1" x="4151"/>
        <item m="1" x="7611"/>
        <item m="1" x="5520"/>
        <item m="1" x="6146"/>
        <item m="1" x="4879"/>
        <item m="1" x="4944"/>
        <item m="1" x="5455"/>
        <item m="1" x="1697"/>
        <item m="1" x="4142"/>
        <item m="1" x="6257"/>
        <item m="1" x="6697"/>
        <item m="1" x="7238"/>
        <item m="1" x="1785"/>
        <item m="1" x="7637"/>
        <item m="1" x="4144"/>
        <item m="1" x="5167"/>
        <item m="1" x="4849"/>
        <item m="1" x="7520"/>
        <item m="1" x="6385"/>
        <item m="1" x="6143"/>
        <item m="1" x="2535"/>
        <item m="1" x="5070"/>
        <item m="1" x="7811"/>
        <item m="1" x="3880"/>
        <item m="1" x="7456"/>
        <item m="1" x="7666"/>
        <item m="1" x="1449"/>
        <item m="1" x="887"/>
        <item m="1" x="7639"/>
        <item m="1" x="7454"/>
        <item m="1" x="1307"/>
        <item m="1" x="7072"/>
        <item m="1" x="2409"/>
        <item m="1" x="6775"/>
        <item m="1" x="7768"/>
        <item m="1" x="7354"/>
        <item m="1" x="2094"/>
        <item m="1" x="6686"/>
        <item m="1" x="5782"/>
        <item m="1" x="7275"/>
        <item m="1" x="5092"/>
        <item m="1" x="5586"/>
        <item m="1" x="3992"/>
        <item m="1" x="586"/>
        <item m="1" x="2442"/>
        <item m="1" x="5719"/>
        <item m="1" x="3799"/>
        <item m="1" x="1077"/>
        <item m="1" x="3638"/>
        <item m="1" x="3103"/>
        <item m="1" x="4213"/>
        <item m="1" x="6924"/>
        <item m="1" x="4711"/>
        <item m="1" x="5144"/>
        <item m="1" x="6191"/>
        <item m="1" x="474"/>
        <item m="1" x="2185"/>
        <item m="1" x="2555"/>
        <item m="1" x="1488"/>
        <item m="1" x="7292"/>
        <item m="1" x="4754"/>
        <item m="1" x="419"/>
        <item m="1" x="7445"/>
        <item m="1" x="538"/>
        <item m="1" x="6514"/>
        <item m="1" x="786"/>
        <item m="1" x="5143"/>
        <item m="1" x="2814"/>
        <item m="1" x="768"/>
        <item m="1" x="6241"/>
        <item m="1" x="3068"/>
        <item m="1" x="575"/>
        <item m="1" x="5851"/>
        <item m="1" x="6129"/>
        <item m="1" x="6989"/>
        <item m="1" x="7664"/>
        <item m="1" x="675"/>
        <item m="1" x="6397"/>
        <item m="1" x="7041"/>
        <item m="1" x="1755"/>
        <item m="1" x="1788"/>
        <item m="1" x="4929"/>
        <item m="1" x="6551"/>
        <item m="1" x="338"/>
        <item m="1" x="3729"/>
        <item m="1" x="7369"/>
        <item m="1" x="4315"/>
        <item m="1" x="1214"/>
        <item m="1" x="1843"/>
        <item m="1" x="2373"/>
        <item m="1" x="1503"/>
        <item m="1" x="2545"/>
        <item m="1" x="4572"/>
        <item m="1" x="7487"/>
        <item m="1" x="3759"/>
        <item m="1" x="5944"/>
        <item m="1" x="1693"/>
        <item m="1" x="4487"/>
        <item m="1" x="7322"/>
        <item m="1" x="7312"/>
        <item m="1" x="3273"/>
        <item m="1" x="1495"/>
        <item m="1" x="4290"/>
        <item m="1" x="1973"/>
        <item m="1" x="5849"/>
        <item m="1" x="3640"/>
        <item m="1" x="5009"/>
        <item m="1" x="1742"/>
        <item m="1" x="7355"/>
        <item m="1" x="7988"/>
        <item m="1" x="5280"/>
        <item m="1" x="2710"/>
        <item m="1" x="5687"/>
        <item m="1" x="7412"/>
        <item m="1" x="3418"/>
        <item m="1" x="2502"/>
        <item m="1" x="5814"/>
        <item m="1" x="4355"/>
        <item m="1" x="2610"/>
        <item m="1" x="4260"/>
        <item m="1" x="983"/>
        <item m="1" x="4000"/>
        <item m="1" x="3210"/>
        <item m="1" x="4523"/>
        <item m="1" x="2288"/>
        <item m="1" x="389"/>
        <item m="1" x="7659"/>
        <item m="1" x="4348"/>
        <item m="1" x="2451"/>
        <item m="1" x="3291"/>
        <item m="1" x="6896"/>
        <item m="1" x="5757"/>
        <item m="1" x="3197"/>
        <item m="1" x="2781"/>
        <item m="1" x="4545"/>
        <item m="1" x="573"/>
        <item m="1" x="4974"/>
        <item m="1" x="1613"/>
        <item m="1" x="2283"/>
        <item m="1" x="2455"/>
        <item m="1" x="3810"/>
        <item m="1" x="480"/>
        <item m="1" x="4180"/>
        <item m="1" x="3377"/>
        <item m="1" x="3272"/>
        <item m="1" x="6647"/>
        <item m="1" x="3897"/>
        <item m="1" x="871"/>
        <item m="1" x="4634"/>
        <item m="1" x="3956"/>
        <item m="1" x="5563"/>
        <item m="1" x="4574"/>
        <item m="1" x="7379"/>
        <item m="1" x="6803"/>
        <item m="1" x="939"/>
        <item m="1" x="7983"/>
        <item m="1" x="7510"/>
        <item m="1" x="4489"/>
        <item m="1" x="3907"/>
        <item m="1" x="4976"/>
        <item m="1" x="1548"/>
        <item m="1" x="1068"/>
        <item m="1" x="3703"/>
        <item m="1" x="7359"/>
        <item m="1" x="3578"/>
        <item m="1" x="4283"/>
        <item m="1" x="4625"/>
        <item m="1" x="1309"/>
        <item m="1" x="4350"/>
        <item m="1" x="6402"/>
        <item m="1" x="6405"/>
        <item m="1" x="5082"/>
        <item m="1" x="7566"/>
        <item m="1" x="7063"/>
        <item m="1" x="7900"/>
        <item m="1" x="451"/>
        <item m="1" x="3926"/>
        <item m="1" x="5396"/>
        <item m="1" x="4104"/>
        <item m="1" x="765"/>
        <item m="1" x="6777"/>
        <item m="1" x="3609"/>
        <item m="1" x="6481"/>
        <item m="1" x="3836"/>
        <item m="1" x="7096"/>
        <item m="1" x="5333"/>
        <item m="1" x="4997"/>
        <item m="1" x="2729"/>
        <item m="1" x="6025"/>
        <item m="1" x="2608"/>
        <item m="1" x="4345"/>
        <item m="1" x="6139"/>
        <item m="1" x="4374"/>
        <item m="1" x="7247"/>
        <item m="1" x="6305"/>
        <item m="1" x="6094"/>
        <item m="1" x="5962"/>
        <item m="1" x="5305"/>
        <item m="1" x="7024"/>
        <item m="1" x="6756"/>
        <item m="1" x="4513"/>
        <item m="1" x="1859"/>
        <item m="1" x="3719"/>
        <item m="1" x="7597"/>
        <item m="1" x="2304"/>
        <item m="1" x="2837"/>
        <item m="1" x="7657"/>
        <item m="1" x="6268"/>
        <item m="1" x="967"/>
        <item m="1" x="5116"/>
        <item m="1" x="3289"/>
        <item m="1" x="3338"/>
        <item m="1" x="2148"/>
        <item m="1" x="7151"/>
        <item m="1" x="2587"/>
        <item m="1" x="3989"/>
        <item m="1" x="7239"/>
        <item m="1" x="2553"/>
        <item m="1" x="5460"/>
        <item m="1" x="2609"/>
        <item m="1" x="651"/>
        <item m="1" x="3326"/>
        <item m="1" x="1241"/>
        <item m="1" x="6448"/>
        <item m="1" x="4569"/>
        <item m="1" x="6309"/>
        <item m="1" x="6909"/>
        <item m="1" x="345"/>
        <item m="1" x="4716"/>
        <item m="1" x="4420"/>
        <item m="1" x="6003"/>
        <item m="1" x="2203"/>
        <item m="1" x="4423"/>
        <item m="1" x="1036"/>
        <item m="1" x="5654"/>
        <item m="1" x="1901"/>
        <item m="1" x="3503"/>
        <item m="1" x="7979"/>
        <item m="1" x="6463"/>
        <item m="1" x="2274"/>
        <item m="1" x="792"/>
        <item m="1" x="7743"/>
        <item m="1" x="1462"/>
        <item m="1" x="3237"/>
        <item m="1" x="4913"/>
        <item m="1" x="4815"/>
        <item m="1" x="3816"/>
        <item m="1" x="3316"/>
        <item m="1" x="6099"/>
        <item m="1" x="3965"/>
        <item m="1" x="6284"/>
        <item m="1" x="1423"/>
        <item m="1" x="1342"/>
        <item m="1" x="916"/>
        <item m="1" x="469"/>
        <item m="1" x="6915"/>
        <item m="1" x="2702"/>
        <item m="1" x="665"/>
        <item m="1" x="4111"/>
        <item m="1" x="6848"/>
        <item m="1" x="521"/>
        <item m="1" x="6479"/>
        <item m="1" x="3183"/>
        <item m="1" x="3629"/>
        <item m="1" x="6483"/>
        <item m="1" x="5064"/>
        <item m="1" x="2228"/>
        <item m="1" x="656"/>
        <item m="1" x="6087"/>
        <item m="1" x="4060"/>
        <item m="1" x="4577"/>
        <item m="1" x="997"/>
        <item m="1" x="7199"/>
        <item m="1" x="716"/>
        <item m="1" x="789"/>
        <item m="1" x="5039"/>
        <item m="1" x="2537"/>
        <item m="1" x="529"/>
        <item m="1" x="1821"/>
        <item m="1" x="1813"/>
        <item m="1" x="3819"/>
        <item m="1" x="1952"/>
        <item m="1" x="5924"/>
        <item m="1" x="7820"/>
        <item m="1" x="6183"/>
        <item m="1" x="4616"/>
        <item m="1" x="6169"/>
        <item m="1" x="4525"/>
        <item m="1" x="435"/>
        <item m="1" x="1313"/>
        <item m="1" x="5846"/>
        <item m="1" x="5914"/>
        <item m="1" x="7289"/>
        <item m="1" x="2428"/>
        <item m="1" x="6764"/>
        <item m="1" x="2595"/>
        <item m="1" x="5553"/>
        <item m="1" x="2215"/>
        <item m="1" x="2543"/>
        <item m="1" x="4789"/>
        <item m="1" x="3606"/>
        <item m="1" x="318"/>
        <item m="1" x="1931"/>
        <item m="1" x="5066"/>
        <item m="1" x="2646"/>
        <item m="1" x="2471"/>
        <item m="1" x="3672"/>
        <item m="1" x="2820"/>
        <item m="1" x="778"/>
        <item m="1" x="7535"/>
        <item m="1" x="1903"/>
        <item m="1" x="608"/>
        <item m="1" x="5202"/>
        <item m="1" x="4748"/>
        <item m="1" x="1880"/>
        <item m="1" x="3498"/>
        <item m="1" x="3391"/>
        <item m="1" x="1555"/>
        <item m="1" x="5625"/>
        <item m="1" x="2743"/>
        <item m="1" x="6272"/>
        <item m="1" x="6613"/>
        <item m="1" x="1770"/>
        <item m="1" x="2779"/>
        <item m="1" x="7967"/>
        <item m="1" x="4916"/>
        <item m="1" x="2282"/>
        <item m="1" x="2149"/>
        <item m="1" x="7449"/>
        <item m="1" x="5702"/>
        <item m="1" x="7059"/>
        <item m="1" x="974"/>
        <item m="1" x="7000"/>
        <item m="1" x="6170"/>
        <item m="1" x="3568"/>
        <item m="1" x="3358"/>
        <item m="1" x="2574"/>
        <item m="1" x="5514"/>
        <item m="1" x="4086"/>
        <item m="1" x="824"/>
        <item m="1" x="467"/>
        <item m="1" x="660"/>
        <item m="1" x="3982"/>
        <item m="1" x="4380"/>
        <item m="1" x="6588"/>
        <item m="1" x="1729"/>
        <item m="1" x="4082"/>
        <item m="1" x="1224"/>
        <item m="1" x="2422"/>
        <item m="1" x="2344"/>
        <item m="1" x="3994"/>
        <item m="1" x="1229"/>
        <item m="1" x="4034"/>
        <item m="1" x="1261"/>
        <item m="1" x="7885"/>
        <item m="1" x="7500"/>
        <item m="1" x="6769"/>
        <item m="1" x="1848"/>
        <item m="1" x="4946"/>
        <item m="1" x="748"/>
        <item m="1" x="1000"/>
        <item m="1" x="1698"/>
        <item m="1" x="7812"/>
        <item m="1" x="1762"/>
        <item m="1" x="4108"/>
        <item m="1" x="1185"/>
        <item m="1" x="5547"/>
        <item m="1" x="4136"/>
        <item m="1" x="1951"/>
        <item m="1" x="6451"/>
        <item m="1" x="6620"/>
        <item m="1" x="2704"/>
        <item m="1" x="6804"/>
        <item m="1" x="2705"/>
        <item m="1" x="900"/>
        <item m="1" x="6218"/>
        <item m="1" x="7222"/>
        <item m="1" x="5934"/>
        <item m="1" x="5259"/>
        <item m="1" x="6010"/>
        <item m="1" x="1162"/>
        <item m="1" x="1097"/>
        <item m="1" x="5567"/>
        <item m="1" x="6678"/>
        <item m="1" x="2613"/>
        <item m="1" x="4123"/>
        <item m="1" x="7005"/>
        <item m="1" x="1984"/>
        <item m="1" x="5970"/>
        <item m="1" x="5165"/>
        <item m="1" x="4806"/>
        <item m="1" x="6700"/>
        <item m="1" x="1295"/>
        <item m="1" x="5192"/>
        <item m="1" x="4280"/>
        <item m="1" x="5355"/>
        <item m="1" x="1649"/>
        <item m="1" x="7166"/>
        <item m="1" x="5660"/>
        <item m="1" x="4318"/>
        <item m="1" x="3179"/>
        <item m="1" x="6005"/>
        <item m="1" x="4488"/>
        <item m="1" x="623"/>
        <item m="1" x="5453"/>
        <item m="1" x="5628"/>
        <item m="1" x="7268"/>
        <item m="1" x="7176"/>
        <item m="1" x="2365"/>
        <item m="1" x="7283"/>
        <item m="1" x="2798"/>
        <item m="1" x="4232"/>
        <item m="1" x="2221"/>
        <item m="1" x="7615"/>
        <item m="1" x="1822"/>
        <item m="1" x="7415"/>
        <item m="1" x="1913"/>
        <item m="1" x="6207"/>
        <item m="1" x="479"/>
        <item m="1" x="1978"/>
        <item m="1" x="2028"/>
        <item m="1" x="7144"/>
        <item m="1" x="6954"/>
        <item m="1" x="1710"/>
        <item m="1" x="7095"/>
        <item m="1" x="5715"/>
        <item m="1" x="1561"/>
        <item m="1" x="6923"/>
        <item m="1" x="1140"/>
        <item m="1" x="4007"/>
        <item m="1" x="2561"/>
        <item m="1" x="7683"/>
        <item m="1" x="3502"/>
        <item m="1" x="3860"/>
        <item m="1" x="2174"/>
        <item m="1" x="5681"/>
        <item m="1" x="6235"/>
        <item m="1" x="3886"/>
        <item m="1" x="6706"/>
        <item m="1" x="3186"/>
        <item m="1" x="4586"/>
        <item m="1" x="5801"/>
        <item m="1" x="2277"/>
        <item m="1" x="7830"/>
        <item m="1" x="3468"/>
        <item m="1" x="1991"/>
        <item m="1" x="7033"/>
        <item m="1" x="4928"/>
        <item m="1" x="7537"/>
        <item m="1" x="7476"/>
        <item m="1" x="2863"/>
        <item m="1" x="7852"/>
        <item m="1" x="3347"/>
        <item m="1" x="3447"/>
        <item m="1" x="1033"/>
        <item m="1" x="2453"/>
        <item m="1" x="5751"/>
        <item m="1" x="819"/>
        <item m="1" x="1496"/>
        <item m="1" x="5640"/>
        <item m="1" x="5965"/>
        <item m="1" x="4966"/>
        <item m="1" x="7613"/>
        <item m="1" x="6163"/>
        <item m="1" x="3082"/>
        <item m="1" x="4431"/>
        <item m="1" x="2583"/>
        <item m="1" x="5652"/>
        <item m="1" x="5840"/>
        <item m="1" x="3220"/>
        <item m="1" x="1499"/>
        <item m="1" x="657"/>
        <item m="1" x="4904"/>
        <item m="1" x="4533"/>
        <item m="1" x="6521"/>
        <item m="1" x="7171"/>
        <item m="1" x="5811"/>
        <item m="1" x="5677"/>
        <item m="1" x="7827"/>
        <item m="1" x="6211"/>
        <item m="1" x="5824"/>
        <item m="1" x="2220"/>
        <item m="1" x="2308"/>
        <item m="1" x="1147"/>
        <item m="1" x="2229"/>
        <item m="1" x="3614"/>
        <item m="1" x="6840"/>
        <item m="1" x="5162"/>
        <item m="1" x="2175"/>
        <item m="1" x="5999"/>
        <item m="1" x="7243"/>
        <item m="1" x="7303"/>
        <item m="1" x="1476"/>
        <item m="1" x="2671"/>
        <item m="1" x="7339"/>
        <item m="1" x="2117"/>
        <item m="1" x="7112"/>
        <item m="1" x="5741"/>
        <item m="1" x="6485"/>
        <item m="1" x="1215"/>
        <item m="1" x="1553"/>
        <item m="1" x="5630"/>
        <item m="1" x="2885"/>
        <item m="1" x="2206"/>
        <item m="1" x="1902"/>
        <item m="1" x="6495"/>
        <item m="1" x="6399"/>
        <item m="1" x="6313"/>
        <item m="1" x="6827"/>
        <item m="1" x="7603"/>
        <item m="1" x="1006"/>
        <item m="1" x="5347"/>
        <item m="1" x="5241"/>
        <item m="1" x="3112"/>
        <item m="1" x="4258"/>
        <item m="1" x="4559"/>
        <item m="1" x="760"/>
        <item m="1" x="593"/>
        <item m="1" x="7869"/>
        <item m="1" x="2188"/>
        <item m="1" x="6701"/>
        <item m="1" x="2508"/>
        <item m="1" x="5364"/>
        <item m="1" x="3673"/>
        <item x="86"/>
        <item m="1" x="4344"/>
        <item m="1" x="3341"/>
        <item m="1" x="3127"/>
        <item m="1" x="2568"/>
        <item m="1" x="1910"/>
        <item m="1" x="7962"/>
        <item m="1" x="6653"/>
        <item m="1" x="4908"/>
        <item m="1" x="2676"/>
        <item m="1" x="2554"/>
        <item m="1" x="6354"/>
        <item m="1" x="6865"/>
        <item m="1" x="463"/>
        <item m="1" x="4168"/>
        <item m="1" x="1109"/>
        <item m="1" x="2076"/>
        <item m="1" x="2414"/>
        <item m="1" x="3537"/>
        <item m="1" x="3000"/>
        <item m="1" x="4430"/>
        <item m="1" x="3031"/>
        <item m="1" x="6470"/>
        <item m="1" x="3513"/>
        <item m="1" x="6125"/>
        <item m="1" x="5146"/>
        <item m="1" x="2819"/>
        <item m="1" x="4110"/>
        <item m="1" x="3728"/>
        <item m="1" x="1810"/>
        <item m="1" x="6165"/>
        <item m="1" x="2728"/>
        <item m="1" x="1300"/>
        <item m="1" x="7414"/>
        <item m="1" x="1102"/>
        <item m="1" x="3149"/>
        <item m="1" x="7295"/>
        <item m="1" x="3906"/>
        <item m="1" x="1835"/>
        <item m="1" x="7468"/>
        <item m="1" x="4990"/>
        <item m="1" x="6669"/>
        <item m="1" x="3124"/>
        <item m="1" x="7221"/>
        <item m="1" x="2525"/>
        <item m="1" x="3711"/>
        <item m="1" x="6103"/>
        <item m="1" x="1268"/>
        <item m="1" x="3438"/>
        <item m="1" x="6359"/>
        <item m="1" x="5696"/>
        <item m="1" x="4084"/>
        <item m="1" x="473"/>
        <item m="1" x="2747"/>
        <item m="1" x="2497"/>
        <item m="1" x="1197"/>
        <item m="1" x="3746"/>
        <item m="1" x="2017"/>
        <item m="1" x="1647"/>
        <item m="1" x="2915"/>
        <item m="1" x="6555"/>
        <item m="1" x="6254"/>
        <item m="1" x="1809"/>
        <item m="1" x="5479"/>
        <item m="1" x="5154"/>
        <item m="1" x="646"/>
        <item m="1" x="6926"/>
        <item m="1" x="2322"/>
        <item m="1" x="7877"/>
        <item m="1" x="1653"/>
        <item m="1" x="5875"/>
        <item m="1" x="6487"/>
        <item m="1" x="5042"/>
        <item m="1" x="7816"/>
        <item m="1" x="6832"/>
        <item m="1" x="5518"/>
        <item m="1" x="4448"/>
        <item m="1" x="2248"/>
        <item m="1" x="1450"/>
        <item m="1" x="5827"/>
        <item m="1" x="2078"/>
        <item m="1" x="1317"/>
        <item m="1" x="5418"/>
        <item m="1" x="3950"/>
        <item m="1" x="4641"/>
        <item m="1" x="7511"/>
        <item m="1" x="2626"/>
        <item m="1" x="6185"/>
        <item m="1" x="4036"/>
        <item m="1" x="3337"/>
        <item m="1" x="1064"/>
        <item m="1" x="1634"/>
        <item m="1" x="4968"/>
        <item m="1" x="3247"/>
        <item m="1" x="1304"/>
        <item m="1" x="6019"/>
        <item m="1" x="2410"/>
        <item m="1" x="5164"/>
        <item m="1" x="5746"/>
        <item m="1" x="5981"/>
        <item m="1" x="1592"/>
        <item m="1" x="4262"/>
        <item m="1" x="6710"/>
        <item m="1" x="4376"/>
        <item m="1" x="4526"/>
        <item m="1" x="2695"/>
        <item m="1" x="2960"/>
        <item m="1" x="1980"/>
        <item m="1" x="912"/>
        <item m="1" x="5748"/>
        <item m="1" x="5779"/>
        <item m="1" x="3642"/>
        <item m="1" x="4444"/>
        <item m="1" x="4211"/>
        <item m="1" x="6529"/>
        <item m="1" x="7458"/>
        <item m="1" x="6570"/>
        <item m="1" x="5187"/>
        <item m="1" x="4837"/>
        <item m="1" x="7829"/>
        <item m="1" x="1542"/>
        <item m="1" x="4017"/>
        <item m="1" x="3738"/>
        <item m="1" x="6346"/>
        <item m="1" x="2150"/>
        <item m="1" x="958"/>
        <item m="1" x="2891"/>
        <item m="1" x="4555"/>
        <item m="1" x="6149"/>
        <item m="1" x="1726"/>
        <item m="1" x="6491"/>
        <item m="1" x="2690"/>
        <item m="1" x="7818"/>
        <item m="1" x="6691"/>
        <item m="1" x="374"/>
        <item m="1" x="6862"/>
        <item m="1" x="1817"/>
        <item m="1" x="4071"/>
        <item m="1" x="6948"/>
        <item m="1" x="1492"/>
        <item m="1" x="1516"/>
        <item m="1" x="5263"/>
        <item m="1" x="949"/>
        <item m="1" x="5683"/>
        <item m="1" x="3384"/>
        <item m="1" x="6096"/>
        <item m="1" x="6039"/>
        <item m="1" x="461"/>
        <item m="1" x="3818"/>
        <item m="1" x="4451"/>
        <item m="1" x="1144"/>
        <item m="1" x="6929"/>
        <item m="1" x="2783"/>
        <item m="1" x="7614"/>
        <item m="1" x="1218"/>
        <item m="1" x="3875"/>
        <item m="1" x="5470"/>
        <item m="1" x="5030"/>
        <item m="1" x="627"/>
        <item m="1" x="5890"/>
        <item m="1" x="3564"/>
        <item m="1" x="6295"/>
        <item m="1" x="1252"/>
        <item m="1" x="7348"/>
        <item m="1" x="1477"/>
        <item m="1" x="2603"/>
        <item m="1" x="2755"/>
        <item m="1" x="4359"/>
        <item m="1" x="4857"/>
        <item m="1" x="7935"/>
        <item m="1" x="576"/>
        <item m="1" x="7148"/>
        <item m="1" x="1804"/>
        <item m="1" x="1814"/>
        <item m="1" x="831"/>
        <item m="1" x="5759"/>
        <item m="1" x="5214"/>
        <item m="1" x="4799"/>
        <item m="1" x="7336"/>
        <item m="1" x="1615"/>
        <item m="1" x="2326"/>
        <item m="1" x="3792"/>
        <item m="1" x="3288"/>
        <item m="1" x="2022"/>
        <item m="1" x="7046"/>
        <item m="1" x="7573"/>
        <item m="1" x="5394"/>
        <item m="1" x="1085"/>
        <item m="1" x="703"/>
        <item m="1" x="7017"/>
        <item m="1" x="4937"/>
        <item m="1" x="4536"/>
        <item m="1" x="6296"/>
        <item m="1" x="2338"/>
        <item m="1" x="1152"/>
        <item m="1" x="1527"/>
        <item m="1" x="890"/>
        <item m="1" x="5501"/>
        <item m="1" x="2865"/>
        <item m="1" x="4443"/>
        <item m="1" x="4049"/>
        <item m="1" x="6312"/>
        <item m="1" x="1359"/>
        <item m="1" x="567"/>
        <item m="1" x="4173"/>
        <item m="1" x="4906"/>
        <item m="1" x="4570"/>
        <item m="1" x="3046"/>
        <item m="1" x="5311"/>
        <item m="1" x="2015"/>
        <item m="1" x="3464"/>
        <item m="1" x="7122"/>
        <item m="1" x="6503"/>
        <item m="1" x="2855"/>
        <item m="1" x="5043"/>
        <item m="1" x="5717"/>
        <item m="1" x="5829"/>
        <item m="1" x="4015"/>
        <item m="1" x="6118"/>
        <item m="1" x="498"/>
        <item m="1" x="1972"/>
        <item m="1" x="5209"/>
        <item m="1" x="846"/>
        <item m="1" x="1411"/>
        <item m="1" x="6522"/>
        <item m="1" x="571"/>
        <item m="1" x="2761"/>
        <item m="1" x="1895"/>
        <item m="1" x="5882"/>
        <item m="1" x="3715"/>
        <item m="1" x="2281"/>
        <item m="1" x="1940"/>
        <item m="1" x="1106"/>
        <item m="1" x="1750"/>
        <item m="1" x="4081"/>
        <item m="1" x="3764"/>
        <item m="1" x="6882"/>
        <item m="1" x="6247"/>
        <item m="1" x="3401"/>
        <item x="79"/>
        <item m="1" x="4675"/>
        <item m="1" x="3686"/>
        <item m="1" x="7951"/>
        <item m="1" x="5621"/>
        <item m="1" x="4823"/>
        <item m="1" x="3117"/>
        <item m="1" x="1588"/>
        <item m="1" x="383"/>
        <item m="1" x="6291"/>
        <item m="1" x="1098"/>
        <item m="1" x="7365"/>
        <item m="1" x="6799"/>
        <item m="1" x="2627"/>
        <item m="1" x="6337"/>
        <item m="1" x="1882"/>
        <item m="1" x="4321"/>
        <item m="1" x="2328"/>
        <item m="1" x="4554"/>
        <item m="1" x="4383"/>
        <item m="1" x="4647"/>
        <item m="1" x="7526"/>
        <item m="1" x="4059"/>
        <item m="1" x="2917"/>
        <item m="1" x="5132"/>
        <item m="1" x="803"/>
        <item m="1" x="3108"/>
        <item m="1" x="6716"/>
        <item m="1" x="5735"/>
        <item m="1" x="7273"/>
        <item m="1" x="6597"/>
        <item m="1" x="4459"/>
        <item m="1" x="1688"/>
        <item m="1" x="4353"/>
        <item m="1" x="7972"/>
        <item m="1" x="6964"/>
        <item m="1" x="4178"/>
        <item m="1" x="3309"/>
        <item m="1" x="2665"/>
        <item m="1" x="1745"/>
        <item m="1" x="1231"/>
        <item m="1" x="4301"/>
        <item m="1" x="1566"/>
        <item m="1" x="2408"/>
        <item m="1" x="6356"/>
        <item m="1" x="7504"/>
        <item m="1" x="799"/>
        <item m="1" x="925"/>
        <item m="1" x="5776"/>
        <item m="1" x="5006"/>
        <item m="1" x="2027"/>
        <item m="1" x="5588"/>
        <item m="1" x="6410"/>
        <item m="1" x="6735"/>
        <item m="1" x="5181"/>
        <item m="1" x="2419"/>
        <item m="1" x="1689"/>
        <item m="1" x="1482"/>
        <item m="1" x="4759"/>
        <item m="1" x="7529"/>
        <item m="1" x="7891"/>
        <item m="1" x="3919"/>
        <item m="1" x="6092"/>
        <item m="1" x="3417"/>
        <item m="1" x="655"/>
        <item m="1" x="3364"/>
        <item m="1" x="7978"/>
        <item m="1" x="5397"/>
        <item m="1" x="6062"/>
        <item m="1" x="4855"/>
        <item m="1" x="3125"/>
        <item m="1" x="2792"/>
        <item m="1" x="3882"/>
        <item m="1" x="1160"/>
        <item m="1" x="1403"/>
        <item m="1" x="7484"/>
        <item m="1" x="2160"/>
        <item m="1" x="1692"/>
        <item m="1" x="1540"/>
        <item m="1" x="7741"/>
        <item m="1" x="3905"/>
        <item m="1" x="1038"/>
        <item m="1" x="5807"/>
        <item m="1" x="6658"/>
        <item m="1" x="377"/>
        <item m="1" x="2163"/>
        <item m="1" x="2418"/>
        <item m="1" x="2112"/>
        <item m="1" x="7589"/>
        <item m="1" x="7941"/>
        <item m="1" x="6976"/>
        <item m="1" x="2184"/>
        <item m="1" x="1598"/>
        <item m="1" x="4646"/>
        <item m="1" x="7503"/>
        <item m="1" x="3008"/>
        <item m="1" x="1401"/>
        <item m="1" x="5210"/>
        <item m="1" x="6038"/>
        <item m="1" x="5936"/>
        <item m="1" x="5180"/>
        <item m="1" x="1003"/>
        <item m="1" x="6823"/>
        <item m="1" x="568"/>
        <item m="1" x="6587"/>
        <item m="1" x="4041"/>
        <item m="1" x="1117"/>
        <item m="1" x="2259"/>
        <item m="1" x="2726"/>
        <item m="1" x="1600"/>
        <item m="1" x="5558"/>
        <item m="1" x="4999"/>
        <item m="1" x="462"/>
        <item m="1" x="2668"/>
        <item m="1" x="5371"/>
        <item m="1" x="4723"/>
        <item m="1" x="3559"/>
        <item m="1" x="4620"/>
        <item m="1" x="3951"/>
        <item m="1" x="353"/>
        <item m="1" x="6648"/>
        <item m="1" x="6230"/>
        <item m="1" x="5974"/>
        <item m="1" x="6507"/>
        <item m="1" x="2444"/>
        <item m="1" x="4354"/>
        <item m="1" x="346"/>
        <item m="1" x="5103"/>
        <item m="1" x="1150"/>
        <item m="1" x="5352"/>
        <item m="1" x="3071"/>
        <item m="1" x="1287"/>
        <item m="1" x="4492"/>
        <item m="1" x="7794"/>
        <item m="1" x="7763"/>
        <item m="1" x="4756"/>
        <item m="1" x="5793"/>
        <item m="1" x="4714"/>
        <item m="1" x="4002"/>
        <item m="1" x="1967"/>
        <item m="1" x="6131"/>
        <item m="1" x="7467"/>
        <item m="1" x="6315"/>
        <item m="1" x="6608"/>
        <item m="1" x="7960"/>
        <item m="1" x="7325"/>
        <item m="1" x="514"/>
        <item m="1" x="6797"/>
        <item m="1" x="7210"/>
        <item m="1" x="7436"/>
        <item m="1" x="1060"/>
        <item m="1" x="1099"/>
        <item m="1" x="2818"/>
        <item m="1" x="3561"/>
        <item m="1" x="753"/>
        <item m="1" x="2359"/>
        <item m="1" x="7150"/>
        <item m="1" x="4624"/>
        <item m="1" x="3508"/>
        <item m="1" x="6189"/>
        <item m="1" x="7770"/>
        <item m="1" x="4595"/>
        <item m="1" x="3397"/>
        <item m="1" x="5940"/>
        <item m="1" x="6033"/>
        <item m="1" x="6702"/>
        <item m="1" x="4959"/>
        <item m="1" x="5091"/>
        <item m="1" x="2845"/>
        <item m="1" x="3330"/>
        <item m="1" x="6829"/>
        <item m="1" x="5196"/>
        <item m="1" x="5215"/>
        <item m="1" x="3731"/>
        <item m="1" x="4329"/>
        <item m="1" x="4241"/>
        <item m="1" x="3022"/>
        <item m="1" x="4886"/>
        <item m="1" x="723"/>
        <item m="1" x="1706"/>
        <item m="1" x="6274"/>
        <item m="1" x="7444"/>
        <item m="1" x="4510"/>
        <item m="1" x="4939"/>
        <item m="1" x="823"/>
        <item m="1" x="1707"/>
        <item m="1" x="4310"/>
        <item m="1" x="5615"/>
        <item m="1" x="5058"/>
        <item m="1" x="4895"/>
        <item m="1" x="2866"/>
        <item m="1" x="2883"/>
        <item m="1" x="7912"/>
        <item m="1" x="4961"/>
        <item m="1" x="1430"/>
        <item m="1" x="5870"/>
        <item m="1" x="4491"/>
        <item m="1" x="3325"/>
        <item m="1" x="1964"/>
        <item m="1" x="966"/>
        <item m="1" x="2701"/>
        <item m="1" x="4888"/>
        <item m="1" x="5129"/>
        <item m="1" x="7819"/>
        <item m="1" x="7798"/>
        <item m="1" x="4051"/>
        <item m="1" x="7490"/>
        <item m="1" x="2985"/>
        <item m="1" x="2081"/>
        <item m="1" x="2516"/>
        <item m="1" x="3599"/>
        <item m="1" x="5860"/>
        <item m="1" x="6842"/>
        <item m="1" x="5727"/>
        <item m="1" x="6877"/>
        <item m="1" x="6177"/>
        <item m="1" x="6058"/>
        <item m="1" x="783"/>
        <item m="1" x="7716"/>
        <item m="1" x="5869"/>
        <item m="1" x="3203"/>
        <item m="1" x="5007"/>
        <item m="1" x="1343"/>
        <item m="1" x="4137"/>
        <item m="1" x="5522"/>
        <item m="1" x="4299"/>
        <item m="1" x="7254"/>
        <item m="1" x="7245"/>
        <item m="1" x="5059"/>
        <item m="1" x="4469"/>
        <item m="1" x="7723"/>
        <item m="1" x="7926"/>
        <item m="1" x="7777"/>
        <item m="1" x="7764"/>
        <item m="1" x="4996"/>
        <item m="1" x="5206"/>
        <item m="1" x="4257"/>
        <item m="1" x="4237"/>
        <item m="1" x="1618"/>
        <item m="1" x="6222"/>
        <item m="1" x="4094"/>
        <item m="1" x="4135"/>
        <item m="1" x="7069"/>
        <item m="1" x="454"/>
        <item m="1" x="449"/>
        <item m="1" x="493"/>
        <item m="1" x="7524"/>
        <item m="1" x="5178"/>
        <item m="1" x="2047"/>
        <item m="1" x="6863"/>
        <item m="1" x="3430"/>
        <item m="1" x="2331"/>
        <item m="1" x="625"/>
        <item m="1" x="4521"/>
        <item m="1" x="3312"/>
        <item m="1" x="1590"/>
        <item m="1" x="755"/>
        <item m="1" x="879"/>
        <item m="1" x="6768"/>
        <item m="1" x="5787"/>
        <item m="1" x="450"/>
        <item m="1" x="1169"/>
        <item m="1" x="7702"/>
        <item m="1" x="1292"/>
        <item m="1" x="1269"/>
        <item m="1" x="1429"/>
        <item m="1" x="4222"/>
        <item m="1" x="4210"/>
        <item m="1" x="3450"/>
        <item m="1" x="4934"/>
        <item m="1" x="7826"/>
        <item m="1" x="1779"/>
        <item m="1" x="1791"/>
        <item m="1" x="6506"/>
        <item m="1" x="2108"/>
        <item m="1" x="2641"/>
        <item m="1" x="3898"/>
        <item m="1" x="3033"/>
        <item m="1" x="7027"/>
        <item m="1" x="7809"/>
        <item m="1" x="7429"/>
        <item m="1" x="7439"/>
        <item m="1" x="7792"/>
        <item m="1" x="6079"/>
        <item m="1" x="855"/>
        <item m="1" x="471"/>
        <item m="1" x="3619"/>
        <item m="1" x="7419"/>
        <item m="1" x="3102"/>
        <item m="1" x="6979"/>
        <item m="1" x="6220"/>
        <item m="1" x="3623"/>
        <item m="1" x="6920"/>
        <item m="1" x="2488"/>
        <item m="1" x="4773"/>
        <item m="1" x="7302"/>
        <item m="1" x="3921"/>
        <item m="1" x="5309"/>
        <item m="1" x="1443"/>
        <item m="1" x="3367"/>
        <item m="1" x="7973"/>
        <item m="1" x="1586"/>
        <item m="1" x="7884"/>
        <item m="1" x="7783"/>
        <item m="1" x="7998"/>
        <item m="1" x="7700"/>
        <item m="1" x="5614"/>
        <item m="1" x="4048"/>
        <item m="1" x="1597"/>
        <item m="1" x="501"/>
        <item m="1" x="1301"/>
        <item m="1" x="5121"/>
        <item m="1" x="600"/>
        <item m="1" x="2630"/>
        <item m="1" x="4372"/>
        <item m="1" x="658"/>
        <item m="1" x="6316"/>
        <item m="1" x="6994"/>
        <item m="1" x="7843"/>
        <item m="1" x="4912"/>
        <item m="1" x="5773"/>
        <item m="1" x="888"/>
        <item m="1" x="1306"/>
        <item m="1" x="2512"/>
        <item m="1" x="5105"/>
        <item m="1" x="876"/>
        <item m="1" x="4264"/>
        <item m="1" x="5947"/>
        <item m="1" x="3293"/>
        <item m="1" x="572"/>
        <item m="1" x="3679"/>
        <item m="1" x="3961"/>
        <item m="1" x="4218"/>
        <item m="1" x="5706"/>
        <item m="1" x="5304"/>
        <item m="1" x="5300"/>
        <item m="1" x="4074"/>
        <item m="1" x="1473"/>
        <item m="1" x="2831"/>
        <item m="1" x="4037"/>
        <item m="1" x="6100"/>
        <item m="1" x="3420"/>
        <item m="1" x="1740"/>
        <item m="1" x="4612"/>
        <item m="1" x="3608"/>
        <item m="1" x="4101"/>
        <item m="1" x="4207"/>
        <item m="1" x="3664"/>
        <item m="1" x="2134"/>
        <item m="1" x="1782"/>
        <item m="1" x="664"/>
        <item m="1" x="1824"/>
        <item m="1" x="4456"/>
        <item m="1" x="2457"/>
        <item m="1" x="6459"/>
        <item m="1" x="740"/>
        <item m="1" x="6778"/>
        <item m="1" x="4840"/>
        <item m="1" x="4088"/>
        <item m="1" x="5238"/>
        <item m="1" x="6961"/>
        <item m="1" x="6631"/>
        <item m="1" x="5013"/>
        <item m="1" x="7833"/>
        <item m="1" x="3808"/>
        <item m="1" x="1816"/>
        <item m="1" x="3147"/>
        <item m="1" x="610"/>
        <item m="1" x="6012"/>
        <item m="1" x="5235"/>
        <item m="1" x="1833"/>
        <item m="1" x="489"/>
        <item m="1" x="1990"/>
        <item m="1" x="3917"/>
        <item m="1" x="2800"/>
        <item m="1" x="3669"/>
        <item m="1" x="7561"/>
        <item m="1" x="2826"/>
        <item m="1" x="976"/>
        <item m="1" x="6671"/>
        <item m="1" x="1338"/>
        <item m="1" x="5266"/>
        <item m="1" x="7612"/>
        <item m="1" x="4266"/>
        <item m="1" x="1153"/>
        <item m="1" x="5314"/>
        <item m="1" x="3064"/>
        <item m="1" x="3683"/>
        <item m="1" x="4853"/>
        <item m="1" x="2280"/>
        <item m="1" x="2997"/>
        <item m="1" x="5045"/>
        <item m="1" x="6289"/>
        <item m="1" x="745"/>
        <item m="1" x="3685"/>
        <item m="1" x="7624"/>
        <item m="1" x="7747"/>
        <item m="1" x="3755"/>
        <item m="1" x="1855"/>
        <item m="1" x="2267"/>
        <item m="1" x="2968"/>
        <item m="1" x="3349"/>
        <item m="1" x="3069"/>
        <item m="1" x="4977"/>
        <item m="1" x="2578"/>
        <item m="1" x="7789"/>
        <item m="1" x="7299"/>
        <item m="1" x="5191"/>
        <item m="1" x="4394"/>
        <item m="1" x="885"/>
        <item m="1" x="1753"/>
        <item m="1" x="4476"/>
        <item m="1" x="3735"/>
        <item m="1" x="3593"/>
        <item m="1" x="4479"/>
        <item m="1" x="4277"/>
        <item m="1" x="7901"/>
        <item m="1" x="7947"/>
        <item m="1" x="2715"/>
        <item m="1" x="6371"/>
        <item m="1" x="3694"/>
        <item m="1" x="2774"/>
        <item m="1" x="497"/>
        <item m="1" x="7093"/>
        <item m="1" x="3620"/>
        <item m="1" x="3775"/>
        <item m="1" x="806"/>
        <item m="1" x="7575"/>
        <item m="1" x="5679"/>
        <item m="1" x="1915"/>
        <item m="1" x="5789"/>
        <item m="1" x="1578"/>
        <item m="1" x="1207"/>
        <item m="1" x="1504"/>
        <item m="1" x="4362"/>
        <item m="1" x="2086"/>
        <item m="1" x="5077"/>
        <item m="1" x="6415"/>
        <item m="1" x="7362"/>
        <item m="1" x="2053"/>
        <item m="1" x="2031"/>
        <item m="1" x="4179"/>
        <item m="1" x="5705"/>
        <item m="1" x="5955"/>
        <item m="1" x="7130"/>
        <item m="1" x="7061"/>
        <item m="1" x="3439"/>
        <item m="1" x="7540"/>
        <item m="1" x="5335"/>
        <item m="1" x="797"/>
        <item m="1" x="1391"/>
        <item m="1" x="7068"/>
        <item m="1" x="2643"/>
        <item m="1" x="7859"/>
        <item m="1" x="7942"/>
        <item m="1" x="3854"/>
        <item m="1" x="1851"/>
        <item m="1" x="6349"/>
        <item m="1" x="5468"/>
        <item m="1" x="6582"/>
        <item m="1" x="2421"/>
        <item m="1" x="7636"/>
        <item m="1" x="1919"/>
        <item m="1" x="2887"/>
        <item m="1" x="4724"/>
        <item m="1" x="1655"/>
        <item m="1" x="4027"/>
        <item m="1" x="420"/>
        <item m="1" x="4970"/>
        <item m="1" x="1787"/>
        <item m="1" x="7909"/>
        <item m="1" x="477"/>
        <item m="1" x="1112"/>
        <item m="1" x="3625"/>
        <item m="1" x="2176"/>
        <item m="1" x="7187"/>
        <item m="1" x="2024"/>
        <item m="1" x="1544"/>
        <item m="1" x="349"/>
        <item m="1" x="7155"/>
        <item m="1" x="667"/>
        <item m="1" x="2323"/>
        <item m="1" x="2974"/>
        <item m="1" x="5626"/>
        <item m="1" x="1865"/>
        <item m="1" x="4870"/>
        <item m="1" x="2782"/>
        <item m="1" x="4891"/>
        <item m="1" x="6726"/>
        <item m="1" x="7870"/>
        <item m="1" x="3555"/>
        <item m="1" x="605"/>
        <item m="1" x="3479"/>
        <item m="1" x="5831"/>
        <item m="1" x="1621"/>
        <item m="1" x="2504"/>
        <item m="1" x="5033"/>
        <item m="1" x="7650"/>
        <item m="1" x="1878"/>
        <item m="1" x="2449"/>
        <item m="1" x="4878"/>
        <item m="1" x="6673"/>
        <item m="1" x="1877"/>
        <item m="1" x="1145"/>
        <item m="1" x="5067"/>
        <item m="1" x="5120"/>
        <item m="1" x="5168"/>
        <item m="1" x="2166"/>
        <item m="1" x="7037"/>
        <item m="1" x="6645"/>
        <item m="1" x="6465"/>
        <item m="1" x="7631"/>
        <item m="1" x="6226"/>
        <item m="1" x="3432"/>
        <item m="1" x="4826"/>
        <item m="1" x="6432"/>
        <item m="1" x="6101"/>
        <item m="1" x="4286"/>
        <item m="1" x="7089"/>
        <item m="1" x="2649"/>
        <item m="1" x="4919"/>
        <item m="1" x="408"/>
        <item m="1" x="6454"/>
        <item m="1" x="6384"/>
        <item m="1" x="6171"/>
        <item m="1" x="5041"/>
        <item m="1" x="6246"/>
        <item m="1" x="3476"/>
        <item m="1" x="6753"/>
        <item m="1" x="5153"/>
        <item m="1" x="3878"/>
        <item m="1" x="7959"/>
        <item m="1" x="746"/>
        <item m="1" x="6031"/>
        <item m="1" x="2841"/>
        <item m="1" x="3753"/>
        <item m="1" x="7451"/>
        <item m="1" x="5711"/>
        <item m="1" x="3846"/>
        <item m="1" x="2098"/>
        <item m="1" x="3487"/>
        <item m="1" x="706"/>
        <item m="1" x="6554"/>
        <item m="1" x="4869"/>
        <item m="1" x="6659"/>
        <item m="1" x="1007"/>
        <item m="1" x="5806"/>
        <item m="1" x="3040"/>
        <item m="1" x="1461"/>
        <item m="1" x="6404"/>
        <item m="1" x="3393"/>
        <item m="1" x="430"/>
        <item m="1" x="6175"/>
        <item m="1" x="6820"/>
        <item m="1" x="5624"/>
        <item m="1" x="7049"/>
        <item m="1" x="6751"/>
        <item m="1" x="6548"/>
        <item m="1" x="1213"/>
        <item m="1" x="1887"/>
        <item m="1" x="7190"/>
        <item m="1" x="1580"/>
        <item m="1" x="6256"/>
        <item m="1" x="7480"/>
        <item m="1" x="7115"/>
        <item m="1" x="3717"/>
        <item m="1" x="6937"/>
        <item m="1" x="1108"/>
        <item m="1" x="1020"/>
        <item m="1" x="7592"/>
        <item m="1" x="6814"/>
        <item m="1" x="5157"/>
        <item m="1" x="5872"/>
        <item m="1" x="6482"/>
        <item m="1" x="3714"/>
        <item m="1" x="5868"/>
        <item m="1" x="6713"/>
        <item m="1" x="698"/>
        <item m="1" x="2806"/>
        <item m="1" x="863"/>
        <item m="1" x="5982"/>
        <item m="1" x="6922"/>
        <item m="1" x="4480"/>
        <item m="1" x="1370"/>
        <item m="1" x="3451"/>
        <item m="1" x="756"/>
        <item m="1" x="1378"/>
        <item m="1" x="4336"/>
        <item m="1" x="2494"/>
        <item m="1" x="2186"/>
        <item m="1" x="7655"/>
        <item m="1" x="3121"/>
        <item m="1" x="1704"/>
        <item m="1" x="5816"/>
        <item m="1" x="6071"/>
        <item m="1" x="1279"/>
        <item m="1" x="5185"/>
        <item m="1" x="2562"/>
        <item m="1" x="4174"/>
        <item m="1" x="1344"/>
        <item m="1" x="3777"/>
        <item m="1" x="7722"/>
        <item m="1" x="641"/>
        <item m="1" x="4375"/>
        <item m="1" x="7092"/>
        <item m="1" x="2102"/>
        <item m="1" x="2566"/>
        <item m="1" x="2147"/>
        <item m="1" x="2717"/>
        <item m="1" x="4294"/>
        <item m="1" x="3604"/>
        <item m="1" x="3887"/>
        <item m="1" x="4342"/>
        <item m="1" x="7606"/>
        <item m="1" x="3433"/>
        <item m="1" x="3282"/>
        <item m="1" x="581"/>
        <item m="1" x="990"/>
        <item m="1" x="3881"/>
        <item m="1" x="5338"/>
        <item m="1" x="2088"/>
        <item m="1" x="4907"/>
        <item m="1" x="6147"/>
        <item m="1" x="7314"/>
        <item m="1" x="5230"/>
        <item m="1" x="5288"/>
        <item m="1" x="6009"/>
        <item m="1" x="2299"/>
        <item m="1" x="7184"/>
        <item m="1" x="4739"/>
        <item m="1" x="1723"/>
        <item m="1" x="5001"/>
        <item m="1" x="439"/>
        <item m="1" x="3032"/>
        <item m="1" x="5085"/>
        <item m="1" x="5579"/>
        <item m="1" x="3059"/>
        <item m="1" x="1739"/>
        <item m="1" x="984"/>
        <item m="1" x="4325"/>
        <item m="1" x="443"/>
        <item m="1" x="3254"/>
        <item m="1" x="2136"/>
        <item m="1" x="5443"/>
        <item m="1" x="5739"/>
        <item m="1" x="445"/>
        <item m="1" x="6258"/>
        <item m="1" x="7542"/>
        <item m="1" x="818"/>
        <item m="1" x="4539"/>
        <item m="1" x="6741"/>
        <item m="1" x="3913"/>
        <item m="1" x="5440"/>
        <item m="1" x="5319"/>
        <item m="1" x="1402"/>
        <item m="1" x="2377"/>
        <item m="1" x="5267"/>
        <item m="1" x="4303"/>
        <item m="1" x="6754"/>
        <item m="1" x="6665"/>
        <item m="1" x="6766"/>
        <item m="1" x="2142"/>
        <item m="1" x="1834"/>
        <item m="1" x="3091"/>
        <item m="1" x="470"/>
        <item m="1" x="632"/>
        <item m="1" x="7868"/>
        <item m="1" x="644"/>
        <item m="1" x="1354"/>
        <item m="1" x="4841"/>
        <item m="1" x="4737"/>
        <item m="1" x="4804"/>
        <item m="1" x="1056"/>
        <item m="1" x="2650"/>
        <item m="1" x="7488"/>
        <item m="1" x="3199"/>
        <item m="1" x="1841"/>
        <item m="1" x="5763"/>
        <item m="1" x="3825"/>
        <item m="1" x="7421"/>
        <item m="1" x="4030"/>
        <item m="1" x="893"/>
        <item m="1" x="4416"/>
        <item m="1" x="7948"/>
        <item m="1" x="3749"/>
        <item m="1" x="794"/>
        <item m="1" x="7260"/>
        <item m="1" x="3544"/>
        <item m="1" x="4650"/>
        <item m="1" x="1136"/>
        <item m="1" x="1032"/>
        <item m="1" x="1425"/>
        <item m="1" x="3376"/>
        <item m="1" x="5607"/>
        <item m="1" x="7291"/>
        <item m="1" x="677"/>
        <item m="1" x="5742"/>
        <item m="1" x="6698"/>
        <item m="1" x="3151"/>
        <item m="1" x="5918"/>
        <item m="1" x="3701"/>
        <item m="1" x="6233"/>
        <item m="1" x="444"/>
        <item m="1" x="5612"/>
        <item m="1" x="5415"/>
        <item m="1" x="4393"/>
        <item m="1" x="4497"/>
        <item m="1" x="4129"/>
        <item m="1" x="7915"/>
        <item m="1" x="1322"/>
        <item m="1" x="6468"/>
        <item m="1" x="7328"/>
        <item m="1" x="4933"/>
        <item m="1" x="1465"/>
        <item m="1" x="1395"/>
        <item m="1" x="640"/>
        <item m="1" x="1168"/>
        <item m="1" x="7647"/>
        <item m="1" x="4506"/>
        <item m="1" x="2320"/>
        <item m="1" x="6763"/>
        <item m="1" x="4696"/>
        <item m="1" x="4560"/>
        <item m="1" x="6951"/>
        <item m="1" x="2235"/>
        <item m="1" x="7346"/>
        <item m="1" x="2357"/>
        <item m="1" x="7461"/>
        <item m="1" x="7969"/>
        <item m="1" x="6243"/>
        <item m="1" x="1918"/>
        <item m="1" x="5575"/>
        <item m="1" x="483"/>
        <item m="1" x="1799"/>
        <item m="1" x="5743"/>
        <item m="1" x="1276"/>
        <item m="1" x="6090"/>
        <item m="1" x="3012"/>
        <item m="1" x="1576"/>
        <item m="1" x="7519"/>
        <item m="1" x="3636"/>
        <item m="1" x="2534"/>
        <item m="1" x="3581"/>
        <item m="1" x="5930"/>
        <item m="1" x="7401"/>
        <item m="1" x="2614"/>
        <item m="1" x="5399"/>
        <item m="1" x="702"/>
        <item m="1" x="6475"/>
        <item m="1" x="3899"/>
        <item m="1" x="7457"/>
        <item m="1" x="5211"/>
        <item m="1" x="5437"/>
        <item m="1" x="4089"/>
        <item m="1" x="6544"/>
        <item m="1" x="7521"/>
        <item m="1" x="4850"/>
        <item m="1" x="3029"/>
        <item m="1" x="5954"/>
        <item m="1" x="1956"/>
        <item m="1" x="488"/>
        <item m="1" x="1673"/>
        <item m="1" x="1670"/>
        <item m="1" x="7638"/>
        <item m="1" x="3346"/>
        <item m="1" x="5495"/>
        <item m="1" x="7364"/>
        <item m="1" x="971"/>
        <item m="1" x="1333"/>
        <item m="1" x="5903"/>
        <item m="1" x="6812"/>
        <item m="1" x="2292"/>
        <item m="1" x="6792"/>
        <item m="1" x="2795"/>
        <item m="1" x="6880"/>
        <item m="1" x="1156"/>
        <item m="1" x="5125"/>
        <item m="1" x="988"/>
        <item m="1" x="7787"/>
        <item m="1" x="2864"/>
        <item m="1" x="1328"/>
        <item m="1" x="3398"/>
        <item m="1" x="911"/>
        <item m="1" x="4926"/>
        <item m="1" x="7668"/>
        <item m="1" x="2890"/>
        <item m="1" x="2062"/>
        <item m="1" x="5554"/>
        <item m="1" x="3224"/>
        <item m="1" x="1946"/>
        <item m="1" x="1695"/>
        <item m="1" x="5854"/>
        <item m="1" x="2450"/>
        <item m="1" x="880"/>
        <item m="1" x="7494"/>
        <item m="1" x="6345"/>
        <item m="1" x="973"/>
        <item m="1" x="7817"/>
        <item m="1" x="3379"/>
        <item m="1" x="1093"/>
        <item m="1" x="6932"/>
        <item m="1" x="5377"/>
        <item m="1" x="381"/>
        <item m="1" x="6970"/>
        <item m="1" x="4460"/>
        <item m="1" x="5348"/>
        <item m="1" x="412"/>
        <item m="1" x="1368"/>
        <item m="1" x="943"/>
        <item m="1" x="7397"/>
        <item m="1" x="5672"/>
        <item m="1" x="678"/>
        <item m="1" x="616"/>
        <item m="1" x="6523"/>
        <item m="1" x="1795"/>
        <item m="1" x="2168"/>
        <item m="1" x="3999"/>
        <item m="1" x="2189"/>
        <item m="1" x="429"/>
        <item m="1" x="647"/>
        <item m="1" x="4541"/>
        <item m="1" x="690"/>
        <item m="1" x="2567"/>
        <item m="1" x="6795"/>
        <item m="1" x="6746"/>
        <item m="1" x="7486"/>
        <item m="1" x="4065"/>
        <item m="1" x="425"/>
        <item m="1" x="6419"/>
        <item m="1" x="1227"/>
        <item m="1" x="6249"/>
        <item m="1" x="3936"/>
        <item m="1" x="7079"/>
        <item m="1" x="5823"/>
        <item m="1" x="6967"/>
        <item m="1" x="509"/>
        <item m="1" x="5188"/>
        <item m="1" x="3812"/>
        <item m="1" x="6093"/>
        <item m="1" x="7298"/>
        <item m="1" x="3865"/>
        <item m="1" x="1771"/>
        <item m="1" x="4400"/>
        <item m="1" x="722"/>
        <item m="1" x="7367"/>
        <item m="1" x="4861"/>
        <item m="1" x="1906"/>
        <item m="1" x="866"/>
        <item m="1" x="2246"/>
        <item m="1" x="2976"/>
        <item m="1" x="5724"/>
        <item m="1" x="357"/>
        <item m="1" x="546"/>
        <item m="1" x="3460"/>
        <item m="1" x="5000"/>
        <item m="1" x="2080"/>
        <item m="1" x="1677"/>
        <item m="1" x="4454"/>
        <item m="1" x="3077"/>
        <item m="1" x="689"/>
        <item m="1" x="1642"/>
        <item m="1" x="6023"/>
        <item m="1" x="7425"/>
        <item m="1" x="6977"/>
        <item m="1" x="3234"/>
        <item m="1" x="2544"/>
        <item m="1" x="5737"/>
        <item m="1" x="7679"/>
        <item m="1" x="1349"/>
        <item m="1" x="6511"/>
        <item m="1" x="2942"/>
        <item m="1" x="1567"/>
        <item m="1" x="7765"/>
        <item m="1" x="2468"/>
        <item m="1" x="6389"/>
        <item m="1" x="3030"/>
        <item m="1" x="7022"/>
        <item m="1" x="7863"/>
        <item m="1" x="830"/>
        <item m="1" x="5022"/>
        <item m="1" x="3943"/>
        <item m="1" x="6299"/>
        <item m="1" x="1205"/>
        <item m="1" x="3801"/>
        <item m="1" x="4832"/>
        <item m="1" x="5783"/>
        <item m="1" x="7055"/>
        <item m="1" x="7255"/>
        <item m="1" x="4843"/>
        <item m="1" x="6088"/>
        <item m="1" x="6452"/>
        <item m="1" x="4984"/>
        <item m="1" x="6572"/>
        <item m="1" x="3505"/>
        <item m="1" x="7623"/>
        <item m="1" x="2000"/>
        <item m="1" x="1680"/>
        <item m="1" x="6606"/>
        <item m="1" x="2025"/>
        <item m="1" x="4042"/>
        <item m="1" x="1760"/>
        <item m="1" x="751"/>
        <item m="1" x="6672"/>
        <item m="1" x="2852"/>
        <item m="1" x="4796"/>
        <item m="1" x="1560"/>
        <item m="1" x="7963"/>
        <item m="1" x="2257"/>
        <item m="1" x="5212"/>
        <item m="1" x="423"/>
        <item m="1" x="362"/>
        <item m="1" x="963"/>
        <item m="1" x="7288"/>
        <item m="1" x="6747"/>
        <item m="1" x="2074"/>
        <item m="1" x="5901"/>
        <item m="1" x="3333"/>
        <item m="1" x="3856"/>
        <item m="1" x="402"/>
        <item m="1" x="2828"/>
        <item m="1" x="4307"/>
        <item m="1" x="4626"/>
        <item m="1" x="878"/>
        <item m="1" x="2725"/>
        <item m="1" x="2131"/>
        <item m="1" x="3805"/>
        <item m="1" x="4053"/>
        <item m="1" x="1326"/>
        <item m="1" x="3482"/>
        <item m="1" x="5897"/>
        <item m="1" x="2023"/>
        <item m="1" x="7585"/>
        <item m="1" x="3869"/>
        <item m="1" x="2352"/>
        <item m="1" x="7062"/>
        <item m="1" x="6567"/>
        <item m="1" x="1994"/>
        <item m="1" x="4119"/>
        <item m="1" x="6142"/>
        <item m="1" x="4732"/>
        <item m="1" x="3991"/>
        <item m="1" x="2183"/>
        <item m="1" x="4657"/>
        <item m="1" x="5354"/>
        <item m="1" x="2043"/>
        <item m="1" x="2305"/>
        <item m="1" x="5254"/>
        <item m="1" x="6601"/>
        <item m="1" x="6368"/>
        <item m="1" x="6421"/>
        <item m="1" x="1327"/>
        <item m="1" x="1116"/>
        <item m="1" x="4028"/>
        <item m="1" x="442"/>
        <item m="1" x="5581"/>
        <item m="1" x="2714"/>
        <item m="1" x="1846"/>
        <item m="1" x="1200"/>
        <item m="1" x="3057"/>
        <item m="1" x="4146"/>
        <item m="1" x="1583"/>
        <item m="1" x="4858"/>
        <item m="1" x="2691"/>
        <item m="1" x="1664"/>
        <item m="1" x="1699"/>
        <item m="1" x="5571"/>
        <item m="1" x="1178"/>
        <item m="1" x="5074"/>
        <item m="1" x="2986"/>
        <item m="1" x="1789"/>
        <item m="1" x="683"/>
        <item m="1" x="1929"/>
        <item m="1" x="917"/>
        <item m="1" x="5401"/>
        <item m="1" x="1272"/>
        <item m="1" x="7309"/>
        <item m="1" x="393"/>
        <item m="1" x="2122"/>
        <item m="1" x="3025"/>
        <item m="1" x="4690"/>
        <item m="1" x="3933"/>
        <item m="1" x="615"/>
        <item m="1" x="3219"/>
        <item m="1" x="5572"/>
        <item m="1" x="3045"/>
        <item m="1" x="4693"/>
        <item m="1" x="5370"/>
        <item m="1" x="6037"/>
        <item m="1" x="2030"/>
        <item m="1" x="2476"/>
        <item m="1" x="458"/>
        <item m="1" x="378"/>
        <item m="1" x="633"/>
        <item m="1" x="4159"/>
        <item m="1" x="6599"/>
        <item m="1" x="2310"/>
        <item m="1" x="2667"/>
        <item m="1" x="5712"/>
        <item m="1" x="7531"/>
        <item m="1" x="2983"/>
        <item m="1" x="7280"/>
        <item m="1" x="2480"/>
        <item m="1" x="5376"/>
        <item m="1" x="6011"/>
        <item m="1" x="4747"/>
        <item m="1" x="5839"/>
        <item m="1" x="3977"/>
        <item m="1" x="6843"/>
        <item m="1" x="7598"/>
        <item m="1" x="2132"/>
        <item m="1" x="6219"/>
        <item m="1" x="4189"/>
        <item m="1" x="1445"/>
        <item m="1" x="6178"/>
        <item m="1" x="4145"/>
        <item m="1" x="7556"/>
        <item m="1" x="7554"/>
        <item m="1" x="1408"/>
        <item m="1" x="6816"/>
        <item m="1" x="2766"/>
        <item m="1" x="6869"/>
        <item m="1" x="4514"/>
        <item m="1" x="4788"/>
        <item m="1" x="3411"/>
        <item m="1" x="1034"/>
        <item m="1" x="994"/>
        <item m="1" x="1703"/>
        <item m="1" x="5545"/>
        <item m="1" x="7599"/>
        <item m="1" x="4567"/>
        <item m="1" x="311"/>
        <item m="1" x="312"/>
        <item m="1" x="313"/>
        <item m="1" x="314"/>
        <item m="1" x="315"/>
        <item m="1" x="317"/>
        <item m="1" x="319"/>
        <item m="1" x="321"/>
        <item m="1" x="322"/>
        <item m="1" x="323"/>
        <item m="1" x="324"/>
        <item m="1" x="325"/>
        <item m="1" x="326"/>
        <item m="1" x="327"/>
        <item m="1" x="328"/>
        <item m="1" x="329"/>
        <item m="1" x="330"/>
        <item m="1" x="331"/>
        <item m="1" x="332"/>
        <item x="0"/>
        <item x="1"/>
        <item x="2"/>
        <item x="3"/>
        <item x="4"/>
        <item x="5"/>
        <item x="6"/>
        <item x="7"/>
        <item x="8"/>
        <item x="9"/>
        <item x="10"/>
        <item x="11"/>
        <item x="12"/>
        <item x="14"/>
        <item x="15"/>
        <item x="16"/>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5"/>
        <item x="56"/>
        <item x="57"/>
        <item x="58"/>
        <item x="59"/>
        <item x="60"/>
        <item x="61"/>
        <item x="62"/>
        <item x="63"/>
        <item x="64"/>
        <item x="65"/>
        <item x="66"/>
        <item x="67"/>
        <item x="68"/>
        <item x="69"/>
        <item x="70"/>
        <item x="71"/>
        <item x="72"/>
        <item x="73"/>
        <item x="74"/>
        <item x="75"/>
        <item x="76"/>
        <item x="77"/>
        <item x="78"/>
        <item x="80"/>
        <item x="81"/>
        <item x="82"/>
        <item x="83"/>
        <item x="84"/>
        <item x="85"/>
        <item x="87"/>
        <item x="88"/>
        <item x="89"/>
        <item x="90"/>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40"/>
        <item x="241"/>
        <item x="242"/>
        <item x="243"/>
        <item x="244"/>
        <item x="245"/>
        <item x="246"/>
        <item x="247"/>
        <item x="248"/>
        <item x="249"/>
        <item x="250"/>
        <item x="251"/>
        <item x="252"/>
        <item x="253"/>
        <item x="254"/>
        <item x="255"/>
        <item x="256"/>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t="default"/>
      </items>
    </pivotField>
    <pivotField axis="axisRow" showAll="0">
      <items count="25">
        <item x="22"/>
        <item m="1" x="23"/>
        <item x="1"/>
        <item x="19"/>
        <item x="4"/>
        <item x="21"/>
        <item x="0"/>
        <item x="2"/>
        <item x="3"/>
        <item x="5"/>
        <item x="6"/>
        <item x="7"/>
        <item x="8"/>
        <item x="9"/>
        <item x="10"/>
        <item x="11"/>
        <item x="12"/>
        <item x="13"/>
        <item x="14"/>
        <item x="15"/>
        <item x="16"/>
        <item x="17"/>
        <item x="18"/>
        <item x="20"/>
        <item t="default"/>
      </items>
    </pivotField>
    <pivotField showAll="0"/>
    <pivotField showAll="0"/>
    <pivotField showAll="0"/>
    <pivotField dragToRow="0" dragToCol="0" dragToPage="0" showAll="0" defaultSubtotal="0"/>
    <pivotField dataField="1" dragToRow="0" dragToCol="0" dragToPage="0" showAll="0" defaultSubtotal="0"/>
  </pivotFields>
  <rowFields count="2">
    <field x="3"/>
    <field x="7"/>
  </rowFields>
  <rowItems count="27">
    <i>
      <x v="1"/>
    </i>
    <i r="1">
      <x v="12"/>
    </i>
    <i r="1">
      <x v="16"/>
    </i>
    <i r="1">
      <x v="18"/>
    </i>
    <i>
      <x v="2"/>
    </i>
    <i r="1">
      <x v="12"/>
    </i>
    <i r="1">
      <x v="16"/>
    </i>
    <i r="1">
      <x v="18"/>
    </i>
    <i>
      <x v="3"/>
    </i>
    <i r="1">
      <x v="12"/>
    </i>
    <i r="1">
      <x v="16"/>
    </i>
    <i r="1">
      <x v="18"/>
    </i>
    <i>
      <x v="4"/>
    </i>
    <i r="1">
      <x v="12"/>
    </i>
    <i r="1">
      <x v="16"/>
    </i>
    <i r="1">
      <x v="18"/>
    </i>
    <i>
      <x v="5"/>
    </i>
    <i r="1">
      <x v="12"/>
    </i>
    <i>
      <x v="6"/>
    </i>
    <i r="1">
      <x v="12"/>
    </i>
    <i r="1">
      <x v="16"/>
    </i>
    <i>
      <x v="7"/>
    </i>
    <i r="1">
      <x v="12"/>
    </i>
    <i r="1">
      <x v="16"/>
    </i>
    <i>
      <x v="8"/>
    </i>
    <i r="1">
      <x v="12"/>
    </i>
    <i t="grand">
      <x/>
    </i>
  </rowItems>
  <colFields count="1">
    <field x="-2"/>
  </colFields>
  <colItems count="3">
    <i>
      <x/>
    </i>
    <i i="1">
      <x v="1"/>
    </i>
    <i i="2">
      <x v="2"/>
    </i>
  </colItems>
  <pageFields count="5">
    <pageField fld="1" hier="-1"/>
    <pageField fld="2" hier="-1"/>
    <pageField fld="4" hier="-1"/>
    <pageField fld="5" hier="-1"/>
    <pageField fld="6" hier="-1"/>
  </pageFields>
  <dataFields count="3">
    <dataField name="Count of VM" fld="0" subtotal="count" baseField="0" baseItem="0"/>
    <dataField name="Sum of CPUs" fld="3" baseField="3" baseItem="1"/>
    <dataField name="Sum of Memory (GB)" fld="12" baseField="3" baseItem="1" numFmtId="1"/>
  </dataFields>
  <formats count="6">
    <format dxfId="83">
      <pivotArea type="all" dataOnly="0" outline="0" fieldPosition="0"/>
    </format>
    <format dxfId="82">
      <pivotArea outline="0" collapsedLevelsAreSubtotals="1" fieldPosition="0"/>
    </format>
    <format dxfId="81">
      <pivotArea field="3" type="button" dataOnly="0" labelOnly="1" outline="0" axis="axisRow" fieldPosition="0"/>
    </format>
    <format dxfId="80">
      <pivotArea dataOnly="0" labelOnly="1" grandRow="1" outline="0" fieldPosition="0"/>
    </format>
    <format dxfId="79">
      <pivotArea dataOnly="0" labelOnly="1" outline="0" axis="axisValues" fieldPosition="0"/>
    </format>
    <format dxfId="78">
      <pivotArea outline="0" fieldPosition="0">
        <references count="1">
          <reference field="4294967294" count="1">
            <x v="2"/>
          </reference>
        </references>
      </pivotArea>
    </format>
  </formats>
  <pivotTableStyleInfo name="PivotStyleLight16" showRowHeaders="1" showColHeaders="1" showRowStripes="0" showColStripes="0" showLastColumn="1"/>
  <filters count="1">
    <filter fld="7" type="captionContains" evalOrder="-1" id="1" stringValue1="Windows Server">
      <autoFilter ref="A1">
        <filterColumn colId="0">
          <customFilters>
            <customFilter val="*Windows Server*"/>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1561F1-5ECC-4C2E-9F49-D4BB40658510}" name="PivotTable1"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6:D30" firstHeaderRow="0" firstDataRow="1" firstDataCol="1" rowPageCount="4" colPageCount="1"/>
  <pivotFields count="12">
    <pivotField axis="axisRow" showAll="0">
      <items count="8001">
        <item x="344"/>
        <item m="1" x="3823"/>
        <item m="1" x="4715"/>
        <item m="1" x="3306"/>
        <item m="1" x="2058"/>
        <item m="1" x="771"/>
        <item m="1" x="7346"/>
        <item m="1" x="848"/>
        <item m="1" x="6023"/>
        <item m="1" x="6032"/>
        <item m="1" x="6699"/>
        <item m="1" x="5226"/>
        <item m="1" x="3772"/>
        <item m="1" x="2463"/>
        <item m="1" x="5514"/>
        <item m="1" x="4071"/>
        <item m="1" x="2746"/>
        <item m="1" x="1494"/>
        <item m="1" x="4554"/>
        <item m="1" x="3157"/>
        <item m="1" x="2607"/>
        <item m="1" x="2620"/>
        <item m="1" x="2630"/>
        <item m="1" x="807"/>
        <item m="1" x="7391"/>
        <item m="1" x="5804"/>
        <item m="1" x="4340"/>
        <item m="1" x="2969"/>
        <item m="1" x="6232"/>
        <item m="1" x="5958"/>
        <item m="1" x="3962"/>
        <item m="1" x="2459"/>
        <item m="1" x="7814"/>
        <item m="1" x="6206"/>
        <item m="1" x="1974"/>
        <item m="1" x="2151"/>
        <item m="1" x="2157"/>
        <item m="1" x="2166"/>
        <item m="1" x="765"/>
        <item m="1" x="7328"/>
        <item m="1" x="4281"/>
        <item m="1" x="2896"/>
        <item m="1" x="1665"/>
        <item m="1" x="3949"/>
        <item m="1" x="2681"/>
        <item m="1" x="4065"/>
        <item m="1" x="6303"/>
        <item m="1" x="643"/>
        <item m="1" x="3382"/>
        <item m="1" x="2112"/>
        <item m="1" x="5343"/>
        <item m="1" x="593"/>
        <item m="1" x="7159"/>
        <item m="1" x="2239"/>
        <item m="1" x="6078"/>
        <item m="1" x="2781"/>
        <item m="1" x="6938"/>
        <item m="1" x="5426"/>
        <item m="1" x="6389"/>
        <item m="1" x="5511"/>
        <item m="1" x="2006"/>
        <item m="1" x="694"/>
        <item m="1" x="1206"/>
        <item m="1" x="1218"/>
        <item m="1" x="7269"/>
        <item m="1" x="5702"/>
        <item m="1" x="4227"/>
        <item m="1" x="3019"/>
        <item m="1" x="1428"/>
        <item m="1" x="1682"/>
        <item m="1" x="5883"/>
        <item m="1" x="2323"/>
        <item m="1" x="3778"/>
        <item m="1" x="833"/>
        <item m="1" x="3671"/>
        <item m="1" x="6611"/>
        <item m="1" x="5138"/>
        <item m="1" x="6807"/>
        <item m="1" x="4293"/>
        <item m="1" x="5213"/>
        <item m="1" x="781"/>
        <item m="1" x="4949"/>
        <item m="1" x="3416"/>
        <item m="1" x="6519"/>
        <item m="1" x="4813"/>
        <item m="1" x="4908"/>
        <item m="1" x="5026"/>
        <item m="1" x="5725"/>
        <item m="1" x="3975"/>
        <item m="1" x="5230"/>
        <item m="1" x="2720"/>
        <item m="1" x="1595"/>
        <item m="1" x="4108"/>
        <item m="1" x="580"/>
        <item m="1" x="4115"/>
        <item m="1" x="3624"/>
        <item m="1" x="3867"/>
        <item m="1" x="4048"/>
        <item m="1" x="2482"/>
        <item m="1" x="3883"/>
        <item m="1" x="2110"/>
        <item m="1" x="4312"/>
        <item m="1" x="2945"/>
        <item m="1" x="5685"/>
        <item m="1" x="6253"/>
        <item m="1" x="4777"/>
        <item m="1" x="4084"/>
        <item m="1" x="6505"/>
        <item m="1" x="3863"/>
        <item m="1" x="3325"/>
        <item m="1" x="7911"/>
        <item m="1" x="7272"/>
        <item m="1" x="748"/>
        <item m="1" x="5485"/>
        <item m="1" x="6680"/>
        <item m="1" x="5925"/>
        <item m="1" x="1943"/>
        <item m="1" x="931"/>
        <item m="1" x="4202"/>
        <item m="1" x="6004"/>
        <item m="1" x="6713"/>
        <item m="1" x="2283"/>
        <item m="1" x="965"/>
        <item m="1" x="5971"/>
        <item m="1" x="4499"/>
        <item m="1" x="3103"/>
        <item m="1" x="1867"/>
        <item m="1" x="562"/>
        <item m="1" x="7122"/>
        <item m="1" x="5586"/>
        <item m="1" x="4121"/>
        <item m="1" x="6834"/>
        <item m="1" x="5336"/>
        <item m="1" x="3895"/>
        <item m="1" x="2556"/>
        <item m="1" x="7966"/>
        <item m="1" x="6366"/>
        <item m="1" x="4883"/>
        <item m="1" x="3462"/>
        <item m="1" x="4634"/>
        <item m="1" x="3228"/>
        <item m="1" x="1988"/>
        <item m="1" x="682"/>
        <item m="1" x="7260"/>
        <item m="1" x="5689"/>
        <item m="1" x="4217"/>
        <item m="1" x="2836"/>
        <item m="1" x="1605"/>
        <item m="1" x="628"/>
        <item m="1" x="7205"/>
        <item m="1" x="7771"/>
        <item m="1" x="6420"/>
        <item m="1" x="2019"/>
        <item m="1" x="2291"/>
        <item m="1" x="654"/>
        <item m="1" x="7295"/>
        <item m="1" x="7018"/>
        <item m="1" x="6339"/>
        <item m="1" x="2320"/>
        <item m="1" x="702"/>
        <item m="1" x="5988"/>
        <item m="1" x="5989"/>
        <item m="1" x="1115"/>
        <item m="1" x="3312"/>
        <item m="1" x="3987"/>
        <item m="1" x="4550"/>
        <item m="1" x="4653"/>
        <item m="1" x="4762"/>
        <item m="1" x="4864"/>
        <item m="1" x="4959"/>
        <item m="1" x="5074"/>
        <item m="1" x="4599"/>
        <item m="1" x="4709"/>
        <item m="1" x="4819"/>
        <item m="1" x="5139"/>
        <item m="1" x="5249"/>
        <item m="1" x="4517"/>
        <item m="1" x="4621"/>
        <item m="1" x="4725"/>
        <item m="1" x="4828"/>
        <item m="1" x="4922"/>
        <item m="1" x="5034"/>
        <item m="1" x="5153"/>
        <item m="1" x="5258"/>
        <item m="1" x="5331"/>
        <item m="1" x="5435"/>
        <item m="1" x="4520"/>
        <item m="1" x="4626"/>
        <item m="1" x="4727"/>
        <item m="1" x="5774"/>
        <item m="1" x="1438"/>
        <item m="1" x="2785"/>
        <item m="1" x="5229"/>
        <item m="1" x="2263"/>
        <item m="1" x="6316"/>
        <item m="1" x="4842"/>
        <item m="1" x="3413"/>
        <item m="1" x="2837"/>
        <item m="1" x="7920"/>
        <item m="1" x="3393"/>
        <item m="1" x="6683"/>
        <item m="1" x="606"/>
        <item m="1" x="2952"/>
        <item m="1" x="1109"/>
        <item m="1" x="7736"/>
        <item m="1" x="6108"/>
        <item m="1" x="4297"/>
        <item m="1" x="4260"/>
        <item m="1" x="6111"/>
        <item m="1" x="1157"/>
        <item m="1" x="5551"/>
        <item m="1" x="4763"/>
        <item m="1" x="5183"/>
        <item m="1" x="4978"/>
        <item m="1" x="5107"/>
        <item m="1" x="4292"/>
        <item m="1" x="4797"/>
        <item m="1" x="4803"/>
        <item m="1" x="5001"/>
        <item m="1" x="5122"/>
        <item m="1" x="4148"/>
        <item m="1" x="4596"/>
        <item m="1" x="4706"/>
        <item m="1" x="4812"/>
        <item m="1" x="4418"/>
        <item m="1" x="4497"/>
        <item m="1" x="4600"/>
        <item m="1" x="4318"/>
        <item m="1" x="4718"/>
        <item m="1" x="4820"/>
        <item m="1" x="4333"/>
        <item m="1" x="6238"/>
        <item m="1" x="4814"/>
        <item m="1" x="4909"/>
        <item m="1" x="4960"/>
        <item m="1" x="5017"/>
        <item m="1" x="5075"/>
        <item m="1" x="5133"/>
        <item m="1" x="5242"/>
        <item m="1" x="4766"/>
        <item m="1" x="5077"/>
        <item m="1" x="5187"/>
        <item m="1" x="5286"/>
        <item m="1" x="5371"/>
        <item m="1" x="5477"/>
        <item m="1" x="4561"/>
        <item m="1" x="4661"/>
        <item m="1" x="4769"/>
        <item m="1" x="4868"/>
        <item m="1" x="4962"/>
        <item m="1" x="5084"/>
        <item m="1" x="7660"/>
        <item m="1" x="1526"/>
        <item m="1" x="5131"/>
        <item m="1" x="2626"/>
        <item m="1" x="5191"/>
        <item m="1" x="5289"/>
        <item m="1" x="5376"/>
        <item m="1" x="5480"/>
        <item m="1" x="4664"/>
        <item m="1" x="4774"/>
        <item m="1" x="5141"/>
        <item m="1" x="5252"/>
        <item m="1" x="5327"/>
        <item m="1" x="5429"/>
        <item m="1" x="5522"/>
        <item m="1" x="4618"/>
        <item m="1" x="4723"/>
        <item m="1" x="4824"/>
        <item m="1" x="4917"/>
        <item m="1" x="5030"/>
        <item m="1" x="5149"/>
        <item m="1" x="5433"/>
        <item m="1" x="5524"/>
        <item m="1" x="4623"/>
        <item m="1" x="4726"/>
        <item m="1" x="4831"/>
        <item m="1" x="5037"/>
        <item m="1" x="5157"/>
        <item m="1" x="5078"/>
        <item m="1" x="5261"/>
        <item m="1" x="5334"/>
        <item m="1" x="5436"/>
        <item m="1" x="5526"/>
        <item m="1" x="4832"/>
        <item m="1" x="4926"/>
        <item m="1" x="5043"/>
        <item m="1" x="5158"/>
        <item m="1" x="5262"/>
        <item m="1" x="5335"/>
        <item m="1" x="5439"/>
        <item m="1" x="5528"/>
        <item m="1" x="4629"/>
        <item m="1" x="4733"/>
        <item m="1" x="4834"/>
        <item m="1" x="4928"/>
        <item m="1" x="5045"/>
        <item m="1" x="5160"/>
        <item m="1" x="5266"/>
        <item m="1" x="5341"/>
        <item m="1" x="5444"/>
        <item m="1" x="5530"/>
        <item m="1" x="4631"/>
        <item m="1" x="4737"/>
        <item m="1" x="4837"/>
        <item m="1" x="4935"/>
        <item m="1" x="5049"/>
        <item m="1" x="5163"/>
        <item m="1" x="5344"/>
        <item m="1" x="5578"/>
        <item m="1" x="4594"/>
        <item m="1" x="4760"/>
        <item m="1" x="7905"/>
        <item m="1" x="2350"/>
        <item m="1" x="2894"/>
        <item m="1" x="2913"/>
        <item m="1" x="3361"/>
        <item m="1" x="4255"/>
        <item m="1" x="4867"/>
        <item m="1" x="5811"/>
        <item m="1" x="5693"/>
        <item m="1" x="7832"/>
        <item m="1" x="2608"/>
        <item m="1" x="1006"/>
        <item m="1" x="1065"/>
        <item m="1" x="6808"/>
        <item m="1" x="7326"/>
        <item m="1" x="7190"/>
        <item m="1" x="3848"/>
        <item m="1" x="3749"/>
        <item m="1" x="6514"/>
        <item m="1" x="7209"/>
        <item m="1" x="620"/>
        <item m="1" x="6671"/>
        <item m="1" x="1103"/>
        <item m="1" x="2334"/>
        <item m="1" x="5618"/>
        <item m="1" x="5315"/>
        <item m="1" x="4305"/>
        <item m="1" x="3315"/>
        <item m="1" x="2982"/>
        <item m="1" x="2675"/>
        <item m="1" x="2401"/>
        <item m="1" x="2068"/>
        <item m="1" x="1739"/>
        <item m="1" x="1406"/>
        <item m="1" x="1094"/>
        <item m="1" x="780"/>
        <item m="1" x="5231"/>
        <item m="1" x="4822"/>
        <item m="1" x="4441"/>
        <item m="1" x="4119"/>
        <item m="1" x="3776"/>
        <item m="1" x="3401"/>
        <item m="1" x="3056"/>
        <item m="1" x="2743"/>
        <item m="1" x="2466"/>
        <item m="1" x="2140"/>
        <item m="1" x="6801"/>
        <item m="1" x="6398"/>
        <item m="1" x="5992"/>
        <item m="1" x="5657"/>
        <item m="1" x="5307"/>
        <item m="1" x="4910"/>
        <item m="1" x="4527"/>
        <item m="1" x="4187"/>
        <item m="1" x="3865"/>
        <item m="1" x="3495"/>
        <item m="1" x="7695"/>
        <item m="1" x="7316"/>
        <item m="1" x="6901"/>
        <item m="1" x="6500"/>
        <item m="1" x="6080"/>
        <item m="1" x="5733"/>
        <item m="1" x="5400"/>
        <item m="1" x="5013"/>
        <item m="1" x="1785"/>
        <item m="1" x="1464"/>
        <item m="1" x="1130"/>
        <item m="1" x="828"/>
        <item m="1" x="467"/>
        <item m="1" x="7799"/>
        <item m="1" x="7415"/>
        <item m="1" x="7008"/>
        <item m="1" x="6599"/>
        <item m="1" x="3097"/>
        <item m="1" x="2783"/>
        <item m="1" x="2510"/>
        <item m="1" x="2186"/>
        <item m="1" x="1860"/>
        <item m="1" x="1547"/>
        <item m="1" x="1195"/>
        <item m="1" x="899"/>
        <item m="1" x="557"/>
        <item m="1" x="4587"/>
        <item m="1" x="4238"/>
        <item m="1" x="3915"/>
        <item m="1" x="3551"/>
        <item m="1" x="3191"/>
        <item m="1" x="2855"/>
        <item m="1" x="2574"/>
        <item m="1" x="2273"/>
        <item m="1" x="1954"/>
        <item m="1" x="1632"/>
        <item m="1" x="6146"/>
        <item m="1" x="5791"/>
        <item m="1" x="5462"/>
        <item m="1" x="5091"/>
        <item m="1" x="4685"/>
        <item m="1" x="4326"/>
        <item m="1" x="4007"/>
        <item m="1" x="3638"/>
        <item m="1" x="3285"/>
        <item m="1" x="2955"/>
        <item m="1" x="7859"/>
        <item m="1" x="7478"/>
        <item m="1" x="7075"/>
        <item m="1" x="6657"/>
        <item m="1" x="6259"/>
        <item m="1" x="5879"/>
        <item m="1" x="5542"/>
        <item m="1" x="5189"/>
        <item m="1" x="4790"/>
        <item m="1" x="4420"/>
        <item m="1" x="1259"/>
        <item m="1" x="955"/>
        <item m="1" x="610"/>
        <item m="1" x="7957"/>
        <item m="1" x="7567"/>
        <item m="1" x="7179"/>
        <item m="1" x="6760"/>
        <item m="1" x="6359"/>
        <item m="1" x="5961"/>
        <item m="1" x="3733"/>
        <item m="1" x="3368"/>
        <item m="1" x="3026"/>
        <item m="1" x="2708"/>
        <item m="1" x="2427"/>
        <item m="1" x="2103"/>
        <item m="1" x="1770"/>
        <item m="1" x="1454"/>
        <item m="1" x="1123"/>
        <item m="1" x="815"/>
        <item m="1" x="5278"/>
        <item m="1" x="4872"/>
        <item m="1" x="4487"/>
        <item m="1" x="4156"/>
        <item m="1" x="3817"/>
        <item m="1" x="3442"/>
        <item m="1" x="3083"/>
        <item m="1" x="2773"/>
        <item m="1" x="2500"/>
        <item m="1" x="2176"/>
        <item m="1" x="6844"/>
        <item m="1" x="6448"/>
        <item m="1" x="6037"/>
        <item m="1" x="5700"/>
        <item m="1" x="5350"/>
        <item m="1" x="4961"/>
        <item m="1" x="4574"/>
        <item m="1" x="4224"/>
        <item m="1" x="3902"/>
        <item m="1" x="3535"/>
        <item m="1" x="423"/>
        <item m="1" x="7754"/>
        <item m="1" x="7360"/>
        <item m="1" x="6952"/>
        <item m="1" x="6545"/>
        <item m="1" x="6131"/>
        <item m="1" x="5778"/>
        <item m="1" x="5447"/>
        <item m="1" x="5071"/>
        <item m="1" x="1828"/>
        <item m="1" x="1511"/>
        <item m="1" x="1160"/>
        <item m="1" x="864"/>
        <item m="1" x="508"/>
        <item m="1" x="7841"/>
        <item m="1" x="7463"/>
        <item m="1" x="7056"/>
        <item m="1" x="6637"/>
        <item m="1" x="3151"/>
        <item m="1" x="2827"/>
        <item m="1" x="2546"/>
        <item m="1" x="2229"/>
        <item m="1" x="1916"/>
        <item m="1" x="1592"/>
        <item m="1" x="1244"/>
        <item m="1" x="943"/>
        <item m="1" x="594"/>
        <item m="1" x="4645"/>
        <item m="1" x="4284"/>
        <item m="1" x="3970"/>
        <item m="1" x="3597"/>
        <item m="1" x="3242"/>
        <item m="1" x="2901"/>
        <item m="1" x="2615"/>
        <item m="1" x="2335"/>
        <item m="1" x="1998"/>
        <item m="1" x="1668"/>
        <item m="1" x="6205"/>
        <item m="1" x="5838"/>
        <item m="1" x="5504"/>
        <item m="1" x="5147"/>
        <item m="1" x="4745"/>
        <item m="1" x="4377"/>
        <item m="1" x="4052"/>
        <item m="1" x="3694"/>
        <item m="1" x="3330"/>
        <item m="1" x="2994"/>
        <item m="1" x="7909"/>
        <item m="1" x="7529"/>
        <item m="1" x="7137"/>
        <item m="1" x="6718"/>
        <item m="1" x="6314"/>
        <item m="1" x="5915"/>
        <item m="1" x="5597"/>
        <item m="1" x="5246"/>
        <item m="1" x="4840"/>
        <item m="1" x="4452"/>
        <item m="1" x="1313"/>
        <item m="1" x="1004"/>
        <item m="1" x="666"/>
        <item m="1" x="7617"/>
        <item m="1" x="7240"/>
        <item m="1" x="6816"/>
        <item m="1" x="6412"/>
        <item m="1" x="6006"/>
        <item m="1" x="3783"/>
        <item m="1" x="3405"/>
        <item m="1" x="3061"/>
        <item m="1" x="2749"/>
        <item m="1" x="2474"/>
        <item m="1" x="2147"/>
        <item m="1" x="1813"/>
        <item m="1" x="1501"/>
        <item m="1" x="1153"/>
        <item m="1" x="852"/>
        <item m="1" x="5312"/>
        <item m="1" x="4916"/>
        <item m="1" x="4538"/>
        <item m="1" x="4194"/>
        <item m="1" x="3872"/>
        <item m="1" x="3503"/>
        <item m="1" x="3135"/>
        <item m="1" x="2815"/>
        <item m="1" x="2537"/>
        <item m="1" x="2216"/>
        <item m="1" x="6907"/>
        <item m="1" x="6506"/>
        <item m="1" x="6086"/>
        <item m="1" x="5737"/>
        <item m="1" x="5404"/>
        <item m="1" x="5020"/>
        <item m="1" x="4633"/>
        <item m="1" x="4271"/>
        <item m="1" x="3957"/>
        <item m="1" x="3584"/>
        <item m="1" x="474"/>
        <item m="1" x="7808"/>
        <item m="1" x="7422"/>
        <item m="1" x="7017"/>
        <item m="1" x="6604"/>
        <item m="1" x="6193"/>
        <item m="1" x="5824"/>
        <item m="1" x="5493"/>
        <item m="1" x="5130"/>
        <item m="1" x="1870"/>
        <item m="1" x="1556"/>
        <item m="1" x="1203"/>
        <item m="1" x="906"/>
        <item m="1" x="565"/>
        <item m="1" x="7899"/>
        <item m="1" x="7519"/>
        <item m="1" x="7124"/>
        <item m="1" x="6706"/>
        <item m="1" x="3200"/>
        <item m="1" x="2864"/>
        <item m="1" x="2583"/>
        <item m="1" x="2284"/>
        <item m="1" x="1964"/>
        <item m="1" x="1643"/>
        <item m="1" x="1301"/>
        <item m="1" x="992"/>
        <item m="1" x="647"/>
        <item m="1" x="4696"/>
        <item m="1" x="4334"/>
        <item m="1" x="4015"/>
        <item m="1" x="3650"/>
        <item m="1" x="3293"/>
        <item m="1" x="2961"/>
        <item m="1" x="2658"/>
        <item m="1" x="2380"/>
        <item m="1" x="2041"/>
        <item m="1" x="1711"/>
        <item m="1" x="6268"/>
        <item m="1" x="5888"/>
        <item m="1" x="5555"/>
        <item m="1" x="5201"/>
        <item m="1" x="4800"/>
        <item m="1" x="4428"/>
        <item m="1" x="4099"/>
        <item m="1" x="3752"/>
        <item m="1" x="3377"/>
        <item m="1" x="3038"/>
        <item m="1" x="7968"/>
        <item m="1" x="7577"/>
        <item m="1" x="7191"/>
        <item m="1" x="6770"/>
        <item m="1" x="6371"/>
        <item m="1" x="5972"/>
        <item m="1" x="5636"/>
        <item m="1" x="5288"/>
        <item m="1" x="4886"/>
        <item m="1" x="4500"/>
        <item m="1" x="1355"/>
        <item m="1" x="1051"/>
        <item m="1" x="719"/>
        <item m="1" x="7674"/>
        <item m="1" x="7288"/>
        <item m="1" x="6873"/>
        <item m="1" x="6466"/>
        <item m="1" x="6060"/>
        <item m="1" x="3822"/>
        <item m="1" x="3450"/>
        <item m="1" x="3090"/>
        <item m="1" x="2776"/>
        <item m="1" x="2504"/>
        <item m="1" x="2181"/>
        <item m="1" x="1853"/>
        <item m="1" x="1539"/>
        <item m="1" x="1189"/>
        <item m="1" x="890"/>
        <item m="1" x="5355"/>
        <item m="1" x="4966"/>
        <item m="1" x="4580"/>
        <item m="1" x="4229"/>
        <item m="1" x="3907"/>
        <item m="1" x="3541"/>
        <item m="1" x="3183"/>
        <item m="1" x="2848"/>
        <item m="1" x="2566"/>
        <item m="1" x="2261"/>
        <item m="1" x="6960"/>
        <item m="1" x="6550"/>
        <item m="1" x="6140"/>
        <item m="1" x="5784"/>
        <item m="1" x="5452"/>
        <item m="1" x="5081"/>
        <item m="1" x="4676"/>
        <item m="1" x="4314"/>
        <item m="1" x="3999"/>
        <item m="1" x="3631"/>
        <item m="1" x="514"/>
        <item m="1" x="7850"/>
        <item m="1" x="7470"/>
        <item m="1" x="7066"/>
        <item m="1" x="6647"/>
        <item m="1" x="6248"/>
        <item m="1" x="5870"/>
        <item m="1" x="5532"/>
        <item m="1" x="5180"/>
        <item m="1" x="1923"/>
        <item m="1" x="1598"/>
        <item m="1" x="1250"/>
        <item m="1" x="947"/>
        <item m="1" x="603"/>
        <item m="1" x="7943"/>
        <item m="1" x="7559"/>
        <item m="1" x="7169"/>
        <item m="1" x="6746"/>
        <item m="1" x="3250"/>
        <item m="1" x="2911"/>
        <item m="1" x="2621"/>
        <item m="1" x="2343"/>
        <item m="1" x="2007"/>
        <item m="1" x="1676"/>
        <item m="1" x="1337"/>
        <item m="1" x="1032"/>
        <item m="1" x="695"/>
        <item m="1" x="4752"/>
        <item m="1" x="4387"/>
        <item m="1" x="4059"/>
        <item m="1" x="3703"/>
        <item m="1" x="3340"/>
        <item m="1" x="3005"/>
        <item m="1" x="2690"/>
        <item m="1" x="2414"/>
        <item m="1" x="2085"/>
        <item m="1" x="1751"/>
        <item m="1" x="6321"/>
        <item m="1" x="5922"/>
        <item m="1" x="5606"/>
        <item m="1" x="5255"/>
        <item m="1" x="4849"/>
        <item m="1" x="4463"/>
        <item m="1" x="4134"/>
        <item m="1" x="3797"/>
        <item m="1" x="3417"/>
        <item m="1" x="3067"/>
        <item m="1" x="7628"/>
        <item m="1" x="7251"/>
        <item m="1" x="6826"/>
        <item m="1" x="6423"/>
        <item m="1" x="6016"/>
        <item m="1" x="5678"/>
        <item m="1" x="5323"/>
        <item m="1" x="4938"/>
        <item m="1" x="4553"/>
        <item m="1" x="1400"/>
        <item m="1" x="1087"/>
        <item m="1" x="774"/>
        <item m="1" x="7720"/>
        <item m="1" x="7338"/>
        <item m="1" x="6922"/>
        <item m="1" x="6520"/>
        <item m="1" x="6096"/>
        <item m="1" x="3878"/>
        <item m="1" x="3511"/>
        <item m="1" x="3144"/>
        <item m="1" x="2824"/>
        <item m="1" x="2542"/>
        <item m="1" x="2225"/>
        <item m="1" x="1911"/>
        <item m="1" x="1587"/>
        <item m="1" x="1233"/>
        <item m="1" x="938"/>
        <item m="1" x="5409"/>
        <item m="1" x="5029"/>
        <item m="1" x="4639"/>
        <item m="1" x="4278"/>
        <item m="1" x="3964"/>
        <item m="1" x="3592"/>
        <item m="1" x="3236"/>
        <item m="1" x="2893"/>
        <item m="1" x="2609"/>
        <item m="1" x="2325"/>
        <item m="1" x="7026"/>
        <item m="1" x="6609"/>
        <item m="1" x="6200"/>
        <item m="1" x="5832"/>
        <item m="1" x="5497"/>
        <item m="1" x="5136"/>
        <item m="1" x="4740"/>
        <item m="1" x="4368"/>
        <item m="1" x="4046"/>
        <item m="1" x="3684"/>
        <item m="1" x="573"/>
        <item m="1" x="7906"/>
        <item m="1" x="7524"/>
        <item m="1" x="7130"/>
        <item m="1" x="6712"/>
        <item m="1" x="6307"/>
        <item m="1" x="5910"/>
        <item m="1" x="5589"/>
        <item m="1" x="5240"/>
        <item m="1" x="1970"/>
        <item m="1" x="1651"/>
        <item m="1" x="1308"/>
        <item m="1" x="999"/>
        <item m="1" x="655"/>
        <item m="1" x="7610"/>
        <item m="1" x="7231"/>
        <item m="1" x="6809"/>
        <item m="1" x="3300"/>
        <item m="1" x="2971"/>
        <item m="1" x="2663"/>
        <item m="1" x="2389"/>
        <item m="1" x="2048"/>
        <item m="1" x="1721"/>
        <item m="1" x="1388"/>
        <item m="1" x="1075"/>
        <item m="1" x="757"/>
        <item m="1" x="4807"/>
        <item m="1" x="4433"/>
        <item m="1" x="4107"/>
        <item m="1" x="3758"/>
        <item m="1" x="3387"/>
        <item m="1" x="3045"/>
        <item m="1" x="2729"/>
        <item m="1" x="2449"/>
        <item m="1" x="2118"/>
        <item m="1" x="1791"/>
        <item m="1" x="6379"/>
        <item m="1" x="5982"/>
        <item m="1" x="5645"/>
        <item m="1" x="5298"/>
        <item m="1" x="4893"/>
        <item m="1" x="4512"/>
        <item m="1" x="4171"/>
        <item m="1" x="3842"/>
        <item m="1" x="3469"/>
        <item m="1" x="3111"/>
        <item m="1" x="7681"/>
        <item m="1" x="7299"/>
        <item m="1" x="6883"/>
        <item m="1" x="6478"/>
        <item m="1" x="6065"/>
        <item m="1" x="5715"/>
        <item m="1" x="5375"/>
        <item m="1" x="4987"/>
        <item m="1" x="4602"/>
        <item m="1" x="1446"/>
        <item m="1" x="1119"/>
        <item m="1" x="810"/>
        <item m="1" x="445"/>
        <item m="1" x="7779"/>
        <item m="1" x="7394"/>
        <item m="1" x="6983"/>
        <item m="1" x="6571"/>
        <item m="1" x="6164"/>
        <item m="1" x="3914"/>
        <item m="1" x="3550"/>
        <item m="1" x="3190"/>
        <item m="1" x="2854"/>
        <item m="1" x="2573"/>
        <item m="1" x="2271"/>
        <item m="1" x="1953"/>
        <item m="1" x="1630"/>
        <item m="1" x="1290"/>
        <item m="1" x="987"/>
        <item m="1" x="5461"/>
        <item m="1" x="5089"/>
        <item m="1" x="4684"/>
        <item m="1" x="4324"/>
        <item m="1" x="4006"/>
        <item m="1" x="3637"/>
        <item m="1" x="3284"/>
        <item m="1" x="2954"/>
        <item m="1" x="2651"/>
        <item m="1" x="2374"/>
        <item m="1" x="7074"/>
        <item m="1" x="6656"/>
        <item m="1" x="6257"/>
        <item m="1" x="5877"/>
        <item m="1" x="5541"/>
        <item m="1" x="5188"/>
        <item m="1" x="4789"/>
        <item m="1" x="4419"/>
        <item m="1" x="4091"/>
        <item m="1" x="3746"/>
        <item m="1" x="609"/>
        <item m="1" x="7955"/>
        <item m="1" x="7566"/>
        <item m="1" x="7178"/>
        <item m="1" x="6759"/>
        <item m="1" x="6358"/>
        <item m="1" x="5960"/>
        <item m="1" x="5631"/>
        <item m="1" x="5281"/>
        <item m="1" x="2015"/>
        <item m="1" x="1686"/>
        <item m="1" x="1346"/>
        <item m="1" x="1043"/>
        <item m="1" x="707"/>
        <item m="1" x="7664"/>
        <item m="1" x="7277"/>
        <item m="1" x="6861"/>
        <item m="1" x="3347"/>
        <item m="1" x="3013"/>
        <item m="1" x="2699"/>
        <item m="1" x="2419"/>
        <item m="1" x="2091"/>
        <item m="1" x="1757"/>
        <item m="1" x="1430"/>
        <item m="1" x="1111"/>
        <item m="1" x="798"/>
        <item m="1" x="433"/>
        <item m="1" x="4858"/>
        <item m="1" x="4470"/>
        <item m="1" x="4141"/>
        <item m="1" x="3802"/>
        <item m="1" x="3424"/>
        <item m="1" x="3071"/>
        <item m="1" x="2762"/>
        <item m="1" x="2488"/>
        <item m="1" x="2160"/>
        <item m="1" x="1836"/>
        <item m="1" x="6430"/>
        <item m="1" x="6022"/>
        <item m="1" x="5684"/>
        <item m="1" x="5329"/>
        <item m="1" x="4946"/>
        <item m="1" x="4565"/>
        <item m="1" x="4210"/>
        <item m="1" x="3890"/>
        <item m="1" x="3521"/>
        <item m="1" x="3160"/>
        <item m="1" x="7733"/>
        <item m="1" x="7348"/>
        <item m="1" x="6932"/>
        <item m="1" x="6527"/>
        <item m="1" x="6105"/>
        <item m="1" x="5758"/>
        <item m="1" x="5420"/>
        <item m="1" x="5053"/>
        <item m="1" x="4656"/>
        <item m="1" x="1492"/>
        <item m="1" x="1148"/>
        <item m="1" x="849"/>
        <item m="1" x="493"/>
        <item m="1" x="7822"/>
        <item m="1" x="7444"/>
        <item m="1" x="7038"/>
        <item m="1" x="6617"/>
        <item m="1" x="6219"/>
        <item m="1" x="3969"/>
        <item m="1" x="3595"/>
        <item m="1" x="3241"/>
        <item m="1" x="2900"/>
        <item m="1" x="2614"/>
        <item m="1" x="2333"/>
        <item m="1" x="1997"/>
        <item m="1" x="1667"/>
        <item m="1" x="1332"/>
        <item m="1" x="1025"/>
        <item m="1" x="5503"/>
        <item m="1" x="5146"/>
        <item m="1" x="4744"/>
        <item m="1" x="4376"/>
        <item m="1" x="4051"/>
        <item m="1" x="3692"/>
        <item m="1" x="3328"/>
        <item m="1" x="2993"/>
        <item m="1" x="2685"/>
        <item m="1" x="2408"/>
        <item m="1" x="7136"/>
        <item m="1" x="6717"/>
        <item m="1" x="6312"/>
        <item m="1" x="5914"/>
        <item m="1" x="5596"/>
        <item m="1" x="5245"/>
        <item m="1" x="4839"/>
        <item m="1" x="4451"/>
        <item m="1" x="4128"/>
        <item m="1" x="3792"/>
        <item m="1" x="665"/>
        <item m="1" x="7616"/>
        <item m="1" x="7238"/>
        <item m="1" x="6815"/>
        <item m="1" x="6411"/>
        <item m="1" x="6005"/>
        <item m="1" x="5671"/>
        <item m="1" x="5319"/>
        <item m="1" x="2054"/>
        <item m="1" x="1727"/>
        <item m="1" x="1393"/>
        <item m="1" x="1083"/>
        <item m="1" x="769"/>
        <item m="1" x="7710"/>
        <item m="1" x="7330"/>
        <item m="1" x="6916"/>
        <item m="1" x="3394"/>
        <item m="1" x="3049"/>
        <item m="1" x="2735"/>
        <item m="1" x="2454"/>
        <item m="1" x="2127"/>
        <item m="1" x="1796"/>
        <item m="1" x="1480"/>
        <item m="1" x="1139"/>
        <item m="1" x="837"/>
        <item m="1" x="482"/>
        <item m="1" x="4898"/>
        <item m="1" x="4518"/>
        <item m="1" x="4176"/>
        <item m="1" x="3853"/>
        <item m="1" x="3479"/>
        <item m="1" x="3119"/>
        <item m="1" x="2800"/>
        <item m="1" x="2527"/>
        <item m="1" x="2198"/>
        <item m="1" x="1881"/>
        <item m="1" x="6487"/>
        <item m="1" x="6074"/>
        <item m="1" x="5722"/>
        <item m="1" x="5387"/>
        <item m="1" x="4996"/>
        <item m="1" x="4613"/>
        <item m="1" x="4253"/>
        <item m="1" x="3936"/>
        <item m="1" x="3571"/>
        <item m="1" x="3213"/>
        <item m="1" x="7785"/>
        <item m="1" x="7400"/>
        <item m="1" x="6992"/>
        <item m="1" x="6582"/>
        <item m="1" x="6175"/>
        <item m="1" x="5810"/>
        <item m="1" x="5479"/>
        <item m="1" x="5112"/>
        <item m="1" x="4710"/>
        <item m="1" x="1532"/>
        <item m="1" x="1184"/>
        <item m="1" x="884"/>
        <item m="1" x="543"/>
        <item m="1" x="7879"/>
        <item m="1" x="7500"/>
        <item m="1" x="7102"/>
        <item m="1" x="6684"/>
        <item m="1" x="6284"/>
        <item m="1" x="4014"/>
        <item m="1" x="3649"/>
        <item m="1" x="3291"/>
        <item m="1" x="2960"/>
        <item m="1" x="2656"/>
        <item m="1" x="2378"/>
        <item m="1" x="2040"/>
        <item m="1" x="1710"/>
        <item m="1" x="1382"/>
        <item m="1" x="1071"/>
        <item m="1" x="5554"/>
        <item m="1" x="5198"/>
        <item m="1" x="4798"/>
        <item m="1" x="4427"/>
        <item m="1" x="4098"/>
        <item m="1" x="3751"/>
        <item m="1" x="3376"/>
        <item m="1" x="3037"/>
        <item m="1" x="2722"/>
        <item m="1" x="2440"/>
        <item m="1" x="7189"/>
        <item m="1" x="6769"/>
        <item m="1" x="6368"/>
        <item m="1" x="5970"/>
        <item m="1" x="5635"/>
        <item m="1" x="5287"/>
        <item m="1" x="4884"/>
        <item m="1" x="4498"/>
        <item m="1" x="4163"/>
        <item m="1" x="3833"/>
        <item m="1" x="718"/>
        <item m="1" x="7673"/>
        <item m="1" x="7286"/>
        <item m="1" x="6871"/>
        <item m="1" x="6465"/>
        <item m="1" x="6059"/>
        <item m="1" x="5711"/>
        <item m="1" x="5365"/>
        <item m="1" x="2096"/>
        <item m="1" x="1761"/>
        <item m="1" x="1437"/>
        <item m="1" x="1114"/>
        <item m="1" x="805"/>
        <item m="1" x="439"/>
        <item m="1" x="7770"/>
        <item m="1" x="7382"/>
        <item m="1" x="6973"/>
        <item m="1" x="3432"/>
        <item m="1" x="3075"/>
        <item m="1" x="2768"/>
        <item m="1" x="2493"/>
        <item m="1" x="2168"/>
        <item m="1" x="1843"/>
        <item m="1" x="1517"/>
        <item m="1" x="1174"/>
        <item m="1" x="875"/>
        <item m="1" x="530"/>
        <item m="1" x="4952"/>
        <item m="1" x="4568"/>
        <item m="1" x="4218"/>
        <item m="1" x="3894"/>
        <item m="1" x="3525"/>
        <item m="1" x="3165"/>
        <item m="1" x="2839"/>
        <item m="1" x="2555"/>
        <item m="1" x="2244"/>
        <item m="1" x="1931"/>
        <item m="1" x="6532"/>
        <item m="1" x="6112"/>
        <item m="1" x="5764"/>
        <item m="1" x="5432"/>
        <item m="1" x="5058"/>
        <item m="1" x="4663"/>
        <item m="1" x="4300"/>
        <item m="1" x="3985"/>
        <item m="1" x="3614"/>
        <item m="1" x="3263"/>
        <item m="1" x="7826"/>
        <item m="1" x="7452"/>
        <item m="1" x="7047"/>
        <item m="1" x="6622"/>
        <item m="1" x="6226"/>
        <item m="1" x="5851"/>
        <item m="1" x="5516"/>
        <item m="1" x="5168"/>
        <item m="1" x="4765"/>
        <item m="1" x="1582"/>
        <item m="1" x="1229"/>
        <item m="1" x="933"/>
        <item m="1" x="587"/>
        <item m="1" x="7921"/>
        <item m="1" x="7541"/>
        <item m="1" x="7150"/>
        <item m="1" x="6731"/>
        <item m="1" x="6332"/>
        <item m="1" x="4058"/>
        <item m="1" x="3702"/>
        <item m="1" x="3339"/>
        <item m="1" x="3003"/>
        <item m="1" x="2689"/>
        <item m="1" x="2413"/>
        <item m="1" x="2084"/>
        <item m="1" x="1749"/>
        <item m="1" x="1422"/>
        <item m="1" x="1106"/>
        <item m="1" x="5605"/>
        <item m="1" x="5253"/>
        <item m="1" x="4848"/>
        <item m="1" x="4462"/>
        <item m="1" x="4132"/>
        <item m="1" x="3796"/>
        <item m="1" x="3415"/>
        <item m="1" x="3066"/>
        <item m="1" x="2757"/>
        <item m="1" x="2484"/>
        <item m="1" x="7250"/>
        <item m="1" x="6825"/>
        <item m="1" x="6422"/>
        <item m="1" x="6015"/>
        <item m="1" x="5677"/>
        <item m="1" x="5322"/>
        <item m="1" x="4937"/>
        <item m="1" x="4552"/>
        <item m="1" x="4207"/>
        <item m="1" x="3885"/>
        <item m="1" x="773"/>
        <item m="1" x="7719"/>
        <item m="1" x="7337"/>
        <item m="1" x="6921"/>
        <item m="1" x="6518"/>
        <item m="1" x="6095"/>
        <item m="1" x="5752"/>
        <item m="1" x="5415"/>
        <item m="1" x="2136"/>
        <item m="1" x="1804"/>
        <item m="1" x="1488"/>
        <item m="1" x="1143"/>
        <item m="1" x="845"/>
        <item m="1" x="489"/>
        <item m="1" x="7817"/>
        <item m="1" x="7437"/>
        <item m="1" x="7035"/>
        <item m="1" x="3491"/>
        <item m="1" x="3125"/>
        <item m="1" x="2807"/>
        <item m="1" x="2532"/>
        <item m="1" x="2206"/>
        <item m="1" x="1888"/>
        <item m="1" x="1571"/>
        <item m="1" x="1222"/>
        <item m="1" x="926"/>
        <item m="1" x="581"/>
        <item m="1" x="5006"/>
        <item m="1" x="4622"/>
        <item m="1" x="4264"/>
        <item m="1" x="3948"/>
        <item m="1" x="3578"/>
        <item m="1" x="3221"/>
        <item m="1" x="2882"/>
        <item m="1" x="2599"/>
        <item m="1" x="2307"/>
        <item m="1" x="1981"/>
        <item m="1" x="6590"/>
        <item m="1" x="6183"/>
        <item m="1" x="5819"/>
        <item m="1" x="5487"/>
        <item m="1" x="5119"/>
        <item m="1" x="4720"/>
        <item m="1" x="4351"/>
        <item m="1" x="4034"/>
        <item m="1" x="3670"/>
        <item m="1" x="3310"/>
        <item m="1" x="7888"/>
        <item m="1" x="7507"/>
        <item m="1" x="7112"/>
        <item m="1" x="6694"/>
        <item m="1" x="6294"/>
        <item m="1" x="5902"/>
        <item m="1" x="5576"/>
        <item m="1" x="5223"/>
        <item m="1" x="4816"/>
        <item m="1" x="1623"/>
        <item m="1" x="1282"/>
        <item m="1" x="983"/>
        <item m="1" x="636"/>
        <item m="1" x="7988"/>
        <item m="1" x="7599"/>
        <item m="1" x="7216"/>
        <item m="1" x="6793"/>
        <item m="1" x="6391"/>
        <item m="1" x="4106"/>
        <item m="1" x="3757"/>
        <item m="1" x="3386"/>
        <item m="1" x="3044"/>
        <item m="1" x="2727"/>
        <item m="1" x="2447"/>
        <item m="1" x="2116"/>
        <item m="1" x="1790"/>
        <item m="1" x="1478"/>
        <item m="1" x="1137"/>
        <item m="1" x="5644"/>
        <item m="1" x="5296"/>
        <item m="1" x="4892"/>
        <item m="1" x="4511"/>
        <item m="1" x="4170"/>
        <item m="1" x="3841"/>
        <item m="1" x="3468"/>
        <item m="1" x="3110"/>
        <item m="1" x="2794"/>
        <item m="1" x="2519"/>
        <item m="1" x="7297"/>
        <item m="1" x="6882"/>
        <item m="1" x="6476"/>
        <item m="1" x="6064"/>
        <item m="1" x="5714"/>
        <item m="1" x="5374"/>
        <item m="1" x="4985"/>
        <item m="1" x="4601"/>
        <item m="1" x="4247"/>
        <item m="1" x="3928"/>
        <item m="1" x="808"/>
        <item m="1" x="444"/>
        <item m="1" x="7778"/>
        <item m="1" x="7393"/>
        <item m="1" x="6982"/>
        <item m="1" x="6570"/>
        <item m="1" x="6163"/>
        <item m="1" x="5805"/>
        <item m="1" x="5474"/>
        <item m="1" x="2172"/>
        <item m="1" x="1848"/>
        <item m="1" x="1525"/>
        <item m="1" x="1178"/>
        <item m="1" x="878"/>
        <item m="1" x="537"/>
        <item m="1" x="7874"/>
        <item m="1" x="7493"/>
        <item m="1" x="7092"/>
        <item m="1" x="3529"/>
        <item m="1" x="3170"/>
        <item m="1" x="2842"/>
        <item m="1" x="2560"/>
        <item m="1" x="2252"/>
        <item m="1" x="1938"/>
        <item m="1" x="1611"/>
        <item m="1" x="1272"/>
        <item m="1" x="972"/>
        <item m="1" x="623"/>
        <item m="1" x="5064"/>
        <item m="1" x="4666"/>
        <item m="1" x="4306"/>
        <item m="1" x="3992"/>
        <item m="1" x="3620"/>
        <item m="1" x="3269"/>
        <item m="1" x="2936"/>
        <item m="1" x="2636"/>
        <item m="1" x="2362"/>
        <item m="1" x="2025"/>
        <item m="1" x="6627"/>
        <item m="1" x="6233"/>
        <item m="1" x="5859"/>
        <item m="1" x="5523"/>
        <item m="1" x="5172"/>
        <item m="1" x="4773"/>
        <item m="1" x="4403"/>
        <item m="1" x="4077"/>
        <item m="1" x="3726"/>
        <item m="1" x="3358"/>
        <item m="1" x="7929"/>
        <item m="1" x="7545"/>
        <item m="1" x="7155"/>
        <item m="1" x="6735"/>
        <item m="1" x="6340"/>
        <item m="1" x="5940"/>
        <item m="1" x="5622"/>
        <item m="1" x="5273"/>
        <item m="1" x="4865"/>
        <item m="1" x="1663"/>
        <item m="1" x="1328"/>
        <item m="1" x="1022"/>
        <item m="1" x="686"/>
        <item m="1" x="7641"/>
        <item m="1" x="7264"/>
        <item m="1" x="6838"/>
        <item m="1" x="6439"/>
        <item m="1" x="3678"/>
        <item m="1" x="3316"/>
        <item m="1" x="2986"/>
        <item m="1" x="2676"/>
        <item m="1" x="2402"/>
        <item m="1" x="2069"/>
        <item m="1" x="1740"/>
        <item m="1" x="1407"/>
        <item m="1" x="1096"/>
        <item m="1" x="782"/>
        <item m="1" x="5233"/>
        <item m="1" x="4825"/>
        <item m="1" x="4442"/>
        <item m="1" x="4120"/>
        <item m="1" x="3777"/>
        <item m="1" x="3402"/>
        <item m="1" x="3057"/>
        <item m="1" x="2747"/>
        <item m="1" x="2468"/>
        <item m="1" x="2141"/>
        <item m="1" x="6802"/>
        <item m="1" x="6401"/>
        <item m="1" x="5994"/>
        <item m="1" x="5658"/>
        <item m="1" x="5309"/>
        <item m="1" x="4911"/>
        <item m="1" x="4530"/>
        <item m="1" x="4189"/>
        <item m="1" x="3866"/>
        <item m="1" x="3497"/>
        <item m="1" x="7697"/>
        <item m="1" x="7318"/>
        <item m="1" x="6902"/>
        <item m="1" x="6502"/>
        <item m="1" x="6081"/>
        <item m="1" x="5734"/>
        <item m="1" x="5401"/>
        <item m="1" x="5015"/>
        <item m="1" x="1786"/>
        <item m="1" x="1465"/>
        <item m="1" x="1132"/>
        <item m="1" x="829"/>
        <item m="1" x="468"/>
        <item m="1" x="7800"/>
        <item m="1" x="7417"/>
        <item m="1" x="7010"/>
        <item m="1" x="6601"/>
        <item m="1" x="3099"/>
        <item m="1" x="2786"/>
        <item m="1" x="2512"/>
        <item m="1" x="2188"/>
        <item m="1" x="1863"/>
        <item m="1" x="1549"/>
        <item m="1" x="1197"/>
        <item m="1" x="901"/>
        <item m="1" x="558"/>
        <item m="1" x="4589"/>
        <item m="1" x="4240"/>
        <item m="1" x="3919"/>
        <item m="1" x="3556"/>
        <item m="1" x="3195"/>
        <item m="1" x="2858"/>
        <item m="1" x="2578"/>
        <item m="1" x="2278"/>
        <item m="1" x="1956"/>
        <item m="1" x="1637"/>
        <item m="1" x="6150"/>
        <item m="1" x="5794"/>
        <item m="1" x="5466"/>
        <item m="1" x="5095"/>
        <item m="1" x="4688"/>
        <item m="1" x="4329"/>
        <item m="1" x="4010"/>
        <item m="1" x="3642"/>
        <item m="1" x="3287"/>
        <item m="1" x="2957"/>
        <item m="1" x="7862"/>
        <item m="1" x="7481"/>
        <item m="1" x="7079"/>
        <item m="1" x="6661"/>
        <item m="1" x="6263"/>
        <item m="1" x="5882"/>
        <item m="1" x="5547"/>
        <item m="1" x="5194"/>
        <item m="1" x="4792"/>
        <item m="1" x="4422"/>
        <item m="1" x="1262"/>
        <item m="1" x="959"/>
        <item m="1" x="614"/>
        <item m="1" x="7962"/>
        <item m="1" x="7571"/>
        <item m="1" x="7183"/>
        <item m="1" x="6765"/>
        <item m="1" x="6362"/>
        <item m="1" x="5966"/>
        <item m="1" x="3735"/>
        <item m="1" x="3370"/>
        <item m="1" x="3027"/>
        <item m="1" x="2712"/>
        <item m="1" x="2429"/>
        <item m="1" x="2104"/>
        <item m="1" x="1771"/>
        <item m="1" x="1457"/>
        <item m="1" x="1125"/>
        <item m="1" x="818"/>
        <item m="1" x="5279"/>
        <item m="1" x="4873"/>
        <item m="1" x="4489"/>
        <item m="1" x="4157"/>
        <item m="1" x="3818"/>
        <item m="1" x="3443"/>
        <item m="1" x="3084"/>
        <item m="1" x="2774"/>
        <item m="1" x="2501"/>
        <item m="1" x="2177"/>
        <item m="1" x="6847"/>
        <item m="1" x="6451"/>
        <item m="1" x="6038"/>
        <item m="1" x="5701"/>
        <item m="1" x="5351"/>
        <item m="1" x="4963"/>
        <item m="1" x="4576"/>
        <item m="1" x="4226"/>
        <item m="1" x="3904"/>
        <item m="1" x="3538"/>
        <item m="1" x="425"/>
        <item m="1" x="7759"/>
        <item m="1" x="7362"/>
        <item m="1" x="6954"/>
        <item m="1" x="6547"/>
        <item m="1" x="6134"/>
        <item m="1" x="5780"/>
        <item m="1" x="5449"/>
        <item m="1" x="5073"/>
        <item m="1" x="1829"/>
        <item m="1" x="1512"/>
        <item m="1" x="1163"/>
        <item m="1" x="865"/>
        <item m="1" x="511"/>
        <item m="1" x="7844"/>
        <item m="1" x="7466"/>
        <item m="1" x="7058"/>
        <item m="1" x="6640"/>
        <item m="1" x="3153"/>
        <item m="1" x="2828"/>
        <item m="1" x="2549"/>
        <item m="1" x="2231"/>
        <item m="1" x="1919"/>
        <item m="1" x="1594"/>
        <item m="1" x="1245"/>
        <item m="1" x="944"/>
        <item m="1" x="597"/>
        <item m="1" x="4647"/>
        <item m="1" x="4286"/>
        <item m="1" x="3972"/>
        <item m="1" x="3599"/>
        <item m="1" x="3244"/>
        <item m="1" x="2905"/>
        <item m="1" x="2617"/>
        <item m="1" x="2338"/>
        <item m="1" x="2002"/>
        <item m="1" x="1672"/>
        <item m="1" x="6207"/>
        <item m="1" x="5839"/>
        <item m="1" x="5506"/>
        <item m="1" x="5152"/>
        <item m="1" x="4747"/>
        <item m="1" x="4379"/>
        <item m="1" x="4054"/>
        <item m="1" x="3696"/>
        <item m="1" x="3333"/>
        <item m="1" x="2997"/>
        <item m="1" x="7910"/>
        <item m="1" x="7530"/>
        <item m="1" x="7141"/>
        <item m="1" x="6721"/>
        <item m="1" x="6317"/>
        <item m="1" x="5917"/>
        <item m="1" x="5599"/>
        <item m="1" x="5248"/>
        <item m="1" x="4843"/>
        <item m="1" x="4455"/>
        <item m="1" x="1315"/>
        <item m="1" x="1005"/>
        <item m="1" x="669"/>
        <item m="1" x="7619"/>
        <item m="1" x="7242"/>
        <item m="1" x="6821"/>
        <item m="1" x="6416"/>
        <item m="1" x="6008"/>
        <item m="1" x="3784"/>
        <item m="1" x="3406"/>
        <item m="1" x="3062"/>
        <item m="1" x="2751"/>
        <item m="1" x="2475"/>
        <item m="1" x="2148"/>
        <item m="1" x="1816"/>
        <item m="1" x="1503"/>
        <item m="1" x="1155"/>
        <item m="1" x="855"/>
        <item m="1" x="5314"/>
        <item m="1" x="4918"/>
        <item m="1" x="4539"/>
        <item m="1" x="4196"/>
        <item m="1" x="3873"/>
        <item m="1" x="3506"/>
        <item m="1" x="3136"/>
        <item m="1" x="2818"/>
        <item m="1" x="2538"/>
        <item m="1" x="2219"/>
        <item m="1" x="6910"/>
        <item m="1" x="6510"/>
        <item m="1" x="6087"/>
        <item m="1" x="5740"/>
        <item m="1" x="5406"/>
        <item m="1" x="5024"/>
        <item m="1" x="4635"/>
        <item m="1" x="4275"/>
        <item m="1" x="3959"/>
        <item m="1" x="3587"/>
        <item m="1" x="475"/>
        <item m="1" x="7809"/>
        <item m="1" x="7423"/>
        <item m="1" x="7020"/>
        <item m="1" x="6606"/>
        <item m="1" x="6195"/>
        <item m="1" x="5826"/>
        <item m="1" x="5494"/>
        <item m="1" x="5132"/>
        <item m="1" x="1873"/>
        <item m="1" x="1558"/>
        <item m="1" x="1205"/>
        <item m="1" x="908"/>
        <item m="1" x="567"/>
        <item m="1" x="7900"/>
        <item m="1" x="7521"/>
        <item m="1" x="7125"/>
        <item m="1" x="6709"/>
        <item m="1" x="3202"/>
        <item m="1" x="2866"/>
        <item m="1" x="2585"/>
        <item m="1" x="2287"/>
        <item m="1" x="1965"/>
        <item m="1" x="1644"/>
        <item m="1" x="1302"/>
        <item m="1" x="993"/>
        <item m="1" x="648"/>
        <item m="1" x="4700"/>
        <item m="1" x="4336"/>
        <item m="1" x="4018"/>
        <item m="1" x="3655"/>
        <item m="1" x="3297"/>
        <item m="1" x="2963"/>
        <item m="1" x="2660"/>
        <item m="1" x="2383"/>
        <item m="1" x="2044"/>
        <item m="1" x="1714"/>
        <item m="1" x="6271"/>
        <item m="1" x="5890"/>
        <item m="1" x="5559"/>
        <item m="1" x="5206"/>
        <item m="1" x="4802"/>
        <item m="1" x="4430"/>
        <item m="1" x="4102"/>
        <item m="1" x="3754"/>
        <item m="1" x="3380"/>
        <item m="1" x="3041"/>
        <item m="1" x="7971"/>
        <item m="1" x="7581"/>
        <item m="1" x="7196"/>
        <item m="1" x="6774"/>
        <item m="1" x="6374"/>
        <item m="1" x="5975"/>
        <item m="1" x="5638"/>
        <item m="1" x="5292"/>
        <item m="1" x="4888"/>
        <item m="1" x="4504"/>
        <item m="1" x="1358"/>
        <item m="1" x="1053"/>
        <item m="1" x="722"/>
        <item m="1" x="7677"/>
        <item m="1" x="7291"/>
        <item m="1" x="6877"/>
        <item m="1" x="6470"/>
        <item m="1" x="6062"/>
        <item m="1" x="3825"/>
        <item m="1" x="3452"/>
        <item m="1" x="3092"/>
        <item m="1" x="2778"/>
        <item m="1" x="2506"/>
        <item m="1" x="2183"/>
        <item m="1" x="1856"/>
        <item m="1" x="1543"/>
        <item m="1" x="1191"/>
        <item m="1" x="893"/>
        <item m="1" x="5358"/>
        <item m="1" x="4970"/>
        <item m="1" x="4582"/>
        <item m="1" x="4232"/>
        <item m="1" x="3909"/>
        <item m="1" x="3546"/>
        <item m="1" x="3185"/>
        <item m="1" x="2850"/>
        <item m="1" x="2568"/>
        <item m="1" x="2265"/>
        <item m="1" x="6963"/>
        <item m="1" x="6553"/>
        <item m="1" x="6143"/>
        <item m="1" x="5786"/>
        <item m="1" x="5456"/>
        <item m="1" x="5085"/>
        <item m="1" x="4678"/>
        <item m="1" x="4316"/>
        <item m="1" x="4001"/>
        <item m="1" x="3634"/>
        <item m="1" x="517"/>
        <item m="1" x="7856"/>
        <item m="1" x="7473"/>
        <item m="1" x="7070"/>
        <item m="1" x="6651"/>
        <item m="1" x="6251"/>
        <item m="1" x="5873"/>
        <item m="1" x="5534"/>
        <item m="1" x="5182"/>
        <item m="1" x="1925"/>
        <item m="1" x="1600"/>
        <item m="1" x="1253"/>
        <item m="1" x="949"/>
        <item m="1" x="605"/>
        <item m="1" x="7946"/>
        <item m="1" x="7561"/>
        <item m="1" x="7171"/>
        <item m="1" x="6750"/>
        <item m="1" x="3252"/>
        <item m="1" x="2915"/>
        <item m="1" x="2623"/>
        <item m="1" x="2347"/>
        <item m="1" x="2009"/>
        <item m="1" x="1680"/>
        <item m="1" x="1339"/>
        <item m="1" x="1037"/>
        <item m="1" x="698"/>
        <item m="1" x="4754"/>
        <item m="1" x="4389"/>
        <item m="1" x="4064"/>
        <item m="1" x="3706"/>
        <item m="1" x="3344"/>
        <item m="1" x="3009"/>
        <item m="1" x="2692"/>
        <item m="1" x="2416"/>
        <item m="1" x="2089"/>
        <item m="1" x="1753"/>
        <item m="1" x="6322"/>
        <item m="1" x="5924"/>
        <item m="1" x="5609"/>
        <item m="1" x="5257"/>
        <item m="1" x="4854"/>
        <item m="1" x="4465"/>
        <item m="1" x="4136"/>
        <item m="1" x="3800"/>
        <item m="1" x="3419"/>
        <item m="1" x="3069"/>
        <item m="1" x="7629"/>
        <item m="1" x="7253"/>
        <item m="1" x="6828"/>
        <item m="1" x="6427"/>
        <item m="1" x="6020"/>
        <item m="1" x="5680"/>
        <item m="1" x="5325"/>
        <item m="1" x="4942"/>
        <item m="1" x="4557"/>
        <item m="1" x="1402"/>
        <item m="1" x="1089"/>
        <item m="1" x="776"/>
        <item m="1" x="7724"/>
        <item m="1" x="7341"/>
        <item m="1" x="6928"/>
        <item m="1" x="6523"/>
        <item m="1" x="6099"/>
        <item m="1" x="3879"/>
        <item m="1" x="3513"/>
        <item m="1" x="3145"/>
        <item m="1" x="2825"/>
        <item m="1" x="2543"/>
        <item m="1" x="2227"/>
        <item m="1" x="1913"/>
        <item m="1" x="1588"/>
        <item m="1" x="1236"/>
        <item m="1" x="940"/>
        <item m="1" x="5412"/>
        <item m="1" x="5032"/>
        <item m="1" x="4641"/>
        <item m="1" x="4279"/>
        <item m="1" x="3965"/>
        <item m="1" x="3593"/>
        <item m="1" x="3237"/>
        <item m="1" x="2895"/>
        <item m="1" x="2610"/>
        <item m="1" x="2329"/>
        <item m="1" x="7029"/>
        <item m="1" x="6610"/>
        <item m="1" x="6202"/>
        <item m="1" x="5833"/>
        <item m="1" x="5499"/>
        <item m="1" x="5137"/>
        <item m="1" x="4741"/>
        <item m="1" x="4369"/>
        <item m="1" x="4047"/>
        <item m="1" x="3686"/>
        <item m="1" x="575"/>
        <item m="1" x="7907"/>
        <item m="1" x="7525"/>
        <item m="1" x="7131"/>
        <item m="1" x="6715"/>
        <item m="1" x="6309"/>
        <item m="1" x="5911"/>
        <item m="1" x="5591"/>
        <item m="1" x="5241"/>
        <item m="1" x="1971"/>
        <item m="1" x="1652"/>
        <item m="1" x="1309"/>
        <item m="1" x="1001"/>
        <item m="1" x="658"/>
        <item m="1" x="7611"/>
        <item m="1" x="7232"/>
        <item m="1" x="6810"/>
        <item m="1" x="3301"/>
        <item m="1" x="2972"/>
        <item m="1" x="2666"/>
        <item m="1" x="2390"/>
        <item m="1" x="2049"/>
        <item m="1" x="1722"/>
        <item m="1" x="1391"/>
        <item m="1" x="1076"/>
        <item m="1" x="760"/>
        <item m="1" x="4808"/>
        <item m="1" x="4434"/>
        <item m="1" x="4110"/>
        <item m="1" x="3764"/>
        <item m="1" x="3389"/>
        <item m="1" x="3047"/>
        <item m="1" x="2731"/>
        <item m="1" x="2452"/>
        <item m="1" x="2122"/>
        <item m="1" x="1793"/>
        <item m="1" x="6380"/>
        <item m="1" x="5984"/>
        <item m="1" x="5647"/>
        <item m="1" x="5301"/>
        <item m="1" x="4895"/>
        <item m="1" x="4514"/>
        <item m="1" x="4174"/>
        <item m="1" x="3845"/>
        <item m="1" x="3472"/>
        <item m="1" x="3113"/>
        <item m="1" x="7683"/>
        <item m="1" x="7303"/>
        <item m="1" x="6888"/>
        <item m="1" x="6482"/>
        <item m="1" x="6067"/>
        <item m="1" x="5718"/>
        <item m="1" x="5380"/>
        <item m="1" x="4991"/>
        <item m="1" x="4604"/>
        <item m="1" x="1449"/>
        <item m="1" x="1120"/>
        <item m="1" x="813"/>
        <item m="1" x="449"/>
        <item m="1" x="7782"/>
        <item m="1" x="7397"/>
        <item m="1" x="6986"/>
        <item m="1" x="6575"/>
        <item m="1" x="6169"/>
        <item m="1" x="3918"/>
        <item m="1" x="3555"/>
        <item m="1" x="3194"/>
        <item m="1" x="2857"/>
        <item m="1" x="2577"/>
        <item m="1" x="2275"/>
        <item m="1" x="1955"/>
        <item m="1" x="1635"/>
        <item m="1" x="1293"/>
        <item m="1" x="990"/>
        <item m="1" x="5465"/>
        <item m="1" x="5094"/>
        <item m="1" x="4687"/>
        <item m="1" x="4328"/>
        <item m="1" x="4009"/>
        <item m="1" x="3640"/>
        <item m="1" x="3286"/>
        <item m="1" x="2956"/>
        <item m="1" x="2652"/>
        <item m="1" x="2375"/>
        <item m="1" x="7078"/>
        <item m="1" x="6660"/>
        <item m="1" x="6262"/>
        <item m="1" x="5881"/>
        <item m="1" x="5545"/>
        <item m="1" x="5192"/>
        <item m="1" x="4791"/>
        <item m="1" x="4421"/>
        <item m="1" x="4094"/>
        <item m="1" x="3748"/>
        <item m="1" x="613"/>
        <item m="1" x="7960"/>
        <item m="1" x="7570"/>
        <item m="1" x="7182"/>
        <item m="1" x="6764"/>
        <item m="1" x="6361"/>
        <item m="1" x="5964"/>
        <item m="1" x="5633"/>
        <item m="1" x="5282"/>
        <item m="1" x="2018"/>
        <item m="1" x="1688"/>
        <item m="1" x="1349"/>
        <item m="1" x="1045"/>
        <item m="1" x="711"/>
        <item m="1" x="7666"/>
        <item m="1" x="7279"/>
        <item m="1" x="6864"/>
        <item m="1" x="3349"/>
        <item m="1" x="3014"/>
        <item m="1" x="2701"/>
        <item m="1" x="2421"/>
        <item m="1" x="2092"/>
        <item m="1" x="1758"/>
        <item m="1" x="1433"/>
        <item m="1" x="1112"/>
        <item m="1" x="799"/>
        <item m="1" x="436"/>
        <item m="1" x="4859"/>
        <item m="1" x="4473"/>
        <item m="1" x="4143"/>
        <item m="1" x="3803"/>
        <item m="1" x="3426"/>
        <item m="1" x="3072"/>
        <item m="1" x="2765"/>
        <item m="1" x="2489"/>
        <item m="1" x="2161"/>
        <item m="1" x="1838"/>
        <item m="1" x="6431"/>
        <item m="1" x="6024"/>
        <item m="1" x="5687"/>
        <item m="1" x="5330"/>
        <item m="1" x="4948"/>
        <item m="1" x="4566"/>
        <item m="1" x="4211"/>
        <item m="1" x="3892"/>
        <item m="1" x="3522"/>
        <item m="1" x="3161"/>
        <item m="1" x="7735"/>
        <item m="1" x="7352"/>
        <item m="1" x="6935"/>
        <item m="1" x="6529"/>
        <item m="1" x="6107"/>
        <item m="1" x="5761"/>
        <item m="1" x="5424"/>
        <item m="1" x="5056"/>
        <item m="1" x="4658"/>
        <item m="1" x="1496"/>
        <item m="1" x="1149"/>
        <item m="1" x="850"/>
        <item m="1" x="494"/>
        <item m="1" x="7823"/>
        <item m="1" x="7446"/>
        <item m="1" x="7041"/>
        <item m="1" x="6619"/>
        <item m="1" x="6220"/>
        <item m="1" x="3971"/>
        <item m="1" x="3598"/>
        <item m="1" x="3243"/>
        <item m="1" x="2903"/>
        <item m="1" x="2616"/>
        <item m="1" x="2336"/>
        <item m="1" x="1999"/>
        <item m="1" x="1671"/>
        <item m="1" x="1333"/>
        <item m="1" x="1027"/>
        <item m="1" x="5505"/>
        <item m="1" x="5150"/>
        <item m="1" x="4746"/>
        <item m="1" x="4378"/>
        <item m="1" x="4053"/>
        <item m="1" x="3695"/>
        <item m="1" x="3332"/>
        <item m="1" x="2996"/>
        <item m="1" x="2686"/>
        <item m="1" x="2409"/>
        <item m="1" x="7140"/>
        <item m="1" x="6719"/>
        <item m="1" x="6315"/>
        <item m="1" x="5916"/>
        <item m="1" x="5598"/>
        <item m="1" x="5247"/>
        <item m="1" x="4841"/>
        <item m="1" x="4453"/>
        <item m="1" x="4129"/>
        <item m="1" x="3794"/>
        <item m="1" x="668"/>
        <item m="1" x="7618"/>
        <item m="1" x="7241"/>
        <item m="1" x="6820"/>
        <item m="1" x="6415"/>
        <item m="1" x="6007"/>
        <item m="1" x="5674"/>
        <item m="1" x="5320"/>
        <item m="1" x="2057"/>
        <item m="1" x="1729"/>
        <item m="1" x="1395"/>
        <item m="1" x="1085"/>
        <item m="1" x="770"/>
        <item m="1" x="7712"/>
        <item m="1" x="7331"/>
        <item m="1" x="6918"/>
        <item m="1" x="3395"/>
        <item m="1" x="3050"/>
        <item m="1" x="2737"/>
        <item m="1" x="2456"/>
        <item m="1" x="2128"/>
        <item m="1" x="1799"/>
        <item m="1" x="1482"/>
        <item m="1" x="1141"/>
        <item m="1" x="840"/>
        <item m="1" x="485"/>
        <item m="1" x="4900"/>
        <item m="1" x="4519"/>
        <item m="1" x="4177"/>
        <item m="1" x="3855"/>
        <item m="1" x="3482"/>
        <item m="1" x="3120"/>
        <item m="1" x="2802"/>
        <item m="1" x="2528"/>
        <item m="1" x="2199"/>
        <item m="1" x="1882"/>
        <item m="1" x="6490"/>
        <item m="1" x="6075"/>
        <item m="1" x="5724"/>
        <item m="1" x="5389"/>
        <item m="1" x="4999"/>
        <item m="1" x="4614"/>
        <item m="1" x="4256"/>
        <item m="1" x="3941"/>
        <item m="1" x="3573"/>
        <item m="1" x="3214"/>
        <item m="1" x="7787"/>
        <item m="1" x="7402"/>
        <item m="1" x="6994"/>
        <item m="1" x="6585"/>
        <item m="1" x="6176"/>
        <item m="1" x="5813"/>
        <item m="1" x="5481"/>
        <item m="1" x="5114"/>
        <item m="1" x="4712"/>
        <item m="1" x="1535"/>
        <item m="1" x="1185"/>
        <item m="1" x="886"/>
        <item m="1" x="547"/>
        <item m="1" x="7882"/>
        <item m="1" x="7502"/>
        <item m="1" x="7104"/>
        <item m="1" x="6687"/>
        <item m="1" x="6288"/>
        <item m="1" x="4017"/>
        <item m="1" x="3654"/>
        <item m="1" x="3295"/>
        <item m="1" x="2962"/>
        <item m="1" x="2659"/>
        <item m="1" x="2381"/>
        <item m="1" x="2043"/>
        <item m="1" x="1713"/>
        <item m="1" x="1384"/>
        <item m="1" x="1072"/>
        <item m="1" x="5557"/>
        <item m="1" x="5204"/>
        <item m="1" x="4801"/>
        <item m="1" x="4429"/>
        <item m="1" x="4101"/>
        <item m="1" x="3753"/>
        <item m="1" x="3379"/>
        <item m="1" x="3040"/>
        <item m="1" x="2723"/>
        <item m="1" x="2443"/>
        <item m="1" x="7195"/>
        <item m="1" x="6773"/>
        <item m="1" x="6373"/>
        <item m="1" x="5973"/>
        <item m="1" x="5637"/>
        <item m="1" x="5290"/>
        <item m="1" x="4887"/>
        <item m="1" x="4501"/>
        <item m="1" x="4164"/>
        <item m="1" x="3834"/>
        <item m="1" x="721"/>
        <item m="1" x="7676"/>
        <item m="1" x="7290"/>
        <item m="1" x="6876"/>
        <item m="1" x="6469"/>
        <item m="1" x="6061"/>
        <item m="1" x="5713"/>
        <item m="1" x="5368"/>
        <item m="1" x="2098"/>
        <item m="1" x="1763"/>
        <item m="1" x="1442"/>
        <item m="1" x="1116"/>
        <item m="1" x="806"/>
        <item m="1" x="440"/>
        <item m="1" x="7772"/>
        <item m="1" x="7385"/>
        <item m="1" x="6976"/>
        <item m="1" x="3433"/>
        <item m="1" x="3077"/>
        <item m="1" x="2769"/>
        <item m="1" x="2495"/>
        <item m="1" x="2169"/>
        <item m="1" x="1845"/>
        <item m="1" x="1519"/>
        <item m="1" x="1176"/>
        <item m="1" x="876"/>
        <item m="1" x="531"/>
        <item m="1" x="4955"/>
        <item m="1" x="4571"/>
        <item m="1" x="4220"/>
        <item m="1" x="3897"/>
        <item m="1" x="3526"/>
        <item m="1" x="3169"/>
        <item m="1" x="2841"/>
        <item m="1" x="2557"/>
        <item m="1" x="2248"/>
        <item m="1" x="1935"/>
        <item m="1" x="6537"/>
        <item m="1" x="6115"/>
        <item m="1" x="5766"/>
        <item m="1" x="5434"/>
        <item m="1" x="5060"/>
        <item m="1" x="4665"/>
        <item m="1" x="4301"/>
        <item m="1" x="3986"/>
        <item m="1" x="3616"/>
        <item m="1" x="3264"/>
        <item m="1" x="7830"/>
        <item m="1" x="7454"/>
        <item m="1" x="7049"/>
        <item m="1" x="6624"/>
        <item m="1" x="6229"/>
        <item m="1" x="5855"/>
        <item m="1" x="5518"/>
        <item m="1" x="5169"/>
        <item m="1" x="4767"/>
        <item m="1" x="1584"/>
        <item m="1" x="1230"/>
        <item m="1" x="935"/>
        <item m="1" x="588"/>
        <item m="1" x="7924"/>
        <item m="1" x="7542"/>
        <item m="1" x="7152"/>
        <item m="1" x="6732"/>
        <item m="1" x="6336"/>
        <item m="1" x="4061"/>
        <item m="1" x="3704"/>
        <item m="1" x="3342"/>
        <item m="1" x="3007"/>
        <item m="1" x="2691"/>
        <item m="1" x="2415"/>
        <item m="1" x="2087"/>
        <item m="1" x="1752"/>
        <item m="1" x="1423"/>
        <item m="1" x="1108"/>
        <item m="1" x="5607"/>
        <item m="1" x="5256"/>
        <item m="1" x="4851"/>
        <item m="1" x="4464"/>
        <item m="1" x="4135"/>
        <item m="1" x="3799"/>
        <item m="1" x="3418"/>
        <item m="1" x="3068"/>
        <item m="1" x="2758"/>
        <item m="1" x="2486"/>
        <item m="1" x="7252"/>
        <item m="1" x="6827"/>
        <item m="1" x="6425"/>
        <item m="1" x="6019"/>
        <item m="1" x="5679"/>
        <item m="1" x="5324"/>
        <item m="1" x="4940"/>
        <item m="1" x="4555"/>
        <item m="1" x="4208"/>
        <item m="1" x="3888"/>
        <item m="1" x="775"/>
        <item m="1" x="7721"/>
        <item m="1" x="7340"/>
        <item m="1" x="6924"/>
        <item m="1" x="6522"/>
        <item m="1" x="6098"/>
        <item m="1" x="5755"/>
        <item m="1" x="5417"/>
        <item m="1" x="2137"/>
        <item m="1" x="1805"/>
        <item m="1" x="1489"/>
        <item m="1" x="1146"/>
        <item m="1" x="847"/>
        <item m="1" x="491"/>
        <item m="1" x="7820"/>
        <item m="1" x="7439"/>
        <item m="1" x="7037"/>
        <item m="1" x="3493"/>
        <item m="1" x="3126"/>
        <item m="1" x="2810"/>
        <item m="1" x="2533"/>
        <item m="1" x="2207"/>
        <item m="1" x="1890"/>
        <item m="1" x="1573"/>
        <item m="1" x="1223"/>
        <item m="1" x="927"/>
        <item m="1" x="582"/>
        <item m="1" x="5010"/>
        <item m="1" x="4625"/>
        <item m="1" x="4266"/>
        <item m="1" x="3951"/>
        <item m="1" x="3579"/>
        <item m="1" x="3222"/>
        <item m="1" x="2883"/>
        <item m="1" x="2600"/>
        <item m="1" x="2310"/>
        <item m="1" x="1983"/>
        <item m="1" x="6593"/>
        <item m="1" x="6185"/>
        <item m="1" x="5820"/>
        <item m="1" x="5488"/>
        <item m="1" x="5121"/>
        <item m="1" x="4722"/>
        <item m="1" x="4353"/>
        <item m="1" x="4036"/>
        <item m="1" x="3672"/>
        <item m="1" x="3311"/>
        <item m="1" x="7890"/>
        <item m="1" x="7509"/>
        <item m="1" x="7115"/>
        <item m="1" x="6696"/>
        <item m="1" x="6296"/>
        <item m="1" x="5903"/>
        <item m="1" x="5579"/>
        <item m="1" x="5225"/>
        <item m="1" x="4818"/>
        <item m="1" x="1625"/>
        <item m="1" x="1285"/>
        <item m="1" x="985"/>
        <item m="1" x="638"/>
        <item m="1" x="7994"/>
        <item m="1" x="7600"/>
        <item m="1" x="7217"/>
        <item m="1" x="6796"/>
        <item m="1" x="6392"/>
        <item m="1" x="4109"/>
        <item m="1" x="3763"/>
        <item m="1" x="3388"/>
        <item m="1" x="3046"/>
        <item m="1" x="2730"/>
        <item m="1" x="2450"/>
        <item m="1" x="2120"/>
        <item m="1" x="1792"/>
        <item m="1" x="1479"/>
        <item m="1" x="1138"/>
        <item m="1" x="5646"/>
        <item m="1" x="5300"/>
        <item m="1" x="4894"/>
        <item m="1" x="4513"/>
        <item m="1" x="4172"/>
        <item m="1" x="3844"/>
        <item m="1" x="3470"/>
        <item m="1" x="3112"/>
        <item m="1" x="2796"/>
        <item m="1" x="2521"/>
        <item m="1" x="7302"/>
        <item m="1" x="6886"/>
        <item m="1" x="6480"/>
        <item m="1" x="6066"/>
        <item m="1" x="5716"/>
        <item m="1" x="5378"/>
        <item m="1" x="4989"/>
        <item m="1" x="4603"/>
        <item m="1" x="4250"/>
        <item m="1" x="3931"/>
        <item m="1" x="812"/>
        <item m="1" x="448"/>
        <item m="1" x="7781"/>
        <item m="1" x="7396"/>
        <item m="1" x="6985"/>
        <item m="1" x="6574"/>
        <item m="1" x="6167"/>
        <item m="1" x="5807"/>
        <item m="1" x="5475"/>
        <item m="1" x="2173"/>
        <item m="1" x="1850"/>
        <item m="1" x="1527"/>
        <item m="1" x="1180"/>
        <item m="1" x="879"/>
        <item m="1" x="539"/>
        <item m="1" x="7875"/>
        <item m="1" x="7495"/>
        <item m="1" x="7094"/>
        <item m="1" x="3531"/>
        <item m="1" x="3173"/>
        <item m="1" x="2843"/>
        <item m="1" x="2562"/>
        <item m="1" x="2253"/>
        <item m="1" x="1940"/>
        <item m="1" x="1613"/>
        <item m="1" x="1273"/>
        <item m="1" x="973"/>
        <item m="1" x="624"/>
        <item m="1" x="5068"/>
        <item m="1" x="4669"/>
        <item m="1" x="4307"/>
        <item m="1" x="3994"/>
        <item m="1" x="3623"/>
        <item m="1" x="3271"/>
        <item m="1" x="2937"/>
        <item m="1" x="2637"/>
        <item m="1" x="2364"/>
        <item m="1" x="2026"/>
        <item m="1" x="6630"/>
        <item m="1" x="6236"/>
        <item m="1" x="5862"/>
        <item m="1" x="5525"/>
        <item m="1" x="5174"/>
        <item m="1" x="4775"/>
        <item m="1" x="4404"/>
        <item m="1" x="4078"/>
        <item m="1" x="3727"/>
        <item m="1" x="3360"/>
        <item m="1" x="7934"/>
        <item m="1" x="7548"/>
        <item m="1" x="7156"/>
        <item m="1" x="6737"/>
        <item m="1" x="6342"/>
        <item m="1" x="5944"/>
        <item m="1" x="5624"/>
        <item m="1" x="5274"/>
        <item m="1" x="4866"/>
        <item m="1" x="1664"/>
        <item m="1" x="1329"/>
        <item m="1" x="1023"/>
        <item m="1" x="688"/>
        <item m="1" x="7642"/>
        <item m="1" x="7265"/>
        <item m="1" x="6839"/>
        <item m="1" x="6441"/>
        <item m="1" x="3681"/>
        <item m="1" x="3319"/>
        <item m="1" x="2987"/>
        <item m="1" x="2679"/>
        <item m="1" x="2403"/>
        <item m="1" x="2071"/>
        <item m="1" x="1741"/>
        <item m="1" x="1410"/>
        <item m="1" x="1097"/>
        <item m="1" x="785"/>
        <item m="1" x="5234"/>
        <item m="1" x="4829"/>
        <item m="1" x="4443"/>
        <item m="1" x="4122"/>
        <item m="1" x="3779"/>
        <item m="1" x="3404"/>
        <item m="1" x="3059"/>
        <item m="1" x="2748"/>
        <item m="1" x="2470"/>
        <item m="1" x="2144"/>
        <item m="1" x="6804"/>
        <item m="1" x="6402"/>
        <item m="1" x="5996"/>
        <item m="1" x="5660"/>
        <item m="1" x="5311"/>
        <item m="1" x="4913"/>
        <item m="1" x="4531"/>
        <item m="1" x="4191"/>
        <item m="1" x="3869"/>
        <item m="1" x="3500"/>
        <item m="1" x="7699"/>
        <item m="1" x="7319"/>
        <item m="1" x="6904"/>
        <item m="1" x="6503"/>
        <item m="1" x="6083"/>
        <item m="1" x="5735"/>
        <item m="1" x="5403"/>
        <item m="1" x="5019"/>
        <item m="1" x="1788"/>
        <item m="1" x="1467"/>
        <item m="1" x="1133"/>
        <item m="1" x="832"/>
        <item m="1" x="470"/>
        <item m="1" x="7803"/>
        <item m="1" x="7420"/>
        <item m="1" x="7013"/>
        <item m="1" x="6602"/>
        <item m="1" x="3101"/>
        <item m="1" x="2787"/>
        <item m="1" x="2514"/>
        <item m="1" x="2189"/>
        <item m="1" x="1864"/>
        <item m="1" x="1551"/>
        <item m="1" x="1198"/>
        <item m="1" x="903"/>
        <item m="1" x="561"/>
        <item m="1" x="4591"/>
        <item m="1" x="4241"/>
        <item m="1" x="3921"/>
        <item m="1" x="3558"/>
        <item m="1" x="3198"/>
        <item m="1" x="2860"/>
        <item m="1" x="2580"/>
        <item m="1" x="2280"/>
        <item m="1" x="1960"/>
        <item m="1" x="1640"/>
        <item m="1" x="6152"/>
        <item m="1" x="5796"/>
        <item m="1" x="5468"/>
        <item m="1" x="5098"/>
        <item m="1" x="4692"/>
        <item m="1" x="4331"/>
        <item m="1" x="4012"/>
        <item m="1" x="3644"/>
        <item m="1" x="3290"/>
        <item m="1" x="2959"/>
        <item m="1" x="7865"/>
        <item m="1" x="7482"/>
        <item m="1" x="7082"/>
        <item m="1" x="6664"/>
        <item m="1" x="6266"/>
        <item m="1" x="5885"/>
        <item m="1" x="5549"/>
        <item m="1" x="5196"/>
        <item m="1" x="4795"/>
        <item m="1" x="4424"/>
        <item m="1" x="1263"/>
        <item m="1" x="960"/>
        <item m="1" x="616"/>
        <item m="1" x="7964"/>
        <item m="1" x="7574"/>
        <item m="1" x="7185"/>
        <item m="1" x="6767"/>
        <item m="1" x="6365"/>
        <item m="1" x="5968"/>
        <item m="1" x="3737"/>
        <item m="1" x="3371"/>
        <item m="1" x="3028"/>
        <item m="1" x="2715"/>
        <item m="1" x="2430"/>
        <item m="1" x="2105"/>
        <item m="1" x="1774"/>
        <item m="1" x="1458"/>
        <item m="1" x="1126"/>
        <item m="1" x="820"/>
        <item m="1" x="5280"/>
        <item m="1" x="4875"/>
        <item m="1" x="4492"/>
        <item m="1" x="4158"/>
        <item m="1" x="3820"/>
        <item m="1" x="3445"/>
        <item m="1" x="3086"/>
        <item m="1" x="2775"/>
        <item m="1" x="2502"/>
        <item m="1" x="2178"/>
        <item m="1" x="6848"/>
        <item m="1" x="6452"/>
        <item m="1" x="6040"/>
        <item m="1" x="5703"/>
        <item m="1" x="5353"/>
        <item m="1" x="4964"/>
        <item m="1" x="4577"/>
        <item m="1" x="4228"/>
        <item m="1" x="3906"/>
        <item m="1" x="3540"/>
        <item m="1" x="427"/>
        <item m="1" x="7760"/>
        <item m="1" x="7365"/>
        <item m="1" x="6955"/>
        <item m="1" x="6548"/>
        <item m="1" x="6137"/>
        <item m="1" x="5782"/>
        <item m="1" x="5450"/>
        <item m="1" x="5076"/>
        <item m="1" x="1830"/>
        <item m="1" x="1513"/>
        <item m="1" x="1165"/>
        <item m="1" x="867"/>
        <item m="1" x="512"/>
        <item m="1" x="7845"/>
        <item m="1" x="7468"/>
        <item m="1" x="7062"/>
        <item m="1" x="6644"/>
        <item m="1" x="3154"/>
        <item m="1" x="2830"/>
        <item m="1" x="2550"/>
        <item m="1" x="2233"/>
        <item m="1" x="1921"/>
        <item m="1" x="1596"/>
        <item m="1" x="1249"/>
        <item m="1" x="945"/>
        <item m="1" x="600"/>
        <item m="1" x="4649"/>
        <item m="1" x="4287"/>
        <item m="1" x="3974"/>
        <item m="1" x="3602"/>
        <item m="1" x="3248"/>
        <item m="1" x="2908"/>
        <item m="1" x="2619"/>
        <item m="1" x="2340"/>
        <item m="1" x="2005"/>
        <item m="1" x="1675"/>
        <item m="1" x="6208"/>
        <item m="1" x="5841"/>
        <item m="1" x="5508"/>
        <item m="1" x="5156"/>
        <item m="1" x="4750"/>
        <item m="1" x="4383"/>
        <item m="1" x="4056"/>
        <item m="1" x="3699"/>
        <item m="1" x="3336"/>
        <item m="1" x="3000"/>
        <item m="1" x="7912"/>
        <item m="1" x="7533"/>
        <item m="1" x="7143"/>
        <item m="1" x="6724"/>
        <item m="1" x="6320"/>
        <item m="1" x="5920"/>
        <item m="1" x="5601"/>
        <item m="1" x="5251"/>
        <item m="1" x="4846"/>
        <item m="1" x="4458"/>
        <item m="1" x="1316"/>
        <item m="1" x="1008"/>
        <item m="1" x="675"/>
        <item m="1" x="7622"/>
        <item m="1" x="7245"/>
        <item m="1" x="6824"/>
        <item m="1" x="6419"/>
        <item m="1" x="6011"/>
        <item m="1" x="3786"/>
        <item m="1" x="3409"/>
        <item m="1" x="3064"/>
        <item m="1" x="2753"/>
        <item m="1" x="2476"/>
        <item m="1" x="2150"/>
        <item m="1" x="1819"/>
        <item m="1" x="1505"/>
        <item m="1" x="1156"/>
        <item m="1" x="857"/>
        <item m="1" x="5316"/>
        <item m="1" x="4923"/>
        <item m="1" x="4541"/>
        <item m="1" x="4199"/>
        <item m="1" x="3874"/>
        <item m="1" x="3509"/>
        <item m="1" x="3137"/>
        <item m="1" x="2819"/>
        <item m="1" x="2540"/>
        <item m="1" x="2221"/>
        <item m="1" x="6912"/>
        <item m="1" x="6513"/>
        <item m="1" x="6090"/>
        <item m="1" x="5741"/>
        <item m="1" x="5407"/>
        <item m="1" x="5028"/>
        <item m="1" x="4637"/>
        <item m="1" x="4277"/>
        <item m="1" x="3960"/>
        <item m="1" x="3589"/>
        <item m="1" x="476"/>
        <item m="1" x="7810"/>
        <item m="1" x="7424"/>
        <item m="1" x="7022"/>
        <item m="1" x="6607"/>
        <item m="1" x="6196"/>
        <item m="1" x="5829"/>
        <item m="1" x="5495"/>
        <item m="1" x="5134"/>
        <item m="1" x="1876"/>
        <item m="1" x="1560"/>
        <item m="1" x="1208"/>
        <item m="1" x="911"/>
        <item m="1" x="571"/>
        <item m="1" x="7903"/>
        <item m="1" x="7523"/>
        <item m="1" x="7128"/>
        <item m="1" x="6710"/>
        <item m="1" x="3204"/>
        <item m="1" x="2867"/>
        <item m="1" x="2586"/>
        <item m="1" x="2289"/>
        <item m="1" x="1966"/>
        <item m="1" x="1646"/>
        <item m="1" x="1303"/>
        <item m="1" x="995"/>
        <item m="1" x="653"/>
        <item m="1" x="4702"/>
        <item m="1" x="4338"/>
        <item m="1" x="4022"/>
        <item m="1" x="3658"/>
        <item m="1" x="3299"/>
        <item m="1" x="2967"/>
        <item m="1" x="2662"/>
        <item m="1" x="2385"/>
        <item m="1" x="2046"/>
        <item m="1" x="1718"/>
        <item m="1" x="6273"/>
        <item m="1" x="5892"/>
        <item m="1" x="5562"/>
        <item m="1" x="5211"/>
        <item m="1" x="4806"/>
        <item m="1" x="4432"/>
        <item m="1" x="4104"/>
        <item m="1" x="3756"/>
        <item m="1" x="3385"/>
        <item m="1" x="3043"/>
        <item m="1" x="7972"/>
        <item m="1" x="7585"/>
        <item m="1" x="7199"/>
        <item m="1" x="6777"/>
        <item m="1" x="6376"/>
        <item m="1" x="5977"/>
        <item m="1" x="5641"/>
        <item m="1" x="5294"/>
        <item m="1" x="4891"/>
        <item m="1" x="4507"/>
        <item m="1" x="1359"/>
        <item m="1" x="1054"/>
        <item m="1" x="726"/>
        <item m="1" x="7680"/>
        <item m="1" x="7294"/>
        <item m="1" x="6879"/>
        <item m="1" x="6473"/>
        <item m="1" x="6063"/>
        <item m="1" x="3826"/>
        <item m="1" x="3453"/>
        <item m="1" x="3094"/>
        <item m="1" x="2779"/>
        <item m="1" x="2508"/>
        <item m="1" x="2184"/>
        <item m="1" x="1858"/>
        <item m="1" x="1544"/>
        <item m="1" x="1193"/>
        <item m="1" x="895"/>
        <item m="1" x="5359"/>
        <item m="1" x="4971"/>
        <item m="1" x="4584"/>
        <item m="1" x="4234"/>
        <item m="1" x="3911"/>
        <item m="1" x="3547"/>
        <item m="1" x="3188"/>
        <item m="1" x="2851"/>
        <item m="1" x="2569"/>
        <item m="1" x="2266"/>
        <item m="1" x="6965"/>
        <item m="1" x="6555"/>
        <item m="1" x="6144"/>
        <item m="1" x="5787"/>
        <item m="1" x="5458"/>
        <item m="1" x="5086"/>
        <item m="1" x="4680"/>
        <item m="1" x="4319"/>
        <item m="1" x="4002"/>
        <item m="1" x="3635"/>
        <item m="1" x="520"/>
        <item m="1" x="7857"/>
        <item m="1" x="7475"/>
        <item m="1" x="7071"/>
        <item m="1" x="6652"/>
        <item m="1" x="6254"/>
        <item m="1" x="5874"/>
        <item m="1" x="5536"/>
        <item m="1" x="5185"/>
        <item m="1" x="1927"/>
        <item m="1" x="1602"/>
        <item m="1" x="1255"/>
        <item m="1" x="951"/>
        <item m="1" x="607"/>
        <item m="1" x="7949"/>
        <item m="1" x="7562"/>
        <item m="1" x="7175"/>
        <item m="1" x="6754"/>
        <item m="1" x="3253"/>
        <item m="1" x="2918"/>
        <item m="1" x="2624"/>
        <item m="1" x="2349"/>
        <item m="1" x="2010"/>
        <item m="1" x="1681"/>
        <item m="1" x="1343"/>
        <item m="1" x="1038"/>
        <item m="1" x="701"/>
        <item m="1" x="4756"/>
        <item m="1" x="4392"/>
        <item m="1" x="4067"/>
        <item m="1" x="3709"/>
        <item m="1" x="3345"/>
        <item m="1" x="3011"/>
        <item m="1" x="2694"/>
        <item m="1" x="2418"/>
        <item m="1" x="2090"/>
        <item m="1" x="1754"/>
        <item m="1" x="6323"/>
        <item m="1" x="5926"/>
        <item m="1" x="5610"/>
        <item m="1" x="5260"/>
        <item m="1" x="4855"/>
        <item m="1" x="4468"/>
        <item m="1" x="4138"/>
        <item m="1" x="3801"/>
        <item m="1" x="3422"/>
        <item m="1" x="3070"/>
        <item m="1" x="7631"/>
        <item m="1" x="7254"/>
        <item m="1" x="6829"/>
        <item m="1" x="6428"/>
        <item m="1" x="6021"/>
        <item m="1" x="5681"/>
        <item m="1" x="5326"/>
        <item m="1" x="4944"/>
        <item m="1" x="4560"/>
        <item m="1" x="1403"/>
        <item m="1" x="1090"/>
        <item m="1" x="777"/>
        <item m="1" x="7727"/>
        <item m="1" x="7344"/>
        <item m="1" x="6929"/>
        <item m="1" x="6525"/>
        <item m="1" x="6101"/>
        <item m="1" x="3880"/>
        <item m="1" x="3514"/>
        <item m="1" x="3148"/>
        <item m="1" x="2826"/>
        <item m="1" x="2544"/>
        <item m="1" x="2228"/>
        <item m="1" x="1914"/>
        <item m="1" x="1589"/>
        <item m="1" x="1238"/>
        <item m="1" x="942"/>
        <item m="1" x="5413"/>
        <item m="1" x="5036"/>
        <item m="1" x="4643"/>
        <item m="1" x="4282"/>
        <item m="1" x="3967"/>
        <item m="1" x="3594"/>
        <item m="1" x="3240"/>
        <item m="1" x="2897"/>
        <item m="1" x="2611"/>
        <item m="1" x="2331"/>
        <item m="1" x="7030"/>
        <item m="1" x="6612"/>
        <item m="1" x="6203"/>
        <item m="1" x="5835"/>
        <item m="1" x="5500"/>
        <item m="1" x="5140"/>
        <item m="1" x="4742"/>
        <item m="1" x="4372"/>
        <item m="1" x="4049"/>
        <item m="1" x="3690"/>
        <item m="1" x="577"/>
        <item m="1" x="7908"/>
        <item m="1" x="7527"/>
        <item m="1" x="7133"/>
        <item m="1" x="6716"/>
        <item m="1" x="6310"/>
        <item m="1" x="5913"/>
        <item m="1" x="5595"/>
        <item m="1" x="5244"/>
        <item m="1" x="1973"/>
        <item m="1" x="1653"/>
        <item m="1" x="1310"/>
        <item m="1" x="1002"/>
        <item m="1" x="659"/>
        <item m="1" x="7614"/>
        <item m="1" x="7236"/>
        <item m="1" x="6812"/>
        <item m="1" x="3302"/>
        <item m="1" x="2973"/>
        <item m="1" x="2667"/>
        <item m="1" x="2393"/>
        <item m="1" x="2050"/>
        <item m="1" x="1726"/>
        <item m="1" x="1392"/>
        <item m="1" x="1080"/>
        <item m="1" x="763"/>
        <item m="1" x="4810"/>
        <item m="1" x="4435"/>
        <item m="1" x="4112"/>
        <item m="1" x="3765"/>
        <item m="1" x="3391"/>
        <item m="1" x="3048"/>
        <item m="1" x="2733"/>
        <item m="1" x="2453"/>
        <item m="1" x="2124"/>
        <item m="1" x="1794"/>
        <item m="1" x="6382"/>
        <item m="1" x="5985"/>
        <item m="1" x="5648"/>
        <item m="1" x="5303"/>
        <item m="1" x="4897"/>
        <item m="1" x="4516"/>
        <item m="1" x="4175"/>
        <item m="1" x="3849"/>
        <item m="1" x="3476"/>
        <item m="1" x="3115"/>
        <item m="1" x="7684"/>
        <item m="1" x="7305"/>
        <item m="1" x="6889"/>
        <item m="1" x="6483"/>
        <item m="1" x="6069"/>
        <item m="1" x="5720"/>
        <item m="1" x="5383"/>
        <item m="1" x="4994"/>
        <item m="1" x="4607"/>
        <item m="1" x="1451"/>
        <item m="1" x="1121"/>
        <item m="1" x="814"/>
        <item m="1" x="451"/>
        <item m="1" x="7783"/>
        <item m="1" x="7398"/>
        <item m="1" x="6988"/>
        <item m="1" x="6578"/>
        <item m="1" x="6172"/>
        <item m="1" x="3920"/>
        <item m="1" x="3557"/>
        <item m="1" x="3196"/>
        <item m="1" x="2859"/>
        <item m="1" x="2579"/>
        <item m="1" x="2279"/>
        <item m="1" x="1958"/>
        <item m="1" x="1638"/>
        <item m="1" x="1295"/>
        <item m="1" x="991"/>
        <item m="1" x="5467"/>
        <item m="1" x="5096"/>
        <item m="1" x="4690"/>
        <item m="1" x="4330"/>
        <item m="1" x="4011"/>
        <item m="1" x="3643"/>
        <item m="1" x="3289"/>
        <item m="1" x="2958"/>
        <item m="1" x="2654"/>
        <item m="1" x="2376"/>
        <item m="1" x="7080"/>
        <item m="1" x="6663"/>
        <item m="1" x="6264"/>
        <item m="1" x="5884"/>
        <item m="1" x="5548"/>
        <item m="1" x="5195"/>
        <item m="1" x="4794"/>
        <item m="1" x="4423"/>
        <item m="1" x="4095"/>
        <item m="1" x="3750"/>
        <item m="1" x="615"/>
        <item m="1" x="7963"/>
        <item m="1" x="7572"/>
        <item m="1" x="7184"/>
        <item m="1" x="6766"/>
        <item m="1" x="6364"/>
        <item m="1" x="5967"/>
        <item m="1" x="5634"/>
        <item m="1" x="5285"/>
        <item m="1" x="2020"/>
        <item m="1" x="1689"/>
        <item m="1" x="1350"/>
        <item m="1" x="1046"/>
        <item m="1" x="713"/>
        <item m="1" x="7669"/>
        <item m="1" x="7282"/>
        <item m="1" x="6868"/>
        <item m="1" x="3350"/>
        <item m="1" x="3016"/>
        <item m="1" x="2702"/>
        <item m="1" x="2422"/>
        <item m="1" x="2093"/>
        <item m="1" x="1759"/>
        <item m="1" x="1435"/>
        <item m="1" x="1113"/>
        <item m="1" x="800"/>
        <item m="1" x="437"/>
        <item m="1" x="4860"/>
        <item m="1" x="4475"/>
        <item m="1" x="4144"/>
        <item m="1" x="3805"/>
        <item m="1" x="3429"/>
        <item m="1" x="3074"/>
        <item m="1" x="2767"/>
        <item m="1" x="2491"/>
        <item m="1" x="2164"/>
        <item m="1" x="1839"/>
        <item m="1" x="6434"/>
        <item m="1" x="6026"/>
        <item m="1" x="5688"/>
        <item m="1" x="5333"/>
        <item m="1" x="4950"/>
        <item m="1" x="4567"/>
        <item m="1" x="4216"/>
        <item m="1" x="3893"/>
        <item m="1" x="3523"/>
        <item m="1" x="3162"/>
        <item m="1" x="7737"/>
        <item m="1" x="7354"/>
        <item m="1" x="6939"/>
        <item m="1" x="6530"/>
        <item m="1" x="6109"/>
        <item m="1" x="5762"/>
        <item m="1" x="5427"/>
        <item m="1" x="5057"/>
        <item m="1" x="4660"/>
        <item m="1" x="1497"/>
        <item m="1" x="1150"/>
        <item m="1" x="851"/>
        <item m="1" x="495"/>
        <item m="1" x="7824"/>
        <item m="1" x="7449"/>
        <item m="1" x="7043"/>
        <item m="1" x="6620"/>
        <item m="1" x="6222"/>
        <item m="1" x="3973"/>
        <item m="1" x="3601"/>
        <item m="1" x="3246"/>
        <item m="1" x="2906"/>
        <item m="1" x="2618"/>
        <item m="1" x="2339"/>
        <item m="1" x="2003"/>
        <item m="1" x="1674"/>
        <item m="1" x="1334"/>
        <item m="1" x="1028"/>
        <item m="1" x="5507"/>
        <item m="1" x="5154"/>
        <item m="1" x="4749"/>
        <item m="1" x="4382"/>
        <item m="1" x="4055"/>
        <item m="1" x="3697"/>
        <item m="1" x="3334"/>
        <item m="1" x="2998"/>
        <item m="1" x="2687"/>
        <item m="1" x="2410"/>
        <item m="1" x="7142"/>
        <item m="1" x="6723"/>
        <item m="1" x="6319"/>
        <item m="1" x="5919"/>
        <item m="1" x="5600"/>
        <item m="1" x="5250"/>
        <item m="1" x="4844"/>
        <item m="1" x="4456"/>
        <item m="1" x="4130"/>
        <item m="1" x="3795"/>
        <item m="1" x="673"/>
        <item m="1" x="7621"/>
        <item m="1" x="7243"/>
        <item m="1" x="6823"/>
        <item m="1" x="6417"/>
        <item m="1" x="6010"/>
        <item m="1" x="5675"/>
        <item m="1" x="5321"/>
        <item m="1" x="2060"/>
        <item m="1" x="1731"/>
        <item m="1" x="1397"/>
        <item m="1" x="1086"/>
        <item m="1" x="772"/>
        <item m="1" x="7716"/>
        <item m="1" x="7335"/>
        <item m="1" x="6919"/>
        <item m="1" x="3396"/>
        <item m="1" x="3052"/>
        <item m="1" x="2738"/>
        <item m="1" x="2458"/>
        <item m="1" x="2130"/>
        <item m="1" x="1802"/>
        <item m="1" x="1483"/>
        <item m="1" x="1142"/>
        <item m="1" x="842"/>
        <item m="1" x="486"/>
        <item m="1" x="4903"/>
        <item m="1" x="4521"/>
        <item m="1" x="4178"/>
        <item m="1" x="3858"/>
        <item m="1" x="3487"/>
        <item m="1" x="3123"/>
        <item m="1" x="2804"/>
        <item m="1" x="2530"/>
        <item m="1" x="2203"/>
        <item m="1" x="1885"/>
        <item m="1" x="6492"/>
        <item m="1" x="6076"/>
        <item m="1" x="5726"/>
        <item m="1" x="5392"/>
        <item m="1" x="5003"/>
        <item m="1" x="4617"/>
        <item m="1" x="4258"/>
        <item m="1" x="3943"/>
        <item m="1" x="3575"/>
        <item m="1" x="3217"/>
        <item m="1" x="7789"/>
        <item m="1" x="7404"/>
        <item m="1" x="6996"/>
        <item m="1" x="6587"/>
        <item m="1" x="6179"/>
        <item m="1" x="5816"/>
        <item m="1" x="5484"/>
        <item m="1" x="5116"/>
        <item m="1" x="4714"/>
        <item m="1" x="1537"/>
        <item m="1" x="1187"/>
        <item m="1" x="888"/>
        <item m="1" x="549"/>
        <item m="1" x="7884"/>
        <item m="1" x="7504"/>
        <item m="1" x="7107"/>
        <item m="1" x="6690"/>
        <item m="1" x="6290"/>
        <item m="1" x="4020"/>
        <item m="1" x="3656"/>
        <item m="1" x="3298"/>
        <item m="1" x="2965"/>
        <item m="1" x="2661"/>
        <item m="1" x="2384"/>
        <item m="1" x="2045"/>
        <item m="1" x="1716"/>
        <item m="1" x="1385"/>
        <item m="1" x="1073"/>
        <item m="1" x="5561"/>
        <item m="1" x="5209"/>
        <item m="1" x="4805"/>
        <item m="1" x="4431"/>
        <item m="1" x="4103"/>
        <item m="1" x="3755"/>
        <item m="1" x="3383"/>
        <item m="1" x="3042"/>
        <item m="1" x="2725"/>
        <item m="1" x="2444"/>
        <item m="1" x="7198"/>
        <item m="1" x="6776"/>
        <item m="1" x="6375"/>
        <item m="1" x="5976"/>
        <item m="1" x="5639"/>
        <item m="1" x="5293"/>
        <item m="1" x="4890"/>
        <item m="1" x="4506"/>
        <item m="1" x="4165"/>
        <item m="1" x="3836"/>
        <item m="1" x="724"/>
        <item m="1" x="7678"/>
        <item m="1" x="7293"/>
        <item m="1" x="6878"/>
        <item m="1" x="6472"/>
        <item m="1" x="7630"/>
        <item m="1" x="7741"/>
        <item m="1" x="4057"/>
        <item m="1" x="7215"/>
        <item m="1" x="1735"/>
        <item m="1" x="2772"/>
        <item m="1" x="6489"/>
        <item m="1" x="6381"/>
        <item m="1" x="4411"/>
        <item m="1" x="1414"/>
        <item m="1" x="792"/>
        <item m="1" x="7359"/>
        <item m="1" x="6541"/>
        <item m="1" x="5668"/>
        <item m="1" x="4927"/>
        <item m="1" x="4302"/>
        <item m="1" x="3618"/>
        <item m="1" x="2931"/>
        <item m="1" x="1057"/>
        <item m="1" x="3374"/>
        <item m="1" x="7816"/>
        <item m="1" x="1284"/>
        <item m="1" x="766"/>
        <item m="1" x="4447"/>
        <item m="1" x="5173"/>
        <item m="1" x="2649"/>
        <item m="1" x="6849"/>
        <item m="1" x="4262"/>
        <item m="1" x="6581"/>
        <item m="1" x="4896"/>
        <item m="1" x="2156"/>
        <item m="1" x="932"/>
        <item m="1" x="5933"/>
        <item m="1" x="975"/>
        <item m="1" x="3847"/>
        <item m="1" x="5861"/>
        <item m="1" x="5148"/>
        <item m="1" x="3603"/>
        <item m="1" x="3607"/>
        <item m="1" x="4592"/>
        <item m="1" x="5396"/>
        <item m="1" x="5938"/>
        <item m="1" x="2029"/>
        <item m="1" x="2554"/>
        <item m="1" x="1265"/>
        <item m="1" x="7045"/>
        <item m="1" x="1897"/>
        <item m="1" x="5035"/>
        <item m="1" x="5632"/>
        <item m="1" x="2055"/>
        <item m="1" x="5750"/>
        <item m="1" x="4082"/>
        <item m="1" x="2710"/>
        <item m="1" x="4179"/>
        <item m="1" x="6700"/>
        <item m="1" x="5228"/>
        <item m="1" x="7565"/>
        <item m="1" x="2999"/>
        <item m="1" x="7563"/>
        <item m="1" x="3060"/>
        <item m="1" x="1907"/>
        <item m="1" x="1538"/>
        <item m="1" x="7363"/>
        <item m="1" x="1061"/>
        <item m="1" x="7687"/>
        <item m="1" x="4610"/>
        <item m="1" x="660"/>
        <item m="1" x="2995"/>
        <item m="1" x="7696"/>
        <item m="1" x="5445"/>
        <item m="1" x="5993"/>
        <item m="1" x="3567"/>
        <item m="1" x="4139"/>
        <item m="1" x="2669"/>
        <item m="1" x="3164"/>
        <item m="1" x="7734"/>
        <item m="1" x="1692"/>
        <item m="1" x="2202"/>
        <item m="1" x="2011"/>
        <item m="1" x="4357"/>
        <item m="1" x="6511"/>
        <item m="1" x="5025"/>
        <item m="1" x="3588"/>
        <item m="1" x="2321"/>
        <item m="1" x="1020"/>
        <item m="1" x="7638"/>
        <item m="1" x="6028"/>
        <item m="1" x="4569"/>
        <item m="1" x="3167"/>
        <item m="1" x="5800"/>
        <item m="1" x="6409"/>
        <item m="1" x="6426"/>
        <item m="1" x="6437"/>
        <item m="1" x="6449"/>
        <item m="1" x="6481"/>
        <item m="1" x="7032"/>
        <item m="1" x="6509"/>
        <item m="1" x="6517"/>
        <item m="1" x="4337"/>
        <item m="1" x="4925"/>
        <item m="1" x="4941"/>
        <item m="1" x="4953"/>
        <item m="1" x="4990"/>
        <item m="1" x="5008"/>
        <item m="1" x="5022"/>
        <item m="1" x="5041"/>
        <item m="1" x="5054"/>
        <item m="1" x="2964"/>
        <item m="1" x="3512"/>
        <item m="1" x="1353"/>
        <item m="1" x="1715"/>
        <item m="1" x="2226"/>
        <item m="1" x="2237"/>
        <item m="1" x="2247"/>
        <item m="1" x="2258"/>
        <item m="1" x="939"/>
        <item m="1" x="946"/>
        <item m="1" x="963"/>
        <item m="1" x="977"/>
        <item m="1" x="988"/>
        <item m="1" x="998"/>
        <item m="1" x="1011"/>
        <item m="1" x="1019"/>
        <item m="1" x="1026"/>
        <item m="1" x="1042"/>
        <item m="1" x="6908"/>
        <item m="1" x="7547"/>
        <item m="1" x="7558"/>
        <item m="1" x="7576"/>
        <item m="1" x="7595"/>
        <item m="1" x="7602"/>
        <item m="1" x="7609"/>
        <item m="1" x="7625"/>
        <item m="1" x="7636"/>
        <item m="1" x="5405"/>
        <item m="1" x="5943"/>
        <item m="1" x="3958"/>
        <item m="1" x="2603"/>
        <item m="1" x="1324"/>
        <item m="1" x="2423"/>
        <item m="1" x="1117"/>
        <item m="1" x="7774"/>
        <item m="1" x="6160"/>
        <item m="1" x="4698"/>
        <item m="1" x="3294"/>
        <item m="1" x="2042"/>
        <item m="1" x="752"/>
        <item m="1" x="7321"/>
        <item m="1" x="1818"/>
        <item m="1" x="499"/>
        <item m="1" x="7050"/>
        <item m="1" x="5519"/>
        <item m="1" x="4074"/>
        <item m="1" x="2705"/>
        <item m="1" x="1441"/>
        <item m="1" x="5101"/>
        <item m="1" x="7902"/>
        <item m="1" x="6302"/>
        <item m="1" x="4833"/>
        <item m="1" x="854"/>
        <item m="1" x="7453"/>
        <item m="1" x="5854"/>
        <item m="1" x="4399"/>
        <item m="1" x="5830"/>
        <item m="1" x="5640"/>
        <item m="1" x="4166"/>
        <item m="1" x="6708"/>
        <item m="1" x="5237"/>
        <item m="1" x="3782"/>
        <item m="1" x="2473"/>
        <item m="1" x="1152"/>
        <item m="1" x="3528"/>
        <item m="1" x="2249"/>
        <item m="1" x="967"/>
        <item m="1" x="7580"/>
        <item m="1" x="5974"/>
        <item m="1" x="4503"/>
        <item m="1" x="3104"/>
        <item m="1" x="4997"/>
        <item m="1" x="2942"/>
        <item m="1" x="1104"/>
        <item m="1" x="3457"/>
        <item m="1" x="6837"/>
        <item m="1" x="5338"/>
        <item m="1" x="3898"/>
        <item m="1" x="2558"/>
        <item m="1" x="1267"/>
        <item m="1" x="7967"/>
        <item m="1" x="6369"/>
        <item m="1" x="4885"/>
        <item m="1" x="7702"/>
        <item m="1" x="6088"/>
        <item m="1" x="4636"/>
        <item m="1" x="3231"/>
        <item m="1" x="2477"/>
        <item m="1" x="1990"/>
        <item m="1" x="683"/>
        <item m="1" x="7261"/>
        <item m="1" x="5690"/>
        <item m="1" x="4219"/>
        <item m="1" x="2840"/>
        <item m="1" x="5472"/>
        <item m="1" x="4019"/>
        <item m="1" x="6507"/>
        <item m="1" x="5021"/>
        <item m="1" x="3585"/>
        <item m="1" x="2317"/>
        <item m="1" x="1018"/>
        <item m="1" x="3612"/>
        <item m="1" x="7796"/>
        <item m="1" x="7881"/>
        <item m="1" x="6286"/>
        <item m="1" x="3392"/>
        <item m="1" x="2126"/>
        <item m="1" x="3152"/>
        <item m="1" x="1917"/>
        <item m="1" x="595"/>
        <item m="1" x="7164"/>
        <item m="1" x="4154"/>
        <item m="1" x="1531"/>
        <item m="1" x="1314"/>
        <item m="1" x="4932"/>
        <item m="1" x="413"/>
        <item m="1" x="6198"/>
        <item m="1" x="4105"/>
        <item m="1" x="2171"/>
        <item m="1" x="4484"/>
        <item m="1" x="7308"/>
        <item m="1" x="5723"/>
        <item m="1" x="4438"/>
        <item m="1" x="599"/>
        <item m="1" x="6813"/>
        <item m="1" x="5318"/>
        <item m="1" x="3881"/>
        <item m="1" x="5072"/>
        <item m="1" x="3626"/>
        <item m="1" x="1062"/>
        <item m="1" x="7688"/>
        <item m="1" x="6073"/>
        <item m="1" x="4611"/>
        <item m="1" x="3212"/>
        <item m="1" x="1975"/>
        <item m="1" x="661"/>
        <item m="1" x="422"/>
        <item m="1" x="5446"/>
        <item m="1" x="4640"/>
        <item m="1" x="2665"/>
        <item m="1" x="5047"/>
        <item m="1" x="2979"/>
        <item m="1" x="3329"/>
        <item m="1" x="2079"/>
        <item m="1" x="794"/>
        <item m="1" x="2809"/>
        <item m="1" x="5775"/>
        <item m="1" x="4309"/>
        <item m="1" x="7106"/>
        <item m="1" x="5570"/>
        <item m="1" x="4113"/>
        <item m="1" x="2736"/>
        <item m="1" x="1481"/>
        <item m="1" x="6614"/>
        <item m="1" x="5144"/>
        <item m="1" x="3691"/>
        <item m="1" x="7805"/>
        <item m="1" x="6190"/>
        <item m="1" x="4728"/>
        <item m="1" x="3317"/>
        <item m="1" x="2070"/>
        <item m="1" x="783"/>
        <item m="1" x="7353"/>
        <item m="1" x="3785"/>
        <item m="1" x="6443"/>
        <item m="1" x="7224"/>
        <item m="1" x="5655"/>
        <item m="1" x="4186"/>
        <item m="1" x="2812"/>
        <item m="1" x="6726"/>
        <item m="1" x="3572"/>
        <item m="1" x="6608"/>
        <item m="1" x="7601"/>
        <item m="1" x="5990"/>
        <item m="1" x="3129"/>
        <item m="1" x="1891"/>
        <item m="1" x="4291"/>
        <item m="1" x="2922"/>
        <item m="1" x="6860"/>
        <item m="1" x="5361"/>
        <item m="1" x="3913"/>
        <item m="1" x="2572"/>
        <item m="1" x="1288"/>
        <item m="1" x="7995"/>
        <item m="1" x="2400"/>
        <item m="1" x="1093"/>
        <item m="1" x="7732"/>
        <item m="1" x="6104"/>
        <item m="1" x="4655"/>
        <item m="1" x="3255"/>
        <item m="1" x="2014"/>
        <item m="1" x="705"/>
        <item m="1" x="7275"/>
        <item m="1" x="466"/>
        <item m="1" x="7007"/>
        <item m="1" x="4039"/>
        <item m="1" x="2673"/>
        <item m="1" x="1405"/>
        <item m="1" x="5051"/>
        <item m="1" x="3610"/>
        <item m="1" x="6258"/>
        <item m="1" x="826"/>
        <item m="1" x="7412"/>
        <item m="1" x="1738"/>
        <item m="1" x="2764"/>
        <item m="1" x="1516"/>
        <item m="1" x="4185"/>
        <item m="1" x="2811"/>
        <item m="1" x="7239"/>
        <item m="1" x="5673"/>
        <item m="1" x="4204"/>
        <item m="1" x="4646"/>
        <item m="1" x="7954"/>
        <item m="1" x="6357"/>
        <item m="1" x="7040"/>
        <item m="1" x="6762"/>
        <item m="1" x="5513"/>
        <item m="1" x="4069"/>
        <item m="1" x="2698"/>
        <item m="1" x="1429"/>
        <item m="1" x="6615"/>
        <item m="1" x="5151"/>
        <item m="1" x="5339"/>
        <item m="1" x="3993"/>
        <item m="1" x="2078"/>
        <item m="1" x="3813"/>
        <item m="1" x="4919"/>
        <item m="1" x="1559"/>
        <item m="1" x="7582"/>
        <item m="1" x="5340"/>
        <item m="1" x="3232"/>
        <item m="1" x="1386"/>
        <item m="1" x="7387"/>
        <item m="1" x="5050"/>
        <item m="1" x="3608"/>
        <item m="1" x="2345"/>
        <item m="1" x="1036"/>
        <item m="1" x="7655"/>
        <item m="1" x="1420"/>
        <item m="1" x="7433"/>
        <item m="1" x="3182"/>
        <item m="1" x="1948"/>
        <item m="1" x="4355"/>
        <item m="1" x="3641"/>
        <item m="1" x="1736"/>
        <item m="1" x="6926"/>
        <item m="1" x="6811"/>
        <item m="1" x="7287"/>
        <item m="1" x="5712"/>
        <item m="1" x="4243"/>
        <item m="1" x="2863"/>
        <item m="1" x="1641"/>
        <item m="1" x="6803"/>
        <item m="1" x="5310"/>
        <item m="1" x="3868"/>
        <item m="1" x="6534"/>
        <item m="1" x="5059"/>
        <item m="1" x="3615"/>
        <item m="1" x="2355"/>
        <item m="1" x="1050"/>
        <item m="1" x="7670"/>
        <item m="1" x="6057"/>
        <item m="1" x="4590"/>
        <item m="1" x="3197"/>
        <item m="1" x="1959"/>
        <item m="1" x="4360"/>
        <item m="1" x="2989"/>
        <item m="1" x="1742"/>
        <item m="1" x="6942"/>
        <item m="1" x="5431"/>
        <item m="1" x="3984"/>
        <item m="1" x="2629"/>
        <item m="1" x="1351"/>
        <item m="1" x="2441"/>
        <item m="1" x="1135"/>
        <item m="1" x="7806"/>
        <item m="1" x="6192"/>
        <item m="1" x="4731"/>
        <item m="1" x="3320"/>
        <item m="1" x="2072"/>
        <item m="1" x="786"/>
        <item m="1" x="1884"/>
        <item m="1" x="7085"/>
        <item m="1" x="5552"/>
        <item m="1" x="4097"/>
        <item m="1" x="1468"/>
        <item m="1" x="6603"/>
        <item m="1" x="5126"/>
        <item m="1" x="3679"/>
        <item m="1" x="6334"/>
        <item m="1" x="4862"/>
        <item m="1" x="3431"/>
        <item m="1" x="2165"/>
        <item m="1" x="873"/>
        <item m="1" x="7485"/>
        <item m="1" x="5887"/>
        <item m="1" x="4426"/>
        <item m="1" x="3035"/>
        <item m="1" x="1787"/>
        <item m="1" x="4193"/>
        <item m="1" x="2814"/>
        <item m="1" x="1579"/>
        <item m="1" x="6730"/>
        <item m="1" x="5267"/>
        <item m="1" x="3807"/>
        <item m="1" x="2492"/>
        <item m="1" x="1172"/>
        <item m="1" x="3583"/>
        <item m="1" x="7863"/>
        <item m="1" x="6240"/>
        <item m="1" x="1518"/>
        <item m="1" x="7766"/>
        <item m="1" x="7605"/>
        <item m="1" x="3775"/>
        <item m="1" x="5998"/>
        <item m="1" x="4537"/>
        <item m="1" x="3133"/>
        <item m="1" x="1898"/>
        <item m="1" x="5614"/>
        <item m="1" x="6872"/>
        <item m="1" x="5366"/>
        <item m="1" x="6114"/>
        <item m="1" x="6002"/>
        <item m="1" x="4542"/>
        <item m="1" x="3139"/>
        <item m="1" x="1905"/>
        <item m="1" x="590"/>
        <item m="1" x="7154"/>
        <item m="1" x="5621"/>
        <item m="1" x="4147"/>
        <item m="1" x="2770"/>
        <item m="1" x="7313"/>
        <item m="1" x="5729"/>
        <item m="1" x="4263"/>
        <item m="1" x="7267"/>
        <item m="1" x="3884"/>
        <item m="1" x="6549"/>
        <item m="1" x="7223"/>
        <item m="1" x="5079"/>
        <item m="1" x="2671"/>
        <item m="1" x="1068"/>
        <item m="1" x="7692"/>
        <item m="1" x="6077"/>
        <item m="1" x="4619"/>
        <item m="1" x="3218"/>
        <item m="1" x="1979"/>
        <item m="1" x="4385"/>
        <item m="1" x="3004"/>
        <item m="1" x="1750"/>
        <item m="1" x="429"/>
        <item m="1" x="6957"/>
        <item m="1" x="5451"/>
        <item m="1" x="3998"/>
        <item m="1" x="2647"/>
        <item m="1" x="1374"/>
        <item m="1" x="2462"/>
        <item m="1" x="1144"/>
        <item m="1" x="7818"/>
        <item m="1" x="6211"/>
        <item m="1" x="4751"/>
        <item m="1" x="3338"/>
        <item m="1" x="2083"/>
        <item m="1" x="795"/>
        <item m="1" x="7364"/>
        <item m="1" x="5781"/>
        <item m="1" x="552"/>
        <item m="1" x="7113"/>
        <item m="1" x="5577"/>
        <item m="1" x="4117"/>
        <item m="1" x="2739"/>
        <item m="1" x="1486"/>
        <item m="1" x="5155"/>
        <item m="1" x="3698"/>
        <item m="1" x="6351"/>
        <item m="1" x="3448"/>
        <item m="1" x="2179"/>
        <item m="1" x="889"/>
        <item m="1" x="4439"/>
        <item m="1" x="3053"/>
        <item m="1" x="1803"/>
        <item m="1" x="2832"/>
        <item m="1" x="1597"/>
        <item m="1" x="2309"/>
        <item m="1" x="1010"/>
        <item m="1" x="7624"/>
        <item m="1" x="6014"/>
        <item m="1" x="4551"/>
        <item m="1" x="3155"/>
        <item m="1" x="1922"/>
        <item m="1" x="601"/>
        <item m="1" x="7166"/>
        <item m="1" x="5628"/>
        <item m="1" x="6897"/>
        <item m="1" x="5395"/>
        <item m="1" x="3947"/>
        <item m="1" x="2598"/>
        <item m="1" x="1318"/>
        <item m="1" x="6421"/>
        <item m="1" x="4936"/>
        <item m="1" x="3518"/>
        <item m="1" x="6139"/>
        <item m="1" x="4675"/>
        <item m="1" x="3282"/>
        <item m="1" x="2036"/>
        <item m="1" x="739"/>
        <item m="1" x="7312"/>
        <item m="1" x="5728"/>
        <item m="1" x="4259"/>
        <item m="1" x="2878"/>
        <item m="1" x="1656"/>
        <item m="1" x="663"/>
        <item m="1" x="6508"/>
        <item m="1" x="7637"/>
        <item m="1" x="2890"/>
        <item m="1" x="3519"/>
        <item m="1" x="2232"/>
        <item m="1" x="6668"/>
        <item m="1" x="1491"/>
        <item m="1" x="2251"/>
        <item m="1" x="970"/>
        <item m="1" x="7583"/>
        <item m="1" x="3130"/>
        <item m="1" x="3322"/>
        <item m="1" x="4479"/>
        <item m="1" x="2561"/>
        <item m="1" x="1993"/>
        <item m="1" x="3078"/>
        <item m="1" x="533"/>
        <item m="1" x="5558"/>
        <item m="1" x="2724"/>
        <item m="1" x="1472"/>
        <item m="1" x="5269"/>
        <item m="1" x="7607"/>
        <item m="1" x="4303"/>
        <item m="1" x="1695"/>
        <item m="1" x="4310"/>
        <item m="1" x="2941"/>
        <item m="1" x="1700"/>
        <item m="1" x="2296"/>
        <item m="1" x="2761"/>
        <item m="1" x="7738"/>
        <item m="1" x="684"/>
        <item m="1" x="2559"/>
        <item m="1" x="3055"/>
        <item m="1" x="7376"/>
        <item m="1" x="3356"/>
        <item m="1" x="3952"/>
        <item m="1" x="3811"/>
        <item m="1" x="4354"/>
        <item m="1" x="4450"/>
        <item m="1" x="5093"/>
        <item m="1" x="2223"/>
        <item m="1" x="2718"/>
        <item m="1" x="2241"/>
        <item m="1" x="2734"/>
        <item m="1" x="7991"/>
        <item m="1" x="501"/>
        <item m="1" x="6224"/>
        <item m="1" x="7350"/>
        <item m="1" x="7982"/>
        <item m="1" x="2887"/>
        <item m="1" x="3441"/>
        <item m="1" x="1129"/>
        <item m="1" x="3146"/>
        <item m="1" x="5276"/>
        <item m="1" x="5823"/>
        <item m="1" x="5705"/>
        <item m="1" x="6306"/>
        <item m="1" x="5382"/>
        <item m="1" x="5930"/>
        <item m="1" x="5937"/>
        <item m="1" x="6592"/>
        <item m="1" x="4344"/>
        <item m="1" x="4523"/>
        <item m="1" x="4734"/>
        <item m="1" x="4929"/>
        <item m="1" x="5161"/>
        <item m="1" x="5342"/>
        <item m="1" x="5531"/>
        <item m="1" x="5708"/>
        <item m="1" x="2342"/>
        <item m="1" x="4670"/>
        <item m="1" x="4779"/>
        <item m="1" x="1425"/>
        <item m="1" x="4494"/>
        <item m="1" x="2657"/>
        <item m="1" x="4146"/>
        <item m="1" x="7715"/>
        <item m="1" x="2668"/>
        <item m="1" x="5616"/>
        <item m="1" x="5627"/>
        <item m="1" x="822"/>
        <item m="1" x="1862"/>
        <item m="1" x="3080"/>
        <item m="1" x="3930"/>
        <item m="1" x="7432"/>
        <item m="1" x="7537"/>
        <item m="1" x="7632"/>
        <item m="1" x="6678"/>
        <item m="1" x="6898"/>
        <item m="1" x="7230"/>
        <item m="1" x="7329"/>
        <item m="1" x="7635"/>
        <item m="1" x="7126"/>
        <item m="1" x="7234"/>
        <item m="1" x="7332"/>
        <item m="1" x="6689"/>
        <item m="1" x="6797"/>
        <item m="1" x="7016"/>
        <item m="1" x="7129"/>
        <item m="1" x="6693"/>
        <item m="1" x="6903"/>
        <item m="1" x="7021"/>
        <item m="1" x="7132"/>
        <item m="1" x="7342"/>
        <item m="1" x="6697"/>
        <item m="1" x="6800"/>
        <item m="1" x="6906"/>
        <item m="1" x="7025"/>
        <item m="1" x="7249"/>
        <item m="1" x="7347"/>
        <item m="1" x="7544"/>
        <item m="1" x="7549"/>
        <item m="1" x="6711"/>
        <item m="1" x="5707"/>
        <item m="1" x="6405"/>
        <item m="1" x="6413"/>
        <item m="1" x="2431"/>
        <item m="1" x="5676"/>
        <item m="1" x="1920"/>
        <item m="1" x="2254"/>
        <item m="1" x="2255"/>
        <item m="1" x="6034"/>
        <item m="1" x="6493"/>
        <item m="1" x="905"/>
        <item m="1" x="3891"/>
        <item m="1" x="4321"/>
        <item m="1" x="4425"/>
        <item m="1" x="4508"/>
        <item m="1" x="4608"/>
        <item m="1" x="5697"/>
        <item m="1" x="3717"/>
        <item m="1" x="3810"/>
        <item m="1" x="4085"/>
        <item m="1" x="4005"/>
        <item m="1" x="4096"/>
        <item m="1" x="4254"/>
        <item m="1" x="3732"/>
        <item m="1" x="3821"/>
        <item m="1" x="3917"/>
        <item m="1" x="4265"/>
        <item m="1" x="4024"/>
        <item m="1" x="3149"/>
        <item m="1" x="3156"/>
        <item m="1" x="3436"/>
        <item m="1" x="3534"/>
        <item m="1" x="3831"/>
        <item m="1" x="4028"/>
        <item m="1" x="3259"/>
        <item m="1" x="3355"/>
        <item m="1" x="3437"/>
        <item m="1" x="3359"/>
        <item m="1" x="5124"/>
        <item m="1" x="3363"/>
        <item m="1" x="3544"/>
        <item m="1" x="3843"/>
        <item m="1" x="3937"/>
        <item m="1" x="5828"/>
        <item m="1" x="3166"/>
        <item m="1" x="3270"/>
        <item m="1" x="3367"/>
        <item m="1" x="3446"/>
        <item m="1" x="3549"/>
        <item m="1" x="5455"/>
        <item m="1" x="3273"/>
        <item m="1" x="3369"/>
        <item m="1" x="3553"/>
        <item m="1" x="3652"/>
        <item m="1" x="3759"/>
        <item m="1" x="4038"/>
        <item m="1" x="3171"/>
        <item m="1" x="3276"/>
        <item m="1" x="3372"/>
        <item m="1" x="3456"/>
        <item m="1" x="3560"/>
        <item m="1" x="3660"/>
        <item m="1" x="3766"/>
        <item m="1" x="3953"/>
        <item m="1" x="4042"/>
        <item m="1" x="3175"/>
        <item m="1" x="414"/>
        <item m="1" x="602"/>
        <item m="1" x="704"/>
        <item m="1" x="801"/>
        <item m="1" x="417"/>
        <item m="1" x="709"/>
        <item m="1" x="420"/>
        <item m="1" x="513"/>
        <item m="1" x="717"/>
        <item m="1" x="880"/>
        <item m="1" x="516"/>
        <item m="1" x="612"/>
        <item m="1" x="811"/>
        <item m="1" x="885"/>
        <item m="1" x="428"/>
        <item m="1" x="522"/>
        <item m="1" x="618"/>
        <item m="1" x="526"/>
        <item m="1" x="730"/>
        <item m="1" x="816"/>
        <item m="1" x="432"/>
        <item m="1" x="529"/>
        <item m="1" x="824"/>
        <item m="1" x="902"/>
        <item m="1" x="541"/>
        <item m="1" x="741"/>
        <item m="1" x="438"/>
        <item m="1" x="538"/>
        <item m="1" x="7922"/>
        <item m="1" x="442"/>
        <item m="1" x="446"/>
        <item m="1" x="544"/>
        <item m="1" x="7827"/>
        <item m="1" x="7935"/>
        <item m="1" x="7834"/>
        <item m="1" x="453"/>
        <item m="1" x="554"/>
        <item m="1" x="7745"/>
        <item m="1" x="7837"/>
        <item m="1" x="7940"/>
        <item m="1" x="458"/>
        <item m="1" x="555"/>
        <item m="1" x="7748"/>
        <item m="1" x="462"/>
        <item m="1" x="7947"/>
        <item m="1" x="464"/>
        <item m="1" x="563"/>
        <item m="1" x="7438"/>
        <item m="1" x="7746"/>
        <item m="1" x="7838"/>
        <item m="1" x="7336"/>
        <item m="1" x="7440"/>
        <item m="1" x="7539"/>
        <item m="1" x="7843"/>
        <item m="1" x="7945"/>
        <item m="1" x="7847"/>
        <item m="1" x="7951"/>
        <item m="1" x="7450"/>
        <item m="1" x="7543"/>
        <item m="1" x="7644"/>
        <item m="1" x="7756"/>
        <item m="1" x="7853"/>
        <item m="1" x="7959"/>
        <item m="1" x="7349"/>
        <item m="1" x="7455"/>
        <item m="1" x="7550"/>
        <item m="1" x="7650"/>
        <item m="1" x="7762"/>
        <item m="1" x="7861"/>
        <item m="1" x="7970"/>
        <item m="1" x="7355"/>
        <item m="1" x="7457"/>
        <item m="1" x="7553"/>
        <item m="1" x="7653"/>
        <item m="1" x="7765"/>
        <item m="1" x="7867"/>
        <item m="1" x="7974"/>
        <item m="1" x="7357"/>
        <item m="1" x="7459"/>
        <item m="1" x="7555"/>
        <item m="1" x="7767"/>
        <item m="1" x="7872"/>
        <item m="1" x="7979"/>
        <item m="1" x="7557"/>
        <item m="1" x="7662"/>
        <item m="1" x="7981"/>
        <item m="1" x="7668"/>
        <item m="1" x="7773"/>
        <item m="1" x="7877"/>
        <item m="1" x="7985"/>
        <item m="1" x="6917"/>
        <item m="1" x="7259"/>
        <item m="1" x="7462"/>
        <item m="1" x="7556"/>
        <item m="1" x="7658"/>
        <item m="1" x="7769"/>
        <item m="1" x="6920"/>
        <item m="1" x="7262"/>
        <item m="1" x="7464"/>
        <item m="1" x="6930"/>
        <item m="1" x="7044"/>
        <item m="1" x="7153"/>
        <item m="1" x="7266"/>
        <item m="1" x="7361"/>
        <item m="1" x="7472"/>
        <item m="1" x="7569"/>
        <item m="1" x="7675"/>
        <item m="1" x="7780"/>
        <item m="1" x="7880"/>
        <item m="1" x="6933"/>
        <item m="1" x="7048"/>
        <item m="1" x="7784"/>
        <item m="1" x="7885"/>
        <item m="1" x="6940"/>
        <item m="1" x="7157"/>
        <item m="1" x="7268"/>
        <item m="1" x="7368"/>
        <item m="1" x="7480"/>
        <item m="1" x="7579"/>
        <item m="1" x="7682"/>
        <item m="1" x="7786"/>
        <item m="1" x="7889"/>
        <item m="1" x="6943"/>
        <item m="1" x="7162"/>
        <item m="1" x="7270"/>
        <item m="1" x="7484"/>
        <item m="1" x="7587"/>
        <item m="1" x="7685"/>
        <item m="1" x="7790"/>
        <item m="1" x="7892"/>
        <item m="1" x="6946"/>
        <item m="1" x="7373"/>
        <item m="1" x="7793"/>
        <item m="1" x="7895"/>
        <item m="1" x="7276"/>
        <item m="1" x="7381"/>
        <item m="1" x="7492"/>
        <item m="1" x="7593"/>
        <item m="1" x="7691"/>
        <item m="1" x="7794"/>
        <item m="1" x="7059"/>
        <item m="1" x="7173"/>
        <item m="1" x="7280"/>
        <item m="1" x="6516"/>
        <item m="1" x="6728"/>
        <item m="1" x="6833"/>
        <item m="1" x="7054"/>
        <item m="1" x="7167"/>
        <item m="1" x="7274"/>
        <item m="1" x="7378"/>
        <item m="1" x="7489"/>
        <item m="1" x="6836"/>
        <item m="1" x="6948"/>
        <item m="1" x="7057"/>
        <item m="1" x="7278"/>
        <item m="1" x="7384"/>
        <item m="1" x="7494"/>
        <item m="1" x="6521"/>
        <item m="1" x="6618"/>
        <item m="1" x="6951"/>
        <item m="1" x="7063"/>
        <item m="1" x="7177"/>
        <item m="1" x="7284"/>
        <item m="1" x="7389"/>
        <item m="1" x="6526"/>
        <item m="1" x="6621"/>
        <item m="1" x="6734"/>
        <item m="1" x="6953"/>
        <item m="1" x="7068"/>
        <item m="1" x="7181"/>
        <item m="1" x="7289"/>
        <item m="1" x="7395"/>
        <item m="1" x="7501"/>
        <item m="1" x="6528"/>
        <item m="1" x="6623"/>
        <item m="1" x="6736"/>
        <item m="1" x="6843"/>
        <item m="1" x="6956"/>
        <item m="1" x="7073"/>
        <item m="1" x="7187"/>
        <item m="1" x="7399"/>
        <item m="1" x="7505"/>
        <item m="1" x="6531"/>
        <item m="1" x="6626"/>
        <item m="1" x="6739"/>
        <item m="1" x="6846"/>
        <item m="1" x="6962"/>
        <item m="1" x="7077"/>
        <item m="1" x="7193"/>
        <item m="1" x="7300"/>
        <item m="1" x="7401"/>
        <item m="1" x="7508"/>
        <item m="1" x="6533"/>
        <item m="1" x="6628"/>
        <item m="1" x="7084"/>
        <item m="1" x="7201"/>
        <item m="1" x="7306"/>
        <item m="1" x="7510"/>
        <item m="1" x="6631"/>
        <item m="1" x="6742"/>
        <item m="1" x="6852"/>
        <item m="1" x="6969"/>
        <item m="1" x="7088"/>
        <item m="1" x="7204"/>
        <item m="1" x="7307"/>
        <item m="1" x="7406"/>
        <item m="1" x="7513"/>
        <item m="1" x="6539"/>
        <item m="1" x="6634"/>
        <item m="1" x="6744"/>
        <item m="1" x="6857"/>
        <item m="1" x="6972"/>
        <item m="1" x="7091"/>
        <item m="1" x="7208"/>
        <item m="1" x="7310"/>
        <item m="1" x="7408"/>
        <item m="1" x="7515"/>
        <item m="1" x="6542"/>
        <item m="1" x="6642"/>
        <item m="1" x="6753"/>
        <item m="1" x="6866"/>
        <item m="1" x="6978"/>
        <item m="1" x="7097"/>
        <item m="1" x="7413"/>
        <item m="1" x="6092"/>
        <item m="1" x="6213"/>
        <item m="1" x="6325"/>
        <item m="1" x="6435"/>
        <item m="1" x="6538"/>
        <item m="1" x="6632"/>
        <item m="1" x="6743"/>
        <item m="1" x="6855"/>
        <item m="1" x="7089"/>
        <item m="1" x="6093"/>
        <item m="1" x="6217"/>
        <item m="1" x="6330"/>
        <item m="1" x="6438"/>
        <item m="1" x="6638"/>
        <item m="1" x="7093"/>
        <item m="1" x="6097"/>
        <item m="1" x="6333"/>
        <item m="1" x="6440"/>
        <item m="1" x="6543"/>
        <item m="1" x="6645"/>
        <item m="1" x="6756"/>
        <item m="1" x="6869"/>
        <item m="1" x="6980"/>
        <item m="1" x="7098"/>
        <item m="1" x="6102"/>
        <item m="1" x="6223"/>
        <item m="1" x="6337"/>
        <item m="1" x="6445"/>
        <item m="1" x="6546"/>
        <item m="1" x="6875"/>
        <item m="1" x="6984"/>
        <item m="1" x="7103"/>
        <item m="1" x="6106"/>
        <item m="1" x="6227"/>
        <item m="1" x="6341"/>
        <item m="1" x="6447"/>
        <item m="1" x="3966"/>
        <item m="1" x="6654"/>
        <item m="1" x="6880"/>
        <item m="1" x="6989"/>
        <item m="1" x="7108"/>
        <item m="1" x="6110"/>
        <item m="1" x="6231"/>
        <item m="1" x="6343"/>
        <item m="1" x="6450"/>
        <item m="1" x="6552"/>
        <item m="1" x="6659"/>
        <item m="1" x="6884"/>
        <item m="1" x="6993"/>
        <item m="1" x="6113"/>
        <item m="1" x="6345"/>
        <item m="1" x="6453"/>
        <item m="1" x="6558"/>
        <item m="1" x="6666"/>
        <item m="1" x="6779"/>
        <item m="1" x="6890"/>
        <item m="1" x="6997"/>
        <item m="1" x="7117"/>
        <item m="1" x="6117"/>
        <item m="1" x="6237"/>
        <item m="1" x="6347"/>
        <item m="1" x="6457"/>
        <item m="1" x="6560"/>
        <item m="1" x="6670"/>
        <item m="1" x="6784"/>
        <item m="1" x="6892"/>
        <item m="1" x="7000"/>
        <item m="1" x="7118"/>
        <item m="1" x="6121"/>
        <item m="1" x="6242"/>
        <item m="1" x="6349"/>
        <item m="1" x="6459"/>
        <item m="1" x="6563"/>
        <item m="1" x="6674"/>
        <item m="1" x="6786"/>
        <item m="1" x="6894"/>
        <item m="1" x="7002"/>
        <item m="1" x="7119"/>
        <item m="1" x="6124"/>
        <item m="1" x="6244"/>
        <item m="1" x="6353"/>
        <item m="1" x="6462"/>
        <item m="1" x="6567"/>
        <item m="1" x="6679"/>
        <item m="1" x="6899"/>
        <item m="1" x="7004"/>
        <item m="1" x="7123"/>
        <item m="1" x="5749"/>
        <item m="1" x="5842"/>
        <item m="1" x="5929"/>
        <item m="1" x="6120"/>
        <item m="1" x="6241"/>
        <item m="1" x="6348"/>
        <item m="1" x="6458"/>
        <item m="1" x="6561"/>
        <item m="1" x="5751"/>
        <item m="1" x="5844"/>
        <item m="1" x="5932"/>
        <item m="1" x="6030"/>
        <item m="1" x="6123"/>
        <item m="1" x="6243"/>
        <item m="1" x="6352"/>
        <item m="1" x="6461"/>
        <item m="1" x="6564"/>
        <item m="1" x="6676"/>
        <item m="1" x="5754"/>
        <item m="1" x="5848"/>
        <item m="1" x="5934"/>
        <item m="1" x="6031"/>
        <item m="1" x="6127"/>
        <item m="1" x="6245"/>
        <item m="1" x="6354"/>
        <item m="1" x="6463"/>
        <item m="1" x="5756"/>
        <item m="1" x="5849"/>
        <item m="1" x="5936"/>
        <item m="1" x="6033"/>
        <item m="1" x="6132"/>
        <item m="1" x="6250"/>
        <item m="1" x="6360"/>
        <item m="1" x="6468"/>
        <item m="1" x="6572"/>
        <item m="1" x="6685"/>
        <item m="1" x="5759"/>
        <item m="1" x="5852"/>
        <item m="1" x="5941"/>
        <item m="1" x="6035"/>
        <item m="1" x="6138"/>
        <item m="1" x="6256"/>
        <item m="1" x="6474"/>
        <item m="1" x="6579"/>
        <item m="1" x="5763"/>
        <item m="1" x="5857"/>
        <item m="1" x="5946"/>
        <item m="1" x="6142"/>
        <item m="1" x="6261"/>
        <item m="1" x="6372"/>
        <item m="1" x="6479"/>
        <item m="1" x="6583"/>
        <item m="1" x="6695"/>
        <item m="1" x="5860"/>
        <item m="1" x="6484"/>
        <item m="1" x="6588"/>
        <item m="1" x="6698"/>
        <item m="1" x="5951"/>
        <item m="1" x="6148"/>
        <item m="1" x="6270"/>
        <item m="1" x="6488"/>
        <item m="1" x="6591"/>
        <item m="1" x="5770"/>
        <item m="1" x="5864"/>
        <item m="1" x="5953"/>
        <item m="1" x="6275"/>
        <item m="1" x="6383"/>
        <item m="1" x="6494"/>
        <item m="1" x="6595"/>
        <item m="1" x="6702"/>
        <item m="1" x="5772"/>
        <item m="1" x="5955"/>
        <item m="1" x="6052"/>
        <item m="1" x="6158"/>
        <item m="1" x="6279"/>
        <item m="1" x="6386"/>
        <item m="1" x="6496"/>
        <item m="1" x="6598"/>
        <item m="1" x="6704"/>
        <item m="1" x="5414"/>
        <item m="1" x="6046"/>
        <item m="1" x="5510"/>
        <item m="1" x="5612"/>
        <item m="1" x="5768"/>
        <item m="1" x="5863"/>
        <item m="1" x="5952"/>
        <item m="1" x="6048"/>
        <item m="1" x="6151"/>
        <item m="1" x="6272"/>
        <item m="1" x="5613"/>
        <item m="1" x="5691"/>
        <item m="1" x="5771"/>
        <item m="1" x="5865"/>
        <item m="1" x="6155"/>
        <item m="1" x="6276"/>
        <item m="1" x="5416"/>
        <item m="1" x="5512"/>
        <item m="1" x="5694"/>
        <item m="1" x="5773"/>
        <item m="1" x="5867"/>
        <item m="1" x="5957"/>
        <item m="1" x="6054"/>
        <item m="1" x="6282"/>
        <item m="1" x="5419"/>
        <item m="1" x="5515"/>
        <item m="1" x="5620"/>
        <item m="1" x="5695"/>
        <item m="1" x="5779"/>
        <item m="1" x="5872"/>
        <item m="1" x="5962"/>
        <item m="1" x="6165"/>
        <item m="1" x="6285"/>
        <item m="1" x="5421"/>
        <item m="1" x="5517"/>
        <item m="1" x="5623"/>
        <item m="1" x="5698"/>
        <item m="1" x="5783"/>
        <item m="1" x="5876"/>
        <item m="1" x="5969"/>
        <item m="1" x="6291"/>
        <item m="1" x="5428"/>
        <item m="1" x="5521"/>
        <item m="1" x="6070"/>
        <item m="1" x="6180"/>
        <item m="1" x="6297"/>
        <item m="1" x="5437"/>
        <item m="1" x="5527"/>
        <item m="1" x="5629"/>
        <item m="1" x="5706"/>
        <item m="1" x="5795"/>
        <item m="1" x="5891"/>
        <item m="1" x="5044"/>
        <item m="1" x="5159"/>
        <item m="1" x="5264"/>
        <item m="1" x="5337"/>
        <item m="1" x="5443"/>
        <item m="1" x="843"/>
        <item m="1" x="929"/>
        <item m="1" x="1432"/>
        <item m="1" x="1612"/>
        <item m="1" x="846"/>
        <item m="1" x="4785"/>
        <item m="1" x="5776"/>
        <item m="1" x="4546"/>
        <item m="1" x="3990"/>
        <item m="1" x="3710"/>
        <item m="1" x="3806"/>
        <item m="1" x="3899"/>
        <item m="1" x="3730"/>
        <item m="1" x="3265"/>
        <item m="1" x="3073"/>
        <item m="1" x="2912"/>
        <item m="1" x="3076"/>
        <item m="1" x="2211"/>
        <item m="1" x="2220"/>
        <item m="1" x="2417"/>
        <item m="1" x="2073"/>
        <item m="1" x="4817"/>
        <item m="1" x="7158"/>
        <item m="1" x="2831"/>
        <item m="1" x="6091"/>
        <item m="1" x="2370"/>
        <item m="1" x="2688"/>
        <item m="1" x="803"/>
        <item m="1" x="7594"/>
        <item m="1" x="2872"/>
        <item m="1" x="3461"/>
        <item m="1" x="3018"/>
        <item m="1" x="4267"/>
        <item m="1" x="2154"/>
        <item m="1" x="5259"/>
        <item m="1" x="7222"/>
        <item m="1" x="1081"/>
        <item m="1" x="2472"/>
        <item m="1" x="1717"/>
        <item m="1" x="7777"/>
        <item m="1" x="2426"/>
        <item m="1" x="2438"/>
        <item m="1" x="5145"/>
        <item m="1" x="4930"/>
        <item m="1" x="7512"/>
        <item m="1" x="410"/>
        <item m="1" x="3827"/>
        <item m="1" x="3829"/>
        <item m="1" x="3832"/>
        <item m="1" x="3835"/>
        <item m="1" x="3839"/>
        <item m="1" x="3846"/>
        <item m="1" x="3851"/>
        <item m="1" x="3856"/>
        <item m="1" x="3860"/>
        <item m="1" x="3451"/>
        <item m="1" x="3455"/>
        <item m="1" x="3458"/>
        <item m="1" x="3463"/>
        <item m="1" x="3466"/>
        <item m="1" x="3467"/>
        <item m="1" x="3473"/>
        <item m="1" x="3477"/>
        <item m="1" x="3483"/>
        <item m="1" x="3489"/>
        <item m="1" x="3091"/>
        <item m="1" x="3096"/>
        <item m="1" x="3098"/>
        <item m="1" x="3102"/>
        <item m="1" x="3105"/>
        <item m="1" x="3109"/>
        <item m="1" x="3114"/>
        <item m="1" x="3117"/>
        <item m="1" x="3121"/>
        <item m="1" x="3124"/>
        <item m="1" x="2777"/>
        <item m="1" x="2780"/>
        <item m="1" x="2784"/>
        <item m="1" x="2788"/>
        <item m="1" x="2790"/>
        <item m="1" x="2793"/>
        <item m="1" x="2798"/>
        <item m="1" x="2799"/>
        <item m="1" x="2803"/>
        <item m="1" x="2806"/>
        <item m="1" x="2505"/>
        <item m="1" x="2509"/>
        <item m="1" x="2511"/>
        <item m="1" x="2515"/>
        <item m="1" x="2517"/>
        <item m="1" x="2518"/>
        <item m="1" x="2522"/>
        <item m="1" x="2525"/>
        <item m="1" x="2529"/>
        <item m="1" x="2531"/>
        <item m="1" x="2182"/>
        <item m="1" x="2185"/>
        <item m="1" x="2187"/>
        <item m="1" x="2190"/>
        <item m="1" x="2191"/>
        <item m="1" x="2192"/>
        <item m="1" x="2194"/>
        <item m="1" x="2196"/>
        <item m="1" x="2200"/>
        <item m="1" x="2205"/>
        <item m="1" x="1855"/>
        <item m="1" x="1859"/>
        <item m="1" x="1861"/>
        <item m="1" x="1865"/>
        <item m="1" x="1871"/>
        <item m="1" x="1877"/>
        <item m="1" x="1878"/>
        <item m="1" x="1880"/>
        <item m="1" x="1883"/>
        <item m="1" x="1887"/>
        <item m="1" x="1541"/>
        <item m="1" x="1546"/>
        <item m="1" x="1548"/>
        <item m="1" x="1552"/>
        <item m="1" x="1557"/>
        <item m="1" x="1561"/>
        <item m="1" x="1563"/>
        <item m="1" x="1566"/>
        <item m="1" x="1569"/>
        <item m="1" x="1570"/>
        <item m="1" x="1190"/>
        <item m="1" x="1194"/>
        <item m="1" x="1196"/>
        <item m="1" x="1199"/>
        <item m="1" x="1204"/>
        <item m="1" x="1209"/>
        <item m="1" x="1211"/>
        <item m="1" x="1214"/>
        <item m="1" x="1217"/>
        <item m="1" x="1221"/>
        <item m="1" x="891"/>
        <item m="1" x="896"/>
        <item m="1" x="900"/>
        <item m="1" x="904"/>
        <item m="1" x="907"/>
        <item m="1" x="912"/>
        <item m="1" x="913"/>
        <item m="1" x="916"/>
        <item m="1" x="919"/>
        <item m="1" x="924"/>
        <item m="1" x="5356"/>
        <item m="1" x="5360"/>
        <item m="1" x="5363"/>
        <item m="1" x="5364"/>
        <item m="1" x="5369"/>
        <item m="1" x="5373"/>
        <item m="1" x="5381"/>
        <item m="1" x="5385"/>
        <item m="1" x="5390"/>
        <item m="1" x="5393"/>
        <item m="1" x="4968"/>
        <item m="1" x="4973"/>
        <item m="1" x="4975"/>
        <item m="1" x="4976"/>
        <item m="1" x="4980"/>
        <item m="1" x="4983"/>
        <item m="1" x="4992"/>
        <item m="1" x="4995"/>
        <item m="1" x="5000"/>
        <item m="1" x="5005"/>
        <item m="1" x="4581"/>
        <item m="1" x="4585"/>
        <item m="1" x="4588"/>
        <item m="1" x="4593"/>
        <item m="1" x="4595"/>
        <item m="1" x="4598"/>
        <item m="1" x="4605"/>
        <item m="1" x="4609"/>
        <item m="1" x="4615"/>
        <item m="1" x="4620"/>
        <item m="1" x="4230"/>
        <item m="1" x="4235"/>
        <item m="1" x="4239"/>
        <item m="1" x="4242"/>
        <item m="1" x="4244"/>
        <item m="1" x="4246"/>
        <item m="1" x="4251"/>
        <item m="1" x="4252"/>
        <item m="1" x="4257"/>
        <item m="1" x="4261"/>
        <item m="1" x="3908"/>
        <item m="1" x="3912"/>
        <item m="1" x="3916"/>
        <item m="1" x="3922"/>
        <item m="1" x="3925"/>
        <item m="1" x="3927"/>
        <item m="1" x="3932"/>
        <item m="1" x="3934"/>
        <item m="1" x="3942"/>
        <item m="1" x="3945"/>
        <item m="1" x="3543"/>
        <item m="1" x="3548"/>
        <item m="1" x="3552"/>
        <item m="1" x="3559"/>
        <item m="1" x="3562"/>
        <item m="1" x="3564"/>
        <item m="1" x="3568"/>
        <item m="1" x="3569"/>
        <item m="1" x="3574"/>
        <item m="1" x="3576"/>
        <item m="1" x="3184"/>
        <item m="1" x="3189"/>
        <item m="1" x="3192"/>
        <item m="1" x="3199"/>
        <item m="1" x="3201"/>
        <item m="1" x="3205"/>
        <item m="1" x="3207"/>
        <item m="1" x="3211"/>
        <item m="1" x="3215"/>
        <item m="1" x="3219"/>
        <item m="1" x="2849"/>
        <item m="1" x="2852"/>
        <item m="1" x="2856"/>
        <item m="1" x="2861"/>
        <item m="1" x="2865"/>
        <item m="1" x="2868"/>
        <item m="1" x="2871"/>
        <item m="1" x="2874"/>
        <item m="1" x="2876"/>
        <item m="1" x="2880"/>
        <item m="1" x="2567"/>
        <item m="1" x="2571"/>
        <item m="1" x="2575"/>
        <item m="1" x="2581"/>
        <item m="1" x="2584"/>
        <item m="1" x="2587"/>
        <item m="1" x="2588"/>
        <item m="1" x="2589"/>
        <item m="1" x="2590"/>
        <item m="1" x="2595"/>
        <item m="1" x="2262"/>
        <item m="1" x="2268"/>
        <item m="1" x="2274"/>
        <item m="1" x="2281"/>
        <item m="1" x="2285"/>
        <item m="1" x="2290"/>
        <item m="1" x="2295"/>
        <item m="1" x="2300"/>
        <item m="1" x="2302"/>
        <item m="1" x="2305"/>
        <item m="1" x="6961"/>
        <item m="1" x="6966"/>
        <item m="1" x="6968"/>
        <item m="1" x="6971"/>
        <item m="1" x="6977"/>
        <item m="1" x="6981"/>
        <item m="1" x="6987"/>
        <item m="1" x="6990"/>
        <item m="1" x="6995"/>
        <item m="1" x="6998"/>
        <item m="1" x="6551"/>
        <item m="1" x="6557"/>
        <item m="1" x="6559"/>
        <item m="1" x="6562"/>
        <item m="1" x="6566"/>
        <item m="1" x="6569"/>
        <item m="1" x="6576"/>
        <item m="1" x="6580"/>
        <item m="1" x="6586"/>
        <item m="1" x="6589"/>
        <item m="1" x="6141"/>
        <item m="1" x="6145"/>
        <item m="1" x="6147"/>
        <item m="1" x="6153"/>
        <item m="1" x="6157"/>
        <item m="1" x="6162"/>
        <item m="1" x="6170"/>
        <item m="1" x="6173"/>
        <item m="1" x="6177"/>
        <item m="1" x="6181"/>
        <item m="1" x="5785"/>
        <item m="1" x="5789"/>
        <item m="1" x="5792"/>
        <item m="1" x="5797"/>
        <item m="1" x="5799"/>
        <item m="1" x="5803"/>
        <item m="1" x="5808"/>
        <item m="1" x="5809"/>
        <item m="1" x="5814"/>
        <item m="1" x="5818"/>
        <item m="1" x="5454"/>
        <item m="1" x="5460"/>
        <item m="1" x="5463"/>
        <item m="1" x="5469"/>
        <item m="1" x="5471"/>
        <item m="1" x="5473"/>
        <item m="1" x="5476"/>
        <item m="1" x="5478"/>
        <item m="1" x="5482"/>
        <item m="1" x="5486"/>
        <item m="1" x="5083"/>
        <item m="1" x="5087"/>
        <item m="1" x="5092"/>
        <item m="1" x="5099"/>
        <item m="1" x="5105"/>
        <item m="1" x="5106"/>
        <item m="1" x="5108"/>
        <item m="1" x="5110"/>
        <item m="1" x="5115"/>
        <item m="1" x="5118"/>
        <item m="1" x="4677"/>
        <item m="1" x="4682"/>
        <item m="1" x="4686"/>
        <item m="1" x="4693"/>
        <item m="1" x="4697"/>
        <item m="1" x="4703"/>
        <item m="1" x="4705"/>
        <item m="1" x="4708"/>
        <item m="1" x="4713"/>
        <item m="1" x="4717"/>
        <item m="1" x="4315"/>
        <item m="1" x="4320"/>
        <item m="1" x="4327"/>
        <item m="1" x="4332"/>
        <item m="1" x="4335"/>
        <item m="1" x="4339"/>
        <item m="1" x="4343"/>
        <item m="1" x="4346"/>
        <item m="1" x="4347"/>
        <item m="1" x="4350"/>
        <item m="1" x="4000"/>
        <item m="1" x="4004"/>
        <item m="1" x="4008"/>
        <item m="1" x="4013"/>
        <item m="1" x="4016"/>
        <item m="1" x="4023"/>
        <item m="1" x="4026"/>
        <item m="1" x="4029"/>
        <item m="1" x="4030"/>
        <item m="1" x="4033"/>
        <item m="1" x="3632"/>
        <item m="1" x="3636"/>
        <item m="1" x="3639"/>
        <item m="1" x="3645"/>
        <item m="1" x="3651"/>
        <item m="1" x="3659"/>
        <item m="1" x="3663"/>
        <item m="1" x="3665"/>
        <item m="1" x="3667"/>
        <item m="1" x="3669"/>
        <item m="1" x="515"/>
        <item m="1" x="521"/>
        <item m="1" x="525"/>
        <item m="1" x="528"/>
        <item m="1" x="532"/>
        <item m="1" x="536"/>
        <item m="1" x="540"/>
        <item m="1" x="542"/>
        <item m="1" x="548"/>
        <item m="1" x="550"/>
        <item m="1" x="7852"/>
        <item m="1" x="7858"/>
        <item m="1" x="7860"/>
        <item m="1" x="7866"/>
        <item m="1" x="7871"/>
        <item m="1" x="7873"/>
        <item m="1" x="7876"/>
        <item m="1" x="7878"/>
        <item m="1" x="7883"/>
        <item m="1" x="7886"/>
        <item m="1" x="7471"/>
        <item m="1" x="7477"/>
        <item m="1" x="7479"/>
        <item m="1" x="7483"/>
        <item m="1" x="7488"/>
        <item m="1" x="7491"/>
        <item m="1" x="7496"/>
        <item m="1" x="7498"/>
        <item m="1" x="7503"/>
        <item m="1" x="7506"/>
        <item m="1" x="7067"/>
        <item m="1" x="7072"/>
        <item m="1" x="7076"/>
        <item m="1" x="7083"/>
        <item m="1" x="7087"/>
        <item m="1" x="7090"/>
        <item m="1" x="7096"/>
        <item m="1" x="7100"/>
        <item m="1" x="7105"/>
        <item m="1" x="7110"/>
        <item m="1" x="6649"/>
        <item m="1" x="6653"/>
        <item m="1" x="6658"/>
        <item m="1" x="6665"/>
        <item m="1" x="6669"/>
        <item m="1" x="6673"/>
        <item m="1" x="6677"/>
        <item m="1" x="6682"/>
        <item m="1" x="6688"/>
        <item m="1" x="6692"/>
        <item m="1" x="6249"/>
        <item m="1" x="6255"/>
        <item m="1" x="6260"/>
        <item m="1" x="6267"/>
        <item m="1" x="6269"/>
        <item m="1" x="6274"/>
        <item m="1" x="6278"/>
        <item m="1" x="6283"/>
        <item m="1" x="6289"/>
        <item m="1" x="6293"/>
        <item m="1" x="5871"/>
        <item m="1" x="5875"/>
        <item m="1" x="5880"/>
        <item m="1" x="5886"/>
        <item m="1" x="5889"/>
        <item m="1" x="5893"/>
        <item m="1" x="5895"/>
        <item m="1" x="5896"/>
        <item m="1" x="5899"/>
        <item m="1" x="5901"/>
        <item m="1" x="5533"/>
        <item m="1" x="5538"/>
        <item m="1" x="5543"/>
        <item m="1" x="5550"/>
        <item m="1" x="5556"/>
        <item m="1" x="5563"/>
        <item m="1" x="5565"/>
        <item m="1" x="5567"/>
        <item m="1" x="5569"/>
        <item m="1" x="5574"/>
        <item m="1" x="5181"/>
        <item m="1" x="5186"/>
        <item m="1" x="5190"/>
        <item m="1" x="5197"/>
        <item m="1" x="5202"/>
        <item m="1" x="5212"/>
        <item m="1" x="5216"/>
        <item m="1" x="5218"/>
        <item m="1" x="5219"/>
        <item m="1" x="5222"/>
        <item m="1" x="1924"/>
        <item m="1" x="1928"/>
        <item m="1" x="1929"/>
        <item m="1" x="1930"/>
        <item m="1" x="1936"/>
        <item m="1" x="1937"/>
        <item m="1" x="1941"/>
        <item m="1" x="1942"/>
        <item m="1" x="1944"/>
        <item m="1" x="1946"/>
        <item m="1" x="1599"/>
        <item m="1" x="1603"/>
        <item m="1" x="1604"/>
        <item m="1" x="1606"/>
        <item m="1" x="1608"/>
        <item m="1" x="1610"/>
        <item m="1" x="1615"/>
        <item m="1" x="1617"/>
        <item m="1" x="1619"/>
        <item m="1" x="1621"/>
        <item m="1" x="1251"/>
        <item m="1" x="1257"/>
        <item m="1" x="1260"/>
        <item m="1" x="1264"/>
        <item m="1" x="1268"/>
        <item m="1" x="1271"/>
        <item m="1" x="1275"/>
        <item m="1" x="1276"/>
        <item m="1" x="1277"/>
        <item m="1" x="1281"/>
        <item m="1" x="948"/>
        <item m="1" x="952"/>
        <item m="1" x="956"/>
        <item m="1" x="961"/>
        <item m="1" x="966"/>
        <item m="1" x="971"/>
        <item m="1" x="974"/>
        <item m="1" x="976"/>
        <item m="1" x="978"/>
        <item m="1" x="982"/>
        <item m="1" x="604"/>
        <item m="1" x="608"/>
        <item m="1" x="611"/>
        <item m="1" x="617"/>
        <item m="1" x="619"/>
        <item m="1" x="622"/>
        <item m="1" x="625"/>
        <item m="1" x="629"/>
        <item m="1" x="631"/>
        <item m="1" x="634"/>
        <item m="1" x="7944"/>
        <item m="1" x="7950"/>
        <item m="1" x="7958"/>
        <item m="1" x="7965"/>
        <item m="1" x="7969"/>
        <item m="1" x="7973"/>
        <item m="1" x="7978"/>
        <item m="1" x="7980"/>
        <item m="1" x="7984"/>
        <item m="1" x="7987"/>
        <item m="1" x="7560"/>
        <item m="1" x="7564"/>
        <item m="1" x="7568"/>
        <item m="1" x="7575"/>
        <item m="1" x="7578"/>
        <item m="1" x="7586"/>
        <item m="1" x="7589"/>
        <item m="1" x="7592"/>
        <item m="1" x="7596"/>
        <item m="1" x="7597"/>
        <item m="1" x="7170"/>
        <item m="1" x="7176"/>
        <item m="1" x="7180"/>
        <item m="1" x="7186"/>
        <item m="1" x="7192"/>
        <item m="1" x="7200"/>
        <item m="1" x="7203"/>
        <item m="1" x="7207"/>
        <item m="1" x="7210"/>
        <item m="1" x="7214"/>
        <item m="1" x="6748"/>
        <item m="1" x="6755"/>
        <item m="1" x="6761"/>
        <item m="1" x="6768"/>
        <item m="1" x="6771"/>
        <item m="1" x="6778"/>
        <item m="1" x="6783"/>
        <item m="1" x="6785"/>
        <item m="1" x="6788"/>
        <item m="1" x="6791"/>
        <item m="1" x="3251"/>
        <item m="1" x="3254"/>
        <item m="1" x="3257"/>
        <item m="1" x="3262"/>
        <item m="1" x="3266"/>
        <item m="1" x="3268"/>
        <item m="1" x="3272"/>
        <item m="1" x="3275"/>
        <item m="1" x="3279"/>
        <item m="1" x="3280"/>
        <item m="1" x="2914"/>
        <item m="1" x="2920"/>
        <item m="1" x="2923"/>
        <item m="1" x="2927"/>
        <item m="1" x="2930"/>
        <item m="1" x="2934"/>
        <item m="1" x="2938"/>
        <item m="1" x="2940"/>
        <item m="1" x="2943"/>
        <item m="1" x="2948"/>
        <item m="1" x="2622"/>
        <item m="1" x="2625"/>
        <item m="1" x="2628"/>
        <item m="1" x="2631"/>
        <item m="1" x="2633"/>
        <item m="1" x="2635"/>
        <item m="1" x="2639"/>
        <item m="1" x="2641"/>
        <item m="1" x="2643"/>
        <item m="1" x="2648"/>
        <item m="1" x="2344"/>
        <item m="1" x="2351"/>
        <item m="1" x="2353"/>
        <item m="1" x="2354"/>
        <item m="1" x="2359"/>
        <item m="1" x="2361"/>
        <item m="1" x="2365"/>
        <item m="1" x="2366"/>
        <item m="1" x="2369"/>
        <item m="1" x="2371"/>
        <item m="1" x="2008"/>
        <item m="1" x="2013"/>
        <item m="1" x="2016"/>
        <item m="1" x="2021"/>
        <item m="1" x="2022"/>
        <item m="1" x="2024"/>
        <item m="1" x="2028"/>
        <item m="1" x="2031"/>
        <item m="1" x="2034"/>
        <item m="1" x="2035"/>
        <item m="1" x="1677"/>
        <item m="1" x="1683"/>
        <item m="1" x="1687"/>
        <item m="1" x="1690"/>
        <item m="1" x="1694"/>
        <item m="1" x="1696"/>
        <item m="1" x="1698"/>
        <item m="1" x="1699"/>
        <item m="1" x="1701"/>
        <item m="1" x="1703"/>
        <item m="1" x="1338"/>
        <item m="1" x="1344"/>
        <item m="1" x="1347"/>
        <item m="1" x="1352"/>
        <item m="1" x="1356"/>
        <item m="1" x="1360"/>
        <item m="1" x="1363"/>
        <item m="1" x="1368"/>
        <item m="1" x="1371"/>
        <item m="1" x="1375"/>
        <item m="1" x="1035"/>
        <item m="1" x="1039"/>
        <item m="1" x="1044"/>
        <item m="1" x="1047"/>
        <item m="1" x="1052"/>
        <item m="1" x="1055"/>
        <item m="1" x="1056"/>
        <item m="1" x="1060"/>
        <item m="1" x="1063"/>
        <item m="1" x="1067"/>
        <item m="1" x="696"/>
        <item m="1" x="703"/>
        <item m="1" x="708"/>
        <item m="1" x="716"/>
        <item m="1" x="720"/>
        <item m="1" x="727"/>
        <item m="1" x="729"/>
        <item m="1" x="733"/>
        <item m="1" x="735"/>
        <item m="1" x="738"/>
        <item m="1" x="4753"/>
        <item m="1" x="4757"/>
        <item m="1" x="4759"/>
        <item m="1" x="4764"/>
        <item m="1" x="4768"/>
        <item m="1" x="4770"/>
        <item m="1" x="4776"/>
        <item m="1" x="4778"/>
        <item m="1" x="4780"/>
        <item m="1" x="4782"/>
        <item m="1" x="4388"/>
        <item m="1" x="4393"/>
        <item m="1" x="4396"/>
        <item m="1" x="4398"/>
        <item m="1" x="4400"/>
        <item m="1" x="4402"/>
        <item m="1" x="4406"/>
        <item m="1" x="4409"/>
        <item m="1" x="4410"/>
        <item m="1" x="4413"/>
        <item m="1" x="4062"/>
        <item m="1" x="4068"/>
        <item m="1" x="4070"/>
        <item m="1" x="4072"/>
        <item m="1" x="4073"/>
        <item m="1" x="4076"/>
        <item m="1" x="4079"/>
        <item m="1" x="4080"/>
        <item m="1" x="4081"/>
        <item m="1" x="4083"/>
        <item m="1" x="3705"/>
        <item m="1" x="3711"/>
        <item m="1" x="3715"/>
        <item m="1" x="3718"/>
        <item m="1" x="3722"/>
        <item m="1" x="3725"/>
        <item m="1" x="3728"/>
        <item m="1" x="3731"/>
        <item m="1" x="3734"/>
        <item m="1" x="3738"/>
        <item m="1" x="3343"/>
        <item m="1" x="3346"/>
        <item m="1" x="3348"/>
        <item m="1" x="3351"/>
        <item m="1" x="3353"/>
        <item m="1" x="3357"/>
        <item m="1" x="3362"/>
        <item m="1" x="3366"/>
        <item m="1" x="1034"/>
        <item m="1" x="858"/>
        <item m="1" x="2363"/>
        <item m="1" x="633"/>
        <item m="1" x="1642"/>
        <item m="1" x="1720"/>
        <item m="1" x="1989"/>
        <item m="1" x="2455"/>
        <item m="1" x="1322"/>
        <item m="1" x="1411"/>
        <item m="1" x="4295"/>
        <item m="1" x="5945"/>
        <item m="1" x="2337"/>
        <item m="1" x="7034"/>
        <item m="1" x="1000"/>
        <item m="1" x="6149"/>
        <item m="1" x="2142"/>
        <item m="1" x="4162"/>
        <item m="1" x="6544"/>
        <item m="1" x="7372"/>
        <item m="1" x="6646"/>
        <item m="1" x="2313"/>
        <item m="1" x="6757"/>
        <item m="1" x="5215"/>
        <item m="1" x="6937"/>
        <item m="1" x="7518"/>
        <item m="1" x="7608"/>
        <item m="1" x="7709"/>
        <item m="1" x="7815"/>
        <item m="1" x="4586"/>
        <item m="1" x="3600"/>
        <item m="1" x="3033"/>
        <item m="1" x="2881"/>
        <item m="1" x="1666"/>
        <item m="1" x="2755"/>
        <item m="1" x="2980"/>
        <item m="1" x="1748"/>
        <item m="1" x="2829"/>
        <item m="1" x="7418"/>
        <item m="1" x="1283"/>
        <item m="1" x="7522"/>
        <item m="1" x="1378"/>
        <item m="1" x="7612"/>
        <item m="1" x="1471"/>
        <item m="1" x="7714"/>
        <item m="1" x="1562"/>
        <item m="1" x="1654"/>
        <item m="1" x="7918"/>
        <item m="1" x="1732"/>
        <item m="1" x="1896"/>
        <item m="1" x="1669"/>
        <item m="1" x="1992"/>
        <item m="1" x="804"/>
        <item m="1" x="1287"/>
        <item m="1" x="7665"/>
        <item m="1" x="1381"/>
        <item m="1" x="7383"/>
        <item m="1" x="1474"/>
        <item m="1" x="5981"/>
        <item m="1" x="3982"/>
        <item m="1" x="5626"/>
        <item m="1" x="2001"/>
        <item m="1" x="6616"/>
        <item m="1" x="656"/>
        <item m="1" x="7828"/>
        <item m="1" x="7930"/>
        <item m="1" x="5793"/>
        <item m="1" x="3830"/>
        <item m="1" x="6129"/>
        <item m="1" x="6967"/>
        <item m="1" x="6246"/>
        <item m="1" x="1987"/>
        <item m="1" x="6356"/>
        <item m="1" x="7005"/>
        <item m="1" x="3245"/>
        <item m="1" x="2596"/>
        <item m="1" x="1331"/>
        <item m="1" x="2481"/>
        <item m="1" x="2197"/>
        <item m="1" x="984"/>
        <item m="1" x="7127"/>
        <item m="1" x="1069"/>
        <item m="1" x="7235"/>
        <item m="1" x="1134"/>
        <item m="1" x="7333"/>
        <item m="1" x="1210"/>
        <item m="1" x="1311"/>
        <item m="1" x="1319"/>
        <item m="1" x="1398"/>
        <item m="1" x="6384"/>
        <item m="1" x="1576"/>
        <item m="1" x="7839"/>
        <item m="1" x="1662"/>
        <item m="1" x="986"/>
        <item m="1" x="1070"/>
        <item m="1" x="7237"/>
        <item m="1" x="1136"/>
        <item m="1" x="5643"/>
        <item m="1" x="1401"/>
        <item m="1" x="4536"/>
        <item m="1" x="560"/>
        <item m="1" x="7027"/>
        <item m="1" x="7138"/>
        <item m="1" x="1367"/>
        <item m="1" x="1373"/>
        <item m="1" x="1909"/>
        <item m="1" x="1915"/>
        <item m="1" x="3816"/>
        <item m="1" x="1801"/>
        <item m="1" x="5831"/>
        <item m="1" x="997"/>
        <item m="1" x="1622"/>
        <item m="1" x="4414"/>
        <item m="1" x="1528"/>
        <item m="1" x="4578"/>
        <item m="1" x="7846"/>
        <item m="1" x="1980"/>
        <item m="1" x="4815"/>
        <item m="1" x="1009"/>
        <item m="1" x="7246"/>
        <item m="1" x="2134"/>
        <item m="1" x="5004"/>
        <item m="1" x="2947"/>
        <item m="1" x="3001"/>
        <item m="1" x="6650"/>
        <item m="1" x="7281"/>
        <item m="1" x="6012"/>
        <item m="1" x="1678"/>
        <item m="1" x="2163"/>
        <item m="1" x="3944"/>
        <item m="1" x="7723"/>
        <item m="1" x="7109"/>
        <item m="1" x="2534"/>
        <item m="1" x="3006"/>
        <item m="1" x="6655"/>
        <item m="1" x="6017"/>
        <item m="1" x="1684"/>
        <item m="1" x="3950"/>
        <item m="1" x="7728"/>
        <item m="1" x="7114"/>
        <item m="1" x="2536"/>
        <item m="1" x="2978"/>
        <item m="1" x="7311"/>
        <item m="1" x="1239"/>
        <item m="1" x="2612"/>
        <item m="1" x="6199"/>
        <item m="1" x="6044"/>
        <item m="1" x="6047"/>
        <item m="1" x="676"/>
        <item m="1" x="728"/>
        <item m="1" x="4289"/>
        <item m="1" x="7986"/>
        <item m="1" x="4449"/>
        <item m="1" x="1691"/>
        <item m="1" x="7520"/>
        <item m="1" x="1645"/>
        <item m="1" x="1852"/>
        <item m="1" x="689"/>
        <item m="1" x="461"/>
        <item m="1" x="994"/>
        <item m="1" x="7742"/>
        <item m="1" x="3668"/>
        <item m="1" x="1854"/>
        <item m="1" x="5757"/>
        <item m="1" x="416"/>
        <item m="1" x="6799"/>
        <item m="1" x="996"/>
        <item m="1" x="2382"/>
        <item m="1" x="3675"/>
        <item m="1" x="6667"/>
        <item m="1" x="3968"/>
        <item m="1" x="1154"/>
        <item m="1" x="2604"/>
        <item m="1" x="591"/>
        <item m="1" x="679"/>
        <item m="1" x="962"/>
        <item m="1" x="586"/>
        <item m="1" x="3760"/>
        <item m="1" x="2539"/>
        <item m="1" x="7656"/>
        <item m="1" x="441"/>
        <item m="1" x="4188"/>
        <item m="1" x="7896"/>
        <item m="1" x="4200"/>
        <item m="1" x="2933"/>
        <item m="1" x="2276"/>
        <item m="1" x="753"/>
        <item m="1" x="925"/>
        <item m="1" x="2763"/>
        <item m="1" x="7317"/>
        <item m="1" x="921"/>
        <item m="1" x="4570"/>
        <item m="1" x="3454"/>
        <item m="1" x="762"/>
        <item m="1" x="7006"/>
        <item m="1" x="463"/>
        <item m="1" x="4478"/>
        <item m="1" x="3653"/>
        <item m="1" x="4476"/>
        <item m="1" x="646"/>
        <item m="1" x="6780"/>
        <item m="1" x="4394"/>
        <item m="1" x="4667"/>
        <item m="1" x="4272"/>
        <item m="1" x="7212"/>
        <item m="1" x="969"/>
        <item m="1" x="1849"/>
        <item m="1" x="835"/>
        <item m="1" x="3837"/>
        <item m="1" x="518"/>
        <item m="1" x="2988"/>
        <item m="1" x="3771"/>
        <item m="1" x="743"/>
        <item m="1" x="4575"/>
        <item m="1" x="7536"/>
        <item m="1" x="426"/>
        <item m="1" x="681"/>
        <item m="1" x="2601"/>
        <item m="1" x="4924"/>
        <item m="1" x="7009"/>
        <item m="1" x="2030"/>
        <item m="1" x="649"/>
        <item m="1" x="768"/>
        <item m="1" x="6789"/>
        <item m="1" x="4870"/>
        <item m="1" x="950"/>
        <item m="1" x="7891"/>
        <item m="1" x="3481"/>
        <item m="1" x="4562"/>
        <item m="1" x="1764"/>
        <item m="1" x="3871"/>
        <item m="1" x="923"/>
        <item m="1" x="1427"/>
        <item m="1" x="5659"/>
        <item m="1" x="1755"/>
        <item m="1" x="830"/>
        <item m="1" x="5918"/>
        <item m="1" x="3510"/>
        <item m="1" x="1555"/>
        <item m="1" x="503"/>
        <item m="1" x="6556"/>
        <item m="1" x="2131"/>
        <item m="1" x="7015"/>
        <item m="1" x="7791"/>
        <item m="1" x="2292"/>
        <item m="1" x="5386"/>
        <item m="1" x="1590"/>
        <item m="1" x="2678"/>
        <item m="1" x="1016"/>
        <item m="1" x="5850"/>
        <item m="1" x="7932"/>
        <item m="1" x="7788"/>
        <item m="1" x="4184"/>
        <item m="1" x="7410"/>
        <item m="1" x="1404"/>
        <item m="1" x="6324"/>
        <item m="1" x="750"/>
        <item m="1" x="4198"/>
        <item m="1" x="2208"/>
        <item m="1" x="3661"/>
        <item m="1" x="5103"/>
        <item m="1" x="5023"/>
        <item m="1" x="5067"/>
        <item m="1" x="5042"/>
        <item m="1" x="5113"/>
        <item m="1" x="5082"/>
        <item m="1" x="5055"/>
        <item m="1" x="5009"/>
        <item m="1" x="3420"/>
        <item m="1" x="3877"/>
        <item m="1" x="5588"/>
        <item m="1" x="5719"/>
        <item m="1" x="1585"/>
        <item m="1" x="1127"/>
        <item m="1" x="7367"/>
        <item m="1" x="937"/>
        <item m="1" x="1728"/>
        <item m="1" x="2716"/>
        <item m="1" x="4543"/>
        <item m="1" x="5102"/>
        <item m="1" x="1232"/>
        <item m="1" x="1910"/>
        <item m="1" x="1033"/>
        <item m="1" x="3143"/>
        <item m="1" x="7989"/>
        <item m="1" x="2235"/>
        <item m="1" x="5935"/>
        <item m="1" x="1455"/>
        <item m="1" x="2222"/>
        <item m="1" x="5166"/>
        <item m="1" x="5399"/>
        <item m="1" x="2976"/>
        <item m="1" x="2541"/>
        <item m="1" x="4348"/>
        <item m="1" x="2821"/>
        <item m="1" x="7434"/>
        <item m="1" x="4031"/>
        <item m="1" x="4788"/>
        <item m="1" x="841"/>
        <item m="1" x="6265"/>
        <item m="1" x="7511"/>
        <item m="1" x="3085"/>
        <item m="1" x="7825"/>
        <item m="1" x="7327"/>
        <item m="1" x="3933"/>
        <item m="1" x="910"/>
        <item m="1" x="6891"/>
        <item m="1" x="3657"/>
        <item m="1" x="868"/>
        <item m="1" x="5291"/>
        <item m="1" x="4984"/>
        <item m="1" x="4407"/>
        <item m="1" x="506"/>
        <item m="1" x="4982"/>
        <item m="1" x="1520"/>
        <item m="1" x="497"/>
        <item m="1" x="7807"/>
        <item m="1" x="502"/>
        <item m="1" x="6722"/>
        <item m="1" x="4882"/>
        <item m="1" x="5193"/>
        <item m="1" x="6135"/>
        <item m="1" x="6643"/>
        <item m="1" x="6781"/>
        <item m="1" x="1408"/>
        <item m="1" x="7456"/>
        <item m="1" x="1247"/>
        <item m="1" x="4528"/>
        <item m="1" x="1629"/>
        <item m="1" x="3991"/>
        <item m="1" x="3021"/>
        <item m="1" x="2392"/>
        <item m="1" x="914"/>
        <item m="1" x="7229"/>
        <item m="1" x="4381"/>
        <item m="1" x="3862"/>
        <item m="1" x="450"/>
        <item m="1" x="5587"/>
        <item m="1" x="7221"/>
        <item m="1" x="5302"/>
        <item m="1" x="3664"/>
        <item m="1" x="2919"/>
        <item m="1" x="6584"/>
        <item m="1" x="7835"/>
        <item m="1" x="7416"/>
        <item m="1" x="4972"/>
        <item m="1" x="6027"/>
        <item m="1" x="5745"/>
        <item m="1" x="6239"/>
        <item m="1" x="6118"/>
        <item m="1" x="642"/>
        <item m="1" x="4040"/>
        <item m="1" x="1091"/>
        <item m="1" x="1231"/>
        <item m="1" x="2109"/>
        <item m="1" x="7227"/>
        <item m="1" x="1387"/>
        <item m="1" x="5490"/>
        <item m="1" x="4466"/>
        <item m="1" x="5927"/>
        <item m="1" x="7120"/>
        <item m="1" x="5097"/>
        <item m="1" x="2288"/>
        <item m="1" x="2457"/>
        <item m="1" x="1246"/>
        <item m="1" x="1100"/>
        <item m="1" x="7225"/>
        <item m="1" x="6252"/>
        <item m="1" x="7526"/>
        <item m="1" x="7725"/>
        <item m="1" x="3176"/>
        <item m="1" x="2535"/>
        <item m="1" x="5581"/>
        <item m="1" x="4045"/>
        <item m="1" x="4280"/>
        <item m="1" x="584"/>
        <item m="1" x="1639"/>
        <item m="1" x="7620"/>
        <item m="1" x="559"/>
        <item m="1" x="6856"/>
        <item m="1" x="4161"/>
        <item m="1" x="2158"/>
        <item m="1" x="2242"/>
        <item m="1" x="1286"/>
        <item m="1" x="3226"/>
        <item m="1" x="3127"/>
        <item m="1" x="1380"/>
        <item m="1" x="564"/>
        <item m="1" x="6299"/>
        <item m="1" x="5165"/>
        <item m="1" x="7375"/>
        <item m="1" x="3058"/>
        <item m="1" x="3323"/>
        <item m="1" x="465"/>
        <item m="1" x="1099"/>
        <item m="1" x="4088"/>
        <item m="1" x="589"/>
        <item m="1" x="6186"/>
        <item m="1" x="2795"/>
        <item m="1" x="7273"/>
        <item m="1" x="2039"/>
        <item m="1" x="1234"/>
        <item m="1" x="1342"/>
        <item m="1" x="1781"/>
        <item m="1" x="459"/>
        <item m="1" x="6885"/>
        <item m="1" x="3956"/>
        <item m="1" x="3017"/>
        <item m="1" x="2547"/>
        <item m="1" x="1616"/>
        <item m="1" x="3474"/>
        <item m="1" x="761"/>
        <item m="1" x="2312"/>
        <item m="1" x="4488"/>
        <item m="1" x="1809"/>
        <item m="1" x="7939"/>
        <item m="1" x="1775"/>
        <item m="1" x="5402"/>
        <item m="1" x="7797"/>
        <item m="1" x="2469"/>
        <item m="1" x="6565"/>
        <item m="1" x="1762"/>
        <item m="1" x="483"/>
        <item m="1" x="7801"/>
        <item m="1" x="1304"/>
        <item m="1" x="1702"/>
        <item m="1" x="7116"/>
        <item m="1" x="7836"/>
        <item m="1" x="2304"/>
        <item m="1" x="871"/>
        <item m="1" x="7121"/>
        <item m="1" x="7829"/>
        <item m="1" x="1159"/>
        <item m="1" x="488"/>
        <item m="1" x="1833"/>
        <item m="1" x="7343"/>
        <item m="1" x="1434"/>
        <item m="1" x="7743"/>
        <item m="1" x="6471"/>
        <item m="1" x="6577"/>
        <item m="1" x="4041"/>
        <item m="1" x="3288"/>
        <item m="1" x="1014"/>
        <item m="1" x="5220"/>
        <item m="1" x="7831"/>
        <item m="1" x="7898"/>
        <item m="1" x="7643"/>
        <item m="1" x="4137"/>
        <item m="1" x="5592"/>
        <item m="1" x="7739"/>
        <item m="1" x="2115"/>
        <item m="1" x="6429"/>
        <item m="1" x="2051"/>
        <item m="1" x="7134"/>
        <item m="1" x="1490"/>
        <item m="1" x="4213"/>
        <item m="1" x="598"/>
        <item m="1" x="6363"/>
        <item m="1" x="5210"/>
        <item m="1" x="1734"/>
        <item m="1" x="3025"/>
        <item m="1" x="1017"/>
        <item m="1" x="5109"/>
        <item m="1" x="2760"/>
        <item m="1" x="2835"/>
        <item m="1" x="7755"/>
        <item m="1" x="3780"/>
        <item m="1" x="2195"/>
        <item m="1" x="930"/>
        <item m="1" x="853"/>
        <item m="1" x="3186"/>
        <item m="1" x="3840"/>
        <item m="1" x="7448"/>
        <item m="1" x="6772"/>
        <item m="1" x="1967"/>
        <item m="1" x="7633"/>
        <item m="1" x="3673"/>
        <item m="1" x="7244"/>
        <item m="1" x="1952"/>
        <item m="1" x="3465"/>
        <item m="1" x="3381"/>
        <item m="1" x="3875"/>
        <item m="1" x="3976"/>
        <item m="1" x="1633"/>
        <item m="1" x="639"/>
        <item m="1" x="7953"/>
        <item m="1" x="2149"/>
        <item m="1" x="2360"/>
        <item m="1" x="2064"/>
        <item m="1" x="4515"/>
        <item m="1" x="1724"/>
        <item m="1" x="2397"/>
        <item m="1" x="6418"/>
        <item m="1" x="7380"/>
        <item m="1" x="4090"/>
        <item m="1" x="6084"/>
        <item m="1" x="1200"/>
        <item m="1" x="7819"/>
        <item m="1" x="6859"/>
        <item m="1" x="1124"/>
        <item m="1" x="1835"/>
        <item m="1" x="6945"/>
        <item m="1" x="6197"/>
        <item m="1" x="7679"/>
        <item m="1" x="1869"/>
        <item m="1" x="1648"/>
        <item m="1" x="3747"/>
        <item m="1" x="3421"/>
        <item m="1" x="6396"/>
        <item m="1" x="1202"/>
        <item m="1" x="1460"/>
        <item m="1" x="7855"/>
        <item m="1" x="7257"/>
        <item m="1" x="1978"/>
        <item m="1" x="1962"/>
        <item m="1" x="5243"/>
        <item m="1" x="2218"/>
        <item m="1" x="3924"/>
        <item m="1" x="1158"/>
        <item m="1" x="1879"/>
        <item m="1" x="817"/>
        <item m="1" x="4827"/>
        <item m="1" x="7345"/>
        <item m="1" x="4118"/>
        <item m="1" x="7451"/>
        <item m="1" x="4225"/>
        <item m="1" x="3712"/>
        <item m="1" x="5362"/>
        <item m="1" x="1995"/>
        <item m="1" x="7465"/>
        <item m="1" x="1475"/>
        <item m="1" x="2981"/>
        <item m="1" x="6749"/>
        <item m="1" x="1269"/>
        <item m="1" x="1627"/>
        <item m="1" x="920"/>
        <item m="1" x="737"/>
        <item m="1" x="5052"/>
        <item m="1" x="6524"/>
        <item m="1" x="4657"/>
        <item m="1" x="7028"/>
        <item m="1" x="2553"/>
        <item m="1" x="1565"/>
        <item m="1" x="6161"/>
        <item m="1" x="4549"/>
        <item m="1" x="2434"/>
        <item m="1" x="1825"/>
        <item m="1" x="5271"/>
        <item m="1" x="3633"/>
        <item m="1" x="6188"/>
        <item m="1" x="7023"/>
        <item m="1" x="2406"/>
        <item m="1" x="4092"/>
        <item m="1" x="2593"/>
        <item m="1" x="7813"/>
        <item m="1" x="1906"/>
        <item m="1" x="7490"/>
        <item m="1" x="5571"/>
        <item m="1" x="4736"/>
        <item m="1" x="7573"/>
        <item m="1" x="7165"/>
        <item m="1" x="1712"/>
        <item m="1" x="5167"/>
        <item m="1" x="1624"/>
        <item m="1" x="7135"/>
        <item m="1" x="4345"/>
        <item m="1" x="2243"/>
        <item m="1" x="2460"/>
        <item m="1" x="1655"/>
        <item m="1" x="706"/>
        <item m="1" x="2047"/>
        <item m="1" x="3627"/>
        <item m="1" x="3741"/>
        <item m="1" x="6300"/>
        <item m="1" x="7374"/>
        <item m="1" x="7591"/>
        <item m="1" x="1969"/>
        <item m="1" x="4025"/>
        <item m="1" x="3828"/>
        <item m="1" x="6691"/>
        <item m="1" x="3034"/>
        <item m="1" x="412"/>
        <item m="1" x="3983"/>
        <item m="1" x="2119"/>
        <item m="1" x="2318"/>
        <item m="1" x="3532"/>
        <item m="1" x="4830"/>
        <item m="1" x="2707"/>
        <item m="1" x="825"/>
        <item m="1" x="7751"/>
        <item m="1" x="1972"/>
        <item m="1" x="1902"/>
        <item m="1" x="1473"/>
        <item m="1" x="2204"/>
        <item m="1" x="2407"/>
        <item m="1" x="5347"/>
        <item m="1" x="1568"/>
        <item m="1" x="1657"/>
        <item m="1" x="6841"/>
        <item m="1" x="1298"/>
        <item m="1" x="1564"/>
        <item m="1" x="2314"/>
        <item m="1" x="6504"/>
        <item m="1" x="5788"/>
        <item m="1" x="1508"/>
        <item m="1" x="1783"/>
        <item m="1" x="1812"/>
        <item m="1" x="2379"/>
        <item m="1" x="6639"/>
        <item m="1" x="3745"/>
        <item m="1" x="2299"/>
        <item m="1" x="2135"/>
        <item m="1" x="2210"/>
        <item m="1" x="5630"/>
        <item m="1" x="1456"/>
        <item m="1" x="4933"/>
        <item m="1" x="5822"/>
        <item m="1" x="7975"/>
        <item m="1" x="3335"/>
        <item m="1" x="5483"/>
        <item m="1" x="632"/>
        <item m="1" x="6178"/>
        <item m="1" x="1278"/>
        <item m="1" x="5812"/>
        <item m="1" x="2801"/>
        <item m="1" x="1795"/>
        <item m="1" x="989"/>
        <item m="1" x="1874"/>
        <item m="1" x="2721"/>
        <item m="1" x="1169"/>
        <item m="1" x="892"/>
        <item m="1" x="1620"/>
        <item m="1" x="3313"/>
        <item m="1" x="3685"/>
        <item m="1" x="2437"/>
        <item m="1" x="5954"/>
        <item m="1" x="7848"/>
        <item m="1" x="1614"/>
        <item m="1" x="2405"/>
        <item m="1" x="2966"/>
        <item m="1" x="3537"/>
        <item m="1" x="2062"/>
        <item m="1" x="4493"/>
        <item m="1" x="7757"/>
        <item m="1" x="2646"/>
        <item m="1" x="6406"/>
        <item m="1" x="2845"/>
        <item m="1" x="5642"/>
        <item m="1" x="6733"/>
        <item m="1" x="2719"/>
        <item m="1" x="7247"/>
        <item m="1" x="7915"/>
        <item m="1" x="2053"/>
        <item m="1" x="7646"/>
        <item m="1" x="2674"/>
        <item m="1" x="2950"/>
        <item m="1" x="2813"/>
        <item m="1" x="2209"/>
        <item m="1" x="5656"/>
        <item m="1" x="7925"/>
        <item m="1" x="3903"/>
        <item m="1" x="4075"/>
        <item m="1" x="796"/>
        <item m="1" x="1171"/>
        <item m="1" x="4245"/>
        <item m="1" x="2516"/>
        <item m="1" x="5027"/>
        <item m="1" x="2424"/>
        <item m="1" x="2445"/>
        <item m="1" x="2523"/>
        <item m="1" x="2744"/>
        <item m="1" x="2267"/>
        <item m="1" x="2820"/>
        <item m="1" x="2597"/>
        <item m="1" x="2272"/>
        <item m="1" x="2592"/>
        <item m="1" x="5730"/>
        <item m="1" x="2816"/>
        <item m="1" x="2526"/>
        <item m="1" x="2377"/>
        <item m="1" x="2672"/>
        <item m="1" x="6862"/>
        <item m="1" x="1708"/>
        <item m="1" x="4502"/>
        <item m="1" x="6535"/>
        <item m="1" x="5710"/>
        <item m="1" x="7060"/>
        <item m="1" x="3002"/>
        <item m="1" x="2898"/>
        <item m="1" x="5649"/>
        <item m="1" x="7051"/>
        <item m="1" x="7713"/>
        <item m="1" x="1118"/>
        <item m="1" x="7667"/>
        <item m="1" x="2613"/>
        <item m="1" x="3815"/>
        <item m="1" x="6189"/>
        <item m="1" x="2004"/>
        <item m="1" x="1365"/>
        <item m="1" x="934"/>
        <item m="1" x="7358"/>
        <item m="1" x="2230"/>
        <item m="1" x="4532"/>
        <item m="1" x="5236"/>
        <item m="1" x="3580"/>
        <item m="1" x="6707"/>
        <item m="1" x="5907"/>
        <item m="1" x="4483"/>
        <item m="1" x="2162"/>
        <item m="1" x="5765"/>
        <item m="1" x="579"/>
        <item m="1" x="3081"/>
        <item m="1" x="7750"/>
        <item m="1" x="4845"/>
        <item m="1" x="2697"/>
        <item m="1" x="5007"/>
        <item m="1" x="5978"/>
        <item m="1" x="6818"/>
        <item m="1" x="7804"/>
        <item m="1" x="802"/>
        <item m="1" x="3054"/>
        <item m="1" x="2664"/>
        <item m="1" x="6941"/>
        <item m="1" x="3524"/>
        <item m="1" x="2319"/>
        <item m="1" x="2975"/>
        <item m="1" x="3809"/>
        <item m="1" x="3267"/>
        <item m="1" x="7952"/>
        <item m="1" x="5898"/>
        <item m="1" x="7011"/>
        <item m="1" x="2138"/>
        <item m="1" x="4454"/>
        <item m="1" x="6125"/>
        <item m="1" x="4153"/>
        <item m="1" x="6387"/>
        <item m="1" x="4821"/>
        <item m="1" x="6338"/>
        <item m="1" x="7271"/>
        <item m="1" x="2548"/>
        <item m="1" x="6399"/>
        <item m="1" x="872"/>
        <item m="1" x="4899"/>
        <item m="1" x="6497"/>
        <item m="1" x="3586"/>
        <item m="1" x="2217"/>
        <item m="1" x="3613"/>
        <item m="1" x="2448"/>
        <item m="1" x="6071"/>
        <item m="1" x="5491"/>
        <item m="1" x="3496"/>
        <item m="1" x="7139"/>
        <item m="1" x="980"/>
        <item m="1" x="7356"/>
        <item m="1" x="1895"/>
        <item m="1" x="1985"/>
        <item m="1" x="2582"/>
        <item m="1" x="3905"/>
        <item m="1" x="1583"/>
        <item m="1" x="2490"/>
        <item m="1" x="6079"/>
        <item m="1" x="6944"/>
        <item m="1" x="1235"/>
        <item m="1" x="6187"/>
        <item m="1" x="2081"/>
        <item m="1" x="4630"/>
        <item m="1" x="1810"/>
        <item m="1" x="2653"/>
        <item m="1" x="957"/>
        <item m="1" x="6830"/>
        <item m="1" x="3716"/>
        <item m="1" x="7897"/>
        <item m="1" x="7460"/>
        <item m="1" x="7467"/>
        <item m="1" x="7998"/>
        <item m="1" x="6377"/>
        <item m="1" x="4730"/>
        <item m="1" x="7255"/>
        <item m="1" x="5979"/>
        <item m="1" x="1577"/>
        <item m="1" x="2968"/>
        <item m="1" x="1443"/>
        <item m="1" x="881"/>
        <item m="1" x="3089"/>
        <item m="1" x="4182"/>
        <item m="1" x="1811"/>
        <item m="1" x="2330"/>
        <item m="1" x="877"/>
        <item m="1" x="4524"/>
        <item m="1" x="5696"/>
        <item m="1" x="1128"/>
        <item m="1" x="4835"/>
        <item m="1" x="1709"/>
        <item m="1" x="6725"/>
        <item m="1" x="7053"/>
        <item m="1" x="1900"/>
        <item m="1" x="6394"/>
        <item m="1" x="6049"/>
        <item m="1" x="6923"/>
        <item m="1" x="7039"/>
        <item m="1" x="6414"/>
        <item m="1" x="6308"/>
        <item m="1" x="630"/>
        <item m="1" x="3138"/>
        <item m="1" x="6301"/>
        <item m="1" x="6714"/>
        <item m="1" x="4654"/>
        <item m="1" x="2695"/>
        <item m="1" x="1291"/>
        <item m="1" x="1048"/>
        <item m="1" x="3447"/>
        <item m="1" x="3981"/>
        <item m="1" x="3032"/>
        <item m="1" x="7747"/>
        <item m="1" x="2479"/>
        <item m="1" x="5986"/>
        <item m="1" x="5438"/>
        <item m="1" x="7942"/>
        <item m="1" x="6605"/>
        <item m="1" x="3131"/>
        <item m="1" x="6050"/>
        <item m="1" x="7663"/>
        <item m="1" x="7693"/>
        <item m="1" x="6055"/>
        <item m="1" x="1994"/>
        <item m="1" x="4197"/>
        <item m="1" x="3617"/>
        <item m="1" x="861"/>
        <item m="1" x="1289"/>
        <item m="1" x="2467"/>
        <item m="1" x="1484"/>
        <item m="1" x="2465"/>
        <item m="1" x="2446"/>
        <item m="1" x="3030"/>
        <item m="1" x="3206"/>
        <item m="1" x="1101"/>
        <item m="1" x="3563"/>
        <item m="1" x="827"/>
        <item m="1" x="4671"/>
        <item m="1" x="1968"/>
        <item m="1" x="5611"/>
        <item m="1" x="1837"/>
        <item m="1" x="7146"/>
        <item m="1" x="5125"/>
        <item m="1" x="3375"/>
        <item m="1" x="5580"/>
        <item m="1" x="779"/>
        <item m="1" x="791"/>
        <item m="1" x="2953"/>
        <item m="1" x="1369"/>
        <item m="1" x="7928"/>
        <item m="1" x="5667"/>
        <item m="1" x="3566"/>
        <item m="1" x="1459"/>
        <item m="1" x="1506"/>
        <item m="1" x="5798"/>
        <item m="1" x="3720"/>
        <item m="1" x="5654"/>
        <item m="1" x="6442"/>
        <item m="1" x="3434"/>
        <item m="1" x="3444"/>
        <item m="1" x="3459"/>
        <item m="1" x="3475"/>
        <item m="1" x="3494"/>
        <item m="1" x="3507"/>
        <item m="1" x="3516"/>
        <item m="1" x="6747"/>
        <item m="1" x="5582"/>
        <item m="1" x="5662"/>
        <item m="1" x="5744"/>
        <item m="1" x="5837"/>
        <item m="1" x="1317"/>
        <item m="1" x="691"/>
        <item m="1" x="7379"/>
        <item m="1" x="3163"/>
        <item m="1" x="6629"/>
        <item m="1" x="5905"/>
        <item m="1" x="3088"/>
        <item m="1" x="3095"/>
        <item m="1" x="3100"/>
        <item m="1" x="3108"/>
        <item m="1" x="3116"/>
        <item m="1" x="2483"/>
        <item m="1" x="2487"/>
        <item m="1" x="2497"/>
        <item m="1" x="2499"/>
        <item m="1" x="2503"/>
        <item m="1" x="6913"/>
        <item m="1" x="5727"/>
        <item m="1" x="1003"/>
        <item m="1" x="4651"/>
        <item m="1" x="2435"/>
        <item m="1" x="4642"/>
        <item m="1" x="1767"/>
        <item m="1" x="454"/>
        <item m="1" x="2496"/>
        <item m="1" x="1297"/>
        <item m="1" x="2594"/>
        <item m="1" x="5956"/>
        <item m="1" x="6840"/>
        <item m="1" x="6234"/>
        <item m="1" x="6979"/>
        <item m="1" x="6159"/>
        <item m="1" x="3140"/>
        <item m="1" x="5815"/>
        <item m="1" x="5987"/>
        <item m="1" x="678"/>
        <item m="1" x="2706"/>
        <item m="1" x="4761"/>
        <item m="1" x="2728"/>
        <item m="1" x="4548"/>
        <item m="1" x="7901"/>
        <item m="1" x="685"/>
        <item m="1" x="4222"/>
        <item m="1" x="4233"/>
        <item m="1" x="3629"/>
        <item m="1" x="687"/>
        <item m="1" x="4459"/>
        <item m="1" x="6792"/>
        <item m="1" x="1806"/>
        <item m="1" x="2771"/>
        <item m="1" x="3238"/>
        <item m="1" x="3926"/>
        <item m="1" x="7447"/>
        <item m="1" x="2111"/>
        <item m="1" x="5742"/>
        <item m="1" x="1321"/>
        <item m="1" x="6013"/>
        <item m="1" x="7081"/>
        <item m="1" x="1945"/>
        <item m="1" x="2471"/>
        <item m="1" x="3850"/>
        <item m="1" x="2023"/>
        <item m="1" x="5232"/>
        <item m="1" x="4544"/>
        <item m="1" x="2145"/>
        <item m="1" x="2152"/>
        <item m="1" x="5572"/>
        <item m="1" x="7936"/>
        <item m="1" x="5672"/>
        <item m="1" x="1866"/>
        <item m="1" x="1161"/>
        <item m="1" x="6009"/>
        <item m="1" x="6313"/>
        <item m="1" x="2974"/>
        <item m="1" x="3128"/>
        <item m="1" x="6822"/>
        <item m="1" x="578"/>
        <item m="1" x="674"/>
        <item m="1" x="734"/>
        <item m="1" x="3439"/>
        <item m="1" x="3536"/>
        <item m="1" x="6832"/>
        <item m="1" x="6790"/>
        <item m="1" x="4086"/>
        <item m="1" x="1296"/>
        <item m="1" x="500"/>
        <item m="1" x="790"/>
        <item m="1" x="860"/>
        <item m="1" x="6215"/>
        <item m="1" x="6328"/>
        <item m="1" x="6436"/>
        <item m="1" x="6540"/>
        <item m="1" x="6635"/>
        <item m="1" x="6745"/>
        <item m="1" x="6858"/>
        <item m="1" x="6896"/>
        <item m="1" x="1151"/>
        <item m="1" x="2238"/>
        <item m="1" x="3577"/>
        <item m="1" x="1704"/>
        <item m="1" x="1224"/>
        <item m="1" x="5537"/>
        <item m="1" x="4606"/>
        <item m="1" x="2640"/>
        <item m="1" x="2420"/>
        <item m="1" x="2949"/>
        <item m="1" x="1389"/>
        <item m="1" x="1394"/>
        <item m="1" x="3337"/>
        <item m="1" x="2853"/>
        <item m="1" x="7798"/>
        <item m="1" x="5908"/>
        <item m="1" x="6326"/>
        <item m="1" x="7588"/>
        <item m="1" x="7645"/>
        <item m="1" x="7101"/>
        <item m="1" x="1522"/>
        <item m="1" x="2632"/>
        <item m="1" x="789"/>
        <item m="1" x="5425"/>
        <item m="1" x="6964"/>
        <item m="1" x="7001"/>
        <item m="1" x="981"/>
        <item m="1" x="1719"/>
        <item m="1" x="3545"/>
        <item m="1" x="2264"/>
        <item m="1" x="2921"/>
        <item m="1" x="7322"/>
        <item m="1" x="5604"/>
        <item m="1" x="7776"/>
        <item m="1" x="6782"/>
        <item m="1" x="3963"/>
        <item m="1" x="456"/>
        <item m="1" x="6975"/>
        <item m="1" x="7292"/>
        <item m="1" x="452"/>
        <item m="1" x="2713"/>
        <item m="1" x="1912"/>
        <item m="1" x="6210"/>
        <item m="1" x="7546"/>
        <item m="1" x="3700"/>
        <item m="1" x="2412"/>
        <item m="1" x="7854"/>
        <item m="1" x="4505"/>
        <item m="1" x="4169"/>
        <item m="1" x="7390"/>
        <item m="1" x="4060"/>
        <item m="1" x="4906"/>
        <item m="1" x="5418"/>
        <item m="1" x="583"/>
        <item m="1" x="6056"/>
        <item m="1" x="1173"/>
        <item m="1" x="7598"/>
        <item m="1" x="2159"/>
        <item m="1" x="3977"/>
        <item m="1" x="2066"/>
        <item m="1" x="4707"/>
        <item m="1" x="941"/>
        <item m="1" x="3687"/>
        <item m="1" x="1266"/>
        <item m="1" x="4573"/>
        <item m="1" x="7649"/>
        <item m="1" x="7606"/>
        <item m="1" x="4299"/>
        <item m="1" x="954"/>
        <item m="1" x="4375"/>
        <item m="1" x="4380"/>
        <item m="1" x="4322"/>
        <item m="1" x="3997"/>
        <item m="1" x="7163"/>
        <item m="1" x="7194"/>
        <item m="1" x="7301"/>
        <item m="1" x="2551"/>
        <item m="1" x="6403"/>
        <item m="1" x="6729"/>
        <item m="1" x="5573"/>
        <item m="1" x="2564"/>
        <item m="1" x="2095"/>
        <item m="1" x="2170"/>
        <item m="1" x="1773"/>
        <item m="1" x="1957"/>
        <item m="1" x="6292"/>
        <item m="1" x="5900"/>
        <item m="1" x="844"/>
        <item m="1" x="5840"/>
        <item m="1" x="2726"/>
        <item m="1" x="2759"/>
        <item m="1" x="7868"/>
        <item m="1" x="1899"/>
        <item m="1" x="7486"/>
        <item m="1" x="1578"/>
        <item m="1" x="7436"/>
        <item m="1" x="2756"/>
        <item m="1" x="4529"/>
        <item m="1" x="1784"/>
        <item m="1" x="7228"/>
        <item m="1" x="5753"/>
        <item m="1" x="5221"/>
        <item m="1" x="6499"/>
        <item m="1" x="3168"/>
        <item m="1" x="1934"/>
        <item m="1" x="4359"/>
        <item m="1" x="2984"/>
        <item m="1" x="1846"/>
        <item m="1" x="5866"/>
        <item m="1" x="5868"/>
        <item m="1" x="4632"/>
        <item m="1" x="1706"/>
        <item m="1" x="1554"/>
        <item m="1" x="1237"/>
        <item m="1" x="1242"/>
        <item m="1" x="1294"/>
        <item m="1" x="1088"/>
        <item m="1" x="7722"/>
        <item m="1" x="6925"/>
        <item m="1" x="5066"/>
        <item m="1" x="3622"/>
        <item m="1" x="2346"/>
        <item m="1" x="6116"/>
        <item m="1" x="6974"/>
        <item m="1" x="2372"/>
        <item m="1" x="7540"/>
        <item m="1" x="5653"/>
        <item m="1" x="7033"/>
        <item m="1" x="3326"/>
        <item m="1" x="2682"/>
        <item m="1" x="6214"/>
        <item m="1" x="6228"/>
        <item m="1" x="4367"/>
        <item m="1" x="1769"/>
        <item m="1" x="519"/>
        <item m="1" x="1832"/>
        <item m="1" x="6126"/>
        <item m="1" x="6798"/>
        <item m="1" x="2478"/>
        <item m="1" x="5410"/>
        <item m="1" x="2977"/>
        <item m="1" x="2061"/>
        <item m="1" x="5846"/>
        <item m="1" x="2411"/>
        <item m="1" x="1372"/>
        <item m="1" x="5904"/>
        <item m="1" x="1215"/>
        <item m="1" x="3411"/>
        <item m="1" x="6675"/>
        <item m="1" x="6874"/>
        <item m="1" x="6467"/>
        <item m="1" x="6554"/>
        <item m="1" x="2032"/>
        <item m="1" x="2063"/>
        <item m="1" x="1760"/>
        <item m="1" x="1626"/>
        <item m="1" x="7657"/>
        <item m="1" x="2326"/>
        <item m="1" x="492"/>
        <item m="1" x="1933"/>
        <item m="1" x="2315"/>
        <item m="1" x="3230"/>
        <item m="1" x="3324"/>
        <item m="1" x="7731"/>
        <item m="1" x="677"/>
        <item m="1" x="3258"/>
        <item m="1" x="2605"/>
        <item m="1" x="6295"/>
        <item m="1" x="917"/>
        <item m="1" x="4201"/>
        <item m="1" x="5205"/>
        <item m="1" x="1893"/>
        <item m="1" x="472"/>
        <item m="1" x="3854"/>
        <item m="1" x="626"/>
        <item m="1" x="3859"/>
        <item m="1" x="736"/>
        <item m="1" x="3861"/>
        <item m="1" x="823"/>
        <item m="1" x="898"/>
        <item m="1" x="7654"/>
        <item m="1" x="6863"/>
        <item m="1" x="7405"/>
        <item m="1" x="758"/>
        <item m="1" x="7703"/>
        <item m="1" x="6817"/>
        <item m="1" x="3318"/>
        <item m="1" x="6805"/>
        <item m="1" x="2709"/>
        <item m="1" x="415"/>
        <item m="1" x="2808"/>
        <item m="1" x="2113"/>
        <item m="1" x="5912"/>
        <item m="1" x="6171"/>
        <item m="1" x="6154"/>
        <item m="1" x="1540"/>
        <item m="1" x="585"/>
        <item m="1" x="2939"/>
        <item m="1" x="6388"/>
        <item m="1" x="4901"/>
        <item m="1" x="3484"/>
        <item m="1" x="2201"/>
        <item m="1" x="3438"/>
        <item m="1" x="2174"/>
        <item m="1" x="882"/>
        <item m="1" x="7497"/>
        <item m="1" x="5002"/>
        <item m="1" x="7833"/>
        <item m="1" x="1041"/>
        <item m="1" x="1177"/>
        <item m="1" x="4652"/>
        <item m="1" x="869"/>
        <item m="1" x="1077"/>
        <item m="1" x="6444"/>
        <item m="1" x="4436"/>
        <item m="1" x="2240"/>
        <item m="1" x="469"/>
        <item m="1" x="4288"/>
        <item m="1" x="2909"/>
        <item m="1" x="3051"/>
        <item m="1" x="1186"/>
        <item m="1" x="4724"/>
        <item m="1" x="7351"/>
        <item m="1" x="5760"/>
        <item m="1" x="5853"/>
        <item m="1" x="3093"/>
        <item m="1" x="1274"/>
        <item m="1" x="5699"/>
        <item m="1" x="2398"/>
        <item m="1" x="778"/>
        <item m="1" x="6103"/>
        <item m="1" x="7749"/>
        <item m="1" x="7840"/>
        <item m="1" x="1254"/>
        <item m="1" x="3490"/>
        <item m="1" x="667"/>
        <item m="1" x="6819"/>
        <item m="1" x="4205"/>
        <item m="1" x="6367"/>
        <item m="1" x="6475"/>
        <item m="1" x="6662"/>
        <item m="1" x="4793"/>
        <item m="1" x="4889"/>
        <item m="1" x="2439"/>
        <item m="1" x="7061"/>
        <item m="1" x="7386"/>
        <item m="1" x="7064"/>
        <item m="1" x="7392"/>
        <item m="1" x="3978"/>
        <item m="1" x="1986"/>
        <item m="1" x="2074"/>
        <item m="1" x="759"/>
        <item m="1" x="2260"/>
        <item m="1" x="2311"/>
        <item m="1" x="4183"/>
        <item m="1" x="3896"/>
        <item m="1" x="641"/>
        <item m="1" x="6043"/>
        <item m="1" x="2754"/>
        <item m="1" x="2576"/>
        <item m="1" x="1059"/>
        <item m="1" x="411"/>
        <item m="1" x="6370"/>
        <item m="1" x="6477"/>
        <item m="1" x="7145"/>
        <item m="1" x="6156"/>
        <item m="1" x="6277"/>
        <item m="1" x="6495"/>
        <item m="1" x="6703"/>
        <item m="1" x="6915"/>
        <item m="1" x="421"/>
        <item m="1" x="645"/>
        <item m="1" x="2929"/>
        <item m="1" x="3022"/>
        <item m="1" x="3082"/>
        <item m="1" x="3181"/>
        <item m="1" x="2889"/>
        <item m="1" x="2990"/>
        <item m="1" x="3158"/>
        <item m="1" x="1261"/>
        <item m="1" x="1357"/>
        <item m="1" x="1447"/>
        <item m="1" x="1534"/>
        <item m="1" x="1707"/>
        <item m="1" x="2059"/>
        <item m="1" x="1326"/>
        <item m="1" x="3235"/>
        <item m="1" x="3327"/>
        <item m="1" x="4203"/>
        <item m="1" x="7551"/>
        <item m="1" x="7651"/>
        <item m="1" x="5843"/>
        <item m="1" x="5948"/>
        <item m="1" x="6041"/>
        <item m="1" x="5991"/>
        <item m="1" x="6085"/>
        <item m="1" x="5817"/>
        <item m="1" x="4951"/>
        <item m="1" x="4956"/>
        <item m="1" x="4540"/>
        <item m="1" x="4748"/>
        <item m="1" x="4672"/>
        <item m="1" x="4787"/>
        <item m="1" x="1366"/>
        <item m="1" x="1175"/>
        <item m="1" x="1012"/>
        <item m="1" x="1092"/>
        <item m="1" x="1183"/>
        <item m="1" x="576"/>
        <item m="1" x="672"/>
        <item m="1" x="862"/>
        <item m="1" x="566"/>
        <item m="1" x="657"/>
        <item m="1" x="7517"/>
        <item m="1" x="7161"/>
        <item m="1" x="7706"/>
        <item m="1" x="7370"/>
        <item m="1" x="7914"/>
        <item m="1" x="7584"/>
        <item m="1" x="7997"/>
        <item m="1" x="7792"/>
        <item m="1" x="7590"/>
        <item m="1" x="7689"/>
        <item m="1" x="7069"/>
        <item m="1" x="7226"/>
        <item m="1" x="7323"/>
        <item m="1" x="7427"/>
        <item m="1" x="7065"/>
        <item m="1" x="7634"/>
        <item m="1" x="7304"/>
        <item m="1" x="7403"/>
        <item m="1" x="3940"/>
        <item m="1" x="4035"/>
        <item m="1" x="3721"/>
        <item m="1" x="4374"/>
        <item m="1" x="3134"/>
        <item m="1" x="1768"/>
        <item m="1" x="4124"/>
        <item m="1" x="3819"/>
        <item m="1" x="3768"/>
        <item m="1" x="3425"/>
        <item m="1" x="3666"/>
        <item m="1" x="3769"/>
        <item m="1" x="3430"/>
        <item m="1" x="3870"/>
        <item m="1" x="3961"/>
        <item m="1" x="3628"/>
        <item m="1" x="4209"/>
        <item m="1" x="4296"/>
        <item m="1" x="4027"/>
        <item m="1" x="3008"/>
        <item m="1" x="3172"/>
        <item m="1" x="3793"/>
        <item m="1" x="3887"/>
        <item m="1" x="3979"/>
        <item m="1" x="3662"/>
        <item m="1" x="3309"/>
        <item m="1" x="3399"/>
        <item m="1" x="3502"/>
        <item m="1" x="3177"/>
        <item m="1" x="5352"/>
        <item m="1" x="5457"/>
        <item m="1" x="4298"/>
        <item m="1" x="4408"/>
        <item m="1" x="4087"/>
        <item m="1" x="1950"/>
        <item m="1" x="7894"/>
        <item m="1" x="7999"/>
        <item m="1" x="692"/>
        <item m="1" x="546"/>
        <item m="1" x="637"/>
        <item m="1" x="434"/>
        <item m="1" x="1252"/>
        <item m="1" x="6218"/>
        <item m="1" x="3713"/>
        <item m="1" x="6247"/>
        <item m="1" x="3739"/>
        <item m="1" x="6727"/>
        <item m="1" x="4526"/>
        <item m="1" x="4491"/>
        <item m="1" x="5709"/>
        <item m="1" x="3882"/>
        <item m="1" x="3886"/>
        <item m="1" x="2750"/>
        <item m="1" x="7554"/>
        <item m="1" x="2037"/>
        <item m="1" x="746"/>
        <item m="1" x="2704"/>
        <item m="1" x="3223"/>
        <item m="1" x="4460"/>
        <item m="1" x="3132"/>
        <item m="1" x="4510"/>
        <item m="1" x="2792"/>
        <item m="1" x="2797"/>
        <item m="1" x="570"/>
        <item m="1" x="572"/>
        <item m="1" x="4662"/>
        <item m="1" x="2926"/>
        <item m="1" x="712"/>
        <item m="1" x="1524"/>
        <item m="1" x="1529"/>
        <item m="1" x="3249"/>
        <item m="1" x="1030"/>
        <item m="1" x="621"/>
        <item m="1" x="5931"/>
        <item m="1" x="3234"/>
        <item m="1" x="7919"/>
        <item m="1" x="1844"/>
        <item m="1" x="6318"/>
        <item m="1" x="5442"/>
        <item m="1" x="3365"/>
        <item m="1" x="2677"/>
        <item m="1" x="1396"/>
        <item m="1" x="592"/>
        <item m="1" x="6446"/>
        <item m="1" x="6454"/>
        <item m="1" x="5566"/>
        <item m="1" x="3480"/>
        <item m="1" x="5651"/>
        <item m="1" x="4167"/>
        <item m="1" x="3314"/>
        <item m="1" x="1498"/>
        <item m="1" x="819"/>
        <item m="1" x="7388"/>
        <item m="1" x="6397"/>
        <item m="1" x="4269"/>
        <item m="1" x="3539"/>
        <item m="1" x="2250"/>
        <item m="1" x="1463"/>
        <item m="1" x="7516"/>
        <item m="1" x="4457"/>
        <item m="1" x="3063"/>
        <item m="1" x="2352"/>
        <item m="1" x="5111"/>
        <item m="1" x="7334"/>
        <item m="1" x="3646"/>
        <item m="1" x="3565"/>
        <item m="1" x="2269"/>
        <item m="1" x="1485"/>
        <item m="1" x="7535"/>
        <item m="1" x="3304"/>
        <item m="1" x="2038"/>
        <item m="1" x="1225"/>
        <item m="1" x="6385"/>
        <item m="1" x="4881"/>
        <item m="1" x="4037"/>
        <item m="1" x="1452"/>
        <item m="1" x="7219"/>
        <item m="1" x="5011"/>
        <item m="1" x="7623"/>
        <item m="1" x="4486"/>
        <item m="1" x="3781"/>
        <item m="1" x="2461"/>
        <item m="1" x="6905"/>
        <item m="1" x="5394"/>
        <item m="1" x="4448"/>
        <item m="1" x="2545"/>
        <item m="1" x="1868"/>
        <item m="1" x="551"/>
        <item m="1" x="7705"/>
        <item m="1" x="5502"/>
        <item m="1" x="4694"/>
        <item m="1" x="6911"/>
        <item m="1" x="3281"/>
        <item m="1" x="2524"/>
        <item m="1" x="664"/>
        <item m="1" x="2703"/>
        <item m="1" x="4701"/>
        <item m="1" x="1421"/>
        <item m="1" x="627"/>
        <item m="1" x="6486"/>
        <item m="1" x="2935"/>
        <item m="1" x="4993"/>
        <item m="1" x="1685"/>
        <item m="1" x="887"/>
        <item m="1" x="6794"/>
        <item m="1" x="5939"/>
        <item m="1" x="4469"/>
        <item m="1" x="1102"/>
        <item m="1" x="7730"/>
        <item m="1" x="839"/>
        <item m="1" x="7421"/>
        <item m="1" x="6686"/>
        <item m="1" x="5200"/>
        <item m="1" x="3079"/>
        <item m="1" x="1834"/>
        <item m="1" x="1066"/>
        <item m="1" x="6999"/>
        <item m="1" x="4416"/>
        <item m="1" x="2570"/>
        <item m="1" x="7425"/>
        <item m="1" x="2123"/>
        <item m="1" x="2077"/>
        <item m="1" x="2742"/>
        <item m="1" x="3261"/>
        <item m="1" x="5411"/>
        <item m="1" x="1745"/>
        <item m="1" x="4628"/>
        <item m="1" x="7639"/>
        <item m="1" x="2257"/>
        <item m="1" x="2740"/>
        <item m="1" x="1939"/>
        <item m="1" x="1361"/>
        <item m="1" x="2741"/>
        <item m="1" x="3774"/>
        <item m="1" x="3954"/>
        <item m="1" x="2451"/>
        <item m="1" x="4356"/>
        <item m="1" x="3812"/>
        <item m="1" x="1444"/>
        <item m="1" x="7487"/>
        <item m="1" x="5949"/>
        <item m="1" x="5963"/>
        <item m="1" x="5983"/>
        <item m="1" x="5127"/>
        <item m="1" x="5585"/>
        <item m="1" x="5367"/>
        <item m="1" x="6991"/>
        <item m="1" x="1461"/>
        <item m="1" x="1476"/>
        <item m="1" x="1509"/>
        <item m="1" x="1515"/>
        <item m="1" x="1523"/>
        <item m="1" x="568"/>
        <item m="1" x="2789"/>
        <item m="1" x="2823"/>
        <item m="1" x="4221"/>
        <item m="1" x="1305"/>
        <item m="1" x="4236"/>
        <item m="1" x="866"/>
        <item m="1" x="5928"/>
        <item m="1" x="5038"/>
        <item m="1" x="5063"/>
        <item m="1" x="7648"/>
        <item m="1" x="7717"/>
        <item m="1" x="1743"/>
        <item m="1" x="455"/>
        <item m="1" x="4826"/>
        <item m="1" x="7409"/>
        <item m="1" x="7983"/>
        <item m="1" x="6335"/>
        <item m="1" x="6346"/>
        <item m="1" x="2167"/>
        <item m="1" x="2175"/>
        <item m="1" x="874"/>
        <item m="1" x="883"/>
        <item m="1" x="1064"/>
        <item m="1" x="7927"/>
        <item m="1" x="6498"/>
        <item m="1" x="6512"/>
        <item m="1" x="4131"/>
        <item m="1" x="6613"/>
        <item m="1" x="4644"/>
        <item m="1" x="2627"/>
        <item m="1" x="2638"/>
        <item m="1" x="5535"/>
        <item m="1" x="5560"/>
        <item m="1" x="5608"/>
        <item m="1" x="5619"/>
        <item m="1" x="1800"/>
        <item m="1" x="534"/>
        <item m="1" x="5665"/>
        <item m="1" x="5498"/>
        <item m="1" x="7148"/>
        <item m="1" x="784"/>
        <item m="1" x="863"/>
        <item m="1" x="4558"/>
        <item m="1" x="5950"/>
        <item m="1" x="897"/>
        <item m="1" x="2027"/>
        <item m="1" x="2067"/>
        <item m="1" x="2086"/>
        <item m="1" x="2125"/>
        <item m="1" x="1961"/>
        <item m="1" x="5100"/>
        <item m="1" x="3736"/>
        <item m="1" x="3889"/>
        <item m="1" x="6594"/>
        <item m="1" x="7851"/>
        <item m="1" x="4522"/>
        <item m="1" x="4533"/>
        <item m="1" x="6851"/>
        <item m="1" x="7976"/>
        <item m="1" x="7996"/>
        <item m="1" x="2155"/>
        <item m="1" x="5602"/>
        <item m="1" x="5615"/>
        <item m="1" x="3517"/>
        <item m="1" x="430"/>
        <item m="1" x="3714"/>
        <item m="1" x="2838"/>
        <item m="1" x="6068"/>
        <item m="1" x="6089"/>
        <item m="1" x="7429"/>
        <item m="1" x="4838"/>
        <item m="1" x="6775"/>
        <item m="1" x="3412"/>
        <item m="1" x="3435"/>
        <item m="1" x="3460"/>
        <item m="1" x="4905"/>
        <item m="1" x="4914"/>
        <item m="1" x="4957"/>
        <item m="1" x="1780"/>
        <item m="1" x="4482"/>
        <item m="1" x="4495"/>
        <item m="1" x="447"/>
        <item m="1" x="460"/>
        <item m="1" x="473"/>
        <item m="1" x="484"/>
        <item m="1" x="509"/>
        <item m="1" x="527"/>
        <item m="1" x="4173"/>
        <item m="1" x="1949"/>
        <item m="1" x="1977"/>
        <item m="1" x="7263"/>
        <item m="1" x="3471"/>
        <item m="1" x="3492"/>
        <item m="1" x="3504"/>
        <item m="1" x="3515"/>
        <item m="1" x="6408"/>
        <item m="1" x="6424"/>
        <item m="1" x="4716"/>
        <item m="1" x="4729"/>
        <item m="1" x="4743"/>
        <item m="1" x="5349"/>
        <item m="1" x="968"/>
        <item m="1" x="979"/>
        <item m="1" x="1436"/>
        <item m="1" x="1462"/>
        <item m="1" x="715"/>
        <item m="1" x="5767"/>
        <item m="1" x="4856"/>
        <item m="1" x="4876"/>
        <item m="1" x="7474"/>
        <item m="1" x="4415"/>
        <item m="1" x="1417"/>
        <item m="1" x="6130"/>
        <item m="1" x="4192"/>
        <item m="1" x="4283"/>
        <item m="1" x="4290"/>
        <item m="1" x="6842"/>
        <item m="1" x="6854"/>
        <item m="1" x="1500"/>
        <item m="1" x="4195"/>
        <item m="1" x="6934"/>
        <item m="1" x="3923"/>
        <item m="1" x="5129"/>
        <item m="1" x="5142"/>
        <item m="1" x="3352"/>
        <item m="1" x="1292"/>
        <item m="1" x="2234"/>
        <item m="1" x="4490"/>
        <item m="1" x="5208"/>
        <item m="1" x="4679"/>
        <item m="1" x="7314"/>
        <item m="1" x="922"/>
        <item m="1" x="2117"/>
        <item m="1" x="7218"/>
        <item m="1" x="6042"/>
        <item m="1" x="650"/>
        <item m="1" x="670"/>
        <item m="1" x="5603"/>
        <item m="1" x="7870"/>
        <item m="1" x="4446"/>
        <item m="1" x="3065"/>
        <item m="1" x="3150"/>
        <item m="1" x="3677"/>
        <item m="1" x="3688"/>
        <item m="1" x="3707"/>
        <item m="1" x="3723"/>
        <item m="1" x="5959"/>
        <item m="1" x="5980"/>
        <item m="1" x="4974"/>
        <item m="1" x="7315"/>
        <item m="1" x="4572"/>
        <item m="1" x="1872"/>
        <item m="1" x="756"/>
        <item m="1" x="788"/>
        <item m="1" x="1323"/>
        <item m="1" x="1330"/>
        <item m="1" x="1341"/>
        <item m="1" x="5906"/>
        <item m="1" x="5921"/>
        <item m="1" x="5947"/>
        <item m="1" x="2693"/>
        <item m="1" x="2714"/>
        <item m="1" x="2732"/>
        <item m="1" x="2752"/>
        <item m="1" x="2766"/>
        <item m="1" x="7694"/>
        <item m="1" x="7704"/>
        <item m="1" x="7718"/>
        <item m="1" x="7740"/>
        <item m="1" x="7753"/>
        <item m="1" x="5061"/>
        <item m="1" x="5670"/>
        <item m="1" x="7764"/>
        <item m="1" x="4556"/>
        <item m="1" x="6280"/>
        <item m="1" x="7698"/>
        <item m="1" x="5328"/>
        <item m="1" x="5748"/>
        <item m="1" x="5583"/>
        <item m="1" x="5594"/>
        <item m="1" x="7233"/>
        <item m="1" x="1661"/>
        <item m="1" x="1670"/>
        <item m="1" x="787"/>
        <item m="1" x="793"/>
        <item m="1" x="797"/>
        <item m="1" x="2985"/>
        <item m="1" x="2991"/>
        <item m="1" x="4437"/>
        <item m="1" x="1502"/>
        <item m="1" x="1733"/>
        <item m="1" x="1747"/>
        <item m="1" x="6058"/>
        <item m="1" x="1932"/>
        <item m="1" x="5039"/>
        <item m="1" x="487"/>
        <item m="1" x="7626"/>
        <item m="1" x="6122"/>
        <item m="1" x="4668"/>
        <item m="1" x="740"/>
        <item m="1" x="4869"/>
        <item m="1" x="4877"/>
        <item m="1" x="2294"/>
        <item m="1" x="4311"/>
        <item m="1" x="4857"/>
        <item m="1" x="2791"/>
        <item m="1" x="2805"/>
        <item m="1" x="5736"/>
        <item m="1" x="5746"/>
        <item m="1" x="5104"/>
        <item m="1" x="1996"/>
        <item m="1" x="4215"/>
        <item m="1" x="6763"/>
        <item m="1" x="5683"/>
        <item m="1" x="5692"/>
        <item m="1" x="915"/>
        <item m="1" x="2782"/>
        <item m="1" x="7369"/>
        <item m="1" x="3824"/>
        <item m="1" x="3996"/>
        <item m="1" x="5894"/>
        <item m="1" x="953"/>
        <item m="1" x="4781"/>
        <item m="1" x="1107"/>
        <item m="1" x="5306"/>
        <item m="1" x="1162"/>
        <item m="1" x="3938"/>
        <item m="1" x="4043"/>
        <item m="1" x="4050"/>
        <item m="1" x="4066"/>
        <item m="1" x="7147"/>
        <item m="1" x="6701"/>
        <item m="1" x="4032"/>
        <item m="1" x="5496"/>
        <item m="1" x="5509"/>
        <item m="1" x="1280"/>
        <item m="1" x="2822"/>
        <item m="1" x="3743"/>
        <item m="1" x="3256"/>
        <item m="1" x="5377"/>
        <item m="1" x="1307"/>
        <item m="1" x="635"/>
        <item m="1" x="644"/>
        <item m="1" x="662"/>
        <item m="1" x="6305"/>
        <item m="1" x="6331"/>
        <item m="1" x="4624"/>
        <item m="1" x="2146"/>
        <item m="1" x="481"/>
        <item m="1" x="7012"/>
        <item m="1" x="5492"/>
        <item m="1" x="5065"/>
        <item m="1" x="3621"/>
        <item m="1" x="3648"/>
        <item m="1" x="3674"/>
        <item m="1" x="5164"/>
        <item m="1" x="5175"/>
        <item m="1" x="5203"/>
        <item m="1" x="7661"/>
        <item m="1" x="1951"/>
        <item m="1" x="4719"/>
        <item m="1" x="4732"/>
        <item m="1" x="640"/>
        <item m="1" x="651"/>
        <item m="1" x="671"/>
        <item m="1" x="680"/>
        <item m="1" x="690"/>
        <item m="1" x="700"/>
        <item m="1" x="723"/>
        <item m="1" x="744"/>
        <item m="1" x="755"/>
        <item m="1" x="1798"/>
        <item m="1" x="2133"/>
        <item m="1" x="2153"/>
        <item m="1" x="5179"/>
        <item m="1" x="3740"/>
        <item m="1" x="5370"/>
        <item m="1" x="431"/>
        <item m="1" x="4915"/>
        <item m="1" x="4931"/>
        <item m="1" x="4945"/>
        <item m="1" x="1857"/>
        <item m="1" x="1875"/>
        <item m="1" x="1886"/>
        <item m="1" x="1894"/>
        <item m="1" x="5546"/>
        <item m="1" x="1636"/>
        <item m="1" x="1658"/>
        <item m="1" x="5897"/>
        <item m="1" x="505"/>
        <item m="1" x="3414"/>
        <item m="1" x="7672"/>
        <item m="1" x="4151"/>
        <item m="1" x="1705"/>
        <item m="1" x="435"/>
        <item m="1" x="4471"/>
        <item m="1" x="4480"/>
        <item m="1" x="1673"/>
        <item m="1" x="4384"/>
        <item m="1" x="4545"/>
        <item m="1" x="4100"/>
        <item m="1" x="7174"/>
        <item m="1" x="5299"/>
        <item m="1" x="3220"/>
        <item m="1" x="1814"/>
        <item m="1" x="2428"/>
        <item m="1" x="4711"/>
        <item m="1" x="7320"/>
        <item m="1" x="6895"/>
        <item m="1" x="3946"/>
        <item m="1" x="4904"/>
        <item m="1" x="7532"/>
        <item m="1" x="1815"/>
        <item m="1" x="7775"/>
        <item m="1" x="1098"/>
        <item m="1" x="3505"/>
        <item m="1" x="2297"/>
        <item m="1" x="2322"/>
        <item m="1" x="5123"/>
        <item m="1" x="1131"/>
        <item m="1" x="7435"/>
        <item m="1" x="834"/>
        <item m="1" x="5801"/>
        <item m="1" x="5777"/>
        <item m="1" x="5790"/>
        <item m="1" x="5806"/>
        <item m="1" x="2833"/>
        <item m="1" x="7431"/>
        <item m="1" x="928"/>
        <item m="1" x="1241"/>
        <item m="1" x="1256"/>
        <item m="1" x="6166"/>
        <item m="1" x="6184"/>
        <item m="1" x="5217"/>
        <item m="1" x="7538"/>
        <item m="1" x="496"/>
        <item m="1" x="4125"/>
        <item m="1" x="4133"/>
        <item m="1" x="4145"/>
        <item m="1" x="4155"/>
        <item m="1" x="5650"/>
        <item m="1" x="1507"/>
        <item m="1" x="1514"/>
        <item m="1" x="936"/>
        <item m="1" x="958"/>
        <item m="1" x="7441"/>
        <item m="1" x="1477"/>
        <item m="1" x="1487"/>
        <item m="1" x="1499"/>
        <item m="1" x="1510"/>
        <item m="1" x="6100"/>
        <item m="1" x="6133"/>
        <item m="1" x="2846"/>
        <item m="1" x="2875"/>
        <item m="1" x="2892"/>
        <item m="1" x="2928"/>
        <item m="1" x="1823"/>
        <item m="1" x="7956"/>
        <item m="1" x="7977"/>
        <item m="1" x="7993"/>
        <item m="1" x="5214"/>
        <item m="1" x="5224"/>
        <item m="1" x="5663"/>
        <item m="1" x="7961"/>
        <item m="1" x="5018"/>
        <item m="1" x="7248"/>
        <item m="1" x="4934"/>
        <item m="1" x="4947"/>
        <item m="1" x="2644"/>
        <item m="1" x="2386"/>
        <item m="1" x="1031"/>
        <item m="1" x="1049"/>
        <item m="1" x="6039"/>
        <item m="1" x="4341"/>
        <item m="1" x="6018"/>
        <item m="1" x="6029"/>
        <item m="1" x="6036"/>
        <item m="1" x="6051"/>
        <item m="1" x="6460"/>
        <item m="1" x="7099"/>
        <item m="1" x="1581"/>
        <item m="1" x="3808"/>
        <item m="1" x="5235"/>
        <item m="1" x="964"/>
        <item m="1" x="1766"/>
        <item m="1" x="1779"/>
        <item m="1" x="1495"/>
        <item m="1" x="6597"/>
        <item m="1" x="5135"/>
        <item m="1" x="6648"/>
        <item m="1" x="3701"/>
        <item m="1" x="1110"/>
        <item m="1" x="1466"/>
        <item m="1" x="1817"/>
        <item m="1" x="4509"/>
        <item m="1" x="1095"/>
        <item m="1" x="1440"/>
        <item m="1" x="7812"/>
        <item m="1" x="6204"/>
        <item m="1" x="3630"/>
        <item m="1" x="7690"/>
        <item m="1" x="5520"/>
        <item m="1" x="6752"/>
        <item m="1" x="5012"/>
        <item m="1" x="1926"/>
        <item m="1" x="7197"/>
        <item m="1" x="3486"/>
        <item m="1" x="3498"/>
        <item m="1" x="3989"/>
        <item m="1" x="3488"/>
        <item m="1" x="2606"/>
        <item m="1" x="510"/>
        <item m="1" x="5529"/>
        <item m="1" x="1216"/>
        <item m="1" x="5459"/>
        <item m="1" x="7419"/>
        <item m="1" x="5834"/>
        <item m="1" x="4391"/>
        <item m="1" x="1963"/>
        <item m="1" x="1976"/>
        <item m="1" x="5732"/>
        <item m="1" x="5743"/>
        <item m="1" x="2301"/>
        <item m="1" x="4547"/>
        <item m="1" x="6182"/>
        <item m="1" x="6191"/>
        <item m="1" x="1040"/>
        <item m="1" x="7659"/>
        <item m="1" x="4583"/>
        <item m="1" x="3689"/>
        <item m="1" x="3708"/>
        <item m="1" x="4823"/>
        <item m="1" x="4836"/>
        <item m="1" x="4852"/>
        <item m="1" x="7445"/>
        <item m="1" x="7458"/>
        <item m="1" x="7469"/>
        <item m="1" x="1756"/>
        <item m="1" x="1765"/>
        <item m="1" x="1777"/>
        <item m="1" x="5617"/>
        <item m="1" x="2464"/>
        <item m="1" x="2387"/>
        <item m="1" x="2886"/>
        <item m="1" x="1530"/>
        <item m="1" x="1545"/>
        <item m="1" x="6900"/>
        <item m="1" x="6909"/>
        <item m="1" x="3499"/>
        <item m="1" x="5540"/>
        <item m="1" x="7726"/>
        <item m="1" x="7744"/>
        <item m="1" x="7758"/>
        <item m="1" x="7768"/>
        <item m="1" x="2507"/>
        <item m="1" x="1181"/>
        <item m="1" x="1192"/>
        <item m="1" x="1207"/>
        <item m="1" x="1220"/>
        <item m="1" x="1227"/>
        <item m="1" x="4248"/>
        <item m="1" x="2870"/>
        <item m="1" x="1649"/>
        <item m="1" x="3929"/>
        <item m="1" x="1542"/>
        <item m="1" x="3210"/>
        <item m="1" x="3224"/>
        <item m="1" x="3233"/>
        <item m="1" x="3247"/>
        <item m="1" x="3260"/>
        <item m="1" x="3274"/>
        <item m="1" x="3283"/>
        <item m="1" x="1182"/>
        <item m="1" x="5739"/>
        <item m="1" x="3719"/>
        <item m="1" x="3744"/>
        <item m="1" x="3770"/>
        <item m="1" x="3561"/>
        <item m="1" x="5836"/>
        <item m="1" x="5847"/>
        <item m="1" x="5858"/>
        <item m="1" x="507"/>
        <item m="1" x="523"/>
        <item m="1" x="4772"/>
        <item m="1" x="4784"/>
        <item m="1" x="3036"/>
        <item m="1" x="1789"/>
        <item m="1" x="471"/>
        <item m="1" x="7014"/>
        <item m="1" x="479"/>
        <item m="1" x="490"/>
        <item m="1" x="5717"/>
        <item m="1" x="5731"/>
        <item m="1" x="5062"/>
        <item m="1" x="5965"/>
        <item m="1" x="2367"/>
        <item m="1" x="2373"/>
        <item m="1" x="2388"/>
        <item m="1" x="2396"/>
        <item m="1" x="2404"/>
        <item m="1" x="6168"/>
        <item m="1" x="1105"/>
        <item m="1" x="1122"/>
        <item m="1" x="2992"/>
        <item m="1" x="3010"/>
        <item m="1" x="3020"/>
        <item m="1" x="3788"/>
        <item m="1" x="3798"/>
        <item m="1" x="7893"/>
        <item m="1" x="7904"/>
        <item m="1" x="5265"/>
        <item m="1" x="5275"/>
        <item m="1" x="3729"/>
        <item m="1" x="3742"/>
        <item m="1" x="3955"/>
        <item m="1" x="1567"/>
        <item m="1" x="1574"/>
        <item m="1" x="2277"/>
        <item m="1" x="2298"/>
        <item m="1" x="7371"/>
        <item m="1" x="1723"/>
        <item m="1" x="3087"/>
        <item m="1" x="6831"/>
        <item m="1" x="5346"/>
        <item m="1" x="3910"/>
        <item m="1" x="7842"/>
        <item m="1" x="7339"/>
        <item m="1" x="1660"/>
        <item m="1" x="697"/>
        <item m="1" x="5997"/>
        <item m="1" x="2642"/>
        <item m="1" x="4958"/>
        <item m="1" x="4967"/>
        <item m="1" x="4325"/>
        <item m="1" x="4342"/>
        <item m="1" x="4352"/>
        <item m="1" x="4361"/>
        <item m="1" x="6119"/>
        <item m="1" x="2602"/>
        <item m="1" x="5448"/>
        <item m="1" x="5464"/>
        <item m="1" x="6485"/>
        <item m="1" x="6209"/>
        <item m="1" x="3307"/>
        <item m="1" x="2357"/>
        <item m="1" x="4796"/>
        <item m="1" x="4811"/>
        <item m="1" x="4847"/>
        <item m="1" x="4861"/>
        <item m="1" x="5069"/>
        <item m="1" x="2391"/>
        <item m="1" x="1078"/>
        <item m="1" x="4003"/>
        <item m="1" x="1248"/>
        <item m="1" x="1470"/>
        <item m="1" x="7647"/>
        <item m="1" x="5942"/>
        <item m="1" x="2425"/>
        <item m="1" x="4496"/>
        <item m="1" x="4755"/>
        <item m="1" x="3193"/>
        <item m="1" x="498"/>
        <item m="1" x="6705"/>
        <item m="1" x="4440"/>
        <item m="1" x="1024"/>
        <item m="1" x="1889"/>
        <item m="1" x="7298"/>
        <item m="1" x="5652"/>
        <item m="1" x="3331"/>
        <item m="1" x="1504"/>
        <item m="1" x="3680"/>
        <item m="1" x="4089"/>
        <item m="1" x="4444"/>
        <item m="1" x="7461"/>
        <item m="1" x="7476"/>
        <item m="1" x="2306"/>
        <item m="1" x="6001"/>
        <item m="1" x="5769"/>
        <item m="1" x="1730"/>
        <item m="1" x="1219"/>
        <item m="1" x="3804"/>
        <item m="1" x="3995"/>
        <item m="1" x="4988"/>
        <item m="1" x="3852"/>
        <item m="1" x="4809"/>
        <item m="1" x="7613"/>
        <item m="1" x="4150"/>
        <item m="1" x="1746"/>
        <item m="1" x="1593"/>
        <item m="1" x="1418"/>
        <item m="1" x="4998"/>
        <item m="1" x="4559"/>
        <item m="1" x="1947"/>
        <item m="1" x="4180"/>
        <item m="1" x="4190"/>
        <item m="1" x="6720"/>
        <item m="1" x="6738"/>
        <item m="1" x="2944"/>
        <item m="1" x="2088"/>
        <item m="1" x="1362"/>
        <item m="1" x="1376"/>
        <item m="1" x="1383"/>
        <item m="1" x="3277"/>
        <item m="1" x="7086"/>
        <item m="1" x="5553"/>
        <item m="1" x="1469"/>
        <item m="1" x="745"/>
        <item m="1" x="556"/>
        <item m="1" x="6853"/>
        <item m="1" x="3216"/>
        <item m="1" x="3225"/>
        <item m="1" x="3239"/>
        <item m="1" x="443"/>
        <item m="1" x="3570"/>
        <item m="1" x="3581"/>
        <item m="1" x="3591"/>
        <item m="1" x="3604"/>
        <item m="1" x="4395"/>
        <item m="1" x="4405"/>
        <item m="1" x="7864"/>
        <item m="1" x="1240"/>
        <item m="1" x="3341"/>
        <item m="1" x="4212"/>
        <item m="1" x="4231"/>
        <item m="1" x="3023"/>
        <item m="1" x="3029"/>
        <item m="1" x="3530"/>
        <item m="1" x="5268"/>
        <item m="1" x="3554"/>
        <item m="1" x="7603"/>
        <item m="1" x="1892"/>
        <item m="1" x="1908"/>
        <item m="1" x="5539"/>
        <item m="1" x="6914"/>
        <item m="1" x="4920"/>
        <item m="1" x="4365"/>
        <item m="1" x="1659"/>
        <item m="1" x="5199"/>
        <item m="1" x="1679"/>
        <item m="1" x="6390"/>
        <item m="1" x="2711"/>
        <item m="1" x="1021"/>
        <item m="1" x="2924"/>
        <item m="1" x="3142"/>
        <item m="1" x="894"/>
        <item m="1" x="909"/>
        <item m="1" x="7019"/>
        <item m="1" x="3378"/>
        <item m="1" x="4467"/>
        <item m="1" x="2884"/>
        <item m="1" x="2902"/>
        <item m="1" x="6600"/>
        <item m="1" x="1445"/>
        <item m="1" x="6751"/>
        <item m="1" x="7256"/>
        <item m="1" x="5821"/>
        <item m="1" x="5827"/>
        <item m="1" x="6596"/>
        <item m="1" x="6893"/>
        <item m="1" x="5283"/>
        <item m="1" x="7206"/>
        <item m="1" x="1226"/>
        <item m="1" x="3229"/>
        <item m="1" x="3400"/>
        <item m="1" x="5802"/>
        <item m="1" x="2879"/>
        <item m="1" x="6225"/>
        <item m="1" x="3031"/>
        <item m="1" x="2052"/>
        <item m="1" x="2065"/>
        <item m="1" x="2076"/>
        <item m="1" x="2082"/>
        <item m="1" x="2094"/>
        <item m="1" x="2101"/>
        <item m="1" x="2108"/>
        <item m="1" x="2114"/>
        <item m="1" x="2132"/>
        <item m="1" x="2143"/>
        <item m="1" x="2433"/>
        <item m="1" x="2680"/>
        <item m="1" x="7671"/>
        <item m="1" x="7686"/>
        <item m="1" x="3012"/>
        <item m="1" x="5284"/>
        <item m="1" x="3106"/>
        <item m="1" x="3147"/>
        <item m="1" x="1409"/>
        <item m="1" x="3501"/>
        <item m="1" x="524"/>
        <item m="1" x="2097"/>
        <item m="1" x="2121"/>
        <item m="1" x="7168"/>
        <item m="1" x="7188"/>
        <item m="1" x="6053"/>
        <item m="1" x="1737"/>
        <item m="1" x="2033"/>
        <item m="1" x="710"/>
        <item m="1" x="6455"/>
        <item m="1" x="4850"/>
        <item m="1" x="1776"/>
        <item m="1" x="4276"/>
        <item m="1" x="4285"/>
        <item m="1" x="4294"/>
        <item m="1" x="4308"/>
        <item m="1" x="4317"/>
        <item m="1" x="4349"/>
        <item m="1" x="4358"/>
        <item m="1" x="4370"/>
        <item m="1" x="2891"/>
        <item m="1" x="2904"/>
        <item m="1" x="2925"/>
        <item m="1" x="1984"/>
        <item m="1" x="1991"/>
        <item m="1" x="2000"/>
        <item m="1" x="2017"/>
        <item m="1" x="3676"/>
        <item m="1" x="3901"/>
        <item m="1" x="2107"/>
        <item m="1" x="2099"/>
        <item m="1" x="838"/>
        <item m="1" x="1533"/>
        <item m="1" x="6970"/>
        <item m="1" x="4871"/>
        <item m="1" x="1982"/>
        <item m="1" x="3024"/>
        <item m="1" x="1439"/>
        <item m="1" x="4943"/>
        <item m="1" x="4939"/>
        <item m="1" x="545"/>
        <item m="1" x="6174"/>
        <item m="1" x="3303"/>
        <item m="1" x="3039"/>
        <item m="1" x="4721"/>
        <item m="1" x="4735"/>
        <item m="1" x="4965"/>
        <item m="1" x="4977"/>
        <item m="1" x="3398"/>
        <item m="1" x="2012"/>
        <item m="1" x="2910"/>
        <item m="1" x="6936"/>
        <item m="1" x="6949"/>
        <item m="1" x="4648"/>
        <item m="1" x="5825"/>
        <item m="1" x="3533"/>
        <item m="1" x="4249"/>
        <item m="1" x="4659"/>
        <item m="1" x="6212"/>
        <item m="1" x="1416"/>
        <item m="1" x="4168"/>
        <item m="1" x="4181"/>
        <item m="1" x="5238"/>
        <item m="1" x="5239"/>
        <item m="1" x="3787"/>
        <item m="1" x="4771"/>
        <item m="1" x="4783"/>
        <item m="1" x="4304"/>
        <item m="1" x="5272"/>
        <item m="1" x="3118"/>
        <item m="1" x="1575"/>
        <item m="1" x="7377"/>
        <item m="1" x="7407"/>
        <item m="1" x="7309"/>
        <item m="1" x="699"/>
        <item m="1" x="504"/>
        <item m="1" x="1493"/>
        <item m="1" x="3364"/>
        <item m="1" x="4417"/>
        <item m="1" x="3187"/>
        <item m="1" x="3203"/>
        <item m="1" x="2873"/>
        <item m="1" x="3773"/>
        <item m="1" x="1168"/>
        <item m="1" x="7821"/>
        <item m="1" x="3354"/>
        <item m="1" x="7258"/>
        <item m="1" x="3582"/>
        <item m="1" x="2282"/>
        <item m="1" x="6003"/>
        <item m="1" x="3122"/>
        <item m="1" x="4986"/>
        <item m="1" x="3427"/>
        <item m="1" x="3609"/>
        <item m="1" x="3209"/>
        <item m="1" x="2212"/>
        <item m="1" x="2224"/>
        <item m="1" x="2236"/>
        <item m="1" x="2245"/>
        <item m="1" x="2256"/>
        <item m="1" x="2270"/>
        <item m="1" x="2293"/>
        <item m="1" x="2308"/>
        <item m="1" x="2316"/>
        <item m="1" x="2332"/>
        <item m="1" x="3174"/>
        <item m="1" x="3308"/>
        <item m="1" x="3321"/>
        <item m="1" x="3590"/>
        <item m="1" x="1572"/>
        <item m="1" x="1580"/>
        <item m="1" x="1591"/>
        <item m="1" x="6456"/>
        <item m="1" x="3682"/>
        <item m="1" x="3693"/>
        <item m="1" x="4044"/>
        <item m="1" x="693"/>
        <item m="1" x="714"/>
        <item m="1" x="731"/>
        <item m="1" x="2259"/>
        <item m="1" x="7414"/>
        <item m="1" x="7426"/>
        <item m="1" x="3683"/>
        <item m="1" x="6672"/>
        <item m="1" x="4461"/>
        <item m="1" x="4477"/>
        <item m="1" x="4485"/>
        <item m="1" x="4534"/>
        <item m="1" x="4563"/>
        <item m="1" x="3107"/>
        <item m="1" x="4093"/>
        <item m="1" x="4874"/>
        <item m="1" x="4673"/>
        <item m="1" x="4689"/>
        <item m="1" x="2102"/>
        <item m="1" x="1725"/>
        <item m="1" x="2655"/>
        <item m="1" x="5014"/>
        <item m="1" x="4880"/>
        <item m="1" x="4237"/>
        <item m="1" x="1631"/>
        <item m="1" x="1228"/>
        <item m="1" x="1243"/>
        <item m="1" x="4786"/>
        <item m="1" x="4799"/>
        <item m="1" x="4313"/>
        <item m="1" x="1058"/>
        <item m="1" x="2498"/>
        <item m="1" x="6400"/>
        <item m="1" x="7795"/>
        <item m="1" x="2834"/>
        <item m="1" x="5397"/>
        <item m="1" x="2100"/>
        <item m="1" x="5501"/>
        <item m="1" x="6281"/>
        <item m="1" x="2552"/>
        <item m="1" x="5664"/>
        <item m="1" x="4268"/>
        <item m="1" x="6758"/>
        <item m="1" x="6814"/>
        <item m="1" x="4564"/>
        <item m="1" x="4612"/>
        <item m="1" x="2650"/>
        <item m="1" x="2193"/>
        <item m="1" x="7700"/>
        <item m="1" x="7707"/>
        <item m="1" x="5313"/>
        <item m="1" x="1348"/>
        <item m="1" x="1364"/>
        <item m="1" x="1377"/>
        <item m="1" x="2700"/>
        <item m="1" x="4472"/>
        <item m="1" x="4481"/>
        <item m="1" x="4142"/>
        <item m="1" x="4152"/>
        <item m="1" x="7095"/>
        <item m="1" x="480"/>
        <item m="1" x="7708"/>
        <item m="1" x="7729"/>
        <item m="1" x="831"/>
        <item m="1" x="836"/>
        <item m="1" x="5422"/>
        <item m="1" x="5440"/>
        <item m="1" x="4123"/>
        <item m="1" x="4127"/>
        <item m="1" x="4140"/>
        <item m="1" x="4149"/>
        <item m="1" x="4907"/>
        <item m="1" x="4921"/>
        <item m="1" x="2395"/>
        <item m="1" x="5999"/>
        <item m="1" x="6410"/>
        <item m="1" x="6464"/>
        <item m="1" x="1609"/>
        <item m="1" x="3015"/>
        <item m="1" x="7992"/>
        <item m="1" x="2844"/>
        <item m="1" x="6795"/>
        <item m="1" x="6806"/>
        <item m="1" x="5297"/>
        <item m="1" x="5305"/>
        <item m="1" x="3790"/>
        <item m="1" x="809"/>
        <item m="1" x="6287"/>
        <item m="1" x="6298"/>
        <item m="1" x="6931"/>
        <item m="1" x="1340"/>
        <item m="1" x="3542"/>
        <item m="1" x="4525"/>
        <item m="1" x="2745"/>
        <item m="1" x="2817"/>
        <item m="1" x="4206"/>
        <item m="1" x="4214"/>
        <item m="1" x="4223"/>
        <item m="1" x="5277"/>
        <item m="1" x="1903"/>
        <item m="1" x="1918"/>
        <item m="1" x="3900"/>
        <item m="1" x="6835"/>
        <item m="1" x="6845"/>
        <item m="1" x="6865"/>
        <item m="1" x="6887"/>
        <item m="1" x="3464"/>
        <item m="1" x="3478"/>
        <item m="1" x="7003"/>
        <item m="1" x="6311"/>
        <item m="1" x="4386"/>
        <item m="1" x="4739"/>
        <item m="1" x="2899"/>
        <item m="1" x="2916"/>
        <item m="1" x="2932"/>
        <item m="1" x="2946"/>
        <item m="1" x="5184"/>
        <item m="1" x="5207"/>
        <item m="1" x="5304"/>
        <item m="1" x="5308"/>
        <item m="1" x="5317"/>
        <item m="1" x="859"/>
        <item m="1" x="870"/>
        <item m="1" x="5031"/>
        <item m="1" x="5423"/>
        <item m="1" x="5441"/>
        <item m="1" x="5453"/>
        <item m="1" x="5470"/>
        <item m="1" x="6958"/>
        <item m="1" x="7366"/>
        <item m="1" x="5345"/>
        <item m="1" x="5357"/>
        <item m="1" x="2303"/>
        <item m="1" x="2356"/>
        <item m="1" x="2368"/>
        <item m="1" x="7916"/>
        <item m="1" x="7931"/>
        <item m="1" x="1431"/>
        <item m="1" x="1327"/>
        <item m="1" x="1335"/>
        <item m="1" x="2485"/>
        <item m="1" x="2494"/>
        <item m="1" x="4878"/>
        <item m="1" x="7042"/>
        <item m="1" x="6625"/>
        <item m="1" x="6641"/>
        <item m="1" x="1079"/>
        <item m="1" x="1084"/>
        <item m="1" x="7711"/>
        <item m="1" x="1607"/>
        <item m="1" x="1618"/>
        <item m="1" x="1628"/>
        <item m="1" x="1650"/>
        <item m="1" x="4159"/>
        <item m="1" x="6636"/>
        <item m="1" x="6350"/>
        <item m="1" x="749"/>
        <item m="1" x="764"/>
        <item m="1" x="5295"/>
        <item m="1" x="1826"/>
        <item m="1" x="5143"/>
        <item m="1" x="1448"/>
        <item m="1" x="4638"/>
        <item m="1" x="5584"/>
        <item m="1" x="5682"/>
        <item m="1" x="4270"/>
        <item m="1" x="4445"/>
        <item m="1" x="3761"/>
        <item m="1" x="7752"/>
        <item m="1" x="7763"/>
        <item m="1" x="3410"/>
        <item m="1" x="3838"/>
        <item m="1" x="2286"/>
        <item m="1" x="7552"/>
        <item m="1" x="1354"/>
        <item m="1" x="1370"/>
        <item m="1" x="1379"/>
        <item m="1" x="1390"/>
        <item m="1" x="1399"/>
        <item m="1" x="2432"/>
        <item m="1" x="2442"/>
        <item m="1" x="6395"/>
        <item m="1" x="6407"/>
        <item m="1" x="7283"/>
        <item m="1" x="3864"/>
        <item m="1" x="6515"/>
        <item m="1" x="7701"/>
        <item m="1" x="1082"/>
        <item m="1" x="6867"/>
        <item m="1" x="6568"/>
        <item m="1" x="918"/>
        <item m="1" x="5489"/>
        <item m="1" x="1647"/>
        <item m="1" x="4863"/>
        <item m="1" x="5869"/>
        <item m="1" x="4474"/>
        <item m="1" x="4627"/>
        <item m="1" x="7990"/>
        <item m="1" x="3606"/>
        <item m="1" x="767"/>
        <item m="1" x="1521"/>
        <item m="1" x="1536"/>
        <item m="1" x="1550"/>
        <item m="1" x="535"/>
        <item m="1" x="6491"/>
        <item m="1" x="6501"/>
        <item m="1" x="6432"/>
        <item m="1" x="7499"/>
        <item m="1" x="2847"/>
        <item m="1" x="1167"/>
        <item m="1" x="4273"/>
        <item m="1" x="1841"/>
        <item m="1" x="457"/>
        <item m="1" x="5568"/>
        <item m="1" x="2670"/>
        <item m="1" x="2683"/>
        <item m="1" x="2696"/>
        <item m="1" x="5270"/>
        <item m="1" x="6344"/>
        <item m="1" x="6355"/>
        <item m="1" x="6378"/>
        <item m="1" x="821"/>
        <item m="1" x="1901"/>
        <item m="1" x="7144"/>
        <item m="1" x="6128"/>
        <item m="1" x="4683"/>
        <item m="1" x="4704"/>
        <item m="1" x="2106"/>
        <item m="1" x="4879"/>
        <item m="1" x="2139"/>
        <item m="1" x="7531"/>
        <item m="1" x="5845"/>
        <item m="1" x="5909"/>
        <item m="1" x="4371"/>
        <item m="1" x="6681"/>
        <item m="1" x="6740"/>
        <item m="1" x="5117"/>
        <item m="1" x="5128"/>
        <item m="1" x="2324"/>
        <item m="1" x="3208"/>
        <item m="1" x="2951"/>
        <item m="1" x="2970"/>
        <item m="1" x="1320"/>
        <item m="1" x="1325"/>
        <item m="1" x="4412"/>
        <item m="1" x="4597"/>
        <item m="1" x="4616"/>
        <item m="1" x="2634"/>
        <item m="1" x="2645"/>
        <item m="1" x="6536"/>
        <item m="1" x="2327"/>
        <item m="1" x="2080"/>
        <item m="1" x="5048"/>
        <item m="1" x="5090"/>
        <item m="1" x="5120"/>
        <item m="1" x="3605"/>
        <item m="1" x="3625"/>
        <item m="1" x="2328"/>
        <item m="1" x="6072"/>
        <item m="1" x="6094"/>
        <item m="1" x="4650"/>
        <item m="1" x="1797"/>
        <item m="1" x="7811"/>
        <item m="1" x="6000"/>
        <item m="1" x="7149"/>
        <item m="1" x="5669"/>
        <item m="1" x="1312"/>
        <item m="1" x="4021"/>
        <item m="1" x="1904"/>
        <item m="1" x="574"/>
        <item m="1" x="419"/>
        <item m="1" x="5254"/>
        <item m="1" x="7325"/>
        <item m="1" x="4758"/>
        <item m="1" x="5162"/>
        <item m="1" x="5263"/>
        <item m="1" x="1553"/>
        <item m="1" x="4738"/>
        <item m="1" x="6393"/>
        <item m="1" x="1258"/>
        <item m="1" x="3980"/>
        <item m="1" x="2684"/>
        <item m="1" x="4363"/>
        <item m="1" x="5995"/>
        <item m="1" x="7948"/>
        <item m="1" x="1306"/>
        <item m="1" x="7428"/>
        <item m="1" x="4912"/>
        <item m="1" x="5704"/>
        <item m="1" x="1586"/>
        <item m="1" x="6573"/>
        <item m="1" x="3596"/>
        <item m="1" x="3611"/>
        <item m="1" x="2520"/>
        <item m="1" x="5747"/>
        <item m="1" x="652"/>
        <item m="1" x="1772"/>
        <item m="1" x="3278"/>
        <item m="1" x="5721"/>
        <item m="1" x="3647"/>
        <item m="1" x="7923"/>
        <item m="1" x="7937"/>
        <item m="1" x="3935"/>
        <item m="1" x="1345"/>
        <item m="1" x="6304"/>
        <item m="1" x="3408"/>
        <item m="1" x="856"/>
        <item m="1" x="5856"/>
        <item m="1" x="3724"/>
        <item m="1" x="1074"/>
        <item m="1" x="4699"/>
        <item m="1" x="2394"/>
        <item m="1" x="2399"/>
        <item m="1" x="2436"/>
        <item m="1" x="1336"/>
        <item m="1" x="1453"/>
        <item m="1" x="5348"/>
        <item m="1" x="3876"/>
        <item m="1" x="3619"/>
        <item m="1" x="4323"/>
        <item m="1" x="7430"/>
        <item m="1" x="7443"/>
        <item m="1" x="1213"/>
        <item m="1" x="7411"/>
        <item m="1" x="2513"/>
        <item m="1" x="6947"/>
        <item m="1" x="3296"/>
        <item m="1" x="3305"/>
        <item m="1" x="6433"/>
        <item m="1" x="5170"/>
        <item m="1" x="3520"/>
        <item m="1" x="3527"/>
        <item m="1" x="1601"/>
        <item m="1" x="6959"/>
        <item m="1" x="5016"/>
        <item m="1" x="5033"/>
        <item m="1" x="6950"/>
        <item m="1" x="2348"/>
        <item m="1" x="4695"/>
        <item m="1" x="3292"/>
        <item m="1" x="751"/>
        <item m="1" x="7211"/>
        <item m="1" x="2129"/>
        <item m="1" x="7324"/>
        <item m="1" x="5738"/>
        <item m="1" x="6045"/>
        <item m="1" x="596"/>
        <item m="1" x="2983"/>
        <item m="1" x="5332"/>
        <item m="1" x="2180"/>
        <item m="1" x="4969"/>
        <item m="1" x="2213"/>
        <item m="1" x="2246"/>
        <item m="1" x="2480"/>
        <item m="1" x="7869"/>
        <item m="1" x="5408"/>
        <item m="1" x="2563"/>
        <item m="1" x="5430"/>
        <item m="1" x="4954"/>
        <item m="1" x="1450"/>
        <item m="1" x="6025"/>
        <item m="1" x="4160"/>
        <item m="1" x="1426"/>
        <item m="1" x="7917"/>
        <item m="1" x="7640"/>
        <item m="1" x="4853"/>
        <item m="1" x="6235"/>
        <item m="1" x="3939"/>
        <item m="1" x="6870"/>
        <item m="1" x="4274"/>
        <item m="1" x="3508"/>
        <item m="1" x="5923"/>
        <item m="1" x="7285"/>
        <item m="1" x="4114"/>
        <item m="1" x="4126"/>
        <item m="1" x="3159"/>
        <item m="1" x="3988"/>
        <item m="1" x="2717"/>
        <item m="1" x="1807"/>
        <item m="1" x="6927"/>
        <item m="1" x="7151"/>
        <item m="1" x="5046"/>
        <item m="1" x="2341"/>
        <item m="1" x="7652"/>
        <item m="1" x="4579"/>
        <item m="1" x="6850"/>
        <item m="1" x="5354"/>
        <item m="1" x="2565"/>
        <item m="1" x="5878"/>
        <item m="1" x="7160"/>
        <item m="1" x="1634"/>
        <item m="1" x="1279"/>
        <item m="1" x="5544"/>
        <item m="1" x="4063"/>
        <item m="1" x="1029"/>
        <item m="1" x="7887"/>
        <item m="1" x="7111"/>
        <item m="1" x="5575"/>
        <item m="1" x="5227"/>
        <item m="1" x="3423"/>
        <item m="1" x="7172"/>
        <item m="1" x="2056"/>
        <item m="1" x="1782"/>
        <item m="1" x="7941"/>
        <item m="1" x="6633"/>
        <item m="1" x="6787"/>
        <item m="1" x="1778"/>
        <item m="1" x="1808"/>
        <item m="1" x="1821"/>
        <item m="1" x="1831"/>
        <item m="1" x="1840"/>
        <item m="1" x="7202"/>
        <item m="1" x="7802"/>
        <item m="1" x="4902"/>
        <item m="1" x="3485"/>
        <item m="1" x="3179"/>
        <item m="1" x="3814"/>
        <item m="1" x="2877"/>
        <item m="1" x="553"/>
        <item m="1" x="569"/>
        <item m="1" x="3227"/>
        <item m="1" x="1170"/>
        <item m="1" x="1179"/>
        <item m="1" x="1188"/>
        <item m="1" x="1201"/>
        <item m="1" x="7514"/>
        <item m="1" x="5040"/>
        <item m="1" x="1851"/>
        <item m="1" x="4535"/>
        <item m="1" x="4804"/>
        <item m="1" x="6082"/>
        <item m="1" x="5686"/>
        <item m="1" x="1270"/>
        <item m="1" x="5171"/>
        <item m="1" x="7913"/>
        <item m="1" x="7926"/>
        <item m="1" x="7849"/>
        <item m="1" x="6216"/>
        <item m="1" x="6136"/>
        <item m="1" x="6881"/>
        <item m="1" x="5590"/>
        <item m="1" x="5593"/>
        <item m="1" x="3141"/>
        <item m="1" x="7296"/>
        <item m="1" x="1820"/>
        <item m="1" x="1822"/>
        <item m="1" x="5070"/>
        <item m="1" x="1140"/>
        <item m="1" x="5379"/>
        <item m="1" x="1413"/>
        <item m="1" x="3373"/>
        <item m="1" x="3397"/>
        <item m="1" x="5080"/>
        <item m="1" x="1145"/>
        <item m="1" x="5388"/>
        <item m="1" x="1419"/>
        <item m="1" x="3384"/>
        <item m="1" x="3403"/>
        <item m="1" x="5088"/>
        <item m="1" x="1147"/>
        <item m="1" x="5398"/>
        <item m="1" x="1424"/>
        <item m="1" x="3390"/>
        <item m="1" x="3407"/>
        <item m="1" x="1164"/>
        <item m="1" x="1166"/>
        <item m="1" x="6741"/>
        <item m="1" x="2591"/>
        <item m="1" x="5177"/>
        <item m="1" x="5178"/>
        <item m="1" x="742"/>
        <item m="1" x="4390"/>
        <item m="1" x="1007"/>
        <item m="1" x="4674"/>
        <item m="1" x="7024"/>
        <item m="1" x="7046"/>
        <item m="1" x="747"/>
        <item m="1" x="4397"/>
        <item m="1" x="1013"/>
        <item m="1" x="4681"/>
        <item m="1" x="7031"/>
        <item m="1" x="7052"/>
        <item m="1" x="754"/>
        <item m="1" x="4401"/>
        <item m="1" x="1015"/>
        <item m="1" x="4691"/>
        <item m="1" x="7036"/>
        <item m="1" x="7055"/>
        <item m="1" x="4979"/>
        <item m="1" x="4981"/>
        <item m="1" x="6404"/>
        <item m="1" x="2358"/>
        <item m="1" x="1299"/>
        <item m="1" x="1300"/>
        <item m="1" x="418"/>
        <item m="1" x="4111"/>
        <item m="1" x="725"/>
        <item m="1" x="4366"/>
        <item m="1" x="2862"/>
        <item m="1" x="2885"/>
        <item m="1" x="424"/>
        <item m="1" x="4116"/>
        <item m="1" x="732"/>
        <item m="1" x="4373"/>
        <item m="1" x="2869"/>
        <item m="1" x="2888"/>
        <item m="1" x="477"/>
        <item m="1" x="478"/>
        <item m="1" x="1744"/>
        <item m="1" x="5564"/>
        <item m="1" x="4362"/>
        <item m="1" x="4364"/>
        <item m="1" x="3440"/>
        <item m="1" x="7615"/>
        <item m="1" x="3762"/>
        <item m="1" x="7933"/>
        <item m="1" x="6194"/>
        <item m="1" x="6221"/>
        <item m="1" x="3449"/>
        <item m="1" x="7627"/>
        <item m="1" x="3767"/>
        <item m="1" x="7938"/>
        <item m="1" x="6201"/>
        <item m="1" x="6230"/>
        <item m="1" x="5391"/>
        <item m="1" x="3857"/>
        <item m="1" x="7442"/>
        <item m="1" x="7761"/>
        <item m="1" x="5625"/>
        <item m="1" x="2214"/>
        <item m="1" x="2215"/>
        <item m="1" x="3428"/>
        <item m="1" x="7604"/>
        <item m="1" x="6327"/>
        <item m="1" x="6329"/>
        <item m="1" x="5372"/>
        <item m="1" x="1412"/>
        <item m="1" x="5661"/>
        <item m="1" x="1693"/>
        <item m="1" x="5384"/>
        <item m="1" x="1415"/>
        <item m="1" x="5666"/>
        <item m="1" x="1697"/>
        <item m="1" x="3789"/>
        <item m="1" x="3791"/>
        <item m="1" x="5176"/>
        <item m="1" x="1212"/>
        <item m="1" x="7213"/>
        <item m="1" x="2907"/>
        <item m="1" x="7528"/>
        <item m="1" x="3178"/>
        <item m="1" x="1824"/>
        <item m="1" x="1842"/>
        <item m="1" x="7220"/>
        <item m="1" x="2917"/>
        <item m="1" x="7534"/>
        <item m="1" x="3180"/>
        <item m="1" x="1827"/>
        <item m="1" x="1847"/>
        <item m="1" x="2075"/>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t="default"/>
      </items>
    </pivotField>
    <pivotField showAll="0"/>
    <pivotField showAll="0"/>
    <pivotField dataField="1" showAll="0"/>
    <pivotField dataField="1" showAll="0"/>
    <pivotField showAll="0"/>
    <pivotField showAll="0"/>
    <pivotField axis="axisPage" showAll="0">
      <items count="25">
        <item x="22"/>
        <item m="1" x="23"/>
        <item x="1"/>
        <item x="19"/>
        <item x="4"/>
        <item x="21"/>
        <item x="0"/>
        <item x="2"/>
        <item x="3"/>
        <item x="5"/>
        <item x="6"/>
        <item x="7"/>
        <item x="8"/>
        <item x="9"/>
        <item x="10"/>
        <item x="11"/>
        <item x="12"/>
        <item x="13"/>
        <item x="14"/>
        <item x="15"/>
        <item x="16"/>
        <item x="17"/>
        <item x="18"/>
        <item x="20"/>
        <item t="default"/>
      </items>
    </pivotField>
    <pivotField axis="axisPage" showAll="0">
      <items count="15">
        <item m="1" x="6"/>
        <item x="1"/>
        <item m="1" x="3"/>
        <item m="1" x="5"/>
        <item m="1" x="12"/>
        <item m="1" x="8"/>
        <item m="1" x="2"/>
        <item m="1" x="7"/>
        <item m="1" x="13"/>
        <item m="1" x="9"/>
        <item m="1" x="4"/>
        <item m="1" x="10"/>
        <item m="1" x="11"/>
        <item x="0"/>
        <item t="default"/>
      </items>
    </pivotField>
    <pivotField axis="axisPage" multipleItemSelectionAllowed="1" showAll="0">
      <items count="7">
        <item h="1" x="4"/>
        <item m="1" x="5"/>
        <item h="1" x="0"/>
        <item h="1" x="1"/>
        <item x="2"/>
        <item h="1" x="3"/>
        <item t="default"/>
      </items>
    </pivotField>
    <pivotField axis="axisPage" showAll="0">
      <items count="36">
        <item x="33"/>
        <item m="1" x="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t="default"/>
      </items>
    </pivotField>
    <pivotField dataField="1" dragToRow="0" dragToCol="0" dragToPage="0" showAll="0" defaultSubtotal="0"/>
  </pivotFields>
  <rowFields count="1">
    <field x="0"/>
  </rowFields>
  <rowItems count="24">
    <i>
      <x v="7685"/>
    </i>
    <i>
      <x v="7686"/>
    </i>
    <i>
      <x v="7687"/>
    </i>
    <i>
      <x v="7741"/>
    </i>
    <i>
      <x v="7742"/>
    </i>
    <i>
      <x v="7770"/>
    </i>
    <i>
      <x v="7782"/>
    </i>
    <i>
      <x v="7790"/>
    </i>
    <i>
      <x v="7792"/>
    </i>
    <i>
      <x v="7793"/>
    </i>
    <i>
      <x v="7796"/>
    </i>
    <i>
      <x v="7797"/>
    </i>
    <i>
      <x v="7799"/>
    </i>
    <i>
      <x v="7800"/>
    </i>
    <i>
      <x v="7801"/>
    </i>
    <i>
      <x v="7809"/>
    </i>
    <i>
      <x v="7810"/>
    </i>
    <i>
      <x v="7811"/>
    </i>
    <i>
      <x v="7813"/>
    </i>
    <i>
      <x v="7860"/>
    </i>
    <i>
      <x v="7861"/>
    </i>
    <i>
      <x v="7863"/>
    </i>
    <i>
      <x v="7992"/>
    </i>
    <i t="grand">
      <x/>
    </i>
  </rowItems>
  <colFields count="1">
    <field x="-2"/>
  </colFields>
  <colItems count="3">
    <i>
      <x/>
    </i>
    <i i="1">
      <x v="1"/>
    </i>
    <i i="2">
      <x v="2"/>
    </i>
  </colItems>
  <pageFields count="4">
    <pageField fld="10" hier="-1"/>
    <pageField fld="8" hier="-1"/>
    <pageField fld="9" hier="-1"/>
    <pageField fld="7" hier="-1"/>
  </pageFields>
  <dataFields count="3">
    <dataField name="Sum of CPUs" fld="3" baseField="0" baseItem="0"/>
    <dataField name="Sum of SQL CPUs" fld="11" baseField="0" baseItem="0"/>
    <dataField name="Sum of Memory" fld="4" baseField="0" baseItem="0"/>
  </dataFields>
  <formats count="5">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grandRow="1" outline="0" fieldPosition="0"/>
    </format>
    <format dxfId="73">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2ADD8E-D270-41F5-B85A-DFC779822ECF}" name="PivotTable2" cacheId="2" applyNumberFormats="0" applyBorderFormats="0" applyFontFormats="0" applyPatternFormats="0" applyAlignmentFormats="0" applyWidthHeightFormats="1" dataCaption="Werte" updatedVersion="8" minRefreshableVersion="3" useAutoFormatting="1" itemPrintTitles="1" createdVersion="7" indent="0" outline="1" outlineData="1" multipleFieldFilters="0">
  <location ref="A9:F355" firstHeaderRow="0" firstDataRow="1" firstDataCol="1" rowPageCount="6" colPageCount="1"/>
  <pivotFields count="13">
    <pivotField axis="axisRow" dataField="1" showAll="0">
      <items count="8001">
        <item x="344"/>
        <item m="1" x="3823"/>
        <item m="1" x="4715"/>
        <item m="1" x="3306"/>
        <item m="1" x="2058"/>
        <item m="1" x="771"/>
        <item m="1" x="7346"/>
        <item m="1" x="848"/>
        <item m="1" x="6023"/>
        <item m="1" x="6032"/>
        <item m="1" x="6699"/>
        <item m="1" x="5226"/>
        <item m="1" x="3772"/>
        <item m="1" x="2463"/>
        <item m="1" x="5514"/>
        <item m="1" x="4071"/>
        <item m="1" x="2746"/>
        <item m="1" x="1494"/>
        <item m="1" x="4554"/>
        <item m="1" x="3157"/>
        <item m="1" x="2607"/>
        <item m="1" x="2620"/>
        <item m="1" x="2630"/>
        <item m="1" x="807"/>
        <item m="1" x="7391"/>
        <item m="1" x="5804"/>
        <item m="1" x="4340"/>
        <item m="1" x="2969"/>
        <item m="1" x="6232"/>
        <item m="1" x="5958"/>
        <item m="1" x="3962"/>
        <item m="1" x="2459"/>
        <item m="1" x="7814"/>
        <item m="1" x="6206"/>
        <item m="1" x="1974"/>
        <item m="1" x="2151"/>
        <item m="1" x="2157"/>
        <item m="1" x="2166"/>
        <item m="1" x="765"/>
        <item m="1" x="7328"/>
        <item m="1" x="4281"/>
        <item m="1" x="2896"/>
        <item m="1" x="1665"/>
        <item m="1" x="3949"/>
        <item m="1" x="2681"/>
        <item m="1" x="4065"/>
        <item m="1" x="6303"/>
        <item m="1" x="643"/>
        <item m="1" x="3382"/>
        <item m="1" x="2112"/>
        <item m="1" x="5343"/>
        <item m="1" x="593"/>
        <item m="1" x="7159"/>
        <item m="1" x="2239"/>
        <item m="1" x="6078"/>
        <item m="1" x="2781"/>
        <item m="1" x="6938"/>
        <item m="1" x="5426"/>
        <item m="1" x="6389"/>
        <item m="1" x="5511"/>
        <item m="1" x="2006"/>
        <item m="1" x="694"/>
        <item m="1" x="1206"/>
        <item m="1" x="1218"/>
        <item m="1" x="7269"/>
        <item m="1" x="5702"/>
        <item m="1" x="4227"/>
        <item m="1" x="3019"/>
        <item m="1" x="1428"/>
        <item m="1" x="1682"/>
        <item m="1" x="5883"/>
        <item m="1" x="2323"/>
        <item m="1" x="3778"/>
        <item m="1" x="833"/>
        <item m="1" x="3671"/>
        <item m="1" x="6611"/>
        <item m="1" x="5138"/>
        <item m="1" x="6807"/>
        <item m="1" x="4293"/>
        <item m="1" x="5213"/>
        <item m="1" x="781"/>
        <item m="1" x="4949"/>
        <item m="1" x="3416"/>
        <item m="1" x="6519"/>
        <item m="1" x="4813"/>
        <item m="1" x="4908"/>
        <item m="1" x="5026"/>
        <item m="1" x="5725"/>
        <item m="1" x="3975"/>
        <item m="1" x="5230"/>
        <item m="1" x="2720"/>
        <item m="1" x="1595"/>
        <item m="1" x="4108"/>
        <item m="1" x="580"/>
        <item m="1" x="4115"/>
        <item m="1" x="3624"/>
        <item m="1" x="3867"/>
        <item m="1" x="4048"/>
        <item m="1" x="2482"/>
        <item m="1" x="3883"/>
        <item m="1" x="2110"/>
        <item m="1" x="4312"/>
        <item m="1" x="2945"/>
        <item m="1" x="5685"/>
        <item m="1" x="6253"/>
        <item m="1" x="4777"/>
        <item m="1" x="4084"/>
        <item m="1" x="6505"/>
        <item m="1" x="3863"/>
        <item m="1" x="3325"/>
        <item m="1" x="7911"/>
        <item m="1" x="7272"/>
        <item m="1" x="748"/>
        <item m="1" x="5485"/>
        <item m="1" x="6680"/>
        <item m="1" x="5925"/>
        <item m="1" x="1943"/>
        <item m="1" x="931"/>
        <item m="1" x="4202"/>
        <item m="1" x="6004"/>
        <item m="1" x="6713"/>
        <item m="1" x="2283"/>
        <item m="1" x="965"/>
        <item m="1" x="5971"/>
        <item m="1" x="4499"/>
        <item m="1" x="3103"/>
        <item m="1" x="1867"/>
        <item m="1" x="562"/>
        <item m="1" x="7122"/>
        <item m="1" x="5586"/>
        <item m="1" x="4121"/>
        <item m="1" x="6834"/>
        <item m="1" x="5336"/>
        <item m="1" x="3895"/>
        <item m="1" x="2556"/>
        <item m="1" x="7966"/>
        <item m="1" x="6366"/>
        <item m="1" x="4883"/>
        <item m="1" x="3462"/>
        <item m="1" x="4634"/>
        <item m="1" x="3228"/>
        <item m="1" x="1988"/>
        <item m="1" x="682"/>
        <item m="1" x="7260"/>
        <item m="1" x="5689"/>
        <item m="1" x="4217"/>
        <item m="1" x="2836"/>
        <item m="1" x="1605"/>
        <item m="1" x="628"/>
        <item m="1" x="7205"/>
        <item m="1" x="7771"/>
        <item m="1" x="6420"/>
        <item m="1" x="2019"/>
        <item m="1" x="2291"/>
        <item m="1" x="654"/>
        <item m="1" x="7295"/>
        <item m="1" x="7018"/>
        <item m="1" x="6339"/>
        <item m="1" x="2320"/>
        <item m="1" x="702"/>
        <item m="1" x="5988"/>
        <item m="1" x="5989"/>
        <item m="1" x="1115"/>
        <item m="1" x="3312"/>
        <item m="1" x="3987"/>
        <item m="1" x="4550"/>
        <item m="1" x="4653"/>
        <item m="1" x="4762"/>
        <item m="1" x="4864"/>
        <item m="1" x="4959"/>
        <item m="1" x="5074"/>
        <item m="1" x="4599"/>
        <item m="1" x="4709"/>
        <item m="1" x="4819"/>
        <item m="1" x="5139"/>
        <item m="1" x="5249"/>
        <item m="1" x="4517"/>
        <item m="1" x="4621"/>
        <item m="1" x="4725"/>
        <item m="1" x="4828"/>
        <item m="1" x="4922"/>
        <item m="1" x="5034"/>
        <item m="1" x="5153"/>
        <item m="1" x="5258"/>
        <item m="1" x="5331"/>
        <item m="1" x="5435"/>
        <item m="1" x="4520"/>
        <item m="1" x="4626"/>
        <item m="1" x="4727"/>
        <item m="1" x="5774"/>
        <item m="1" x="1438"/>
        <item m="1" x="2785"/>
        <item m="1" x="5229"/>
        <item m="1" x="2263"/>
        <item m="1" x="6316"/>
        <item m="1" x="4842"/>
        <item m="1" x="3413"/>
        <item m="1" x="2837"/>
        <item m="1" x="7920"/>
        <item m="1" x="3393"/>
        <item m="1" x="6683"/>
        <item m="1" x="606"/>
        <item m="1" x="2952"/>
        <item m="1" x="1109"/>
        <item m="1" x="7736"/>
        <item m="1" x="6108"/>
        <item m="1" x="4297"/>
        <item m="1" x="4260"/>
        <item m="1" x="6111"/>
        <item m="1" x="1157"/>
        <item m="1" x="5551"/>
        <item m="1" x="4763"/>
        <item m="1" x="5183"/>
        <item m="1" x="4978"/>
        <item m="1" x="5107"/>
        <item m="1" x="4292"/>
        <item m="1" x="4797"/>
        <item m="1" x="4803"/>
        <item m="1" x="5001"/>
        <item m="1" x="5122"/>
        <item m="1" x="4148"/>
        <item m="1" x="4596"/>
        <item m="1" x="4706"/>
        <item m="1" x="4812"/>
        <item m="1" x="4418"/>
        <item m="1" x="4497"/>
        <item m="1" x="4600"/>
        <item m="1" x="4318"/>
        <item m="1" x="4718"/>
        <item m="1" x="4820"/>
        <item m="1" x="4333"/>
        <item m="1" x="6238"/>
        <item m="1" x="4814"/>
        <item m="1" x="4909"/>
        <item m="1" x="4960"/>
        <item m="1" x="5017"/>
        <item m="1" x="5075"/>
        <item m="1" x="5133"/>
        <item m="1" x="5242"/>
        <item m="1" x="4766"/>
        <item m="1" x="5077"/>
        <item m="1" x="5187"/>
        <item m="1" x="5286"/>
        <item m="1" x="5371"/>
        <item m="1" x="5477"/>
        <item m="1" x="4561"/>
        <item m="1" x="4661"/>
        <item m="1" x="4769"/>
        <item m="1" x="4868"/>
        <item m="1" x="4962"/>
        <item m="1" x="5084"/>
        <item m="1" x="7660"/>
        <item m="1" x="1526"/>
        <item m="1" x="5131"/>
        <item m="1" x="2626"/>
        <item m="1" x="5191"/>
        <item m="1" x="5289"/>
        <item m="1" x="5376"/>
        <item m="1" x="5480"/>
        <item m="1" x="4664"/>
        <item m="1" x="4774"/>
        <item m="1" x="5141"/>
        <item m="1" x="5252"/>
        <item m="1" x="5327"/>
        <item m="1" x="5429"/>
        <item m="1" x="5522"/>
        <item m="1" x="4618"/>
        <item m="1" x="4723"/>
        <item m="1" x="4824"/>
        <item m="1" x="4917"/>
        <item m="1" x="5030"/>
        <item m="1" x="5149"/>
        <item m="1" x="5433"/>
        <item m="1" x="5524"/>
        <item m="1" x="4623"/>
        <item m="1" x="4726"/>
        <item m="1" x="4831"/>
        <item m="1" x="5037"/>
        <item m="1" x="5157"/>
        <item m="1" x="5078"/>
        <item m="1" x="5261"/>
        <item m="1" x="5334"/>
        <item m="1" x="5436"/>
        <item m="1" x="5526"/>
        <item m="1" x="4832"/>
        <item m="1" x="4926"/>
        <item m="1" x="5043"/>
        <item m="1" x="5158"/>
        <item m="1" x="5262"/>
        <item m="1" x="5335"/>
        <item m="1" x="5439"/>
        <item m="1" x="5528"/>
        <item m="1" x="4629"/>
        <item m="1" x="4733"/>
        <item m="1" x="4834"/>
        <item m="1" x="4928"/>
        <item m="1" x="5045"/>
        <item m="1" x="5160"/>
        <item m="1" x="5266"/>
        <item m="1" x="5341"/>
        <item m="1" x="5444"/>
        <item m="1" x="5530"/>
        <item m="1" x="4631"/>
        <item m="1" x="4737"/>
        <item m="1" x="4837"/>
        <item m="1" x="4935"/>
        <item m="1" x="5049"/>
        <item m="1" x="5163"/>
        <item m="1" x="5344"/>
        <item m="1" x="5578"/>
        <item m="1" x="4594"/>
        <item m="1" x="4760"/>
        <item m="1" x="7905"/>
        <item m="1" x="2350"/>
        <item m="1" x="2894"/>
        <item m="1" x="2913"/>
        <item m="1" x="3361"/>
        <item m="1" x="4255"/>
        <item m="1" x="4867"/>
        <item m="1" x="5811"/>
        <item m="1" x="5693"/>
        <item m="1" x="7832"/>
        <item m="1" x="2608"/>
        <item m="1" x="1006"/>
        <item m="1" x="1065"/>
        <item m="1" x="6808"/>
        <item m="1" x="7326"/>
        <item m="1" x="7190"/>
        <item m="1" x="3848"/>
        <item m="1" x="3749"/>
        <item m="1" x="6514"/>
        <item m="1" x="7209"/>
        <item m="1" x="620"/>
        <item m="1" x="6671"/>
        <item m="1" x="1103"/>
        <item m="1" x="2334"/>
        <item m="1" x="5618"/>
        <item m="1" x="5315"/>
        <item m="1" x="4305"/>
        <item m="1" x="3315"/>
        <item m="1" x="2982"/>
        <item m="1" x="2675"/>
        <item m="1" x="2401"/>
        <item m="1" x="2068"/>
        <item m="1" x="1739"/>
        <item m="1" x="1406"/>
        <item m="1" x="1094"/>
        <item m="1" x="780"/>
        <item m="1" x="5231"/>
        <item m="1" x="4822"/>
        <item m="1" x="4441"/>
        <item m="1" x="4119"/>
        <item m="1" x="3776"/>
        <item m="1" x="3401"/>
        <item m="1" x="3056"/>
        <item m="1" x="2743"/>
        <item m="1" x="2466"/>
        <item m="1" x="2140"/>
        <item m="1" x="6801"/>
        <item m="1" x="6398"/>
        <item m="1" x="5992"/>
        <item m="1" x="5657"/>
        <item m="1" x="5307"/>
        <item m="1" x="4910"/>
        <item m="1" x="4527"/>
        <item m="1" x="4187"/>
        <item m="1" x="3865"/>
        <item m="1" x="3495"/>
        <item m="1" x="7695"/>
        <item m="1" x="7316"/>
        <item m="1" x="6901"/>
        <item m="1" x="6500"/>
        <item m="1" x="6080"/>
        <item m="1" x="5733"/>
        <item m="1" x="5400"/>
        <item m="1" x="5013"/>
        <item m="1" x="1785"/>
        <item m="1" x="1464"/>
        <item m="1" x="1130"/>
        <item m="1" x="828"/>
        <item m="1" x="467"/>
        <item m="1" x="7799"/>
        <item m="1" x="7415"/>
        <item m="1" x="7008"/>
        <item m="1" x="6599"/>
        <item m="1" x="3097"/>
        <item m="1" x="2783"/>
        <item m="1" x="2510"/>
        <item m="1" x="2186"/>
        <item m="1" x="1860"/>
        <item m="1" x="1547"/>
        <item m="1" x="1195"/>
        <item m="1" x="899"/>
        <item m="1" x="557"/>
        <item m="1" x="4587"/>
        <item m="1" x="4238"/>
        <item m="1" x="3915"/>
        <item m="1" x="3551"/>
        <item m="1" x="3191"/>
        <item m="1" x="2855"/>
        <item m="1" x="2574"/>
        <item m="1" x="2273"/>
        <item m="1" x="1954"/>
        <item m="1" x="1632"/>
        <item m="1" x="6146"/>
        <item m="1" x="5791"/>
        <item m="1" x="5462"/>
        <item m="1" x="5091"/>
        <item m="1" x="4685"/>
        <item m="1" x="4326"/>
        <item m="1" x="4007"/>
        <item m="1" x="3638"/>
        <item m="1" x="3285"/>
        <item m="1" x="2955"/>
        <item m="1" x="7859"/>
        <item m="1" x="7478"/>
        <item m="1" x="7075"/>
        <item m="1" x="6657"/>
        <item m="1" x="6259"/>
        <item m="1" x="5879"/>
        <item m="1" x="5542"/>
        <item m="1" x="5189"/>
        <item m="1" x="4790"/>
        <item m="1" x="4420"/>
        <item m="1" x="1259"/>
        <item m="1" x="955"/>
        <item m="1" x="610"/>
        <item m="1" x="7957"/>
        <item m="1" x="7567"/>
        <item m="1" x="7179"/>
        <item m="1" x="6760"/>
        <item m="1" x="6359"/>
        <item m="1" x="5961"/>
        <item m="1" x="3733"/>
        <item m="1" x="3368"/>
        <item m="1" x="3026"/>
        <item m="1" x="2708"/>
        <item m="1" x="2427"/>
        <item m="1" x="2103"/>
        <item m="1" x="1770"/>
        <item m="1" x="1454"/>
        <item m="1" x="1123"/>
        <item m="1" x="815"/>
        <item m="1" x="5278"/>
        <item m="1" x="4872"/>
        <item m="1" x="4487"/>
        <item m="1" x="4156"/>
        <item m="1" x="3817"/>
        <item m="1" x="3442"/>
        <item m="1" x="3083"/>
        <item m="1" x="2773"/>
        <item m="1" x="2500"/>
        <item m="1" x="2176"/>
        <item m="1" x="6844"/>
        <item m="1" x="6448"/>
        <item m="1" x="6037"/>
        <item m="1" x="5700"/>
        <item m="1" x="5350"/>
        <item m="1" x="4961"/>
        <item m="1" x="4574"/>
        <item m="1" x="4224"/>
        <item m="1" x="3902"/>
        <item m="1" x="3535"/>
        <item m="1" x="423"/>
        <item m="1" x="7754"/>
        <item m="1" x="7360"/>
        <item m="1" x="6952"/>
        <item m="1" x="6545"/>
        <item m="1" x="6131"/>
        <item m="1" x="5778"/>
        <item m="1" x="5447"/>
        <item m="1" x="5071"/>
        <item m="1" x="1828"/>
        <item m="1" x="1511"/>
        <item m="1" x="1160"/>
        <item m="1" x="864"/>
        <item m="1" x="508"/>
        <item m="1" x="7841"/>
        <item m="1" x="7463"/>
        <item m="1" x="7056"/>
        <item m="1" x="6637"/>
        <item m="1" x="3151"/>
        <item m="1" x="2827"/>
        <item m="1" x="2546"/>
        <item m="1" x="2229"/>
        <item m="1" x="1916"/>
        <item m="1" x="1592"/>
        <item m="1" x="1244"/>
        <item m="1" x="943"/>
        <item m="1" x="594"/>
        <item m="1" x="4645"/>
        <item m="1" x="4284"/>
        <item m="1" x="3970"/>
        <item m="1" x="3597"/>
        <item m="1" x="3242"/>
        <item m="1" x="2901"/>
        <item m="1" x="2615"/>
        <item m="1" x="2335"/>
        <item m="1" x="1998"/>
        <item m="1" x="1668"/>
        <item m="1" x="6205"/>
        <item m="1" x="5838"/>
        <item m="1" x="5504"/>
        <item m="1" x="5147"/>
        <item m="1" x="4745"/>
        <item m="1" x="4377"/>
        <item m="1" x="4052"/>
        <item m="1" x="3694"/>
        <item m="1" x="3330"/>
        <item m="1" x="2994"/>
        <item m="1" x="7909"/>
        <item m="1" x="7529"/>
        <item m="1" x="7137"/>
        <item m="1" x="6718"/>
        <item m="1" x="6314"/>
        <item m="1" x="5915"/>
        <item m="1" x="5597"/>
        <item m="1" x="5246"/>
        <item m="1" x="4840"/>
        <item m="1" x="4452"/>
        <item m="1" x="1313"/>
        <item m="1" x="1004"/>
        <item m="1" x="666"/>
        <item m="1" x="7617"/>
        <item m="1" x="7240"/>
        <item m="1" x="6816"/>
        <item m="1" x="6412"/>
        <item m="1" x="6006"/>
        <item m="1" x="3783"/>
        <item m="1" x="3405"/>
        <item m="1" x="3061"/>
        <item m="1" x="2749"/>
        <item m="1" x="2474"/>
        <item m="1" x="2147"/>
        <item m="1" x="1813"/>
        <item m="1" x="1501"/>
        <item m="1" x="1153"/>
        <item m="1" x="852"/>
        <item m="1" x="5312"/>
        <item m="1" x="4916"/>
        <item m="1" x="4538"/>
        <item m="1" x="4194"/>
        <item m="1" x="3872"/>
        <item m="1" x="3503"/>
        <item m="1" x="3135"/>
        <item m="1" x="2815"/>
        <item m="1" x="2537"/>
        <item m="1" x="2216"/>
        <item m="1" x="6907"/>
        <item m="1" x="6506"/>
        <item m="1" x="6086"/>
        <item m="1" x="5737"/>
        <item m="1" x="5404"/>
        <item m="1" x="5020"/>
        <item m="1" x="4633"/>
        <item m="1" x="4271"/>
        <item m="1" x="3957"/>
        <item m="1" x="3584"/>
        <item m="1" x="474"/>
        <item m="1" x="7808"/>
        <item m="1" x="7422"/>
        <item m="1" x="7017"/>
        <item m="1" x="6604"/>
        <item m="1" x="6193"/>
        <item m="1" x="5824"/>
        <item m="1" x="5493"/>
        <item m="1" x="5130"/>
        <item m="1" x="1870"/>
        <item m="1" x="1556"/>
        <item m="1" x="1203"/>
        <item m="1" x="906"/>
        <item m="1" x="565"/>
        <item m="1" x="7899"/>
        <item m="1" x="7519"/>
        <item m="1" x="7124"/>
        <item m="1" x="6706"/>
        <item m="1" x="3200"/>
        <item m="1" x="2864"/>
        <item m="1" x="2583"/>
        <item m="1" x="2284"/>
        <item m="1" x="1964"/>
        <item m="1" x="1643"/>
        <item m="1" x="1301"/>
        <item m="1" x="992"/>
        <item m="1" x="647"/>
        <item m="1" x="4696"/>
        <item m="1" x="4334"/>
        <item m="1" x="4015"/>
        <item m="1" x="3650"/>
        <item m="1" x="3293"/>
        <item m="1" x="2961"/>
        <item m="1" x="2658"/>
        <item m="1" x="2380"/>
        <item m="1" x="2041"/>
        <item m="1" x="1711"/>
        <item m="1" x="6268"/>
        <item m="1" x="5888"/>
        <item m="1" x="5555"/>
        <item m="1" x="5201"/>
        <item m="1" x="4800"/>
        <item m="1" x="4428"/>
        <item m="1" x="4099"/>
        <item m="1" x="3752"/>
        <item m="1" x="3377"/>
        <item m="1" x="3038"/>
        <item m="1" x="7968"/>
        <item m="1" x="7577"/>
        <item m="1" x="7191"/>
        <item m="1" x="6770"/>
        <item m="1" x="6371"/>
        <item m="1" x="5972"/>
        <item m="1" x="5636"/>
        <item m="1" x="5288"/>
        <item m="1" x="4886"/>
        <item m="1" x="4500"/>
        <item m="1" x="1355"/>
        <item m="1" x="1051"/>
        <item m="1" x="719"/>
        <item m="1" x="7674"/>
        <item m="1" x="7288"/>
        <item m="1" x="6873"/>
        <item m="1" x="6466"/>
        <item m="1" x="6060"/>
        <item m="1" x="3822"/>
        <item m="1" x="3450"/>
        <item m="1" x="3090"/>
        <item m="1" x="2776"/>
        <item m="1" x="2504"/>
        <item m="1" x="2181"/>
        <item m="1" x="1853"/>
        <item m="1" x="1539"/>
        <item m="1" x="1189"/>
        <item m="1" x="890"/>
        <item m="1" x="5355"/>
        <item m="1" x="4966"/>
        <item m="1" x="4580"/>
        <item m="1" x="4229"/>
        <item m="1" x="3907"/>
        <item m="1" x="3541"/>
        <item m="1" x="3183"/>
        <item m="1" x="2848"/>
        <item m="1" x="2566"/>
        <item m="1" x="2261"/>
        <item m="1" x="6960"/>
        <item m="1" x="6550"/>
        <item m="1" x="6140"/>
        <item m="1" x="5784"/>
        <item m="1" x="5452"/>
        <item m="1" x="5081"/>
        <item m="1" x="4676"/>
        <item m="1" x="4314"/>
        <item m="1" x="3999"/>
        <item m="1" x="3631"/>
        <item m="1" x="514"/>
        <item m="1" x="7850"/>
        <item m="1" x="7470"/>
        <item m="1" x="7066"/>
        <item m="1" x="6647"/>
        <item m="1" x="6248"/>
        <item m="1" x="5870"/>
        <item m="1" x="5532"/>
        <item m="1" x="5180"/>
        <item m="1" x="1923"/>
        <item m="1" x="1598"/>
        <item m="1" x="1250"/>
        <item m="1" x="947"/>
        <item m="1" x="603"/>
        <item m="1" x="7943"/>
        <item m="1" x="7559"/>
        <item m="1" x="7169"/>
        <item m="1" x="6746"/>
        <item m="1" x="3250"/>
        <item m="1" x="2911"/>
        <item m="1" x="2621"/>
        <item m="1" x="2343"/>
        <item m="1" x="2007"/>
        <item m="1" x="1676"/>
        <item m="1" x="1337"/>
        <item m="1" x="1032"/>
        <item m="1" x="695"/>
        <item m="1" x="4752"/>
        <item m="1" x="4387"/>
        <item m="1" x="4059"/>
        <item m="1" x="3703"/>
        <item m="1" x="3340"/>
        <item m="1" x="3005"/>
        <item m="1" x="2690"/>
        <item m="1" x="2414"/>
        <item m="1" x="2085"/>
        <item m="1" x="1751"/>
        <item m="1" x="6321"/>
        <item m="1" x="5922"/>
        <item m="1" x="5606"/>
        <item m="1" x="5255"/>
        <item m="1" x="4849"/>
        <item m="1" x="4463"/>
        <item m="1" x="4134"/>
        <item m="1" x="3797"/>
        <item m="1" x="3417"/>
        <item m="1" x="3067"/>
        <item m="1" x="7628"/>
        <item m="1" x="7251"/>
        <item m="1" x="6826"/>
        <item m="1" x="6423"/>
        <item m="1" x="6016"/>
        <item m="1" x="5678"/>
        <item m="1" x="5323"/>
        <item m="1" x="4938"/>
        <item m="1" x="4553"/>
        <item m="1" x="1400"/>
        <item m="1" x="1087"/>
        <item m="1" x="774"/>
        <item m="1" x="7720"/>
        <item m="1" x="7338"/>
        <item m="1" x="6922"/>
        <item m="1" x="6520"/>
        <item m="1" x="6096"/>
        <item m="1" x="3878"/>
        <item m="1" x="3511"/>
        <item m="1" x="3144"/>
        <item m="1" x="2824"/>
        <item m="1" x="2542"/>
        <item m="1" x="2225"/>
        <item m="1" x="1911"/>
        <item m="1" x="1587"/>
        <item m="1" x="1233"/>
        <item m="1" x="938"/>
        <item m="1" x="5409"/>
        <item m="1" x="5029"/>
        <item m="1" x="4639"/>
        <item m="1" x="4278"/>
        <item m="1" x="3964"/>
        <item m="1" x="3592"/>
        <item m="1" x="3236"/>
        <item m="1" x="2893"/>
        <item m="1" x="2609"/>
        <item m="1" x="2325"/>
        <item m="1" x="7026"/>
        <item m="1" x="6609"/>
        <item m="1" x="6200"/>
        <item m="1" x="5832"/>
        <item m="1" x="5497"/>
        <item m="1" x="5136"/>
        <item m="1" x="4740"/>
        <item m="1" x="4368"/>
        <item m="1" x="4046"/>
        <item m="1" x="3684"/>
        <item m="1" x="573"/>
        <item m="1" x="7906"/>
        <item m="1" x="7524"/>
        <item m="1" x="7130"/>
        <item m="1" x="6712"/>
        <item m="1" x="6307"/>
        <item m="1" x="5910"/>
        <item m="1" x="5589"/>
        <item m="1" x="5240"/>
        <item m="1" x="1970"/>
        <item m="1" x="1651"/>
        <item m="1" x="1308"/>
        <item m="1" x="999"/>
        <item m="1" x="655"/>
        <item m="1" x="7610"/>
        <item m="1" x="7231"/>
        <item m="1" x="6809"/>
        <item m="1" x="3300"/>
        <item m="1" x="2971"/>
        <item m="1" x="2663"/>
        <item m="1" x="2389"/>
        <item m="1" x="2048"/>
        <item m="1" x="1721"/>
        <item m="1" x="1388"/>
        <item m="1" x="1075"/>
        <item m="1" x="757"/>
        <item m="1" x="4807"/>
        <item m="1" x="4433"/>
        <item m="1" x="4107"/>
        <item m="1" x="3758"/>
        <item m="1" x="3387"/>
        <item m="1" x="3045"/>
        <item m="1" x="2729"/>
        <item m="1" x="2449"/>
        <item m="1" x="2118"/>
        <item m="1" x="1791"/>
        <item m="1" x="6379"/>
        <item m="1" x="5982"/>
        <item m="1" x="5645"/>
        <item m="1" x="5298"/>
        <item m="1" x="4893"/>
        <item m="1" x="4512"/>
        <item m="1" x="4171"/>
        <item m="1" x="3842"/>
        <item m="1" x="3469"/>
        <item m="1" x="3111"/>
        <item m="1" x="7681"/>
        <item m="1" x="7299"/>
        <item m="1" x="6883"/>
        <item m="1" x="6478"/>
        <item m="1" x="6065"/>
        <item m="1" x="5715"/>
        <item m="1" x="5375"/>
        <item m="1" x="4987"/>
        <item m="1" x="4602"/>
        <item m="1" x="1446"/>
        <item m="1" x="1119"/>
        <item m="1" x="810"/>
        <item m="1" x="445"/>
        <item m="1" x="7779"/>
        <item m="1" x="7394"/>
        <item m="1" x="6983"/>
        <item m="1" x="6571"/>
        <item m="1" x="6164"/>
        <item m="1" x="3914"/>
        <item m="1" x="3550"/>
        <item m="1" x="3190"/>
        <item m="1" x="2854"/>
        <item m="1" x="2573"/>
        <item m="1" x="2271"/>
        <item m="1" x="1953"/>
        <item m="1" x="1630"/>
        <item m="1" x="1290"/>
        <item m="1" x="987"/>
        <item m="1" x="5461"/>
        <item m="1" x="5089"/>
        <item m="1" x="4684"/>
        <item m="1" x="4324"/>
        <item m="1" x="4006"/>
        <item m="1" x="3637"/>
        <item m="1" x="3284"/>
        <item m="1" x="2954"/>
        <item m="1" x="2651"/>
        <item m="1" x="2374"/>
        <item m="1" x="7074"/>
        <item m="1" x="6656"/>
        <item m="1" x="6257"/>
        <item m="1" x="5877"/>
        <item m="1" x="5541"/>
        <item m="1" x="5188"/>
        <item m="1" x="4789"/>
        <item m="1" x="4419"/>
        <item m="1" x="4091"/>
        <item m="1" x="3746"/>
        <item m="1" x="609"/>
        <item m="1" x="7955"/>
        <item m="1" x="7566"/>
        <item m="1" x="7178"/>
        <item m="1" x="6759"/>
        <item m="1" x="6358"/>
        <item m="1" x="5960"/>
        <item m="1" x="5631"/>
        <item m="1" x="5281"/>
        <item m="1" x="2015"/>
        <item m="1" x="1686"/>
        <item m="1" x="1346"/>
        <item m="1" x="1043"/>
        <item m="1" x="707"/>
        <item m="1" x="7664"/>
        <item m="1" x="7277"/>
        <item m="1" x="6861"/>
        <item m="1" x="3347"/>
        <item m="1" x="3013"/>
        <item m="1" x="2699"/>
        <item m="1" x="2419"/>
        <item m="1" x="2091"/>
        <item m="1" x="1757"/>
        <item m="1" x="1430"/>
        <item m="1" x="1111"/>
        <item m="1" x="798"/>
        <item m="1" x="433"/>
        <item m="1" x="4858"/>
        <item m="1" x="4470"/>
        <item m="1" x="4141"/>
        <item m="1" x="3802"/>
        <item m="1" x="3424"/>
        <item m="1" x="3071"/>
        <item m="1" x="2762"/>
        <item m="1" x="2488"/>
        <item m="1" x="2160"/>
        <item m="1" x="1836"/>
        <item m="1" x="6430"/>
        <item m="1" x="6022"/>
        <item m="1" x="5684"/>
        <item m="1" x="5329"/>
        <item m="1" x="4946"/>
        <item m="1" x="4565"/>
        <item m="1" x="4210"/>
        <item m="1" x="3890"/>
        <item m="1" x="3521"/>
        <item m="1" x="3160"/>
        <item m="1" x="7733"/>
        <item m="1" x="7348"/>
        <item m="1" x="6932"/>
        <item m="1" x="6527"/>
        <item m="1" x="6105"/>
        <item m="1" x="5758"/>
        <item m="1" x="5420"/>
        <item m="1" x="5053"/>
        <item m="1" x="4656"/>
        <item m="1" x="1492"/>
        <item m="1" x="1148"/>
        <item m="1" x="849"/>
        <item m="1" x="493"/>
        <item m="1" x="7822"/>
        <item m="1" x="7444"/>
        <item m="1" x="7038"/>
        <item m="1" x="6617"/>
        <item m="1" x="6219"/>
        <item m="1" x="3969"/>
        <item m="1" x="3595"/>
        <item m="1" x="3241"/>
        <item m="1" x="2900"/>
        <item m="1" x="2614"/>
        <item m="1" x="2333"/>
        <item m="1" x="1997"/>
        <item m="1" x="1667"/>
        <item m="1" x="1332"/>
        <item m="1" x="1025"/>
        <item m="1" x="5503"/>
        <item m="1" x="5146"/>
        <item m="1" x="4744"/>
        <item m="1" x="4376"/>
        <item m="1" x="4051"/>
        <item m="1" x="3692"/>
        <item m="1" x="3328"/>
        <item m="1" x="2993"/>
        <item m="1" x="2685"/>
        <item m="1" x="2408"/>
        <item m="1" x="7136"/>
        <item m="1" x="6717"/>
        <item m="1" x="6312"/>
        <item m="1" x="5914"/>
        <item m="1" x="5596"/>
        <item m="1" x="5245"/>
        <item m="1" x="4839"/>
        <item m="1" x="4451"/>
        <item m="1" x="4128"/>
        <item m="1" x="3792"/>
        <item m="1" x="665"/>
        <item m="1" x="7616"/>
        <item m="1" x="7238"/>
        <item m="1" x="6815"/>
        <item m="1" x="6411"/>
        <item m="1" x="6005"/>
        <item m="1" x="5671"/>
        <item m="1" x="5319"/>
        <item m="1" x="2054"/>
        <item m="1" x="1727"/>
        <item m="1" x="1393"/>
        <item m="1" x="1083"/>
        <item m="1" x="769"/>
        <item m="1" x="7710"/>
        <item m="1" x="7330"/>
        <item m="1" x="6916"/>
        <item m="1" x="3394"/>
        <item m="1" x="3049"/>
        <item m="1" x="2735"/>
        <item m="1" x="2454"/>
        <item m="1" x="2127"/>
        <item m="1" x="1796"/>
        <item m="1" x="1480"/>
        <item m="1" x="1139"/>
        <item m="1" x="837"/>
        <item m="1" x="482"/>
        <item m="1" x="4898"/>
        <item m="1" x="4518"/>
        <item m="1" x="4176"/>
        <item m="1" x="3853"/>
        <item m="1" x="3479"/>
        <item m="1" x="3119"/>
        <item m="1" x="2800"/>
        <item m="1" x="2527"/>
        <item m="1" x="2198"/>
        <item m="1" x="1881"/>
        <item m="1" x="6487"/>
        <item m="1" x="6074"/>
        <item m="1" x="5722"/>
        <item m="1" x="5387"/>
        <item m="1" x="4996"/>
        <item m="1" x="4613"/>
        <item m="1" x="4253"/>
        <item m="1" x="3936"/>
        <item m="1" x="3571"/>
        <item m="1" x="3213"/>
        <item m="1" x="7785"/>
        <item m="1" x="7400"/>
        <item m="1" x="6992"/>
        <item m="1" x="6582"/>
        <item m="1" x="6175"/>
        <item m="1" x="5810"/>
        <item m="1" x="5479"/>
        <item m="1" x="5112"/>
        <item m="1" x="4710"/>
        <item m="1" x="1532"/>
        <item m="1" x="1184"/>
        <item m="1" x="884"/>
        <item m="1" x="543"/>
        <item m="1" x="7879"/>
        <item m="1" x="7500"/>
        <item m="1" x="7102"/>
        <item m="1" x="6684"/>
        <item m="1" x="6284"/>
        <item m="1" x="4014"/>
        <item m="1" x="3649"/>
        <item m="1" x="3291"/>
        <item m="1" x="2960"/>
        <item m="1" x="2656"/>
        <item m="1" x="2378"/>
        <item m="1" x="2040"/>
        <item m="1" x="1710"/>
        <item m="1" x="1382"/>
        <item m="1" x="1071"/>
        <item m="1" x="5554"/>
        <item m="1" x="5198"/>
        <item m="1" x="4798"/>
        <item m="1" x="4427"/>
        <item m="1" x="4098"/>
        <item m="1" x="3751"/>
        <item m="1" x="3376"/>
        <item m="1" x="3037"/>
        <item m="1" x="2722"/>
        <item m="1" x="2440"/>
        <item m="1" x="7189"/>
        <item m="1" x="6769"/>
        <item m="1" x="6368"/>
        <item m="1" x="5970"/>
        <item m="1" x="5635"/>
        <item m="1" x="5287"/>
        <item m="1" x="4884"/>
        <item m="1" x="4498"/>
        <item m="1" x="4163"/>
        <item m="1" x="3833"/>
        <item m="1" x="718"/>
        <item m="1" x="7673"/>
        <item m="1" x="7286"/>
        <item m="1" x="6871"/>
        <item m="1" x="6465"/>
        <item m="1" x="6059"/>
        <item m="1" x="5711"/>
        <item m="1" x="5365"/>
        <item m="1" x="2096"/>
        <item m="1" x="1761"/>
        <item m="1" x="1437"/>
        <item m="1" x="1114"/>
        <item m="1" x="805"/>
        <item m="1" x="439"/>
        <item m="1" x="7770"/>
        <item m="1" x="7382"/>
        <item m="1" x="6973"/>
        <item m="1" x="3432"/>
        <item m="1" x="3075"/>
        <item m="1" x="2768"/>
        <item m="1" x="2493"/>
        <item m="1" x="2168"/>
        <item m="1" x="1843"/>
        <item m="1" x="1517"/>
        <item m="1" x="1174"/>
        <item m="1" x="875"/>
        <item m="1" x="530"/>
        <item m="1" x="4952"/>
        <item m="1" x="4568"/>
        <item m="1" x="4218"/>
        <item m="1" x="3894"/>
        <item m="1" x="3525"/>
        <item m="1" x="3165"/>
        <item m="1" x="2839"/>
        <item m="1" x="2555"/>
        <item m="1" x="2244"/>
        <item m="1" x="1931"/>
        <item m="1" x="6532"/>
        <item m="1" x="6112"/>
        <item m="1" x="5764"/>
        <item m="1" x="5432"/>
        <item m="1" x="5058"/>
        <item m="1" x="4663"/>
        <item m="1" x="4300"/>
        <item m="1" x="3985"/>
        <item m="1" x="3614"/>
        <item m="1" x="3263"/>
        <item m="1" x="7826"/>
        <item m="1" x="7452"/>
        <item m="1" x="7047"/>
        <item m="1" x="6622"/>
        <item m="1" x="6226"/>
        <item m="1" x="5851"/>
        <item m="1" x="5516"/>
        <item m="1" x="5168"/>
        <item m="1" x="4765"/>
        <item m="1" x="1582"/>
        <item m="1" x="1229"/>
        <item m="1" x="933"/>
        <item m="1" x="587"/>
        <item m="1" x="7921"/>
        <item m="1" x="7541"/>
        <item m="1" x="7150"/>
        <item m="1" x="6731"/>
        <item m="1" x="6332"/>
        <item m="1" x="4058"/>
        <item m="1" x="3702"/>
        <item m="1" x="3339"/>
        <item m="1" x="3003"/>
        <item m="1" x="2689"/>
        <item m="1" x="2413"/>
        <item m="1" x="2084"/>
        <item m="1" x="1749"/>
        <item m="1" x="1422"/>
        <item m="1" x="1106"/>
        <item m="1" x="5605"/>
        <item m="1" x="5253"/>
        <item m="1" x="4848"/>
        <item m="1" x="4462"/>
        <item m="1" x="4132"/>
        <item m="1" x="3796"/>
        <item m="1" x="3415"/>
        <item m="1" x="3066"/>
        <item m="1" x="2757"/>
        <item m="1" x="2484"/>
        <item m="1" x="7250"/>
        <item m="1" x="6825"/>
        <item m="1" x="6422"/>
        <item m="1" x="6015"/>
        <item m="1" x="5677"/>
        <item m="1" x="5322"/>
        <item m="1" x="4937"/>
        <item m="1" x="4552"/>
        <item m="1" x="4207"/>
        <item m="1" x="3885"/>
        <item m="1" x="773"/>
        <item m="1" x="7719"/>
        <item m="1" x="7337"/>
        <item m="1" x="6921"/>
        <item m="1" x="6518"/>
        <item m="1" x="6095"/>
        <item m="1" x="5752"/>
        <item m="1" x="5415"/>
        <item m="1" x="2136"/>
        <item m="1" x="1804"/>
        <item m="1" x="1488"/>
        <item m="1" x="1143"/>
        <item m="1" x="845"/>
        <item m="1" x="489"/>
        <item m="1" x="7817"/>
        <item m="1" x="7437"/>
        <item m="1" x="7035"/>
        <item m="1" x="3491"/>
        <item m="1" x="3125"/>
        <item m="1" x="2807"/>
        <item m="1" x="2532"/>
        <item m="1" x="2206"/>
        <item m="1" x="1888"/>
        <item m="1" x="1571"/>
        <item m="1" x="1222"/>
        <item m="1" x="926"/>
        <item m="1" x="581"/>
        <item m="1" x="5006"/>
        <item m="1" x="4622"/>
        <item m="1" x="4264"/>
        <item m="1" x="3948"/>
        <item m="1" x="3578"/>
        <item m="1" x="3221"/>
        <item m="1" x="2882"/>
        <item m="1" x="2599"/>
        <item m="1" x="2307"/>
        <item m="1" x="1981"/>
        <item m="1" x="6590"/>
        <item m="1" x="6183"/>
        <item m="1" x="5819"/>
        <item m="1" x="5487"/>
        <item m="1" x="5119"/>
        <item m="1" x="4720"/>
        <item m="1" x="4351"/>
        <item m="1" x="4034"/>
        <item m="1" x="3670"/>
        <item m="1" x="3310"/>
        <item m="1" x="7888"/>
        <item m="1" x="7507"/>
        <item m="1" x="7112"/>
        <item m="1" x="6694"/>
        <item m="1" x="6294"/>
        <item m="1" x="5902"/>
        <item m="1" x="5576"/>
        <item m="1" x="5223"/>
        <item m="1" x="4816"/>
        <item m="1" x="1623"/>
        <item m="1" x="1282"/>
        <item m="1" x="983"/>
        <item m="1" x="636"/>
        <item m="1" x="7988"/>
        <item m="1" x="7599"/>
        <item m="1" x="7216"/>
        <item m="1" x="6793"/>
        <item m="1" x="6391"/>
        <item m="1" x="4106"/>
        <item m="1" x="3757"/>
        <item m="1" x="3386"/>
        <item m="1" x="3044"/>
        <item m="1" x="2727"/>
        <item m="1" x="2447"/>
        <item m="1" x="2116"/>
        <item m="1" x="1790"/>
        <item m="1" x="1478"/>
        <item m="1" x="1137"/>
        <item m="1" x="5644"/>
        <item m="1" x="5296"/>
        <item m="1" x="4892"/>
        <item m="1" x="4511"/>
        <item m="1" x="4170"/>
        <item m="1" x="3841"/>
        <item m="1" x="3468"/>
        <item m="1" x="3110"/>
        <item m="1" x="2794"/>
        <item m="1" x="2519"/>
        <item m="1" x="7297"/>
        <item m="1" x="6882"/>
        <item m="1" x="6476"/>
        <item m="1" x="6064"/>
        <item m="1" x="5714"/>
        <item m="1" x="5374"/>
        <item m="1" x="4985"/>
        <item m="1" x="4601"/>
        <item m="1" x="4247"/>
        <item m="1" x="3928"/>
        <item m="1" x="808"/>
        <item m="1" x="444"/>
        <item m="1" x="7778"/>
        <item m="1" x="7393"/>
        <item m="1" x="6982"/>
        <item m="1" x="6570"/>
        <item m="1" x="6163"/>
        <item m="1" x="5805"/>
        <item m="1" x="5474"/>
        <item m="1" x="2172"/>
        <item m="1" x="1848"/>
        <item m="1" x="1525"/>
        <item m="1" x="1178"/>
        <item m="1" x="878"/>
        <item m="1" x="537"/>
        <item m="1" x="7874"/>
        <item m="1" x="7493"/>
        <item m="1" x="7092"/>
        <item m="1" x="3529"/>
        <item m="1" x="3170"/>
        <item m="1" x="2842"/>
        <item m="1" x="2560"/>
        <item m="1" x="2252"/>
        <item m="1" x="1938"/>
        <item m="1" x="1611"/>
        <item m="1" x="1272"/>
        <item m="1" x="972"/>
        <item m="1" x="623"/>
        <item m="1" x="5064"/>
        <item m="1" x="4666"/>
        <item m="1" x="4306"/>
        <item m="1" x="3992"/>
        <item m="1" x="3620"/>
        <item m="1" x="3269"/>
        <item m="1" x="2936"/>
        <item m="1" x="2636"/>
        <item m="1" x="2362"/>
        <item m="1" x="2025"/>
        <item m="1" x="6627"/>
        <item m="1" x="6233"/>
        <item m="1" x="5859"/>
        <item m="1" x="5523"/>
        <item m="1" x="5172"/>
        <item m="1" x="4773"/>
        <item m="1" x="4403"/>
        <item m="1" x="4077"/>
        <item m="1" x="3726"/>
        <item m="1" x="3358"/>
        <item m="1" x="7929"/>
        <item m="1" x="7545"/>
        <item m="1" x="7155"/>
        <item m="1" x="6735"/>
        <item m="1" x="6340"/>
        <item m="1" x="5940"/>
        <item m="1" x="5622"/>
        <item m="1" x="5273"/>
        <item m="1" x="4865"/>
        <item m="1" x="1663"/>
        <item m="1" x="1328"/>
        <item m="1" x="1022"/>
        <item m="1" x="686"/>
        <item m="1" x="7641"/>
        <item m="1" x="7264"/>
        <item m="1" x="6838"/>
        <item m="1" x="6439"/>
        <item m="1" x="3678"/>
        <item m="1" x="3316"/>
        <item m="1" x="2986"/>
        <item m="1" x="2676"/>
        <item m="1" x="2402"/>
        <item m="1" x="2069"/>
        <item m="1" x="1740"/>
        <item m="1" x="1407"/>
        <item m="1" x="1096"/>
        <item m="1" x="782"/>
        <item m="1" x="5233"/>
        <item m="1" x="4825"/>
        <item m="1" x="4442"/>
        <item m="1" x="4120"/>
        <item m="1" x="3777"/>
        <item m="1" x="3402"/>
        <item m="1" x="3057"/>
        <item m="1" x="2747"/>
        <item m="1" x="2468"/>
        <item m="1" x="2141"/>
        <item m="1" x="6802"/>
        <item m="1" x="6401"/>
        <item m="1" x="5994"/>
        <item m="1" x="5658"/>
        <item m="1" x="5309"/>
        <item m="1" x="4911"/>
        <item m="1" x="4530"/>
        <item m="1" x="4189"/>
        <item m="1" x="3866"/>
        <item m="1" x="3497"/>
        <item m="1" x="7697"/>
        <item m="1" x="7318"/>
        <item m="1" x="6902"/>
        <item m="1" x="6502"/>
        <item m="1" x="6081"/>
        <item m="1" x="5734"/>
        <item m="1" x="5401"/>
        <item m="1" x="5015"/>
        <item m="1" x="1786"/>
        <item m="1" x="1465"/>
        <item m="1" x="1132"/>
        <item m="1" x="829"/>
        <item m="1" x="468"/>
        <item m="1" x="7800"/>
        <item m="1" x="7417"/>
        <item m="1" x="7010"/>
        <item m="1" x="6601"/>
        <item m="1" x="3099"/>
        <item m="1" x="2786"/>
        <item m="1" x="2512"/>
        <item m="1" x="2188"/>
        <item m="1" x="1863"/>
        <item m="1" x="1549"/>
        <item m="1" x="1197"/>
        <item m="1" x="901"/>
        <item m="1" x="558"/>
        <item m="1" x="4589"/>
        <item m="1" x="4240"/>
        <item m="1" x="3919"/>
        <item m="1" x="3556"/>
        <item m="1" x="3195"/>
        <item m="1" x="2858"/>
        <item m="1" x="2578"/>
        <item m="1" x="2278"/>
        <item m="1" x="1956"/>
        <item m="1" x="1637"/>
        <item m="1" x="6150"/>
        <item m="1" x="5794"/>
        <item m="1" x="5466"/>
        <item m="1" x="5095"/>
        <item m="1" x="4688"/>
        <item m="1" x="4329"/>
        <item m="1" x="4010"/>
        <item m="1" x="3642"/>
        <item m="1" x="3287"/>
        <item m="1" x="2957"/>
        <item m="1" x="7862"/>
        <item m="1" x="7481"/>
        <item m="1" x="7079"/>
        <item m="1" x="6661"/>
        <item m="1" x="6263"/>
        <item m="1" x="5882"/>
        <item m="1" x="5547"/>
        <item m="1" x="5194"/>
        <item m="1" x="4792"/>
        <item m="1" x="4422"/>
        <item m="1" x="1262"/>
        <item m="1" x="959"/>
        <item m="1" x="614"/>
        <item m="1" x="7962"/>
        <item m="1" x="7571"/>
        <item m="1" x="7183"/>
        <item m="1" x="6765"/>
        <item m="1" x="6362"/>
        <item m="1" x="5966"/>
        <item m="1" x="3735"/>
        <item m="1" x="3370"/>
        <item m="1" x="3027"/>
        <item m="1" x="2712"/>
        <item m="1" x="2429"/>
        <item m="1" x="2104"/>
        <item m="1" x="1771"/>
        <item m="1" x="1457"/>
        <item m="1" x="1125"/>
        <item m="1" x="818"/>
        <item m="1" x="5279"/>
        <item m="1" x="4873"/>
        <item m="1" x="4489"/>
        <item m="1" x="4157"/>
        <item m="1" x="3818"/>
        <item m="1" x="3443"/>
        <item m="1" x="3084"/>
        <item m="1" x="2774"/>
        <item m="1" x="2501"/>
        <item m="1" x="2177"/>
        <item m="1" x="6847"/>
        <item m="1" x="6451"/>
        <item m="1" x="6038"/>
        <item m="1" x="5701"/>
        <item m="1" x="5351"/>
        <item m="1" x="4963"/>
        <item m="1" x="4576"/>
        <item m="1" x="4226"/>
        <item m="1" x="3904"/>
        <item m="1" x="3538"/>
        <item m="1" x="425"/>
        <item m="1" x="7759"/>
        <item m="1" x="7362"/>
        <item m="1" x="6954"/>
        <item m="1" x="6547"/>
        <item m="1" x="6134"/>
        <item m="1" x="5780"/>
        <item m="1" x="5449"/>
        <item m="1" x="5073"/>
        <item m="1" x="1829"/>
        <item m="1" x="1512"/>
        <item m="1" x="1163"/>
        <item m="1" x="865"/>
        <item m="1" x="511"/>
        <item m="1" x="7844"/>
        <item m="1" x="7466"/>
        <item m="1" x="7058"/>
        <item m="1" x="6640"/>
        <item m="1" x="3153"/>
        <item m="1" x="2828"/>
        <item m="1" x="2549"/>
        <item m="1" x="2231"/>
        <item m="1" x="1919"/>
        <item m="1" x="1594"/>
        <item m="1" x="1245"/>
        <item m="1" x="944"/>
        <item m="1" x="597"/>
        <item m="1" x="4647"/>
        <item m="1" x="4286"/>
        <item m="1" x="3972"/>
        <item m="1" x="3599"/>
        <item m="1" x="3244"/>
        <item m="1" x="2905"/>
        <item m="1" x="2617"/>
        <item m="1" x="2338"/>
        <item m="1" x="2002"/>
        <item m="1" x="1672"/>
        <item m="1" x="6207"/>
        <item m="1" x="5839"/>
        <item m="1" x="5506"/>
        <item m="1" x="5152"/>
        <item m="1" x="4747"/>
        <item m="1" x="4379"/>
        <item m="1" x="4054"/>
        <item m="1" x="3696"/>
        <item m="1" x="3333"/>
        <item m="1" x="2997"/>
        <item m="1" x="7910"/>
        <item m="1" x="7530"/>
        <item m="1" x="7141"/>
        <item m="1" x="6721"/>
        <item m="1" x="6317"/>
        <item m="1" x="5917"/>
        <item m="1" x="5599"/>
        <item m="1" x="5248"/>
        <item m="1" x="4843"/>
        <item m="1" x="4455"/>
        <item m="1" x="1315"/>
        <item m="1" x="1005"/>
        <item m="1" x="669"/>
        <item m="1" x="7619"/>
        <item m="1" x="7242"/>
        <item m="1" x="6821"/>
        <item m="1" x="6416"/>
        <item m="1" x="6008"/>
        <item m="1" x="3784"/>
        <item m="1" x="3406"/>
        <item m="1" x="3062"/>
        <item m="1" x="2751"/>
        <item m="1" x="2475"/>
        <item m="1" x="2148"/>
        <item m="1" x="1816"/>
        <item m="1" x="1503"/>
        <item m="1" x="1155"/>
        <item m="1" x="855"/>
        <item m="1" x="5314"/>
        <item m="1" x="4918"/>
        <item m="1" x="4539"/>
        <item m="1" x="4196"/>
        <item m="1" x="3873"/>
        <item m="1" x="3506"/>
        <item m="1" x="3136"/>
        <item m="1" x="2818"/>
        <item m="1" x="2538"/>
        <item m="1" x="2219"/>
        <item m="1" x="6910"/>
        <item m="1" x="6510"/>
        <item m="1" x="6087"/>
        <item m="1" x="5740"/>
        <item m="1" x="5406"/>
        <item m="1" x="5024"/>
        <item m="1" x="4635"/>
        <item m="1" x="4275"/>
        <item m="1" x="3959"/>
        <item m="1" x="3587"/>
        <item m="1" x="475"/>
        <item m="1" x="7809"/>
        <item m="1" x="7423"/>
        <item m="1" x="7020"/>
        <item m="1" x="6606"/>
        <item m="1" x="6195"/>
        <item m="1" x="5826"/>
        <item m="1" x="5494"/>
        <item m="1" x="5132"/>
        <item m="1" x="1873"/>
        <item m="1" x="1558"/>
        <item m="1" x="1205"/>
        <item m="1" x="908"/>
        <item m="1" x="567"/>
        <item m="1" x="7900"/>
        <item m="1" x="7521"/>
        <item m="1" x="7125"/>
        <item m="1" x="6709"/>
        <item m="1" x="3202"/>
        <item m="1" x="2866"/>
        <item m="1" x="2585"/>
        <item m="1" x="2287"/>
        <item m="1" x="1965"/>
        <item m="1" x="1644"/>
        <item m="1" x="1302"/>
        <item m="1" x="993"/>
        <item m="1" x="648"/>
        <item m="1" x="4700"/>
        <item m="1" x="4336"/>
        <item m="1" x="4018"/>
        <item m="1" x="3655"/>
        <item m="1" x="3297"/>
        <item m="1" x="2963"/>
        <item m="1" x="2660"/>
        <item m="1" x="2383"/>
        <item m="1" x="2044"/>
        <item m="1" x="1714"/>
        <item m="1" x="6271"/>
        <item m="1" x="5890"/>
        <item m="1" x="5559"/>
        <item m="1" x="5206"/>
        <item m="1" x="4802"/>
        <item m="1" x="4430"/>
        <item m="1" x="4102"/>
        <item m="1" x="3754"/>
        <item m="1" x="3380"/>
        <item m="1" x="3041"/>
        <item m="1" x="7971"/>
        <item m="1" x="7581"/>
        <item m="1" x="7196"/>
        <item m="1" x="6774"/>
        <item m="1" x="6374"/>
        <item m="1" x="5975"/>
        <item m="1" x="5638"/>
        <item m="1" x="5292"/>
        <item m="1" x="4888"/>
        <item m="1" x="4504"/>
        <item m="1" x="1358"/>
        <item m="1" x="1053"/>
        <item m="1" x="722"/>
        <item m="1" x="7677"/>
        <item m="1" x="7291"/>
        <item m="1" x="6877"/>
        <item m="1" x="6470"/>
        <item m="1" x="6062"/>
        <item m="1" x="3825"/>
        <item m="1" x="3452"/>
        <item m="1" x="3092"/>
        <item m="1" x="2778"/>
        <item m="1" x="2506"/>
        <item m="1" x="2183"/>
        <item m="1" x="1856"/>
        <item m="1" x="1543"/>
        <item m="1" x="1191"/>
        <item m="1" x="893"/>
        <item m="1" x="5358"/>
        <item m="1" x="4970"/>
        <item m="1" x="4582"/>
        <item m="1" x="4232"/>
        <item m="1" x="3909"/>
        <item m="1" x="3546"/>
        <item m="1" x="3185"/>
        <item m="1" x="2850"/>
        <item m="1" x="2568"/>
        <item m="1" x="2265"/>
        <item m="1" x="6963"/>
        <item m="1" x="6553"/>
        <item m="1" x="6143"/>
        <item m="1" x="5786"/>
        <item m="1" x="5456"/>
        <item m="1" x="5085"/>
        <item m="1" x="4678"/>
        <item m="1" x="4316"/>
        <item m="1" x="4001"/>
        <item m="1" x="3634"/>
        <item m="1" x="517"/>
        <item m="1" x="7856"/>
        <item m="1" x="7473"/>
        <item m="1" x="7070"/>
        <item m="1" x="6651"/>
        <item m="1" x="6251"/>
        <item m="1" x="5873"/>
        <item m="1" x="5534"/>
        <item m="1" x="5182"/>
        <item m="1" x="1925"/>
        <item m="1" x="1600"/>
        <item m="1" x="1253"/>
        <item m="1" x="949"/>
        <item m="1" x="605"/>
        <item m="1" x="7946"/>
        <item m="1" x="7561"/>
        <item m="1" x="7171"/>
        <item m="1" x="6750"/>
        <item m="1" x="3252"/>
        <item m="1" x="2915"/>
        <item m="1" x="2623"/>
        <item m="1" x="2347"/>
        <item m="1" x="2009"/>
        <item m="1" x="1680"/>
        <item m="1" x="1339"/>
        <item m="1" x="1037"/>
        <item m="1" x="698"/>
        <item m="1" x="4754"/>
        <item m="1" x="4389"/>
        <item m="1" x="4064"/>
        <item m="1" x="3706"/>
        <item m="1" x="3344"/>
        <item m="1" x="3009"/>
        <item m="1" x="2692"/>
        <item m="1" x="2416"/>
        <item m="1" x="2089"/>
        <item m="1" x="1753"/>
        <item m="1" x="6322"/>
        <item m="1" x="5924"/>
        <item m="1" x="5609"/>
        <item m="1" x="5257"/>
        <item m="1" x="4854"/>
        <item m="1" x="4465"/>
        <item m="1" x="4136"/>
        <item m="1" x="3800"/>
        <item m="1" x="3419"/>
        <item m="1" x="3069"/>
        <item m="1" x="7629"/>
        <item m="1" x="7253"/>
        <item m="1" x="6828"/>
        <item m="1" x="6427"/>
        <item m="1" x="6020"/>
        <item m="1" x="5680"/>
        <item m="1" x="5325"/>
        <item m="1" x="4942"/>
        <item m="1" x="4557"/>
        <item m="1" x="1402"/>
        <item m="1" x="1089"/>
        <item m="1" x="776"/>
        <item m="1" x="7724"/>
        <item m="1" x="7341"/>
        <item m="1" x="6928"/>
        <item m="1" x="6523"/>
        <item m="1" x="6099"/>
        <item m="1" x="3879"/>
        <item m="1" x="3513"/>
        <item m="1" x="3145"/>
        <item m="1" x="2825"/>
        <item m="1" x="2543"/>
        <item m="1" x="2227"/>
        <item m="1" x="1913"/>
        <item m="1" x="1588"/>
        <item m="1" x="1236"/>
        <item m="1" x="940"/>
        <item m="1" x="5412"/>
        <item m="1" x="5032"/>
        <item m="1" x="4641"/>
        <item m="1" x="4279"/>
        <item m="1" x="3965"/>
        <item m="1" x="3593"/>
        <item m="1" x="3237"/>
        <item m="1" x="2895"/>
        <item m="1" x="2610"/>
        <item m="1" x="2329"/>
        <item m="1" x="7029"/>
        <item m="1" x="6610"/>
        <item m="1" x="6202"/>
        <item m="1" x="5833"/>
        <item m="1" x="5499"/>
        <item m="1" x="5137"/>
        <item m="1" x="4741"/>
        <item m="1" x="4369"/>
        <item m="1" x="4047"/>
        <item m="1" x="3686"/>
        <item m="1" x="575"/>
        <item m="1" x="7907"/>
        <item m="1" x="7525"/>
        <item m="1" x="7131"/>
        <item m="1" x="6715"/>
        <item m="1" x="6309"/>
        <item m="1" x="5911"/>
        <item m="1" x="5591"/>
        <item m="1" x="5241"/>
        <item m="1" x="1971"/>
        <item m="1" x="1652"/>
        <item m="1" x="1309"/>
        <item m="1" x="1001"/>
        <item m="1" x="658"/>
        <item m="1" x="7611"/>
        <item m="1" x="7232"/>
        <item m="1" x="6810"/>
        <item m="1" x="3301"/>
        <item m="1" x="2972"/>
        <item m="1" x="2666"/>
        <item m="1" x="2390"/>
        <item m="1" x="2049"/>
        <item m="1" x="1722"/>
        <item m="1" x="1391"/>
        <item m="1" x="1076"/>
        <item m="1" x="760"/>
        <item m="1" x="4808"/>
        <item m="1" x="4434"/>
        <item m="1" x="4110"/>
        <item m="1" x="3764"/>
        <item m="1" x="3389"/>
        <item m="1" x="3047"/>
        <item m="1" x="2731"/>
        <item m="1" x="2452"/>
        <item m="1" x="2122"/>
        <item m="1" x="1793"/>
        <item m="1" x="6380"/>
        <item m="1" x="5984"/>
        <item m="1" x="5647"/>
        <item m="1" x="5301"/>
        <item m="1" x="4895"/>
        <item m="1" x="4514"/>
        <item m="1" x="4174"/>
        <item m="1" x="3845"/>
        <item m="1" x="3472"/>
        <item m="1" x="3113"/>
        <item m="1" x="7683"/>
        <item m="1" x="7303"/>
        <item m="1" x="6888"/>
        <item m="1" x="6482"/>
        <item m="1" x="6067"/>
        <item m="1" x="5718"/>
        <item m="1" x="5380"/>
        <item m="1" x="4991"/>
        <item m="1" x="4604"/>
        <item m="1" x="1449"/>
        <item m="1" x="1120"/>
        <item m="1" x="813"/>
        <item m="1" x="449"/>
        <item m="1" x="7782"/>
        <item m="1" x="7397"/>
        <item m="1" x="6986"/>
        <item m="1" x="6575"/>
        <item m="1" x="6169"/>
        <item m="1" x="3918"/>
        <item m="1" x="3555"/>
        <item m="1" x="3194"/>
        <item m="1" x="2857"/>
        <item m="1" x="2577"/>
        <item m="1" x="2275"/>
        <item m="1" x="1955"/>
        <item m="1" x="1635"/>
        <item m="1" x="1293"/>
        <item m="1" x="990"/>
        <item m="1" x="5465"/>
        <item m="1" x="5094"/>
        <item m="1" x="4687"/>
        <item m="1" x="4328"/>
        <item m="1" x="4009"/>
        <item m="1" x="3640"/>
        <item m="1" x="3286"/>
        <item m="1" x="2956"/>
        <item m="1" x="2652"/>
        <item m="1" x="2375"/>
        <item m="1" x="7078"/>
        <item m="1" x="6660"/>
        <item m="1" x="6262"/>
        <item m="1" x="5881"/>
        <item m="1" x="5545"/>
        <item m="1" x="5192"/>
        <item m="1" x="4791"/>
        <item m="1" x="4421"/>
        <item m="1" x="4094"/>
        <item m="1" x="3748"/>
        <item m="1" x="613"/>
        <item m="1" x="7960"/>
        <item m="1" x="7570"/>
        <item m="1" x="7182"/>
        <item m="1" x="6764"/>
        <item m="1" x="6361"/>
        <item m="1" x="5964"/>
        <item m="1" x="5633"/>
        <item m="1" x="5282"/>
        <item m="1" x="2018"/>
        <item m="1" x="1688"/>
        <item m="1" x="1349"/>
        <item m="1" x="1045"/>
        <item m="1" x="711"/>
        <item m="1" x="7666"/>
        <item m="1" x="7279"/>
        <item m="1" x="6864"/>
        <item m="1" x="3349"/>
        <item m="1" x="3014"/>
        <item m="1" x="2701"/>
        <item m="1" x="2421"/>
        <item m="1" x="2092"/>
        <item m="1" x="1758"/>
        <item m="1" x="1433"/>
        <item m="1" x="1112"/>
        <item m="1" x="799"/>
        <item m="1" x="436"/>
        <item m="1" x="4859"/>
        <item m="1" x="4473"/>
        <item m="1" x="4143"/>
        <item m="1" x="3803"/>
        <item m="1" x="3426"/>
        <item m="1" x="3072"/>
        <item m="1" x="2765"/>
        <item m="1" x="2489"/>
        <item m="1" x="2161"/>
        <item m="1" x="1838"/>
        <item m="1" x="6431"/>
        <item m="1" x="6024"/>
        <item m="1" x="5687"/>
        <item m="1" x="5330"/>
        <item m="1" x="4948"/>
        <item m="1" x="4566"/>
        <item m="1" x="4211"/>
        <item m="1" x="3892"/>
        <item m="1" x="3522"/>
        <item m="1" x="3161"/>
        <item m="1" x="7735"/>
        <item m="1" x="7352"/>
        <item m="1" x="6935"/>
        <item m="1" x="6529"/>
        <item m="1" x="6107"/>
        <item m="1" x="5761"/>
        <item m="1" x="5424"/>
        <item m="1" x="5056"/>
        <item m="1" x="4658"/>
        <item m="1" x="1496"/>
        <item m="1" x="1149"/>
        <item m="1" x="850"/>
        <item m="1" x="494"/>
        <item m="1" x="7823"/>
        <item m="1" x="7446"/>
        <item m="1" x="7041"/>
        <item m="1" x="6619"/>
        <item m="1" x="6220"/>
        <item m="1" x="3971"/>
        <item m="1" x="3598"/>
        <item m="1" x="3243"/>
        <item m="1" x="2903"/>
        <item m="1" x="2616"/>
        <item m="1" x="2336"/>
        <item m="1" x="1999"/>
        <item m="1" x="1671"/>
        <item m="1" x="1333"/>
        <item m="1" x="1027"/>
        <item m="1" x="5505"/>
        <item m="1" x="5150"/>
        <item m="1" x="4746"/>
        <item m="1" x="4378"/>
        <item m="1" x="4053"/>
        <item m="1" x="3695"/>
        <item m="1" x="3332"/>
        <item m="1" x="2996"/>
        <item m="1" x="2686"/>
        <item m="1" x="2409"/>
        <item m="1" x="7140"/>
        <item m="1" x="6719"/>
        <item m="1" x="6315"/>
        <item m="1" x="5916"/>
        <item m="1" x="5598"/>
        <item m="1" x="5247"/>
        <item m="1" x="4841"/>
        <item m="1" x="4453"/>
        <item m="1" x="4129"/>
        <item m="1" x="3794"/>
        <item m="1" x="668"/>
        <item m="1" x="7618"/>
        <item m="1" x="7241"/>
        <item m="1" x="6820"/>
        <item m="1" x="6415"/>
        <item m="1" x="6007"/>
        <item m="1" x="5674"/>
        <item m="1" x="5320"/>
        <item m="1" x="2057"/>
        <item m="1" x="1729"/>
        <item m="1" x="1395"/>
        <item m="1" x="1085"/>
        <item m="1" x="770"/>
        <item m="1" x="7712"/>
        <item m="1" x="7331"/>
        <item m="1" x="6918"/>
        <item m="1" x="3395"/>
        <item m="1" x="3050"/>
        <item m="1" x="2737"/>
        <item m="1" x="2456"/>
        <item m="1" x="2128"/>
        <item m="1" x="1799"/>
        <item m="1" x="1482"/>
        <item m="1" x="1141"/>
        <item m="1" x="840"/>
        <item m="1" x="485"/>
        <item m="1" x="4900"/>
        <item m="1" x="4519"/>
        <item m="1" x="4177"/>
        <item m="1" x="3855"/>
        <item m="1" x="3482"/>
        <item m="1" x="3120"/>
        <item m="1" x="2802"/>
        <item m="1" x="2528"/>
        <item m="1" x="2199"/>
        <item m="1" x="1882"/>
        <item m="1" x="6490"/>
        <item m="1" x="6075"/>
        <item m="1" x="5724"/>
        <item m="1" x="5389"/>
        <item m="1" x="4999"/>
        <item m="1" x="4614"/>
        <item m="1" x="4256"/>
        <item m="1" x="3941"/>
        <item m="1" x="3573"/>
        <item m="1" x="3214"/>
        <item m="1" x="7787"/>
        <item m="1" x="7402"/>
        <item m="1" x="6994"/>
        <item m="1" x="6585"/>
        <item m="1" x="6176"/>
        <item m="1" x="5813"/>
        <item m="1" x="5481"/>
        <item m="1" x="5114"/>
        <item m="1" x="4712"/>
        <item m="1" x="1535"/>
        <item m="1" x="1185"/>
        <item m="1" x="886"/>
        <item m="1" x="547"/>
        <item m="1" x="7882"/>
        <item m="1" x="7502"/>
        <item m="1" x="7104"/>
        <item m="1" x="6687"/>
        <item m="1" x="6288"/>
        <item m="1" x="4017"/>
        <item m="1" x="3654"/>
        <item m="1" x="3295"/>
        <item m="1" x="2962"/>
        <item m="1" x="2659"/>
        <item m="1" x="2381"/>
        <item m="1" x="2043"/>
        <item m="1" x="1713"/>
        <item m="1" x="1384"/>
        <item m="1" x="1072"/>
        <item m="1" x="5557"/>
        <item m="1" x="5204"/>
        <item m="1" x="4801"/>
        <item m="1" x="4429"/>
        <item m="1" x="4101"/>
        <item m="1" x="3753"/>
        <item m="1" x="3379"/>
        <item m="1" x="3040"/>
        <item m="1" x="2723"/>
        <item m="1" x="2443"/>
        <item m="1" x="7195"/>
        <item m="1" x="6773"/>
        <item m="1" x="6373"/>
        <item m="1" x="5973"/>
        <item m="1" x="5637"/>
        <item m="1" x="5290"/>
        <item m="1" x="4887"/>
        <item m="1" x="4501"/>
        <item m="1" x="4164"/>
        <item m="1" x="3834"/>
        <item m="1" x="721"/>
        <item m="1" x="7676"/>
        <item m="1" x="7290"/>
        <item m="1" x="6876"/>
        <item m="1" x="6469"/>
        <item m="1" x="6061"/>
        <item m="1" x="5713"/>
        <item m="1" x="5368"/>
        <item m="1" x="2098"/>
        <item m="1" x="1763"/>
        <item m="1" x="1442"/>
        <item m="1" x="1116"/>
        <item m="1" x="806"/>
        <item m="1" x="440"/>
        <item m="1" x="7772"/>
        <item m="1" x="7385"/>
        <item m="1" x="6976"/>
        <item m="1" x="3433"/>
        <item m="1" x="3077"/>
        <item m="1" x="2769"/>
        <item m="1" x="2495"/>
        <item m="1" x="2169"/>
        <item m="1" x="1845"/>
        <item m="1" x="1519"/>
        <item m="1" x="1176"/>
        <item m="1" x="876"/>
        <item m="1" x="531"/>
        <item m="1" x="4955"/>
        <item m="1" x="4571"/>
        <item m="1" x="4220"/>
        <item m="1" x="3897"/>
        <item m="1" x="3526"/>
        <item m="1" x="3169"/>
        <item m="1" x="2841"/>
        <item m="1" x="2557"/>
        <item m="1" x="2248"/>
        <item m="1" x="1935"/>
        <item m="1" x="6537"/>
        <item m="1" x="6115"/>
        <item m="1" x="5766"/>
        <item m="1" x="5434"/>
        <item m="1" x="5060"/>
        <item m="1" x="4665"/>
        <item m="1" x="4301"/>
        <item m="1" x="3986"/>
        <item m="1" x="3616"/>
        <item m="1" x="3264"/>
        <item m="1" x="7830"/>
        <item m="1" x="7454"/>
        <item m="1" x="7049"/>
        <item m="1" x="6624"/>
        <item m="1" x="6229"/>
        <item m="1" x="5855"/>
        <item m="1" x="5518"/>
        <item m="1" x="5169"/>
        <item m="1" x="4767"/>
        <item m="1" x="1584"/>
        <item m="1" x="1230"/>
        <item m="1" x="935"/>
        <item m="1" x="588"/>
        <item m="1" x="7924"/>
        <item m="1" x="7542"/>
        <item m="1" x="7152"/>
        <item m="1" x="6732"/>
        <item m="1" x="6336"/>
        <item m="1" x="4061"/>
        <item m="1" x="3704"/>
        <item m="1" x="3342"/>
        <item m="1" x="3007"/>
        <item m="1" x="2691"/>
        <item m="1" x="2415"/>
        <item m="1" x="2087"/>
        <item m="1" x="1752"/>
        <item m="1" x="1423"/>
        <item m="1" x="1108"/>
        <item m="1" x="5607"/>
        <item m="1" x="5256"/>
        <item m="1" x="4851"/>
        <item m="1" x="4464"/>
        <item m="1" x="4135"/>
        <item m="1" x="3799"/>
        <item m="1" x="3418"/>
        <item m="1" x="3068"/>
        <item m="1" x="2758"/>
        <item m="1" x="2486"/>
        <item m="1" x="7252"/>
        <item m="1" x="6827"/>
        <item m="1" x="6425"/>
        <item m="1" x="6019"/>
        <item m="1" x="5679"/>
        <item m="1" x="5324"/>
        <item m="1" x="4940"/>
        <item m="1" x="4555"/>
        <item m="1" x="4208"/>
        <item m="1" x="3888"/>
        <item m="1" x="775"/>
        <item m="1" x="7721"/>
        <item m="1" x="7340"/>
        <item m="1" x="6924"/>
        <item m="1" x="6522"/>
        <item m="1" x="6098"/>
        <item m="1" x="5755"/>
        <item m="1" x="5417"/>
        <item m="1" x="2137"/>
        <item m="1" x="1805"/>
        <item m="1" x="1489"/>
        <item m="1" x="1146"/>
        <item m="1" x="847"/>
        <item m="1" x="491"/>
        <item m="1" x="7820"/>
        <item m="1" x="7439"/>
        <item m="1" x="7037"/>
        <item m="1" x="3493"/>
        <item m="1" x="3126"/>
        <item m="1" x="2810"/>
        <item m="1" x="2533"/>
        <item m="1" x="2207"/>
        <item m="1" x="1890"/>
        <item m="1" x="1573"/>
        <item m="1" x="1223"/>
        <item m="1" x="927"/>
        <item m="1" x="582"/>
        <item m="1" x="5010"/>
        <item m="1" x="4625"/>
        <item m="1" x="4266"/>
        <item m="1" x="3951"/>
        <item m="1" x="3579"/>
        <item m="1" x="3222"/>
        <item m="1" x="2883"/>
        <item m="1" x="2600"/>
        <item m="1" x="2310"/>
        <item m="1" x="1983"/>
        <item m="1" x="6593"/>
        <item m="1" x="6185"/>
        <item m="1" x="5820"/>
        <item m="1" x="5488"/>
        <item m="1" x="5121"/>
        <item m="1" x="4722"/>
        <item m="1" x="4353"/>
        <item m="1" x="4036"/>
        <item m="1" x="3672"/>
        <item m="1" x="3311"/>
        <item m="1" x="7890"/>
        <item m="1" x="7509"/>
        <item m="1" x="7115"/>
        <item m="1" x="6696"/>
        <item m="1" x="6296"/>
        <item m="1" x="5903"/>
        <item m="1" x="5579"/>
        <item m="1" x="5225"/>
        <item m="1" x="4818"/>
        <item m="1" x="1625"/>
        <item m="1" x="1285"/>
        <item m="1" x="985"/>
        <item m="1" x="638"/>
        <item m="1" x="7994"/>
        <item m="1" x="7600"/>
        <item m="1" x="7217"/>
        <item m="1" x="6796"/>
        <item m="1" x="6392"/>
        <item m="1" x="4109"/>
        <item m="1" x="3763"/>
        <item m="1" x="3388"/>
        <item m="1" x="3046"/>
        <item m="1" x="2730"/>
        <item m="1" x="2450"/>
        <item m="1" x="2120"/>
        <item m="1" x="1792"/>
        <item m="1" x="1479"/>
        <item m="1" x="1138"/>
        <item m="1" x="5646"/>
        <item m="1" x="5300"/>
        <item m="1" x="4894"/>
        <item m="1" x="4513"/>
        <item m="1" x="4172"/>
        <item m="1" x="3844"/>
        <item m="1" x="3470"/>
        <item m="1" x="3112"/>
        <item m="1" x="2796"/>
        <item m="1" x="2521"/>
        <item m="1" x="7302"/>
        <item m="1" x="6886"/>
        <item m="1" x="6480"/>
        <item m="1" x="6066"/>
        <item m="1" x="5716"/>
        <item m="1" x="5378"/>
        <item m="1" x="4989"/>
        <item m="1" x="4603"/>
        <item m="1" x="4250"/>
        <item m="1" x="3931"/>
        <item m="1" x="812"/>
        <item m="1" x="448"/>
        <item m="1" x="7781"/>
        <item m="1" x="7396"/>
        <item m="1" x="6985"/>
        <item m="1" x="6574"/>
        <item m="1" x="6167"/>
        <item m="1" x="5807"/>
        <item m="1" x="5475"/>
        <item m="1" x="2173"/>
        <item m="1" x="1850"/>
        <item m="1" x="1527"/>
        <item m="1" x="1180"/>
        <item m="1" x="879"/>
        <item m="1" x="539"/>
        <item m="1" x="7875"/>
        <item m="1" x="7495"/>
        <item m="1" x="7094"/>
        <item m="1" x="3531"/>
        <item m="1" x="3173"/>
        <item m="1" x="2843"/>
        <item m="1" x="2562"/>
        <item m="1" x="2253"/>
        <item m="1" x="1940"/>
        <item m="1" x="1613"/>
        <item m="1" x="1273"/>
        <item m="1" x="973"/>
        <item m="1" x="624"/>
        <item m="1" x="5068"/>
        <item m="1" x="4669"/>
        <item m="1" x="4307"/>
        <item m="1" x="3994"/>
        <item m="1" x="3623"/>
        <item m="1" x="3271"/>
        <item m="1" x="2937"/>
        <item m="1" x="2637"/>
        <item m="1" x="2364"/>
        <item m="1" x="2026"/>
        <item m="1" x="6630"/>
        <item m="1" x="6236"/>
        <item m="1" x="5862"/>
        <item m="1" x="5525"/>
        <item m="1" x="5174"/>
        <item m="1" x="4775"/>
        <item m="1" x="4404"/>
        <item m="1" x="4078"/>
        <item m="1" x="3727"/>
        <item m="1" x="3360"/>
        <item m="1" x="7934"/>
        <item m="1" x="7548"/>
        <item m="1" x="7156"/>
        <item m="1" x="6737"/>
        <item m="1" x="6342"/>
        <item m="1" x="5944"/>
        <item m="1" x="5624"/>
        <item m="1" x="5274"/>
        <item m="1" x="4866"/>
        <item m="1" x="1664"/>
        <item m="1" x="1329"/>
        <item m="1" x="1023"/>
        <item m="1" x="688"/>
        <item m="1" x="7642"/>
        <item m="1" x="7265"/>
        <item m="1" x="6839"/>
        <item m="1" x="6441"/>
        <item m="1" x="3681"/>
        <item m="1" x="3319"/>
        <item m="1" x="2987"/>
        <item m="1" x="2679"/>
        <item m="1" x="2403"/>
        <item m="1" x="2071"/>
        <item m="1" x="1741"/>
        <item m="1" x="1410"/>
        <item m="1" x="1097"/>
        <item m="1" x="785"/>
        <item m="1" x="5234"/>
        <item m="1" x="4829"/>
        <item m="1" x="4443"/>
        <item m="1" x="4122"/>
        <item m="1" x="3779"/>
        <item m="1" x="3404"/>
        <item m="1" x="3059"/>
        <item m="1" x="2748"/>
        <item m="1" x="2470"/>
        <item m="1" x="2144"/>
        <item m="1" x="6804"/>
        <item m="1" x="6402"/>
        <item m="1" x="5996"/>
        <item m="1" x="5660"/>
        <item m="1" x="5311"/>
        <item m="1" x="4913"/>
        <item m="1" x="4531"/>
        <item m="1" x="4191"/>
        <item m="1" x="3869"/>
        <item m="1" x="3500"/>
        <item m="1" x="7699"/>
        <item m="1" x="7319"/>
        <item m="1" x="6904"/>
        <item m="1" x="6503"/>
        <item m="1" x="6083"/>
        <item m="1" x="5735"/>
        <item m="1" x="5403"/>
        <item m="1" x="5019"/>
        <item m="1" x="1788"/>
        <item m="1" x="1467"/>
        <item m="1" x="1133"/>
        <item m="1" x="832"/>
        <item m="1" x="470"/>
        <item m="1" x="7803"/>
        <item m="1" x="7420"/>
        <item m="1" x="7013"/>
        <item m="1" x="6602"/>
        <item m="1" x="3101"/>
        <item m="1" x="2787"/>
        <item m="1" x="2514"/>
        <item m="1" x="2189"/>
        <item m="1" x="1864"/>
        <item m="1" x="1551"/>
        <item m="1" x="1198"/>
        <item m="1" x="903"/>
        <item m="1" x="561"/>
        <item m="1" x="4591"/>
        <item m="1" x="4241"/>
        <item m="1" x="3921"/>
        <item m="1" x="3558"/>
        <item m="1" x="3198"/>
        <item m="1" x="2860"/>
        <item m="1" x="2580"/>
        <item m="1" x="2280"/>
        <item m="1" x="1960"/>
        <item m="1" x="1640"/>
        <item m="1" x="6152"/>
        <item m="1" x="5796"/>
        <item m="1" x="5468"/>
        <item m="1" x="5098"/>
        <item m="1" x="4692"/>
        <item m="1" x="4331"/>
        <item m="1" x="4012"/>
        <item m="1" x="3644"/>
        <item m="1" x="3290"/>
        <item m="1" x="2959"/>
        <item m="1" x="7865"/>
        <item m="1" x="7482"/>
        <item m="1" x="7082"/>
        <item m="1" x="6664"/>
        <item m="1" x="6266"/>
        <item m="1" x="5885"/>
        <item m="1" x="5549"/>
        <item m="1" x="5196"/>
        <item m="1" x="4795"/>
        <item m="1" x="4424"/>
        <item m="1" x="1263"/>
        <item m="1" x="960"/>
        <item m="1" x="616"/>
        <item m="1" x="7964"/>
        <item m="1" x="7574"/>
        <item m="1" x="7185"/>
        <item m="1" x="6767"/>
        <item m="1" x="6365"/>
        <item m="1" x="5968"/>
        <item m="1" x="3737"/>
        <item m="1" x="3371"/>
        <item m="1" x="3028"/>
        <item m="1" x="2715"/>
        <item m="1" x="2430"/>
        <item m="1" x="2105"/>
        <item m="1" x="1774"/>
        <item m="1" x="1458"/>
        <item m="1" x="1126"/>
        <item m="1" x="820"/>
        <item m="1" x="5280"/>
        <item m="1" x="4875"/>
        <item m="1" x="4492"/>
        <item m="1" x="4158"/>
        <item m="1" x="3820"/>
        <item m="1" x="3445"/>
        <item m="1" x="3086"/>
        <item m="1" x="2775"/>
        <item m="1" x="2502"/>
        <item m="1" x="2178"/>
        <item m="1" x="6848"/>
        <item m="1" x="6452"/>
        <item m="1" x="6040"/>
        <item m="1" x="5703"/>
        <item m="1" x="5353"/>
        <item m="1" x="4964"/>
        <item m="1" x="4577"/>
        <item m="1" x="4228"/>
        <item m="1" x="3906"/>
        <item m="1" x="3540"/>
        <item m="1" x="427"/>
        <item m="1" x="7760"/>
        <item m="1" x="7365"/>
        <item m="1" x="6955"/>
        <item m="1" x="6548"/>
        <item m="1" x="6137"/>
        <item m="1" x="5782"/>
        <item m="1" x="5450"/>
        <item m="1" x="5076"/>
        <item m="1" x="1830"/>
        <item m="1" x="1513"/>
        <item m="1" x="1165"/>
        <item m="1" x="867"/>
        <item m="1" x="512"/>
        <item m="1" x="7845"/>
        <item m="1" x="7468"/>
        <item m="1" x="7062"/>
        <item m="1" x="6644"/>
        <item m="1" x="3154"/>
        <item m="1" x="2830"/>
        <item m="1" x="2550"/>
        <item m="1" x="2233"/>
        <item m="1" x="1921"/>
        <item m="1" x="1596"/>
        <item m="1" x="1249"/>
        <item m="1" x="945"/>
        <item m="1" x="600"/>
        <item m="1" x="4649"/>
        <item m="1" x="4287"/>
        <item m="1" x="3974"/>
        <item m="1" x="3602"/>
        <item m="1" x="3248"/>
        <item m="1" x="2908"/>
        <item m="1" x="2619"/>
        <item m="1" x="2340"/>
        <item m="1" x="2005"/>
        <item m="1" x="1675"/>
        <item m="1" x="6208"/>
        <item m="1" x="5841"/>
        <item m="1" x="5508"/>
        <item m="1" x="5156"/>
        <item m="1" x="4750"/>
        <item m="1" x="4383"/>
        <item m="1" x="4056"/>
        <item m="1" x="3699"/>
        <item m="1" x="3336"/>
        <item m="1" x="3000"/>
        <item m="1" x="7912"/>
        <item m="1" x="7533"/>
        <item m="1" x="7143"/>
        <item m="1" x="6724"/>
        <item m="1" x="6320"/>
        <item m="1" x="5920"/>
        <item m="1" x="5601"/>
        <item m="1" x="5251"/>
        <item m="1" x="4846"/>
        <item m="1" x="4458"/>
        <item m="1" x="1316"/>
        <item m="1" x="1008"/>
        <item m="1" x="675"/>
        <item m="1" x="7622"/>
        <item m="1" x="7245"/>
        <item m="1" x="6824"/>
        <item m="1" x="6419"/>
        <item m="1" x="6011"/>
        <item m="1" x="3786"/>
        <item m="1" x="3409"/>
        <item m="1" x="3064"/>
        <item m="1" x="2753"/>
        <item m="1" x="2476"/>
        <item m="1" x="2150"/>
        <item m="1" x="1819"/>
        <item m="1" x="1505"/>
        <item m="1" x="1156"/>
        <item m="1" x="857"/>
        <item m="1" x="5316"/>
        <item m="1" x="4923"/>
        <item m="1" x="4541"/>
        <item m="1" x="4199"/>
        <item m="1" x="3874"/>
        <item m="1" x="3509"/>
        <item m="1" x="3137"/>
        <item m="1" x="2819"/>
        <item m="1" x="2540"/>
        <item m="1" x="2221"/>
        <item m="1" x="6912"/>
        <item m="1" x="6513"/>
        <item m="1" x="6090"/>
        <item m="1" x="5741"/>
        <item m="1" x="5407"/>
        <item m="1" x="5028"/>
        <item m="1" x="4637"/>
        <item m="1" x="4277"/>
        <item m="1" x="3960"/>
        <item m="1" x="3589"/>
        <item m="1" x="476"/>
        <item m="1" x="7810"/>
        <item m="1" x="7424"/>
        <item m="1" x="7022"/>
        <item m="1" x="6607"/>
        <item m="1" x="6196"/>
        <item m="1" x="5829"/>
        <item m="1" x="5495"/>
        <item m="1" x="5134"/>
        <item m="1" x="1876"/>
        <item m="1" x="1560"/>
        <item m="1" x="1208"/>
        <item m="1" x="911"/>
        <item m="1" x="571"/>
        <item m="1" x="7903"/>
        <item m="1" x="7523"/>
        <item m="1" x="7128"/>
        <item m="1" x="6710"/>
        <item m="1" x="3204"/>
        <item m="1" x="2867"/>
        <item m="1" x="2586"/>
        <item m="1" x="2289"/>
        <item m="1" x="1966"/>
        <item m="1" x="1646"/>
        <item m="1" x="1303"/>
        <item m="1" x="995"/>
        <item m="1" x="653"/>
        <item m="1" x="4702"/>
        <item m="1" x="4338"/>
        <item m="1" x="4022"/>
        <item m="1" x="3658"/>
        <item m="1" x="3299"/>
        <item m="1" x="2967"/>
        <item m="1" x="2662"/>
        <item m="1" x="2385"/>
        <item m="1" x="2046"/>
        <item m="1" x="1718"/>
        <item m="1" x="6273"/>
        <item m="1" x="5892"/>
        <item m="1" x="5562"/>
        <item m="1" x="5211"/>
        <item m="1" x="4806"/>
        <item m="1" x="4432"/>
        <item m="1" x="4104"/>
        <item m="1" x="3756"/>
        <item m="1" x="3385"/>
        <item m="1" x="3043"/>
        <item m="1" x="7972"/>
        <item m="1" x="7585"/>
        <item m="1" x="7199"/>
        <item m="1" x="6777"/>
        <item m="1" x="6376"/>
        <item m="1" x="5977"/>
        <item m="1" x="5641"/>
        <item m="1" x="5294"/>
        <item m="1" x="4891"/>
        <item m="1" x="4507"/>
        <item m="1" x="1359"/>
        <item m="1" x="1054"/>
        <item m="1" x="726"/>
        <item m="1" x="7680"/>
        <item m="1" x="7294"/>
        <item m="1" x="6879"/>
        <item m="1" x="6473"/>
        <item m="1" x="6063"/>
        <item m="1" x="3826"/>
        <item m="1" x="3453"/>
        <item m="1" x="3094"/>
        <item m="1" x="2779"/>
        <item m="1" x="2508"/>
        <item m="1" x="2184"/>
        <item m="1" x="1858"/>
        <item m="1" x="1544"/>
        <item m="1" x="1193"/>
        <item m="1" x="895"/>
        <item m="1" x="5359"/>
        <item m="1" x="4971"/>
        <item m="1" x="4584"/>
        <item m="1" x="4234"/>
        <item m="1" x="3911"/>
        <item m="1" x="3547"/>
        <item m="1" x="3188"/>
        <item m="1" x="2851"/>
        <item m="1" x="2569"/>
        <item m="1" x="2266"/>
        <item m="1" x="6965"/>
        <item m="1" x="6555"/>
        <item m="1" x="6144"/>
        <item m="1" x="5787"/>
        <item m="1" x="5458"/>
        <item m="1" x="5086"/>
        <item m="1" x="4680"/>
        <item m="1" x="4319"/>
        <item m="1" x="4002"/>
        <item m="1" x="3635"/>
        <item m="1" x="520"/>
        <item m="1" x="7857"/>
        <item m="1" x="7475"/>
        <item m="1" x="7071"/>
        <item m="1" x="6652"/>
        <item m="1" x="6254"/>
        <item m="1" x="5874"/>
        <item m="1" x="5536"/>
        <item m="1" x="5185"/>
        <item m="1" x="1927"/>
        <item m="1" x="1602"/>
        <item m="1" x="1255"/>
        <item m="1" x="951"/>
        <item m="1" x="607"/>
        <item m="1" x="7949"/>
        <item m="1" x="7562"/>
        <item m="1" x="7175"/>
        <item m="1" x="6754"/>
        <item m="1" x="3253"/>
        <item m="1" x="2918"/>
        <item m="1" x="2624"/>
        <item m="1" x="2349"/>
        <item m="1" x="2010"/>
        <item m="1" x="1681"/>
        <item m="1" x="1343"/>
        <item m="1" x="1038"/>
        <item m="1" x="701"/>
        <item m="1" x="4756"/>
        <item m="1" x="4392"/>
        <item m="1" x="4067"/>
        <item m="1" x="3709"/>
        <item m="1" x="3345"/>
        <item m="1" x="3011"/>
        <item m="1" x="2694"/>
        <item m="1" x="2418"/>
        <item m="1" x="2090"/>
        <item m="1" x="1754"/>
        <item m="1" x="6323"/>
        <item m="1" x="5926"/>
        <item m="1" x="5610"/>
        <item m="1" x="5260"/>
        <item m="1" x="4855"/>
        <item m="1" x="4468"/>
        <item m="1" x="4138"/>
        <item m="1" x="3801"/>
        <item m="1" x="3422"/>
        <item m="1" x="3070"/>
        <item m="1" x="7631"/>
        <item m="1" x="7254"/>
        <item m="1" x="6829"/>
        <item m="1" x="6428"/>
        <item m="1" x="6021"/>
        <item m="1" x="5681"/>
        <item m="1" x="5326"/>
        <item m="1" x="4944"/>
        <item m="1" x="4560"/>
        <item m="1" x="1403"/>
        <item m="1" x="1090"/>
        <item m="1" x="777"/>
        <item m="1" x="7727"/>
        <item m="1" x="7344"/>
        <item m="1" x="6929"/>
        <item m="1" x="6525"/>
        <item m="1" x="6101"/>
        <item m="1" x="3880"/>
        <item m="1" x="3514"/>
        <item m="1" x="3148"/>
        <item m="1" x="2826"/>
        <item m="1" x="2544"/>
        <item m="1" x="2228"/>
        <item m="1" x="1914"/>
        <item m="1" x="1589"/>
        <item m="1" x="1238"/>
        <item m="1" x="942"/>
        <item m="1" x="5413"/>
        <item m="1" x="5036"/>
        <item m="1" x="4643"/>
        <item m="1" x="4282"/>
        <item m="1" x="3967"/>
        <item m="1" x="3594"/>
        <item m="1" x="3240"/>
        <item m="1" x="2897"/>
        <item m="1" x="2611"/>
        <item m="1" x="2331"/>
        <item m="1" x="7030"/>
        <item m="1" x="6612"/>
        <item m="1" x="6203"/>
        <item m="1" x="5835"/>
        <item m="1" x="5500"/>
        <item m="1" x="5140"/>
        <item m="1" x="4742"/>
        <item m="1" x="4372"/>
        <item m="1" x="4049"/>
        <item m="1" x="3690"/>
        <item m="1" x="577"/>
        <item m="1" x="7908"/>
        <item m="1" x="7527"/>
        <item m="1" x="7133"/>
        <item m="1" x="6716"/>
        <item m="1" x="6310"/>
        <item m="1" x="5913"/>
        <item m="1" x="5595"/>
        <item m="1" x="5244"/>
        <item m="1" x="1973"/>
        <item m="1" x="1653"/>
        <item m="1" x="1310"/>
        <item m="1" x="1002"/>
        <item m="1" x="659"/>
        <item m="1" x="7614"/>
        <item m="1" x="7236"/>
        <item m="1" x="6812"/>
        <item m="1" x="3302"/>
        <item m="1" x="2973"/>
        <item m="1" x="2667"/>
        <item m="1" x="2393"/>
        <item m="1" x="2050"/>
        <item m="1" x="1726"/>
        <item m="1" x="1392"/>
        <item m="1" x="1080"/>
        <item m="1" x="763"/>
        <item m="1" x="4810"/>
        <item m="1" x="4435"/>
        <item m="1" x="4112"/>
        <item m="1" x="3765"/>
        <item m="1" x="3391"/>
        <item m="1" x="3048"/>
        <item m="1" x="2733"/>
        <item m="1" x="2453"/>
        <item m="1" x="2124"/>
        <item m="1" x="1794"/>
        <item m="1" x="6382"/>
        <item m="1" x="5985"/>
        <item m="1" x="5648"/>
        <item m="1" x="5303"/>
        <item m="1" x="4897"/>
        <item m="1" x="4516"/>
        <item m="1" x="4175"/>
        <item m="1" x="3849"/>
        <item m="1" x="3476"/>
        <item m="1" x="3115"/>
        <item m="1" x="7684"/>
        <item m="1" x="7305"/>
        <item m="1" x="6889"/>
        <item m="1" x="6483"/>
        <item m="1" x="6069"/>
        <item m="1" x="5720"/>
        <item m="1" x="5383"/>
        <item m="1" x="4994"/>
        <item m="1" x="4607"/>
        <item m="1" x="1451"/>
        <item m="1" x="1121"/>
        <item m="1" x="814"/>
        <item m="1" x="451"/>
        <item m="1" x="7783"/>
        <item m="1" x="7398"/>
        <item m="1" x="6988"/>
        <item m="1" x="6578"/>
        <item m="1" x="6172"/>
        <item m="1" x="3920"/>
        <item m="1" x="3557"/>
        <item m="1" x="3196"/>
        <item m="1" x="2859"/>
        <item m="1" x="2579"/>
        <item m="1" x="2279"/>
        <item m="1" x="1958"/>
        <item m="1" x="1638"/>
        <item m="1" x="1295"/>
        <item m="1" x="991"/>
        <item m="1" x="5467"/>
        <item m="1" x="5096"/>
        <item m="1" x="4690"/>
        <item m="1" x="4330"/>
        <item m="1" x="4011"/>
        <item m="1" x="3643"/>
        <item m="1" x="3289"/>
        <item m="1" x="2958"/>
        <item m="1" x="2654"/>
        <item m="1" x="2376"/>
        <item m="1" x="7080"/>
        <item m="1" x="6663"/>
        <item m="1" x="6264"/>
        <item m="1" x="5884"/>
        <item m="1" x="5548"/>
        <item m="1" x="5195"/>
        <item m="1" x="4794"/>
        <item m="1" x="4423"/>
        <item m="1" x="4095"/>
        <item m="1" x="3750"/>
        <item m="1" x="615"/>
        <item m="1" x="7963"/>
        <item m="1" x="7572"/>
        <item m="1" x="7184"/>
        <item m="1" x="6766"/>
        <item m="1" x="6364"/>
        <item m="1" x="5967"/>
        <item m="1" x="5634"/>
        <item m="1" x="5285"/>
        <item m="1" x="2020"/>
        <item m="1" x="1689"/>
        <item m="1" x="1350"/>
        <item m="1" x="1046"/>
        <item m="1" x="713"/>
        <item m="1" x="7669"/>
        <item m="1" x="7282"/>
        <item m="1" x="6868"/>
        <item m="1" x="3350"/>
        <item m="1" x="3016"/>
        <item m="1" x="2702"/>
        <item m="1" x="2422"/>
        <item m="1" x="2093"/>
        <item m="1" x="1759"/>
        <item m="1" x="1435"/>
        <item m="1" x="1113"/>
        <item m="1" x="800"/>
        <item m="1" x="437"/>
        <item m="1" x="4860"/>
        <item m="1" x="4475"/>
        <item m="1" x="4144"/>
        <item m="1" x="3805"/>
        <item m="1" x="3429"/>
        <item m="1" x="3074"/>
        <item m="1" x="2767"/>
        <item m="1" x="2491"/>
        <item m="1" x="2164"/>
        <item m="1" x="1839"/>
        <item m="1" x="6434"/>
        <item m="1" x="6026"/>
        <item m="1" x="5688"/>
        <item m="1" x="5333"/>
        <item m="1" x="4950"/>
        <item m="1" x="4567"/>
        <item m="1" x="4216"/>
        <item m="1" x="3893"/>
        <item m="1" x="3523"/>
        <item m="1" x="3162"/>
        <item m="1" x="7737"/>
        <item m="1" x="7354"/>
        <item m="1" x="6939"/>
        <item m="1" x="6530"/>
        <item m="1" x="6109"/>
        <item m="1" x="5762"/>
        <item m="1" x="5427"/>
        <item m="1" x="5057"/>
        <item m="1" x="4660"/>
        <item m="1" x="1497"/>
        <item m="1" x="1150"/>
        <item m="1" x="851"/>
        <item m="1" x="495"/>
        <item m="1" x="7824"/>
        <item m="1" x="7449"/>
        <item m="1" x="7043"/>
        <item m="1" x="6620"/>
        <item m="1" x="6222"/>
        <item m="1" x="3973"/>
        <item m="1" x="3601"/>
        <item m="1" x="3246"/>
        <item m="1" x="2906"/>
        <item m="1" x="2618"/>
        <item m="1" x="2339"/>
        <item m="1" x="2003"/>
        <item m="1" x="1674"/>
        <item m="1" x="1334"/>
        <item m="1" x="1028"/>
        <item m="1" x="5507"/>
        <item m="1" x="5154"/>
        <item m="1" x="4749"/>
        <item m="1" x="4382"/>
        <item m="1" x="4055"/>
        <item m="1" x="3697"/>
        <item m="1" x="3334"/>
        <item m="1" x="2998"/>
        <item m="1" x="2687"/>
        <item m="1" x="2410"/>
        <item m="1" x="7142"/>
        <item m="1" x="6723"/>
        <item m="1" x="6319"/>
        <item m="1" x="5919"/>
        <item m="1" x="5600"/>
        <item m="1" x="5250"/>
        <item m="1" x="4844"/>
        <item m="1" x="4456"/>
        <item m="1" x="4130"/>
        <item m="1" x="3795"/>
        <item m="1" x="673"/>
        <item m="1" x="7621"/>
        <item m="1" x="7243"/>
        <item m="1" x="6823"/>
        <item m="1" x="6417"/>
        <item m="1" x="6010"/>
        <item m="1" x="5675"/>
        <item m="1" x="5321"/>
        <item m="1" x="2060"/>
        <item m="1" x="1731"/>
        <item m="1" x="1397"/>
        <item m="1" x="1086"/>
        <item m="1" x="772"/>
        <item m="1" x="7716"/>
        <item m="1" x="7335"/>
        <item m="1" x="6919"/>
        <item m="1" x="3396"/>
        <item m="1" x="3052"/>
        <item m="1" x="2738"/>
        <item m="1" x="2458"/>
        <item m="1" x="2130"/>
        <item m="1" x="1802"/>
        <item m="1" x="1483"/>
        <item m="1" x="1142"/>
        <item m="1" x="842"/>
        <item m="1" x="486"/>
        <item m="1" x="4903"/>
        <item m="1" x="4521"/>
        <item m="1" x="4178"/>
        <item m="1" x="3858"/>
        <item m="1" x="3487"/>
        <item m="1" x="3123"/>
        <item m="1" x="2804"/>
        <item m="1" x="2530"/>
        <item m="1" x="2203"/>
        <item m="1" x="1885"/>
        <item m="1" x="6492"/>
        <item m="1" x="6076"/>
        <item m="1" x="5726"/>
        <item m="1" x="5392"/>
        <item m="1" x="5003"/>
        <item m="1" x="4617"/>
        <item m="1" x="4258"/>
        <item m="1" x="3943"/>
        <item m="1" x="3575"/>
        <item m="1" x="3217"/>
        <item m="1" x="7789"/>
        <item m="1" x="7404"/>
        <item m="1" x="6996"/>
        <item m="1" x="6587"/>
        <item m="1" x="6179"/>
        <item m="1" x="5816"/>
        <item m="1" x="5484"/>
        <item m="1" x="5116"/>
        <item m="1" x="4714"/>
        <item m="1" x="1537"/>
        <item m="1" x="1187"/>
        <item m="1" x="888"/>
        <item m="1" x="549"/>
        <item m="1" x="7884"/>
        <item m="1" x="7504"/>
        <item m="1" x="7107"/>
        <item m="1" x="6690"/>
        <item m="1" x="6290"/>
        <item m="1" x="4020"/>
        <item m="1" x="3656"/>
        <item m="1" x="3298"/>
        <item m="1" x="2965"/>
        <item m="1" x="2661"/>
        <item m="1" x="2384"/>
        <item m="1" x="2045"/>
        <item m="1" x="1716"/>
        <item m="1" x="1385"/>
        <item m="1" x="1073"/>
        <item m="1" x="5561"/>
        <item m="1" x="5209"/>
        <item m="1" x="4805"/>
        <item m="1" x="4431"/>
        <item m="1" x="4103"/>
        <item m="1" x="3755"/>
        <item m="1" x="3383"/>
        <item m="1" x="3042"/>
        <item m="1" x="2725"/>
        <item m="1" x="2444"/>
        <item m="1" x="7198"/>
        <item m="1" x="6776"/>
        <item m="1" x="6375"/>
        <item m="1" x="5976"/>
        <item m="1" x="5639"/>
        <item m="1" x="5293"/>
        <item m="1" x="4890"/>
        <item m="1" x="4506"/>
        <item m="1" x="4165"/>
        <item m="1" x="3836"/>
        <item m="1" x="724"/>
        <item m="1" x="7678"/>
        <item m="1" x="7293"/>
        <item m="1" x="6878"/>
        <item m="1" x="6472"/>
        <item m="1" x="7630"/>
        <item m="1" x="7741"/>
        <item m="1" x="4057"/>
        <item m="1" x="7215"/>
        <item m="1" x="1735"/>
        <item m="1" x="2772"/>
        <item m="1" x="6489"/>
        <item m="1" x="6381"/>
        <item m="1" x="4411"/>
        <item m="1" x="1414"/>
        <item m="1" x="792"/>
        <item m="1" x="7359"/>
        <item m="1" x="6541"/>
        <item m="1" x="5668"/>
        <item m="1" x="4927"/>
        <item m="1" x="4302"/>
        <item m="1" x="3618"/>
        <item m="1" x="2931"/>
        <item m="1" x="1057"/>
        <item m="1" x="3374"/>
        <item m="1" x="7816"/>
        <item m="1" x="1284"/>
        <item m="1" x="766"/>
        <item m="1" x="4447"/>
        <item m="1" x="5173"/>
        <item m="1" x="2649"/>
        <item m="1" x="6849"/>
        <item m="1" x="4262"/>
        <item m="1" x="6581"/>
        <item m="1" x="4896"/>
        <item m="1" x="2156"/>
        <item m="1" x="932"/>
        <item m="1" x="5933"/>
        <item m="1" x="975"/>
        <item m="1" x="3847"/>
        <item m="1" x="5861"/>
        <item m="1" x="5148"/>
        <item m="1" x="3603"/>
        <item m="1" x="3607"/>
        <item m="1" x="4592"/>
        <item m="1" x="5396"/>
        <item m="1" x="5938"/>
        <item m="1" x="2029"/>
        <item m="1" x="2554"/>
        <item m="1" x="1265"/>
        <item m="1" x="7045"/>
        <item m="1" x="1897"/>
        <item m="1" x="5035"/>
        <item m="1" x="5632"/>
        <item m="1" x="2055"/>
        <item m="1" x="5750"/>
        <item m="1" x="4082"/>
        <item m="1" x="2710"/>
        <item m="1" x="4179"/>
        <item m="1" x="6700"/>
        <item m="1" x="5228"/>
        <item m="1" x="7565"/>
        <item m="1" x="2999"/>
        <item m="1" x="7563"/>
        <item m="1" x="3060"/>
        <item m="1" x="1907"/>
        <item m="1" x="1538"/>
        <item m="1" x="7363"/>
        <item m="1" x="1061"/>
        <item m="1" x="7687"/>
        <item m="1" x="4610"/>
        <item m="1" x="660"/>
        <item m="1" x="2995"/>
        <item m="1" x="7696"/>
        <item m="1" x="5445"/>
        <item m="1" x="5993"/>
        <item m="1" x="3567"/>
        <item m="1" x="4139"/>
        <item m="1" x="2669"/>
        <item m="1" x="3164"/>
        <item m="1" x="7734"/>
        <item m="1" x="1692"/>
        <item m="1" x="2202"/>
        <item m="1" x="2011"/>
        <item m="1" x="4357"/>
        <item m="1" x="6511"/>
        <item m="1" x="5025"/>
        <item m="1" x="3588"/>
        <item m="1" x="2321"/>
        <item m="1" x="1020"/>
        <item m="1" x="7638"/>
        <item m="1" x="6028"/>
        <item m="1" x="4569"/>
        <item m="1" x="3167"/>
        <item m="1" x="5800"/>
        <item m="1" x="6409"/>
        <item m="1" x="6426"/>
        <item m="1" x="6437"/>
        <item m="1" x="6449"/>
        <item m="1" x="6481"/>
        <item m="1" x="7032"/>
        <item m="1" x="6509"/>
        <item m="1" x="6517"/>
        <item m="1" x="4337"/>
        <item m="1" x="4925"/>
        <item m="1" x="4941"/>
        <item m="1" x="4953"/>
        <item m="1" x="4990"/>
        <item m="1" x="5008"/>
        <item m="1" x="5022"/>
        <item m="1" x="5041"/>
        <item m="1" x="5054"/>
        <item m="1" x="2964"/>
        <item m="1" x="3512"/>
        <item m="1" x="1353"/>
        <item m="1" x="1715"/>
        <item m="1" x="2226"/>
        <item m="1" x="2237"/>
        <item m="1" x="2247"/>
        <item m="1" x="2258"/>
        <item m="1" x="939"/>
        <item m="1" x="946"/>
        <item m="1" x="963"/>
        <item m="1" x="977"/>
        <item m="1" x="988"/>
        <item m="1" x="998"/>
        <item m="1" x="1011"/>
        <item m="1" x="1019"/>
        <item m="1" x="1026"/>
        <item m="1" x="1042"/>
        <item m="1" x="6908"/>
        <item m="1" x="7547"/>
        <item m="1" x="7558"/>
        <item m="1" x="7576"/>
        <item m="1" x="7595"/>
        <item m="1" x="7602"/>
        <item m="1" x="7609"/>
        <item m="1" x="7625"/>
        <item m="1" x="7636"/>
        <item m="1" x="5405"/>
        <item m="1" x="5943"/>
        <item m="1" x="3958"/>
        <item m="1" x="2603"/>
        <item m="1" x="1324"/>
        <item m="1" x="2423"/>
        <item m="1" x="1117"/>
        <item m="1" x="7774"/>
        <item m="1" x="6160"/>
        <item m="1" x="4698"/>
        <item m="1" x="3294"/>
        <item m="1" x="2042"/>
        <item m="1" x="752"/>
        <item m="1" x="7321"/>
        <item m="1" x="1818"/>
        <item m="1" x="499"/>
        <item m="1" x="7050"/>
        <item m="1" x="5519"/>
        <item m="1" x="4074"/>
        <item m="1" x="2705"/>
        <item m="1" x="1441"/>
        <item m="1" x="5101"/>
        <item m="1" x="7902"/>
        <item m="1" x="6302"/>
        <item m="1" x="4833"/>
        <item m="1" x="854"/>
        <item m="1" x="7453"/>
        <item m="1" x="5854"/>
        <item m="1" x="4399"/>
        <item m="1" x="5830"/>
        <item m="1" x="5640"/>
        <item m="1" x="4166"/>
        <item m="1" x="6708"/>
        <item m="1" x="5237"/>
        <item m="1" x="3782"/>
        <item m="1" x="2473"/>
        <item m="1" x="1152"/>
        <item m="1" x="3528"/>
        <item m="1" x="2249"/>
        <item m="1" x="967"/>
        <item m="1" x="7580"/>
        <item m="1" x="5974"/>
        <item m="1" x="4503"/>
        <item m="1" x="3104"/>
        <item m="1" x="4997"/>
        <item m="1" x="2942"/>
        <item m="1" x="1104"/>
        <item m="1" x="3457"/>
        <item m="1" x="6837"/>
        <item m="1" x="5338"/>
        <item m="1" x="3898"/>
        <item m="1" x="2558"/>
        <item m="1" x="1267"/>
        <item m="1" x="7967"/>
        <item m="1" x="6369"/>
        <item m="1" x="4885"/>
        <item m="1" x="7702"/>
        <item m="1" x="6088"/>
        <item m="1" x="4636"/>
        <item m="1" x="3231"/>
        <item m="1" x="2477"/>
        <item m="1" x="1990"/>
        <item m="1" x="683"/>
        <item m="1" x="7261"/>
        <item m="1" x="5690"/>
        <item m="1" x="4219"/>
        <item m="1" x="2840"/>
        <item m="1" x="5472"/>
        <item m="1" x="4019"/>
        <item m="1" x="6507"/>
        <item m="1" x="5021"/>
        <item m="1" x="3585"/>
        <item m="1" x="2317"/>
        <item m="1" x="1018"/>
        <item m="1" x="3612"/>
        <item m="1" x="7796"/>
        <item m="1" x="7881"/>
        <item m="1" x="6286"/>
        <item m="1" x="3392"/>
        <item m="1" x="2126"/>
        <item m="1" x="3152"/>
        <item m="1" x="1917"/>
        <item m="1" x="595"/>
        <item m="1" x="7164"/>
        <item m="1" x="4154"/>
        <item m="1" x="1531"/>
        <item m="1" x="1314"/>
        <item m="1" x="4932"/>
        <item m="1" x="413"/>
        <item m="1" x="6198"/>
        <item m="1" x="4105"/>
        <item m="1" x="2171"/>
        <item m="1" x="4484"/>
        <item m="1" x="7308"/>
        <item m="1" x="5723"/>
        <item m="1" x="4438"/>
        <item m="1" x="599"/>
        <item m="1" x="6813"/>
        <item m="1" x="5318"/>
        <item m="1" x="3881"/>
        <item m="1" x="5072"/>
        <item m="1" x="3626"/>
        <item m="1" x="1062"/>
        <item m="1" x="7688"/>
        <item m="1" x="6073"/>
        <item m="1" x="4611"/>
        <item m="1" x="3212"/>
        <item m="1" x="1975"/>
        <item m="1" x="661"/>
        <item m="1" x="422"/>
        <item m="1" x="5446"/>
        <item m="1" x="4640"/>
        <item m="1" x="2665"/>
        <item m="1" x="5047"/>
        <item m="1" x="2979"/>
        <item m="1" x="3329"/>
        <item m="1" x="2079"/>
        <item m="1" x="794"/>
        <item m="1" x="2809"/>
        <item m="1" x="5775"/>
        <item m="1" x="4309"/>
        <item m="1" x="7106"/>
        <item m="1" x="5570"/>
        <item m="1" x="4113"/>
        <item m="1" x="2736"/>
        <item m="1" x="1481"/>
        <item m="1" x="6614"/>
        <item m="1" x="5144"/>
        <item m="1" x="3691"/>
        <item m="1" x="7805"/>
        <item m="1" x="6190"/>
        <item m="1" x="4728"/>
        <item m="1" x="3317"/>
        <item m="1" x="2070"/>
        <item m="1" x="783"/>
        <item m="1" x="7353"/>
        <item m="1" x="3785"/>
        <item m="1" x="6443"/>
        <item m="1" x="7224"/>
        <item m="1" x="5655"/>
        <item m="1" x="4186"/>
        <item m="1" x="2812"/>
        <item m="1" x="6726"/>
        <item m="1" x="3572"/>
        <item m="1" x="6608"/>
        <item m="1" x="7601"/>
        <item m="1" x="5990"/>
        <item m="1" x="3129"/>
        <item m="1" x="1891"/>
        <item m="1" x="4291"/>
        <item m="1" x="2922"/>
        <item m="1" x="6860"/>
        <item m="1" x="5361"/>
        <item m="1" x="3913"/>
        <item m="1" x="2572"/>
        <item m="1" x="1288"/>
        <item m="1" x="7995"/>
        <item m="1" x="2400"/>
        <item m="1" x="1093"/>
        <item m="1" x="7732"/>
        <item m="1" x="6104"/>
        <item m="1" x="4655"/>
        <item m="1" x="3255"/>
        <item m="1" x="2014"/>
        <item m="1" x="705"/>
        <item m="1" x="7275"/>
        <item m="1" x="466"/>
        <item m="1" x="7007"/>
        <item m="1" x="4039"/>
        <item m="1" x="2673"/>
        <item m="1" x="1405"/>
        <item m="1" x="5051"/>
        <item m="1" x="3610"/>
        <item m="1" x="6258"/>
        <item m="1" x="826"/>
        <item m="1" x="7412"/>
        <item m="1" x="1738"/>
        <item m="1" x="2764"/>
        <item m="1" x="1516"/>
        <item m="1" x="4185"/>
        <item m="1" x="2811"/>
        <item m="1" x="7239"/>
        <item m="1" x="5673"/>
        <item m="1" x="4204"/>
        <item m="1" x="4646"/>
        <item m="1" x="7954"/>
        <item m="1" x="6357"/>
        <item m="1" x="7040"/>
        <item m="1" x="6762"/>
        <item m="1" x="5513"/>
        <item m="1" x="4069"/>
        <item m="1" x="2698"/>
        <item m="1" x="1429"/>
        <item m="1" x="6615"/>
        <item m="1" x="5151"/>
        <item m="1" x="5339"/>
        <item m="1" x="3993"/>
        <item m="1" x="2078"/>
        <item m="1" x="3813"/>
        <item m="1" x="4919"/>
        <item m="1" x="1559"/>
        <item m="1" x="7582"/>
        <item m="1" x="5340"/>
        <item m="1" x="3232"/>
        <item m="1" x="1386"/>
        <item m="1" x="7387"/>
        <item m="1" x="5050"/>
        <item m="1" x="3608"/>
        <item m="1" x="2345"/>
        <item m="1" x="1036"/>
        <item m="1" x="7655"/>
        <item m="1" x="1420"/>
        <item m="1" x="7433"/>
        <item m="1" x="3182"/>
        <item m="1" x="1948"/>
        <item m="1" x="4355"/>
        <item m="1" x="3641"/>
        <item m="1" x="1736"/>
        <item m="1" x="6926"/>
        <item m="1" x="6811"/>
        <item m="1" x="7287"/>
        <item m="1" x="5712"/>
        <item m="1" x="4243"/>
        <item m="1" x="2863"/>
        <item m="1" x="1641"/>
        <item m="1" x="6803"/>
        <item m="1" x="5310"/>
        <item m="1" x="3868"/>
        <item m="1" x="6534"/>
        <item m="1" x="5059"/>
        <item m="1" x="3615"/>
        <item m="1" x="2355"/>
        <item m="1" x="1050"/>
        <item m="1" x="7670"/>
        <item m="1" x="6057"/>
        <item m="1" x="4590"/>
        <item m="1" x="3197"/>
        <item m="1" x="1959"/>
        <item m="1" x="4360"/>
        <item m="1" x="2989"/>
        <item m="1" x="1742"/>
        <item m="1" x="6942"/>
        <item m="1" x="5431"/>
        <item m="1" x="3984"/>
        <item m="1" x="2629"/>
        <item m="1" x="1351"/>
        <item m="1" x="2441"/>
        <item m="1" x="1135"/>
        <item m="1" x="7806"/>
        <item m="1" x="6192"/>
        <item m="1" x="4731"/>
        <item m="1" x="3320"/>
        <item m="1" x="2072"/>
        <item m="1" x="786"/>
        <item m="1" x="1884"/>
        <item m="1" x="7085"/>
        <item m="1" x="5552"/>
        <item m="1" x="4097"/>
        <item m="1" x="1468"/>
        <item m="1" x="6603"/>
        <item m="1" x="5126"/>
        <item m="1" x="3679"/>
        <item m="1" x="6334"/>
        <item m="1" x="4862"/>
        <item m="1" x="3431"/>
        <item m="1" x="2165"/>
        <item m="1" x="873"/>
        <item m="1" x="7485"/>
        <item m="1" x="5887"/>
        <item m="1" x="4426"/>
        <item m="1" x="3035"/>
        <item m="1" x="1787"/>
        <item m="1" x="4193"/>
        <item m="1" x="2814"/>
        <item m="1" x="1579"/>
        <item m="1" x="6730"/>
        <item m="1" x="5267"/>
        <item m="1" x="3807"/>
        <item m="1" x="2492"/>
        <item m="1" x="1172"/>
        <item m="1" x="3583"/>
        <item m="1" x="7863"/>
        <item m="1" x="6240"/>
        <item m="1" x="1518"/>
        <item m="1" x="7766"/>
        <item m="1" x="7605"/>
        <item m="1" x="3775"/>
        <item m="1" x="5998"/>
        <item m="1" x="4537"/>
        <item m="1" x="3133"/>
        <item m="1" x="1898"/>
        <item m="1" x="5614"/>
        <item m="1" x="6872"/>
        <item m="1" x="5366"/>
        <item m="1" x="6114"/>
        <item m="1" x="6002"/>
        <item m="1" x="4542"/>
        <item m="1" x="3139"/>
        <item m="1" x="1905"/>
        <item m="1" x="590"/>
        <item m="1" x="7154"/>
        <item m="1" x="5621"/>
        <item m="1" x="4147"/>
        <item m="1" x="2770"/>
        <item m="1" x="7313"/>
        <item m="1" x="5729"/>
        <item m="1" x="4263"/>
        <item m="1" x="7267"/>
        <item m="1" x="3884"/>
        <item m="1" x="6549"/>
        <item m="1" x="7223"/>
        <item m="1" x="5079"/>
        <item m="1" x="2671"/>
        <item m="1" x="1068"/>
        <item m="1" x="7692"/>
        <item m="1" x="6077"/>
        <item m="1" x="4619"/>
        <item m="1" x="3218"/>
        <item m="1" x="1979"/>
        <item m="1" x="4385"/>
        <item m="1" x="3004"/>
        <item m="1" x="1750"/>
        <item m="1" x="429"/>
        <item m="1" x="6957"/>
        <item m="1" x="5451"/>
        <item m="1" x="3998"/>
        <item m="1" x="2647"/>
        <item m="1" x="1374"/>
        <item m="1" x="2462"/>
        <item m="1" x="1144"/>
        <item m="1" x="7818"/>
        <item m="1" x="6211"/>
        <item m="1" x="4751"/>
        <item m="1" x="3338"/>
        <item m="1" x="2083"/>
        <item m="1" x="795"/>
        <item m="1" x="7364"/>
        <item m="1" x="5781"/>
        <item m="1" x="552"/>
        <item m="1" x="7113"/>
        <item m="1" x="5577"/>
        <item m="1" x="4117"/>
        <item m="1" x="2739"/>
        <item m="1" x="1486"/>
        <item m="1" x="5155"/>
        <item m="1" x="3698"/>
        <item m="1" x="6351"/>
        <item m="1" x="3448"/>
        <item m="1" x="2179"/>
        <item m="1" x="889"/>
        <item m="1" x="4439"/>
        <item m="1" x="3053"/>
        <item m="1" x="1803"/>
        <item m="1" x="2832"/>
        <item m="1" x="1597"/>
        <item m="1" x="2309"/>
        <item m="1" x="1010"/>
        <item m="1" x="7624"/>
        <item m="1" x="6014"/>
        <item m="1" x="4551"/>
        <item m="1" x="3155"/>
        <item m="1" x="1922"/>
        <item m="1" x="601"/>
        <item m="1" x="7166"/>
        <item m="1" x="5628"/>
        <item m="1" x="6897"/>
        <item m="1" x="5395"/>
        <item m="1" x="3947"/>
        <item m="1" x="2598"/>
        <item m="1" x="1318"/>
        <item m="1" x="6421"/>
        <item m="1" x="4936"/>
        <item m="1" x="3518"/>
        <item m="1" x="6139"/>
        <item m="1" x="4675"/>
        <item m="1" x="3282"/>
        <item m="1" x="2036"/>
        <item m="1" x="739"/>
        <item m="1" x="7312"/>
        <item m="1" x="5728"/>
        <item m="1" x="4259"/>
        <item m="1" x="2878"/>
        <item m="1" x="1656"/>
        <item m="1" x="663"/>
        <item m="1" x="6508"/>
        <item m="1" x="7637"/>
        <item m="1" x="2890"/>
        <item m="1" x="3519"/>
        <item m="1" x="2232"/>
        <item m="1" x="6668"/>
        <item m="1" x="1491"/>
        <item m="1" x="2251"/>
        <item m="1" x="970"/>
        <item m="1" x="7583"/>
        <item m="1" x="3130"/>
        <item m="1" x="3322"/>
        <item m="1" x="4479"/>
        <item m="1" x="2561"/>
        <item m="1" x="1993"/>
        <item m="1" x="3078"/>
        <item m="1" x="533"/>
        <item m="1" x="5558"/>
        <item m="1" x="2724"/>
        <item m="1" x="1472"/>
        <item m="1" x="5269"/>
        <item m="1" x="7607"/>
        <item m="1" x="4303"/>
        <item m="1" x="1695"/>
        <item m="1" x="4310"/>
        <item m="1" x="2941"/>
        <item m="1" x="1700"/>
        <item m="1" x="2296"/>
        <item m="1" x="2761"/>
        <item m="1" x="7738"/>
        <item m="1" x="684"/>
        <item m="1" x="2559"/>
        <item m="1" x="3055"/>
        <item m="1" x="7376"/>
        <item m="1" x="3356"/>
        <item m="1" x="3952"/>
        <item m="1" x="3811"/>
        <item m="1" x="4354"/>
        <item m="1" x="4450"/>
        <item m="1" x="5093"/>
        <item m="1" x="2223"/>
        <item m="1" x="2718"/>
        <item m="1" x="2241"/>
        <item m="1" x="2734"/>
        <item m="1" x="7991"/>
        <item m="1" x="501"/>
        <item m="1" x="6224"/>
        <item m="1" x="7350"/>
        <item m="1" x="7982"/>
        <item m="1" x="2887"/>
        <item m="1" x="3441"/>
        <item m="1" x="1129"/>
        <item m="1" x="3146"/>
        <item m="1" x="5276"/>
        <item m="1" x="5823"/>
        <item m="1" x="5705"/>
        <item m="1" x="6306"/>
        <item m="1" x="5382"/>
        <item m="1" x="5930"/>
        <item m="1" x="5937"/>
        <item m="1" x="6592"/>
        <item m="1" x="4344"/>
        <item m="1" x="4523"/>
        <item m="1" x="4734"/>
        <item m="1" x="4929"/>
        <item m="1" x="5161"/>
        <item m="1" x="5342"/>
        <item m="1" x="5531"/>
        <item m="1" x="5708"/>
        <item m="1" x="2342"/>
        <item m="1" x="4670"/>
        <item m="1" x="4779"/>
        <item m="1" x="1425"/>
        <item m="1" x="4494"/>
        <item m="1" x="2657"/>
        <item m="1" x="4146"/>
        <item m="1" x="7715"/>
        <item m="1" x="2668"/>
        <item m="1" x="5616"/>
        <item m="1" x="5627"/>
        <item m="1" x="822"/>
        <item m="1" x="1862"/>
        <item m="1" x="3080"/>
        <item m="1" x="3930"/>
        <item m="1" x="7432"/>
        <item m="1" x="7537"/>
        <item m="1" x="7632"/>
        <item m="1" x="6678"/>
        <item m="1" x="6898"/>
        <item m="1" x="7230"/>
        <item m="1" x="7329"/>
        <item m="1" x="7635"/>
        <item m="1" x="7126"/>
        <item m="1" x="7234"/>
        <item m="1" x="7332"/>
        <item m="1" x="6689"/>
        <item m="1" x="6797"/>
        <item m="1" x="7016"/>
        <item m="1" x="7129"/>
        <item m="1" x="6693"/>
        <item m="1" x="6903"/>
        <item m="1" x="7021"/>
        <item m="1" x="7132"/>
        <item m="1" x="7342"/>
        <item m="1" x="6697"/>
        <item m="1" x="6800"/>
        <item m="1" x="6906"/>
        <item m="1" x="7025"/>
        <item m="1" x="7249"/>
        <item m="1" x="7347"/>
        <item m="1" x="7544"/>
        <item m="1" x="7549"/>
        <item m="1" x="6711"/>
        <item m="1" x="5707"/>
        <item m="1" x="6405"/>
        <item m="1" x="6413"/>
        <item m="1" x="2431"/>
        <item m="1" x="5676"/>
        <item m="1" x="1920"/>
        <item m="1" x="2254"/>
        <item m="1" x="2255"/>
        <item m="1" x="6034"/>
        <item m="1" x="6493"/>
        <item m="1" x="905"/>
        <item m="1" x="3891"/>
        <item m="1" x="4321"/>
        <item m="1" x="4425"/>
        <item m="1" x="4508"/>
        <item m="1" x="4608"/>
        <item m="1" x="5697"/>
        <item m="1" x="3717"/>
        <item m="1" x="3810"/>
        <item m="1" x="4085"/>
        <item m="1" x="4005"/>
        <item m="1" x="4096"/>
        <item m="1" x="4254"/>
        <item m="1" x="3732"/>
        <item m="1" x="3821"/>
        <item m="1" x="3917"/>
        <item m="1" x="4265"/>
        <item m="1" x="4024"/>
        <item m="1" x="3149"/>
        <item m="1" x="3156"/>
        <item m="1" x="3436"/>
        <item m="1" x="3534"/>
        <item m="1" x="3831"/>
        <item m="1" x="4028"/>
        <item m="1" x="3259"/>
        <item m="1" x="3355"/>
        <item m="1" x="3437"/>
        <item m="1" x="3359"/>
        <item m="1" x="5124"/>
        <item m="1" x="3363"/>
        <item m="1" x="3544"/>
        <item m="1" x="3843"/>
        <item m="1" x="3937"/>
        <item m="1" x="5828"/>
        <item m="1" x="3166"/>
        <item m="1" x="3270"/>
        <item m="1" x="3367"/>
        <item m="1" x="3446"/>
        <item m="1" x="3549"/>
        <item m="1" x="5455"/>
        <item m="1" x="3273"/>
        <item m="1" x="3369"/>
        <item m="1" x="3553"/>
        <item m="1" x="3652"/>
        <item m="1" x="3759"/>
        <item m="1" x="4038"/>
        <item m="1" x="3171"/>
        <item m="1" x="3276"/>
        <item m="1" x="3372"/>
        <item m="1" x="3456"/>
        <item m="1" x="3560"/>
        <item m="1" x="3660"/>
        <item m="1" x="3766"/>
        <item m="1" x="3953"/>
        <item m="1" x="4042"/>
        <item m="1" x="3175"/>
        <item m="1" x="414"/>
        <item m="1" x="602"/>
        <item m="1" x="704"/>
        <item m="1" x="801"/>
        <item m="1" x="417"/>
        <item m="1" x="709"/>
        <item m="1" x="420"/>
        <item m="1" x="513"/>
        <item m="1" x="717"/>
        <item m="1" x="880"/>
        <item m="1" x="516"/>
        <item m="1" x="612"/>
        <item m="1" x="811"/>
        <item m="1" x="885"/>
        <item m="1" x="428"/>
        <item m="1" x="522"/>
        <item m="1" x="618"/>
        <item m="1" x="526"/>
        <item m="1" x="730"/>
        <item m="1" x="816"/>
        <item m="1" x="432"/>
        <item m="1" x="529"/>
        <item m="1" x="824"/>
        <item m="1" x="902"/>
        <item m="1" x="541"/>
        <item m="1" x="741"/>
        <item m="1" x="438"/>
        <item m="1" x="538"/>
        <item m="1" x="7922"/>
        <item m="1" x="442"/>
        <item m="1" x="446"/>
        <item m="1" x="544"/>
        <item m="1" x="7827"/>
        <item m="1" x="7935"/>
        <item m="1" x="7834"/>
        <item m="1" x="453"/>
        <item m="1" x="554"/>
        <item m="1" x="7745"/>
        <item m="1" x="7837"/>
        <item m="1" x="7940"/>
        <item m="1" x="458"/>
        <item m="1" x="555"/>
        <item m="1" x="7748"/>
        <item m="1" x="462"/>
        <item m="1" x="7947"/>
        <item m="1" x="464"/>
        <item m="1" x="563"/>
        <item m="1" x="7438"/>
        <item m="1" x="7746"/>
        <item m="1" x="7838"/>
        <item m="1" x="7336"/>
        <item m="1" x="7440"/>
        <item m="1" x="7539"/>
        <item m="1" x="7843"/>
        <item m="1" x="7945"/>
        <item m="1" x="7847"/>
        <item m="1" x="7951"/>
        <item m="1" x="7450"/>
        <item m="1" x="7543"/>
        <item m="1" x="7644"/>
        <item m="1" x="7756"/>
        <item m="1" x="7853"/>
        <item m="1" x="7959"/>
        <item m="1" x="7349"/>
        <item m="1" x="7455"/>
        <item m="1" x="7550"/>
        <item m="1" x="7650"/>
        <item m="1" x="7762"/>
        <item m="1" x="7861"/>
        <item m="1" x="7970"/>
        <item m="1" x="7355"/>
        <item m="1" x="7457"/>
        <item m="1" x="7553"/>
        <item m="1" x="7653"/>
        <item m="1" x="7765"/>
        <item m="1" x="7867"/>
        <item m="1" x="7974"/>
        <item m="1" x="7357"/>
        <item m="1" x="7459"/>
        <item m="1" x="7555"/>
        <item m="1" x="7767"/>
        <item m="1" x="7872"/>
        <item m="1" x="7979"/>
        <item m="1" x="7557"/>
        <item m="1" x="7662"/>
        <item m="1" x="7981"/>
        <item m="1" x="7668"/>
        <item m="1" x="7773"/>
        <item m="1" x="7877"/>
        <item m="1" x="7985"/>
        <item m="1" x="6917"/>
        <item m="1" x="7259"/>
        <item m="1" x="7462"/>
        <item m="1" x="7556"/>
        <item m="1" x="7658"/>
        <item m="1" x="7769"/>
        <item m="1" x="6920"/>
        <item m="1" x="7262"/>
        <item m="1" x="7464"/>
        <item m="1" x="6930"/>
        <item m="1" x="7044"/>
        <item m="1" x="7153"/>
        <item m="1" x="7266"/>
        <item m="1" x="7361"/>
        <item m="1" x="7472"/>
        <item m="1" x="7569"/>
        <item m="1" x="7675"/>
        <item m="1" x="7780"/>
        <item m="1" x="7880"/>
        <item m="1" x="6933"/>
        <item m="1" x="7048"/>
        <item m="1" x="7784"/>
        <item m="1" x="7885"/>
        <item m="1" x="6940"/>
        <item m="1" x="7157"/>
        <item m="1" x="7268"/>
        <item m="1" x="7368"/>
        <item m="1" x="7480"/>
        <item m="1" x="7579"/>
        <item m="1" x="7682"/>
        <item m="1" x="7786"/>
        <item m="1" x="7889"/>
        <item m="1" x="6943"/>
        <item m="1" x="7162"/>
        <item m="1" x="7270"/>
        <item m="1" x="7484"/>
        <item m="1" x="7587"/>
        <item m="1" x="7685"/>
        <item m="1" x="7790"/>
        <item m="1" x="7892"/>
        <item m="1" x="6946"/>
        <item m="1" x="7373"/>
        <item m="1" x="7793"/>
        <item m="1" x="7895"/>
        <item m="1" x="7276"/>
        <item m="1" x="7381"/>
        <item m="1" x="7492"/>
        <item m="1" x="7593"/>
        <item m="1" x="7691"/>
        <item m="1" x="7794"/>
        <item m="1" x="7059"/>
        <item m="1" x="7173"/>
        <item m="1" x="7280"/>
        <item m="1" x="6516"/>
        <item m="1" x="6728"/>
        <item m="1" x="6833"/>
        <item m="1" x="7054"/>
        <item m="1" x="7167"/>
        <item m="1" x="7274"/>
        <item m="1" x="7378"/>
        <item m="1" x="7489"/>
        <item m="1" x="6836"/>
        <item m="1" x="6948"/>
        <item m="1" x="7057"/>
        <item m="1" x="7278"/>
        <item m="1" x="7384"/>
        <item m="1" x="7494"/>
        <item m="1" x="6521"/>
        <item m="1" x="6618"/>
        <item m="1" x="6951"/>
        <item m="1" x="7063"/>
        <item m="1" x="7177"/>
        <item m="1" x="7284"/>
        <item m="1" x="7389"/>
        <item m="1" x="6526"/>
        <item m="1" x="6621"/>
        <item m="1" x="6734"/>
        <item m="1" x="6953"/>
        <item m="1" x="7068"/>
        <item m="1" x="7181"/>
        <item m="1" x="7289"/>
        <item m="1" x="7395"/>
        <item m="1" x="7501"/>
        <item m="1" x="6528"/>
        <item m="1" x="6623"/>
        <item m="1" x="6736"/>
        <item m="1" x="6843"/>
        <item m="1" x="6956"/>
        <item m="1" x="7073"/>
        <item m="1" x="7187"/>
        <item m="1" x="7399"/>
        <item m="1" x="7505"/>
        <item m="1" x="6531"/>
        <item m="1" x="6626"/>
        <item m="1" x="6739"/>
        <item m="1" x="6846"/>
        <item m="1" x="6962"/>
        <item m="1" x="7077"/>
        <item m="1" x="7193"/>
        <item m="1" x="7300"/>
        <item m="1" x="7401"/>
        <item m="1" x="7508"/>
        <item m="1" x="6533"/>
        <item m="1" x="6628"/>
        <item m="1" x="7084"/>
        <item m="1" x="7201"/>
        <item m="1" x="7306"/>
        <item m="1" x="7510"/>
        <item m="1" x="6631"/>
        <item m="1" x="6742"/>
        <item m="1" x="6852"/>
        <item m="1" x="6969"/>
        <item m="1" x="7088"/>
        <item m="1" x="7204"/>
        <item m="1" x="7307"/>
        <item m="1" x="7406"/>
        <item m="1" x="7513"/>
        <item m="1" x="6539"/>
        <item m="1" x="6634"/>
        <item m="1" x="6744"/>
        <item m="1" x="6857"/>
        <item m="1" x="6972"/>
        <item m="1" x="7091"/>
        <item m="1" x="7208"/>
        <item m="1" x="7310"/>
        <item m="1" x="7408"/>
        <item m="1" x="7515"/>
        <item m="1" x="6542"/>
        <item m="1" x="6642"/>
        <item m="1" x="6753"/>
        <item m="1" x="6866"/>
        <item m="1" x="6978"/>
        <item m="1" x="7097"/>
        <item m="1" x="7413"/>
        <item m="1" x="6092"/>
        <item m="1" x="6213"/>
        <item m="1" x="6325"/>
        <item m="1" x="6435"/>
        <item m="1" x="6538"/>
        <item m="1" x="6632"/>
        <item m="1" x="6743"/>
        <item m="1" x="6855"/>
        <item m="1" x="7089"/>
        <item m="1" x="6093"/>
        <item m="1" x="6217"/>
        <item m="1" x="6330"/>
        <item m="1" x="6438"/>
        <item m="1" x="6638"/>
        <item m="1" x="7093"/>
        <item m="1" x="6097"/>
        <item m="1" x="6333"/>
        <item m="1" x="6440"/>
        <item m="1" x="6543"/>
        <item m="1" x="6645"/>
        <item m="1" x="6756"/>
        <item m="1" x="6869"/>
        <item m="1" x="6980"/>
        <item m="1" x="7098"/>
        <item m="1" x="6102"/>
        <item m="1" x="6223"/>
        <item m="1" x="6337"/>
        <item m="1" x="6445"/>
        <item m="1" x="6546"/>
        <item m="1" x="6875"/>
        <item m="1" x="6984"/>
        <item m="1" x="7103"/>
        <item m="1" x="6106"/>
        <item m="1" x="6227"/>
        <item m="1" x="6341"/>
        <item m="1" x="6447"/>
        <item m="1" x="3966"/>
        <item m="1" x="6654"/>
        <item m="1" x="6880"/>
        <item m="1" x="6989"/>
        <item m="1" x="7108"/>
        <item m="1" x="6110"/>
        <item m="1" x="6231"/>
        <item m="1" x="6343"/>
        <item m="1" x="6450"/>
        <item m="1" x="6552"/>
        <item m="1" x="6659"/>
        <item m="1" x="6884"/>
        <item m="1" x="6993"/>
        <item m="1" x="6113"/>
        <item m="1" x="6345"/>
        <item m="1" x="6453"/>
        <item m="1" x="6558"/>
        <item m="1" x="6666"/>
        <item m="1" x="6779"/>
        <item m="1" x="6890"/>
        <item m="1" x="6997"/>
        <item m="1" x="7117"/>
        <item m="1" x="6117"/>
        <item m="1" x="6237"/>
        <item m="1" x="6347"/>
        <item m="1" x="6457"/>
        <item m="1" x="6560"/>
        <item m="1" x="6670"/>
        <item m="1" x="6784"/>
        <item m="1" x="6892"/>
        <item m="1" x="7000"/>
        <item m="1" x="7118"/>
        <item m="1" x="6121"/>
        <item m="1" x="6242"/>
        <item m="1" x="6349"/>
        <item m="1" x="6459"/>
        <item m="1" x="6563"/>
        <item m="1" x="6674"/>
        <item m="1" x="6786"/>
        <item m="1" x="6894"/>
        <item m="1" x="7002"/>
        <item m="1" x="7119"/>
        <item m="1" x="6124"/>
        <item m="1" x="6244"/>
        <item m="1" x="6353"/>
        <item m="1" x="6462"/>
        <item m="1" x="6567"/>
        <item m="1" x="6679"/>
        <item m="1" x="6899"/>
        <item m="1" x="7004"/>
        <item m="1" x="7123"/>
        <item m="1" x="5749"/>
        <item m="1" x="5842"/>
        <item m="1" x="5929"/>
        <item m="1" x="6120"/>
        <item m="1" x="6241"/>
        <item m="1" x="6348"/>
        <item m="1" x="6458"/>
        <item m="1" x="6561"/>
        <item m="1" x="5751"/>
        <item m="1" x="5844"/>
        <item m="1" x="5932"/>
        <item m="1" x="6030"/>
        <item m="1" x="6123"/>
        <item m="1" x="6243"/>
        <item m="1" x="6352"/>
        <item m="1" x="6461"/>
        <item m="1" x="6564"/>
        <item m="1" x="6676"/>
        <item m="1" x="5754"/>
        <item m="1" x="5848"/>
        <item m="1" x="5934"/>
        <item m="1" x="6031"/>
        <item m="1" x="6127"/>
        <item m="1" x="6245"/>
        <item m="1" x="6354"/>
        <item m="1" x="6463"/>
        <item m="1" x="5756"/>
        <item m="1" x="5849"/>
        <item m="1" x="5936"/>
        <item m="1" x="6033"/>
        <item m="1" x="6132"/>
        <item m="1" x="6250"/>
        <item m="1" x="6360"/>
        <item m="1" x="6468"/>
        <item m="1" x="6572"/>
        <item m="1" x="6685"/>
        <item m="1" x="5759"/>
        <item m="1" x="5852"/>
        <item m="1" x="5941"/>
        <item m="1" x="6035"/>
        <item m="1" x="6138"/>
        <item m="1" x="6256"/>
        <item m="1" x="6474"/>
        <item m="1" x="6579"/>
        <item m="1" x="5763"/>
        <item m="1" x="5857"/>
        <item m="1" x="5946"/>
        <item m="1" x="6142"/>
        <item m="1" x="6261"/>
        <item m="1" x="6372"/>
        <item m="1" x="6479"/>
        <item m="1" x="6583"/>
        <item m="1" x="6695"/>
        <item m="1" x="5860"/>
        <item m="1" x="6484"/>
        <item m="1" x="6588"/>
        <item m="1" x="6698"/>
        <item m="1" x="5951"/>
        <item m="1" x="6148"/>
        <item m="1" x="6270"/>
        <item m="1" x="6488"/>
        <item m="1" x="6591"/>
        <item m="1" x="5770"/>
        <item m="1" x="5864"/>
        <item m="1" x="5953"/>
        <item m="1" x="6275"/>
        <item m="1" x="6383"/>
        <item m="1" x="6494"/>
        <item m="1" x="6595"/>
        <item m="1" x="6702"/>
        <item m="1" x="5772"/>
        <item m="1" x="5955"/>
        <item m="1" x="6052"/>
        <item m="1" x="6158"/>
        <item m="1" x="6279"/>
        <item m="1" x="6386"/>
        <item m="1" x="6496"/>
        <item m="1" x="6598"/>
        <item m="1" x="6704"/>
        <item m="1" x="5414"/>
        <item m="1" x="6046"/>
        <item m="1" x="5510"/>
        <item m="1" x="5612"/>
        <item m="1" x="5768"/>
        <item m="1" x="5863"/>
        <item m="1" x="5952"/>
        <item m="1" x="6048"/>
        <item m="1" x="6151"/>
        <item m="1" x="6272"/>
        <item m="1" x="5613"/>
        <item m="1" x="5691"/>
        <item m="1" x="5771"/>
        <item m="1" x="5865"/>
        <item m="1" x="6155"/>
        <item m="1" x="6276"/>
        <item m="1" x="5416"/>
        <item m="1" x="5512"/>
        <item m="1" x="5694"/>
        <item m="1" x="5773"/>
        <item m="1" x="5867"/>
        <item m="1" x="5957"/>
        <item m="1" x="6054"/>
        <item m="1" x="6282"/>
        <item m="1" x="5419"/>
        <item m="1" x="5515"/>
        <item m="1" x="5620"/>
        <item m="1" x="5695"/>
        <item m="1" x="5779"/>
        <item m="1" x="5872"/>
        <item m="1" x="5962"/>
        <item m="1" x="6165"/>
        <item m="1" x="6285"/>
        <item m="1" x="5421"/>
        <item m="1" x="5517"/>
        <item m="1" x="5623"/>
        <item m="1" x="5698"/>
        <item m="1" x="5783"/>
        <item m="1" x="5876"/>
        <item m="1" x="5969"/>
        <item m="1" x="6291"/>
        <item m="1" x="5428"/>
        <item m="1" x="5521"/>
        <item m="1" x="6070"/>
        <item m="1" x="6180"/>
        <item m="1" x="6297"/>
        <item m="1" x="5437"/>
        <item m="1" x="5527"/>
        <item m="1" x="5629"/>
        <item m="1" x="5706"/>
        <item m="1" x="5795"/>
        <item m="1" x="5891"/>
        <item m="1" x="5044"/>
        <item m="1" x="5159"/>
        <item m="1" x="5264"/>
        <item m="1" x="5337"/>
        <item m="1" x="5443"/>
        <item m="1" x="843"/>
        <item m="1" x="929"/>
        <item m="1" x="1432"/>
        <item m="1" x="1612"/>
        <item m="1" x="846"/>
        <item m="1" x="4785"/>
        <item m="1" x="5776"/>
        <item m="1" x="4546"/>
        <item m="1" x="3990"/>
        <item m="1" x="3710"/>
        <item m="1" x="3806"/>
        <item m="1" x="3899"/>
        <item m="1" x="3730"/>
        <item m="1" x="3265"/>
        <item m="1" x="3073"/>
        <item m="1" x="2912"/>
        <item m="1" x="3076"/>
        <item m="1" x="2211"/>
        <item m="1" x="2220"/>
        <item m="1" x="2417"/>
        <item m="1" x="2073"/>
        <item m="1" x="4817"/>
        <item m="1" x="7158"/>
        <item m="1" x="2831"/>
        <item m="1" x="6091"/>
        <item m="1" x="2370"/>
        <item m="1" x="2688"/>
        <item m="1" x="803"/>
        <item m="1" x="7594"/>
        <item m="1" x="2872"/>
        <item m="1" x="3461"/>
        <item m="1" x="3018"/>
        <item m="1" x="4267"/>
        <item m="1" x="2154"/>
        <item m="1" x="5259"/>
        <item m="1" x="7222"/>
        <item m="1" x="1081"/>
        <item m="1" x="2472"/>
        <item m="1" x="1717"/>
        <item m="1" x="7777"/>
        <item m="1" x="2426"/>
        <item m="1" x="2438"/>
        <item m="1" x="5145"/>
        <item m="1" x="4930"/>
        <item m="1" x="7512"/>
        <item m="1" x="410"/>
        <item m="1" x="3827"/>
        <item m="1" x="3829"/>
        <item m="1" x="3832"/>
        <item m="1" x="3835"/>
        <item m="1" x="3839"/>
        <item m="1" x="3846"/>
        <item m="1" x="3851"/>
        <item m="1" x="3856"/>
        <item m="1" x="3860"/>
        <item m="1" x="3451"/>
        <item m="1" x="3455"/>
        <item m="1" x="3458"/>
        <item m="1" x="3463"/>
        <item m="1" x="3466"/>
        <item m="1" x="3467"/>
        <item m="1" x="3473"/>
        <item m="1" x="3477"/>
        <item m="1" x="3483"/>
        <item m="1" x="3489"/>
        <item m="1" x="3091"/>
        <item m="1" x="3096"/>
        <item m="1" x="3098"/>
        <item m="1" x="3102"/>
        <item m="1" x="3105"/>
        <item m="1" x="3109"/>
        <item m="1" x="3114"/>
        <item m="1" x="3117"/>
        <item m="1" x="3121"/>
        <item m="1" x="3124"/>
        <item m="1" x="2777"/>
        <item m="1" x="2780"/>
        <item m="1" x="2784"/>
        <item m="1" x="2788"/>
        <item m="1" x="2790"/>
        <item m="1" x="2793"/>
        <item m="1" x="2798"/>
        <item m="1" x="2799"/>
        <item m="1" x="2803"/>
        <item m="1" x="2806"/>
        <item m="1" x="2505"/>
        <item m="1" x="2509"/>
        <item m="1" x="2511"/>
        <item m="1" x="2515"/>
        <item m="1" x="2517"/>
        <item m="1" x="2518"/>
        <item m="1" x="2522"/>
        <item m="1" x="2525"/>
        <item m="1" x="2529"/>
        <item m="1" x="2531"/>
        <item m="1" x="2182"/>
        <item m="1" x="2185"/>
        <item m="1" x="2187"/>
        <item m="1" x="2190"/>
        <item m="1" x="2191"/>
        <item m="1" x="2192"/>
        <item m="1" x="2194"/>
        <item m="1" x="2196"/>
        <item m="1" x="2200"/>
        <item m="1" x="2205"/>
        <item m="1" x="1855"/>
        <item m="1" x="1859"/>
        <item m="1" x="1861"/>
        <item m="1" x="1865"/>
        <item m="1" x="1871"/>
        <item m="1" x="1877"/>
        <item m="1" x="1878"/>
        <item m="1" x="1880"/>
        <item m="1" x="1883"/>
        <item m="1" x="1887"/>
        <item m="1" x="1541"/>
        <item m="1" x="1546"/>
        <item m="1" x="1548"/>
        <item m="1" x="1552"/>
        <item m="1" x="1557"/>
        <item m="1" x="1561"/>
        <item m="1" x="1563"/>
        <item m="1" x="1566"/>
        <item m="1" x="1569"/>
        <item m="1" x="1570"/>
        <item m="1" x="1190"/>
        <item m="1" x="1194"/>
        <item m="1" x="1196"/>
        <item m="1" x="1199"/>
        <item m="1" x="1204"/>
        <item m="1" x="1209"/>
        <item m="1" x="1211"/>
        <item m="1" x="1214"/>
        <item m="1" x="1217"/>
        <item m="1" x="1221"/>
        <item m="1" x="891"/>
        <item m="1" x="896"/>
        <item m="1" x="900"/>
        <item m="1" x="904"/>
        <item m="1" x="907"/>
        <item m="1" x="912"/>
        <item m="1" x="913"/>
        <item m="1" x="916"/>
        <item m="1" x="919"/>
        <item m="1" x="924"/>
        <item m="1" x="5356"/>
        <item m="1" x="5360"/>
        <item m="1" x="5363"/>
        <item m="1" x="5364"/>
        <item m="1" x="5369"/>
        <item m="1" x="5373"/>
        <item m="1" x="5381"/>
        <item m="1" x="5385"/>
        <item m="1" x="5390"/>
        <item m="1" x="5393"/>
        <item m="1" x="4968"/>
        <item m="1" x="4973"/>
        <item m="1" x="4975"/>
        <item m="1" x="4976"/>
        <item m="1" x="4980"/>
        <item m="1" x="4983"/>
        <item m="1" x="4992"/>
        <item m="1" x="4995"/>
        <item m="1" x="5000"/>
        <item m="1" x="5005"/>
        <item m="1" x="4581"/>
        <item m="1" x="4585"/>
        <item m="1" x="4588"/>
        <item m="1" x="4593"/>
        <item m="1" x="4595"/>
        <item m="1" x="4598"/>
        <item m="1" x="4605"/>
        <item m="1" x="4609"/>
        <item m="1" x="4615"/>
        <item m="1" x="4620"/>
        <item m="1" x="4230"/>
        <item m="1" x="4235"/>
        <item m="1" x="4239"/>
        <item m="1" x="4242"/>
        <item m="1" x="4244"/>
        <item m="1" x="4246"/>
        <item m="1" x="4251"/>
        <item m="1" x="4252"/>
        <item m="1" x="4257"/>
        <item m="1" x="4261"/>
        <item m="1" x="3908"/>
        <item m="1" x="3912"/>
        <item m="1" x="3916"/>
        <item m="1" x="3922"/>
        <item m="1" x="3925"/>
        <item m="1" x="3927"/>
        <item m="1" x="3932"/>
        <item m="1" x="3934"/>
        <item m="1" x="3942"/>
        <item m="1" x="3945"/>
        <item m="1" x="3543"/>
        <item m="1" x="3548"/>
        <item m="1" x="3552"/>
        <item m="1" x="3559"/>
        <item m="1" x="3562"/>
        <item m="1" x="3564"/>
        <item m="1" x="3568"/>
        <item m="1" x="3569"/>
        <item m="1" x="3574"/>
        <item m="1" x="3576"/>
        <item m="1" x="3184"/>
        <item m="1" x="3189"/>
        <item m="1" x="3192"/>
        <item m="1" x="3199"/>
        <item m="1" x="3201"/>
        <item m="1" x="3205"/>
        <item m="1" x="3207"/>
        <item m="1" x="3211"/>
        <item m="1" x="3215"/>
        <item m="1" x="3219"/>
        <item m="1" x="2849"/>
        <item m="1" x="2852"/>
        <item m="1" x="2856"/>
        <item m="1" x="2861"/>
        <item m="1" x="2865"/>
        <item m="1" x="2868"/>
        <item m="1" x="2871"/>
        <item m="1" x="2874"/>
        <item m="1" x="2876"/>
        <item m="1" x="2880"/>
        <item m="1" x="2567"/>
        <item m="1" x="2571"/>
        <item m="1" x="2575"/>
        <item m="1" x="2581"/>
        <item m="1" x="2584"/>
        <item m="1" x="2587"/>
        <item m="1" x="2588"/>
        <item m="1" x="2589"/>
        <item m="1" x="2590"/>
        <item m="1" x="2595"/>
        <item m="1" x="2262"/>
        <item m="1" x="2268"/>
        <item m="1" x="2274"/>
        <item m="1" x="2281"/>
        <item m="1" x="2285"/>
        <item m="1" x="2290"/>
        <item m="1" x="2295"/>
        <item m="1" x="2300"/>
        <item m="1" x="2302"/>
        <item m="1" x="2305"/>
        <item m="1" x="6961"/>
        <item m="1" x="6966"/>
        <item m="1" x="6968"/>
        <item m="1" x="6971"/>
        <item m="1" x="6977"/>
        <item m="1" x="6981"/>
        <item m="1" x="6987"/>
        <item m="1" x="6990"/>
        <item m="1" x="6995"/>
        <item m="1" x="6998"/>
        <item m="1" x="6551"/>
        <item m="1" x="6557"/>
        <item m="1" x="6559"/>
        <item m="1" x="6562"/>
        <item m="1" x="6566"/>
        <item m="1" x="6569"/>
        <item m="1" x="6576"/>
        <item m="1" x="6580"/>
        <item m="1" x="6586"/>
        <item m="1" x="6589"/>
        <item m="1" x="6141"/>
        <item m="1" x="6145"/>
        <item m="1" x="6147"/>
        <item m="1" x="6153"/>
        <item m="1" x="6157"/>
        <item m="1" x="6162"/>
        <item m="1" x="6170"/>
        <item m="1" x="6173"/>
        <item m="1" x="6177"/>
        <item m="1" x="6181"/>
        <item m="1" x="5785"/>
        <item m="1" x="5789"/>
        <item m="1" x="5792"/>
        <item m="1" x="5797"/>
        <item m="1" x="5799"/>
        <item m="1" x="5803"/>
        <item m="1" x="5808"/>
        <item m="1" x="5809"/>
        <item m="1" x="5814"/>
        <item m="1" x="5818"/>
        <item m="1" x="5454"/>
        <item m="1" x="5460"/>
        <item m="1" x="5463"/>
        <item m="1" x="5469"/>
        <item m="1" x="5471"/>
        <item m="1" x="5473"/>
        <item m="1" x="5476"/>
        <item m="1" x="5478"/>
        <item m="1" x="5482"/>
        <item m="1" x="5486"/>
        <item m="1" x="5083"/>
        <item m="1" x="5087"/>
        <item m="1" x="5092"/>
        <item m="1" x="5099"/>
        <item m="1" x="5105"/>
        <item m="1" x="5106"/>
        <item m="1" x="5108"/>
        <item m="1" x="5110"/>
        <item m="1" x="5115"/>
        <item m="1" x="5118"/>
        <item m="1" x="4677"/>
        <item m="1" x="4682"/>
        <item m="1" x="4686"/>
        <item m="1" x="4693"/>
        <item m="1" x="4697"/>
        <item m="1" x="4703"/>
        <item m="1" x="4705"/>
        <item m="1" x="4708"/>
        <item m="1" x="4713"/>
        <item m="1" x="4717"/>
        <item m="1" x="4315"/>
        <item m="1" x="4320"/>
        <item m="1" x="4327"/>
        <item m="1" x="4332"/>
        <item m="1" x="4335"/>
        <item m="1" x="4339"/>
        <item m="1" x="4343"/>
        <item m="1" x="4346"/>
        <item m="1" x="4347"/>
        <item m="1" x="4350"/>
        <item m="1" x="4000"/>
        <item m="1" x="4004"/>
        <item m="1" x="4008"/>
        <item m="1" x="4013"/>
        <item m="1" x="4016"/>
        <item m="1" x="4023"/>
        <item m="1" x="4026"/>
        <item m="1" x="4029"/>
        <item m="1" x="4030"/>
        <item m="1" x="4033"/>
        <item m="1" x="3632"/>
        <item m="1" x="3636"/>
        <item m="1" x="3639"/>
        <item m="1" x="3645"/>
        <item m="1" x="3651"/>
        <item m="1" x="3659"/>
        <item m="1" x="3663"/>
        <item m="1" x="3665"/>
        <item m="1" x="3667"/>
        <item m="1" x="3669"/>
        <item m="1" x="515"/>
        <item m="1" x="521"/>
        <item m="1" x="525"/>
        <item m="1" x="528"/>
        <item m="1" x="532"/>
        <item m="1" x="536"/>
        <item m="1" x="540"/>
        <item m="1" x="542"/>
        <item m="1" x="548"/>
        <item m="1" x="550"/>
        <item m="1" x="7852"/>
        <item m="1" x="7858"/>
        <item m="1" x="7860"/>
        <item m="1" x="7866"/>
        <item m="1" x="7871"/>
        <item m="1" x="7873"/>
        <item m="1" x="7876"/>
        <item m="1" x="7878"/>
        <item m="1" x="7883"/>
        <item m="1" x="7886"/>
        <item m="1" x="7471"/>
        <item m="1" x="7477"/>
        <item m="1" x="7479"/>
        <item m="1" x="7483"/>
        <item m="1" x="7488"/>
        <item m="1" x="7491"/>
        <item m="1" x="7496"/>
        <item m="1" x="7498"/>
        <item m="1" x="7503"/>
        <item m="1" x="7506"/>
        <item m="1" x="7067"/>
        <item m="1" x="7072"/>
        <item m="1" x="7076"/>
        <item m="1" x="7083"/>
        <item m="1" x="7087"/>
        <item m="1" x="7090"/>
        <item m="1" x="7096"/>
        <item m="1" x="7100"/>
        <item m="1" x="7105"/>
        <item m="1" x="7110"/>
        <item m="1" x="6649"/>
        <item m="1" x="6653"/>
        <item m="1" x="6658"/>
        <item m="1" x="6665"/>
        <item m="1" x="6669"/>
        <item m="1" x="6673"/>
        <item m="1" x="6677"/>
        <item m="1" x="6682"/>
        <item m="1" x="6688"/>
        <item m="1" x="6692"/>
        <item m="1" x="6249"/>
        <item m="1" x="6255"/>
        <item m="1" x="6260"/>
        <item m="1" x="6267"/>
        <item m="1" x="6269"/>
        <item m="1" x="6274"/>
        <item m="1" x="6278"/>
        <item m="1" x="6283"/>
        <item m="1" x="6289"/>
        <item m="1" x="6293"/>
        <item m="1" x="5871"/>
        <item m="1" x="5875"/>
        <item m="1" x="5880"/>
        <item m="1" x="5886"/>
        <item m="1" x="5889"/>
        <item m="1" x="5893"/>
        <item m="1" x="5895"/>
        <item m="1" x="5896"/>
        <item m="1" x="5899"/>
        <item m="1" x="5901"/>
        <item m="1" x="5533"/>
        <item m="1" x="5538"/>
        <item m="1" x="5543"/>
        <item m="1" x="5550"/>
        <item m="1" x="5556"/>
        <item m="1" x="5563"/>
        <item m="1" x="5565"/>
        <item m="1" x="5567"/>
        <item m="1" x="5569"/>
        <item m="1" x="5574"/>
        <item m="1" x="5181"/>
        <item m="1" x="5186"/>
        <item m="1" x="5190"/>
        <item m="1" x="5197"/>
        <item m="1" x="5202"/>
        <item m="1" x="5212"/>
        <item m="1" x="5216"/>
        <item m="1" x="5218"/>
        <item m="1" x="5219"/>
        <item m="1" x="5222"/>
        <item m="1" x="1924"/>
        <item m="1" x="1928"/>
        <item m="1" x="1929"/>
        <item m="1" x="1930"/>
        <item m="1" x="1936"/>
        <item m="1" x="1937"/>
        <item m="1" x="1941"/>
        <item m="1" x="1942"/>
        <item m="1" x="1944"/>
        <item m="1" x="1946"/>
        <item m="1" x="1599"/>
        <item m="1" x="1603"/>
        <item m="1" x="1604"/>
        <item m="1" x="1606"/>
        <item m="1" x="1608"/>
        <item m="1" x="1610"/>
        <item m="1" x="1615"/>
        <item m="1" x="1617"/>
        <item m="1" x="1619"/>
        <item m="1" x="1621"/>
        <item m="1" x="1251"/>
        <item m="1" x="1257"/>
        <item m="1" x="1260"/>
        <item m="1" x="1264"/>
        <item m="1" x="1268"/>
        <item m="1" x="1271"/>
        <item m="1" x="1275"/>
        <item m="1" x="1276"/>
        <item m="1" x="1277"/>
        <item m="1" x="1281"/>
        <item m="1" x="948"/>
        <item m="1" x="952"/>
        <item m="1" x="956"/>
        <item m="1" x="961"/>
        <item m="1" x="966"/>
        <item m="1" x="971"/>
        <item m="1" x="974"/>
        <item m="1" x="976"/>
        <item m="1" x="978"/>
        <item m="1" x="982"/>
        <item m="1" x="604"/>
        <item m="1" x="608"/>
        <item m="1" x="611"/>
        <item m="1" x="617"/>
        <item m="1" x="619"/>
        <item m="1" x="622"/>
        <item m="1" x="625"/>
        <item m="1" x="629"/>
        <item m="1" x="631"/>
        <item m="1" x="634"/>
        <item m="1" x="7944"/>
        <item m="1" x="7950"/>
        <item m="1" x="7958"/>
        <item m="1" x="7965"/>
        <item m="1" x="7969"/>
        <item m="1" x="7973"/>
        <item m="1" x="7978"/>
        <item m="1" x="7980"/>
        <item m="1" x="7984"/>
        <item m="1" x="7987"/>
        <item m="1" x="7560"/>
        <item m="1" x="7564"/>
        <item m="1" x="7568"/>
        <item m="1" x="7575"/>
        <item m="1" x="7578"/>
        <item m="1" x="7586"/>
        <item m="1" x="7589"/>
        <item m="1" x="7592"/>
        <item m="1" x="7596"/>
        <item m="1" x="7597"/>
        <item m="1" x="7170"/>
        <item m="1" x="7176"/>
        <item m="1" x="7180"/>
        <item m="1" x="7186"/>
        <item m="1" x="7192"/>
        <item m="1" x="7200"/>
        <item m="1" x="7203"/>
        <item m="1" x="7207"/>
        <item m="1" x="7210"/>
        <item m="1" x="7214"/>
        <item m="1" x="6748"/>
        <item m="1" x="6755"/>
        <item m="1" x="6761"/>
        <item m="1" x="6768"/>
        <item m="1" x="6771"/>
        <item m="1" x="6778"/>
        <item m="1" x="6783"/>
        <item m="1" x="6785"/>
        <item m="1" x="6788"/>
        <item m="1" x="6791"/>
        <item m="1" x="3251"/>
        <item m="1" x="3254"/>
        <item m="1" x="3257"/>
        <item m="1" x="3262"/>
        <item m="1" x="3266"/>
        <item m="1" x="3268"/>
        <item m="1" x="3272"/>
        <item m="1" x="3275"/>
        <item m="1" x="3279"/>
        <item m="1" x="3280"/>
        <item m="1" x="2914"/>
        <item m="1" x="2920"/>
        <item m="1" x="2923"/>
        <item m="1" x="2927"/>
        <item m="1" x="2930"/>
        <item m="1" x="2934"/>
        <item m="1" x="2938"/>
        <item m="1" x="2940"/>
        <item m="1" x="2943"/>
        <item m="1" x="2948"/>
        <item m="1" x="2622"/>
        <item m="1" x="2625"/>
        <item m="1" x="2628"/>
        <item m="1" x="2631"/>
        <item m="1" x="2633"/>
        <item m="1" x="2635"/>
        <item m="1" x="2639"/>
        <item m="1" x="2641"/>
        <item m="1" x="2643"/>
        <item m="1" x="2648"/>
        <item m="1" x="2344"/>
        <item m="1" x="2351"/>
        <item m="1" x="2353"/>
        <item m="1" x="2354"/>
        <item m="1" x="2359"/>
        <item m="1" x="2361"/>
        <item m="1" x="2365"/>
        <item m="1" x="2366"/>
        <item m="1" x="2369"/>
        <item m="1" x="2371"/>
        <item m="1" x="2008"/>
        <item m="1" x="2013"/>
        <item m="1" x="2016"/>
        <item m="1" x="2021"/>
        <item m="1" x="2022"/>
        <item m="1" x="2024"/>
        <item m="1" x="2028"/>
        <item m="1" x="2031"/>
        <item m="1" x="2034"/>
        <item m="1" x="2035"/>
        <item m="1" x="1677"/>
        <item m="1" x="1683"/>
        <item m="1" x="1687"/>
        <item m="1" x="1690"/>
        <item m="1" x="1694"/>
        <item m="1" x="1696"/>
        <item m="1" x="1698"/>
        <item m="1" x="1699"/>
        <item m="1" x="1701"/>
        <item m="1" x="1703"/>
        <item m="1" x="1338"/>
        <item m="1" x="1344"/>
        <item m="1" x="1347"/>
        <item m="1" x="1352"/>
        <item m="1" x="1356"/>
        <item m="1" x="1360"/>
        <item m="1" x="1363"/>
        <item m="1" x="1368"/>
        <item m="1" x="1371"/>
        <item m="1" x="1375"/>
        <item m="1" x="1035"/>
        <item m="1" x="1039"/>
        <item m="1" x="1044"/>
        <item m="1" x="1047"/>
        <item m="1" x="1052"/>
        <item m="1" x="1055"/>
        <item m="1" x="1056"/>
        <item m="1" x="1060"/>
        <item m="1" x="1063"/>
        <item m="1" x="1067"/>
        <item m="1" x="696"/>
        <item m="1" x="703"/>
        <item m="1" x="708"/>
        <item m="1" x="716"/>
        <item m="1" x="720"/>
        <item m="1" x="727"/>
        <item m="1" x="729"/>
        <item m="1" x="733"/>
        <item m="1" x="735"/>
        <item m="1" x="738"/>
        <item m="1" x="4753"/>
        <item m="1" x="4757"/>
        <item m="1" x="4759"/>
        <item m="1" x="4764"/>
        <item m="1" x="4768"/>
        <item m="1" x="4770"/>
        <item m="1" x="4776"/>
        <item m="1" x="4778"/>
        <item m="1" x="4780"/>
        <item m="1" x="4782"/>
        <item m="1" x="4388"/>
        <item m="1" x="4393"/>
        <item m="1" x="4396"/>
        <item m="1" x="4398"/>
        <item m="1" x="4400"/>
        <item m="1" x="4402"/>
        <item m="1" x="4406"/>
        <item m="1" x="4409"/>
        <item m="1" x="4410"/>
        <item m="1" x="4413"/>
        <item m="1" x="4062"/>
        <item m="1" x="4068"/>
        <item m="1" x="4070"/>
        <item m="1" x="4072"/>
        <item m="1" x="4073"/>
        <item m="1" x="4076"/>
        <item m="1" x="4079"/>
        <item m="1" x="4080"/>
        <item m="1" x="4081"/>
        <item m="1" x="4083"/>
        <item m="1" x="3705"/>
        <item m="1" x="3711"/>
        <item m="1" x="3715"/>
        <item m="1" x="3718"/>
        <item m="1" x="3722"/>
        <item m="1" x="3725"/>
        <item m="1" x="3728"/>
        <item m="1" x="3731"/>
        <item m="1" x="3734"/>
        <item m="1" x="3738"/>
        <item m="1" x="3343"/>
        <item m="1" x="3346"/>
        <item m="1" x="3348"/>
        <item m="1" x="3351"/>
        <item m="1" x="3353"/>
        <item m="1" x="3357"/>
        <item m="1" x="3362"/>
        <item m="1" x="3366"/>
        <item m="1" x="1034"/>
        <item m="1" x="858"/>
        <item m="1" x="2363"/>
        <item m="1" x="633"/>
        <item m="1" x="1642"/>
        <item m="1" x="1720"/>
        <item m="1" x="1989"/>
        <item m="1" x="2455"/>
        <item m="1" x="1322"/>
        <item m="1" x="1411"/>
        <item m="1" x="4295"/>
        <item m="1" x="5945"/>
        <item m="1" x="2337"/>
        <item m="1" x="7034"/>
        <item m="1" x="1000"/>
        <item m="1" x="6149"/>
        <item m="1" x="2142"/>
        <item m="1" x="4162"/>
        <item m="1" x="6544"/>
        <item m="1" x="7372"/>
        <item m="1" x="6646"/>
        <item m="1" x="2313"/>
        <item m="1" x="6757"/>
        <item m="1" x="5215"/>
        <item m="1" x="6937"/>
        <item m="1" x="7518"/>
        <item m="1" x="7608"/>
        <item m="1" x="7709"/>
        <item m="1" x="7815"/>
        <item m="1" x="4586"/>
        <item m="1" x="3600"/>
        <item m="1" x="3033"/>
        <item m="1" x="2881"/>
        <item m="1" x="1666"/>
        <item m="1" x="2755"/>
        <item m="1" x="2980"/>
        <item m="1" x="1748"/>
        <item m="1" x="2829"/>
        <item m="1" x="7418"/>
        <item m="1" x="1283"/>
        <item m="1" x="7522"/>
        <item m="1" x="1378"/>
        <item m="1" x="7612"/>
        <item m="1" x="1471"/>
        <item m="1" x="7714"/>
        <item m="1" x="1562"/>
        <item m="1" x="1654"/>
        <item m="1" x="7918"/>
        <item m="1" x="1732"/>
        <item m="1" x="1896"/>
        <item m="1" x="1669"/>
        <item m="1" x="1992"/>
        <item m="1" x="804"/>
        <item m="1" x="1287"/>
        <item m="1" x="7665"/>
        <item m="1" x="1381"/>
        <item m="1" x="7383"/>
        <item m="1" x="1474"/>
        <item m="1" x="5981"/>
        <item m="1" x="3982"/>
        <item m="1" x="5626"/>
        <item m="1" x="2001"/>
        <item m="1" x="6616"/>
        <item m="1" x="656"/>
        <item m="1" x="7828"/>
        <item m="1" x="7930"/>
        <item m="1" x="5793"/>
        <item m="1" x="3830"/>
        <item m="1" x="6129"/>
        <item m="1" x="6967"/>
        <item m="1" x="6246"/>
        <item m="1" x="1987"/>
        <item m="1" x="6356"/>
        <item m="1" x="7005"/>
        <item m="1" x="3245"/>
        <item m="1" x="2596"/>
        <item m="1" x="1331"/>
        <item m="1" x="2481"/>
        <item m="1" x="2197"/>
        <item m="1" x="984"/>
        <item m="1" x="7127"/>
        <item m="1" x="1069"/>
        <item m="1" x="7235"/>
        <item m="1" x="1134"/>
        <item m="1" x="7333"/>
        <item m="1" x="1210"/>
        <item m="1" x="1311"/>
        <item m="1" x="1319"/>
        <item m="1" x="1398"/>
        <item m="1" x="6384"/>
        <item m="1" x="1576"/>
        <item m="1" x="7839"/>
        <item m="1" x="1662"/>
        <item m="1" x="986"/>
        <item m="1" x="1070"/>
        <item m="1" x="7237"/>
        <item m="1" x="1136"/>
        <item m="1" x="5643"/>
        <item m="1" x="1401"/>
        <item m="1" x="4536"/>
        <item m="1" x="560"/>
        <item m="1" x="7027"/>
        <item m="1" x="7138"/>
        <item m="1" x="1367"/>
        <item m="1" x="1373"/>
        <item m="1" x="1909"/>
        <item m="1" x="1915"/>
        <item m="1" x="3816"/>
        <item m="1" x="1801"/>
        <item m="1" x="5831"/>
        <item m="1" x="997"/>
        <item m="1" x="1622"/>
        <item m="1" x="4414"/>
        <item m="1" x="1528"/>
        <item m="1" x="4578"/>
        <item m="1" x="7846"/>
        <item m="1" x="1980"/>
        <item m="1" x="4815"/>
        <item m="1" x="1009"/>
        <item m="1" x="7246"/>
        <item m="1" x="2134"/>
        <item m="1" x="5004"/>
        <item m="1" x="2947"/>
        <item m="1" x="3001"/>
        <item m="1" x="6650"/>
        <item m="1" x="7281"/>
        <item m="1" x="6012"/>
        <item m="1" x="1678"/>
        <item m="1" x="2163"/>
        <item m="1" x="3944"/>
        <item m="1" x="7723"/>
        <item m="1" x="7109"/>
        <item m="1" x="2534"/>
        <item m="1" x="3006"/>
        <item m="1" x="6655"/>
        <item m="1" x="6017"/>
        <item m="1" x="1684"/>
        <item m="1" x="3950"/>
        <item m="1" x="7728"/>
        <item m="1" x="7114"/>
        <item m="1" x="2536"/>
        <item m="1" x="2978"/>
        <item m="1" x="7311"/>
        <item m="1" x="1239"/>
        <item m="1" x="2612"/>
        <item m="1" x="6199"/>
        <item m="1" x="6044"/>
        <item m="1" x="6047"/>
        <item m="1" x="676"/>
        <item m="1" x="728"/>
        <item m="1" x="4289"/>
        <item m="1" x="7986"/>
        <item m="1" x="4449"/>
        <item m="1" x="1691"/>
        <item m="1" x="7520"/>
        <item m="1" x="1645"/>
        <item m="1" x="1852"/>
        <item m="1" x="689"/>
        <item m="1" x="461"/>
        <item m="1" x="994"/>
        <item m="1" x="7742"/>
        <item m="1" x="3668"/>
        <item m="1" x="1854"/>
        <item m="1" x="5757"/>
        <item m="1" x="416"/>
        <item m="1" x="6799"/>
        <item m="1" x="996"/>
        <item m="1" x="2382"/>
        <item m="1" x="3675"/>
        <item m="1" x="6667"/>
        <item m="1" x="3968"/>
        <item m="1" x="1154"/>
        <item m="1" x="2604"/>
        <item m="1" x="591"/>
        <item m="1" x="679"/>
        <item m="1" x="962"/>
        <item m="1" x="586"/>
        <item m="1" x="3760"/>
        <item m="1" x="2539"/>
        <item m="1" x="7656"/>
        <item m="1" x="441"/>
        <item m="1" x="4188"/>
        <item m="1" x="7896"/>
        <item m="1" x="4200"/>
        <item m="1" x="2933"/>
        <item m="1" x="2276"/>
        <item m="1" x="753"/>
        <item m="1" x="925"/>
        <item m="1" x="2763"/>
        <item m="1" x="7317"/>
        <item m="1" x="921"/>
        <item m="1" x="4570"/>
        <item m="1" x="3454"/>
        <item m="1" x="762"/>
        <item m="1" x="7006"/>
        <item m="1" x="463"/>
        <item m="1" x="4478"/>
        <item m="1" x="3653"/>
        <item m="1" x="4476"/>
        <item m="1" x="646"/>
        <item m="1" x="6780"/>
        <item m="1" x="4394"/>
        <item m="1" x="4667"/>
        <item m="1" x="4272"/>
        <item m="1" x="7212"/>
        <item m="1" x="969"/>
        <item m="1" x="1849"/>
        <item m="1" x="835"/>
        <item m="1" x="3837"/>
        <item m="1" x="518"/>
        <item m="1" x="2988"/>
        <item m="1" x="3771"/>
        <item m="1" x="743"/>
        <item m="1" x="4575"/>
        <item m="1" x="7536"/>
        <item m="1" x="426"/>
        <item m="1" x="681"/>
        <item m="1" x="2601"/>
        <item m="1" x="4924"/>
        <item m="1" x="7009"/>
        <item m="1" x="2030"/>
        <item m="1" x="649"/>
        <item m="1" x="768"/>
        <item m="1" x="6789"/>
        <item m="1" x="4870"/>
        <item m="1" x="950"/>
        <item m="1" x="7891"/>
        <item m="1" x="3481"/>
        <item m="1" x="4562"/>
        <item m="1" x="1764"/>
        <item m="1" x="3871"/>
        <item m="1" x="923"/>
        <item m="1" x="1427"/>
        <item m="1" x="5659"/>
        <item m="1" x="1755"/>
        <item m="1" x="830"/>
        <item m="1" x="5918"/>
        <item m="1" x="3510"/>
        <item m="1" x="1555"/>
        <item m="1" x="503"/>
        <item m="1" x="6556"/>
        <item m="1" x="2131"/>
        <item m="1" x="7015"/>
        <item m="1" x="7791"/>
        <item m="1" x="2292"/>
        <item m="1" x="5386"/>
        <item m="1" x="1590"/>
        <item m="1" x="2678"/>
        <item m="1" x="1016"/>
        <item m="1" x="5850"/>
        <item m="1" x="7932"/>
        <item m="1" x="7788"/>
        <item m="1" x="4184"/>
        <item m="1" x="7410"/>
        <item m="1" x="1404"/>
        <item m="1" x="6324"/>
        <item m="1" x="750"/>
        <item m="1" x="4198"/>
        <item m="1" x="2208"/>
        <item m="1" x="3661"/>
        <item m="1" x="5103"/>
        <item m="1" x="5023"/>
        <item m="1" x="5067"/>
        <item m="1" x="5042"/>
        <item m="1" x="5113"/>
        <item m="1" x="5082"/>
        <item m="1" x="5055"/>
        <item m="1" x="5009"/>
        <item m="1" x="3420"/>
        <item m="1" x="3877"/>
        <item m="1" x="5588"/>
        <item m="1" x="5719"/>
        <item m="1" x="1585"/>
        <item m="1" x="1127"/>
        <item m="1" x="7367"/>
        <item m="1" x="937"/>
        <item m="1" x="1728"/>
        <item m="1" x="2716"/>
        <item m="1" x="4543"/>
        <item m="1" x="5102"/>
        <item m="1" x="1232"/>
        <item m="1" x="1910"/>
        <item m="1" x="1033"/>
        <item m="1" x="3143"/>
        <item m="1" x="7989"/>
        <item m="1" x="2235"/>
        <item m="1" x="5935"/>
        <item m="1" x="1455"/>
        <item m="1" x="2222"/>
        <item m="1" x="5166"/>
        <item m="1" x="5399"/>
        <item m="1" x="2976"/>
        <item m="1" x="2541"/>
        <item m="1" x="4348"/>
        <item m="1" x="2821"/>
        <item m="1" x="7434"/>
        <item m="1" x="4031"/>
        <item m="1" x="4788"/>
        <item m="1" x="841"/>
        <item m="1" x="6265"/>
        <item m="1" x="7511"/>
        <item m="1" x="3085"/>
        <item m="1" x="7825"/>
        <item m="1" x="7327"/>
        <item m="1" x="3933"/>
        <item m="1" x="910"/>
        <item m="1" x="6891"/>
        <item m="1" x="3657"/>
        <item m="1" x="868"/>
        <item m="1" x="5291"/>
        <item m="1" x="4984"/>
        <item m="1" x="4407"/>
        <item m="1" x="506"/>
        <item m="1" x="4982"/>
        <item m="1" x="1520"/>
        <item m="1" x="497"/>
        <item m="1" x="7807"/>
        <item m="1" x="502"/>
        <item m="1" x="6722"/>
        <item m="1" x="4882"/>
        <item m="1" x="5193"/>
        <item m="1" x="6135"/>
        <item m="1" x="6643"/>
        <item m="1" x="6781"/>
        <item m="1" x="1408"/>
        <item m="1" x="7456"/>
        <item m="1" x="1247"/>
        <item m="1" x="4528"/>
        <item m="1" x="1629"/>
        <item m="1" x="3991"/>
        <item m="1" x="3021"/>
        <item m="1" x="2392"/>
        <item m="1" x="914"/>
        <item m="1" x="7229"/>
        <item m="1" x="4381"/>
        <item m="1" x="3862"/>
        <item m="1" x="450"/>
        <item m="1" x="5587"/>
        <item m="1" x="7221"/>
        <item m="1" x="5302"/>
        <item m="1" x="3664"/>
        <item m="1" x="2919"/>
        <item m="1" x="6584"/>
        <item m="1" x="7835"/>
        <item m="1" x="7416"/>
        <item m="1" x="4972"/>
        <item m="1" x="6027"/>
        <item m="1" x="5745"/>
        <item m="1" x="6239"/>
        <item m="1" x="6118"/>
        <item m="1" x="642"/>
        <item m="1" x="4040"/>
        <item m="1" x="1091"/>
        <item m="1" x="1231"/>
        <item m="1" x="2109"/>
        <item m="1" x="7227"/>
        <item m="1" x="1387"/>
        <item m="1" x="5490"/>
        <item m="1" x="4466"/>
        <item m="1" x="5927"/>
        <item m="1" x="7120"/>
        <item m="1" x="5097"/>
        <item m="1" x="2288"/>
        <item m="1" x="2457"/>
        <item m="1" x="1246"/>
        <item m="1" x="1100"/>
        <item m="1" x="7225"/>
        <item m="1" x="6252"/>
        <item m="1" x="7526"/>
        <item m="1" x="7725"/>
        <item m="1" x="3176"/>
        <item m="1" x="2535"/>
        <item m="1" x="5581"/>
        <item m="1" x="4045"/>
        <item m="1" x="4280"/>
        <item m="1" x="584"/>
        <item m="1" x="1639"/>
        <item m="1" x="7620"/>
        <item m="1" x="559"/>
        <item m="1" x="6856"/>
        <item m="1" x="4161"/>
        <item m="1" x="2158"/>
        <item m="1" x="2242"/>
        <item m="1" x="1286"/>
        <item m="1" x="3226"/>
        <item m="1" x="3127"/>
        <item m="1" x="1380"/>
        <item m="1" x="564"/>
        <item m="1" x="6299"/>
        <item m="1" x="5165"/>
        <item m="1" x="7375"/>
        <item m="1" x="3058"/>
        <item m="1" x="3323"/>
        <item m="1" x="465"/>
        <item m="1" x="1099"/>
        <item m="1" x="4088"/>
        <item m="1" x="589"/>
        <item m="1" x="6186"/>
        <item m="1" x="2795"/>
        <item m="1" x="7273"/>
        <item m="1" x="2039"/>
        <item m="1" x="1234"/>
        <item m="1" x="1342"/>
        <item m="1" x="1781"/>
        <item m="1" x="459"/>
        <item m="1" x="6885"/>
        <item m="1" x="3956"/>
        <item m="1" x="3017"/>
        <item m="1" x="2547"/>
        <item m="1" x="1616"/>
        <item m="1" x="3474"/>
        <item m="1" x="761"/>
        <item m="1" x="2312"/>
        <item m="1" x="4488"/>
        <item m="1" x="1809"/>
        <item m="1" x="7939"/>
        <item m="1" x="1775"/>
        <item m="1" x="5402"/>
        <item m="1" x="7797"/>
        <item m="1" x="2469"/>
        <item m="1" x="6565"/>
        <item m="1" x="1762"/>
        <item m="1" x="483"/>
        <item m="1" x="7801"/>
        <item m="1" x="1304"/>
        <item m="1" x="1702"/>
        <item m="1" x="7116"/>
        <item m="1" x="7836"/>
        <item m="1" x="2304"/>
        <item m="1" x="871"/>
        <item m="1" x="7121"/>
        <item m="1" x="7829"/>
        <item m="1" x="1159"/>
        <item m="1" x="488"/>
        <item m="1" x="1833"/>
        <item m="1" x="7343"/>
        <item m="1" x="1434"/>
        <item m="1" x="7743"/>
        <item m="1" x="6471"/>
        <item m="1" x="6577"/>
        <item m="1" x="4041"/>
        <item m="1" x="3288"/>
        <item m="1" x="1014"/>
        <item m="1" x="5220"/>
        <item m="1" x="7831"/>
        <item m="1" x="7898"/>
        <item m="1" x="7643"/>
        <item m="1" x="4137"/>
        <item m="1" x="5592"/>
        <item m="1" x="7739"/>
        <item m="1" x="2115"/>
        <item m="1" x="6429"/>
        <item m="1" x="2051"/>
        <item m="1" x="7134"/>
        <item m="1" x="1490"/>
        <item m="1" x="4213"/>
        <item m="1" x="598"/>
        <item m="1" x="6363"/>
        <item m="1" x="5210"/>
        <item m="1" x="1734"/>
        <item m="1" x="3025"/>
        <item m="1" x="1017"/>
        <item m="1" x="5109"/>
        <item m="1" x="2760"/>
        <item m="1" x="2835"/>
        <item m="1" x="7755"/>
        <item m="1" x="3780"/>
        <item m="1" x="2195"/>
        <item m="1" x="930"/>
        <item m="1" x="853"/>
        <item m="1" x="3186"/>
        <item m="1" x="3840"/>
        <item m="1" x="7448"/>
        <item m="1" x="6772"/>
        <item m="1" x="1967"/>
        <item m="1" x="7633"/>
        <item m="1" x="3673"/>
        <item m="1" x="7244"/>
        <item m="1" x="1952"/>
        <item m="1" x="3465"/>
        <item m="1" x="3381"/>
        <item m="1" x="3875"/>
        <item m="1" x="3976"/>
        <item m="1" x="1633"/>
        <item m="1" x="639"/>
        <item m="1" x="7953"/>
        <item m="1" x="2149"/>
        <item m="1" x="2360"/>
        <item m="1" x="2064"/>
        <item m="1" x="4515"/>
        <item m="1" x="1724"/>
        <item m="1" x="2397"/>
        <item m="1" x="6418"/>
        <item m="1" x="7380"/>
        <item m="1" x="4090"/>
        <item m="1" x="6084"/>
        <item m="1" x="1200"/>
        <item m="1" x="7819"/>
        <item m="1" x="6859"/>
        <item m="1" x="1124"/>
        <item m="1" x="1835"/>
        <item m="1" x="6945"/>
        <item m="1" x="6197"/>
        <item m="1" x="7679"/>
        <item m="1" x="1869"/>
        <item m="1" x="1648"/>
        <item m="1" x="3747"/>
        <item m="1" x="3421"/>
        <item m="1" x="6396"/>
        <item m="1" x="1202"/>
        <item m="1" x="1460"/>
        <item m="1" x="7855"/>
        <item m="1" x="7257"/>
        <item m="1" x="1978"/>
        <item m="1" x="1962"/>
        <item m="1" x="5243"/>
        <item m="1" x="2218"/>
        <item m="1" x="3924"/>
        <item m="1" x="1158"/>
        <item m="1" x="1879"/>
        <item m="1" x="817"/>
        <item m="1" x="4827"/>
        <item m="1" x="7345"/>
        <item m="1" x="4118"/>
        <item m="1" x="7451"/>
        <item m="1" x="4225"/>
        <item m="1" x="3712"/>
        <item m="1" x="5362"/>
        <item m="1" x="1995"/>
        <item m="1" x="7465"/>
        <item m="1" x="1475"/>
        <item m="1" x="2981"/>
        <item m="1" x="6749"/>
        <item m="1" x="1269"/>
        <item m="1" x="1627"/>
        <item m="1" x="920"/>
        <item m="1" x="737"/>
        <item m="1" x="5052"/>
        <item m="1" x="6524"/>
        <item m="1" x="4657"/>
        <item m="1" x="7028"/>
        <item m="1" x="2553"/>
        <item m="1" x="1565"/>
        <item m="1" x="6161"/>
        <item m="1" x="4549"/>
        <item m="1" x="2434"/>
        <item m="1" x="1825"/>
        <item m="1" x="5271"/>
        <item m="1" x="3633"/>
        <item m="1" x="6188"/>
        <item m="1" x="7023"/>
        <item m="1" x="2406"/>
        <item m="1" x="4092"/>
        <item m="1" x="2593"/>
        <item m="1" x="7813"/>
        <item m="1" x="1906"/>
        <item m="1" x="7490"/>
        <item m="1" x="5571"/>
        <item m="1" x="4736"/>
        <item m="1" x="7573"/>
        <item m="1" x="7165"/>
        <item m="1" x="1712"/>
        <item m="1" x="5167"/>
        <item m="1" x="1624"/>
        <item m="1" x="7135"/>
        <item m="1" x="4345"/>
        <item m="1" x="2243"/>
        <item m="1" x="2460"/>
        <item m="1" x="1655"/>
        <item m="1" x="706"/>
        <item m="1" x="2047"/>
        <item m="1" x="3627"/>
        <item m="1" x="3741"/>
        <item m="1" x="6300"/>
        <item m="1" x="7374"/>
        <item m="1" x="7591"/>
        <item m="1" x="1969"/>
        <item m="1" x="4025"/>
        <item m="1" x="3828"/>
        <item m="1" x="6691"/>
        <item m="1" x="3034"/>
        <item m="1" x="412"/>
        <item m="1" x="3983"/>
        <item m="1" x="2119"/>
        <item m="1" x="2318"/>
        <item m="1" x="3532"/>
        <item m="1" x="4830"/>
        <item m="1" x="2707"/>
        <item m="1" x="825"/>
        <item m="1" x="7751"/>
        <item m="1" x="1972"/>
        <item m="1" x="1902"/>
        <item m="1" x="1473"/>
        <item m="1" x="2204"/>
        <item m="1" x="2407"/>
        <item m="1" x="5347"/>
        <item m="1" x="1568"/>
        <item m="1" x="1657"/>
        <item m="1" x="6841"/>
        <item m="1" x="1298"/>
        <item m="1" x="1564"/>
        <item m="1" x="2314"/>
        <item m="1" x="6504"/>
        <item m="1" x="5788"/>
        <item m="1" x="1508"/>
        <item m="1" x="1783"/>
        <item m="1" x="1812"/>
        <item m="1" x="2379"/>
        <item m="1" x="6639"/>
        <item m="1" x="3745"/>
        <item m="1" x="2299"/>
        <item m="1" x="2135"/>
        <item m="1" x="2210"/>
        <item m="1" x="5630"/>
        <item m="1" x="1456"/>
        <item m="1" x="4933"/>
        <item m="1" x="5822"/>
        <item m="1" x="7975"/>
        <item m="1" x="3335"/>
        <item m="1" x="5483"/>
        <item m="1" x="632"/>
        <item m="1" x="6178"/>
        <item m="1" x="1278"/>
        <item m="1" x="5812"/>
        <item m="1" x="2801"/>
        <item m="1" x="1795"/>
        <item m="1" x="989"/>
        <item m="1" x="1874"/>
        <item m="1" x="2721"/>
        <item m="1" x="1169"/>
        <item m="1" x="892"/>
        <item m="1" x="1620"/>
        <item m="1" x="3313"/>
        <item m="1" x="3685"/>
        <item m="1" x="2437"/>
        <item m="1" x="5954"/>
        <item m="1" x="7848"/>
        <item m="1" x="1614"/>
        <item m="1" x="2405"/>
        <item m="1" x="2966"/>
        <item m="1" x="3537"/>
        <item m="1" x="2062"/>
        <item m="1" x="4493"/>
        <item m="1" x="7757"/>
        <item m="1" x="2646"/>
        <item m="1" x="6406"/>
        <item m="1" x="2845"/>
        <item m="1" x="5642"/>
        <item m="1" x="6733"/>
        <item m="1" x="2719"/>
        <item m="1" x="7247"/>
        <item m="1" x="7915"/>
        <item m="1" x="2053"/>
        <item m="1" x="7646"/>
        <item m="1" x="2674"/>
        <item m="1" x="2950"/>
        <item m="1" x="2813"/>
        <item m="1" x="2209"/>
        <item m="1" x="5656"/>
        <item m="1" x="7925"/>
        <item m="1" x="3903"/>
        <item m="1" x="4075"/>
        <item m="1" x="796"/>
        <item m="1" x="1171"/>
        <item m="1" x="4245"/>
        <item m="1" x="2516"/>
        <item m="1" x="5027"/>
        <item m="1" x="2424"/>
        <item m="1" x="2445"/>
        <item m="1" x="2523"/>
        <item m="1" x="2744"/>
        <item m="1" x="2267"/>
        <item m="1" x="2820"/>
        <item m="1" x="2597"/>
        <item m="1" x="2272"/>
        <item m="1" x="2592"/>
        <item m="1" x="5730"/>
        <item m="1" x="2816"/>
        <item m="1" x="2526"/>
        <item m="1" x="2377"/>
        <item m="1" x="2672"/>
        <item m="1" x="6862"/>
        <item m="1" x="1708"/>
        <item m="1" x="4502"/>
        <item m="1" x="6535"/>
        <item m="1" x="5710"/>
        <item m="1" x="7060"/>
        <item m="1" x="3002"/>
        <item m="1" x="2898"/>
        <item m="1" x="5649"/>
        <item m="1" x="7051"/>
        <item m="1" x="7713"/>
        <item m="1" x="1118"/>
        <item m="1" x="7667"/>
        <item m="1" x="2613"/>
        <item m="1" x="3815"/>
        <item m="1" x="6189"/>
        <item m="1" x="2004"/>
        <item m="1" x="1365"/>
        <item m="1" x="934"/>
        <item m="1" x="7358"/>
        <item m="1" x="2230"/>
        <item m="1" x="4532"/>
        <item m="1" x="5236"/>
        <item m="1" x="3580"/>
        <item m="1" x="6707"/>
        <item m="1" x="5907"/>
        <item m="1" x="4483"/>
        <item m="1" x="2162"/>
        <item m="1" x="5765"/>
        <item m="1" x="579"/>
        <item m="1" x="3081"/>
        <item m="1" x="7750"/>
        <item m="1" x="4845"/>
        <item m="1" x="2697"/>
        <item m="1" x="5007"/>
        <item m="1" x="5978"/>
        <item m="1" x="6818"/>
        <item m="1" x="7804"/>
        <item m="1" x="802"/>
        <item m="1" x="3054"/>
        <item m="1" x="2664"/>
        <item m="1" x="6941"/>
        <item m="1" x="3524"/>
        <item m="1" x="2319"/>
        <item m="1" x="2975"/>
        <item m="1" x="3809"/>
        <item m="1" x="3267"/>
        <item m="1" x="7952"/>
        <item m="1" x="5898"/>
        <item m="1" x="7011"/>
        <item m="1" x="2138"/>
        <item m="1" x="4454"/>
        <item m="1" x="6125"/>
        <item m="1" x="4153"/>
        <item m="1" x="6387"/>
        <item m="1" x="4821"/>
        <item m="1" x="6338"/>
        <item m="1" x="7271"/>
        <item m="1" x="2548"/>
        <item m="1" x="6399"/>
        <item m="1" x="872"/>
        <item m="1" x="4899"/>
        <item m="1" x="6497"/>
        <item m="1" x="3586"/>
        <item m="1" x="2217"/>
        <item m="1" x="3613"/>
        <item m="1" x="2448"/>
        <item m="1" x="6071"/>
        <item m="1" x="5491"/>
        <item m="1" x="3496"/>
        <item m="1" x="7139"/>
        <item m="1" x="980"/>
        <item m="1" x="7356"/>
        <item m="1" x="1895"/>
        <item m="1" x="1985"/>
        <item m="1" x="2582"/>
        <item m="1" x="3905"/>
        <item m="1" x="1583"/>
        <item m="1" x="2490"/>
        <item m="1" x="6079"/>
        <item m="1" x="6944"/>
        <item m="1" x="1235"/>
        <item m="1" x="6187"/>
        <item m="1" x="2081"/>
        <item m="1" x="4630"/>
        <item m="1" x="1810"/>
        <item m="1" x="2653"/>
        <item m="1" x="957"/>
        <item m="1" x="6830"/>
        <item m="1" x="3716"/>
        <item m="1" x="7897"/>
        <item m="1" x="7460"/>
        <item m="1" x="7467"/>
        <item m="1" x="7998"/>
        <item m="1" x="6377"/>
        <item m="1" x="4730"/>
        <item m="1" x="7255"/>
        <item m="1" x="5979"/>
        <item m="1" x="1577"/>
        <item m="1" x="2968"/>
        <item m="1" x="1443"/>
        <item m="1" x="881"/>
        <item m="1" x="3089"/>
        <item m="1" x="4182"/>
        <item m="1" x="1811"/>
        <item m="1" x="2330"/>
        <item m="1" x="877"/>
        <item m="1" x="4524"/>
        <item m="1" x="5696"/>
        <item m="1" x="1128"/>
        <item m="1" x="4835"/>
        <item m="1" x="1709"/>
        <item m="1" x="6725"/>
        <item m="1" x="7053"/>
        <item m="1" x="1900"/>
        <item m="1" x="6394"/>
        <item m="1" x="6049"/>
        <item m="1" x="6923"/>
        <item m="1" x="7039"/>
        <item m="1" x="6414"/>
        <item m="1" x="6308"/>
        <item m="1" x="630"/>
        <item m="1" x="3138"/>
        <item m="1" x="6301"/>
        <item m="1" x="6714"/>
        <item m="1" x="4654"/>
        <item m="1" x="2695"/>
        <item m="1" x="1291"/>
        <item m="1" x="1048"/>
        <item m="1" x="3447"/>
        <item m="1" x="3981"/>
        <item m="1" x="3032"/>
        <item m="1" x="7747"/>
        <item m="1" x="2479"/>
        <item m="1" x="5986"/>
        <item m="1" x="5438"/>
        <item m="1" x="7942"/>
        <item m="1" x="6605"/>
        <item m="1" x="3131"/>
        <item m="1" x="6050"/>
        <item m="1" x="7663"/>
        <item m="1" x="7693"/>
        <item m="1" x="6055"/>
        <item m="1" x="1994"/>
        <item m="1" x="4197"/>
        <item m="1" x="3617"/>
        <item m="1" x="861"/>
        <item m="1" x="1289"/>
        <item m="1" x="2467"/>
        <item m="1" x="1484"/>
        <item m="1" x="2465"/>
        <item m="1" x="2446"/>
        <item m="1" x="3030"/>
        <item m="1" x="3206"/>
        <item m="1" x="1101"/>
        <item m="1" x="3563"/>
        <item m="1" x="827"/>
        <item m="1" x="4671"/>
        <item m="1" x="1968"/>
        <item m="1" x="5611"/>
        <item m="1" x="1837"/>
        <item m="1" x="7146"/>
        <item m="1" x="5125"/>
        <item m="1" x="3375"/>
        <item m="1" x="5580"/>
        <item m="1" x="779"/>
        <item m="1" x="791"/>
        <item m="1" x="2953"/>
        <item m="1" x="1369"/>
        <item m="1" x="7928"/>
        <item m="1" x="5667"/>
        <item m="1" x="3566"/>
        <item m="1" x="1459"/>
        <item m="1" x="1506"/>
        <item m="1" x="5798"/>
        <item m="1" x="3720"/>
        <item m="1" x="5654"/>
        <item m="1" x="6442"/>
        <item m="1" x="3434"/>
        <item m="1" x="3444"/>
        <item m="1" x="3459"/>
        <item m="1" x="3475"/>
        <item m="1" x="3494"/>
        <item m="1" x="3507"/>
        <item m="1" x="3516"/>
        <item m="1" x="6747"/>
        <item m="1" x="5582"/>
        <item m="1" x="5662"/>
        <item m="1" x="5744"/>
        <item m="1" x="5837"/>
        <item m="1" x="1317"/>
        <item m="1" x="691"/>
        <item m="1" x="7379"/>
        <item m="1" x="3163"/>
        <item m="1" x="6629"/>
        <item m="1" x="5905"/>
        <item m="1" x="3088"/>
        <item m="1" x="3095"/>
        <item m="1" x="3100"/>
        <item m="1" x="3108"/>
        <item m="1" x="3116"/>
        <item m="1" x="2483"/>
        <item m="1" x="2487"/>
        <item m="1" x="2497"/>
        <item m="1" x="2499"/>
        <item m="1" x="2503"/>
        <item m="1" x="6913"/>
        <item m="1" x="5727"/>
        <item m="1" x="1003"/>
        <item m="1" x="4651"/>
        <item m="1" x="2435"/>
        <item m="1" x="4642"/>
        <item m="1" x="1767"/>
        <item m="1" x="454"/>
        <item m="1" x="2496"/>
        <item m="1" x="1297"/>
        <item m="1" x="2594"/>
        <item m="1" x="5956"/>
        <item m="1" x="6840"/>
        <item m="1" x="6234"/>
        <item m="1" x="6979"/>
        <item m="1" x="6159"/>
        <item m="1" x="3140"/>
        <item m="1" x="5815"/>
        <item m="1" x="5987"/>
        <item m="1" x="678"/>
        <item m="1" x="2706"/>
        <item m="1" x="4761"/>
        <item m="1" x="2728"/>
        <item m="1" x="4548"/>
        <item m="1" x="7901"/>
        <item m="1" x="685"/>
        <item m="1" x="4222"/>
        <item m="1" x="4233"/>
        <item m="1" x="3629"/>
        <item m="1" x="687"/>
        <item m="1" x="4459"/>
        <item m="1" x="6792"/>
        <item m="1" x="1806"/>
        <item m="1" x="2771"/>
        <item m="1" x="3238"/>
        <item m="1" x="3926"/>
        <item m="1" x="7447"/>
        <item m="1" x="2111"/>
        <item m="1" x="5742"/>
        <item m="1" x="1321"/>
        <item m="1" x="6013"/>
        <item m="1" x="7081"/>
        <item m="1" x="1945"/>
        <item m="1" x="2471"/>
        <item m="1" x="3850"/>
        <item m="1" x="2023"/>
        <item m="1" x="5232"/>
        <item m="1" x="4544"/>
        <item m="1" x="2145"/>
        <item m="1" x="2152"/>
        <item m="1" x="5572"/>
        <item m="1" x="7936"/>
        <item m="1" x="5672"/>
        <item m="1" x="1866"/>
        <item m="1" x="1161"/>
        <item m="1" x="6009"/>
        <item m="1" x="6313"/>
        <item m="1" x="2974"/>
        <item m="1" x="3128"/>
        <item m="1" x="6822"/>
        <item m="1" x="578"/>
        <item m="1" x="674"/>
        <item m="1" x="734"/>
        <item m="1" x="3439"/>
        <item m="1" x="3536"/>
        <item m="1" x="6832"/>
        <item m="1" x="6790"/>
        <item m="1" x="4086"/>
        <item m="1" x="1296"/>
        <item m="1" x="500"/>
        <item m="1" x="790"/>
        <item m="1" x="860"/>
        <item m="1" x="6215"/>
        <item m="1" x="6328"/>
        <item m="1" x="6436"/>
        <item m="1" x="6540"/>
        <item m="1" x="6635"/>
        <item m="1" x="6745"/>
        <item m="1" x="6858"/>
        <item m="1" x="6896"/>
        <item m="1" x="1151"/>
        <item m="1" x="2238"/>
        <item m="1" x="3577"/>
        <item m="1" x="1704"/>
        <item m="1" x="1224"/>
        <item m="1" x="5537"/>
        <item m="1" x="4606"/>
        <item m="1" x="2640"/>
        <item m="1" x="2420"/>
        <item m="1" x="2949"/>
        <item m="1" x="1389"/>
        <item m="1" x="1394"/>
        <item m="1" x="3337"/>
        <item m="1" x="2853"/>
        <item m="1" x="7798"/>
        <item m="1" x="5908"/>
        <item m="1" x="6326"/>
        <item m="1" x="7588"/>
        <item m="1" x="7645"/>
        <item m="1" x="7101"/>
        <item m="1" x="1522"/>
        <item m="1" x="2632"/>
        <item m="1" x="789"/>
        <item m="1" x="5425"/>
        <item m="1" x="6964"/>
        <item m="1" x="7001"/>
        <item m="1" x="981"/>
        <item m="1" x="1719"/>
        <item m="1" x="3545"/>
        <item m="1" x="2264"/>
        <item m="1" x="2921"/>
        <item m="1" x="7322"/>
        <item m="1" x="5604"/>
        <item m="1" x="7776"/>
        <item m="1" x="6782"/>
        <item m="1" x="3963"/>
        <item m="1" x="456"/>
        <item m="1" x="6975"/>
        <item m="1" x="7292"/>
        <item m="1" x="452"/>
        <item m="1" x="2713"/>
        <item m="1" x="1912"/>
        <item m="1" x="6210"/>
        <item m="1" x="7546"/>
        <item m="1" x="3700"/>
        <item m="1" x="2412"/>
        <item m="1" x="7854"/>
        <item m="1" x="4505"/>
        <item m="1" x="4169"/>
        <item m="1" x="7390"/>
        <item m="1" x="4060"/>
        <item m="1" x="4906"/>
        <item m="1" x="5418"/>
        <item m="1" x="583"/>
        <item m="1" x="6056"/>
        <item m="1" x="1173"/>
        <item m="1" x="7598"/>
        <item m="1" x="2159"/>
        <item m="1" x="3977"/>
        <item m="1" x="2066"/>
        <item m="1" x="4707"/>
        <item m="1" x="941"/>
        <item m="1" x="3687"/>
        <item m="1" x="1266"/>
        <item m="1" x="4573"/>
        <item m="1" x="7649"/>
        <item m="1" x="7606"/>
        <item m="1" x="4299"/>
        <item m="1" x="954"/>
        <item m="1" x="4375"/>
        <item m="1" x="4380"/>
        <item m="1" x="4322"/>
        <item m="1" x="3997"/>
        <item m="1" x="7163"/>
        <item m="1" x="7194"/>
        <item m="1" x="7301"/>
        <item m="1" x="2551"/>
        <item m="1" x="6403"/>
        <item m="1" x="6729"/>
        <item m="1" x="5573"/>
        <item m="1" x="2564"/>
        <item m="1" x="2095"/>
        <item m="1" x="2170"/>
        <item m="1" x="1773"/>
        <item m="1" x="1957"/>
        <item m="1" x="6292"/>
        <item m="1" x="5900"/>
        <item m="1" x="844"/>
        <item m="1" x="5840"/>
        <item m="1" x="2726"/>
        <item m="1" x="2759"/>
        <item m="1" x="7868"/>
        <item m="1" x="1899"/>
        <item m="1" x="7486"/>
        <item m="1" x="1578"/>
        <item m="1" x="7436"/>
        <item m="1" x="2756"/>
        <item m="1" x="4529"/>
        <item m="1" x="1784"/>
        <item m="1" x="7228"/>
        <item m="1" x="5753"/>
        <item m="1" x="5221"/>
        <item m="1" x="6499"/>
        <item m="1" x="3168"/>
        <item m="1" x="1934"/>
        <item m="1" x="4359"/>
        <item m="1" x="2984"/>
        <item m="1" x="1846"/>
        <item m="1" x="5866"/>
        <item m="1" x="5868"/>
        <item m="1" x="4632"/>
        <item m="1" x="1706"/>
        <item m="1" x="1554"/>
        <item m="1" x="1237"/>
        <item m="1" x="1242"/>
        <item m="1" x="1294"/>
        <item m="1" x="1088"/>
        <item m="1" x="7722"/>
        <item m="1" x="6925"/>
        <item m="1" x="5066"/>
        <item m="1" x="3622"/>
        <item m="1" x="2346"/>
        <item m="1" x="6116"/>
        <item m="1" x="6974"/>
        <item m="1" x="2372"/>
        <item m="1" x="7540"/>
        <item m="1" x="5653"/>
        <item m="1" x="7033"/>
        <item m="1" x="3326"/>
        <item m="1" x="2682"/>
        <item m="1" x="6214"/>
        <item m="1" x="6228"/>
        <item m="1" x="4367"/>
        <item m="1" x="1769"/>
        <item m="1" x="519"/>
        <item m="1" x="1832"/>
        <item m="1" x="6126"/>
        <item m="1" x="6798"/>
        <item m="1" x="2478"/>
        <item m="1" x="5410"/>
        <item m="1" x="2977"/>
        <item m="1" x="2061"/>
        <item m="1" x="5846"/>
        <item m="1" x="2411"/>
        <item m="1" x="1372"/>
        <item m="1" x="5904"/>
        <item m="1" x="1215"/>
        <item m="1" x="3411"/>
        <item m="1" x="6675"/>
        <item m="1" x="6874"/>
        <item m="1" x="6467"/>
        <item m="1" x="6554"/>
        <item m="1" x="2032"/>
        <item m="1" x="2063"/>
        <item m="1" x="1760"/>
        <item m="1" x="1626"/>
        <item m="1" x="7657"/>
        <item m="1" x="2326"/>
        <item m="1" x="492"/>
        <item m="1" x="1933"/>
        <item m="1" x="2315"/>
        <item m="1" x="3230"/>
        <item m="1" x="3324"/>
        <item m="1" x="7731"/>
        <item m="1" x="677"/>
        <item m="1" x="3258"/>
        <item m="1" x="2605"/>
        <item m="1" x="6295"/>
        <item m="1" x="917"/>
        <item m="1" x="4201"/>
        <item m="1" x="5205"/>
        <item m="1" x="1893"/>
        <item m="1" x="472"/>
        <item m="1" x="3854"/>
        <item m="1" x="626"/>
        <item m="1" x="3859"/>
        <item m="1" x="736"/>
        <item m="1" x="3861"/>
        <item m="1" x="823"/>
        <item m="1" x="898"/>
        <item m="1" x="7654"/>
        <item m="1" x="6863"/>
        <item m="1" x="7405"/>
        <item m="1" x="758"/>
        <item m="1" x="7703"/>
        <item m="1" x="6817"/>
        <item m="1" x="3318"/>
        <item m="1" x="6805"/>
        <item m="1" x="2709"/>
        <item m="1" x="415"/>
        <item m="1" x="2808"/>
        <item m="1" x="2113"/>
        <item m="1" x="5912"/>
        <item m="1" x="6171"/>
        <item m="1" x="6154"/>
        <item m="1" x="1540"/>
        <item m="1" x="585"/>
        <item m="1" x="2939"/>
        <item m="1" x="6388"/>
        <item m="1" x="4901"/>
        <item m="1" x="3484"/>
        <item m="1" x="2201"/>
        <item m="1" x="3438"/>
        <item m="1" x="2174"/>
        <item m="1" x="882"/>
        <item m="1" x="7497"/>
        <item m="1" x="5002"/>
        <item m="1" x="7833"/>
        <item m="1" x="1041"/>
        <item m="1" x="1177"/>
        <item m="1" x="4652"/>
        <item m="1" x="869"/>
        <item m="1" x="1077"/>
        <item m="1" x="6444"/>
        <item m="1" x="4436"/>
        <item m="1" x="2240"/>
        <item m="1" x="469"/>
        <item m="1" x="4288"/>
        <item m="1" x="2909"/>
        <item m="1" x="3051"/>
        <item m="1" x="1186"/>
        <item m="1" x="4724"/>
        <item m="1" x="7351"/>
        <item m="1" x="5760"/>
        <item m="1" x="5853"/>
        <item m="1" x="3093"/>
        <item m="1" x="1274"/>
        <item m="1" x="5699"/>
        <item m="1" x="2398"/>
        <item m="1" x="778"/>
        <item m="1" x="6103"/>
        <item m="1" x="7749"/>
        <item m="1" x="7840"/>
        <item m="1" x="1254"/>
        <item m="1" x="3490"/>
        <item m="1" x="667"/>
        <item m="1" x="6819"/>
        <item m="1" x="4205"/>
        <item m="1" x="6367"/>
        <item m="1" x="6475"/>
        <item m="1" x="6662"/>
        <item m="1" x="4793"/>
        <item m="1" x="4889"/>
        <item m="1" x="2439"/>
        <item m="1" x="7061"/>
        <item m="1" x="7386"/>
        <item m="1" x="7064"/>
        <item m="1" x="7392"/>
        <item m="1" x="3978"/>
        <item m="1" x="1986"/>
        <item m="1" x="2074"/>
        <item m="1" x="759"/>
        <item m="1" x="2260"/>
        <item m="1" x="2311"/>
        <item m="1" x="4183"/>
        <item m="1" x="3896"/>
        <item m="1" x="641"/>
        <item m="1" x="6043"/>
        <item m="1" x="2754"/>
        <item m="1" x="2576"/>
        <item m="1" x="1059"/>
        <item m="1" x="411"/>
        <item m="1" x="6370"/>
        <item m="1" x="6477"/>
        <item m="1" x="7145"/>
        <item m="1" x="6156"/>
        <item m="1" x="6277"/>
        <item m="1" x="6495"/>
        <item m="1" x="6703"/>
        <item m="1" x="6915"/>
        <item m="1" x="421"/>
        <item m="1" x="645"/>
        <item m="1" x="2929"/>
        <item m="1" x="3022"/>
        <item m="1" x="3082"/>
        <item m="1" x="3181"/>
        <item m="1" x="2889"/>
        <item m="1" x="2990"/>
        <item m="1" x="3158"/>
        <item m="1" x="1261"/>
        <item m="1" x="1357"/>
        <item m="1" x="1447"/>
        <item m="1" x="1534"/>
        <item m="1" x="1707"/>
        <item m="1" x="2059"/>
        <item m="1" x="1326"/>
        <item m="1" x="3235"/>
        <item m="1" x="3327"/>
        <item m="1" x="4203"/>
        <item m="1" x="7551"/>
        <item m="1" x="7651"/>
        <item m="1" x="5843"/>
        <item m="1" x="5948"/>
        <item m="1" x="6041"/>
        <item m="1" x="5991"/>
        <item m="1" x="6085"/>
        <item m="1" x="5817"/>
        <item m="1" x="4951"/>
        <item m="1" x="4956"/>
        <item m="1" x="4540"/>
        <item m="1" x="4748"/>
        <item m="1" x="4672"/>
        <item m="1" x="4787"/>
        <item m="1" x="1366"/>
        <item m="1" x="1175"/>
        <item m="1" x="1012"/>
        <item m="1" x="1092"/>
        <item m="1" x="1183"/>
        <item m="1" x="576"/>
        <item m="1" x="672"/>
        <item m="1" x="862"/>
        <item m="1" x="566"/>
        <item m="1" x="657"/>
        <item m="1" x="7517"/>
        <item m="1" x="7161"/>
        <item m="1" x="7706"/>
        <item m="1" x="7370"/>
        <item m="1" x="7914"/>
        <item m="1" x="7584"/>
        <item m="1" x="7997"/>
        <item m="1" x="7792"/>
        <item m="1" x="7590"/>
        <item m="1" x="7689"/>
        <item m="1" x="7069"/>
        <item m="1" x="7226"/>
        <item m="1" x="7323"/>
        <item m="1" x="7427"/>
        <item m="1" x="7065"/>
        <item m="1" x="7634"/>
        <item m="1" x="7304"/>
        <item m="1" x="7403"/>
        <item m="1" x="3940"/>
        <item m="1" x="4035"/>
        <item m="1" x="3721"/>
        <item m="1" x="4374"/>
        <item m="1" x="3134"/>
        <item m="1" x="1768"/>
        <item m="1" x="4124"/>
        <item m="1" x="3819"/>
        <item m="1" x="3768"/>
        <item m="1" x="3425"/>
        <item m="1" x="3666"/>
        <item m="1" x="3769"/>
        <item m="1" x="3430"/>
        <item m="1" x="3870"/>
        <item m="1" x="3961"/>
        <item m="1" x="3628"/>
        <item m="1" x="4209"/>
        <item m="1" x="4296"/>
        <item m="1" x="4027"/>
        <item m="1" x="3008"/>
        <item m="1" x="3172"/>
        <item m="1" x="3793"/>
        <item m="1" x="3887"/>
        <item m="1" x="3979"/>
        <item m="1" x="3662"/>
        <item m="1" x="3309"/>
        <item m="1" x="3399"/>
        <item m="1" x="3502"/>
        <item m="1" x="3177"/>
        <item m="1" x="5352"/>
        <item m="1" x="5457"/>
        <item m="1" x="4298"/>
        <item m="1" x="4408"/>
        <item m="1" x="4087"/>
        <item m="1" x="1950"/>
        <item m="1" x="7894"/>
        <item m="1" x="7999"/>
        <item m="1" x="692"/>
        <item m="1" x="546"/>
        <item m="1" x="637"/>
        <item m="1" x="434"/>
        <item m="1" x="1252"/>
        <item m="1" x="6218"/>
        <item m="1" x="3713"/>
        <item m="1" x="6247"/>
        <item m="1" x="3739"/>
        <item m="1" x="6727"/>
        <item m="1" x="4526"/>
        <item m="1" x="4491"/>
        <item m="1" x="5709"/>
        <item m="1" x="3882"/>
        <item m="1" x="3886"/>
        <item m="1" x="2750"/>
        <item m="1" x="7554"/>
        <item m="1" x="2037"/>
        <item m="1" x="746"/>
        <item m="1" x="2704"/>
        <item m="1" x="3223"/>
        <item m="1" x="4460"/>
        <item m="1" x="3132"/>
        <item m="1" x="4510"/>
        <item m="1" x="2792"/>
        <item m="1" x="2797"/>
        <item m="1" x="570"/>
        <item m="1" x="572"/>
        <item m="1" x="4662"/>
        <item m="1" x="2926"/>
        <item m="1" x="712"/>
        <item m="1" x="1524"/>
        <item m="1" x="1529"/>
        <item m="1" x="3249"/>
        <item m="1" x="1030"/>
        <item m="1" x="621"/>
        <item m="1" x="5931"/>
        <item m="1" x="3234"/>
        <item m="1" x="7919"/>
        <item m="1" x="1844"/>
        <item m="1" x="6318"/>
        <item m="1" x="5442"/>
        <item m="1" x="3365"/>
        <item m="1" x="2677"/>
        <item m="1" x="1396"/>
        <item m="1" x="592"/>
        <item m="1" x="6446"/>
        <item m="1" x="6454"/>
        <item m="1" x="5566"/>
        <item m="1" x="3480"/>
        <item m="1" x="5651"/>
        <item m="1" x="4167"/>
        <item m="1" x="3314"/>
        <item m="1" x="1498"/>
        <item m="1" x="819"/>
        <item m="1" x="7388"/>
        <item m="1" x="6397"/>
        <item m="1" x="4269"/>
        <item m="1" x="3539"/>
        <item m="1" x="2250"/>
        <item m="1" x="1463"/>
        <item m="1" x="7516"/>
        <item m="1" x="4457"/>
        <item m="1" x="3063"/>
        <item m="1" x="2352"/>
        <item m="1" x="5111"/>
        <item m="1" x="7334"/>
        <item m="1" x="3646"/>
        <item m="1" x="3565"/>
        <item m="1" x="2269"/>
        <item m="1" x="1485"/>
        <item m="1" x="7535"/>
        <item m="1" x="3304"/>
        <item m="1" x="2038"/>
        <item m="1" x="1225"/>
        <item m="1" x="6385"/>
        <item m="1" x="4881"/>
        <item m="1" x="4037"/>
        <item m="1" x="1452"/>
        <item m="1" x="7219"/>
        <item m="1" x="5011"/>
        <item m="1" x="7623"/>
        <item m="1" x="4486"/>
        <item m="1" x="3781"/>
        <item m="1" x="2461"/>
        <item m="1" x="6905"/>
        <item m="1" x="5394"/>
        <item m="1" x="4448"/>
        <item m="1" x="2545"/>
        <item m="1" x="1868"/>
        <item m="1" x="551"/>
        <item m="1" x="7705"/>
        <item m="1" x="5502"/>
        <item m="1" x="4694"/>
        <item m="1" x="6911"/>
        <item m="1" x="3281"/>
        <item m="1" x="2524"/>
        <item m="1" x="664"/>
        <item m="1" x="2703"/>
        <item m="1" x="4701"/>
        <item m="1" x="1421"/>
        <item m="1" x="627"/>
        <item m="1" x="6486"/>
        <item m="1" x="2935"/>
        <item m="1" x="4993"/>
        <item m="1" x="1685"/>
        <item m="1" x="887"/>
        <item m="1" x="6794"/>
        <item m="1" x="5939"/>
        <item m="1" x="4469"/>
        <item m="1" x="1102"/>
        <item m="1" x="7730"/>
        <item m="1" x="839"/>
        <item m="1" x="7421"/>
        <item m="1" x="6686"/>
        <item m="1" x="5200"/>
        <item m="1" x="3079"/>
        <item m="1" x="1834"/>
        <item m="1" x="1066"/>
        <item m="1" x="6999"/>
        <item m="1" x="4416"/>
        <item m="1" x="2570"/>
        <item m="1" x="7425"/>
        <item m="1" x="2123"/>
        <item m="1" x="2077"/>
        <item m="1" x="2742"/>
        <item m="1" x="3261"/>
        <item m="1" x="5411"/>
        <item m="1" x="1745"/>
        <item m="1" x="4628"/>
        <item m="1" x="7639"/>
        <item m="1" x="2257"/>
        <item m="1" x="2740"/>
        <item m="1" x="1939"/>
        <item m="1" x="1361"/>
        <item m="1" x="2741"/>
        <item m="1" x="3774"/>
        <item m="1" x="3954"/>
        <item m="1" x="2451"/>
        <item m="1" x="4356"/>
        <item m="1" x="3812"/>
        <item m="1" x="1444"/>
        <item m="1" x="7487"/>
        <item m="1" x="5949"/>
        <item m="1" x="5963"/>
        <item m="1" x="5983"/>
        <item m="1" x="5127"/>
        <item m="1" x="5585"/>
        <item m="1" x="5367"/>
        <item m="1" x="6991"/>
        <item m="1" x="1461"/>
        <item m="1" x="1476"/>
        <item m="1" x="1509"/>
        <item m="1" x="1515"/>
        <item m="1" x="1523"/>
        <item m="1" x="568"/>
        <item m="1" x="2789"/>
        <item m="1" x="2823"/>
        <item m="1" x="4221"/>
        <item m="1" x="1305"/>
        <item m="1" x="4236"/>
        <item m="1" x="866"/>
        <item m="1" x="5928"/>
        <item m="1" x="5038"/>
        <item m="1" x="5063"/>
        <item m="1" x="7648"/>
        <item m="1" x="7717"/>
        <item m="1" x="1743"/>
        <item m="1" x="455"/>
        <item m="1" x="4826"/>
        <item m="1" x="7409"/>
        <item m="1" x="7983"/>
        <item m="1" x="6335"/>
        <item m="1" x="6346"/>
        <item m="1" x="2167"/>
        <item m="1" x="2175"/>
        <item m="1" x="874"/>
        <item m="1" x="883"/>
        <item m="1" x="1064"/>
        <item m="1" x="7927"/>
        <item m="1" x="6498"/>
        <item m="1" x="6512"/>
        <item m="1" x="4131"/>
        <item m="1" x="6613"/>
        <item m="1" x="4644"/>
        <item m="1" x="2627"/>
        <item m="1" x="2638"/>
        <item m="1" x="5535"/>
        <item m="1" x="5560"/>
        <item m="1" x="5608"/>
        <item m="1" x="5619"/>
        <item m="1" x="1800"/>
        <item m="1" x="534"/>
        <item m="1" x="5665"/>
        <item m="1" x="5498"/>
        <item m="1" x="7148"/>
        <item m="1" x="784"/>
        <item m="1" x="863"/>
        <item m="1" x="4558"/>
        <item m="1" x="5950"/>
        <item m="1" x="897"/>
        <item m="1" x="2027"/>
        <item m="1" x="2067"/>
        <item m="1" x="2086"/>
        <item m="1" x="2125"/>
        <item m="1" x="1961"/>
        <item m="1" x="5100"/>
        <item m="1" x="3736"/>
        <item m="1" x="3889"/>
        <item m="1" x="6594"/>
        <item m="1" x="7851"/>
        <item m="1" x="4522"/>
        <item m="1" x="4533"/>
        <item m="1" x="6851"/>
        <item m="1" x="7976"/>
        <item m="1" x="7996"/>
        <item m="1" x="2155"/>
        <item m="1" x="5602"/>
        <item m="1" x="5615"/>
        <item m="1" x="3517"/>
        <item m="1" x="430"/>
        <item m="1" x="3714"/>
        <item m="1" x="2838"/>
        <item m="1" x="6068"/>
        <item m="1" x="6089"/>
        <item m="1" x="7429"/>
        <item m="1" x="4838"/>
        <item m="1" x="6775"/>
        <item m="1" x="3412"/>
        <item m="1" x="3435"/>
        <item m="1" x="3460"/>
        <item m="1" x="4905"/>
        <item m="1" x="4914"/>
        <item m="1" x="4957"/>
        <item m="1" x="1780"/>
        <item m="1" x="4482"/>
        <item m="1" x="4495"/>
        <item m="1" x="447"/>
        <item m="1" x="460"/>
        <item m="1" x="473"/>
        <item m="1" x="484"/>
        <item m="1" x="509"/>
        <item m="1" x="527"/>
        <item m="1" x="4173"/>
        <item m="1" x="1949"/>
        <item m="1" x="1977"/>
        <item m="1" x="7263"/>
        <item m="1" x="3471"/>
        <item m="1" x="3492"/>
        <item m="1" x="3504"/>
        <item m="1" x="3515"/>
        <item m="1" x="6408"/>
        <item m="1" x="6424"/>
        <item m="1" x="4716"/>
        <item m="1" x="4729"/>
        <item m="1" x="4743"/>
        <item m="1" x="5349"/>
        <item m="1" x="968"/>
        <item m="1" x="979"/>
        <item m="1" x="1436"/>
        <item m="1" x="1462"/>
        <item m="1" x="715"/>
        <item m="1" x="5767"/>
        <item m="1" x="4856"/>
        <item m="1" x="4876"/>
        <item m="1" x="7474"/>
        <item m="1" x="4415"/>
        <item m="1" x="1417"/>
        <item m="1" x="6130"/>
        <item m="1" x="4192"/>
        <item m="1" x="4283"/>
        <item m="1" x="4290"/>
        <item m="1" x="6842"/>
        <item m="1" x="6854"/>
        <item m="1" x="1500"/>
        <item m="1" x="4195"/>
        <item m="1" x="6934"/>
        <item m="1" x="3923"/>
        <item m="1" x="5129"/>
        <item m="1" x="5142"/>
        <item m="1" x="3352"/>
        <item m="1" x="1292"/>
        <item m="1" x="2234"/>
        <item m="1" x="4490"/>
        <item m="1" x="5208"/>
        <item m="1" x="4679"/>
        <item m="1" x="7314"/>
        <item m="1" x="922"/>
        <item m="1" x="2117"/>
        <item m="1" x="7218"/>
        <item m="1" x="6042"/>
        <item m="1" x="650"/>
        <item m="1" x="670"/>
        <item m="1" x="5603"/>
        <item m="1" x="7870"/>
        <item m="1" x="4446"/>
        <item m="1" x="3065"/>
        <item m="1" x="3150"/>
        <item m="1" x="3677"/>
        <item m="1" x="3688"/>
        <item m="1" x="3707"/>
        <item m="1" x="3723"/>
        <item m="1" x="5959"/>
        <item m="1" x="5980"/>
        <item m="1" x="4974"/>
        <item m="1" x="7315"/>
        <item m="1" x="4572"/>
        <item m="1" x="1872"/>
        <item m="1" x="756"/>
        <item m="1" x="788"/>
        <item m="1" x="1323"/>
        <item m="1" x="1330"/>
        <item m="1" x="1341"/>
        <item m="1" x="5906"/>
        <item m="1" x="5921"/>
        <item m="1" x="5947"/>
        <item m="1" x="2693"/>
        <item m="1" x="2714"/>
        <item m="1" x="2732"/>
        <item m="1" x="2752"/>
        <item m="1" x="2766"/>
        <item m="1" x="7694"/>
        <item m="1" x="7704"/>
        <item m="1" x="7718"/>
        <item m="1" x="7740"/>
        <item m="1" x="7753"/>
        <item m="1" x="5061"/>
        <item m="1" x="5670"/>
        <item m="1" x="7764"/>
        <item m="1" x="4556"/>
        <item m="1" x="6280"/>
        <item m="1" x="7698"/>
        <item m="1" x="5328"/>
        <item m="1" x="5748"/>
        <item m="1" x="5583"/>
        <item m="1" x="5594"/>
        <item m="1" x="7233"/>
        <item m="1" x="1661"/>
        <item m="1" x="1670"/>
        <item m="1" x="787"/>
        <item m="1" x="793"/>
        <item m="1" x="797"/>
        <item m="1" x="2985"/>
        <item m="1" x="2991"/>
        <item m="1" x="4437"/>
        <item m="1" x="1502"/>
        <item m="1" x="1733"/>
        <item m="1" x="1747"/>
        <item m="1" x="6058"/>
        <item m="1" x="1932"/>
        <item m="1" x="5039"/>
        <item m="1" x="487"/>
        <item m="1" x="7626"/>
        <item m="1" x="6122"/>
        <item m="1" x="4668"/>
        <item m="1" x="740"/>
        <item m="1" x="4869"/>
        <item m="1" x="4877"/>
        <item m="1" x="2294"/>
        <item m="1" x="4311"/>
        <item m="1" x="4857"/>
        <item m="1" x="2791"/>
        <item m="1" x="2805"/>
        <item m="1" x="5736"/>
        <item m="1" x="5746"/>
        <item m="1" x="5104"/>
        <item m="1" x="1996"/>
        <item m="1" x="4215"/>
        <item m="1" x="6763"/>
        <item m="1" x="5683"/>
        <item m="1" x="5692"/>
        <item m="1" x="915"/>
        <item m="1" x="2782"/>
        <item m="1" x="7369"/>
        <item m="1" x="3824"/>
        <item m="1" x="3996"/>
        <item m="1" x="5894"/>
        <item m="1" x="953"/>
        <item m="1" x="4781"/>
        <item m="1" x="1107"/>
        <item m="1" x="5306"/>
        <item m="1" x="1162"/>
        <item m="1" x="3938"/>
        <item m="1" x="4043"/>
        <item m="1" x="4050"/>
        <item m="1" x="4066"/>
        <item m="1" x="7147"/>
        <item m="1" x="6701"/>
        <item m="1" x="4032"/>
        <item m="1" x="5496"/>
        <item m="1" x="5509"/>
        <item m="1" x="1280"/>
        <item m="1" x="2822"/>
        <item m="1" x="3743"/>
        <item m="1" x="3256"/>
        <item m="1" x="5377"/>
        <item m="1" x="1307"/>
        <item m="1" x="635"/>
        <item m="1" x="644"/>
        <item m="1" x="662"/>
        <item m="1" x="6305"/>
        <item m="1" x="6331"/>
        <item m="1" x="4624"/>
        <item m="1" x="2146"/>
        <item m="1" x="481"/>
        <item m="1" x="7012"/>
        <item m="1" x="5492"/>
        <item m="1" x="5065"/>
        <item m="1" x="3621"/>
        <item m="1" x="3648"/>
        <item m="1" x="3674"/>
        <item m="1" x="5164"/>
        <item m="1" x="5175"/>
        <item m="1" x="5203"/>
        <item m="1" x="7661"/>
        <item m="1" x="1951"/>
        <item m="1" x="4719"/>
        <item m="1" x="4732"/>
        <item m="1" x="640"/>
        <item m="1" x="651"/>
        <item m="1" x="671"/>
        <item m="1" x="680"/>
        <item m="1" x="690"/>
        <item m="1" x="700"/>
        <item m="1" x="723"/>
        <item m="1" x="744"/>
        <item m="1" x="755"/>
        <item m="1" x="1798"/>
        <item m="1" x="2133"/>
        <item m="1" x="2153"/>
        <item m="1" x="5179"/>
        <item m="1" x="3740"/>
        <item m="1" x="5370"/>
        <item m="1" x="431"/>
        <item m="1" x="4915"/>
        <item m="1" x="4931"/>
        <item m="1" x="4945"/>
        <item m="1" x="1857"/>
        <item m="1" x="1875"/>
        <item m="1" x="1886"/>
        <item m="1" x="1894"/>
        <item m="1" x="5546"/>
        <item m="1" x="1636"/>
        <item m="1" x="1658"/>
        <item m="1" x="5897"/>
        <item m="1" x="505"/>
        <item m="1" x="3414"/>
        <item m="1" x="7672"/>
        <item m="1" x="4151"/>
        <item m="1" x="1705"/>
        <item m="1" x="435"/>
        <item m="1" x="4471"/>
        <item m="1" x="4480"/>
        <item m="1" x="1673"/>
        <item m="1" x="4384"/>
        <item m="1" x="4545"/>
        <item m="1" x="4100"/>
        <item m="1" x="7174"/>
        <item m="1" x="5299"/>
        <item m="1" x="3220"/>
        <item m="1" x="1814"/>
        <item m="1" x="2428"/>
        <item m="1" x="4711"/>
        <item m="1" x="7320"/>
        <item m="1" x="6895"/>
        <item m="1" x="3946"/>
        <item m="1" x="4904"/>
        <item m="1" x="7532"/>
        <item m="1" x="1815"/>
        <item m="1" x="7775"/>
        <item m="1" x="1098"/>
        <item m="1" x="3505"/>
        <item m="1" x="2297"/>
        <item m="1" x="2322"/>
        <item m="1" x="5123"/>
        <item m="1" x="1131"/>
        <item m="1" x="7435"/>
        <item m="1" x="834"/>
        <item m="1" x="5801"/>
        <item m="1" x="5777"/>
        <item m="1" x="5790"/>
        <item m="1" x="5806"/>
        <item m="1" x="2833"/>
        <item m="1" x="7431"/>
        <item m="1" x="928"/>
        <item m="1" x="1241"/>
        <item m="1" x="1256"/>
        <item m="1" x="6166"/>
        <item m="1" x="6184"/>
        <item m="1" x="5217"/>
        <item m="1" x="7538"/>
        <item m="1" x="496"/>
        <item m="1" x="4125"/>
        <item m="1" x="4133"/>
        <item m="1" x="4145"/>
        <item m="1" x="4155"/>
        <item m="1" x="5650"/>
        <item m="1" x="1507"/>
        <item m="1" x="1514"/>
        <item m="1" x="936"/>
        <item m="1" x="958"/>
        <item m="1" x="7441"/>
        <item m="1" x="1477"/>
        <item m="1" x="1487"/>
        <item m="1" x="1499"/>
        <item m="1" x="1510"/>
        <item m="1" x="6100"/>
        <item m="1" x="6133"/>
        <item m="1" x="2846"/>
        <item m="1" x="2875"/>
        <item m="1" x="2892"/>
        <item m="1" x="2928"/>
        <item m="1" x="1823"/>
        <item m="1" x="7956"/>
        <item m="1" x="7977"/>
        <item m="1" x="7993"/>
        <item m="1" x="5214"/>
        <item m="1" x="5224"/>
        <item m="1" x="5663"/>
        <item m="1" x="7961"/>
        <item m="1" x="5018"/>
        <item m="1" x="7248"/>
        <item m="1" x="4934"/>
        <item m="1" x="4947"/>
        <item m="1" x="2644"/>
        <item m="1" x="2386"/>
        <item m="1" x="1031"/>
        <item m="1" x="1049"/>
        <item m="1" x="6039"/>
        <item m="1" x="4341"/>
        <item m="1" x="6018"/>
        <item m="1" x="6029"/>
        <item m="1" x="6036"/>
        <item m="1" x="6051"/>
        <item m="1" x="6460"/>
        <item m="1" x="7099"/>
        <item m="1" x="1581"/>
        <item m="1" x="3808"/>
        <item m="1" x="5235"/>
        <item m="1" x="964"/>
        <item m="1" x="1766"/>
        <item m="1" x="1779"/>
        <item m="1" x="1495"/>
        <item m="1" x="6597"/>
        <item m="1" x="5135"/>
        <item m="1" x="6648"/>
        <item m="1" x="3701"/>
        <item m="1" x="1110"/>
        <item m="1" x="1466"/>
        <item m="1" x="1817"/>
        <item m="1" x="4509"/>
        <item m="1" x="1095"/>
        <item m="1" x="1440"/>
        <item m="1" x="7812"/>
        <item m="1" x="6204"/>
        <item m="1" x="3630"/>
        <item m="1" x="7690"/>
        <item m="1" x="5520"/>
        <item m="1" x="6752"/>
        <item m="1" x="5012"/>
        <item m="1" x="1926"/>
        <item m="1" x="7197"/>
        <item m="1" x="3486"/>
        <item m="1" x="3498"/>
        <item m="1" x="3989"/>
        <item m="1" x="3488"/>
        <item m="1" x="2606"/>
        <item m="1" x="510"/>
        <item m="1" x="5529"/>
        <item m="1" x="1216"/>
        <item m="1" x="5459"/>
        <item m="1" x="7419"/>
        <item m="1" x="5834"/>
        <item m="1" x="4391"/>
        <item m="1" x="1963"/>
        <item m="1" x="1976"/>
        <item m="1" x="5732"/>
        <item m="1" x="5743"/>
        <item m="1" x="2301"/>
        <item m="1" x="4547"/>
        <item m="1" x="6182"/>
        <item m="1" x="6191"/>
        <item m="1" x="1040"/>
        <item m="1" x="7659"/>
        <item m="1" x="4583"/>
        <item m="1" x="3689"/>
        <item m="1" x="3708"/>
        <item m="1" x="4823"/>
        <item m="1" x="4836"/>
        <item m="1" x="4852"/>
        <item m="1" x="7445"/>
        <item m="1" x="7458"/>
        <item m="1" x="7469"/>
        <item m="1" x="1756"/>
        <item m="1" x="1765"/>
        <item m="1" x="1777"/>
        <item m="1" x="5617"/>
        <item m="1" x="2464"/>
        <item m="1" x="2387"/>
        <item m="1" x="2886"/>
        <item m="1" x="1530"/>
        <item m="1" x="1545"/>
        <item m="1" x="6900"/>
        <item m="1" x="6909"/>
        <item m="1" x="3499"/>
        <item m="1" x="5540"/>
        <item m="1" x="7726"/>
        <item m="1" x="7744"/>
        <item m="1" x="7758"/>
        <item m="1" x="7768"/>
        <item m="1" x="2507"/>
        <item m="1" x="1181"/>
        <item m="1" x="1192"/>
        <item m="1" x="1207"/>
        <item m="1" x="1220"/>
        <item m="1" x="1227"/>
        <item m="1" x="4248"/>
        <item m="1" x="2870"/>
        <item m="1" x="1649"/>
        <item m="1" x="3929"/>
        <item m="1" x="1542"/>
        <item m="1" x="3210"/>
        <item m="1" x="3224"/>
        <item m="1" x="3233"/>
        <item m="1" x="3247"/>
        <item m="1" x="3260"/>
        <item m="1" x="3274"/>
        <item m="1" x="3283"/>
        <item m="1" x="1182"/>
        <item m="1" x="5739"/>
        <item m="1" x="3719"/>
        <item m="1" x="3744"/>
        <item m="1" x="3770"/>
        <item m="1" x="3561"/>
        <item m="1" x="5836"/>
        <item m="1" x="5847"/>
        <item m="1" x="5858"/>
        <item m="1" x="507"/>
        <item m="1" x="523"/>
        <item m="1" x="4772"/>
        <item m="1" x="4784"/>
        <item m="1" x="3036"/>
        <item m="1" x="1789"/>
        <item m="1" x="471"/>
        <item m="1" x="7014"/>
        <item m="1" x="479"/>
        <item m="1" x="490"/>
        <item m="1" x="5717"/>
        <item m="1" x="5731"/>
        <item m="1" x="5062"/>
        <item m="1" x="5965"/>
        <item m="1" x="2367"/>
        <item m="1" x="2373"/>
        <item m="1" x="2388"/>
        <item m="1" x="2396"/>
        <item m="1" x="2404"/>
        <item m="1" x="6168"/>
        <item m="1" x="1105"/>
        <item m="1" x="1122"/>
        <item m="1" x="2992"/>
        <item m="1" x="3010"/>
        <item m="1" x="3020"/>
        <item m="1" x="3788"/>
        <item m="1" x="3798"/>
        <item m="1" x="7893"/>
        <item m="1" x="7904"/>
        <item m="1" x="5265"/>
        <item m="1" x="5275"/>
        <item m="1" x="3729"/>
        <item m="1" x="3742"/>
        <item m="1" x="3955"/>
        <item m="1" x="1567"/>
        <item m="1" x="1574"/>
        <item m="1" x="2277"/>
        <item m="1" x="2298"/>
        <item m="1" x="7371"/>
        <item m="1" x="1723"/>
        <item m="1" x="3087"/>
        <item m="1" x="6831"/>
        <item m="1" x="5346"/>
        <item m="1" x="3910"/>
        <item m="1" x="7842"/>
        <item m="1" x="7339"/>
        <item m="1" x="1660"/>
        <item m="1" x="697"/>
        <item m="1" x="5997"/>
        <item m="1" x="2642"/>
        <item m="1" x="4958"/>
        <item m="1" x="4967"/>
        <item m="1" x="4325"/>
        <item m="1" x="4342"/>
        <item m="1" x="4352"/>
        <item m="1" x="4361"/>
        <item m="1" x="6119"/>
        <item m="1" x="2602"/>
        <item m="1" x="5448"/>
        <item m="1" x="5464"/>
        <item m="1" x="6485"/>
        <item m="1" x="6209"/>
        <item m="1" x="3307"/>
        <item m="1" x="2357"/>
        <item m="1" x="4796"/>
        <item m="1" x="4811"/>
        <item m="1" x="4847"/>
        <item m="1" x="4861"/>
        <item m="1" x="5069"/>
        <item m="1" x="2391"/>
        <item m="1" x="1078"/>
        <item m="1" x="4003"/>
        <item m="1" x="1248"/>
        <item m="1" x="1470"/>
        <item m="1" x="7647"/>
        <item m="1" x="5942"/>
        <item m="1" x="2425"/>
        <item m="1" x="4496"/>
        <item m="1" x="4755"/>
        <item m="1" x="3193"/>
        <item m="1" x="498"/>
        <item m="1" x="6705"/>
        <item m="1" x="4440"/>
        <item m="1" x="1024"/>
        <item m="1" x="1889"/>
        <item m="1" x="7298"/>
        <item m="1" x="5652"/>
        <item m="1" x="3331"/>
        <item m="1" x="1504"/>
        <item m="1" x="3680"/>
        <item m="1" x="4089"/>
        <item m="1" x="4444"/>
        <item m="1" x="7461"/>
        <item m="1" x="7476"/>
        <item m="1" x="2306"/>
        <item m="1" x="6001"/>
        <item m="1" x="5769"/>
        <item m="1" x="1730"/>
        <item m="1" x="1219"/>
        <item m="1" x="3804"/>
        <item m="1" x="3995"/>
        <item m="1" x="4988"/>
        <item m="1" x="3852"/>
        <item m="1" x="4809"/>
        <item m="1" x="7613"/>
        <item m="1" x="4150"/>
        <item m="1" x="1746"/>
        <item m="1" x="1593"/>
        <item m="1" x="1418"/>
        <item m="1" x="4998"/>
        <item m="1" x="4559"/>
        <item m="1" x="1947"/>
        <item m="1" x="4180"/>
        <item m="1" x="4190"/>
        <item m="1" x="6720"/>
        <item m="1" x="6738"/>
        <item m="1" x="2944"/>
        <item m="1" x="2088"/>
        <item m="1" x="1362"/>
        <item m="1" x="1376"/>
        <item m="1" x="1383"/>
        <item m="1" x="3277"/>
        <item m="1" x="7086"/>
        <item m="1" x="5553"/>
        <item m="1" x="1469"/>
        <item m="1" x="745"/>
        <item m="1" x="556"/>
        <item m="1" x="6853"/>
        <item m="1" x="3216"/>
        <item m="1" x="3225"/>
        <item m="1" x="3239"/>
        <item m="1" x="443"/>
        <item m="1" x="3570"/>
        <item m="1" x="3581"/>
        <item m="1" x="3591"/>
        <item m="1" x="3604"/>
        <item m="1" x="4395"/>
        <item m="1" x="4405"/>
        <item m="1" x="7864"/>
        <item m="1" x="1240"/>
        <item m="1" x="3341"/>
        <item m="1" x="4212"/>
        <item m="1" x="4231"/>
        <item m="1" x="3023"/>
        <item m="1" x="3029"/>
        <item m="1" x="3530"/>
        <item m="1" x="5268"/>
        <item m="1" x="3554"/>
        <item m="1" x="7603"/>
        <item m="1" x="1892"/>
        <item m="1" x="1908"/>
        <item m="1" x="5539"/>
        <item m="1" x="6914"/>
        <item m="1" x="4920"/>
        <item m="1" x="4365"/>
        <item m="1" x="1659"/>
        <item m="1" x="5199"/>
        <item m="1" x="1679"/>
        <item m="1" x="6390"/>
        <item m="1" x="2711"/>
        <item m="1" x="1021"/>
        <item m="1" x="2924"/>
        <item m="1" x="3142"/>
        <item m="1" x="894"/>
        <item m="1" x="909"/>
        <item m="1" x="7019"/>
        <item m="1" x="3378"/>
        <item m="1" x="4467"/>
        <item m="1" x="2884"/>
        <item m="1" x="2902"/>
        <item m="1" x="6600"/>
        <item m="1" x="1445"/>
        <item m="1" x="6751"/>
        <item m="1" x="7256"/>
        <item m="1" x="5821"/>
        <item m="1" x="5827"/>
        <item m="1" x="6596"/>
        <item m="1" x="6893"/>
        <item m="1" x="5283"/>
        <item m="1" x="7206"/>
        <item m="1" x="1226"/>
        <item m="1" x="3229"/>
        <item m="1" x="3400"/>
        <item m="1" x="5802"/>
        <item m="1" x="2879"/>
        <item m="1" x="6225"/>
        <item m="1" x="3031"/>
        <item m="1" x="2052"/>
        <item m="1" x="2065"/>
        <item m="1" x="2076"/>
        <item m="1" x="2082"/>
        <item m="1" x="2094"/>
        <item m="1" x="2101"/>
        <item m="1" x="2108"/>
        <item m="1" x="2114"/>
        <item m="1" x="2132"/>
        <item m="1" x="2143"/>
        <item m="1" x="2433"/>
        <item m="1" x="2680"/>
        <item m="1" x="7671"/>
        <item m="1" x="7686"/>
        <item m="1" x="3012"/>
        <item m="1" x="5284"/>
        <item m="1" x="3106"/>
        <item m="1" x="3147"/>
        <item m="1" x="1409"/>
        <item m="1" x="3501"/>
        <item m="1" x="524"/>
        <item m="1" x="2097"/>
        <item m="1" x="2121"/>
        <item m="1" x="7168"/>
        <item m="1" x="7188"/>
        <item m="1" x="6053"/>
        <item m="1" x="1737"/>
        <item m="1" x="2033"/>
        <item m="1" x="710"/>
        <item m="1" x="6455"/>
        <item m="1" x="4850"/>
        <item m="1" x="1776"/>
        <item m="1" x="4276"/>
        <item m="1" x="4285"/>
        <item m="1" x="4294"/>
        <item m="1" x="4308"/>
        <item m="1" x="4317"/>
        <item m="1" x="4349"/>
        <item m="1" x="4358"/>
        <item m="1" x="4370"/>
        <item m="1" x="2891"/>
        <item m="1" x="2904"/>
        <item m="1" x="2925"/>
        <item m="1" x="1984"/>
        <item m="1" x="1991"/>
        <item m="1" x="2000"/>
        <item m="1" x="2017"/>
        <item m="1" x="3676"/>
        <item m="1" x="3901"/>
        <item m="1" x="2107"/>
        <item m="1" x="2099"/>
        <item m="1" x="838"/>
        <item m="1" x="1533"/>
        <item m="1" x="6970"/>
        <item m="1" x="4871"/>
        <item m="1" x="1982"/>
        <item m="1" x="3024"/>
        <item m="1" x="1439"/>
        <item m="1" x="4943"/>
        <item m="1" x="4939"/>
        <item m="1" x="545"/>
        <item m="1" x="6174"/>
        <item m="1" x="3303"/>
        <item m="1" x="3039"/>
        <item m="1" x="4721"/>
        <item m="1" x="4735"/>
        <item m="1" x="4965"/>
        <item m="1" x="4977"/>
        <item m="1" x="3398"/>
        <item m="1" x="2012"/>
        <item m="1" x="2910"/>
        <item m="1" x="6936"/>
        <item m="1" x="6949"/>
        <item m="1" x="4648"/>
        <item m="1" x="5825"/>
        <item m="1" x="3533"/>
        <item m="1" x="4249"/>
        <item m="1" x="4659"/>
        <item m="1" x="6212"/>
        <item m="1" x="1416"/>
        <item m="1" x="4168"/>
        <item m="1" x="4181"/>
        <item m="1" x="5238"/>
        <item m="1" x="5239"/>
        <item m="1" x="3787"/>
        <item m="1" x="4771"/>
        <item m="1" x="4783"/>
        <item m="1" x="4304"/>
        <item m="1" x="5272"/>
        <item m="1" x="3118"/>
        <item m="1" x="1575"/>
        <item m="1" x="7377"/>
        <item m="1" x="7407"/>
        <item m="1" x="7309"/>
        <item m="1" x="699"/>
        <item m="1" x="504"/>
        <item m="1" x="1493"/>
        <item m="1" x="3364"/>
        <item m="1" x="4417"/>
        <item m="1" x="3187"/>
        <item m="1" x="3203"/>
        <item m="1" x="2873"/>
        <item m="1" x="3773"/>
        <item m="1" x="1168"/>
        <item m="1" x="7821"/>
        <item m="1" x="3354"/>
        <item m="1" x="7258"/>
        <item m="1" x="3582"/>
        <item m="1" x="2282"/>
        <item m="1" x="6003"/>
        <item m="1" x="3122"/>
        <item m="1" x="4986"/>
        <item m="1" x="3427"/>
        <item m="1" x="3609"/>
        <item m="1" x="3209"/>
        <item m="1" x="2212"/>
        <item m="1" x="2224"/>
        <item m="1" x="2236"/>
        <item m="1" x="2245"/>
        <item m="1" x="2256"/>
        <item m="1" x="2270"/>
        <item m="1" x="2293"/>
        <item m="1" x="2308"/>
        <item m="1" x="2316"/>
        <item m="1" x="2332"/>
        <item m="1" x="3174"/>
        <item m="1" x="3308"/>
        <item m="1" x="3321"/>
        <item m="1" x="3590"/>
        <item m="1" x="1572"/>
        <item m="1" x="1580"/>
        <item m="1" x="1591"/>
        <item m="1" x="6456"/>
        <item m="1" x="3682"/>
        <item m="1" x="3693"/>
        <item m="1" x="4044"/>
        <item m="1" x="693"/>
        <item m="1" x="714"/>
        <item m="1" x="731"/>
        <item m="1" x="2259"/>
        <item m="1" x="7414"/>
        <item m="1" x="7426"/>
        <item m="1" x="3683"/>
        <item m="1" x="6672"/>
        <item m="1" x="4461"/>
        <item m="1" x="4477"/>
        <item m="1" x="4485"/>
        <item m="1" x="4534"/>
        <item m="1" x="4563"/>
        <item m="1" x="3107"/>
        <item m="1" x="4093"/>
        <item m="1" x="4874"/>
        <item m="1" x="4673"/>
        <item m="1" x="4689"/>
        <item m="1" x="2102"/>
        <item m="1" x="1725"/>
        <item m="1" x="2655"/>
        <item m="1" x="5014"/>
        <item m="1" x="4880"/>
        <item m="1" x="4237"/>
        <item m="1" x="1631"/>
        <item m="1" x="1228"/>
        <item m="1" x="1243"/>
        <item m="1" x="4786"/>
        <item m="1" x="4799"/>
        <item m="1" x="4313"/>
        <item m="1" x="1058"/>
        <item m="1" x="2498"/>
        <item m="1" x="6400"/>
        <item m="1" x="7795"/>
        <item m="1" x="2834"/>
        <item m="1" x="5397"/>
        <item m="1" x="2100"/>
        <item m="1" x="5501"/>
        <item m="1" x="6281"/>
        <item m="1" x="2552"/>
        <item m="1" x="5664"/>
        <item m="1" x="4268"/>
        <item m="1" x="6758"/>
        <item m="1" x="6814"/>
        <item m="1" x="4564"/>
        <item m="1" x="4612"/>
        <item m="1" x="2650"/>
        <item m="1" x="2193"/>
        <item m="1" x="7700"/>
        <item m="1" x="7707"/>
        <item m="1" x="5313"/>
        <item m="1" x="1348"/>
        <item m="1" x="1364"/>
        <item m="1" x="1377"/>
        <item m="1" x="2700"/>
        <item m="1" x="4472"/>
        <item m="1" x="4481"/>
        <item m="1" x="4142"/>
        <item m="1" x="4152"/>
        <item m="1" x="7095"/>
        <item m="1" x="480"/>
        <item m="1" x="7708"/>
        <item m="1" x="7729"/>
        <item m="1" x="831"/>
        <item m="1" x="836"/>
        <item m="1" x="5422"/>
        <item m="1" x="5440"/>
        <item m="1" x="4123"/>
        <item m="1" x="4127"/>
        <item m="1" x="4140"/>
        <item m="1" x="4149"/>
        <item m="1" x="4907"/>
        <item m="1" x="4921"/>
        <item m="1" x="2395"/>
        <item m="1" x="5999"/>
        <item m="1" x="6410"/>
        <item m="1" x="6464"/>
        <item m="1" x="1609"/>
        <item m="1" x="3015"/>
        <item m="1" x="7992"/>
        <item m="1" x="2844"/>
        <item m="1" x="6795"/>
        <item m="1" x="6806"/>
        <item m="1" x="5297"/>
        <item m="1" x="5305"/>
        <item m="1" x="3790"/>
        <item m="1" x="809"/>
        <item m="1" x="6287"/>
        <item m="1" x="6298"/>
        <item m="1" x="6931"/>
        <item m="1" x="1340"/>
        <item m="1" x="3542"/>
        <item m="1" x="4525"/>
        <item m="1" x="2745"/>
        <item m="1" x="2817"/>
        <item m="1" x="4206"/>
        <item m="1" x="4214"/>
        <item m="1" x="4223"/>
        <item m="1" x="5277"/>
        <item m="1" x="1903"/>
        <item m="1" x="1918"/>
        <item m="1" x="3900"/>
        <item m="1" x="6835"/>
        <item m="1" x="6845"/>
        <item m="1" x="6865"/>
        <item m="1" x="6887"/>
        <item m="1" x="3464"/>
        <item m="1" x="3478"/>
        <item m="1" x="7003"/>
        <item m="1" x="6311"/>
        <item m="1" x="4386"/>
        <item m="1" x="4739"/>
        <item m="1" x="2899"/>
        <item m="1" x="2916"/>
        <item m="1" x="2932"/>
        <item m="1" x="2946"/>
        <item m="1" x="5184"/>
        <item m="1" x="5207"/>
        <item m="1" x="5304"/>
        <item m="1" x="5308"/>
        <item m="1" x="5317"/>
        <item m="1" x="859"/>
        <item m="1" x="870"/>
        <item m="1" x="5031"/>
        <item m="1" x="5423"/>
        <item m="1" x="5441"/>
        <item m="1" x="5453"/>
        <item m="1" x="5470"/>
        <item m="1" x="6958"/>
        <item m="1" x="7366"/>
        <item m="1" x="5345"/>
        <item m="1" x="5357"/>
        <item m="1" x="2303"/>
        <item m="1" x="2356"/>
        <item m="1" x="2368"/>
        <item m="1" x="7916"/>
        <item m="1" x="7931"/>
        <item m="1" x="1431"/>
        <item m="1" x="1327"/>
        <item m="1" x="1335"/>
        <item m="1" x="2485"/>
        <item m="1" x="2494"/>
        <item m="1" x="4878"/>
        <item m="1" x="7042"/>
        <item m="1" x="6625"/>
        <item m="1" x="6641"/>
        <item m="1" x="1079"/>
        <item m="1" x="1084"/>
        <item m="1" x="7711"/>
        <item m="1" x="1607"/>
        <item m="1" x="1618"/>
        <item m="1" x="1628"/>
        <item m="1" x="1650"/>
        <item m="1" x="4159"/>
        <item m="1" x="6636"/>
        <item m="1" x="6350"/>
        <item m="1" x="749"/>
        <item m="1" x="764"/>
        <item m="1" x="5295"/>
        <item m="1" x="1826"/>
        <item m="1" x="5143"/>
        <item m="1" x="1448"/>
        <item m="1" x="4638"/>
        <item m="1" x="5584"/>
        <item m="1" x="5682"/>
        <item m="1" x="4270"/>
        <item m="1" x="4445"/>
        <item m="1" x="3761"/>
        <item m="1" x="7752"/>
        <item m="1" x="7763"/>
        <item m="1" x="3410"/>
        <item m="1" x="3838"/>
        <item m="1" x="2286"/>
        <item m="1" x="7552"/>
        <item m="1" x="1354"/>
        <item m="1" x="1370"/>
        <item m="1" x="1379"/>
        <item m="1" x="1390"/>
        <item m="1" x="1399"/>
        <item m="1" x="2432"/>
        <item m="1" x="2442"/>
        <item m="1" x="6395"/>
        <item m="1" x="6407"/>
        <item m="1" x="7283"/>
        <item m="1" x="3864"/>
        <item m="1" x="6515"/>
        <item m="1" x="7701"/>
        <item m="1" x="1082"/>
        <item m="1" x="6867"/>
        <item m="1" x="6568"/>
        <item m="1" x="918"/>
        <item m="1" x="5489"/>
        <item m="1" x="1647"/>
        <item m="1" x="4863"/>
        <item m="1" x="5869"/>
        <item m="1" x="4474"/>
        <item m="1" x="4627"/>
        <item m="1" x="7990"/>
        <item m="1" x="3606"/>
        <item m="1" x="767"/>
        <item m="1" x="1521"/>
        <item m="1" x="1536"/>
        <item m="1" x="1550"/>
        <item m="1" x="535"/>
        <item m="1" x="6491"/>
        <item m="1" x="6501"/>
        <item m="1" x="6432"/>
        <item m="1" x="7499"/>
        <item m="1" x="2847"/>
        <item m="1" x="1167"/>
        <item m="1" x="4273"/>
        <item m="1" x="1841"/>
        <item m="1" x="457"/>
        <item m="1" x="5568"/>
        <item m="1" x="2670"/>
        <item m="1" x="2683"/>
        <item m="1" x="2696"/>
        <item m="1" x="5270"/>
        <item m="1" x="6344"/>
        <item m="1" x="6355"/>
        <item m="1" x="6378"/>
        <item m="1" x="821"/>
        <item m="1" x="1901"/>
        <item m="1" x="7144"/>
        <item m="1" x="6128"/>
        <item m="1" x="4683"/>
        <item m="1" x="4704"/>
        <item m="1" x="2106"/>
        <item m="1" x="4879"/>
        <item m="1" x="2139"/>
        <item m="1" x="7531"/>
        <item m="1" x="5845"/>
        <item m="1" x="5909"/>
        <item m="1" x="4371"/>
        <item m="1" x="6681"/>
        <item m="1" x="6740"/>
        <item m="1" x="5117"/>
        <item m="1" x="5128"/>
        <item m="1" x="2324"/>
        <item m="1" x="3208"/>
        <item m="1" x="2951"/>
        <item m="1" x="2970"/>
        <item m="1" x="1320"/>
        <item m="1" x="1325"/>
        <item m="1" x="4412"/>
        <item m="1" x="4597"/>
        <item m="1" x="4616"/>
        <item m="1" x="2634"/>
        <item m="1" x="2645"/>
        <item m="1" x="6536"/>
        <item m="1" x="2327"/>
        <item m="1" x="2080"/>
        <item m="1" x="5048"/>
        <item m="1" x="5090"/>
        <item m="1" x="5120"/>
        <item m="1" x="3605"/>
        <item m="1" x="3625"/>
        <item m="1" x="2328"/>
        <item m="1" x="6072"/>
        <item m="1" x="6094"/>
        <item m="1" x="4650"/>
        <item m="1" x="1797"/>
        <item m="1" x="7811"/>
        <item m="1" x="6000"/>
        <item m="1" x="7149"/>
        <item m="1" x="5669"/>
        <item m="1" x="1312"/>
        <item m="1" x="4021"/>
        <item m="1" x="1904"/>
        <item m="1" x="574"/>
        <item m="1" x="419"/>
        <item m="1" x="5254"/>
        <item m="1" x="7325"/>
        <item m="1" x="4758"/>
        <item m="1" x="5162"/>
        <item m="1" x="5263"/>
        <item m="1" x="1553"/>
        <item m="1" x="4738"/>
        <item m="1" x="6393"/>
        <item m="1" x="1258"/>
        <item m="1" x="3980"/>
        <item m="1" x="2684"/>
        <item m="1" x="4363"/>
        <item m="1" x="5995"/>
        <item m="1" x="7948"/>
        <item m="1" x="1306"/>
        <item m="1" x="7428"/>
        <item m="1" x="4912"/>
        <item m="1" x="5704"/>
        <item m="1" x="1586"/>
        <item m="1" x="6573"/>
        <item m="1" x="3596"/>
        <item m="1" x="3611"/>
        <item m="1" x="2520"/>
        <item m="1" x="5747"/>
        <item m="1" x="652"/>
        <item m="1" x="1772"/>
        <item m="1" x="3278"/>
        <item m="1" x="5721"/>
        <item m="1" x="3647"/>
        <item m="1" x="7923"/>
        <item m="1" x="7937"/>
        <item m="1" x="3935"/>
        <item m="1" x="1345"/>
        <item m="1" x="6304"/>
        <item m="1" x="3408"/>
        <item m="1" x="856"/>
        <item m="1" x="5856"/>
        <item m="1" x="3724"/>
        <item m="1" x="1074"/>
        <item m="1" x="4699"/>
        <item m="1" x="2394"/>
        <item m="1" x="2399"/>
        <item m="1" x="2436"/>
        <item m="1" x="1336"/>
        <item m="1" x="1453"/>
        <item m="1" x="5348"/>
        <item m="1" x="3876"/>
        <item m="1" x="3619"/>
        <item m="1" x="4323"/>
        <item m="1" x="7430"/>
        <item m="1" x="7443"/>
        <item m="1" x="1213"/>
        <item m="1" x="7411"/>
        <item m="1" x="2513"/>
        <item m="1" x="6947"/>
        <item m="1" x="3296"/>
        <item m="1" x="3305"/>
        <item m="1" x="6433"/>
        <item m="1" x="5170"/>
        <item m="1" x="3520"/>
        <item m="1" x="3527"/>
        <item m="1" x="1601"/>
        <item m="1" x="6959"/>
        <item m="1" x="5016"/>
        <item m="1" x="5033"/>
        <item m="1" x="6950"/>
        <item m="1" x="2348"/>
        <item m="1" x="4695"/>
        <item m="1" x="3292"/>
        <item m="1" x="751"/>
        <item m="1" x="7211"/>
        <item m="1" x="2129"/>
        <item m="1" x="7324"/>
        <item m="1" x="5738"/>
        <item m="1" x="6045"/>
        <item m="1" x="596"/>
        <item m="1" x="2983"/>
        <item m="1" x="5332"/>
        <item m="1" x="2180"/>
        <item m="1" x="4969"/>
        <item m="1" x="2213"/>
        <item m="1" x="2246"/>
        <item m="1" x="2480"/>
        <item m="1" x="7869"/>
        <item m="1" x="5408"/>
        <item m="1" x="2563"/>
        <item m="1" x="5430"/>
        <item m="1" x="4954"/>
        <item m="1" x="1450"/>
        <item m="1" x="6025"/>
        <item m="1" x="4160"/>
        <item m="1" x="1426"/>
        <item m="1" x="7917"/>
        <item m="1" x="7640"/>
        <item m="1" x="4853"/>
        <item m="1" x="6235"/>
        <item m="1" x="3939"/>
        <item m="1" x="6870"/>
        <item m="1" x="4274"/>
        <item m="1" x="3508"/>
        <item m="1" x="5923"/>
        <item m="1" x="7285"/>
        <item m="1" x="4114"/>
        <item m="1" x="4126"/>
        <item m="1" x="3159"/>
        <item m="1" x="3988"/>
        <item m="1" x="2717"/>
        <item m="1" x="1807"/>
        <item m="1" x="6927"/>
        <item m="1" x="7151"/>
        <item m="1" x="5046"/>
        <item m="1" x="2341"/>
        <item m="1" x="7652"/>
        <item m="1" x="4579"/>
        <item m="1" x="6850"/>
        <item m="1" x="5354"/>
        <item m="1" x="2565"/>
        <item m="1" x="5878"/>
        <item m="1" x="7160"/>
        <item m="1" x="1634"/>
        <item m="1" x="1279"/>
        <item m="1" x="5544"/>
        <item m="1" x="4063"/>
        <item m="1" x="1029"/>
        <item m="1" x="7887"/>
        <item m="1" x="7111"/>
        <item m="1" x="5575"/>
        <item m="1" x="5227"/>
        <item m="1" x="3423"/>
        <item m="1" x="7172"/>
        <item m="1" x="2056"/>
        <item m="1" x="1782"/>
        <item m="1" x="7941"/>
        <item m="1" x="6633"/>
        <item m="1" x="6787"/>
        <item m="1" x="1778"/>
        <item m="1" x="1808"/>
        <item m="1" x="1821"/>
        <item m="1" x="1831"/>
        <item m="1" x="1840"/>
        <item m="1" x="7202"/>
        <item m="1" x="7802"/>
        <item m="1" x="4902"/>
        <item m="1" x="3485"/>
        <item m="1" x="3179"/>
        <item m="1" x="3814"/>
        <item m="1" x="2877"/>
        <item m="1" x="553"/>
        <item m="1" x="569"/>
        <item m="1" x="3227"/>
        <item m="1" x="1170"/>
        <item m="1" x="1179"/>
        <item m="1" x="1188"/>
        <item m="1" x="1201"/>
        <item m="1" x="7514"/>
        <item m="1" x="5040"/>
        <item m="1" x="1851"/>
        <item m="1" x="4535"/>
        <item m="1" x="4804"/>
        <item m="1" x="6082"/>
        <item m="1" x="5686"/>
        <item m="1" x="1270"/>
        <item m="1" x="5171"/>
        <item m="1" x="7913"/>
        <item m="1" x="7926"/>
        <item m="1" x="7849"/>
        <item m="1" x="6216"/>
        <item m="1" x="6136"/>
        <item m="1" x="6881"/>
        <item m="1" x="5590"/>
        <item m="1" x="5593"/>
        <item m="1" x="3141"/>
        <item m="1" x="7296"/>
        <item m="1" x="1820"/>
        <item m="1" x="1822"/>
        <item m="1" x="5070"/>
        <item m="1" x="1140"/>
        <item m="1" x="5379"/>
        <item m="1" x="1413"/>
        <item m="1" x="3373"/>
        <item m="1" x="3397"/>
        <item m="1" x="5080"/>
        <item m="1" x="1145"/>
        <item m="1" x="5388"/>
        <item m="1" x="1419"/>
        <item m="1" x="3384"/>
        <item m="1" x="3403"/>
        <item m="1" x="5088"/>
        <item m="1" x="1147"/>
        <item m="1" x="5398"/>
        <item m="1" x="1424"/>
        <item m="1" x="3390"/>
        <item m="1" x="3407"/>
        <item m="1" x="1164"/>
        <item m="1" x="1166"/>
        <item m="1" x="6741"/>
        <item m="1" x="2591"/>
        <item m="1" x="5177"/>
        <item m="1" x="5178"/>
        <item m="1" x="742"/>
        <item m="1" x="4390"/>
        <item m="1" x="1007"/>
        <item m="1" x="4674"/>
        <item m="1" x="7024"/>
        <item m="1" x="7046"/>
        <item m="1" x="747"/>
        <item m="1" x="4397"/>
        <item m="1" x="1013"/>
        <item m="1" x="4681"/>
        <item m="1" x="7031"/>
        <item m="1" x="7052"/>
        <item m="1" x="754"/>
        <item m="1" x="4401"/>
        <item m="1" x="1015"/>
        <item m="1" x="4691"/>
        <item m="1" x="7036"/>
        <item m="1" x="7055"/>
        <item m="1" x="4979"/>
        <item m="1" x="4981"/>
        <item m="1" x="6404"/>
        <item m="1" x="2358"/>
        <item m="1" x="1299"/>
        <item m="1" x="1300"/>
        <item m="1" x="418"/>
        <item m="1" x="4111"/>
        <item m="1" x="725"/>
        <item m="1" x="4366"/>
        <item m="1" x="2862"/>
        <item m="1" x="2885"/>
        <item m="1" x="424"/>
        <item m="1" x="4116"/>
        <item m="1" x="732"/>
        <item m="1" x="4373"/>
        <item m="1" x="2869"/>
        <item m="1" x="2888"/>
        <item m="1" x="477"/>
        <item m="1" x="478"/>
        <item m="1" x="1744"/>
        <item m="1" x="5564"/>
        <item m="1" x="4362"/>
        <item m="1" x="4364"/>
        <item m="1" x="3440"/>
        <item m="1" x="7615"/>
        <item m="1" x="3762"/>
        <item m="1" x="7933"/>
        <item m="1" x="6194"/>
        <item m="1" x="6221"/>
        <item m="1" x="3449"/>
        <item m="1" x="7627"/>
        <item m="1" x="3767"/>
        <item m="1" x="7938"/>
        <item m="1" x="6201"/>
        <item m="1" x="6230"/>
        <item m="1" x="5391"/>
        <item m="1" x="3857"/>
        <item m="1" x="7442"/>
        <item m="1" x="7761"/>
        <item m="1" x="5625"/>
        <item m="1" x="2214"/>
        <item m="1" x="2215"/>
        <item m="1" x="3428"/>
        <item m="1" x="7604"/>
        <item m="1" x="6327"/>
        <item m="1" x="6329"/>
        <item m="1" x="5372"/>
        <item m="1" x="1412"/>
        <item m="1" x="5661"/>
        <item m="1" x="1693"/>
        <item m="1" x="5384"/>
        <item m="1" x="1415"/>
        <item m="1" x="5666"/>
        <item m="1" x="1697"/>
        <item m="1" x="3789"/>
        <item m="1" x="3791"/>
        <item m="1" x="5176"/>
        <item m="1" x="1212"/>
        <item m="1" x="7213"/>
        <item m="1" x="2907"/>
        <item m="1" x="7528"/>
        <item m="1" x="3178"/>
        <item m="1" x="1824"/>
        <item m="1" x="1842"/>
        <item m="1" x="7220"/>
        <item m="1" x="2917"/>
        <item m="1" x="7534"/>
        <item m="1" x="3180"/>
        <item m="1" x="1827"/>
        <item m="1" x="1847"/>
        <item m="1" x="2075"/>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t="default"/>
      </items>
    </pivotField>
    <pivotField axis="axisPage" showAll="0">
      <items count="5">
        <item x="2"/>
        <item m="1" x="3"/>
        <item x="0"/>
        <item x="1"/>
        <item t="default"/>
      </items>
    </pivotField>
    <pivotField axis="axisPage" showAll="0">
      <items count="5">
        <item x="2"/>
        <item m="1" x="3"/>
        <item x="0"/>
        <item x="1"/>
        <item t="default"/>
      </items>
    </pivotField>
    <pivotField axis="axisPage" dataField="1" showAll="0">
      <items count="10">
        <item x="8"/>
        <item x="1"/>
        <item x="2"/>
        <item x="0"/>
        <item x="3"/>
        <item x="4"/>
        <item x="5"/>
        <item x="6"/>
        <item x="7"/>
        <item t="default"/>
      </items>
    </pivotField>
    <pivotField axis="axisPage" dataField="1" showAll="0">
      <items count="208">
        <item x="7"/>
        <item x="2"/>
        <item x="11"/>
        <item x="4"/>
        <item x="9"/>
        <item x="13"/>
        <item x="0"/>
        <item x="3"/>
        <item x="5"/>
        <item m="1" x="89"/>
        <item x="6"/>
        <item m="1" x="141"/>
        <item m="1" x="123"/>
        <item x="15"/>
        <item m="1" x="55"/>
        <item x="30"/>
        <item m="1" x="58"/>
        <item m="1" x="90"/>
        <item x="24"/>
        <item m="1" x="157"/>
        <item m="1" x="161"/>
        <item m="1" x="196"/>
        <item m="1" x="37"/>
        <item m="1" x="138"/>
        <item x="14"/>
        <item m="1" x="166"/>
        <item m="1" x="72"/>
        <item m="1" x="121"/>
        <item x="16"/>
        <item x="19"/>
        <item x="28"/>
        <item m="1" x="163"/>
        <item x="10"/>
        <item m="1" x="182"/>
        <item x="26"/>
        <item x="20"/>
        <item x="29"/>
        <item m="1" x="107"/>
        <item m="1" x="152"/>
        <item m="1" x="71"/>
        <item x="17"/>
        <item x="1"/>
        <item m="1" x="125"/>
        <item m="1" x="122"/>
        <item m="1" x="162"/>
        <item m="1" x="56"/>
        <item m="1" x="174"/>
        <item m="1" x="139"/>
        <item m="1" x="181"/>
        <item m="1" x="39"/>
        <item m="1" x="160"/>
        <item m="1" x="179"/>
        <item m="1" x="148"/>
        <item m="1" x="96"/>
        <item m="1" x="200"/>
        <item m="1" x="130"/>
        <item x="25"/>
        <item m="1" x="143"/>
        <item m="1" x="108"/>
        <item x="12"/>
        <item m="1" x="118"/>
        <item m="1" x="199"/>
        <item m="1" x="92"/>
        <item m="1" x="88"/>
        <item m="1" x="91"/>
        <item m="1" x="190"/>
        <item m="1" x="165"/>
        <item m="1" x="147"/>
        <item x="23"/>
        <item m="1" x="86"/>
        <item m="1" x="195"/>
        <item x="18"/>
        <item m="1" x="99"/>
        <item m="1" x="127"/>
        <item x="27"/>
        <item m="1" x="60"/>
        <item m="1" x="119"/>
        <item m="1" x="31"/>
        <item m="1" x="171"/>
        <item m="1" x="33"/>
        <item m="1" x="137"/>
        <item m="1" x="198"/>
        <item m="1" x="87"/>
        <item m="1" x="50"/>
        <item m="1" x="51"/>
        <item m="1" x="42"/>
        <item m="1" x="34"/>
        <item m="1" x="114"/>
        <item m="1" x="35"/>
        <item m="1" x="74"/>
        <item m="1" x="83"/>
        <item m="1" x="128"/>
        <item m="1" x="65"/>
        <item m="1" x="140"/>
        <item m="1" x="120"/>
        <item m="1" x="192"/>
        <item m="1" x="168"/>
        <item m="1" x="81"/>
        <item m="1" x="66"/>
        <item m="1" x="68"/>
        <item m="1" x="59"/>
        <item m="1" x="105"/>
        <item m="1" x="194"/>
        <item m="1" x="151"/>
        <item m="1" x="126"/>
        <item m="1" x="145"/>
        <item m="1" x="172"/>
        <item m="1" x="62"/>
        <item m="1" x="134"/>
        <item m="1" x="142"/>
        <item m="1" x="183"/>
        <item m="1" x="154"/>
        <item m="1" x="46"/>
        <item m="1" x="100"/>
        <item m="1" x="36"/>
        <item m="1" x="84"/>
        <item m="1" x="189"/>
        <item m="1" x="97"/>
        <item m="1" x="49"/>
        <item m="1" x="111"/>
        <item m="1" x="201"/>
        <item m="1" x="77"/>
        <item m="1" x="156"/>
        <item m="1" x="184"/>
        <item m="1" x="43"/>
        <item m="1" x="164"/>
        <item m="1" x="150"/>
        <item m="1" x="186"/>
        <item m="1" x="53"/>
        <item m="1" x="47"/>
        <item m="1" x="57"/>
        <item m="1" x="44"/>
        <item m="1" x="73"/>
        <item m="1" x="79"/>
        <item m="1" x="61"/>
        <item m="1" x="38"/>
        <item m="1" x="124"/>
        <item m="1" x="180"/>
        <item m="1" x="112"/>
        <item m="1" x="41"/>
        <item m="1" x="185"/>
        <item m="1" x="109"/>
        <item m="1" x="106"/>
        <item m="1" x="135"/>
        <item m="1" x="94"/>
        <item m="1" x="146"/>
        <item m="1" x="93"/>
        <item m="1" x="98"/>
        <item m="1" x="117"/>
        <item m="1" x="113"/>
        <item m="1" x="169"/>
        <item m="1" x="63"/>
        <item m="1" x="54"/>
        <item m="1" x="206"/>
        <item m="1" x="82"/>
        <item m="1" x="202"/>
        <item m="1" x="103"/>
        <item m="1" x="176"/>
        <item m="1" x="155"/>
        <item m="1" x="116"/>
        <item m="1" x="170"/>
        <item m="1" x="173"/>
        <item m="1" x="32"/>
        <item m="1" x="133"/>
        <item m="1" x="115"/>
        <item m="1" x="204"/>
        <item m="1" x="76"/>
        <item m="1" x="110"/>
        <item m="1" x="178"/>
        <item m="1" x="102"/>
        <item m="1" x="69"/>
        <item m="1" x="132"/>
        <item m="1" x="177"/>
        <item m="1" x="67"/>
        <item m="1" x="45"/>
        <item m="1" x="80"/>
        <item m="1" x="78"/>
        <item m="1" x="70"/>
        <item m="1" x="85"/>
        <item m="1" x="40"/>
        <item m="1" x="52"/>
        <item m="1" x="188"/>
        <item m="1" x="64"/>
        <item m="1" x="197"/>
        <item m="1" x="136"/>
        <item m="1" x="158"/>
        <item m="1" x="104"/>
        <item m="1" x="193"/>
        <item m="1" x="203"/>
        <item m="1" x="153"/>
        <item m="1" x="205"/>
        <item m="1" x="159"/>
        <item m="1" x="131"/>
        <item m="1" x="48"/>
        <item m="1" x="149"/>
        <item m="1" x="175"/>
        <item m="1" x="144"/>
        <item m="1" x="75"/>
        <item m="1" x="167"/>
        <item m="1" x="101"/>
        <item m="1" x="95"/>
        <item m="1" x="129"/>
        <item m="1" x="187"/>
        <item m="1" x="191"/>
        <item x="8"/>
        <item x="21"/>
        <item x="22"/>
        <item t="default"/>
      </items>
    </pivotField>
    <pivotField axis="axisPage" dataField="1" showAll="0">
      <items count="6560">
        <item x="269"/>
        <item m="1" x="2752"/>
        <item m="1" x="2138"/>
        <item m="1" x="2480"/>
        <item m="1" x="2377"/>
        <item m="1" x="2736"/>
        <item m="1" x="2528"/>
        <item m="1" x="4170"/>
        <item m="1" x="2974"/>
        <item m="1" x="1202"/>
        <item m="1" x="3437"/>
        <item m="1" x="3999"/>
        <item m="1" x="6376"/>
        <item m="1" x="4122"/>
        <item m="1" x="2661"/>
        <item m="1" x="4422"/>
        <item m="1" x="5105"/>
        <item m="1" x="5710"/>
        <item m="1" x="4860"/>
        <item m="1" x="704"/>
        <item m="1" x="3962"/>
        <item m="1" x="3335"/>
        <item m="1" x="1598"/>
        <item m="1" x="1958"/>
        <item m="1" x="1197"/>
        <item m="1" x="2192"/>
        <item m="1" x="3864"/>
        <item m="1" x="3818"/>
        <item m="1" x="3828"/>
        <item m="1" x="3856"/>
        <item m="1" x="2714"/>
        <item m="1" x="5898"/>
        <item m="1" x="1820"/>
        <item m="1" x="3187"/>
        <item m="1" x="4288"/>
        <item m="1" x="6366"/>
        <item m="1" x="5989"/>
        <item m="1" x="1987"/>
        <item m="1" x="6410"/>
        <item m="1" x="3298"/>
        <item m="1" x="2845"/>
        <item m="1" x="3145"/>
        <item m="1" x="2372"/>
        <item m="1" x="409"/>
        <item m="1" x="1612"/>
        <item m="1" x="1950"/>
        <item m="1" x="1212"/>
        <item m="1" x="5457"/>
        <item m="1" x="2783"/>
        <item m="1" x="5073"/>
        <item m="1" x="4135"/>
        <item m="1" x="2126"/>
        <item m="1" x="1529"/>
        <item m="1" x="4492"/>
        <item m="1" x="2716"/>
        <item m="1" x="4503"/>
        <item m="1" x="978"/>
        <item m="1" x="5346"/>
        <item m="1" x="2777"/>
        <item m="1" x="6226"/>
        <item m="1" x="2801"/>
        <item m="1" x="6348"/>
        <item m="1" x="836"/>
        <item m="1" x="1136"/>
        <item m="1" x="4418"/>
        <item m="1" x="4334"/>
        <item m="1" x="2712"/>
        <item m="1" x="2608"/>
        <item m="1" x="3708"/>
        <item m="1" x="2598"/>
        <item m="1" x="6542"/>
        <item m="1" x="1455"/>
        <item m="1" x="574"/>
        <item m="1" x="2292"/>
        <item m="1" x="5128"/>
        <item m="1" x="1024"/>
        <item m="1" x="1533"/>
        <item m="1" x="1977"/>
        <item m="1" x="3648"/>
        <item m="1" x="960"/>
        <item m="1" x="5040"/>
        <item m="1" x="5648"/>
        <item m="1" x="1161"/>
        <item m="1" x="1592"/>
        <item m="1" x="1998"/>
        <item m="1" x="2369"/>
        <item m="1" x="5590"/>
        <item m="1" x="511"/>
        <item m="1" x="471"/>
        <item m="1" x="3302"/>
        <item m="1" x="436"/>
        <item m="1" x="800"/>
        <item m="1" x="4112"/>
        <item m="1" x="4669"/>
        <item m="1" x="4672"/>
        <item m="1" x="4761"/>
        <item m="1" x="292"/>
        <item m="1" x="6437"/>
        <item m="1" x="3379"/>
        <item m="1" x="3974"/>
        <item m="1" x="6360"/>
        <item m="1" x="6168"/>
        <item m="1" x="567"/>
        <item m="1" x="1453"/>
        <item m="1" x="4100"/>
        <item m="1" x="4116"/>
        <item m="1" x="4661"/>
        <item m="1" x="1355"/>
        <item m="1" x="5778"/>
        <item m="1" x="2309"/>
        <item m="1" x="1642"/>
        <item m="1" x="5798"/>
        <item m="1" x="3364"/>
        <item m="1" x="5961"/>
        <item m="1" x="625"/>
        <item m="1" x="6124"/>
        <item m="1" x="4318"/>
        <item m="1" x="457"/>
        <item m="1" x="1657"/>
        <item m="1" x="3447"/>
        <item m="1" x="1752"/>
        <item m="1" x="1635"/>
        <item m="1" x="3889"/>
        <item m="1" x="1940"/>
        <item m="1" x="2742"/>
        <item m="1" x="4942"/>
        <item m="1" x="6468"/>
        <item m="1" x="496"/>
        <item m="1" x="5951"/>
        <item m="1" x="3531"/>
        <item m="1" x="3879"/>
        <item m="1" x="837"/>
        <item m="1" x="344"/>
        <item m="1" x="6486"/>
        <item m="1" x="841"/>
        <item m="1" x="6333"/>
        <item m="1" x="1774"/>
        <item m="1" x="4636"/>
        <item m="1" x="2005"/>
        <item m="1" x="4275"/>
        <item m="1" x="4658"/>
        <item m="1" x="4376"/>
        <item m="1" x="2786"/>
        <item m="1" x="322"/>
        <item m="1" x="5349"/>
        <item m="1" x="3244"/>
        <item m="1" x="2952"/>
        <item m="1" x="1363"/>
        <item m="1" x="5518"/>
        <item m="1" x="1438"/>
        <item m="1" x="885"/>
        <item m="1" x="5517"/>
        <item m="1" x="1813"/>
        <item m="1" x="2402"/>
        <item m="1" x="2534"/>
        <item m="1" x="4987"/>
        <item m="1" x="4986"/>
        <item m="1" x="943"/>
        <item m="1" x="5020"/>
        <item m="1" x="4992"/>
        <item m="1" x="6195"/>
        <item m="1" x="927"/>
        <item m="1" x="5766"/>
        <item m="1" x="2900"/>
        <item m="1" x="4082"/>
        <item m="1" x="5929"/>
        <item m="1" x="2456"/>
        <item m="1" x="5228"/>
        <item m="1" x="3043"/>
        <item m="1" x="1861"/>
        <item m="1" x="1327"/>
        <item m="1" x="2250"/>
        <item m="1" x="6107"/>
        <item m="1" x="4129"/>
        <item m="1" x="3352"/>
        <item m="1" x="2660"/>
        <item m="1" x="5852"/>
        <item m="1" x="1058"/>
        <item m="1" x="581"/>
        <item m="1" x="6311"/>
        <item m="1" x="4714"/>
        <item m="1" x="5281"/>
        <item m="1" x="372"/>
        <item m="1" x="3776"/>
        <item m="1" x="3773"/>
        <item m="1" x="4414"/>
        <item m="1" x="3483"/>
        <item m="1" x="1103"/>
        <item m="1" x="3178"/>
        <item m="1" x="297"/>
        <item m="1" x="2754"/>
        <item m="1" x="4108"/>
        <item m="1" x="5819"/>
        <item m="1" x="4126"/>
        <item m="1" x="725"/>
        <item m="1" x="731"/>
        <item m="1" x="5685"/>
        <item m="1" x="5670"/>
        <item m="1" x="2086"/>
        <item m="1" x="734"/>
        <item m="1" x="4915"/>
        <item m="1" x="4154"/>
        <item m="1" x="1459"/>
        <item m="1" x="1360"/>
        <item m="1" x="2420"/>
        <item m="1" x="1423"/>
        <item m="1" x="4006"/>
        <item m="1" x="872"/>
        <item m="1" x="2067"/>
        <item m="1" x="3328"/>
        <item m="1" x="3729"/>
        <item m="1" x="4950"/>
        <item m="1" x="3390"/>
        <item m="1" x="5491"/>
        <item m="1" x="4635"/>
        <item m="1" x="6322"/>
        <item m="1" x="367"/>
        <item m="1" x="1291"/>
        <item m="1" x="1329"/>
        <item m="1" x="1006"/>
        <item m="1" x="5459"/>
        <item m="1" x="5751"/>
        <item m="1" x="969"/>
        <item m="1" x="333"/>
        <item m="1" x="1194"/>
        <item m="1" x="3547"/>
        <item m="1" x="3523"/>
        <item m="1" x="3913"/>
        <item m="1" x="5682"/>
        <item m="1" x="5421"/>
        <item m="1" x="3139"/>
        <item m="1" x="330"/>
        <item m="1" x="2909"/>
        <item m="1" x="4988"/>
        <item m="1" x="5934"/>
        <item m="1" x="4560"/>
        <item m="1" x="4705"/>
        <item m="1" x="3410"/>
        <item m="1" x="4866"/>
        <item m="1" x="3978"/>
        <item m="1" x="4893"/>
        <item m="1" x="4729"/>
        <item m="1" x="2638"/>
        <item m="1" x="2340"/>
        <item m="1" x="1388"/>
        <item m="1" x="349"/>
        <item m="1" x="2502"/>
        <item m="1" x="2762"/>
        <item m="1" x="4132"/>
        <item m="1" x="2935"/>
        <item m="1" x="5506"/>
        <item m="1" x="6527"/>
        <item m="1" x="1216"/>
        <item m="1" x="5405"/>
        <item m="1" x="5567"/>
        <item m="1" x="6304"/>
        <item m="1" x="3673"/>
        <item m="1" x="1010"/>
        <item m="1" x="2265"/>
        <item m="1" x="2489"/>
        <item m="1" x="2105"/>
        <item m="1" x="2455"/>
        <item m="1" x="456"/>
        <item m="1" x="319"/>
        <item m="1" x="697"/>
        <item m="1" x="5813"/>
        <item m="1" x="1809"/>
        <item m="1" x="4654"/>
        <item m="1" x="6476"/>
        <item m="1" x="4687"/>
        <item m="1" x="6471"/>
        <item m="1" x="2575"/>
        <item m="1" x="4859"/>
        <item m="1" x="4576"/>
        <item m="1" x="4664"/>
        <item m="1" x="2785"/>
        <item m="1" x="2156"/>
        <item m="1" x="1898"/>
        <item m="1" x="6009"/>
        <item m="1" x="1743"/>
        <item m="1" x="5644"/>
        <item m="1" x="2860"/>
        <item m="1" x="2077"/>
        <item m="1" x="5724"/>
        <item m="1" x="1079"/>
        <item m="1" x="2498"/>
        <item m="1" x="3422"/>
        <item m="1" x="4867"/>
        <item m="1" x="2047"/>
        <item m="1" x="2747"/>
        <item m="1" x="2604"/>
        <item m="1" x="3048"/>
        <item m="1" x="5341"/>
        <item m="1" x="1949"/>
        <item m="1" x="2988"/>
        <item m="1" x="4349"/>
        <item m="1" x="2622"/>
        <item m="1" x="4475"/>
        <item m="1" x="6254"/>
        <item m="1" x="1488"/>
        <item m="1" x="4655"/>
        <item m="1" x="3580"/>
        <item m="1" x="2036"/>
        <item m="1" x="1139"/>
        <item m="1" x="6475"/>
        <item m="1" x="1733"/>
        <item m="1" x="2242"/>
        <item m="1" x="1552"/>
        <item m="1" x="2152"/>
        <item m="1" x="2561"/>
        <item m="1" x="4779"/>
        <item m="1" x="4230"/>
        <item m="1" x="1578"/>
        <item m="1" x="6546"/>
        <item m="1" x="810"/>
        <item m="1" x="1067"/>
        <item m="1" x="5377"/>
        <item m="1" x="6371"/>
        <item m="1" x="2944"/>
        <item m="1" x="4499"/>
        <item m="1" x="2268"/>
        <item m="1" x="1993"/>
        <item m="1" x="1268"/>
        <item m="1" x="1138"/>
        <item m="1" x="5411"/>
        <item m="1" x="4624"/>
        <item m="1" x="4712"/>
        <item m="1" x="6120"/>
        <item m="1" x="6424"/>
        <item m="1" x="1537"/>
        <item m="1" x="5293"/>
        <item m="1" x="1852"/>
        <item m="1" x="4192"/>
        <item m="1" x="2924"/>
        <item m="1" x="6496"/>
        <item m="1" x="5707"/>
        <item m="1" x="4350"/>
        <item m="1" x="856"/>
        <item m="1" x="1833"/>
        <item m="1" x="1928"/>
        <item m="1" x="2215"/>
        <item m="1" x="1880"/>
        <item m="1" x="2205"/>
        <item m="1" x="1901"/>
        <item m="1" x="2070"/>
        <item m="1" x="2025"/>
        <item m="1" x="1947"/>
        <item m="1" x="5849"/>
        <item m="1" x="2001"/>
        <item m="1" x="1864"/>
        <item m="1" x="1914"/>
        <item m="1" x="1906"/>
        <item m="1" x="1610"/>
        <item m="1" x="1781"/>
        <item m="1" x="1211"/>
        <item m="1" x="1277"/>
        <item m="1" x="1238"/>
        <item m="1" x="1217"/>
        <item m="1" x="1867"/>
        <item m="1" x="1193"/>
        <item m="1" x="1381"/>
        <item m="1" x="3687"/>
        <item m="1" x="5436"/>
        <item m="1" x="1723"/>
        <item m="1" x="5120"/>
        <item m="1" x="840"/>
        <item m="1" x="3068"/>
        <item m="1" x="1082"/>
        <item m="1" x="1742"/>
        <item m="1" x="2780"/>
        <item m="1" x="1866"/>
        <item m="1" x="1680"/>
        <item m="1" x="6100"/>
        <item m="1" x="1376"/>
        <item m="1" x="4002"/>
        <item m="1" x="5338"/>
        <item m="1" x="1992"/>
        <item m="1" x="1007"/>
        <item m="1" x="3105"/>
        <item m="1" x="5019"/>
        <item m="1" x="4965"/>
        <item m="1" x="4899"/>
        <item m="1" x="5035"/>
        <item m="1" x="2277"/>
        <item m="1" x="2566"/>
        <item m="1" x="4994"/>
        <item m="1" x="4991"/>
        <item m="1" x="729"/>
        <item m="1" x="5003"/>
        <item m="1" x="2341"/>
        <item m="1" x="327"/>
        <item m="1" x="2466"/>
        <item m="1" x="5033"/>
        <item m="1" x="4896"/>
        <item m="1" x="2438"/>
        <item m="1" x="2405"/>
        <item m="1" x="5021"/>
        <item m="1" x="2275"/>
        <item m="1" x="4999"/>
        <item m="1" x="5015"/>
        <item m="1" x="2056"/>
        <item m="1" x="2301"/>
        <item m="1" x="5032"/>
        <item m="1" x="5026"/>
        <item m="1" x="5024"/>
        <item m="1" x="5016"/>
        <item m="1" x="4995"/>
        <item m="1" x="2464"/>
        <item m="1" x="4879"/>
        <item m="1" x="4781"/>
        <item m="1" x="4484"/>
        <item m="1" x="4363"/>
        <item m="1" x="4496"/>
        <item m="1" x="4050"/>
        <item m="1" x="3923"/>
        <item m="1" x="4295"/>
        <item m="1" x="4436"/>
        <item m="1" x="3969"/>
        <item m="1" x="4128"/>
        <item m="1" x="4323"/>
        <item m="1" x="4333"/>
        <item m="1" x="4563"/>
        <item m="1" x="4680"/>
        <item m="1" x="5277"/>
        <item m="1" x="4179"/>
        <item m="1" x="4678"/>
        <item m="1" x="4080"/>
        <item m="1" x="4723"/>
        <item m="1" x="4408"/>
        <item m="1" x="4369"/>
        <item m="1" x="4739"/>
        <item m="1" x="3972"/>
        <item m="1" x="4401"/>
        <item m="1" x="4925"/>
        <item m="1" x="4797"/>
        <item m="1" x="4755"/>
        <item m="1" x="4072"/>
        <item m="1" x="4480"/>
        <item m="1" x="4236"/>
        <item m="1" x="4198"/>
        <item m="1" x="4806"/>
        <item m="1" x="4701"/>
        <item m="1" x="4379"/>
        <item m="1" x="3964"/>
        <item m="1" x="3960"/>
        <item m="1" x="4985"/>
        <item m="1" x="4251"/>
        <item m="1" x="4201"/>
        <item m="1" x="4489"/>
        <item m="1" x="4031"/>
        <item m="1" x="4233"/>
        <item m="1" x="3929"/>
        <item m="1" x="4097"/>
        <item m="1" x="5000"/>
        <item m="1" x="4205"/>
        <item m="1" x="3919"/>
        <item m="1" x="4478"/>
        <item m="1" x="4356"/>
        <item m="1" x="4362"/>
        <item m="1" x="4692"/>
        <item m="1" x="4643"/>
        <item m="1" x="4974"/>
        <item m="1" x="4449"/>
        <item m="1" x="3921"/>
        <item m="1" x="4510"/>
        <item m="1" x="4060"/>
        <item m="1" x="4745"/>
        <item m="1" x="5090"/>
        <item m="1" x="4777"/>
        <item m="1" x="4462"/>
        <item m="1" x="4471"/>
        <item m="1" x="4804"/>
        <item m="1" x="5010"/>
        <item m="1" x="5011"/>
        <item m="1" x="4065"/>
        <item m="1" x="4603"/>
        <item m="1" x="4012"/>
        <item m="1" x="4769"/>
        <item m="1" x="4375"/>
        <item m="1" x="4397"/>
        <item m="1" x="4206"/>
        <item m="1" x="4046"/>
        <item m="1" x="4167"/>
        <item m="1" x="4212"/>
        <item m="1" x="3933"/>
        <item m="1" x="1543"/>
        <item m="1" x="1546"/>
        <item m="1" x="1564"/>
        <item m="1" x="1558"/>
        <item m="1" x="1566"/>
        <item m="1" x="1452"/>
        <item m="1" x="1806"/>
        <item m="1" x="1770"/>
        <item m="1" x="4575"/>
        <item m="1" x="4101"/>
        <item m="1" x="4394"/>
        <item m="1" x="3939"/>
        <item m="1" x="4315"/>
        <item m="1" x="4823"/>
        <item m="1" x="4142"/>
        <item m="1" x="4215"/>
        <item m="1" x="3946"/>
        <item m="1" x="4625"/>
        <item m="1" x="4149"/>
        <item m="1" x="4839"/>
        <item m="1" x="4038"/>
        <item m="1" x="6538"/>
        <item m="1" x="4871"/>
        <item m="1" x="4734"/>
        <item m="1" x="4152"/>
        <item m="1" x="4877"/>
        <item m="1" x="4393"/>
        <item m="1" x="4528"/>
        <item m="1" x="4719"/>
        <item m="1" x="4391"/>
        <item m="1" x="5137"/>
        <item m="1" x="3942"/>
        <item m="1" x="5191"/>
        <item m="1" x="4194"/>
        <item m="1" x="4319"/>
        <item m="1" x="4281"/>
        <item m="1" x="4190"/>
        <item m="1" x="4577"/>
        <item m="1" x="4013"/>
        <item m="1" x="6340"/>
        <item m="1" x="3983"/>
        <item m="1" x="4648"/>
        <item m="1" x="4187"/>
        <item m="1" x="4676"/>
        <item m="1" x="4009"/>
        <item m="1" x="4266"/>
        <item m="1" x="4630"/>
        <item m="1" x="4173"/>
        <item m="1" x="4280"/>
        <item m="1" x="4306"/>
        <item m="1" x="2778"/>
        <item m="1" x="3998"/>
        <item m="1" x="4388"/>
        <item m="1" x="3987"/>
        <item m="1" x="3979"/>
        <item m="1" x="4622"/>
        <item m="1" x="2488"/>
        <item m="1" x="4931"/>
        <item m="1" x="3665"/>
        <item m="1" x="4883"/>
        <item m="1" x="4068"/>
        <item m="1" x="4048"/>
        <item m="1" x="4447"/>
        <item m="1" x="4327"/>
        <item m="1" x="4271"/>
        <item m="1" x="3957"/>
        <item m="1" x="4324"/>
        <item m="1" x="3926"/>
        <item m="1" x="4704"/>
        <item m="1" x="4222"/>
        <item m="1" x="4548"/>
        <item m="1" x="4283"/>
        <item m="1" x="4367"/>
        <item m="1" x="4536"/>
        <item m="1" x="4727"/>
        <item m="1" x="4147"/>
        <item m="1" x="1347"/>
        <item m="1" x="4185"/>
        <item m="1" x="4004"/>
        <item m="1" x="4182"/>
        <item m="1" x="2408"/>
        <item m="1" x="2410"/>
        <item m="1" x="3739"/>
        <item m="1" x="4325"/>
        <item m="1" x="3507"/>
        <item m="1" x="614"/>
        <item m="1" x="4450"/>
        <item m="1" x="5823"/>
        <item m="1" x="624"/>
        <item m="1" x="637"/>
        <item m="1" x="2137"/>
        <item m="1" x="613"/>
        <item m="1" x="629"/>
        <item m="1" x="2111"/>
        <item m="1" x="598"/>
        <item m="1" x="677"/>
        <item m="1" x="2095"/>
        <item m="1" x="2504"/>
        <item m="1" x="1904"/>
        <item m="1" x="824"/>
        <item m="1" x="402"/>
        <item m="1" x="1942"/>
        <item m="1" x="2131"/>
        <item m="1" x="2024"/>
        <item m="1" x="1996"/>
        <item m="1" x="633"/>
        <item m="1" x="3398"/>
        <item m="1" x="1151"/>
        <item m="1" x="3234"/>
        <item m="1" x="5573"/>
        <item m="1" x="3103"/>
        <item m="1" x="3137"/>
        <item m="1" x="3284"/>
        <item m="1" x="4928"/>
        <item m="1" x="2670"/>
        <item m="1" x="3359"/>
        <item m="1" x="3439"/>
        <item m="1" x="1338"/>
        <item m="1" x="1239"/>
        <item m="1" x="3317"/>
        <item m="1" x="3271"/>
        <item m="1" x="3265"/>
        <item m="1" x="2282"/>
        <item m="1" x="2726"/>
        <item m="1" x="3843"/>
        <item m="1" x="606"/>
        <item m="1" x="2975"/>
        <item m="1" x="2936"/>
        <item m="1" x="3075"/>
        <item m="1" x="3067"/>
        <item m="1" x="2954"/>
        <item m="1" x="3059"/>
        <item m="1" x="3662"/>
        <item m="1" x="3819"/>
        <item m="1" x="3497"/>
        <item m="1" x="3326"/>
        <item m="1" x="2430"/>
        <item m="1" x="2373"/>
        <item m="1" x="2316"/>
        <item m="1" x="2248"/>
        <item m="1" x="1402"/>
        <item m="1" x="5388"/>
        <item m="1" x="4404"/>
        <item m="1" x="5799"/>
        <item m="1" x="5580"/>
        <item m="1" x="5940"/>
        <item m="1" x="4550"/>
        <item m="1" x="5957"/>
        <item m="1" x="1886"/>
        <item m="1" x="1364"/>
        <item m="1" x="1753"/>
        <item m="1" x="1632"/>
        <item m="1" x="4989"/>
        <item m="1" x="5304"/>
        <item m="1" x="6448"/>
        <item m="1" x="5417"/>
        <item m="1" x="2749"/>
        <item m="1" x="2509"/>
        <item m="1" x="2642"/>
        <item m="1" x="1276"/>
        <item m="1" x="3014"/>
        <item m="1" x="2014"/>
        <item m="1" x="2605"/>
        <item m="1" x="3290"/>
        <item m="1" x="2925"/>
        <item m="1" x="711"/>
        <item m="1" x="1187"/>
        <item m="1" x="2252"/>
        <item m="1" x="2094"/>
        <item m="1" x="2729"/>
        <item m="1" x="1910"/>
        <item m="1" x="3001"/>
        <item m="1" x="2139"/>
        <item m="1" x="2243"/>
        <item m="1" x="1994"/>
        <item m="1" x="2530"/>
        <item m="1" x="2986"/>
        <item m="1" x="3332"/>
        <item m="1" x="3248"/>
        <item m="1" x="3190"/>
        <item m="1" x="3134"/>
        <item m="1" x="3166"/>
        <item m="1" x="3054"/>
        <item m="1" x="3349"/>
        <item m="1" x="3318"/>
        <item m="1" x="3073"/>
        <item m="1" x="2926"/>
        <item m="1" x="3230"/>
        <item m="1" x="3156"/>
        <item m="1" x="3267"/>
        <item m="1" x="1167"/>
        <item m="1" x="1184"/>
        <item m="1" x="1158"/>
        <item m="1" x="1046"/>
        <item m="1" x="1140"/>
        <item m="1" x="958"/>
        <item m="1" x="964"/>
        <item m="1" x="2722"/>
        <item m="1" x="2730"/>
        <item m="1" x="439"/>
        <item m="1" x="343"/>
        <item m="1" x="2871"/>
        <item m="1" x="3153"/>
        <item m="1" x="3095"/>
        <item m="1" x="3023"/>
        <item m="1" x="3086"/>
        <item m="1" x="3070"/>
        <item m="1" x="3127"/>
        <item m="1" x="823"/>
        <item m="1" x="1450"/>
        <item m="1" x="923"/>
        <item m="1" x="1118"/>
        <item m="1" x="2304"/>
        <item m="1" x="1594"/>
        <item m="1" x="4305"/>
        <item m="1" x="2560"/>
        <item m="1" x="5112"/>
        <item m="1" x="3595"/>
        <item m="1" x="5712"/>
        <item m="1" x="1858"/>
        <item m="1" x="4351"/>
        <item m="1" x="2019"/>
        <item m="1" x="3361"/>
        <item m="1" x="5353"/>
        <item m="1" x="691"/>
        <item m="1" x="717"/>
        <item m="1" x="2673"/>
        <item m="1" x="4674"/>
        <item m="1" x="4911"/>
        <item m="1" x="4747"/>
        <item m="1" x="4459"/>
        <item m="1" x="447"/>
        <item m="1" x="4832"/>
        <item m="1" x="1199"/>
        <item m="1" x="293"/>
        <item m="1" x="4123"/>
        <item m="1" x="5971"/>
        <item m="1" x="6293"/>
        <item m="1" x="1655"/>
        <item m="1" x="4579"/>
        <item m="1" x="6370"/>
        <item m="1" x="6379"/>
        <item m="1" x="468"/>
        <item m="1" x="1766"/>
        <item m="1" x="1320"/>
        <item m="1" x="962"/>
        <item m="1" x="3450"/>
        <item m="1" x="3345"/>
        <item m="1" x="1036"/>
        <item m="1" x="1301"/>
        <item m="1" x="1443"/>
        <item m="1" x="6305"/>
        <item m="1" x="3055"/>
        <item m="1" x="3091"/>
        <item m="1" x="5009"/>
        <item m="1" x="2822"/>
        <item m="1" x="1273"/>
        <item m="1" x="5186"/>
        <item m="1" x="2864"/>
        <item m="1" x="3371"/>
        <item m="1" x="5942"/>
        <item m="1" x="5615"/>
        <item m="1" x="1419"/>
        <item m="1" x="4684"/>
        <item m="1" x="3514"/>
        <item m="1" x="2618"/>
        <item m="1" x="3671"/>
        <item m="1" x="3826"/>
        <item m="1" x="2797"/>
        <item m="1" x="2325"/>
        <item m="1" x="2810"/>
        <item m="1" x="3685"/>
        <item m="1" x="3652"/>
        <item m="1" x="1328"/>
        <item m="1" x="3967"/>
        <item m="1" x="4358"/>
        <item m="1" x="2337"/>
        <item m="1" x="5381"/>
        <item m="1" x="2524"/>
        <item m="1" x="4858"/>
        <item m="1" x="4228"/>
        <item m="1" x="5906"/>
        <item m="1" x="1356"/>
        <item m="1" x="3412"/>
        <item m="1" x="1790"/>
        <item m="1" x="6300"/>
        <item m="1" x="1638"/>
        <item m="1" x="3072"/>
        <item m="1" x="2289"/>
        <item m="1" x="4011"/>
        <item m="1" x="5452"/>
        <item m="1" x="6081"/>
        <item m="1" x="4543"/>
        <item m="1" x="4938"/>
        <item m="1" x="6431"/>
        <item m="1" x="3615"/>
        <item m="1" x="2641"/>
        <item m="1" x="5270"/>
        <item m="1" x="2441"/>
        <item m="1" x="4880"/>
        <item m="1" x="428"/>
        <item m="1" x="551"/>
        <item m="1" x="4569"/>
        <item m="1" x="2042"/>
        <item m="1" x="2701"/>
        <item m="1" x="1932"/>
        <item m="1" x="5227"/>
        <item m="1" x="5553"/>
        <item m="1" x="3912"/>
        <item m="1" x="482"/>
        <item m="1" x="2381"/>
        <item m="1" x="4124"/>
        <item m="1" x="3356"/>
        <item m="1" x="3255"/>
        <item m="1" x="3520"/>
        <item m="1" x="1868"/>
        <item m="1" x="3041"/>
        <item m="1" x="2999"/>
        <item m="1" x="5865"/>
        <item m="1" x="1284"/>
        <item m="1" x="6239"/>
        <item m="1" x="6094"/>
        <item m="1" x="6355"/>
        <item m="1" x="4098"/>
        <item m="1" x="3340"/>
        <item m="1" x="373"/>
        <item m="1" x="5061"/>
        <item m="1" x="1062"/>
        <item m="1" x="3329"/>
        <item m="1" x="2060"/>
        <item m="1" x="6102"/>
        <item m="1" x="1656"/>
        <item m="1" x="561"/>
        <item m="1" x="3376"/>
        <item m="1" x="1661"/>
        <item m="1" x="1831"/>
        <item m="1" x="2163"/>
        <item m="1" x="5956"/>
        <item m="1" x="2344"/>
        <item m="1" x="6335"/>
        <item m="1" x="4921"/>
        <item m="1" x="4377"/>
        <item m="1" x="2435"/>
        <item m="1" x="6323"/>
        <item m="1" x="1250"/>
        <item m="1" x="5674"/>
        <item m="1" x="1071"/>
        <item m="1" x="1077"/>
        <item m="1" x="6104"/>
        <item m="1" x="4562"/>
        <item m="1" x="3428"/>
        <item m="1" x="3887"/>
        <item m="1" x="4130"/>
        <item m="1" x="2521"/>
        <item m="1" x="1390"/>
        <item m="1" x="6234"/>
        <item m="1" x="866"/>
        <item m="1" x="2307"/>
        <item m="1" x="5162"/>
        <item m="1" x="6287"/>
        <item m="1" x="6350"/>
        <item m="1" x="5220"/>
        <item m="1" x="1251"/>
        <item m="1" x="5994"/>
        <item m="1" x="3602"/>
        <item m="1" x="6010"/>
        <item m="1" x="1160"/>
        <item m="1" x="4732"/>
        <item m="1" x="3308"/>
        <item m="1" x="1821"/>
        <item m="1" x="3467"/>
        <item m="1" x="2363"/>
        <item m="1" x="1429"/>
        <item m="1" x="6336"/>
        <item m="1" x="3592"/>
        <item m="1" x="1080"/>
        <item m="1" x="4564"/>
        <item m="1" x="3568"/>
        <item m="1" x="5837"/>
        <item m="1" x="2173"/>
        <item m="1" x="4559"/>
        <item m="1" x="3257"/>
        <item m="1" x="1715"/>
        <item m="1" x="2923"/>
        <item m="1" x="5692"/>
        <item m="1" x="315"/>
        <item m="1" x="5525"/>
        <item m="1" x="5840"/>
        <item m="1" x="5373"/>
        <item m="1" x="2799"/>
        <item m="1" x="5955"/>
        <item m="1" x="1773"/>
        <item m="1" x="1580"/>
        <item m="1" x="4610"/>
        <item m="1" x="4762"/>
        <item m="1" x="5861"/>
        <item m="1" x="6357"/>
        <item m="1" x="6244"/>
        <item m="1" x="2596"/>
        <item m="1" x="2815"/>
        <item m="1" x="5602"/>
        <item m="1" x="1430"/>
        <item m="1" x="707"/>
        <item m="1" x="617"/>
        <item m="1" x="674"/>
        <item m="1" x="4679"/>
        <item m="1" x="2130"/>
        <item m="1" x="449"/>
        <item m="1" x="369"/>
        <item m="1" x="4438"/>
        <item m="1" x="6451"/>
        <item m="1" x="5619"/>
        <item m="1" x="4294"/>
        <item m="1" x="3997"/>
        <item m="1" x="458"/>
        <item m="1" x="6416"/>
        <item m="1" x="5481"/>
        <item m="1" x="3136"/>
        <item m="1" x="2174"/>
        <item m="1" x="5718"/>
        <item m="1" x="1404"/>
        <item m="1" x="5760"/>
        <item m="1" x="5248"/>
        <item m="1" x="5668"/>
        <item m="1" x="2881"/>
        <item m="1" x="865"/>
        <item m="1" x="981"/>
        <item m="1" x="5515"/>
        <item m="1" x="1854"/>
        <item m="1" x="1395"/>
        <item m="1" x="4895"/>
        <item m="1" x="4892"/>
        <item m="1" x="4894"/>
        <item m="1" x="656"/>
        <item m="1" x="1104"/>
        <item m="1" x="4842"/>
        <item m="1" x="2728"/>
        <item m="1" x="2046"/>
        <item m="1" x="3854"/>
        <item m="1" x="5578"/>
        <item m="1" x="1241"/>
        <item m="1" x="3516"/>
        <item m="1" x="2425"/>
        <item m="1" x="3401"/>
        <item m="1" x="2750"/>
        <item m="1" x="4760"/>
        <item m="1" x="5157"/>
        <item m="1" x="2991"/>
        <item m="1" x="559"/>
        <item m="1" x="3491"/>
        <item m="1" x="755"/>
        <item m="1" x="4650"/>
        <item m="1" x="5545"/>
        <item m="1" x="4064"/>
        <item m="1" x="5330"/>
        <item m="1" x="5384"/>
        <item m="1" x="4963"/>
        <item m="1" x="5795"/>
        <item m="1" x="4673"/>
        <item m="1" x="6005"/>
        <item m="1" x="5624"/>
        <item m="1" x="572"/>
        <item m="1" x="4740"/>
        <item m="1" x="2317"/>
        <item m="1" x="4828"/>
        <item m="1" x="2353"/>
        <item m="1" x="5119"/>
        <item m="1" x="1565"/>
        <item m="1" x="6282"/>
        <item m="1" x="4626"/>
        <item m="1" x="871"/>
        <item m="1" x="5427"/>
        <item m="1" x="1955"/>
        <item m="1" x="4282"/>
        <item m="1" x="5173"/>
        <item m="1" x="4093"/>
        <item m="1" x="5358"/>
        <item m="1" x="5432"/>
        <item m="1" x="4850"/>
        <item m="1" x="4998"/>
        <item m="1" x="2389"/>
        <item m="1" x="683"/>
        <item m="1" x="4580"/>
        <item m="1" x="5243"/>
        <item m="1" x="4567"/>
        <item m="1" x="5359"/>
        <item m="1" x="4483"/>
        <item m="1" x="4774"/>
        <item m="1" x="6086"/>
        <item m="1" x="4347"/>
        <item m="1" x="6339"/>
        <item m="1" x="892"/>
        <item m="1" x="1354"/>
        <item m="1" x="4425"/>
        <item m="1" x="5750"/>
        <item m="1" x="1433"/>
        <item m="1" x="4410"/>
        <item m="1" x="1422"/>
        <item m="1" x="5418"/>
        <item m="1" x="5988"/>
        <item m="1" x="4793"/>
        <item m="1" x="1869"/>
        <item m="1" x="5454"/>
        <item m="1" x="541"/>
        <item m="1" x="1286"/>
        <item m="1" x="1968"/>
        <item m="1" x="1322"/>
        <item m="1" x="4984"/>
        <item m="1" x="3026"/>
        <item m="1" x="2597"/>
        <item m="1" x="6115"/>
        <item m="1" x="4811"/>
        <item m="1" x="2694"/>
        <item m="1" x="4801"/>
        <item m="1" x="1262"/>
        <item m="1" x="6298"/>
        <item m="1" x="6474"/>
        <item m="1" x="1201"/>
        <item m="1" x="1981"/>
        <item m="1" x="2434"/>
        <item m="1" x="1214"/>
        <item m="1" x="508"/>
        <item m="1" x="2555"/>
        <item m="1" x="1272"/>
        <item m="1" x="3515"/>
        <item m="1" x="2076"/>
        <item m="1" x="2594"/>
        <item m="1" x="6040"/>
        <item m="1" x="4598"/>
        <item m="1" x="1873"/>
        <item m="1" x="6143"/>
        <item m="1" x="671"/>
        <item m="1" x="6215"/>
        <item m="1" x="6174"/>
        <item m="1" x="488"/>
        <item m="1" x="5950"/>
        <item m="1" x="474"/>
        <item m="1" x="359"/>
        <item m="1" x="6246"/>
        <item m="1" x="416"/>
        <item m="1" x="782"/>
        <item m="1" x="4357"/>
        <item m="1" x="5060"/>
        <item m="1" x="5190"/>
        <item m="1" x="6247"/>
        <item m="1" x="2460"/>
        <item m="1" x="4885"/>
        <item m="1" x="3619"/>
        <item m="1" x="5298"/>
        <item m="1" x="5498"/>
        <item m="1" x="6194"/>
        <item m="1" x="4396"/>
        <item m="1" x="4976"/>
        <item m="1" x="765"/>
        <item m="1" x="3129"/>
        <item m="1" x="565"/>
        <item m="1" x="2809"/>
        <item m="1" x="929"/>
        <item m="1" x="325"/>
        <item m="1" x="843"/>
        <item m="1" x="821"/>
        <item m="1" x="3925"/>
        <item m="1" x="4717"/>
        <item m="1" x="5660"/>
        <item m="1" x="1990"/>
        <item m="1" x="6528"/>
        <item m="1" x="6022"/>
        <item m="1" x="1559"/>
        <item m="1" x="1335"/>
        <item m="1" x="413"/>
        <item m="1" x="2512"/>
        <item m="1" x="3768"/>
        <item m="1" x="1078"/>
        <item m="1" x="4617"/>
        <item m="1" x="949"/>
        <item m="1" x="4226"/>
        <item m="1" x="3334"/>
        <item m="1" x="1701"/>
        <item m="1" x="752"/>
        <item m="1" x="5853"/>
        <item m="1" x="2352"/>
        <item m="1" x="3380"/>
        <item m="1" x="2288"/>
        <item m="1" x="3466"/>
        <item m="1" x="5207"/>
        <item m="1" x="3835"/>
        <item m="1" x="5614"/>
        <item m="1" x="1393"/>
        <item m="1" x="2967"/>
        <item m="1" x="3956"/>
        <item m="1" x="2356"/>
        <item m="1" x="5502"/>
        <item m="1" x="1371"/>
        <item m="1" x="3130"/>
        <item m="1" x="720"/>
        <item m="1" x="1119"/>
        <item m="1" x="955"/>
        <item m="1" x="5002"/>
        <item m="1" x="4461"/>
        <item m="1" x="1191"/>
        <item m="1" x="5038"/>
        <item m="1" x="4726"/>
        <item m="1" x="4466"/>
        <item m="1" x="1418"/>
        <item m="1" x="956"/>
        <item m="1" x="5741"/>
        <item m="1" x="3126"/>
        <item m="1" x="1892"/>
        <item m="1" x="2120"/>
        <item m="1" x="3093"/>
        <item m="1" x="3360"/>
        <item m="1" x="1056"/>
        <item m="1" x="5383"/>
        <item m="1" x="1890"/>
        <item m="1" x="976"/>
        <item m="1" x="4778"/>
        <item m="1" x="5208"/>
        <item m="1" x="4495"/>
        <item m="1" x="4634"/>
        <item m="1" x="3454"/>
        <item m="1" x="2711"/>
        <item m="1" x="2241"/>
        <item m="1" x="1691"/>
        <item m="1" x="3208"/>
        <item m="1" x="777"/>
        <item m="1" x="814"/>
        <item m="1" x="3098"/>
        <item m="1" x="1482"/>
        <item m="1" x="4028"/>
        <item m="1" x="1308"/>
        <item m="1" x="1361"/>
        <item m="1" x="4096"/>
        <item m="1" x="5154"/>
        <item m="1" x="950"/>
        <item m="1" x="2084"/>
        <item m="1" x="4434"/>
        <item m="1" x="1836"/>
        <item m="1" x="5230"/>
        <item m="1" x="665"/>
        <item m="1" x="1122"/>
        <item m="1" x="355"/>
        <item m="1" x="4671"/>
        <item m="1" x="5536"/>
        <item m="1" x="1644"/>
        <item m="1" x="2355"/>
        <item m="1" x="4525"/>
        <item m="1" x="2257"/>
        <item m="1" x="4320"/>
        <item m="1" x="968"/>
        <item m="1" x="5754"/>
        <item m="1" x="3313"/>
        <item m="1" x="6118"/>
        <item m="1" x="3436"/>
        <item m="1" x="4037"/>
        <item m="1" x="4070"/>
        <item m="1" x="5601"/>
        <item m="1" x="1667"/>
        <item m="1" x="919"/>
        <item m="1" x="1204"/>
        <item m="1" x="4302"/>
        <item m="1" x="1625"/>
        <item m="1" x="4593"/>
        <item m="1" x="2676"/>
        <item m="1" x="5637"/>
        <item m="1" x="2621"/>
        <item m="1" x="1470"/>
        <item m="1" x="5350"/>
        <item m="1" x="4257"/>
        <item m="1" x="2399"/>
        <item m="1" x="3646"/>
        <item m="1" x="2782"/>
        <item m="1" x="4538"/>
        <item m="1" x="3373"/>
        <item m="1" x="5767"/>
        <item m="1" x="4765"/>
        <item m="1" x="3002"/>
        <item m="1" x="4474"/>
        <item m="1" x="3116"/>
        <item m="1" x="4160"/>
        <item m="1" x="3902"/>
        <item m="1" x="833"/>
        <item m="1" x="4864"/>
        <item m="1" x="5262"/>
        <item m="1" x="1677"/>
        <item m="1" x="4039"/>
        <item m="1" x="3954"/>
        <item m="1" x="1444"/>
        <item m="1" x="276"/>
        <item m="1" x="499"/>
        <item m="1" x="1396"/>
        <item m="1" x="6411"/>
        <item m="1" x="4949"/>
        <item m="1" x="3524"/>
        <item m="1" x="5415"/>
        <item m="1" x="645"/>
        <item m="1" x="2626"/>
        <item m="1" x="4619"/>
        <item m="1" x="603"/>
        <item m="1" x="3604"/>
        <item m="1" x="1028"/>
        <item m="1" x="3961"/>
        <item m="1" x="6541"/>
        <item m="1" x="1780"/>
        <item m="1" x="2230"/>
        <item m="1" x="2953"/>
        <item m="1" x="1303"/>
        <item m="1" x="318"/>
        <item m="1" x="6463"/>
        <item m="1" x="3457"/>
        <item m="1" x="5835"/>
        <item m="1" x="5199"/>
        <item m="1" x="6395"/>
        <item m="1" x="2011"/>
        <item m="1" x="6343"/>
        <item m="1" x="2376"/>
        <item m="1" x="2339"/>
        <item m="1" x="4371"/>
        <item m="1" x="1483"/>
        <item m="1" x="1337"/>
        <item m="1" x="5925"/>
        <item m="1" x="4298"/>
        <item m="1" x="4166"/>
        <item m="1" x="3512"/>
        <item m="1" x="5259"/>
        <item m="1" x="4556"/>
        <item m="1" x="5008"/>
        <item m="1" x="4490"/>
        <item m="1" x="3623"/>
        <item m="1" x="4395"/>
        <item m="1" x="4244"/>
        <item m="1" x="993"/>
        <item m="1" x="2319"/>
        <item m="1" x="2211"/>
        <item m="1" x="3744"/>
        <item m="1" x="4649"/>
        <item m="1" x="3536"/>
        <item m="1" x="6521"/>
        <item m="1" x="6051"/>
        <item m="1" x="5841"/>
        <item m="1" x="4144"/>
        <item m="1" x="2620"/>
        <item m="1" x="1226"/>
        <item m="1" x="4208"/>
        <item m="1" x="4074"/>
        <item m="1" x="3735"/>
        <item m="1" x="3694"/>
        <item m="1" x="6288"/>
        <item m="1" x="5825"/>
        <item m="1" x="3616"/>
        <item m="1" x="4535"/>
        <item m="1" x="3351"/>
        <item m="1" x="3793"/>
        <item m="1" x="5646"/>
        <item m="1" x="4162"/>
        <item m="1" x="5630"/>
        <item m="1" x="2571"/>
        <item m="1" x="1489"/>
        <item m="1" x="5390"/>
        <item m="1" x="3731"/>
        <item m="1" x="2533"/>
        <item m="1" x="1555"/>
        <item m="1" x="3300"/>
        <item m="1" x="1463"/>
        <item m="1" x="3578"/>
        <item m="1" x="401"/>
        <item m="1" x="1623"/>
        <item m="1" x="6550"/>
        <item m="1" x="584"/>
        <item m="1" x="549"/>
        <item m="1" x="438"/>
        <item m="1" x="6523"/>
        <item m="1" x="478"/>
        <item m="1" x="2666"/>
        <item m="1" x="3508"/>
        <item m="1" x="4522"/>
        <item m="1" x="3650"/>
        <item m="1" x="2473"/>
        <item m="1" x="6450"/>
        <item m="1" x="2865"/>
        <item m="1" x="5305"/>
        <item m="1" x="4725"/>
        <item m="1" x="4748"/>
        <item m="1" x="515"/>
        <item m="1" x="3370"/>
        <item m="1" x="2969"/>
        <item m="1" x="4301"/>
        <item m="1" x="4646"/>
        <item m="1" x="4189"/>
        <item m="1" x="4335"/>
        <item m="1" x="618"/>
        <item m="1" x="1487"/>
        <item m="1" x="2432"/>
        <item m="1" x="3714"/>
        <item m="1" x="1285"/>
        <item m="1" x="3013"/>
        <item m="1" x="1330"/>
        <item m="1" x="3212"/>
        <item m="1" x="2911"/>
        <item m="1" x="5679"/>
        <item m="1" x="2717"/>
        <item m="1" x="5634"/>
        <item m="1" x="1060"/>
        <item m="1" x="3021"/>
        <item m="1" x="758"/>
        <item m="1" x="4321"/>
        <item m="1" x="1948"/>
        <item m="1" x="3369"/>
        <item m="1" x="1436"/>
        <item m="1" x="2526"/>
        <item m="1" x="3866"/>
        <item m="1" x="2398"/>
        <item m="1" x="2514"/>
        <item m="1" x="2413"/>
        <item m="1" x="803"/>
        <item m="1" x="4328"/>
        <item m="1" x="5836"/>
        <item m="1" x="914"/>
        <item m="1" x="4932"/>
        <item m="1" x="4695"/>
        <item m="1" x="5571"/>
        <item m="1" x="5539"/>
        <item m="1" x="938"/>
        <item m="1" x="1282"/>
        <item m="1" x="910"/>
        <item m="1" x="3557"/>
        <item m="1" x="1630"/>
        <item m="1" x="2840"/>
        <item m="1" x="5638"/>
        <item m="1" x="5970"/>
        <item m="1" x="5352"/>
        <item m="1" x="1953"/>
        <item m="1" x="2259"/>
        <item m="1" x="2849"/>
        <item m="1" x="5873"/>
        <item m="1" x="1095"/>
        <item m="1" x="648"/>
        <item m="1" x="1703"/>
        <item m="1" x="354"/>
        <item m="1" x="5449"/>
        <item m="1" x="2403"/>
        <item m="1" x="2002"/>
        <item m="1" x="4663"/>
        <item m="1" x="6117"/>
        <item m="1" x="6131"/>
        <item m="1" x="5720"/>
        <item m="1" x="4685"/>
        <item m="1" x="2454"/>
        <item m="1" x="3314"/>
        <item m="1" x="4967"/>
        <item m="1" x="3246"/>
        <item m="1" x="2276"/>
        <item m="1" x="5404"/>
        <item m="1" x="3681"/>
        <item m="1" x="1083"/>
        <item m="1" x="6203"/>
        <item m="1" x="4231"/>
        <item m="1" x="6461"/>
        <item m="1" x="3764"/>
        <item m="1" x="3544"/>
        <item m="1" x="4539"/>
        <item m="1" x="4874"/>
        <item m="1" x="6049"/>
        <item m="1" x="1362"/>
        <item m="1" x="5077"/>
        <item m="1" x="4081"/>
        <item m="1" x="3566"/>
        <item m="1" x="3232"/>
        <item m="1" x="4107"/>
        <item m="1" x="4854"/>
        <item m="1" x="2442"/>
        <item m="1" x="3778"/>
        <item m="1" x="3772"/>
        <item m="1" x="3771"/>
        <item m="1" x="3179"/>
        <item m="1" x="2323"/>
        <item m="1" x="1467"/>
        <item m="1" x="2587"/>
        <item m="1" x="1590"/>
        <item m="1" x="4203"/>
        <item m="1" x="1137"/>
        <item m="1" x="2678"/>
        <item m="1" x="1585"/>
        <item m="1" x="1153"/>
        <item m="1" x="5974"/>
        <item m="1" x="3622"/>
        <item m="1" x="6284"/>
        <item m="1" x="4368"/>
        <item m="1" x="6007"/>
        <item m="1" x="2362"/>
        <item m="1" x="875"/>
        <item m="1" x="973"/>
        <item m="1" x="4667"/>
        <item m="1" x="4924"/>
        <item m="1" x="6494"/>
        <item m="1" x="5887"/>
        <item m="1" x="6161"/>
        <item m="1" x="2388"/>
        <item m="1" x="1253"/>
        <item m="1" x="2378"/>
        <item m="1" x="772"/>
        <item m="1" x="434"/>
        <item m="1" x="6456"/>
        <item m="1" x="5826"/>
        <item m="1" x="5378"/>
        <item m="1" x="3643"/>
        <item m="1" x="3312"/>
        <item m="1" x="529"/>
        <item m="1" x="4238"/>
        <item m="1" x="4644"/>
        <item m="1" x="1917"/>
        <item m="1" x="1716"/>
        <item m="1" x="2291"/>
        <item m="1" x="904"/>
        <item m="1" x="3481"/>
        <item m="1" x="2890"/>
        <item m="1" x="4738"/>
        <item m="1" x="1135"/>
        <item m="1" x="5505"/>
        <item m="1" x="2216"/>
        <item m="1" x="5611"/>
        <item m="1" x="2013"/>
        <item m="1" x="1515"/>
        <item m="1" x="1853"/>
        <item m="1" x="4476"/>
        <item m="1" x="2803"/>
        <item m="1" x="2821"/>
        <item m="1" x="5859"/>
        <item m="1" x="5465"/>
        <item m="1" x="3085"/>
        <item m="1" x="946"/>
        <item m="1" x="5164"/>
        <item m="1" x="3074"/>
        <item m="1" x="1518"/>
        <item m="1" x="3443"/>
        <item m="1" x="506"/>
        <item m="1" x="1069"/>
        <item m="1" x="1584"/>
        <item m="1" x="6031"/>
        <item m="1" x="1099"/>
        <item m="1" x="1002"/>
        <item m="1" x="3101"/>
        <item m="1" x="3301"/>
        <item m="1" x="4289"/>
        <item m="1" x="6382"/>
        <item m="1" x="3411"/>
        <item m="1" x="3383"/>
        <item m="1" x="6077"/>
        <item m="1" x="1551"/>
        <item m="1" x="3637"/>
        <item m="1" x="701"/>
        <item m="1" x="6126"/>
        <item m="1" x="2296"/>
        <item m="1" x="5733"/>
        <item m="1" x="3319"/>
        <item m="1" x="3089"/>
        <item m="1" x="660"/>
        <item m="1" x="2775"/>
        <item m="1" x="1319"/>
        <item m="1" x="5342"/>
        <item m="1" x="4399"/>
        <item m="1" x="5933"/>
        <item m="1" x="1230"/>
        <item m="1" x="4838"/>
        <item m="1" x="487"/>
        <item m="1" x="2396"/>
        <item m="1" x="5053"/>
        <item m="1" x="3011"/>
        <item m="1" x="4352"/>
        <item m="1" x="1378"/>
        <item m="1" x="4032"/>
        <item m="1" x="849"/>
        <item m="1" x="2634"/>
        <item m="1" x="1614"/>
        <item m="1" x="5267"/>
        <item m="1" x="1344"/>
        <item m="1" x="1485"/>
        <item m="1" x="5882"/>
        <item m="1" x="878"/>
        <item m="1" x="5380"/>
        <item m="1" x="5617"/>
        <item m="1" x="2098"/>
        <item m="1" x="5522"/>
        <item m="1" x="6062"/>
        <item m="1" x="1829"/>
        <item m="1" x="1814"/>
        <item m="1" x="1811"/>
        <item m="1" x="1808"/>
        <item m="1" x="1817"/>
        <item m="1" x="3579"/>
        <item m="1" x="1805"/>
        <item m="1" x="1822"/>
        <item m="1" x="3558"/>
        <item m="1" x="1828"/>
        <item m="1" x="5958"/>
        <item m="1" x="3518"/>
        <item m="1" x="693"/>
        <item m="1" x="1004"/>
        <item m="1" x="1332"/>
        <item m="1" x="2500"/>
        <item m="1" x="2374"/>
        <item m="1" x="2387"/>
        <item m="1" x="2424"/>
        <item m="1" x="6440"/>
        <item m="1" x="1018"/>
        <item m="1" x="455"/>
        <item m="1" x="5364"/>
        <item m="1" x="6400"/>
        <item m="1" x="6190"/>
        <item m="1" x="1421"/>
        <item m="1" x="2479"/>
        <item m="1" x="2164"/>
        <item m="1" x="2400"/>
        <item m="1" x="1825"/>
        <item m="1" x="4243"/>
        <item m="1" x="4416"/>
        <item m="1" x="3667"/>
        <item m="1" x="4245"/>
        <item m="1" x="6264"/>
        <item m="1" x="6019"/>
        <item m="1" x="6113"/>
        <item m="1" x="6055"/>
        <item m="1" x="3575"/>
        <item m="1" x="1229"/>
        <item m="1" x="6504"/>
        <item m="1" x="1385"/>
        <item m="1" x="5129"/>
        <item m="1" x="4506"/>
        <item m="1" x="4589"/>
        <item m="1" x="4551"/>
        <item m="1" x="4794"/>
        <item m="1" x="5531"/>
        <item m="1" x="5510"/>
        <item m="1" x="5181"/>
        <item m="1" x="3196"/>
        <item m="1" x="4853"/>
        <item m="1" x="6490"/>
        <item m="1" x="5690"/>
        <item m="1" x="2684"/>
        <item m="1" x="2306"/>
        <item m="1" x="3245"/>
        <item m="1" x="5288"/>
        <item m="1" x="1704"/>
        <item m="1" x="1164"/>
        <item m="1" x="2901"/>
        <item m="1" x="5052"/>
        <item m="1" x="1041"/>
        <item m="1" x="1604"/>
        <item m="1" x="808"/>
        <item m="1" x="3475"/>
        <item m="1" x="512"/>
        <item m="1" x="2133"/>
        <item m="1" x="1965"/>
        <item m="1" x="1266"/>
        <item m="1" x="2162"/>
        <item m="1" x="3882"/>
        <item m="1" x="3874"/>
        <item m="1" x="4164"/>
        <item m="1" x="6183"/>
        <item m="1" x="3769"/>
        <item m="1" x="5596"/>
        <item m="1" x="3875"/>
        <item m="1" x="5831"/>
        <item m="1" x="5565"/>
        <item m="1" x="5447"/>
        <item m="1" x="5488"/>
        <item m="1" x="5848"/>
        <item m="1" x="3387"/>
        <item m="1" x="3201"/>
        <item m="1" x="3853"/>
        <item m="1" x="599"/>
        <item m="1" x="2614"/>
        <item m="1" x="3223"/>
        <item m="1" x="1155"/>
        <item m="1" x="5514"/>
        <item m="1" x="926"/>
        <item m="1" x="543"/>
        <item m="1" x="1730"/>
        <item m="1" x="1365"/>
        <item m="1" x="2632"/>
        <item m="1" x="3838"/>
        <item m="1" x="4454"/>
        <item m="1" x="5069"/>
        <item m="1" x="389"/>
        <item m="1" x="3138"/>
        <item m="1" x="6157"/>
        <item m="1" x="2397"/>
        <item m="1" x="3603"/>
        <item m="1" x="5280"/>
        <item m="1" x="6026"/>
        <item m="1" x="2507"/>
        <item m="1" x="2235"/>
        <item m="1" x="6210"/>
        <item m="1" x="5460"/>
        <item m="1" x="2832"/>
        <item m="1" x="750"/>
        <item m="1" x="2300"/>
        <item m="1" x="5121"/>
        <item m="1" x="517"/>
        <item m="1" x="4322"/>
        <item m="1" x="1117"/>
        <item m="1" x="5252"/>
        <item m="1" x="2615"/>
        <item m="1" x="4940"/>
        <item m="1" x="1035"/>
        <item m="1" x="5629"/>
        <item m="1" x="780"/>
        <item m="1" x="2844"/>
        <item m="1" x="4429"/>
        <item m="1" x="5790"/>
        <item m="1" x="6052"/>
        <item m="1" x="6446"/>
        <item m="1" x="2767"/>
        <item m="1" x="3513"/>
        <item m="1" x="3989"/>
        <item m="1" x="3372"/>
        <item m="1" x="3995"/>
        <item m="1" x="3375"/>
        <item m="1" x="3820"/>
        <item m="1" x="4578"/>
        <item m="1" x="689"/>
        <item m="1" x="1641"/>
        <item m="1" x="1050"/>
        <item m="1" x="6373"/>
        <item m="1" x="2188"/>
        <item m="1" x="4202"/>
        <item m="1" x="3321"/>
        <item m="1" x="3035"/>
        <item m="1" x="5959"/>
        <item m="1" x="5215"/>
        <item m="1" x="480"/>
        <item m="1" x="376"/>
        <item m="1" x="2176"/>
        <item m="1" x="452"/>
        <item m="1" x="650"/>
        <item x="162"/>
        <item m="1" x="5399"/>
        <item m="1" x="5275"/>
        <item x="161"/>
        <item m="1" x="4504"/>
        <item m="1" x="5355"/>
        <item m="1" x="2985"/>
        <item m="1" x="405"/>
        <item m="1" x="417"/>
        <item m="1" x="5348"/>
        <item m="1" x="6017"/>
        <item m="1" x="1979"/>
        <item m="1" x="713"/>
        <item m="1" x="2751"/>
        <item m="1" x="4223"/>
        <item m="1" x="2889"/>
        <item m="1" x="5511"/>
        <item m="1" x="615"/>
        <item m="1" x="2421"/>
        <item m="1" x="3229"/>
        <item m="1" x="5561"/>
        <item m="1" x="4118"/>
        <item m="1" x="6359"/>
        <item m="1" x="2971"/>
        <item m="1" x="6321"/>
        <item m="1" x="1799"/>
        <item m="1" x="1941"/>
        <item m="1" x="5151"/>
        <item m="1" x="1020"/>
        <item m="1" x="2820"/>
        <item m="1" x="5100"/>
        <item m="1" x="4339"/>
        <item m="1" x="675"/>
        <item m="1" x="1591"/>
        <item m="1" x="553"/>
        <item m="1" x="597"/>
        <item m="1" x="4887"/>
        <item m="1" x="2102"/>
        <item m="1" x="5985"/>
        <item m="1" x="6537"/>
        <item m="1" x="3460"/>
        <item m="1" x="3333"/>
        <item m="1" x="5113"/>
        <item m="1" x="5080"/>
        <item m="1" x="3799"/>
        <item m="1" x="971"/>
        <item m="1" x="4175"/>
        <item m="1" x="3431"/>
        <item m="1" x="1399"/>
        <item m="1" x="4884"/>
        <item m="1" x="1643"/>
        <item m="1" x="4264"/>
        <item m="1" x="5200"/>
        <item m="1" x="6250"/>
        <item m="1" x="3994"/>
        <item m="1" x="5045"/>
        <item m="1" x="2461"/>
        <item m="1" x="4979"/>
        <item m="1" x="2118"/>
        <item m="1" x="547"/>
        <item m="1" x="3927"/>
        <item m="1" x="4757"/>
        <item m="1" x="1210"/>
        <item m="1" x="2054"/>
        <item m="1" x="5820"/>
        <item m="1" x="1862"/>
        <item m="1" x="5695"/>
        <item m="1" x="3260"/>
        <item m="1" x="6558"/>
        <item m="1" x="390"/>
        <item m="1" x="3543"/>
        <item m="1" x="4948"/>
        <item m="1" x="5318"/>
        <item m="1" x="1863"/>
        <item m="1" x="3758"/>
        <item m="1" x="4432"/>
        <item m="1" x="3350"/>
        <item m="1" x="2433"/>
        <item m="1" x="719"/>
        <item m="1" x="1899"/>
        <item m="1" x="737"/>
        <item m="1" x="3392"/>
        <item m="1" x="5931"/>
        <item m="1" x="609"/>
        <item m="1" x="4453"/>
        <item m="1" x="1943"/>
        <item m="1" x="3914"/>
        <item m="1" x="1920"/>
        <item m="1" x="1096"/>
        <item m="1" x="3762"/>
        <item m="1" x="3053"/>
        <item m="1" x="6438"/>
        <item m="1" x="4165"/>
        <item m="1" x="5576"/>
        <item m="1" x="4916"/>
        <item m="1" x="4996"/>
        <item m="1" x="4870"/>
        <item m="1" x="4482"/>
        <item m="1" x="2721"/>
        <item m="1" x="2964"/>
        <item m="1" x="1314"/>
        <item m="1" x="1695"/>
        <item m="1" x="2899"/>
        <item m="1" x="3605"/>
        <item m="1" x="4785"/>
        <item m="1" x="4457"/>
        <item m="1" x="4431"/>
        <item m="1" x="5463"/>
        <item m="1" x="6219"/>
        <item m="1" x="5735"/>
        <item m="1" x="6445"/>
        <item m="1" x="959"/>
        <item m="1" x="3525"/>
        <item m="1" x="5845"/>
        <item m="1" x="844"/>
        <item m="1" x="5747"/>
        <item m="1" x="3697"/>
        <item m="1" x="5715"/>
        <item m="1" x="3465"/>
        <item m="1" x="2853"/>
        <item m="1" x="4836"/>
        <item m="1" x="3008"/>
        <item m="1" x="2330"/>
        <item m="1" x="898"/>
        <item m="1" x="6374"/>
        <item m="1" x="5763"/>
        <item m="1" x="1622"/>
        <item m="1" x="1846"/>
        <item m="1" x="1851"/>
        <item m="1" x="1839"/>
        <item m="1" x="1843"/>
        <item m="1" x="1856"/>
        <item m="1" x="2873"/>
        <item m="1" x="2223"/>
        <item m="1" x="2406"/>
        <item m="1" x="2445"/>
        <item m="1" x="3635"/>
        <item m="1" x="3640"/>
        <item m="1" x="3674"/>
        <item m="1" x="6230"/>
        <item m="1" x="4520"/>
        <item m="1" x="5783"/>
        <item m="1" x="1674"/>
        <item m="1" x="1343"/>
        <item m="1" x="6499"/>
        <item m="1" x="6361"/>
        <item m="1" x="5079"/>
        <item m="1" x="4134"/>
        <item m="1" x="1162"/>
        <item m="1" x="6415"/>
        <item m="1" x="3705"/>
        <item m="1" x="3240"/>
        <item m="1" x="2879"/>
        <item m="1" x="2851"/>
        <item m="1" x="2562"/>
        <item m="1" x="1509"/>
        <item m="1" x="1568"/>
        <item m="1" x="1530"/>
        <item m="1" x="1539"/>
        <item m="1" x="1840"/>
        <item m="1" x="6285"/>
        <item m="1" x="3032"/>
        <item m="1" x="5423"/>
        <item m="1" x="5122"/>
        <item m="1" x="5430"/>
        <item m="1" x="5939"/>
        <item m="1" x="3934"/>
        <item m="1" x="2837"/>
        <item m="1" x="6458"/>
        <item m="1" x="5874"/>
        <item m="1" x="5548"/>
        <item m="1" x="5386"/>
        <item m="1" x="4067"/>
        <item m="1" x="2427"/>
        <item m="1" x="2814"/>
        <item m="1" x="2422"/>
        <item m="1" x="2825"/>
        <item m="1" x="5680"/>
        <item m="1" x="3285"/>
        <item m="1" x="4402"/>
        <item m="1" x="3249"/>
        <item m="1" x="4878"/>
        <item m="1" x="3341"/>
        <item m="1" x="4299"/>
        <item m="1" x="4021"/>
        <item m="1" x="4731"/>
        <item m="1" x="5389"/>
        <item m="1" x="586"/>
        <item m="1" x="2332"/>
        <item m="1" x="1975"/>
        <item m="1" x="623"/>
        <item m="1" x="3400"/>
        <item m="1" x="4256"/>
        <item m="1" x="3066"/>
        <item m="1" x="3606"/>
        <item m="1" x="3712"/>
        <item m="1" x="476"/>
        <item m="1" x="4632"/>
        <item m="1" x="4340"/>
        <item m="1" x="2680"/>
        <item m="1" x="491"/>
        <item m="1" x="1205"/>
        <item m="1" x="5818"/>
        <item m="1" x="1629"/>
        <item m="1" x="2540"/>
        <item m="1" x="4787"/>
        <item m="1" x="473"/>
        <item m="1" x="3409"/>
        <item m="1" x="368"/>
        <item m="1" x="6318"/>
        <item m="1" x="6405"/>
        <item m="1" x="5639"/>
        <item m="1" x="5153"/>
        <item m="1" x="4771"/>
        <item m="1" x="5524"/>
        <item m="1" x="1218"/>
        <item m="1" x="3283"/>
        <item m="1" x="4253"/>
        <item m="1" x="1148"/>
        <item m="1" x="3654"/>
        <item m="1" x="2334"/>
        <item m="1" x="2576"/>
        <item m="1" x="3642"/>
        <item m="1" x="602"/>
        <item m="1" x="1498"/>
        <item m="1" x="1317"/>
        <item m="1" x="1567"/>
        <item m="1" x="4300"/>
        <item m="1" x="1678"/>
        <item m="1" x="3860"/>
        <item m="1" x="5765"/>
        <item m="1" x="1499"/>
        <item m="1" x="3034"/>
        <item m="1" x="5703"/>
        <item m="1" x="6404"/>
        <item m="1" x="1700"/>
        <item m="1" x="6369"/>
        <item m="1" x="1871"/>
        <item m="1" x="346"/>
        <item m="1" x="5523"/>
        <item m="1" x="3831"/>
        <item m="1" x="2963"/>
        <item m="1" x="4073"/>
        <item m="1" x="522"/>
        <item m="1" x="3061"/>
        <item m="1" x="6380"/>
        <item m="1" x="3908"/>
        <item m="1" x="1102"/>
        <item m="1" x="5917"/>
        <item m="1" x="5872"/>
        <item m="1" x="672"/>
        <item m="1" x="4104"/>
        <item m="1" x="3132"/>
        <item m="1" x="1757"/>
        <item m="1" x="3519"/>
        <item m="1" x="422"/>
        <item m="1" x="1298"/>
        <item m="1" x="5315"/>
        <item m="1" x="4799"/>
        <item m="1" x="4768"/>
        <item m="1" x="4114"/>
        <item m="1" x="4137"/>
        <item m="1" x="6432"/>
        <item m="1" x="2527"/>
        <item m="1" x="5211"/>
        <item m="1" x="5212"/>
        <item m="1" x="3263"/>
        <item m="1" x="4802"/>
        <item m="1" x="6266"/>
        <item m="1" x="4530"/>
        <item m="1" x="1503"/>
        <item m="1" x="371"/>
        <item m="1" x="4290"/>
        <item m="1" x="3473"/>
        <item m="1" x="2569"/>
        <item m="1" x="5711"/>
        <item m="1" x="6235"/>
        <item m="1" x="6294"/>
        <item m="1" x="6452"/>
        <item m="1" x="6414"/>
        <item m="1" x="6327"/>
        <item m="1" x="1556"/>
        <item m="1" x="5705"/>
        <item m="1" x="952"/>
        <item m="1" x="3471"/>
        <item m="1" x="3730"/>
        <item m="1" x="3618"/>
        <item m="1" x="3479"/>
        <item m="1" x="4815"/>
        <item m="1" x="5030"/>
        <item m="1" x="4742"/>
        <item m="1" x="2142"/>
        <item m="1" x="2664"/>
        <item m="1" x="2972"/>
        <item m="1" x="3233"/>
        <item m="1" x="347"/>
        <item m="1" x="2177"/>
        <item m="1" x="6271"/>
        <item m="1" x="4180"/>
        <item m="1" x="3211"/>
        <item m="1" x="5018"/>
        <item m="1" x="3725"/>
        <item m="1" x="1476"/>
        <item m="1" x="4612"/>
        <item m="1" x="2529"/>
        <item m="1" x="5871"/>
        <item m="1" x="2324"/>
        <item m="1" x="5656"/>
        <item m="1" x="6208"/>
        <item m="1" x="4759"/>
        <item m="1" x="3396"/>
        <item m="1" x="1796"/>
        <item m="1" x="3823"/>
        <item m="1" x="2895"/>
        <item m="1" x="6041"/>
        <item m="1" x="6034"/>
        <item m="1" x="6324"/>
        <item m="1" x="4151"/>
        <item m="1" x="5948"/>
        <item m="1" x="494"/>
        <item m="1" x="391"/>
        <item m="1" x="1844"/>
        <item m="1" x="2008"/>
        <item m="1" x="802"/>
        <item m="1" x="3916"/>
        <item m="1" x="2108"/>
        <item m="1" x="326"/>
        <item m="1" x="805"/>
        <item m="1" x="716"/>
        <item m="1" x="3704"/>
        <item m="1" x="562"/>
        <item m="1" x="636"/>
        <item m="1" x="4980"/>
        <item m="1" x="1778"/>
        <item m="1" x="516"/>
        <item m="1" x="6535"/>
        <item m="1" x="4016"/>
        <item m="1" x="4460"/>
        <item m="1" x="744"/>
        <item m="1" x="1372"/>
        <item m="1" x="657"/>
        <item m="1" x="695"/>
        <item m="1" x="4111"/>
        <item m="1" x="1295"/>
        <item m="1" x="5698"/>
        <item m="1" x="5609"/>
        <item m="1" x="3751"/>
        <item m="1" x="3610"/>
        <item m="1" x="4066"/>
        <item m="1" x="3788"/>
        <item m="1" x="2536"/>
        <item m="1" x="4513"/>
        <item m="1" x="6385"/>
        <item m="1" x="1922"/>
        <item m="1" x="5801"/>
        <item m="1" x="5520"/>
        <item m="1" x="6553"/>
        <item m="1" x="5803"/>
        <item m="1" x="5467"/>
        <item m="1" x="4304"/>
        <item m="1" x="5569"/>
        <item m="1" x="5723"/>
        <item m="1" x="945"/>
        <item m="1" x="6200"/>
        <item m="1" x="5990"/>
        <item m="1" x="5192"/>
        <item m="1" x="2085"/>
        <item m="1" x="4136"/>
        <item m="1" x="4103"/>
        <item m="1" x="596"/>
        <item m="1" x="6543"/>
        <item m="1" x="1847"/>
        <item m="1" x="2912"/>
        <item m="1" x="1954"/>
        <item m="1" x="3656"/>
        <item m="1" x="641"/>
        <item m="1" x="2928"/>
        <item m="1" x="1464"/>
        <item m="1" x="2450"/>
        <item m="1" x="6518"/>
        <item m="1" x="3958"/>
        <item m="1" x="2704"/>
        <item m="1" x="6462"/>
        <item m="1" x="6319"/>
        <item m="1" x="1857"/>
        <item m="1" x="2683"/>
        <item m="1" x="5914"/>
        <item m="1" x="1764"/>
        <item m="1" x="5773"/>
        <item m="1" x="1693"/>
        <item m="1" x="1468"/>
        <item m="1" x="5429"/>
        <item m="1" x="2274"/>
        <item m="1" x="2907"/>
        <item m="1" x="459"/>
        <item m="1" x="1296"/>
        <item m="1" x="3215"/>
        <item m="1" x="2035"/>
        <item m="1" x="1725"/>
        <item m="1" x="5854"/>
        <item m="1" x="881"/>
        <item m="1" x="3149"/>
        <item m="1" x="3590"/>
        <item m="1" x="5980"/>
        <item m="1" x="6290"/>
        <item m="1" x="4146"/>
        <item m="1" x="3984"/>
        <item m="1" x="655"/>
        <item m="1" x="2894"/>
        <item m="1" x="1663"/>
        <item m="1" x="2568"/>
        <item m="1" x="587"/>
        <item m="1" x="303"/>
        <item m="1" x="4094"/>
        <item m="1" x="4904"/>
        <item m="1" x="3004"/>
        <item m="1" x="1735"/>
        <item m="1" x="4653"/>
        <item m="1" x="4407"/>
        <item m="1" x="3501"/>
        <item m="1" x="4456"/>
        <item m="1" x="485"/>
        <item m="1" x="4518"/>
        <item m="1" x="5136"/>
        <item m="1" x="4546"/>
        <item m="1" x="1679"/>
        <item m="1" x="1021"/>
        <item m="1" x="3949"/>
        <item m="1" x="1039"/>
        <item m="1" x="4637"/>
        <item m="1" x="3814"/>
        <item m="1" x="6428"/>
        <item m="1" x="2051"/>
        <item m="1" x="1031"/>
        <item m="1" x="3683"/>
        <item m="1" x="3792"/>
        <item m="1" x="2087"/>
        <item m="1" x="3785"/>
        <item m="1" x="6251"/>
        <item m="1" x="3732"/>
        <item m="1" x="5414"/>
        <item m="1" x="3827"/>
        <item m="1" x="1207"/>
        <item m="1" x="3736"/>
        <item m="1" x="1961"/>
        <item m="1" x="3756"/>
        <item m="1" x="1479"/>
        <item m="1" x="4524"/>
        <item m="1" x="2136"/>
        <item m="1" x="2116"/>
        <item m="1" x="5135"/>
        <item m="1" x="2206"/>
        <item m="1" x="5303"/>
        <item m="1" x="798"/>
        <item m="1" x="1672"/>
        <item m="1" x="1156"/>
        <item m="1" x="5070"/>
        <item m="1" x="3133"/>
        <item m="1" x="6492"/>
        <item m="1" x="5691"/>
        <item m="1" x="6489"/>
        <item m="1" x="6038"/>
        <item m="1" x="6363"/>
        <item m="1" x="5844"/>
        <item m="1" x="6423"/>
        <item m="1" x="366"/>
        <item m="1" x="4668"/>
        <item m="1" x="3482"/>
        <item m="1" x="2283"/>
        <item m="1" x="2804"/>
        <item m="1" x="3759"/>
        <item m="1" x="6545"/>
        <item m="1" x="504"/>
        <item m="1" x="6095"/>
        <item m="1" x="2043"/>
        <item m="1" x="595"/>
        <item m="1" x="6173"/>
        <item m="1" x="6302"/>
        <item m="1" x="4099"/>
        <item m="1" x="4939"/>
        <item m="1" x="2619"/>
        <item m="1" x="2674"/>
        <item m="1" x="4737"/>
        <item m="1" x="500"/>
        <item m="1" x="1340"/>
        <item m="1" x="1582"/>
        <item m="1" x="4930"/>
        <item m="1" x="982"/>
        <item m="1" x="3766"/>
        <item m="1" x="3633"/>
        <item m="1" x="1698"/>
        <item m="1" x="4138"/>
        <item m="1" x="5031"/>
        <item m="1" x="2010"/>
        <item m="1" x="5579"/>
        <item m="1" x="809"/>
        <item m="1" x="4061"/>
        <item m="1" x="3426"/>
        <item m="1" x="6501"/>
        <item m="1" x="399"/>
        <item m="1" x="507"/>
        <item m="1" x="2061"/>
        <item m="1" x="2146"/>
        <item m="1" x="634"/>
        <item m="1" x="3533"/>
        <item m="1" x="850"/>
        <item m="1" x="1257"/>
        <item m="1" x="4882"/>
        <item m="1" x="5604"/>
        <item m="1" x="2515"/>
        <item m="1" x="4421"/>
        <item m="1" x="535"/>
        <item m="1" x="6213"/>
        <item m="1" x="1469"/>
        <item m="1" x="4888"/>
        <item m="1" x="3192"/>
        <item m="1" x="2802"/>
        <item m="1" x="3538"/>
        <item m="1" x="1662"/>
        <item m="1" x="3657"/>
        <item m="1" x="3746"/>
        <item m="1" x="663"/>
        <item m="1" x="3672"/>
        <item m="1" x="5287"/>
        <item m="1" x="3488"/>
        <item m="1" x="3641"/>
        <item m="1" x="2998"/>
        <item m="1" x="4628"/>
        <item m="1" x="1280"/>
        <item m="1" x="295"/>
        <item m="1" x="2236"/>
        <item m="1" x="1903"/>
        <item m="1" x="5345"/>
        <item m="1" x="6150"/>
        <item m="1" x="2863"/>
        <item m="1" x="1507"/>
        <item m="1" x="1722"/>
        <item m="1" x="2326"/>
        <item m="1" x="2175"/>
        <item m="1" x="5721"/>
        <item m="1" x="4735"/>
        <item m="1" x="2637"/>
        <item m="1" x="1526"/>
        <item m="1" x="2708"/>
        <item m="1" x="2428"/>
        <item m="1" x="4444"/>
        <item m="1" x="5893"/>
        <item m="1" x="3449"/>
        <item m="1" x="2262"/>
        <item m="1" x="2908"/>
        <item m="1" x="3045"/>
        <item m="1" x="3492"/>
        <item m="1" x="5552"/>
        <item m="1" x="1044"/>
        <item m="1" x="1696"/>
        <item m="1" x="2671"/>
        <item m="1" x="2791"/>
        <item m="1" x="2933"/>
        <item m="1" x="4365"/>
        <item m="1" x="1924"/>
        <item m="1" x="5583"/>
        <item m="1" x="6306"/>
        <item m="1" x="2214"/>
        <item m="1" x="5549"/>
        <item m="1" x="5307"/>
        <item m="1" x="6149"/>
        <item m="1" x="1306"/>
        <item m="1" x="5289"/>
        <item m="1" x="5558"/>
        <item m="1" x="4514"/>
        <item m="1" x="4406"/>
        <item m="1" x="3324"/>
        <item m="1" x="2091"/>
        <item m="1" x="980"/>
        <item m="1" x="3425"/>
        <item m="1" x="6253"/>
        <item m="1" x="5431"/>
        <item m="1" x="4508"/>
        <item m="1" x="1683"/>
        <item m="1" x="4941"/>
        <item m="1" x="4517"/>
        <item m="1" x="4957"/>
        <item m="1" x="1234"/>
        <item m="1" x="6260"/>
        <item m="1" x="3476"/>
        <item m="1" x="2417"/>
        <item m="1" x="5805"/>
        <item m="1" x="5616"/>
        <item m="1" x="5201"/>
        <item m="1" x="4054"/>
        <item m="1" x="1557"/>
        <item m="1" x="4477"/>
        <item m="1" x="350"/>
        <item m="1" x="649"/>
        <item m="1" x="5729"/>
        <item m="1" x="1267"/>
        <item m="1" x="3915"/>
        <item m="1" x="5489"/>
        <item m="1" x="1203"/>
        <item m="1" x="1313"/>
        <item m="1" x="6093"/>
        <item m="1" x="1882"/>
        <item m="1" x="2980"/>
        <item m="1" x="5424"/>
        <item m="1" x="1689"/>
        <item m="1" x="933"/>
        <item m="1" x="4693"/>
        <item m="1" x="2033"/>
        <item m="1" x="5206"/>
        <item m="1" x="5442"/>
        <item m="1" x="5012"/>
        <item m="1" x="4845"/>
        <item m="1" x="3062"/>
        <item m="1" x="4177"/>
        <item m="1" x="5485"/>
        <item m="1" x="4690"/>
        <item m="1" x="3193"/>
        <item m="1" x="4618"/>
        <item m="1" x="3079"/>
        <item m="1" x="2550"/>
        <item m="1" x="5784"/>
        <item m="1" x="5910"/>
        <item m="1" x="3097"/>
        <item m="1" x="791"/>
        <item m="1" x="5409"/>
        <item m="1" x="5372"/>
        <item m="1" x="3470"/>
        <item m="1" x="3502"/>
        <item m="1" x="2517"/>
        <item m="1" x="3885"/>
        <item m="1" x="3896"/>
        <item m="1" x="4247"/>
        <item m="1" x="5572"/>
        <item m="1" x="419"/>
        <item m="1" x="6526"/>
        <item m="1" x="5726"/>
        <item m="1" x="1255"/>
        <item m="1" x="6155"/>
        <item m="1" x="430"/>
        <item m="1" x="6236"/>
        <item m="1" x="6509"/>
        <item m="1" x="1059"/>
        <item m="1" x="4078"/>
        <item m="1" x="6386"/>
        <item m="1" x="2415"/>
        <item m="1" x="888"/>
        <item m="1" x="2796"/>
        <item m="1" x="816"/>
        <item m="1" x="2706"/>
        <item m="1" x="1090"/>
        <item m="1" x="6032"/>
        <item m="1" x="764"/>
        <item m="1" x="2310"/>
        <item m="1" x="1491"/>
        <item m="1" x="839"/>
        <item m="1" x="3171"/>
        <item m="1" x="2129"/>
        <item m="1" x="6129"/>
        <item m="1" x="4348"/>
        <item m="1" x="4588"/>
        <item m="1" x="5242"/>
        <item m="1" x="4413"/>
        <item m="1" x="4897"/>
        <item m="1" x="3434"/>
        <item m="1" x="3382"/>
        <item m="1" x="1718"/>
        <item m="1" x="5081"/>
        <item m="1" x="6525"/>
        <item m="1" x="5271"/>
        <item m="1" x="854"/>
        <item m="1" x="6258"/>
        <item m="1" x="2870"/>
        <item m="1" x="4533"/>
        <item m="1" x="954"/>
        <item m="1" x="2180"/>
        <item m="1" x="801"/>
        <item m="1" x="6237"/>
        <item m="1" x="5557"/>
        <item m="1" x="5672"/>
        <item m="1" x="5734"/>
        <item m="1" x="2333"/>
        <item m="1" x="6280"/>
        <item m="1" x="6053"/>
        <item m="1" x="6536"/>
        <item m="1" x="5095"/>
        <item m="1" x="4084"/>
        <item m="1" x="5598"/>
        <item m="1" x="5686"/>
        <item m="1" x="4497"/>
        <item m="1" x="5221"/>
        <item m="1" x="3474"/>
        <item m="1" x="739"/>
        <item m="1" x="608"/>
        <item m="1" x="5327"/>
        <item m="1" x="3237"/>
        <item m="1" x="6180"/>
        <item m="1" x="3549"/>
        <item m="1" x="513"/>
        <item m="1" x="1740"/>
        <item m="1" x="1913"/>
        <item m="1" x="3389"/>
        <item m="1" x="3096"/>
        <item m="1" x="2582"/>
        <item m="1" x="2611"/>
        <item m="1" x="4197"/>
        <item m="1" x="4239"/>
        <item m="1" x="2104"/>
        <item m="1" x="2551"/>
        <item m="1" x="1762"/>
        <item m="1" x="3445"/>
        <item m="1" x="6165"/>
        <item m="1" x="6145"/>
        <item m="1" x="6132"/>
        <item m="1" x="3815"/>
        <item m="1" x="1029"/>
        <item m="1" x="2970"/>
        <item m="1" x="2499"/>
        <item m="1" x="2335"/>
        <item m="1" x="2298"/>
        <item m="1" x="4959"/>
        <item m="1" x="4417"/>
        <item m="1" x="1169"/>
        <item m="1" x="1946"/>
        <item m="1" x="1845"/>
        <item m="1" x="5306"/>
        <item m="1" x="4702"/>
        <item m="1" x="6153"/>
        <item m="1" x="4821"/>
        <item m="1" x="5564"/>
        <item m="1" x="1769"/>
        <item m="1" x="5625"/>
        <item m="1" x="4920"/>
        <item m="1" x="4311"/>
        <item m="1" x="3991"/>
        <item m="1" x="4355"/>
        <item m="1" x="4718"/>
        <item m="1" x="4415"/>
        <item m="1" x="4412"/>
        <item m="1" x="5216"/>
        <item m="1" x="1572"/>
        <item m="1" x="2409"/>
        <item m="1" x="2081"/>
        <item m="1" x="5253"/>
        <item m="1" x="4292"/>
        <item m="1" x="4221"/>
        <item m="1" x="2950"/>
        <item m="1" x="5310"/>
        <item m="1" x="6068"/>
        <item m="1" x="6082"/>
        <item m="1" x="3169"/>
        <item m="1" x="5049"/>
        <item m="1" x="2487"/>
        <item m="1" x="2627"/>
        <item m="1" x="2414"/>
        <item m="1" x="2564"/>
        <item m="1" x="6114"/>
        <item m="1" x="2531"/>
        <item m="1" x="3174"/>
        <item m="1" x="5746"/>
        <item m="1" x="1134"/>
        <item m="1" x="3214"/>
        <item m="1" x="6396"/>
        <item m="1" x="4868"/>
        <item m="1" x="1807"/>
        <item m="1" x="502"/>
        <item m="1" x="5396"/>
        <item m="1" x="5068"/>
        <item m="1" x="1645"/>
        <item m="1" x="5600"/>
        <item m="1" x="3863"/>
        <item m="1" x="1091"/>
        <item m="1" x="1714"/>
        <item m="1" x="832"/>
        <item m="1" x="4225"/>
        <item m="1" x="5087"/>
        <item m="1" x="440"/>
        <item m="1" x="4623"/>
        <item m="1" x="646"/>
        <item m="1" x="4419"/>
        <item m="1" x="3366"/>
        <item m="1" x="2589"/>
        <item m="1" x="5568"/>
        <item m="1" x="4267"/>
        <item m="1" x="5811"/>
        <item m="1" x="3693"/>
        <item m="1" x="2938"/>
        <item m="1" x="6064"/>
        <item m="1" x="1415"/>
        <item m="1" x="1188"/>
        <item m="1" x="6267"/>
        <item m="1" x="1827"/>
        <item m="1" x="3937"/>
        <item m="1" x="4035"/>
        <item m="1" x="6491"/>
        <item m="1" x="776"/>
        <item m="1" x="3219"/>
        <item m="1" x="3279"/>
        <item m="1" x="4085"/>
        <item m="1" x="4143"/>
        <item m="1" x="6233"/>
        <item m="1" x="383"/>
        <item m="1" x="3740"/>
        <item m="1" x="3287"/>
        <item m="1" x="4716"/>
        <item m="1" x="2872"/>
        <item m="1" x="4660"/>
        <item m="1" x="5756"/>
        <item m="1" x="4448"/>
        <item m="1" x="3848"/>
        <item m="1" x="2468"/>
        <item m="1" x="2581"/>
        <item m="1" x="3695"/>
        <item m="1" x="5857"/>
        <item m="1" x="921"/>
        <item m="1" x="1711"/>
        <item m="1" x="1149"/>
        <item m="1" x="3876"/>
        <item m="1" x="3871"/>
        <item m="1" x="1587"/>
        <item m="1" x="4662"/>
        <item m="1" x="2375"/>
        <item m="1" x="3057"/>
        <item m="1" x="6268"/>
        <item m="1" x="799"/>
        <item m="1" x="4156"/>
        <item m="1" x="6375"/>
        <item m="1" x="532"/>
        <item m="1" x="5912"/>
        <item m="1" x="2823"/>
        <item m="1" x="3365"/>
        <item m="1" x="1271"/>
        <item m="1" x="1605"/>
        <item m="1" x="1613"/>
        <item m="1" x="2038"/>
        <item m="1" x="1359"/>
        <item m="1" x="3833"/>
        <item m="1" x="4014"/>
        <item m="1" x="3973"/>
        <item m="1" x="1902"/>
        <item m="1" x="4917"/>
        <item m="1" x="4770"/>
        <item m="1" x="2652"/>
        <item m="1" x="1791"/>
        <item m="1" x="5461"/>
        <item m="1" x="3080"/>
        <item m="1" x="3839"/>
        <item m="1" x="1527"/>
        <item m="1" x="2484"/>
        <item m="1" x="4586"/>
        <item m="1" x="377"/>
        <item m="1" x="706"/>
        <item m="1" x="2106"/>
        <item m="1" x="2491"/>
        <item m="1" x="5250"/>
        <item m="1" x="3686"/>
        <item m="1" x="6314"/>
        <item m="1" x="6106"/>
        <item m="1" x="2740"/>
        <item m="1" x="305"/>
        <item m="1" x="4763"/>
        <item m="1" x="5719"/>
        <item m="1" x="2312"/>
        <item m="1" x="6477"/>
        <item m="1" x="1597"/>
        <item m="1" x="6211"/>
        <item m="1" x="5448"/>
        <item m="1" x="5833"/>
        <item m="1" x="5687"/>
        <item m="1" x="3213"/>
        <item m="1" x="5966"/>
        <item m="1" x="1407"/>
        <item m="1" x="6112"/>
        <item m="1" x="6079"/>
        <item m="1" x="3217"/>
        <item m="1" x="1374"/>
        <item m="1" x="2549"/>
        <item m="1" x="4389"/>
        <item m="1" x="6307"/>
        <item m="1" x="6243"/>
        <item m="1" x="6218"/>
        <item m="1" x="6228"/>
        <item m="1" x="6199"/>
        <item m="1" x="6185"/>
        <item m="1" x="6204"/>
        <item m="1" x="6262"/>
        <item m="1" x="6381"/>
        <item m="1" x="6227"/>
        <item m="1" x="6128"/>
        <item m="1" x="5755"/>
        <item m="1" x="4276"/>
        <item m="1" x="5285"/>
        <item m="1" x="4260"/>
        <item m="1" x="4741"/>
        <item m="1" x="4565"/>
        <item m="1" x="4750"/>
        <item m="1" x="4608"/>
        <item m="1" x="1146"/>
        <item m="1" x="5407"/>
        <item m="1" x="4297"/>
        <item m="1" x="1131"/>
        <item m="1" x="4196"/>
        <item m="1" x="2009"/>
        <item m="1" x="2601"/>
        <item m="1" x="3354"/>
        <item m="1" x="2659"/>
        <item m="1" x="6299"/>
        <item m="1" x="3553"/>
        <item m="1" x="345"/>
        <item m="1" x="3377"/>
        <item m="1" x="3629"/>
        <item m="1" x="3144"/>
        <item m="1" x="4907"/>
        <item m="1" x="653"/>
        <item m="1" x="5647"/>
        <item m="1" x="300"/>
        <item m="1" x="912"/>
        <item m="1" x="3594"/>
        <item m="1" x="5413"/>
        <item m="1" x="410"/>
        <item m="1" x="3701"/>
        <item m="1" x="1577"/>
        <item m="1" x="5759"/>
        <item m="1" x="5337"/>
        <item m="1" x="5354"/>
        <item m="1" x="3907"/>
        <item m="1" x="640"/>
        <item m="1" x="5092"/>
        <item m="1" x="5998"/>
        <item m="1" x="1931"/>
        <item m="1" x="2688"/>
        <item m="1" x="2603"/>
        <item m="1" x="5780"/>
        <item m="1" x="4532"/>
        <item m="1" x="5247"/>
        <item m="1" x="4814"/>
        <item m="1" x="6292"/>
        <item m="1" x="951"/>
        <item m="1" x="3344"/>
        <item m="1" x="6205"/>
        <item m="1" x="426"/>
        <item m="1" x="5478"/>
        <item m="1" x="4161"/>
        <item m="1" x="495"/>
        <item m="1" x="1528"/>
        <item m="1" x="3082"/>
        <item m="1" x="5708"/>
        <item m="1" x="3734"/>
        <item m="1" x="1720"/>
        <item m="1" x="4498"/>
        <item m="1" x="3024"/>
        <item m="1" x="1304"/>
        <item m="1" x="5869"/>
        <item m="1" x="773"/>
        <item m="1" x="5792"/>
        <item m="1" x="467"/>
        <item m="1" x="2703"/>
        <item m="1" x="1152"/>
        <item m="1" x="3791"/>
        <item m="1" x="5941"/>
        <item m="1" x="5308"/>
        <item m="1" x="3698"/>
        <item m="1" x="2234"/>
        <item m="1" x="6392"/>
        <item m="1" x="1747"/>
        <item m="1" x="1339"/>
        <item m="1" x="5892"/>
        <item m="1" x="3806"/>
        <item m="1" x="4675"/>
        <item m="1" x="5196"/>
        <item m="1" x="1973"/>
        <item m="1" x="5550"/>
        <item m="1" x="5063"/>
        <item m="1" x="2835"/>
        <item m="1" x="5497"/>
        <item m="1" x="3241"/>
        <item m="1" x="6473"/>
        <item m="1" x="3051"/>
        <item m="1" x="3898"/>
        <item m="1" x="879"/>
        <item m="1" x="5325"/>
        <item m="1" x="1545"/>
        <item m="1" x="829"/>
        <item m="1" x="5268"/>
        <item m="1" x="2122"/>
        <item m="1" x="3304"/>
        <item m="1" x="5185"/>
        <item m="1" x="5249"/>
        <item m="1" x="1648"/>
        <item m="1" x="296"/>
        <item m="1" x="4411"/>
        <item m="1" x="1775"/>
        <item m="1" x="1986"/>
        <item m="1" x="6108"/>
        <item m="1" x="5863"/>
        <item m="1" x="5612"/>
        <item m="1" x="3037"/>
        <item m="1" x="4776"/>
        <item m="1" x="5347"/>
        <item m="1" x="395"/>
        <item m="1" x="935"/>
        <item m="1" x="762"/>
        <item m="1" x="1478"/>
        <item m="1" x="6549"/>
        <item m="1" x="619"/>
        <item m="1" x="664"/>
        <item m="1" x="760"/>
        <item m="1" x="6308"/>
        <item m="1" x="1334"/>
        <item m="1" x="1937"/>
        <item m="1" x="2049"/>
        <item m="1" x="308"/>
        <item m="1" x="1652"/>
        <item m="1" x="1793"/>
        <item m="1" x="1615"/>
        <item m="1" x="1583"/>
        <item m="1" x="6516"/>
        <item m="1" x="1681"/>
        <item m="1" x="6439"/>
        <item m="1" x="1432"/>
        <item m="1" x="6378"/>
        <item m="1" x="860"/>
        <item m="1" x="4824"/>
        <item m="1" x="2882"/>
        <item m="1" x="352"/>
        <item m="1" x="3494"/>
        <item m="1" x="5074"/>
        <item m="1" x="1231"/>
        <item m="1" x="4209"/>
        <item m="1" x="3796"/>
        <item m="1" x="4756"/>
        <item m="1" x="1727"/>
        <item m="1" x="5438"/>
        <item m="1" x="1481"/>
        <item m="1" x="6522"/>
        <item m="1" x="2346"/>
        <item m="1" x="6175"/>
        <item m="1" x="2153"/>
        <item m="1" x="2145"/>
        <item m="1" x="4807"/>
        <item m="1" x="1219"/>
        <item m="1" x="1819"/>
        <item m="1" x="1637"/>
        <item m="1" x="5880"/>
        <item m="1" x="1670"/>
        <item m="1" x="6272"/>
        <item m="1" x="6036"/>
        <item m="1" x="6401"/>
        <item m="1" x="1603"/>
        <item m="1" x="5761"/>
        <item m="1" x="1336"/>
        <item m="1" x="5645"/>
        <item m="1" x="497"/>
        <item m="1" x="6074"/>
        <item m="1" x="4857"/>
        <item m="1" x="5995"/>
        <item m="1" x="930"/>
        <item m="1" x="5468"/>
        <item m="1" x="6512"/>
        <item m="1" x="5807"/>
        <item m="1" x="4291"/>
        <item m="1" x="990"/>
        <item m="1" x="4744"/>
        <item m="1" x="314"/>
        <item m="1" x="2692"/>
        <item m="1" x="1033"/>
        <item m="1" x="1607"/>
        <item m="1" x="6158"/>
        <item m="1" x="5541"/>
        <item m="1" x="1065"/>
        <item m="1" x="5235"/>
        <item m="1" x="1030"/>
        <item m="1" x="1097"/>
        <item m="1" x="5462"/>
        <item m="1" x="5592"/>
        <item m="1" x="1170"/>
        <item m="1" x="3752"/>
        <item m="1" x="4597"/>
        <item m="1" x="4810"/>
        <item m="1" x="3154"/>
        <item m="1" x="2983"/>
        <item m="1" x="3228"/>
        <item m="1" x="2222"/>
        <item m="1" x="1309"/>
        <item m="1" x="4682"/>
        <item m="1" x="4631"/>
        <item m="1" x="5284"/>
        <item m="1" x="4599"/>
        <item m="1" x="2270"/>
        <item m="1" x="2476"/>
        <item m="1" x="4780"/>
        <item m="1" x="5862"/>
        <item m="1" x="3159"/>
        <item m="1" x="5258"/>
        <item m="1" x="5218"/>
        <item m="1" x="698"/>
        <item m="1" x="5082"/>
        <item m="1" x="1891"/>
        <item m="1" x="5224"/>
        <item m="1" x="6004"/>
        <item m="1" x="2800"/>
        <item m="1" x="6164"/>
        <item m="1" x="5344"/>
        <item m="1" x="6140"/>
        <item m="1" x="1877"/>
        <item m="1" x="2852"/>
        <item m="1" x="1120"/>
        <item m="1" x="6317"/>
        <item m="1" x="404"/>
        <item m="1" x="1384"/>
        <item m="1" x="1506"/>
        <item m="1" x="486"/>
        <item m="1" x="3783"/>
        <item m="1" x="4176"/>
        <item m="1" x="2772"/>
        <item m="1" x="1075"/>
        <item m="1" x="3331"/>
        <item m="1" x="5907"/>
        <item m="1" x="1107"/>
        <item m="1" x="3286"/>
        <item m="1" x="3582"/>
        <item m="1" x="1000"/>
        <item m="1" x="947"/>
        <item m="1" x="2505"/>
        <item m="1" x="6460"/>
        <item m="1" x="1457"/>
        <item m="1" x="5176"/>
        <item m="1" x="5777"/>
        <item m="1" x="461"/>
        <item m="1" x="6557"/>
        <item m="1" x="5382"/>
        <item m="1" x="2191"/>
        <item m="1" x="2195"/>
        <item m="1" x="4827"/>
        <item m="1" x="3723"/>
        <item m="1" x="580"/>
        <item m="1" x="6015"/>
        <item m="1" x="5677"/>
        <item m="1" x="6331"/>
        <item m="1" x="6459"/>
        <item m="1" x="855"/>
        <item m="1" x="1088"/>
        <item m="1" x="4195"/>
        <item m="1" x="5809"/>
        <item m="1" x="1834"/>
        <item m="1" x="3653"/>
        <item m="1" x="6224"/>
        <item m="1" x="1052"/>
        <item m="1" x="5574"/>
        <item m="1" x="3210"/>
        <item m="1" x="6083"/>
        <item m="1" x="1400"/>
        <item m="1" x="5843"/>
        <item m="1" x="1969"/>
        <item m="1" x="1929"/>
        <item m="1" x="1982"/>
        <item m="1" x="5098"/>
        <item m="1" x="3189"/>
        <item m="1" x="2179"/>
        <item m="1" x="4091"/>
        <item m="1" x="2902"/>
        <item m="1" x="932"/>
        <item m="1" x="686"/>
        <item m="1" x="2920"/>
        <item m="1" x="794"/>
        <item m="1" x="1057"/>
        <item m="1" x="5864"/>
        <item m="1" x="2631"/>
        <item m="1" x="1707"/>
        <item m="1" x="848"/>
        <item m="1" x="1398"/>
        <item m="1" x="1403"/>
        <item m="1" x="5455"/>
        <item m="1" x="5007"/>
        <item m="1" x="5551"/>
        <item m="1" x="5842"/>
        <item m="1" x="3259"/>
        <item m="1" x="4947"/>
        <item m="1" x="1560"/>
        <item m="1" x="1108"/>
        <item m="1" x="3009"/>
        <item m="1" x="768"/>
        <item m="1" x="3414"/>
        <item m="1" x="989"/>
        <item m="1" x="1145"/>
        <item m="1" x="1190"/>
        <item m="1" x="4602"/>
        <item m="1" x="451"/>
        <item m="1" x="2459"/>
        <item m="1" x="616"/>
        <item m="1" x="957"/>
        <item m="1" x="3638"/>
        <item m="1" x="4952"/>
        <item m="1" x="632"/>
        <item m="1" x="453"/>
        <item m="1" x="3679"/>
        <item m="1" x="1588"/>
        <item m="1" x="1951"/>
        <item m="1" x="2792"/>
        <item m="1" x="5245"/>
        <item m="1" x="1759"/>
        <item m="1" x="726"/>
        <item m="1" x="6006"/>
        <item m="1" x="3850"/>
        <item m="1" x="2695"/>
        <item m="1" x="1686"/>
        <item m="1" x="6478"/>
        <item m="1" x="4923"/>
        <item m="1" x="1315"/>
        <item m="1" x="361"/>
        <item m="1" x="2826"/>
        <item m="1" x="2371"/>
        <item m="1" x="5276"/>
        <item m="1" x="6098"/>
        <item m="1" x="2318"/>
        <item x="188"/>
        <item m="1" x="2209"/>
        <item m="1" x="4639"/>
        <item m="1" x="5968"/>
        <item m="1" x="5965"/>
        <item m="1" x="2743"/>
        <item m="1" x="5976"/>
        <item m="1" x="857"/>
        <item m="1" x="1999"/>
        <item m="1" x="4309"/>
        <item m="1" x="4360"/>
        <item m="1" x="3417"/>
        <item m="1" x="3394"/>
        <item m="1" x="386"/>
        <item m="1" x="2559"/>
        <item m="1" x="3664"/>
        <item m="1" x="5361"/>
        <item m="1" x="661"/>
        <item m="1" x="699"/>
        <item m="1" x="306"/>
        <item m="1" x="5182"/>
        <item m="1" x="2886"/>
        <item m="1" x="2896"/>
        <item m="1" x="1274"/>
        <item m="1" x="797"/>
        <item m="1" x="5689"/>
        <item m="1" x="3600"/>
        <item m="1" x="3682"/>
        <item m="1" x="6125"/>
        <item m="1" x="6261"/>
        <item m="1" x="3227"/>
        <item m="1" x="3235"/>
        <item m="1" x="1682"/>
        <item m="1" x="2125"/>
        <item m="1" x="845"/>
        <item m="1" x="4330"/>
        <item m="1" x="1181"/>
        <item m="1" x="5486"/>
        <item m="1" x="5109"/>
        <item m="1" x="4464"/>
        <item m="1" x="4733"/>
        <item m="1" x="2771"/>
        <item m="1" x="6409"/>
        <item m="1" x="5376"/>
        <item m="1" x="5374"/>
        <item m="1" x="2731"/>
        <item m="1" x="4849"/>
        <item m="1" x="963"/>
        <item m="1" x="2537"/>
        <item m="1" x="835"/>
        <item m="1" x="3593"/>
        <item m="1" x="4293"/>
        <item m="1" x="3684"/>
        <item m="1" x="2824"/>
        <item m="1" x="3976"/>
        <item m="1" x="394"/>
        <item m="1" x="3005"/>
        <item m="1" x="1490"/>
        <item m="1" x="3612"/>
        <item m="1" x="4703"/>
        <item m="1" x="676"/>
        <item m="1" x="673"/>
        <item m="1" x="682"/>
        <item m="1" x="692"/>
        <item m="1" x="317"/>
        <item m="1" x="2789"/>
        <item m="1" x="5860"/>
        <item m="1" x="2462"/>
        <item m="1" x="988"/>
        <item m="1" x="4805"/>
        <item m="1" x="4829"/>
        <item m="1" x="1631"/>
        <item m="1" x="4313"/>
        <item m="1" x="1427"/>
        <item m="1" x="4364"/>
        <item m="1" x="4287"/>
        <item m="1" x="6013"/>
        <item m="1" x="4751"/>
        <item m="1" x="1307"/>
        <item m="1" x="5219"/>
        <item m="1" x="3423"/>
        <item m="1" x="2361"/>
        <item m="1" x="2021"/>
        <item m="1" x="6232"/>
        <item m="1" x="1521"/>
        <item m="1" x="5793"/>
        <item m="1" x="2271"/>
        <item m="1" x="735"/>
        <item m="1" x="5586"/>
        <item m="1" x="4798"/>
        <item m="1" x="3342"/>
        <item m="1" x="2082"/>
        <item m="1" x="2233"/>
        <item m="1" x="2423"/>
        <item m="1" x="688"/>
        <item m="1" x="5094"/>
        <item m="1" x="2976"/>
        <item m="1" x="3980"/>
        <item m="1" x="2588"/>
        <item m="1" x="2184"/>
        <item m="1" x="5977"/>
        <item m="1" x="3385"/>
        <item m="1" x="1547"/>
        <item m="1" x="2354"/>
        <item m="1" x="5394"/>
        <item m="1" x="2186"/>
        <item m="1" x="5043"/>
        <item m="1" x="5788"/>
        <item m="1" x="3774"/>
        <item m="1" x="1025"/>
        <item m="1" x="2285"/>
        <item m="1" x="5239"/>
        <item m="1" x="5225"/>
        <item m="1" x="2167"/>
        <item m="1" x="1180"/>
        <item m="1" x="6283"/>
        <item m="1" x="3530"/>
        <item m="1" x="3883"/>
        <item m="1" x="411"/>
        <item m="1" x="1449"/>
        <item m="1" x="5475"/>
        <item m="1" x="6217"/>
        <item m="1" x="4962"/>
        <item m="1" x="1493"/>
        <item m="1" x="1066"/>
        <item m="1" x="442"/>
        <item m="1" x="538"/>
        <item m="1" x="1651"/>
        <item m="1" x="2700"/>
        <item m="1" x="2343"/>
        <item m="1" x="628"/>
        <item m="1" x="2110"/>
        <item m="1" x="1519"/>
        <item m="1" x="1520"/>
        <item m="1" x="620"/>
        <item m="1" x="1383"/>
        <item m="1" x="437"/>
        <item m="1" x="2876"/>
        <item m="1" x="5160"/>
        <item m="1" x="5083"/>
        <item m="1" x="2366"/>
        <item m="1" x="2196"/>
        <item m="1" x="4409"/>
        <item m="1" x="3092"/>
        <item m="1" x="763"/>
        <item m="1" x="4026"/>
        <item m="1" x="4430"/>
        <item m="1" x="1012"/>
        <item m="1" x="2990"/>
        <item m="1" x="1673"/>
        <item m="1" x="3901"/>
        <item m="1" x="6513"/>
        <item m="1" x="2599"/>
        <item m="1" x="6033"/>
        <item m="1" x="2189"/>
        <item m="1" x="859"/>
        <item m="1" x="2382"/>
        <item m="1" x="1865"/>
        <item m="1" x="5272"/>
        <item m="1" x="2548"/>
        <item m="1" x="4366"/>
        <item m="1" x="5621"/>
        <item m="1" x="5628"/>
        <item m="1" x="5334"/>
        <item m="1" x="4423"/>
        <item m="1" x="1128"/>
        <item m="1" x="5238"/>
        <item m="1" x="3753"/>
        <item m="1" x="3743"/>
        <item m="1" x="876"/>
        <item m="1" x="3715"/>
        <item m="1" x="2897"/>
        <item m="1" x="3242"/>
        <item m="1" x="3699"/>
        <item m="1" x="842"/>
        <item m="1" x="5065"/>
        <item m="1" x="2297"/>
        <item m="1" x="1810"/>
        <item m="1" x="2112"/>
        <item m="1" x="2255"/>
        <item m="1" x="2542"/>
        <item m="1" x="6066"/>
        <item m="1" x="1508"/>
        <item m="1" x="5664"/>
        <item m="1" x="3707"/>
        <item m="1" x="3858"/>
        <item m="1" x="3733"/>
        <item m="1" x="2244"/>
        <item m="1" x="5560"/>
        <item m="1" x="5204"/>
        <item m="1" x="4259"/>
        <item m="1" x="2115"/>
        <item m="1" x="785"/>
        <item m="1" x="2759"/>
        <item m="1" x="5563"/>
        <item m="1" x="3123"/>
        <item m="1" x="2748"/>
        <item m="1" x="4240"/>
        <item m="1" x="4486"/>
        <item m="1" x="4133"/>
        <item m="1" x="2806"/>
        <item m="1" x="2811"/>
        <item m="1" x="6193"/>
        <item m="1" x="4752"/>
        <item m="1" x="3280"/>
        <item m="1" x="3309"/>
        <item m="1" x="3458"/>
        <item m="1" x="3122"/>
        <item m="1" x="3358"/>
        <item m="1" x="2769"/>
        <item m="1" x="412"/>
        <item x="247"/>
        <item m="1" x="445"/>
        <item m="1" x="1175"/>
        <item m="1" x="789"/>
        <item m="1" x="941"/>
        <item m="1" x="1150"/>
        <item m="1" x="5397"/>
        <item m="1" x="2253"/>
        <item m="1" x="2238"/>
        <item m="1" x="2364"/>
        <item m="1" x="2643"/>
        <item m="1" x="2224"/>
        <item m="1" x="2302"/>
        <item m="1" x="2284"/>
        <item m="1" x="2681"/>
        <item m="1" x="5188"/>
        <item m="1" x="2379"/>
        <item m="1" x="2345"/>
        <item m="1" x="1926"/>
        <item m="1" x="3938"/>
        <item m="1" x="5607"/>
        <item m="1" x="6154"/>
        <item m="1" x="2393"/>
        <item m="1" x="790"/>
        <item m="1" x="1562"/>
        <item m="1" x="1243"/>
        <item m="1" x="3027"/>
        <item m="1" x="3625"/>
        <item m="1" x="2492"/>
        <item m="1" x="316"/>
        <item m="1" x="1522"/>
        <item m="1" x="3184"/>
        <item x="167"/>
        <item m="1" x="1098"/>
        <item m="1" x="1093"/>
        <item m="1" x="6072"/>
        <item m="1" x="1553"/>
        <item m="1" x="5909"/>
        <item m="1" x="341"/>
        <item m="1" x="4191"/>
        <item m="1" x="4168"/>
        <item m="1" x="1209"/>
        <item m="1" x="4683"/>
        <item m="1" x="2178"/>
        <item m="1" x="1016"/>
        <item m="1" x="4746"/>
        <item m="1" x="2322"/>
        <item m="1" x="2357"/>
        <item m="1" x="940"/>
        <item m="1" x="2686"/>
        <item m="1" x="4062"/>
        <item m="1" x="4141"/>
        <item m="1" x="4171"/>
        <item m="1" x="3722"/>
        <item m="1" x="3770"/>
        <item m="1" x="2384"/>
        <item m="1" x="3083"/>
        <item m="1" x="3323"/>
        <item m="1" x="5704"/>
        <item m="1" x="4258"/>
        <item m="1" x="5696"/>
        <item m="1" x="742"/>
        <item m="1" x="743"/>
        <item m="1" x="6402"/>
        <item m="1" x="696"/>
        <item m="1" x="1963"/>
        <item m="1" x="5226"/>
        <item m="1" x="4278"/>
        <item m="1" x="668"/>
        <item m="1" x="1349"/>
        <item m="1" x="2557"/>
        <item x="175"/>
        <item m="1" x="2419"/>
        <item m="1" x="5652"/>
        <item x="239"/>
        <item m="1" x="6044"/>
        <item m="1" x="3175"/>
        <item m="1" x="3262"/>
        <item m="1" x="3463"/>
        <item m="1" x="4296"/>
        <item m="1" x="5175"/>
        <item m="1" x="1563"/>
        <item m="1" x="4507"/>
        <item m="1" x="6389"/>
        <item m="1" x="3862"/>
        <item m="1" x="5839"/>
        <item m="1" x="5503"/>
        <item m="1" x="1888"/>
        <item m="1" x="1705"/>
        <item m="1" x="1176"/>
        <item m="1" x="6320"/>
        <item m="1" x="972"/>
        <item m="1" x="5742"/>
        <item m="1" x="3825"/>
        <item m="1" x="4681"/>
        <item m="1" x="4677"/>
        <item m="1" x="4485"/>
        <item m="1" x="4935"/>
        <item m="1" x="3065"/>
        <item m="1" x="5815"/>
        <item m="1" x="5736"/>
        <item m="1" x="4227"/>
        <item m="1" x="2766"/>
        <item m="1" x="4106"/>
        <item m="1" x="3311"/>
        <item m="1" x="2465"/>
        <item m="1" x="2758"/>
        <item m="1" x="4665"/>
        <item m="1" x="2210"/>
        <item m="1" x="5631"/>
        <item m="1" x="4607"/>
        <item m="1" x="5975"/>
        <item m="1" x="5027"/>
        <item m="1" x="3049"/>
        <item m="1" x="1178"/>
        <item m="1" x="4614"/>
        <item m="1" x="5962"/>
        <item m="1" x="5375"/>
        <item m="1" x="6130"/>
        <item m="1" x="454"/>
        <item m="1" x="6109"/>
        <item m="1" x="4889"/>
        <item m="1" x="2755"/>
        <item m="1" x="6356"/>
        <item m="1" x="5115"/>
        <item m="1" x="2029"/>
        <item m="1" x="5964"/>
        <item m="1" x="5635"/>
        <item m="1" x="2739"/>
        <item m="1" x="5960"/>
        <item m="1" x="6111"/>
        <item m="1" x="6144"/>
        <item m="1" x="2219"/>
        <item m="1" x="5661"/>
        <item m="1" x="1669"/>
        <item m="1" x="5867"/>
        <item m="1" x="5499"/>
        <item m="1" x="1480"/>
        <item m="1" x="5911"/>
        <item m="1" x="1936"/>
        <item m="1" x="909"/>
        <item m="1" x="702"/>
        <item m="1" x="6498"/>
        <item m="1" x="5581"/>
        <item m="1" x="6214"/>
        <item m="1" x="3486"/>
        <item m="1" x="5895"/>
        <item m="1" x="5952"/>
        <item m="1" x="5584"/>
        <item m="1" x="5434"/>
        <item m="1" x="5443"/>
        <item m="1" x="867"/>
        <item m="1" x="3016"/>
        <item m="1" x="817"/>
        <item m="1" x="2829"/>
        <item m="1" x="4922"/>
        <item m="1" x="4851"/>
        <item m="1" x="5005"/>
        <item m="1" x="5771"/>
        <item m="1" x="2591"/>
        <item m="1" x="2656"/>
        <item m="1" x="2788"/>
        <item m="1" x="1394"/>
        <item m="1" x="2447"/>
        <item m="1" x="5878"/>
        <item m="1" x="1177"/>
        <item m="1" x="1281"/>
        <item m="1" x="4909"/>
        <item m="1" x="1502"/>
        <item m="1" x="1206"/>
        <item m="1" x="4803"/>
        <item m="1" x="5717"/>
        <item m="1" x="1323"/>
        <item m="1" x="2567"/>
        <item m="1" x="3084"/>
        <item m="1" x="690"/>
        <item m="1" x="4255"/>
        <item m="1" x="2650"/>
        <item m="1" x="4825"/>
        <item m="1" x="6455"/>
        <item m="1" x="1014"/>
        <item m="1" x="5367"/>
        <item m="1" x="4775"/>
        <item m="1" x="5484"/>
        <item m="1" x="2401"/>
        <item m="1" x="3099"/>
        <item m="1" x="2426"/>
        <item m="1" x="2160"/>
        <item m="1" x="4968"/>
        <item m="1" x="3327"/>
        <item m="1" x="5050"/>
        <item m="1" x="2182"/>
        <item m="1" x="5066"/>
        <item m="1" x="3109"/>
        <item m="1" x="5286"/>
        <item m="1" x="1215"/>
        <item m="1" x="3918"/>
        <item m="1" x="533"/>
        <item x="194"/>
        <item m="1" x="5064"/>
        <item m="1" x="4342"/>
        <item m="1" x="5311"/>
        <item m="1" x="5643"/>
        <item m="1" x="5088"/>
        <item m="1" x="2320"/>
        <item m="1" x="2392"/>
        <item m="1" x="1573"/>
        <item m="1" x="3117"/>
        <item m="1" x="5169"/>
        <item m="1" x="1576"/>
        <item m="1" x="4773"/>
        <item m="1" x="5636"/>
        <item m="1" x="432"/>
        <item m="1" x="2027"/>
        <item m="1" x="4983"/>
        <item m="1" x="5827"/>
        <item m="1" x="1618"/>
        <item m="1" x="718"/>
        <item m="1" x="2687"/>
        <item m="1" x="483"/>
        <item m="1" x="5923"/>
        <item m="1" x="2057"/>
        <item m="1" x="1501"/>
        <item m="1" x="2693"/>
        <item m="1" x="5713"/>
        <item m="1" x="2577"/>
        <item m="1" x="1636"/>
        <item m="1" x="4903"/>
        <item m="1" x="5029"/>
        <item m="1" x="1055"/>
        <item m="1" x="2348"/>
        <item m="1" x="2868"/>
        <item m="1" x="2981"/>
        <item m="1" x="4809"/>
        <item m="1" x="1237"/>
        <item m="1" x="6172"/>
        <item m="1" x="5156"/>
        <item m="1" x="3125"/>
        <item m="1" x="3206"/>
        <item m="1" x="2578"/>
        <item m="1" x="1471"/>
        <item m="1" x="2045"/>
        <item m="1" x="382"/>
        <item m="1" x="1048"/>
        <item m="1" x="3427"/>
        <item m="1" x="2053"/>
        <item m="1" x="4183"/>
        <item m="1" x="2496"/>
        <item m="1" x="3803"/>
        <item m="1" x="2443"/>
        <item m="1" x="754"/>
        <item m="1" x="6110"/>
        <item m="1" x="3996"/>
        <item m="1" x="4027"/>
        <item m="1" x="5640"/>
        <item m="1" x="3880"/>
        <item m="1" x="2995"/>
        <item m="1" x="3277"/>
        <item m="1" x="3019"/>
        <item m="1" x="3745"/>
        <item m="1" x="2336"/>
        <item m="1" x="1608"/>
        <item m="1" x="3000"/>
        <item m="1" x="444"/>
        <item m="1" x="6186"/>
        <item m="1" x="3402"/>
        <item m="1" x="2390"/>
        <item m="1" x="4638"/>
        <item m="1" x="4627"/>
        <item m="1" x="2467"/>
        <item m="1" x="4855"/>
        <item m="1" x="2727"/>
        <item m="1" x="4051"/>
        <item m="1" x="822"/>
        <item m="1" x="4792"/>
        <item m="1" x="3526"/>
        <item m="1" x="525"/>
        <item m="1" x="2181"/>
        <item m="1" x="1874"/>
        <item m="1" x="3585"/>
        <item m="1" x="3521"/>
        <item m="1" x="2916"/>
        <item m="1" x="5296"/>
        <item m="1" x="3761"/>
        <item m="1" x="5125"/>
        <item m="1" x="5722"/>
        <item m="1" x="5651"/>
        <item m="1" x="4428"/>
        <item m="1" x="5210"/>
        <item m="1" x="3064"/>
        <item m="1" x="2365"/>
        <item m="1" x="1411"/>
        <item m="1" x="3115"/>
        <item m="1" x="6309"/>
        <item m="1" x="3198"/>
        <item m="1" x="5133"/>
        <item m="1" x="858"/>
        <item m="1" x="503"/>
        <item m="1" x="787"/>
        <item m="1" x="5832"/>
        <item m="1" x="4914"/>
        <item m="1" x="5938"/>
        <item m="1" x="3631"/>
        <item m="1" x="1639"/>
        <item m="1" x="761"/>
        <item m="1" x="788"/>
        <item m="1" x="3794"/>
        <item x="144"/>
        <item m="1" x="1246"/>
        <item m="1" x="3176"/>
        <item m="1" x="1719"/>
        <item m="1" x="4908"/>
        <item m="1" x="5482"/>
        <item m="1" x="6216"/>
        <item m="1" x="2746"/>
        <item m="1" x="6480"/>
        <item m="1" x="3020"/>
        <item m="1" x="5903"/>
        <item m="1" x="2538"/>
        <item m="1" x="5943"/>
        <item m="1" x="4876"/>
        <item m="1" x="906"/>
        <item m="1" x="897"/>
        <item m="1" x="5779"/>
        <item m="1" x="558"/>
        <item m="1" x="577"/>
        <item m="1" x="1739"/>
        <item m="1" x="5158"/>
        <item m="1" x="6202"/>
        <item m="1" x="2665"/>
        <item m="1" x="5804"/>
        <item m="1" x="2246"/>
        <item m="1" x="4873"/>
        <item m="1" x="4946"/>
        <item m="1" x="557"/>
        <item m="1" x="329"/>
        <item m="1" x="5786"/>
        <item m="1" x="4970"/>
        <item m="1" x="997"/>
        <item m="1" x="5495"/>
        <item m="1" x="3797"/>
        <item m="1" x="5585"/>
        <item m="1" x="3749"/>
        <item m="1" x="5822"/>
        <item m="1" x="2552"/>
        <item m="1" x="510"/>
        <item m="1" x="3992"/>
        <item m="1" x="681"/>
        <item m="1" x="2628"/>
        <item m="1" x="1536"/>
        <item m="1" x="3930"/>
        <item m="1" x="4881"/>
        <item m="1" x="3931"/>
        <item m="1" x="6063"/>
        <item m="1" x="3202"/>
        <item m="1" x="5297"/>
        <item m="1" x="1664"/>
        <item m="1" x="1245"/>
        <item m="1" x="3038"/>
        <item m="1" x="3724"/>
        <item m="1" x="891"/>
        <item m="1" x="5706"/>
        <item m="1" x="4250"/>
        <item m="1" x="2600"/>
        <item m="1" x="555"/>
        <item m="1" x="1225"/>
        <item m="1" x="1331"/>
        <item m="1" x="1550"/>
        <item m="1" x="2696"/>
        <item m="1" x="5633"/>
        <item m="1" x="2520"/>
        <item m="1" x="928"/>
        <item x="62"/>
        <item m="1" x="4145"/>
        <item m="1" x="3562"/>
        <item m="1" x="3306"/>
        <item m="1" x="2101"/>
        <item m="1" x="1818"/>
        <item m="1" x="2436"/>
        <item m="1" x="2474"/>
        <item m="1" x="1125"/>
        <item m="1" x="2987"/>
        <item m="1" x="460"/>
        <item m="1" x="5772"/>
        <item m="1" x="4254"/>
        <item m="1" x="3886"/>
        <item m="1" x="3711"/>
        <item m="1" x="2171"/>
        <item m="1" x="2930"/>
        <item m="1" x="3910"/>
        <item m="1" x="3906"/>
        <item m="1" x="1300"/>
        <item m="1" x="601"/>
        <item m="1" x="5142"/>
        <item m="1" x="5662"/>
        <item m="1" x="5496"/>
        <item m="1" x="1426"/>
        <item m="1" x="2813"/>
        <item m="1" x="771"/>
        <item m="1" x="1409"/>
        <item m="1" x="6444"/>
        <item m="1" x="4346"/>
        <item m="1" x="745"/>
        <item m="1" x="3857"/>
        <item m="1" x="967"/>
        <item m="1" x="749"/>
        <item m="1" x="4863"/>
        <item m="1" x="5138"/>
        <item m="1" x="2198"/>
        <item m="1" x="3881"/>
        <item m="1" x="6278"/>
        <item m="1" x="3435"/>
        <item m="1" x="3143"/>
        <item m="1" x="5653"/>
        <item m="1" x="2839"/>
        <item m="1" x="530"/>
        <item m="1" x="2213"/>
        <item m="1" x="2383"/>
        <item m="1" x="3539"/>
        <item m="1" x="4767"/>
        <item m="1" x="6315"/>
        <item m="1" x="6249"/>
        <item m="1" x="1283"/>
        <item m="1" x="3243"/>
        <item m="1" x="2258"/>
        <item m="1" x="3269"/>
        <item m="1" x="3114"/>
        <item m="1" x="2458"/>
        <item m="1" x="2590"/>
        <item m="1" x="1900"/>
        <item m="1" x="3506"/>
        <item m="1" x="3504"/>
        <item m="1" x="1732"/>
        <item m="1" x="893"/>
        <item m="1" x="6092"/>
        <item m="1" x="1179"/>
        <item m="1" x="3100"/>
        <item m="1" x="4609"/>
        <item m="1" x="4332"/>
        <item m="1" x="1579"/>
        <item m="1" x="5163"/>
        <item m="1" x="3676"/>
        <item m="1" x="564"/>
        <item m="1" x="2004"/>
        <item m="1" x="4403"/>
        <item m="1" x="3368"/>
        <item m="1" x="2951"/>
        <item m="1" x="3036"/>
        <item m="1" x="852"/>
        <item m="1" x="2481"/>
        <item m="1" x="1586"/>
        <item m="1" x="2166"/>
        <item m="1" x="6142"/>
        <item m="1" x="1525"/>
        <item m="1" x="2237"/>
        <item m="1" x="2212"/>
        <item m="1" x="5062"/>
        <item m="1" x="2404"/>
        <item m="1" x="2367"/>
        <item m="1" x="5231"/>
        <item m="1" x="3970"/>
        <item m="1" x="3256"/>
        <item m="1" x="2030"/>
        <item m="1" x="813"/>
        <item m="1" x="5770"/>
        <item m="1" x="3807"/>
        <item x="86"/>
        <item x="165"/>
        <item m="1" x="365"/>
        <item m="1" x="1070"/>
        <item x="196"/>
        <item m="1" x="2513"/>
        <item m="1" x="6184"/>
        <item m="1" x="5501"/>
        <item m="1" x="353"/>
        <item m="1" x="635"/>
        <item m="1" x="304"/>
        <item m="1" x="4557"/>
        <item m="1" x="1835"/>
        <item x="199"/>
        <item m="1" x="5921"/>
        <item m="1" x="2713"/>
        <item m="1" x="4023"/>
        <item m="1" x="1256"/>
        <item m="1" x="6192"/>
        <item m="1" x="351"/>
        <item m="1" x="3195"/>
        <item m="1" x="4439"/>
        <item m="1" x="4442"/>
        <item m="1" x="2595"/>
        <item m="1" x="3782"/>
        <item m="1" x="5846"/>
        <item m="1" x="4007"/>
        <item m="1" x="5295"/>
        <item m="1" x="4585"/>
        <item m="1" x="5290"/>
        <item m="1" x="427"/>
        <item m="1" x="4500"/>
        <item m="1" x="2267"/>
        <item m="1" x="6346"/>
        <item m="1" x="901"/>
        <item m="1" x="2508"/>
        <item m="1" x="2745"/>
        <item m="1" x="5528"/>
        <item m="1" x="4329"/>
        <item m="1" x="3542"/>
        <item m="1" x="568"/>
        <item m="1" x="545"/>
        <item m="1" x="5800"/>
        <item m="1" x="2418"/>
        <item m="1" x="5458"/>
        <item m="1" x="1602"/>
        <item m="1" x="1895"/>
        <item m="1" x="1908"/>
        <item m="1" x="4936"/>
        <item m="1" x="6408"/>
        <item m="1" x="4590"/>
        <item m="1" x="4424"/>
        <item m="1" x="2114"/>
        <item m="1" x="2411"/>
        <item m="1" x="5509"/>
        <item m="1" x="5587"/>
        <item m="1" x="4601"/>
        <item m="1" x="2623"/>
        <item m="1" x="924"/>
        <item m="1" x="6345"/>
        <item m="1" x="2877"/>
        <item m="1" x="2880"/>
        <item m="1" x="2887"/>
        <item m="1" x="2221"/>
        <item m="1" x="2875"/>
        <item m="1" x="1916"/>
        <item m="1" x="2580"/>
        <item m="1" x="4079"/>
        <item m="1" x="2439"/>
        <item m="1" x="5694"/>
        <item m="1" x="5922"/>
        <item m="1" x="1923"/>
        <item m="1" x="1872"/>
        <item m="1" x="4813"/>
        <item x="71"/>
        <item m="1" x="6353"/>
        <item m="1" x="4583"/>
        <item m="1" x="6454"/>
        <item m="1" x="3581"/>
        <item m="1" x="2127"/>
        <item m="1" x="406"/>
        <item m="1" x="2612"/>
        <item m="1" x="4018"/>
        <item m="1" x="4053"/>
        <item x="147"/>
        <item m="1" x="2135"/>
        <item m="1" x="5701"/>
        <item m="1" x="1997"/>
        <item m="1" x="3572"/>
        <item m="1" x="825"/>
        <item m="1" x="5752"/>
        <item m="1" x="2144"/>
        <item m="1" x="548"/>
        <item m="1" x="6162"/>
        <item m="1" x="4095"/>
        <item m="1" x="6166"/>
        <item m="1" x="4029"/>
        <item m="1" x="3076"/>
        <item m="1" x="1544"/>
        <item m="1" x="6341"/>
        <item m="1" x="4047"/>
        <item m="1" x="3060"/>
        <item m="1" x="1634"/>
        <item m="1" x="1575"/>
        <item m="1" x="5273"/>
        <item m="1" x="2573"/>
        <item m="1" x="3583"/>
        <item m="1" x="3209"/>
        <item m="1" x="5339"/>
        <item m="1" x="652"/>
        <item m="1" x="647"/>
        <item m="1" x="3627"/>
        <item m="1" x="3645"/>
        <item m="1" x="3660"/>
        <item m="1" x="4927"/>
        <item m="1" x="1523"/>
        <item m="1" x="3909"/>
        <item m="1" x="421"/>
        <item m="1" x="3173"/>
        <item m="1" x="2321"/>
        <item m="1" x="2779"/>
        <item m="1" x="2079"/>
        <item m="1" x="4059"/>
        <item m="1" x="2586"/>
        <item m="1" x="2254"/>
        <item m="1" x="4591"/>
        <item m="1" x="5150"/>
        <item m="1" x="907"/>
        <item m="1" x="1247"/>
        <item m="1" x="3636"/>
        <item m="1" x="2921"/>
        <item m="1" x="5023"/>
        <item m="1" x="2168"/>
        <item m="1" x="870"/>
        <item m="1" x="1242"/>
        <item m="1" x="5425"/>
        <item m="1" x="5222"/>
        <item m="1" x="827"/>
        <item m="1" x="999"/>
        <item m="1" x="2263"/>
        <item m="1" x="1878"/>
        <item m="1" x="6240"/>
        <item m="1" x="5868"/>
        <item m="1" x="2905"/>
        <item m="1" x="4900"/>
        <item m="1" x="3128"/>
        <item m="1" x="1617"/>
        <item m="1" x="2477"/>
        <item m="1" x="5589"/>
        <item m="1" x="2121"/>
        <item m="1" x="915"/>
        <item m="1" x="2794"/>
        <item m="1" x="1292"/>
        <item m="1" x="2834"/>
        <item m="1" x="2841"/>
        <item m="1" x="2471"/>
        <item m="1" x="5479"/>
        <item m="1" x="2089"/>
        <item m="1" x="2992"/>
        <item m="1" x="5588"/>
        <item m="1" x="5983"/>
        <item m="1" x="6182"/>
        <item m="1" x="5483"/>
        <item m="1" x="3029"/>
        <item m="1" x="2007"/>
        <item m="1" x="5428"/>
        <item m="1" x="4819"/>
        <item m="1" x="4862"/>
        <item m="1" x="1192"/>
        <item m="1" x="5126"/>
        <item m="1" x="2761"/>
        <item m="1" x="3852"/>
        <item m="1" x="6481"/>
        <item m="1" x="4587"/>
        <item m="1" x="4846"/>
        <item m="1" x="5593"/>
        <item m="1" x="1688"/>
        <item m="1" x="4036"/>
        <item m="1" x="2031"/>
        <item m="1" x="2669"/>
        <item m="1" x="1305"/>
        <item m="1" x="301"/>
        <item m="1" x="1133"/>
        <item m="1" x="5046"/>
        <item m="1" x="2028"/>
        <item m="1" x="5130"/>
        <item m="1" x="1777"/>
        <item m="1" x="4856"/>
        <item m="1" x="2124"/>
        <item m="1" x="4314"/>
        <item m="1" x="639"/>
        <item m="1" x="2616"/>
        <item m="1" x="2639"/>
        <item m="1" x="6297"/>
        <item m="1" x="6181"/>
        <item m="1" x="1076"/>
        <item m="1" x="5768"/>
        <item m="1" x="6281"/>
        <item m="1" x="3981"/>
        <item m="1" x="3511"/>
        <item m="1" x="4119"/>
        <item m="1" x="6399"/>
        <item m="1" x="4083"/>
        <item m="1" x="4045"/>
        <item m="1" x="4008"/>
        <item m="1" x="4426"/>
        <item m="1" x="5464"/>
        <item m="1" x="2446"/>
        <item m="1" x="6020"/>
        <item m="1" x="1154"/>
        <item m="1" x="433"/>
        <item m="1" x="441"/>
        <item m="1" x="423"/>
        <item m="1" x="463"/>
        <item m="1" x="3935"/>
        <item m="1" x="4694"/>
        <item m="1" x="2941"/>
        <item m="1" x="5632"/>
        <item m="1" x="5623"/>
        <item m="1" x="5017"/>
        <item m="1" x="6443"/>
        <item m="1" x="4997"/>
        <item m="1" x="6197"/>
        <item m="1" x="5300"/>
        <item m="1" x="6207"/>
        <item m="1" x="5538"/>
        <item m="1" x="4159"/>
        <item m="1" x="5594"/>
        <item m="1" x="5828"/>
        <item m="1" x="5603"/>
        <item m="1" x="5054"/>
        <item m="1" x="2949"/>
        <item m="1" x="5217"/>
        <item m="1" x="5205"/>
        <item m="1" x="6136"/>
        <item m="1" x="6122"/>
        <item m="1" x="3877"/>
        <item m="1" x="1486"/>
        <item m="1" x="5542"/>
        <item m="1" x="3837"/>
        <item m="1" x="4378"/>
        <item m="1" x="3238"/>
        <item m="1" x="2959"/>
        <item m="1" x="6097"/>
        <item m="1" x="1466"/>
        <item m="1" x="4558"/>
        <item m="1" x="4898"/>
        <item m="1" x="1894"/>
        <item m="1" x="4929"/>
        <item m="1" x="396"/>
        <item m="1" x="5184"/>
        <item m="1" x="4491"/>
        <item m="1" x="4326"/>
        <item m="1" x="631"/>
        <item m="1" x="666"/>
        <item m="1" x="710"/>
        <item m="1" x="712"/>
        <item m="1" x="4540"/>
        <item m="1" x="6259"/>
        <item m="1" x="5172"/>
        <item m="1" x="5675"/>
        <item m="1" x="6043"/>
        <item m="1" x="1516"/>
        <item m="1" x="2482"/>
        <item m="1" x="579"/>
        <item m="1" x="4493"/>
        <item m="1" x="4512"/>
        <item m="1" x="3647"/>
        <item m="1" x="3965"/>
        <item m="1" x="5198"/>
        <item m="1" x="5209"/>
        <item m="1" x="869"/>
        <item m="1" x="5738"/>
        <item m="1" x="769"/>
        <item m="1" x="1278"/>
        <item m="1" x="3273"/>
        <item m="1" x="6427"/>
        <item m="1" x="1510"/>
        <item m="1" x="1043"/>
        <item m="1" x="5123"/>
        <item m="1" x="3597"/>
        <item m="1" x="4789"/>
        <item m="1" x="4443"/>
        <item m="1" x="5124"/>
        <item m="1" x="2828"/>
        <item m="1" x="3721"/>
        <item m="1" x="1837"/>
        <item m="1" x="1342"/>
        <item m="1" x="5791"/>
        <item m="1" x="5681"/>
        <item m="1" x="2200"/>
        <item m="1" x="5451"/>
        <item m="1" x="3266"/>
        <item m="1" x="2093"/>
        <item m="1" x="2350"/>
        <item m="1" x="3988"/>
        <item m="1" x="1346"/>
        <item m="1" x="4057"/>
        <item m="1" x="5900"/>
        <item m="1" x="5816"/>
        <item m="1" x="2486"/>
        <item m="1" x="3250"/>
        <item m="1" x="2819"/>
        <item m="1" x="6465"/>
        <item m="1" x="2478"/>
        <item m="1" x="6372"/>
        <item m="1" x="1417"/>
        <item m="1" x="2833"/>
        <item m="1" x="1183"/>
        <item m="1" x="5365"/>
        <item m="1" x="5762"/>
        <item m="1" x="1697"/>
        <item m="1" x="6089"/>
        <item m="1" x="756"/>
        <item m="1" x="5764"/>
        <item m="1" x="1800"/>
        <item m="1" x="669"/>
        <item m="1" x="3461"/>
        <item m="1" x="3197"/>
        <item m="1" x="4698"/>
        <item m="1" x="435"/>
        <item m="1" x="3809"/>
        <item m="1" x="534"/>
        <item m="1" x="4217"/>
        <item m="1" x="2859"/>
        <item m="1" x="3322"/>
        <item m="1" x="6084"/>
        <item m="1" x="6354"/>
        <item m="1" x="3551"/>
        <item m="1" x="4707"/>
        <item m="1" x="6483"/>
        <item m="1" x="1978"/>
        <item m="1" x="1859"/>
        <item m="1" x="4210"/>
        <item m="1" x="302"/>
        <item m="1" x="1748"/>
        <item m="1" x="2286"/>
        <item m="1" x="3347"/>
        <item m="1" x="3904"/>
        <item m="1" x="3367"/>
        <item m="1" x="1925"/>
        <item m="1" x="2449"/>
        <item m="1" x="563"/>
        <item m="1" x="6276"/>
        <item m="1" x="6028"/>
        <item m="1" x="472"/>
        <item m="1" x="3710"/>
        <item m="1" x="569"/>
        <item m="1" x="431"/>
        <item m="1" x="2281"/>
        <item m="1" x="1985"/>
        <item m="1" x="1451"/>
        <item m="1" x="4077"/>
        <item m="1" x="3691"/>
        <item m="1" x="779"/>
        <item m="1" x="2579"/>
        <item m="1" x="766"/>
        <item m="1" x="4117"/>
        <item m="1" x="294"/>
        <item m="1" x="3451"/>
        <item m="1" x="4720"/>
        <item m="1" x="1938"/>
        <item m="1" x="2989"/>
        <item m="1" x="1228"/>
        <item m="1" x="4604"/>
        <item m="1" x="3706"/>
        <item m="1" x="6556"/>
        <item m="1" x="1462"/>
        <item m="1" x="3094"/>
        <item m="1" x="589"/>
        <item m="1" x="5697"/>
        <item m="1" x="2592"/>
        <item m="1" x="5213"/>
        <item m="1" x="2117"/>
        <item m="1" x="6425"/>
        <item m="1" x="2151"/>
        <item m="1" x="4659"/>
        <item m="1" x="1022"/>
        <item m="1" x="542"/>
        <item m="1" x="2062"/>
        <item m="1" x="1633"/>
        <item m="1" x="1826"/>
        <item m="1" x="2715"/>
        <item m="1" x="3571"/>
        <item m="1" x="4184"/>
        <item m="1" x="3456"/>
        <item m="1" x="4055"/>
        <item m="1" x="6517"/>
        <item m="1" x="6493"/>
        <item m="1" x="3058"/>
        <item m="1" x="1763"/>
        <item m="1" x="3432"/>
        <item m="1" x="1042"/>
        <item m="1" x="2994"/>
        <item m="1" x="804"/>
        <item m="1" x="5519"/>
        <item m="1" x="936"/>
        <item m="1" x="6241"/>
        <item m="1" x="5927"/>
        <item m="1" x="5658"/>
        <item m="1" x="746"/>
        <item m="1" x="793"/>
        <item m="1" x="662"/>
        <item m="1" x="3661"/>
        <item m="1" x="1288"/>
        <item m="1" x="3253"/>
        <item m="1" x="2351"/>
        <item m="1" x="6220"/>
        <item m="1" x="4040"/>
        <item m="1" x="2490"/>
        <item m="1" x="4800"/>
        <item m="1" x="1144"/>
        <item m="1" x="3031"/>
        <item m="1" x="6524"/>
        <item m="1" x="3959"/>
        <item m="1" x="5879"/>
        <item m="1" x="5321"/>
        <item m="1" x="5944"/>
        <item m="1" x="3859"/>
        <item m="1" x="5821"/>
        <item m="1" x="5072"/>
        <item m="1" x="1626"/>
        <item m="1" x="6187"/>
        <item m="1" x="4817"/>
        <item m="1" x="331"/>
        <item m="1" x="1045"/>
        <item m="1" x="5370"/>
        <item m="1" x="4691"/>
        <item m="1" x="3587"/>
        <item m="1" x="5562"/>
        <item m="1" x="6212"/>
        <item m="1" x="2386"/>
        <item m="1" x="3081"/>
        <item m="1" x="3028"/>
        <item m="1" x="3430"/>
        <item m="1" x="490"/>
        <item m="1" x="2993"/>
        <item m="1" x="4910"/>
        <item m="1" x="3395"/>
        <item m="1" x="4213"/>
        <item m="1" x="883"/>
        <item m="1" x="3025"/>
        <item m="1" x="1358"/>
        <item m="1" x="1905"/>
        <item m="1" x="5139"/>
        <item m="1" x="1324"/>
        <item m="1" x="3728"/>
        <item m="1" x="4706"/>
        <item m="1" x="6265"/>
        <item m="1" x="4232"/>
        <item m="1" x="1106"/>
        <item m="1" x="3890"/>
        <item m="1" x="3415"/>
        <item m="1" x="5876"/>
        <item m="1" x="1495"/>
        <item m="1" x="2149"/>
        <item m="1" x="1441"/>
        <item m="1" x="4852"/>
        <item m="1" x="2096"/>
        <item m="1" x="3146"/>
        <item m="1" x="4640"/>
        <item m="1" x="1870"/>
        <item m="1" x="5919"/>
        <item m="1" x="2973"/>
        <item m="1" x="2563"/>
        <item m="1" x="5398"/>
        <item m="1" x="1849"/>
        <item m="1" x="5148"/>
        <item m="1" x="4005"/>
        <item m="1" x="2690"/>
        <item m="1" x="6412"/>
        <item m="1" x="3113"/>
        <item m="1" x="5599"/>
        <item m="1" x="4697"/>
        <item m="1" x="4696"/>
        <item m="1" x="3527"/>
        <item m="1" x="903"/>
        <item m="1" x="2602"/>
        <item m="1" x="4405"/>
        <item m="1" x="3589"/>
        <item m="1" x="5595"/>
        <item m="1" x="721"/>
        <item m="1" x="4766"/>
        <item m="1" x="5111"/>
        <item m="1" x="6270"/>
        <item m="1" x="4753"/>
        <item m="1" x="3018"/>
        <item m="1" x="4840"/>
        <item m="1" x="4262"/>
        <item m="1" x="5106"/>
        <item m="1" x="3168"/>
        <item m="1" x="741"/>
        <item m="1" x="1883"/>
        <item m="1" x="337"/>
        <item m="1" x="1660"/>
        <item m="1" x="4730"/>
        <item m="1" x="1316"/>
        <item m="1" x="1318"/>
        <item m="1" x="6310"/>
        <item m="1" x="4219"/>
        <item m="1" x="2968"/>
        <item m="1" x="381"/>
        <item m="1" x="3452"/>
        <item m="1" x="4193"/>
        <item m="1" x="3291"/>
        <item m="1" x="2278"/>
        <item m="1" x="4494"/>
        <item m="1" x="5913"/>
        <item m="1" x="3911"/>
        <item m="1" x="2006"/>
        <item m="1" x="6551"/>
        <item m="1" x="6406"/>
        <item m="1" x="575"/>
        <item m="1" x="4743"/>
        <item m="1" x="6503"/>
        <item m="1" x="5036"/>
        <item m="1" x="1783"/>
        <item m="1" x="505"/>
        <item m="1" x="6119"/>
        <item m="1" x="4531"/>
        <item m="1" x="2394"/>
        <item m="1" x="5202"/>
        <item m="1" x="2917"/>
        <item m="1" x="4978"/>
        <item m="1" x="1741"/>
        <item m="1" x="709"/>
        <item m="1" x="2338"/>
        <item m="1" x="705"/>
        <item m="1" x="5187"/>
        <item m="1" x="1127"/>
        <item m="1" x="4592"/>
        <item m="1" x="3977"/>
        <item m="1" x="5144"/>
        <item m="1" x="3003"/>
        <item m="1" x="4686"/>
        <item m="1" x="1220"/>
        <item m="1" x="4966"/>
        <item m="1" x="1474"/>
        <item m="1" x="2103"/>
        <item m="1" x="3576"/>
        <item m="1" x="996"/>
        <item m="1" x="4020"/>
        <item m="1" x="3141"/>
        <item m="1" x="4446"/>
        <item m="1" x="2609"/>
        <item m="1" x="4724"/>
        <item m="1" x="3420"/>
        <item m="1" x="3696"/>
        <item m="1" x="748"/>
        <item m="1" x="1221"/>
        <item m="1" x="6016"/>
        <item m="1" x="4420"/>
        <item m="1" x="1196"/>
        <item m="1" x="5493"/>
        <item m="1" x="610"/>
        <item m="1" x="5963"/>
        <item m="1" x="6025"/>
        <item m="1" x="3006"/>
        <item m="1" x="356"/>
        <item m="1" x="4872"/>
        <item m="1" x="2996"/>
        <item m="1" x="5089"/>
        <item m="1" x="5830"/>
        <item m="1" x="3295"/>
        <item m="1" x="1389"/>
        <item m="1" x="2957"/>
        <item m="1" x="2617"/>
        <item m="1" x="984"/>
        <item m="1" x="2290"/>
        <item m="1" x="3787"/>
        <item m="1" x="5127"/>
        <item m="1" x="342"/>
        <item m="1" x="5234"/>
        <item m="1" x="3947"/>
        <item m="1" x="3804"/>
        <item m="1" x="6421"/>
        <item m="1" x="2385"/>
        <item m="1" x="5022"/>
        <item m="1" x="5870"/>
        <item m="1" x="6014"/>
        <item m="1" x="4398"/>
        <item m="1" x="1130"/>
        <item m="1" x="2651"/>
        <item m="1" x="5433"/>
        <item m="1" x="3278"/>
        <item m="1" x="2544"/>
        <item m="1" x="3293"/>
        <item m="1" x="4982"/>
        <item m="1" x="806"/>
        <item m="1" x="2463"/>
        <item m="1" x="1456"/>
        <item m="1" x="1798"/>
        <item m="1" x="2732"/>
        <item m="1" x="4150"/>
        <item m="1" x="1785"/>
        <item m="1" x="2570"/>
        <item m="1" x="4385"/>
        <item m="1" x="1248"/>
        <item m="1" x="2370"/>
        <item m="1" x="2662"/>
        <item m="1" x="5453"/>
        <item m="1" x="5256"/>
        <item m="1" x="2119"/>
        <item m="1" x="1505"/>
        <item m="1" x="2331"/>
        <item m="1" x="1195"/>
        <item m="1" x="4472"/>
        <item m="1" x="2315"/>
        <item m="1" x="1823"/>
        <item m="1" x="5494"/>
        <item m="1" x="6071"/>
        <item m="1" x="3303"/>
        <item m="1" x="6506"/>
        <item m="1" x="3567"/>
        <item m="1" x="4772"/>
        <item m="1" x="464"/>
        <item m="1" x="1980"/>
        <item m="1" x="3135"/>
        <item m="1" x="2064"/>
        <item m="1" x="3077"/>
        <item m="1" x="1548"/>
        <item m="1" x="818"/>
        <item m="1" x="991"/>
        <item m="1" x="6529"/>
        <item m="1" x="2862"/>
        <item m="1" x="4090"/>
        <item m="1" x="2856"/>
        <item m="1" x="4178"/>
        <item m="1" x="1731"/>
        <item m="1" x="1275"/>
        <item m="1" x="2032"/>
        <item m="1" x="3588"/>
        <item m="1" x="536"/>
        <item m="1" x="537"/>
        <item m="1" x="2709"/>
        <item m="1" x="311"/>
        <item m="1" x="3163"/>
        <item m="1" x="5626"/>
        <item m="1" x="2058"/>
        <item m="1" x="4615"/>
        <item m="1" x="6419"/>
        <item m="1" x="5899"/>
        <item m="1" x="2874"/>
        <item m="1" x="730"/>
        <item m="1" x="1412"/>
        <item m="1" x="2506"/>
        <item m="1" x="2264"/>
        <item m="1" x="1198"/>
        <item m="1" x="4754"/>
        <item m="1" x="1915"/>
        <item m="1" x="1738"/>
        <item m="1" x="1410"/>
        <item m="1" x="740"/>
        <item m="1" x="3330"/>
        <item m="1" x="3151"/>
        <item m="1" x="3252"/>
        <item m="1" x="3191"/>
        <item m="1" x="1290"/>
        <item m="1" x="2048"/>
        <item m="1" x="2719"/>
        <item m="1" x="5086"/>
        <item m="1" x="873"/>
        <item m="1" x="4515"/>
        <item m="1" x="2869"/>
        <item m="1" x="2066"/>
        <item m="1" x="1440"/>
        <item m="1" x="4169"/>
        <item m="1" x="4181"/>
        <item m="1" x="5787"/>
        <item m="1" x="715"/>
        <item m="1" x="4158"/>
        <item m="1" x="1907"/>
        <item m="1" x="1601"/>
        <item m="1" x="2295"/>
        <item m="1" x="2753"/>
        <item m="1" x="2469"/>
        <item m="1" x="925"/>
        <item m="1" x="5591"/>
        <item m="1" x="2437"/>
        <item m="1" x="2846"/>
        <item m="1" x="2444"/>
        <item m="1" x="1269"/>
        <item m="1" x="4699"/>
        <item m="1" x="3374"/>
        <item m="1" x="3388"/>
        <item m="1" x="1765"/>
        <item m="1" x="6433"/>
        <item m="1" x="4186"/>
        <item m="1" x="6532"/>
        <item m="1" x="3216"/>
        <item m="1" x="6141"/>
        <item m="1" x="4216"/>
        <item m="1" x="4224"/>
        <item m="1" x="1927"/>
        <item m="1" x="5789"/>
        <item m="1" x="1109"/>
        <item m="1" x="1789"/>
        <item m="1" x="4571"/>
        <item m="1" x="1437"/>
        <item m="1" x="2232"/>
        <item m="1" x="5170"/>
        <item m="1" x="2904"/>
        <item m="1" x="5543"/>
        <item m="1" x="1369"/>
        <item m="1" x="1830"/>
        <item m="1" x="830"/>
        <item m="1" x="4372"/>
        <item m="1" x="6137"/>
        <item m="1" x="6076"/>
        <item m="1" x="2606"/>
        <item m="1" x="2547"/>
        <item m="1" x="2185"/>
        <item m="1" x="2037"/>
        <item m="1" x="3118"/>
        <item m="1" x="6087"/>
        <item m="1" x="5041"/>
        <item m="1" x="5850"/>
        <item m="1" x="4440"/>
        <item m="1" x="1227"/>
        <item m="1" x="3221"/>
        <item m="1" x="1745"/>
        <item m="1" x="4310"/>
        <item m="1" x="4274"/>
        <item m="1" x="5905"/>
        <item m="1" x="1447"/>
        <item x="32"/>
        <item m="1" x="4034"/>
        <item m="1" x="2635"/>
        <item m="1" x="4990"/>
        <item m="1" x="3167"/>
        <item m="1" x="1595"/>
        <item m="1" x="2795"/>
        <item m="1" x="571"/>
        <item m="1" x="708"/>
        <item m="1" x="5387"/>
        <item m="1" x="5159"/>
        <item m="1" x="3816"/>
        <item m="1" x="5440"/>
        <item m="1" x="2675"/>
        <item m="1" x="1824"/>
        <item x="128"/>
        <item m="1" x="2308"/>
        <item m="1" x="309"/>
        <item m="1" x="5085"/>
        <item m="1" x="2280"/>
        <item m="1" x="4912"/>
        <item m="1" x="1596"/>
        <item m="1" x="4354"/>
        <item m="1" x="4331"/>
        <item m="1" x="4246"/>
        <item m="1" x="2132"/>
        <item m="1" x="3459"/>
        <item m="1" x="3586"/>
        <item m="1" x="4341"/>
        <item m="1" x="4303"/>
        <item m="1" x="4361"/>
        <item m="1" x="942"/>
        <item m="1" x="948"/>
        <item m="1" x="520"/>
        <item m="1" x="1600"/>
        <item m="1" x="2689"/>
        <item m="1" x="4537"/>
        <item m="1" x="4886"/>
        <item m="1" x="6365"/>
        <item m="1" x="5091"/>
        <item m="1" x="6201"/>
        <item m="1" x="6171"/>
        <item m="1" x="6505"/>
        <item m="1" x="4451"/>
        <item m="1" x="4043"/>
        <item m="1" x="1540"/>
        <item m="1" x="2943"/>
        <item m="1" x="1889"/>
        <item m="1" x="4479"/>
        <item m="1" x="4527"/>
        <item m="1" x="3142"/>
        <item m="1" x="792"/>
        <item m="1" x="2012"/>
        <item m="1" x="2069"/>
        <item m="1" x="2088"/>
        <item m="1" x="3408"/>
        <item m="1" x="2097"/>
        <item m="1" x="5236"/>
        <item m="1" x="4338"/>
        <item m="1" x="3441"/>
        <item m="1" x="4958"/>
        <item m="1" x="6069"/>
        <item m="1" x="5410"/>
        <item m="1" x="364"/>
        <item m="1" x="3251"/>
        <item m="1" x="1838"/>
        <item m="1" x="6472"/>
        <item m="1" x="5996"/>
        <item m="1" x="1694"/>
        <item m="1" x="6160"/>
        <item m="1" x="1816"/>
        <item m="1" x="3222"/>
        <item m="1" x="5688"/>
        <item m="1" x="2741"/>
        <item m="1" x="6495"/>
        <item m="1" x="2636"/>
        <item m="1" x="3790"/>
        <item m="1" x="3892"/>
        <item m="1" x="5362"/>
        <item m="1" x="1646"/>
        <item m="1" x="578"/>
        <item m="1" x="3596"/>
        <item m="1" x="3765"/>
        <item m="1" x="781"/>
        <item m="1" x="2109"/>
        <item m="1" x="3718"/>
        <item m="1" x="2516"/>
        <item m="1" x="3534"/>
        <item m="1" x="4269"/>
        <item m="1" x="2313"/>
        <item m="1" x="3755"/>
        <item m="1" x="1172"/>
        <item m="1" x="6531"/>
        <item m="1" x="2629"/>
        <item m="1" x="796"/>
        <item m="1" x="4172"/>
        <item m="1" x="2697"/>
        <item m="1" x="3985"/>
        <item m="1" x="3951"/>
        <item m="1" x="3993"/>
        <item m="1" x="4713"/>
        <item m="1" x="4973"/>
        <item m="1" x="2201"/>
        <item m="1" x="6435"/>
        <item m="1" x="6156"/>
        <item m="1" x="3990"/>
        <item m="1" x="544"/>
        <item m="1" x="900"/>
        <item m="1" x="3419"/>
        <item m="1" x="5894"/>
        <item m="1" x="3469"/>
        <item m="1" x="1538"/>
        <item m="1" x="2929"/>
        <item m="1" x="5393"/>
        <item m="1" x="6312"/>
        <item m="1" x="2391"/>
        <item m="1" x="6555"/>
        <item m="1" x="5824"/>
        <item m="1" x="1073"/>
        <item m="1" x="895"/>
        <item m="1" x="3418"/>
        <item m="1" x="3472"/>
        <item m="1" x="3953"/>
        <item m="1" x="4818"/>
        <item m="1" x="3207"/>
        <item m="1" x="3107"/>
        <item m="1" x="3200"/>
        <item m="1" x="3608"/>
        <item m="1" x="3655"/>
        <item m="1" x="3548"/>
        <item m="1" x="4481"/>
        <item m="1" x="5143"/>
        <item m="1" x="5622"/>
        <item m="1" x="5537"/>
        <item m="1" x="591"/>
        <item m="1" x="4945"/>
        <item m="1" x="1053"/>
        <item m="1" x="2266"/>
        <item m="1" x="3239"/>
        <item m="1" x="2966"/>
        <item m="1" x="2979"/>
        <item m="1" x="3261"/>
        <item m="1" x="1685"/>
        <item m="1" x="4042"/>
        <item m="1" x="3801"/>
        <item m="1" x="3822"/>
        <item m="1" x="1554"/>
        <item m="1" x="2511"/>
        <item m="1" x="3897"/>
        <item m="1" x="4847"/>
        <item m="1" x="627"/>
        <item m="1" x="1032"/>
        <item m="1" x="2848"/>
        <item m="1" x="3950"/>
        <item m="1" x="1893"/>
        <item m="1" x="5526"/>
        <item m="1" x="1263"/>
        <item m="1" x="1787"/>
        <item m="1" x="3777"/>
        <item m="1" x="3702"/>
        <item m="1" x="5855"/>
        <item m="1" x="820"/>
        <item m="1" x="384"/>
        <item m="1" x="3015"/>
        <item m="1" x="3010"/>
        <item m="1" x="3155"/>
        <item m="1" x="1971"/>
        <item m="1" x="4552"/>
        <item m="1" x="5439"/>
        <item m="1" x="5104"/>
        <item m="1" x="4086"/>
        <item m="1" x="5702"/>
        <item m="1" x="2934"/>
        <item m="1" x="397"/>
        <item m="1" x="393"/>
        <item m="1" x="1812"/>
        <item m="1" x="4148"/>
        <item m="1" x="4435"/>
        <item m="1" x="1397"/>
        <item m="1" x="1621"/>
        <item m="1" x="2003"/>
        <item m="1" x="552"/>
        <item m="1" x="2734"/>
        <item m="1" x="5896"/>
        <item m="1" x="1213"/>
        <item m="1" x="1737"/>
        <item m="1" x="5195"/>
        <item m="1" x="519"/>
        <item m="1" x="5257"/>
        <item m="1" x="2764"/>
        <item m="1" x="3050"/>
        <item x="256"/>
        <item m="1" x="524"/>
        <item m="1" x="778"/>
        <item m="1" x="3917"/>
        <item m="1" x="3928"/>
        <item m="1" x="5395"/>
        <item m="1" x="3936"/>
        <item x="208"/>
        <item m="1" x="2226"/>
        <item m="1" x="3948"/>
        <item m="1" x="2558"/>
        <item m="1" x="6552"/>
        <item m="1" x="5858"/>
        <item m="1" x="2654"/>
        <item m="1" x="4844"/>
        <item m="1" x="918"/>
        <item m="1" x="4918"/>
        <item m="1" x="1760"/>
        <item m="1" x="4688"/>
        <item m="1" x="970"/>
        <item m="1" x="5132"/>
        <item m="1" x="939"/>
        <item m="1" x="1896"/>
        <item m="1" x="6178"/>
        <item m="1" x="1186"/>
        <item m="1" x="1182"/>
        <item m="1" x="5237"/>
        <item m="1" x="5255"/>
        <item m="1" x="3632"/>
        <item m="1" x="6056"/>
        <item m="1" x="5540"/>
        <item m="1" x="3861"/>
        <item m="1" x="5152"/>
        <item m="1" x="1921"/>
        <item m="1" x="2245"/>
        <item m="1" x="728"/>
        <item m="1" x="894"/>
        <item m="1" x="5165"/>
        <item m="1" x="3438"/>
        <item m="1" x="5610"/>
        <item m="1" x="5402"/>
        <item m="1" x="2914"/>
        <item m="1" x="3620"/>
        <item m="1" x="1881"/>
        <item m="1" x="3336"/>
        <item m="1" x="889"/>
        <item m="1" x="1535"/>
        <item m="1" x="1653"/>
        <item m="1" x="5935"/>
        <item m="1" x="1744"/>
        <item m="1" x="3170"/>
        <item m="1" x="4336"/>
        <item m="1" x="4647"/>
        <item m="1" x="1517"/>
        <item m="1" x="5527"/>
        <item m="1" x="4547"/>
        <item m="1" x="3056"/>
        <item m="1" x="5444"/>
        <item m="1" x="4670"/>
        <item m="1" x="700"/>
        <item m="1" x="1860"/>
        <item m="1" x="3626"/>
        <item m="1" x="5171"/>
        <item m="1" x="4241"/>
        <item m="1" x="590"/>
        <item m="1" x="4242"/>
        <item m="1" x="3540"/>
        <item m="1" x="5146"/>
        <item m="1" x="1279"/>
        <item m="1" x="2624"/>
        <item m="1" x="4606"/>
        <item m="1" x="3272"/>
        <item m="1" x="2523"/>
        <item m="1" x="4652"/>
        <item m="1" x="1665"/>
        <item m="1" x="5161"/>
        <item m="1" x="5936"/>
        <item m="1" x="484"/>
        <item m="1" x="1005"/>
        <item m="1" x="2518"/>
        <item m="1" x="5183"/>
        <item m="1" x="2554"/>
        <item m="1" x="687"/>
        <item m="1" x="3830"/>
        <item m="1" x="5044"/>
        <item m="1" x="6484"/>
        <item m="1" x="6540"/>
        <item m="1" x="2193"/>
        <item m="1" x="5056"/>
        <item m="1" x="1406"/>
        <item m="1" x="2884"/>
        <item m="1" x="6255"/>
        <item m="1" x="3270"/>
        <item m="1" x="4033"/>
        <item m="1" x="1287"/>
        <item m="1" x="2269"/>
        <item m="1" x="1776"/>
        <item m="1" x="2961"/>
        <item m="1" x="5419"/>
        <item m="1" x="5028"/>
        <item m="1" x="4003"/>
        <item m="1" x="5336"/>
        <item m="1" x="5114"/>
        <item m="1" x="5757"/>
        <item m="1" x="1001"/>
        <item m="1" x="5118"/>
        <item m="1" x="937"/>
        <item m="1" x="3971"/>
        <item m="1" x="4468"/>
        <item m="1" x="3849"/>
        <item m="1" x="1671"/>
        <item m="1" x="5166"/>
        <item m="1" x="6209"/>
        <item m="1" x="5261"/>
        <item m="1" x="2347"/>
        <item m="1" x="5299"/>
        <item m="1" x="868"/>
        <item m="1" x="5174"/>
        <item m="1" x="5265"/>
        <item m="1" x="5294"/>
        <item m="1" x="2525"/>
        <item m="1" x="1702"/>
        <item m="1" x="1728"/>
        <item m="1" x="2522"/>
        <item m="1" x="3177"/>
        <item m="1" x="2227"/>
        <item m="1" x="5888"/>
        <item m="1" x="1736"/>
        <item m="1" x="3088"/>
        <item m="1" x="2034"/>
        <item m="1" x="5084"/>
        <item m="1" x="1616"/>
        <item m="1" x="3644"/>
        <item m="1" x="3630"/>
        <item m="1" x="5838"/>
        <item m="1" x="5856"/>
        <item m="1" x="3162"/>
        <item m="1" x="3112"/>
        <item m="1" x="846"/>
        <item m="1" x="1802"/>
        <item m="1" x="770"/>
        <item m="1" x="2503"/>
        <item m="1" x="6059"/>
        <item m="1" x="5986"/>
        <item m="1" x="492"/>
        <item m="1" x="498"/>
        <item m="1" x="400"/>
        <item m="1" x="334"/>
        <item m="1" x="4174"/>
        <item m="1" x="3599"/>
        <item m="1" x="3940"/>
        <item m="1" x="3805"/>
        <item m="1" x="6135"/>
        <item m="1" x="605"/>
        <item m="1" x="5808"/>
        <item m="1" x="4386"/>
        <item m="1" x="379"/>
        <item m="1" x="6139"/>
        <item m="1" x="3556"/>
        <item m="1" x="5302"/>
        <item m="1" x="5426"/>
        <item m="1" x="1431"/>
        <item m="1" x="5263"/>
        <item m="1" x="3288"/>
        <item m="1" x="5577"/>
        <item m="1" x="2165"/>
        <item m="1" x="3424"/>
        <item m="1" x="2760"/>
        <item m="1" x="2903"/>
        <item m="1" x="685"/>
        <item m="1" x="1302"/>
        <item m="1" x="3900"/>
        <item m="1" x="2633"/>
        <item m="1" x="2272"/>
        <item m="1" x="3069"/>
        <item m="1" x="3131"/>
        <item m="1" x="3022"/>
        <item m="1" x="3570"/>
        <item m="1" x="3834"/>
        <item m="1" x="3124"/>
        <item m="1" x="5441"/>
        <item m="1" x="5356"/>
        <item m="1" x="5254"/>
        <item m="1" x="1658"/>
        <item m="1" x="4529"/>
        <item m="1" x="1116"/>
        <item m="1" x="2078"/>
        <item m="1" x="1114"/>
        <item m="1" x="6177"/>
        <item m="1" x="2472"/>
        <item m="1" x="1909"/>
        <item m="1" x="1912"/>
        <item m="1" x="1959"/>
        <item m="1" x="1956"/>
        <item m="1" x="1966"/>
        <item m="1" x="1952"/>
        <item m="1" x="2807"/>
        <item m="1" x="5618"/>
        <item m="1" x="1962"/>
        <item m="1" x="1957"/>
        <item m="1" x="4505"/>
        <item m="1" x="1972"/>
        <item m="1" x="4736"/>
        <item m="1" x="2645"/>
        <item m="1" x="3537"/>
        <item m="1" x="5107"/>
        <item m="1" x="5785"/>
        <item m="1" x="3550"/>
        <item m="1" x="3899"/>
        <item m="1" x="3444"/>
        <item m="1" x="5554"/>
        <item m="1" x="2159"/>
        <item m="1" x="4975"/>
        <item m="1" x="2724"/>
        <item m="1" x="863"/>
        <item m="1" x="5926"/>
        <item m="1" x="2539"/>
        <item m="1" x="1294"/>
        <item m="1" x="3275"/>
        <item m="1" x="2691"/>
        <item m="1" x="4463"/>
        <item m="1" x="3231"/>
        <item m="1" x="1299"/>
        <item m="1" x="3869"/>
        <item m="1" x="2217"/>
        <item m="1" x="6533"/>
        <item m="1" x="6530"/>
        <item m="1" x="2946"/>
        <item m="1" x="5141"/>
        <item m="1" x="4390"/>
        <item m="1" x="2535"/>
        <item m="1" x="6457"/>
        <item m="1" x="3812"/>
        <item m="1" x="2808"/>
        <item m="1" x="2720"/>
        <item m="1" x="1312"/>
        <item m="1" x="1008"/>
        <item m="1" x="6434"/>
        <item m="1" x="3509"/>
        <item m="1" x="4452"/>
        <item m="1" x="3621"/>
        <item m="1" x="1311"/>
        <item m="1" x="3046"/>
        <item m="1" x="2017"/>
        <item m="1" x="6301"/>
        <item m="1" x="3554"/>
        <item m="1" x="3659"/>
        <item m="1" x="4600"/>
        <item m="1" x="4621"/>
        <item m="1" x="3738"/>
        <item m="1" x="527"/>
        <item m="1" x="414"/>
        <item m="1" x="2287"/>
        <item m="1" x="3416"/>
        <item m="1" x="2649"/>
        <item m="1" x="3561"/>
        <item m="1" x="4826"/>
        <item m="1" x="1121"/>
        <item m="1" x="3968"/>
        <item m="1" x="2451"/>
        <item m="1" x="2314"/>
        <item m="1" x="4041"/>
        <item m="1" x="592"/>
        <item m="1" x="3499"/>
        <item m="1" x="5972"/>
        <item m="1" x="6060"/>
        <item m="1" x="2812"/>
        <item m="1" x="4071"/>
        <item m="1" x="6252"/>
        <item m="1" x="5546"/>
        <item m="1" x="2685"/>
        <item m="1" x="2931"/>
        <item m="1" x="2774"/>
        <item m="1" x="3464"/>
        <item m="1" x="5316"/>
        <item m="1" x="5829"/>
        <item m="1" x="3817"/>
        <item m="1" x="4220"/>
        <item m="1" x="2922"/>
        <item m="1" x="3680"/>
        <item m="1" x="4214"/>
        <item m="1" x="2679"/>
        <item m="1" x="2071"/>
        <item m="1" x="5178"/>
        <item m="1" x="2817"/>
        <item m="1" x="2805"/>
        <item m="1" x="5613"/>
        <item m="1" x="2940"/>
        <item m="1" x="3922"/>
        <item m="1" x="1574"/>
        <item m="1" x="2982"/>
        <item m="1" x="2707"/>
        <item m="1" x="5508"/>
        <item m="1" x="6500"/>
        <item m="1" x="3393"/>
        <item m="1" x="4816"/>
        <item m="1" x="2942"/>
        <item m="1" x="1734"/>
        <item m="1" x="5134"/>
        <item m="1" x="2906"/>
        <item m="1" x="5472"/>
        <item m="1" x="1408"/>
        <item m="1" x="1168"/>
        <item m="1" x="2229"/>
        <item m="1" x="5650"/>
        <item m="1" x="5051"/>
        <item m="1" x="5116"/>
        <item m="1" x="4890"/>
        <item m="1" x="1571"/>
        <item m="1" x="2977"/>
        <item m="1" x="6103"/>
        <item m="1" x="5471"/>
        <item m="1" x="4901"/>
        <item m="1" x="6023"/>
        <item m="1" x="2939"/>
        <item m="1" x="643"/>
        <item m="1" x="4937"/>
        <item m="1" x="784"/>
        <item m="1" x="1726"/>
        <item m="1" x="3164"/>
        <item m="1" x="1724"/>
        <item m="1" x="4285"/>
        <item m="1" x="2231"/>
        <item m="1" x="3601"/>
        <item m="1" x="4437"/>
        <item m="1" x="3063"/>
        <item m="1" x="3941"/>
        <item m="1" x="1081"/>
        <item m="1" x="3316"/>
        <item m="1" x="3226"/>
        <item m="1" x="5814"/>
        <item m="1" x="3895"/>
        <item m="1" x="5806"/>
        <item m="1" x="1746"/>
        <item m="1" x="6050"/>
        <item m="1" x="5559"/>
        <item m="1" x="2483"/>
        <item m="1" x="4458"/>
        <item m="1" x="3386"/>
        <item m="1" x="5283"/>
        <item m="1" x="3119"/>
        <item m="1" x="3614"/>
        <item m="1" x="2960"/>
        <item x="176"/>
        <item m="1" x="3307"/>
        <item m="1" x="4249"/>
        <item m="1" x="6191"/>
        <item m="1" x="5901"/>
        <item m="1" x="807"/>
        <item m="1" x="913"/>
        <item m="1" x="2545"/>
        <item m="1" x="3945"/>
        <item m="1" x="2083"/>
        <item m="1" x="6383"/>
        <item m="1" x="378"/>
        <item m="1" x="3810"/>
        <item m="1" x="4841"/>
        <item m="1" x="1166"/>
        <item m="1" x="4516"/>
        <item m="1" x="3559"/>
        <item m="1" x="4595"/>
        <item m="1" x="2898"/>
        <item m="1" x="3607"/>
        <item m="1" x="1676"/>
        <item m="1" x="4063"/>
        <item m="1" x="3840"/>
        <item m="1" x="2239"/>
        <item m="1" x="6464"/>
        <item m="1" x="4837"/>
        <item m="1" x="526"/>
        <item m="1" x="1448"/>
        <item m="1" x="4344"/>
        <item m="1" x="4237"/>
        <item m="1" x="3829"/>
        <item m="1" x="5834"/>
        <item m="1" x="6349"/>
        <item m="1" x="4956"/>
        <item m="1" x="3264"/>
        <item m="1" x="6329"/>
        <item m="1" x="2842"/>
        <item m="1" x="313"/>
        <item m="1" x="1788"/>
        <item m="1" x="1132"/>
        <item m="1" x="531"/>
        <item m="1" x="2497"/>
        <item m="1" x="874"/>
        <item m="1" x="2170"/>
        <item m="1" x="1786"/>
        <item m="1" x="4392"/>
        <item m="1" x="6426"/>
        <item m="1" x="1939"/>
        <item m="1" x="1960"/>
        <item m="1" x="5059"/>
        <item m="1" x="1038"/>
        <item x="75"/>
        <item m="1" x="5866"/>
        <item m="1" x="1795"/>
        <item m="1" x="3663"/>
        <item m="1" x="2519"/>
        <item m="1" x="3505"/>
        <item m="1" x="6466"/>
        <item m="1" x="576"/>
        <item m="1" x="3986"/>
        <item m="1" x="1609"/>
        <item m="1" x="5391"/>
        <item m="1" x="3669"/>
        <item m="1" x="4110"/>
        <item m="1" x="2251"/>
        <item m="1" x="5570"/>
        <item m="1" x="1842"/>
        <item m="1" x="4279"/>
        <item m="1" x="911"/>
        <item m="1" x="1797"/>
        <item m="1" x="3639"/>
        <item m="1" x="4001"/>
        <item m="1" x="2630"/>
        <item m="1" x="5908"/>
        <item m="1" x="3760"/>
        <item m="1" x="5700"/>
        <item m="1" x="3784"/>
        <item m="1" x="3274"/>
        <item m="1" x="1270"/>
        <item m="1" x="2787"/>
        <item m="1" x="4017"/>
        <item m="1" x="4651"/>
        <item m="1" x="3573"/>
        <item m="1" x="3108"/>
        <item m="1" x="3363"/>
        <item m="1" x="6221"/>
        <item m="1" x="5108"/>
        <item m="1" x="6539"/>
        <item m="1" x="6147"/>
        <item m="1" x="5274"/>
        <item m="1" x="1684"/>
        <item m="1" x="3789"/>
        <item m="1" x="5544"/>
        <item m="1" x="6279"/>
        <item m="1" x="4433"/>
        <item m="1" x="1768"/>
        <item m="1" x="5042"/>
        <item m="1" x="5096"/>
        <item m="1" x="3565"/>
        <item m="1" x="2208"/>
        <item m="1" x="1967"/>
        <item m="1" x="733"/>
        <item m="1" x="1627"/>
        <item m="1" x="1142"/>
        <item m="1" x="2646"/>
        <item m="1" x="1624"/>
        <item m="1" x="6330"/>
        <item m="1" x="5076"/>
        <item m="1" x="3893"/>
        <item m="1" x="6248"/>
        <item m="1" x="470"/>
        <item m="1" x="3868"/>
        <item m="1" x="3842"/>
        <item m="1" x="466"/>
        <item m="1" x="6544"/>
        <item m="1" x="3343"/>
        <item m="1" x="1713"/>
        <item m="1" x="1709"/>
        <item m="1" x="5516"/>
        <item m="1" x="2068"/>
        <item m="1" x="5487"/>
        <item m="1" x="5477"/>
        <item m="1" x="5474"/>
        <item m="1" x="2556"/>
        <item m="1" x="916"/>
        <item m="1" x="5469"/>
        <item m="1" x="539"/>
        <item m="1" x="4488"/>
        <item m="1" x="995"/>
        <item m="1" x="6534"/>
        <item m="1" x="3498"/>
        <item m="1" x="828"/>
        <item m="1" x="5260"/>
        <item m="1" x="4861"/>
        <item m="1" x="6384"/>
        <item m="1" x="2776"/>
        <item m="1" x="2190"/>
        <item m="1" x="1254"/>
        <item m="1" x="1003"/>
        <item m="1" x="1387"/>
        <item m="1" x="3199"/>
        <item m="1" x="4235"/>
        <item m="1" x="847"/>
        <item m="1" x="5131"/>
        <item m="1" x="4891"/>
        <item m="1" x="1708"/>
        <item m="1" x="6277"/>
        <item m="1" x="1353"/>
        <item m="1" x="2667"/>
        <item m="1" x="3700"/>
        <item m="1" x="5047"/>
        <item m="1" x="2380"/>
        <item m="1" x="1147"/>
        <item m="1" x="2395"/>
        <item m="1" x="5343"/>
        <item m="1" x="3440"/>
        <item m="1" x="890"/>
        <item m="1" x="335"/>
        <item m="1" x="307"/>
        <item m="1" x="4218"/>
        <item m="1" x="4633"/>
        <item m="1" x="5709"/>
        <item m="1" x="5739"/>
        <item m="1" x="5699"/>
        <item m="1" x="2698"/>
        <item m="1" x="4470"/>
        <item m="1" x="2858"/>
        <item m="1" x="1026"/>
        <item m="1" x="5817"/>
        <item m="1" x="5473"/>
        <item m="1" x="1141"/>
        <item m="1" x="2984"/>
        <item m="1" x="2065"/>
        <item m="1" x="3040"/>
        <item m="1" x="4969"/>
        <item m="1" x="4207"/>
        <item m="1" x="694"/>
        <item m="1" x="2453"/>
        <item m="1" x="630"/>
        <item m="1" x="2107"/>
        <item m="1" x="4541"/>
        <item m="1" x="5317"/>
        <item m="1" x="1549"/>
        <item m="1" x="5366"/>
        <item m="1" x="2836"/>
        <item m="1" x="2965"/>
        <item m="1" x="6274"/>
        <item m="1" x="2932"/>
        <item m="1" x="4058"/>
        <item m="1" x="2644"/>
        <item m="1" x="3591"/>
        <item m="1" x="6269"/>
        <item m="1" x="917"/>
        <item m="1" x="5992"/>
        <item m="1" x="392"/>
        <item m="1" x="5319"/>
        <item m="1" x="4044"/>
        <item m="1" x="1200"/>
        <item m="1" x="1569"/>
        <item m="1" x="2702"/>
        <item m="1" x="2593"/>
        <item m="1" x="5490"/>
        <item m="1" x="1189"/>
        <item m="1" x="1165"/>
        <item m="1" x="6035"/>
        <item m="1" x="6436"/>
        <item m="1" x="1782"/>
        <item m="1" x="922"/>
        <item m="1" x="2457"/>
        <item m="1" x="5748"/>
        <item m="1" x="5753"/>
        <item m="1" x="5422"/>
        <item m="1" x="2861"/>
        <item m="1" x="2857"/>
        <item m="1" x="1988"/>
        <item m="1" x="3975"/>
        <item m="1" x="2955"/>
        <item m="1" x="4000"/>
        <item m="1" x="2757"/>
        <item m="1" x="2744"/>
        <item m="1" x="2733"/>
        <item m="1" x="1367"/>
        <item m="1" x="2735"/>
        <item m="1" x="6342"/>
        <item m="1" x="1084"/>
        <item m="1" x="6206"/>
        <item m="1" x="4666"/>
        <item m="1" x="4689"/>
        <item m="1" x="3442"/>
        <item m="1" x="2866"/>
        <item m="1" x="727"/>
        <item m="1" x="6547"/>
        <item m="1" x="2247"/>
        <item m="1" x="1445"/>
        <item m="1" x="5099"/>
        <item m="1" x="5967"/>
        <item m="1" x="5251"/>
        <item m="1" x="4509"/>
        <item m="1" x="6101"/>
        <item m="1" x="6229"/>
        <item m="1" x="1368"/>
        <item m="1" x="1446"/>
        <item m="1" x="3493"/>
        <item m="1" x="1345"/>
        <item m="1" x="1051"/>
        <item m="1" x="4469"/>
        <item m="1" x="983"/>
        <item m="1" x="1532"/>
        <item m="1" x="6121"/>
        <item m="1" x="348"/>
        <item m="1" x="3042"/>
        <item m="1" x="1885"/>
        <item m="1" x="5097"/>
        <item m="1" x="654"/>
        <item m="1" x="6000"/>
        <item m="1" x="4645"/>
        <item m="1" x="6390"/>
        <item m="1" x="2412"/>
        <item m="1" x="2452"/>
        <item m="1" x="3406"/>
        <item m="1" x="4865"/>
        <item m="1" x="1232"/>
        <item m="1" x="5930"/>
        <item m="1" x="2847"/>
        <item m="1" x="6418"/>
        <item m="1" x="1185"/>
        <item m="1" x="2958"/>
        <item m="1" x="3448"/>
        <item m="1" x="3403"/>
        <item m="1" x="3658"/>
        <item m="1" x="5269"/>
        <item m="1" x="2883"/>
        <item m="1" x="4337"/>
        <item m="1" x="966"/>
        <item m="1" x="5669"/>
        <item m="1" x="1019"/>
        <item m="1" x="1628"/>
        <item m="1" x="974"/>
        <item m="1" x="5642"/>
        <item m="1" x="2723"/>
        <item m="1" x="6508"/>
        <item m="1" x="994"/>
        <item m="1" x="1208"/>
        <item m="1" x="1264"/>
        <item m="1" x="3339"/>
        <item m="1" x="3429"/>
        <item m="1" x="3624"/>
        <item m="1" x="588"/>
        <item m="1" x="2015"/>
        <item m="1" x="4549"/>
        <item m="1" x="4089"/>
        <item m="1" x="2878"/>
        <item m="1" x="6470"/>
        <item m="1" x="986"/>
        <item m="1" x="1989"/>
        <item m="1" x="2113"/>
        <item m="1" x="528"/>
        <item m="1" x="6065"/>
        <item m="1" x="3500"/>
        <item m="1" x="2672"/>
        <item m="1" x="6061"/>
        <item m="1" x="403"/>
        <item m="1" x="6398"/>
        <item m="1" x="3742"/>
        <item m="1" x="2349"/>
        <item m="1" x="5332"/>
        <item m="1" x="5797"/>
        <item m="1" x="1289"/>
        <item m="1" x="1650"/>
        <item m="1" x="1606"/>
        <item m="1" x="953"/>
        <item m="1" x="6029"/>
        <item m="1" x="3750"/>
        <item m="1" x="2260"/>
        <item m="1" x="3030"/>
        <item m="1" x="5667"/>
        <item m="1" x="408"/>
        <item m="1" x="3944"/>
        <item m="1" x="3225"/>
        <item m="1" x="5203"/>
        <item m="1" x="5039"/>
        <item m="1" x="5078"/>
        <item m="1" x="5093"/>
        <item m="1" x="3872"/>
        <item m="1" x="6012"/>
        <item m="1" x="1687"/>
        <item m="1" x="2279"/>
        <item m="1" x="6488"/>
        <item m="1" x="2854"/>
        <item m="1" x="6030"/>
        <item m="1" x="1111"/>
        <item m="1" x="3258"/>
        <item m="1" x="583"/>
        <item m="1" x="6046"/>
        <item m="1" x="2183"/>
        <item m="1" x="4796"/>
        <item m="1" x="6021"/>
        <item m="1" x="4953"/>
        <item m="1" x="4345"/>
        <item m="1" x="1054"/>
        <item m="1" x="5794"/>
        <item m="1" x="853"/>
        <item m="1" x="1034"/>
        <item m="1" x="1983"/>
        <item m="1" x="6286"/>
        <item m="1" x="2610"/>
        <item m="1" x="6045"/>
        <item m="1" x="446"/>
        <item m="1" x="3477"/>
        <item m="1" x="1561"/>
        <item m="1" x="1434"/>
        <item m="1" x="6407"/>
        <item m="1" x="3690"/>
        <item m="1" x="1801"/>
        <item m="1" x="5278"/>
        <item m="1" x="1599"/>
        <item m="1" x="5233"/>
        <item m="1" x="5683"/>
        <item m="1" x="3719"/>
        <item m="1" x="4820"/>
        <item m="1" x="1911"/>
        <item m="1" x="3090"/>
        <item m="1" x="2885"/>
        <item m="1" x="2765"/>
        <item m="1" x="5392"/>
        <item m="1" x="4710"/>
        <item m="1" x="5385"/>
        <item m="1" x="5947"/>
        <item m="1" x="2293"/>
        <item m="1" x="1260"/>
        <item m="1" x="5167"/>
        <item m="1" x="4270"/>
        <item m="1" x="5991"/>
        <item m="1" x="5435"/>
        <item m="1" x="1405"/>
        <item m="1" x="5368"/>
        <item m="1" x="4582"/>
        <item m="1" x="4312"/>
        <item m="1" x="3185"/>
        <item m="1" x="884"/>
        <item m="1" x="3007"/>
        <item m="1" x="5292"/>
        <item m="1" x="6127"/>
        <item m="1" x="2798"/>
        <item m="1" x="380"/>
        <item m="1" x="1794"/>
        <item m="1" x="5048"/>
        <item m="1" x="2607"/>
        <item m="1" x="556"/>
        <item m="1" x="4382"/>
        <item m="1" x="4812"/>
        <item m="1" x="1350"/>
        <item m="1" x="5504"/>
        <item m="1" x="902"/>
        <item m="1" x="5999"/>
        <item m="1" x="4553"/>
        <item m="1" x="6073"/>
        <item m="1" x="6039"/>
        <item m="1" x="3884"/>
        <item m="1" x="2261"/>
        <item m="1" x="2919"/>
        <item m="1" x="4960"/>
        <item m="1" x="4613"/>
        <item m="1" x="1832"/>
        <item m="1" x="977"/>
        <item m="1" x="1157"/>
        <item m="1" x="5547"/>
        <item m="1" x="607"/>
        <item m="1" x="2658"/>
        <item m="1" x="6338"/>
        <item m="1" x="4629"/>
        <item m="1" x="838"/>
        <item m="1" x="4764"/>
        <item m="1" x="4708"/>
        <item m="1" x="3836"/>
        <item m="1" x="1666"/>
        <item m="1" x="5013"/>
        <item m="1" x="3337"/>
        <item m="1" x="5037"/>
        <item m="1" x="4834"/>
        <item m="1" x="3737"/>
        <item m="1" x="1023"/>
        <item m="1" x="3666"/>
        <item m="1" x="1258"/>
        <item m="1" x="3496"/>
        <item m="1" x="2194"/>
        <item m="1" x="6337"/>
        <item m="1" x="3517"/>
        <item m="1" x="3811"/>
        <item m="1" x="1761"/>
        <item m="1" x="2756"/>
        <item m="1" x="4127"/>
        <item m="1" x="6391"/>
        <item m="1" x="5379"/>
        <item m="1" x="2429"/>
        <item m="1" x="5521"/>
        <item m="1" x="324"/>
        <item m="1" x="6520"/>
        <item m="1" x="2128"/>
        <item m="1" x="1803"/>
        <item m="1" x="6018"/>
        <item m="1" x="4272"/>
        <item m="1" x="1884"/>
        <item m="1" x="3381"/>
        <item m="1" x="462"/>
        <item m="1" x="1416"/>
        <item m="1" x="4554"/>
        <item m="1" x="3754"/>
        <item m="1" x="1435"/>
        <item m="1" x="1333"/>
        <item m="1" x="757"/>
        <item m="1" x="594"/>
        <item m="1" x="4455"/>
        <item m="1" x="5945"/>
        <item m="1" x="1375"/>
        <item m="1" x="679"/>
        <item m="1" x="5055"/>
        <item m="1" x="6291"/>
        <item m="1" x="5323"/>
        <item m="1" x="2495"/>
        <item m="1" x="1477"/>
        <item m="1" x="5812"/>
        <item m="1" x="1373"/>
        <item m="1" x="450"/>
        <item m="1" x="1531"/>
        <item m="1" x="851"/>
        <item m="1" x="1919"/>
        <item m="1" x="6198"/>
        <item m="1" x="6223"/>
        <item m="1" x="759"/>
        <item m="1" x="2311"/>
        <item m="1" x="5193"/>
        <item m="1" x="5101"/>
        <item m="1" x="908"/>
        <item m="1" x="5979"/>
        <item m="1" x="3617"/>
        <item m="1" x="2677"/>
        <item m="1" x="5371"/>
        <item m="1" x="1366"/>
        <item m="1" x="2023"/>
        <item m="1" x="2657"/>
        <item m="1" x="2668"/>
        <item m="1" x="5676"/>
        <item m="1" x="5981"/>
        <item m="1" x="570"/>
        <item m="1" x="5492"/>
        <item m="1" x="2022"/>
        <item m="1" x="1040"/>
        <item m="1" x="5476"/>
        <item m="1" x="5324"/>
        <item m="1" x="5743"/>
        <item m="1" x="3391"/>
        <item m="1" x="1850"/>
        <item m="1" x="4526"/>
        <item m="1" x="667"/>
        <item m="1" x="1379"/>
        <item m="1" x="4381"/>
        <item m="1" x="2831"/>
        <item m="1" x="3851"/>
        <item m="1" x="5737"/>
        <item m="1" x="3867"/>
        <item m="1" x="4102"/>
        <item m="1" x="540"/>
        <item m="1" x="3775"/>
        <item m="1" x="2682"/>
        <item m="1" x="3220"/>
        <item m="1" x="944"/>
        <item m="1" x="4574"/>
        <item m="1" x="2978"/>
        <item m="1" x="4286"/>
        <item m="1" x="3140"/>
        <item m="1" x="4263"/>
        <item m="1" x="2134"/>
        <item m="1" x="4843"/>
        <item m="1" x="4831"/>
        <item m="1" x="1756"/>
        <item m="1" x="6497"/>
        <item m="1" x="4926"/>
        <item m="1" x="1351"/>
        <item m="1" x="5533"/>
        <item m="1" x="1341"/>
        <item m="1" x="5530"/>
        <item m="1" x="4971"/>
        <item m="1" x="5004"/>
        <item m="1" x="3150"/>
        <item m="1" x="3158"/>
        <item m="1" x="3180"/>
        <item m="1" x="3194"/>
        <item m="1" x="4977"/>
        <item m="1" x="3296"/>
        <item m="1" x="1222"/>
        <item m="1" x="1512"/>
        <item m="1" x="3421"/>
        <item m="1" x="3355"/>
        <item m="1" x="1428"/>
        <item m="1" x="4131"/>
        <item m="1" x="6169"/>
        <item m="1" x="4284"/>
        <item m="1" x="642"/>
        <item m="1" x="4125"/>
        <item m="1" x="3121"/>
        <item m="1" x="965"/>
        <item m="1" x="4954"/>
        <item m="1" x="815"/>
        <item m="1" x="3689"/>
        <item m="1" x="2541"/>
        <item m="1" x="2155"/>
        <item m="1" x="2358"/>
        <item m="1" x="2416"/>
        <item m="1" x="2510"/>
        <item m="1" x="3552"/>
        <item m="1" x="5534"/>
        <item m="1" x="1513"/>
        <item m="1" x="2328"/>
        <item m="1" x="1159"/>
        <item m="1" x="1918"/>
        <item m="1" x="4374"/>
        <item m="1" x="3203"/>
        <item m="1" x="3160"/>
        <item m="1" x="6326"/>
        <item m="1" x="3407"/>
        <item m="1" x="3292"/>
        <item m="1" x="3338"/>
        <item m="1" x="6008"/>
        <item m="1" x="6002"/>
        <item m="1" x="3047"/>
        <item m="1" x="4544"/>
        <item m="1" x="4542"/>
        <item m="1" x="3104"/>
        <item m="1" x="4616"/>
        <item m="1" x="4373"/>
        <item m="1" x="3110"/>
        <item m="1" x="2485"/>
        <item m="1" x="975"/>
        <item m="1" x="4657"/>
        <item m="1" x="2843"/>
        <item m="1" x="5416"/>
        <item m="1" x="2249"/>
        <item m="1" x="6442"/>
        <item m="1" x="6263"/>
        <item m="1" x="2705"/>
        <item m="1" x="1970"/>
        <item m="1" x="3522"/>
        <item m="1" x="5782"/>
        <item m="1" x="6170"/>
        <item m="1" x="1841"/>
        <item m="1" x="1654"/>
        <item m="1" x="4277"/>
        <item m="1" x="5369"/>
        <item m="1" x="2818"/>
        <item m="1" x="4273"/>
        <item m="1" x="2546"/>
        <item m="1" x="2187"/>
        <item m="1" x="5360"/>
        <item m="1" x="6417"/>
        <item m="1" x="2892"/>
        <item m="1" x="5987"/>
        <item m="1" x="2407"/>
        <item m="1" x="1620"/>
        <item m="1" x="4830"/>
        <item m="1" x="2018"/>
        <item m="1" x="6420"/>
        <item m="1" x="5954"/>
        <item m="1" x="3609"/>
        <item m="1" x="3845"/>
        <item m="1" x="2948"/>
        <item m="1" x="1717"/>
        <item m="1" x="3741"/>
        <item m="1" x="6105"/>
        <item m="1" x="886"/>
        <item m="1" x="4521"/>
        <item m="1" x="4605"/>
        <item m="1" x="5810"/>
        <item m="1" x="1541"/>
        <item m="1" x="5071"/>
        <item m="1" x="4534"/>
        <item m="1" x="509"/>
        <item m="1" x="5406"/>
        <item m="1" x="2140"/>
        <item m="1" x="2147"/>
        <item m="1" x="5312"/>
        <item m="1" x="332"/>
        <item m="1" x="1425"/>
        <item m="1" x="1754"/>
        <item m="1" x="1392"/>
        <item m="1" x="3982"/>
        <item m="1" x="3218"/>
        <item m="1" x="5408"/>
        <item m="1" x="560"/>
        <item m="1" x="5420"/>
        <item m="1" x="6011"/>
        <item m="1" x="4711"/>
        <item m="1" x="3598"/>
        <item m="1" x="6519"/>
        <item m="1" x="2041"/>
        <item m="1" x="4465"/>
        <item m="1" x="2052"/>
        <item m="1" x="2893"/>
        <item m="1" x="2888"/>
        <item m="1" x="2937"/>
        <item m="1" x="2915"/>
        <item m="1" x="2945"/>
        <item m="1" x="1439"/>
        <item m="1" x="4308"/>
        <item m="1" x="2784"/>
        <item m="1" x="5731"/>
        <item m="1" x="2202"/>
        <item m="1" x="775"/>
        <item m="1" x="2997"/>
        <item m="1" x="3299"/>
        <item m="1" x="4784"/>
        <item m="1" x="2218"/>
        <item m="1" x="2918"/>
        <item m="1" x="5758"/>
        <item m="1" x="783"/>
        <item m="1" x="4573"/>
        <item m="1" x="2092"/>
        <item m="1" x="2440"/>
        <item m="1" x="3569"/>
        <item m="1" x="3888"/>
        <item m="1" x="2225"/>
        <item m="1" x="6447"/>
        <item m="1" x="4261"/>
        <item m="1" x="1068"/>
        <item m="1" x="1370"/>
        <item m="1" x="3847"/>
        <item m="1" x="5982"/>
        <item m="1" x="375"/>
        <item m="1" x="360"/>
        <item m="1" x="370"/>
        <item m="1" x="5322"/>
        <item m="1" x="5654"/>
        <item m="1" x="2855"/>
        <item m="1" x="4487"/>
        <item m="1" x="4069"/>
        <item m="1" x="1163"/>
        <item m="1" x="6151"/>
        <item m="1" x="5400"/>
        <item m="1" x="3955"/>
        <item m="1" x="5897"/>
        <item m="1" x="1352"/>
        <item m="1" x="2655"/>
        <item m="1" x="1235"/>
        <item m="1" x="3905"/>
        <item m="1" x="5357"/>
        <item m="1" x="6054"/>
        <item m="1" x="4383"/>
        <item m="1" x="3490"/>
        <item m="1" x="1514"/>
        <item m="1" x="1087"/>
        <item m="1" x="550"/>
        <item m="1" x="6003"/>
        <item m="1" x="887"/>
        <item m="1" x="1112"/>
        <item m="1" x="3397"/>
        <item m="1" x="5769"/>
        <item m="1" x="2273"/>
        <item m="1" x="1460"/>
        <item m="1" x="1461"/>
        <item m="1" x="3802"/>
        <item m="1" x="3813"/>
        <item m="1" x="3717"/>
        <item m="1" x="3726"/>
        <item m="1" x="3709"/>
        <item m="1" x="1511"/>
        <item m="1" x="6289"/>
        <item m="1" x="2613"/>
        <item m="1" x="5075"/>
        <item m="1" x="3478"/>
        <item m="1" x="3780"/>
        <item m="1" x="4791"/>
        <item m="1" x="4786"/>
        <item m="1" x="3186"/>
        <item m="1" x="6146"/>
        <item m="1" x="418"/>
        <item m="1" x="985"/>
        <item m="1" x="1442"/>
        <item m="1" x="5513"/>
        <item m="1" x="481"/>
        <item m="1" x="2050"/>
        <item m="1" x="5110"/>
        <item m="1" x="5103"/>
        <item m="1" x="475"/>
        <item m="1" x="477"/>
        <item m="1" x="3183"/>
        <item m="1" x="5241"/>
        <item m="1" x="479"/>
        <item m="1" x="1475"/>
        <item m="1" x="3487"/>
        <item m="1" x="1101"/>
        <item m="1" x="6275"/>
        <item m="1" x="1465"/>
        <item m="1" x="2016"/>
        <item m="1" x="2020"/>
        <item m="1" x="600"/>
        <item m="1" x="340"/>
        <item m="1" x="1009"/>
        <item m="1" x="5924"/>
        <item m="1" x="6123"/>
        <item m="1" x="1729"/>
        <item m="1" x="3384"/>
        <item m="1" x="2207"/>
        <item m="1" x="786"/>
        <item m="1" x="2203"/>
        <item m="1" x="864"/>
        <item m="1" x="1173"/>
        <item m="1" x="1174"/>
        <item m="1" x="736"/>
        <item m="1" x="5145"/>
        <item m="1" x="622"/>
        <item m="1" x="3716"/>
        <item m="1" x="1252"/>
        <item m="1" x="1458"/>
        <item m="1" x="4153"/>
        <item m="1" x="4155"/>
        <item m="1" x="626"/>
        <item m="1" x="5057"/>
        <item m="1" x="4581"/>
        <item m="1" x="4584"/>
        <item m="1" x="3545"/>
        <item m="1" x="2039"/>
        <item m="1" x="2040"/>
        <item m="1" x="5147"/>
        <item m="1" x="1496"/>
        <item m="1" x="1772"/>
        <item m="1" x="4359"/>
        <item m="1" x="6096"/>
        <item m="1" x="4387"/>
        <item m="1" x="1581"/>
        <item m="1" x="1692"/>
        <item m="1" x="4981"/>
        <item m="1" x="861"/>
        <item m="1" x="425"/>
        <item m="1" x="5149"/>
        <item m="1" x="1964"/>
        <item m="1" x="1935"/>
        <item m="1" x="6467"/>
        <item m="1" x="4265"/>
        <item m="1" x="5291"/>
        <item m="1" x="3102"/>
        <item m="1" x="4248"/>
        <item m="1" x="4343"/>
        <item m="1" x="4594"/>
        <item m="1" x="6358"/>
        <item m="1" x="6422"/>
        <item m="1" x="1500"/>
        <item m="1" x="6429"/>
        <item m="1" x="1815"/>
        <item m="1" x="523"/>
        <item m="1" x="3378"/>
        <item m="1" x="6502"/>
        <item m="1" x="992"/>
        <item m="1" x="518"/>
        <item m="1" x="3357"/>
        <item m="1" x="4441"/>
        <item m="1" x="4049"/>
        <item m="1" x="4822"/>
        <item m="1" x="5889"/>
        <item m="1" x="6257"/>
        <item m="1" x="5776"/>
        <item m="1" x="6548"/>
        <item m="1" x="3297"/>
        <item m="1" x="1675"/>
        <item m="1" x="2256"/>
        <item m="1" x="1473"/>
        <item m="1" x="1105"/>
        <item m="1" x="1504"/>
        <item m="1" x="1534"/>
        <item m="1" x="5678"/>
        <item m="1" x="4913"/>
        <item m="1" x="5535"/>
        <item m="1" x="896"/>
        <item m="1" x="4445"/>
        <item m="1" x="1930"/>
        <item m="1" x="6070"/>
        <item m="1" x="2962"/>
        <item m="1" x="2838"/>
        <item m="1" x="3670"/>
        <item m="1" x="4993"/>
        <item m="1" x="2475"/>
        <item m="1" x="3555"/>
        <item m="1" x="4572"/>
        <item m="1" x="1712"/>
        <item m="1" x="6453"/>
        <item m="1" x="5693"/>
        <item m="1" x="3649"/>
        <item m="1" x="3692"/>
        <item m="1" x="4905"/>
        <item m="1" x="3747"/>
        <item m="1" x="501"/>
        <item m="1" x="3678"/>
        <item m="1" x="1887"/>
        <item m="1" x="834"/>
        <item m="1" x="5714"/>
        <item m="1" x="882"/>
        <item m="1" x="880"/>
        <item m="1" x="612"/>
        <item m="1" x="2947"/>
        <item m="1" x="1037"/>
        <item m="1" x="3152"/>
        <item m="1" x="979"/>
        <item m="1" x="3453"/>
        <item m="1" x="5978"/>
        <item m="1" x="1804"/>
        <item m="1" x="3767"/>
        <item m="1" x="5605"/>
        <item m="1" x="5877"/>
        <item m="1" x="5194"/>
        <item m="1" x="5727"/>
        <item m="1" x="931"/>
        <item x="57"/>
        <item m="1" x="4596"/>
        <item m="1" x="2303"/>
        <item m="1" x="3634"/>
        <item m="1" x="1380"/>
        <item m="1" x="5279"/>
        <item m="1" x="338"/>
        <item m="1" x="2359"/>
        <item m="1" x="4943"/>
        <item m="1" x="320"/>
        <item m="1" x="4163"/>
        <item m="1" x="5775"/>
        <item m="1" x="3628"/>
        <item m="1" x="5665"/>
        <item m="1" x="2072"/>
        <item m="1" x="2790"/>
        <item m="1" x="1244"/>
        <item m="1" x="4056"/>
        <item m="1" x="723"/>
        <item m="1" x="1710"/>
        <item m="1" x="2059"/>
        <item m="1" x="6362"/>
        <item m="1" x="5335"/>
        <item m="1" x="5351"/>
        <item m="1" x="5189"/>
        <item m="1" x="4961"/>
        <item m="1" x="593"/>
        <item m="1" x="4902"/>
        <item m="1" x="582"/>
        <item m="1" x="747"/>
        <item m="1" x="5197"/>
        <item m="1" x="6332"/>
        <item m="1" x="5627"/>
        <item m="1" x="4782"/>
        <item m="1" x="1690"/>
        <item m="1" x="1934"/>
        <item m="1" x="2574"/>
        <item m="1" x="5232"/>
        <item m="1" x="4944"/>
        <item m="1" x="1668"/>
        <item m="1" x="4092"/>
        <item m="1" x="4933"/>
        <item m="1" x="3247"/>
        <item m="1" x="2299"/>
        <item m="1" x="5915"/>
        <item m="1" x="1659"/>
        <item m="1" x="621"/>
        <item m="1" x="2501"/>
        <item m="1" x="4211"/>
        <item m="1" x="5997"/>
        <item m="1" x="1261"/>
        <item m="1" x="877"/>
        <item m="1" x="4519"/>
        <item m="1" x="3966"/>
        <item m="1" x="1124"/>
        <item m="1" x="2927"/>
        <item m="1" x="4087"/>
        <item m="1" x="5555"/>
        <item m="1" x="3433"/>
        <item m="1" x="398"/>
        <item m="1" x="1086"/>
        <item m="1" x="6080"/>
        <item m="1" x="1321"/>
        <item m="1" x="4467"/>
        <item m="1" x="5904"/>
        <item m="1" x="6048"/>
        <item m="1" x="6507"/>
        <item m="1" x="5331"/>
        <item m="1" x="4555"/>
        <item m="1" x="3224"/>
        <item m="1" x="2850"/>
        <item m="1" x="1771"/>
        <item m="1" x="5993"/>
        <item m="1" x="514"/>
        <item m="1" x="4473"/>
        <item m="1" x="2073"/>
        <item m="1" x="1454"/>
        <item m="1" x="5781"/>
        <item m="1" x="5973"/>
        <item m="1" x="4656"/>
        <item m="1" x="1063"/>
        <item m="1" x="5802"/>
        <item m="1" x="328"/>
        <item m="1" x="5313"/>
        <item m="1" x="3172"/>
        <item m="1" x="321"/>
        <item m="1" x="5067"/>
        <item x="173"/>
        <item m="1" x="3052"/>
        <item m="1" x="1758"/>
        <item m="1" x="5597"/>
        <item m="1" x="3821"/>
        <item m="1" x="4934"/>
        <item m="1" x="489"/>
        <item m="1" x="2327"/>
        <item m="1" x="2725"/>
        <item m="1" x="5744"/>
        <item m="1" x="1123"/>
        <item m="1" x="1944"/>
        <item m="1" x="1933"/>
        <item m="1" x="6388"/>
        <item m="1" x="6515"/>
        <item m="1" x="5058"/>
        <item m="1" x="5329"/>
        <item m="1" x="6387"/>
        <item m="1" x="5890"/>
        <item m="1" x="1233"/>
        <item m="1" x="2294"/>
        <item m="1" x="6231"/>
        <item m="1" x="3651"/>
        <item m="1" x="6479"/>
        <item m="1" x="3012"/>
        <item m="1" x="6238"/>
        <item m="1" x="1072"/>
        <item m="1" x="2197"/>
        <item m="1" x="443"/>
        <item m="1" x="5649"/>
        <item m="1" x="5177"/>
        <item m="1" x="2100"/>
        <item m="1" x="6394"/>
        <item m="1" x="2090"/>
        <item m="1" x="5673"/>
        <item m="1" x="3532"/>
        <item m="1" x="3963"/>
        <item m="1" x="2360"/>
        <item m="1" x="1542"/>
        <item m="1" x="1848"/>
        <item m="1" x="4384"/>
        <item m="1" x="4523"/>
        <item m="1" x="3800"/>
        <item m="1" x="1792"/>
        <item m="1" x="6133"/>
        <item m="1" x="1619"/>
        <item m="1" x="5663"/>
        <item m="1" x="298"/>
        <item m="1" x="1484"/>
        <item m="1" x="5883"/>
        <item m="1" x="6514"/>
        <item m="1" x="2240"/>
        <item m="1" x="4188"/>
        <item m="1" x="1497"/>
        <item m="1" x="4400"/>
        <item m="1" x="3106"/>
        <item m="1" x="5246"/>
        <item x="192"/>
        <item m="1" x="1424"/>
        <item m="1" x="4139"/>
        <item m="1" x="5641"/>
        <item m="1" x="5920"/>
        <item m="1" x="5916"/>
        <item m="1" x="2663"/>
        <item m="1" x="5168"/>
        <item m="1" x="3236"/>
        <item m="1" x="3844"/>
        <item m="1" x="3541"/>
        <item m="1" x="2583"/>
        <item m="1" x="2585"/>
        <item m="1" x="2913"/>
        <item m="1" x="2584"/>
        <item m="1" x="2154"/>
        <item m="1" x="2148"/>
        <item m="1" x="4835"/>
        <item m="1" x="3404"/>
        <item m="1" x="4317"/>
        <item m="1" x="4307"/>
        <item m="1" x="2770"/>
        <item m="1" x="4728"/>
        <item m="1" x="2169"/>
        <item m="1" x="2161"/>
        <item m="1" x="1085"/>
        <item m="1" x="3017"/>
        <item m="1" x="2910"/>
        <item m="1" x="6222"/>
        <item m="1" x="6256"/>
        <item x="8"/>
        <item m="1" x="3855"/>
        <item m="1" x="2150"/>
        <item m="1" x="2157"/>
        <item m="1" x="1357"/>
        <item m="1" x="3157"/>
        <item m="1" x="2891"/>
        <item m="1" x="1297"/>
        <item m="1" x="5507"/>
        <item m="1" x="4972"/>
        <item m="1" x="4353"/>
        <item m="1" x="1017"/>
        <item m="1" x="6047"/>
        <item m="1" x="3903"/>
        <item m="1" x="5014"/>
        <item m="1" x="1094"/>
        <item m="1" x="753"/>
        <item m="1" x="2431"/>
        <item m="1" x="1876"/>
        <item m="1" x="4234"/>
        <item m="1" x="5320"/>
        <item m="1" x="5445"/>
        <item m="1" x="3535"/>
        <item m="1" x="5969"/>
        <item m="1" x="6352"/>
        <item m="1" x="6163"/>
        <item m="1" x="3181"/>
        <item m="1" x="358"/>
        <item m="1" x="1224"/>
        <item m="1" x="6487"/>
        <item m="1" x="1064"/>
        <item m="1" x="6245"/>
        <item m="1" x="4316"/>
        <item m="1" x="659"/>
        <item m="1" x="5620"/>
        <item m="1" x="3779"/>
        <item m="1" x="1784"/>
        <item m="1" x="3781"/>
        <item m="1" x="4721"/>
        <item m="1" x="3529"/>
        <item m="1" x="5314"/>
        <item m="1" x="2000"/>
        <item m="1" x="2763"/>
        <item m="1" x="323"/>
        <item m="1" x="4700"/>
        <item m="1" x="312"/>
        <item m="1" x="732"/>
        <item m="1" x="1767"/>
        <item m="1" x="4380"/>
        <item m="1" x="1129"/>
        <item m="1" x="2055"/>
        <item m="1" x="638"/>
        <item m="1" x="566"/>
        <item m="1" x="5117"/>
        <item m="1" x="1755"/>
        <item m="1" x="4875"/>
        <item m="1" x="5025"/>
        <item m="1" x="658"/>
        <item m="1" x="5456"/>
        <item m="1" x="3798"/>
        <item m="1" x="738"/>
        <item m="1" x="1047"/>
        <item m="1" x="1259"/>
        <item m="1" x="651"/>
        <item m="1" x="6469"/>
        <item m="1" x="961"/>
        <item m="1" x="5450"/>
        <item m="1" x="385"/>
        <item m="1" x="3071"/>
        <item m="1" x="2956"/>
        <item m="1" x="670"/>
        <item m="1" x="5102"/>
        <item m="1" x="4758"/>
        <item m="1" x="4568"/>
        <item m="1" x="795"/>
        <item m="1" x="5301"/>
        <item m="1" x="5740"/>
        <item m="1" x="2141"/>
        <item m="1" x="1984"/>
        <item m="1" x="1976"/>
        <item m="1" x="751"/>
        <item m="1" x="714"/>
        <item m="1" x="1945"/>
        <item m="1" x="6091"/>
        <item m="1" x="5403"/>
        <item m="1" x="5566"/>
        <item m="1" x="6441"/>
        <item m="1" x="4075"/>
        <item m="1" x="4115"/>
        <item m="1" x="2718"/>
        <item m="1" x="4157"/>
        <item m="1" x="1061"/>
        <item m="1" x="3087"/>
        <item m="1" x="1649"/>
        <item m="1" x="1236"/>
        <item m="1" x="6449"/>
        <item m="1" x="3613"/>
        <item m="1" x="5937"/>
        <item m="1" x="5728"/>
        <item m="1" x="5326"/>
        <item m="1" x="3289"/>
        <item m="1" x="1089"/>
        <item m="1" x="4790"/>
        <item m="1" x="6364"/>
        <item m="1" x="811"/>
        <item m="1" x="6334"/>
        <item m="1" x="4204"/>
        <item m="1" x="905"/>
        <item m="1" x="3120"/>
        <item m="1" x="2075"/>
        <item m="1" x="1699"/>
        <item m="1" x="2080"/>
        <item m="1" x="2470"/>
        <item m="1" x="5264"/>
        <item m="1" x="3675"/>
        <item m="1" x="3932"/>
        <item m="1" x="2026"/>
        <item m="1" x="4268"/>
        <item m="1" x="2737"/>
        <item m="1" x="6067"/>
        <item m="1" x="3039"/>
        <item m="1" x="310"/>
        <item m="1" x="6377"/>
        <item m="1" x="4229"/>
        <item m="1" x="4964"/>
        <item m="1" x="4749"/>
        <item m="1" x="5180"/>
        <item m="1" x="3577"/>
        <item m="1" x="4015"/>
        <item m="1" x="6511"/>
        <item m="1" x="6325"/>
        <item m="1" x="299"/>
        <item m="1" x="4030"/>
        <item m="1" x="899"/>
        <item m="1" x="4252"/>
        <item m="1" x="2368"/>
        <item m="1" x="1011"/>
        <item m="1" x="3485"/>
        <item m="1" x="987"/>
        <item m="1" x="4025"/>
        <item m="1" x="546"/>
        <item m="1" x="4566"/>
        <item m="1" x="3677"/>
        <item m="1" x="3078"/>
        <item m="1" x="1494"/>
        <item m="1" x="4869"/>
        <item m="1" x="5902"/>
        <item m="1" x="5034"/>
        <item m="1" x="5266"/>
        <item m="1" x="6295"/>
        <item m="1" x="5796"/>
        <item m="1" x="429"/>
        <item m="1" x="5437"/>
        <item m="1" x="5730"/>
        <item m="1" x="5881"/>
        <item m="1" x="831"/>
        <item m="1" x="862"/>
        <item m="1" x="3703"/>
        <item m="1" x="2158"/>
        <item m="1" x="2738"/>
        <item m="1" x="611"/>
        <item m="1" x="1779"/>
        <item m="1" x="5684"/>
        <item m="1" x="3584"/>
        <item m="1" x="2699"/>
        <item m="1" x="6485"/>
        <item m="1" x="6138"/>
        <item m="1" x="3560"/>
        <item m="1" x="2640"/>
        <item m="1" x="5512"/>
        <item m="1" x="4715"/>
        <item m="1" x="4788"/>
        <item m="1" x="5333"/>
        <item m="1" x="3891"/>
        <item m="1" x="4024"/>
        <item m="1" x="4109"/>
        <item m="1" x="2572"/>
        <item m="1" x="5466"/>
        <item m="1" x="4105"/>
        <item m="1" x="4121"/>
        <item m="1" x="2867"/>
        <item m="1" x="4620"/>
        <item m="1" x="3310"/>
        <item m="1" x="2329"/>
        <item m="1" x="3824"/>
        <item m="1" x="585"/>
        <item m="1" x="6413"/>
        <item m="1" x="1325"/>
        <item m="1" x="5001"/>
        <item m="1" x="6351"/>
        <item m="1" x="5886"/>
        <item m="1" x="3503"/>
        <item m="1" x="3878"/>
        <item m="1" x="680"/>
        <item m="1" x="1326"/>
        <item m="1" x="3353"/>
        <item m="1" x="6510"/>
        <item m="1" x="4427"/>
        <item m="1" x="3832"/>
        <item m="1" x="2204"/>
        <item m="1" x="2220"/>
        <item x="262"/>
        <item m="1" x="3894"/>
        <item m="1" x="1113"/>
        <item m="1" x="4642"/>
        <item m="1" x="3484"/>
        <item m="1" x="2565"/>
        <item m="1" x="1492"/>
        <item m="1" x="774"/>
        <item m="1" x="6554"/>
        <item m="1" x="2063"/>
        <item m="1" x="4052"/>
        <item m="1" x="6176"/>
        <item m="1" x="2647"/>
        <item m="1" x="5774"/>
        <item m="1" x="5918"/>
        <item m="1" x="2305"/>
        <item m="1" x="1570"/>
        <item m="1" x="1897"/>
        <item m="1" x="2768"/>
        <item m="1" x="6088"/>
        <item m="1" x="5480"/>
        <item m="1" x="4511"/>
        <item m="1" x="5500"/>
        <item m="1" x="4919"/>
        <item m="1" x="4808"/>
        <item m="1" x="644"/>
        <item m="1" x="6090"/>
        <item m="1" x="4641"/>
        <item m="1" x="2494"/>
        <item m="1" x="3943"/>
        <item m="1" x="3268"/>
        <item m="1" x="1049"/>
        <item m="1" x="3205"/>
        <item m="1" x="4370"/>
        <item m="1" x="3348"/>
        <item m="1" x="5749"/>
        <item m="1" x="5745"/>
        <item m="1" x="4010"/>
        <item m="1" x="3468"/>
        <item m="1" x="6099"/>
        <item m="1" x="6273"/>
        <item m="1" x="6148"/>
        <item m="1" x="5932"/>
        <item m="1" x="6134"/>
        <item m="1" x="3924"/>
        <item m="1" x="3320"/>
        <item m="1" x="3305"/>
        <item m="1" x="1249"/>
        <item m="1" x="4955"/>
        <item m="1" x="3165"/>
        <item m="1" x="3204"/>
        <item m="1" x="5949"/>
        <item m="1" x="6296"/>
        <item m="1" x="6189"/>
        <item m="1" x="387"/>
        <item m="1" x="415"/>
        <item m="1" x="5946"/>
        <item m="1" x="4088"/>
        <item m="1" x="5716"/>
        <item m="1" x="2653"/>
        <item m="1" x="1751"/>
        <item m="1" x="521"/>
        <item m="1" x="3510"/>
        <item m="1" x="2553"/>
        <item m="1" x="5732"/>
        <item m="1" x="1974"/>
        <item m="1" x="724"/>
        <item m="1" x="3254"/>
        <item m="1" x="4561"/>
        <item m="1" x="388"/>
        <item m="1" x="920"/>
        <item m="1" x="5851"/>
        <item m="1" x="1013"/>
        <item m="1" x="998"/>
        <item m="1" x="1110"/>
        <item m="1" x="3282"/>
        <item m="1" x="3668"/>
        <item m="1" x="3276"/>
        <item m="1" x="2543"/>
        <item m="1" x="6316"/>
        <item m="1" x="6057"/>
        <item m="1" x="6482"/>
        <item m="1" x="1382"/>
        <item m="1" x="1391"/>
        <item m="1" x="5179"/>
        <item m="1" x="1593"/>
        <item m="1" x="1995"/>
        <item m="1" x="2342"/>
        <item m="1" x="5606"/>
        <item m="1" x="6167"/>
        <item m="1" x="5875"/>
        <item m="1" x="5884"/>
        <item m="1" x="6328"/>
        <item m="1" x="6159"/>
        <item m="1" x="4833"/>
        <item m="1" x="703"/>
        <item m="1" x="407"/>
        <item m="1" x="5575"/>
        <item m="1" x="4951"/>
        <item m="1" x="2781"/>
        <item m="1" x="5532"/>
        <item m="1" x="6393"/>
        <item m="1" x="1879"/>
        <item m="1" x="3727"/>
        <item m="1" x="2143"/>
        <item m="1" x="1126"/>
        <item m="1" x="1524"/>
        <item m="1" x="6368"/>
        <item m="1" x="6303"/>
        <item m="1" x="1223"/>
        <item m="1" x="6242"/>
        <item m="1" x="6152"/>
        <item m="1" x="6313"/>
        <item m="1" x="6430"/>
        <item m="1" x="934"/>
        <item m="1" x="420"/>
        <item m="1" x="6367"/>
        <item m="1" x="493"/>
        <item m="1" x="1991"/>
        <item m="1" x="3405"/>
        <item m="1" x="5529"/>
        <item m="1" x="5582"/>
        <item m="1" x="6196"/>
        <item m="1" x="812"/>
        <item m="1" x="4545"/>
        <item m="1" x="1027"/>
        <item m="1" x="1750"/>
        <item m="1" x="4709"/>
        <item m="1" x="722"/>
        <item m="1" x="3325"/>
        <item m="1" x="4722"/>
        <item m="1" x="357"/>
        <item m="1" x="469"/>
        <item m="1" x="2830"/>
        <item m="1" x="3044"/>
        <item m="1" x="3281"/>
        <item m="1" x="4120"/>
        <item m="1" x="4200"/>
        <item m="1" x="4199"/>
        <item m="1" x="3148"/>
        <item m="1" x="1143"/>
        <item m="1" x="1401"/>
        <item m="1" x="2172"/>
        <item m="1" x="3111"/>
        <item m="1" x="4848"/>
        <item m="1" x="2648"/>
        <item m="1" x="1348"/>
        <item m="1" x="3574"/>
        <item m="1" x="2773"/>
        <item m="1" x="3182"/>
        <item m="1" x="6179"/>
        <item m="1" x="2816"/>
        <item m="1" x="1611"/>
        <item m="1" x="1386"/>
        <item m="1" x="6116"/>
        <item m="1" x="1414"/>
        <item m="1" x="3462"/>
        <item m="1" x="1855"/>
        <item m="1" x="5140"/>
        <item m="1" x="604"/>
        <item m="1" x="5412"/>
        <item m="1" x="3786"/>
        <item m="1" x="3161"/>
        <item m="1" x="4140"/>
        <item m="1" x="5282"/>
        <item m="1" x="3952"/>
        <item m="1" x="6188"/>
        <item m="1" x="1015"/>
        <item m="1" x="4019"/>
        <item m="1" x="5891"/>
        <item m="1" x="1240"/>
        <item m="1" x="6344"/>
        <item m="1" x="6347"/>
        <item m="1" x="5659"/>
        <item m="1" x="3033"/>
        <item m="1" x="5363"/>
        <item m="1" x="4113"/>
        <item m="1" x="4611"/>
        <item m="1" x="3294"/>
        <item m="1" x="1589"/>
        <item m="1" x="5006"/>
        <item m="1" x="3346"/>
        <item m="1" x="3489"/>
        <item m="1" x="3455"/>
        <item m="1" x="4502"/>
        <item m="1" x="1115"/>
        <item m="1" x="1420"/>
        <item m="1" x="4783"/>
        <item m="1" x="465"/>
        <item m="1" x="5725"/>
        <item m="1" x="6037"/>
        <item m="1" x="826"/>
        <item m="1" x="5470"/>
        <item m="1" x="1074"/>
        <item m="1" x="2074"/>
        <item m="1" x="1749"/>
        <item m="1" x="819"/>
        <item m="1" x="573"/>
        <item m="1" x="2099"/>
        <item m="1" x="554"/>
        <item m="1" x="339"/>
        <item m="1" x="3399"/>
        <item m="1" x="3362"/>
        <item m="1" x="2793"/>
        <item m="1" x="1293"/>
        <item m="1" x="1171"/>
        <item m="1" x="5446"/>
        <item m="1" x="1092"/>
        <item m="1" x="5155"/>
        <item m="1" x="4795"/>
        <item m="1" x="1265"/>
        <item m="1" x="336"/>
        <item m="1" x="4570"/>
        <item m="1" x="2228"/>
        <item m="1" x="2710"/>
        <item m="1" x="4022"/>
        <item m="1" x="3446"/>
        <item m="1" x="3480"/>
        <item m="1" x="2044"/>
        <item m="1" x="5984"/>
        <item m="1" x="6001"/>
        <item m="1" x="5229"/>
        <item m="1" x="3563"/>
        <item m="1" x="5240"/>
        <item m="1" x="3920"/>
        <item m="1" x="1413"/>
        <item m="1" x="6403"/>
        <item m="1" x="3873"/>
        <item m="1" x="3720"/>
        <item m="1" x="1377"/>
        <item m="1" x="5928"/>
        <item m="1" x="5953"/>
        <item m="1" x="1875"/>
        <item m="1" x="5328"/>
        <item m="1" x="4076"/>
        <item m="1" x="374"/>
        <item m="1" x="3713"/>
        <item m="1" x="2493"/>
        <item m="1" x="3841"/>
        <item m="1" x="363"/>
        <item m="1" x="5608"/>
        <item m="1" x="5666"/>
        <item m="1" x="3865"/>
        <item m="1" x="3870"/>
        <item m="1" x="5309"/>
        <item m="1" x="6027"/>
        <item m="1" x="6042"/>
        <item m="1" x="6075"/>
        <item m="1" x="2199"/>
        <item m="1" x="1721"/>
        <item m="1" x="3846"/>
        <item m="1" x="6225"/>
        <item m="1" x="5556"/>
        <item m="1" x="2448"/>
        <item m="1" x="3147"/>
        <item m="1" x="684"/>
        <item m="1" x="5847"/>
        <item m="1" x="2532"/>
        <item m="1" x="3546"/>
        <item m="1" x="3413"/>
        <item m="1" x="6085"/>
        <item m="1" x="4906"/>
        <item m="1" x="1100"/>
        <item m="1" x="2625"/>
        <item m="1" x="448"/>
        <item m="1" x="3757"/>
        <item m="1" x="362"/>
        <item m="1" x="1706"/>
        <item m="1" x="3763"/>
        <item m="1" x="3795"/>
        <item m="1" x="1640"/>
        <item m="1" x="2123"/>
        <item m="1" x="424"/>
        <item m="1" x="3564"/>
        <item m="1" x="5671"/>
        <item m="1" x="6397"/>
        <item m="1" x="3188"/>
        <item m="1" x="3688"/>
        <item m="1" x="6024"/>
        <item m="1" x="6058"/>
        <item m="1" x="6078"/>
        <item m="1" x="3495"/>
        <item m="1" x="678"/>
        <item m="1" x="3611"/>
        <item m="1" x="1647"/>
        <item m="1" x="1310"/>
        <item m="1" x="1472"/>
        <item m="1" x="767"/>
        <item m="1" x="5885"/>
        <item m="1" x="5401"/>
        <item m="1" x="5657"/>
        <item m="1" x="5655"/>
        <item m="1" x="3748"/>
        <item m="1" x="3315"/>
        <item m="1" x="3528"/>
        <item m="1" x="5244"/>
        <item m="1" x="2827"/>
        <item m="1" x="5214"/>
        <item m="1" x="3808"/>
        <item m="1" x="5223"/>
        <item m="1" x="5340"/>
        <item m="1" x="4501"/>
        <item m="1" x="270"/>
        <item m="1" x="271"/>
        <item m="1" x="272"/>
        <item m="1" x="273"/>
        <item m="1" x="274"/>
        <item m="1" x="275"/>
        <item m="1" x="277"/>
        <item m="1" x="278"/>
        <item m="1" x="279"/>
        <item m="1" x="280"/>
        <item m="1" x="281"/>
        <item m="1" x="282"/>
        <item m="1" x="283"/>
        <item m="1" x="284"/>
        <item m="1" x="285"/>
        <item m="1" x="286"/>
        <item m="1" x="287"/>
        <item m="1" x="288"/>
        <item m="1" x="289"/>
        <item m="1" x="290"/>
        <item m="1" x="291"/>
        <item x="0"/>
        <item x="1"/>
        <item x="2"/>
        <item x="3"/>
        <item x="4"/>
        <item x="5"/>
        <item x="6"/>
        <item x="7"/>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x="51"/>
        <item x="52"/>
        <item x="53"/>
        <item x="54"/>
        <item x="55"/>
        <item x="56"/>
        <item x="58"/>
        <item x="59"/>
        <item x="60"/>
        <item x="61"/>
        <item x="63"/>
        <item x="64"/>
        <item x="65"/>
        <item x="66"/>
        <item x="67"/>
        <item x="68"/>
        <item x="69"/>
        <item x="70"/>
        <item x="72"/>
        <item x="73"/>
        <item x="74"/>
        <item x="76"/>
        <item x="77"/>
        <item x="78"/>
        <item x="79"/>
        <item x="80"/>
        <item x="81"/>
        <item x="82"/>
        <item x="83"/>
        <item x="84"/>
        <item x="85"/>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9"/>
        <item x="130"/>
        <item x="131"/>
        <item x="132"/>
        <item x="133"/>
        <item x="134"/>
        <item x="135"/>
        <item x="136"/>
        <item x="137"/>
        <item x="138"/>
        <item x="139"/>
        <item x="140"/>
        <item x="141"/>
        <item x="142"/>
        <item x="143"/>
        <item x="145"/>
        <item x="146"/>
        <item x="148"/>
        <item x="149"/>
        <item x="150"/>
        <item x="151"/>
        <item x="152"/>
        <item x="153"/>
        <item x="154"/>
        <item x="155"/>
        <item x="156"/>
        <item x="157"/>
        <item x="158"/>
        <item x="159"/>
        <item x="160"/>
        <item x="163"/>
        <item x="164"/>
        <item x="166"/>
        <item x="168"/>
        <item x="169"/>
        <item x="170"/>
        <item x="171"/>
        <item x="172"/>
        <item x="174"/>
        <item x="177"/>
        <item x="178"/>
        <item x="179"/>
        <item x="180"/>
        <item x="181"/>
        <item x="182"/>
        <item x="183"/>
        <item x="184"/>
        <item x="185"/>
        <item x="186"/>
        <item x="187"/>
        <item x="189"/>
        <item x="190"/>
        <item x="191"/>
        <item x="193"/>
        <item x="195"/>
        <item x="197"/>
        <item x="198"/>
        <item x="200"/>
        <item x="201"/>
        <item x="202"/>
        <item x="203"/>
        <item x="204"/>
        <item x="205"/>
        <item x="206"/>
        <item x="207"/>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40"/>
        <item x="241"/>
        <item x="242"/>
        <item x="243"/>
        <item x="244"/>
        <item x="245"/>
        <item x="246"/>
        <item x="248"/>
        <item x="249"/>
        <item x="250"/>
        <item x="251"/>
        <item x="252"/>
        <item x="253"/>
        <item x="254"/>
        <item x="255"/>
        <item x="257"/>
        <item x="258"/>
        <item x="259"/>
        <item x="260"/>
        <item x="261"/>
        <item x="263"/>
        <item x="264"/>
        <item x="265"/>
        <item x="266"/>
        <item x="267"/>
        <item x="268"/>
        <item t="default"/>
      </items>
    </pivotField>
    <pivotField axis="axisPage" dataField="1" showAll="0">
      <items count="8001">
        <item x="310"/>
        <item m="1" x="3267"/>
        <item m="1" x="4794"/>
        <item m="1" x="6531"/>
        <item m="1" x="3222"/>
        <item m="1" x="4233"/>
        <item m="1" x="3681"/>
        <item m="1" x="5274"/>
        <item m="1" x="3871"/>
        <item m="1" x="3822"/>
        <item m="1" x="3428"/>
        <item m="1" x="2008"/>
        <item m="1" x="333"/>
        <item m="1" x="1660"/>
        <item m="1" x="7822"/>
        <item m="1" x="1985"/>
        <item m="1" x="2858"/>
        <item m="1" x="1963"/>
        <item m="1" x="7775"/>
        <item m="1" x="5106"/>
        <item m="1" x="6945"/>
        <item m="1" x="5517"/>
        <item m="1" x="1808"/>
        <item m="1" x="5406"/>
        <item m="1" x="4486"/>
        <item m="1" x="744"/>
        <item m="1" x="7879"/>
        <item m="1" x="4134"/>
        <item m="1" x="3771"/>
        <item m="1" x="4942"/>
        <item m="1" x="7913"/>
        <item m="1" x="7460"/>
        <item m="1" x="1524"/>
        <item m="1" x="2773"/>
        <item m="1" x="850"/>
        <item m="1" x="1679"/>
        <item m="1" x="517"/>
        <item m="1" x="4582"/>
        <item m="1" x="3165"/>
        <item m="1" x="2290"/>
        <item m="1" x="4422"/>
        <item m="1" x="5422"/>
        <item m="1" x="1944"/>
        <item m="1" x="3332"/>
        <item m="1" x="3492"/>
        <item m="1" x="2581"/>
        <item m="1" x="6461"/>
        <item m="1" x="6373"/>
        <item m="1" x="5112"/>
        <item m="1" x="2739"/>
        <item m="1" x="1724"/>
        <item m="1" x="5382"/>
        <item m="1" x="7778"/>
        <item m="1" x="7745"/>
        <item m="1" x="2120"/>
        <item m="1" x="7805"/>
        <item m="1" x="1247"/>
        <item m="1" x="7333"/>
        <item m="1" x="5316"/>
        <item m="1" x="4540"/>
        <item m="1" x="3757"/>
        <item m="1" x="2699"/>
        <item m="1" x="4697"/>
        <item m="1" x="6015"/>
        <item m="1" x="5700"/>
        <item m="1" x="5619"/>
        <item m="1" x="6530"/>
        <item m="1" x="4109"/>
        <item m="1" x="2238"/>
        <item m="1" x="1622"/>
        <item m="1" x="6901"/>
        <item m="1" x="5915"/>
        <item m="1" x="3154"/>
        <item m="1" x="7929"/>
        <item m="1" x="2963"/>
        <item m="1" x="5407"/>
        <item m="1" x="2130"/>
        <item m="1" x="3249"/>
        <item m="1" x="5208"/>
        <item m="1" x="4691"/>
        <item m="1" x="1226"/>
        <item m="1" x="6318"/>
        <item m="1" x="4637"/>
        <item m="1" x="552"/>
        <item m="1" x="1669"/>
        <item m="1" x="4452"/>
        <item m="1" x="954"/>
        <item m="1" x="7013"/>
        <item m="1" x="4156"/>
        <item m="1" x="5080"/>
        <item m="1" x="1589"/>
        <item m="1" x="316"/>
        <item m="1" x="3324"/>
        <item m="1" x="867"/>
        <item m="1" x="5995"/>
        <item m="1" x="4341"/>
        <item m="1" x="1886"/>
        <item m="1" x="2051"/>
        <item m="1" x="2933"/>
        <item m="1" x="3264"/>
        <item m="1" x="851"/>
        <item m="1" x="7286"/>
        <item m="1" x="2990"/>
        <item m="1" x="2172"/>
        <item m="1" x="7330"/>
        <item m="1" x="4322"/>
        <item m="1" x="7548"/>
        <item m="1" x="763"/>
        <item m="1" x="7753"/>
        <item m="1" x="5454"/>
        <item m="1" x="553"/>
        <item m="1" x="2201"/>
        <item m="1" x="4437"/>
        <item m="1" x="2334"/>
        <item m="1" x="2161"/>
        <item m="1" x="4958"/>
        <item m="1" x="2576"/>
        <item m="1" x="3566"/>
        <item m="1" x="6208"/>
        <item m="1" x="601"/>
        <item m="1" x="7536"/>
        <item m="1" x="4551"/>
        <item m="1" x="4941"/>
        <item m="1" x="1065"/>
        <item m="1" x="397"/>
        <item m="1" x="1069"/>
        <item m="1" x="2350"/>
        <item m="1" x="5862"/>
        <item m="1" x="2651"/>
        <item m="1" x="5389"/>
        <item m="1" x="5876"/>
        <item m="1" x="5532"/>
        <item m="1" x="3628"/>
        <item m="1" x="367"/>
        <item m="1" x="6715"/>
        <item m="1" x="4184"/>
        <item m="1" x="3838"/>
        <item m="1" x="1759"/>
        <item m="1" x="6899"/>
        <item m="1" x="1857"/>
        <item m="1" x="1126"/>
        <item m="1" x="6897"/>
        <item m="1" x="2396"/>
        <item m="1" x="3106"/>
        <item m="1" x="3275"/>
        <item m="1" x="4573"/>
        <item m="1" x="4154"/>
        <item m="1" x="2375"/>
        <item m="1" x="7337"/>
        <item m="1" x="7842"/>
        <item m="1" x="2279"/>
        <item m="1" x="7274"/>
        <item m="1" x="3784"/>
        <item m="1" x="5171"/>
        <item m="1" x="7495"/>
        <item m="1" x="3166"/>
        <item m="1" x="6565"/>
        <item m="1" x="3959"/>
        <item m="1" x="2465"/>
        <item m="1" x="1709"/>
        <item m="1" x="2930"/>
        <item x="13"/>
        <item m="1" x="5227"/>
        <item m="1" x="4309"/>
        <item m="1" x="3446"/>
        <item m="1" x="1361"/>
        <item m="1" x="717"/>
        <item m="1" x="7996"/>
        <item m="1" x="5939"/>
        <item m="1" x="6628"/>
        <item m="1" x="428"/>
        <item m="1" x="4821"/>
        <item m="1" x="4819"/>
        <item m="1" x="5598"/>
        <item m="1" x="4490"/>
        <item m="1" x="1421"/>
        <item m="1" x="342"/>
        <item m="1" x="5200"/>
        <item m="1" x="1024"/>
        <item m="1" x="7149"/>
        <item m="1" x="7118"/>
        <item m="1" x="5027"/>
        <item m="1" x="5018"/>
        <item m="1" x="5040"/>
        <item m="1" x="3843"/>
        <item m="1" x="858"/>
        <item m="1" x="3336"/>
        <item m="1" x="1840"/>
        <item m="1" x="5057"/>
        <item m="1" x="1111"/>
        <item m="1" x="2708"/>
        <item m="1" x="4267"/>
        <item m="1" x="340"/>
        <item m="1" x="466"/>
        <item m="1" x="1608"/>
        <item m="1" x="1372"/>
        <item m="1" x="2202"/>
        <item m="1" x="4100"/>
        <item m="1" x="937"/>
        <item m="1" x="4953"/>
        <item m="1" x="2021"/>
        <item m="1" x="2061"/>
        <item m="1" x="3970"/>
        <item m="1" x="5546"/>
        <item m="1" x="6276"/>
        <item m="1" x="2491"/>
        <item m="1" x="7057"/>
        <item m="1" x="4406"/>
        <item m="1" x="2851"/>
        <item m="1" x="4679"/>
        <item m="1" x="6455"/>
        <item m="1" x="2178"/>
        <item m="1" x="5383"/>
        <item m="1" x="7505"/>
        <item m="1" x="1432"/>
        <item m="1" x="3024"/>
        <item m="1" x="3270"/>
        <item m="1" x="6298"/>
        <item m="1" x="5413"/>
        <item m="1" x="1073"/>
        <item m="1" x="1860"/>
        <item m="1" x="2808"/>
        <item m="1" x="7693"/>
        <item m="1" x="4671"/>
        <item m="1" x="7643"/>
        <item m="1" x="5015"/>
        <item m="1" x="3148"/>
        <item m="1" x="2605"/>
        <item m="1" x="4725"/>
        <item m="1" x="7213"/>
        <item m="1" x="594"/>
        <item m="1" x="2192"/>
        <item m="1" x="4802"/>
        <item m="1" x="1193"/>
        <item m="1" x="6649"/>
        <item m="1" x="6344"/>
        <item m="1" x="2402"/>
        <item m="1" x="6838"/>
        <item m="1" x="2495"/>
        <item m="1" x="7758"/>
        <item m="1" x="5956"/>
        <item m="1" x="3803"/>
        <item m="1" x="2295"/>
        <item m="1" x="7113"/>
        <item m="1" x="2058"/>
        <item m="1" x="7721"/>
        <item m="1" x="6864"/>
        <item m="1" x="2121"/>
        <item m="1" x="3649"/>
        <item m="1" x="4162"/>
        <item m="1" x="1087"/>
        <item m="1" x="7785"/>
        <item m="1" x="2999"/>
        <item m="1" x="6997"/>
        <item m="1" x="6113"/>
        <item m="1" x="3162"/>
        <item m="1" x="7161"/>
        <item m="1" x="7152"/>
        <item m="1" x="3223"/>
        <item m="1" x="1346"/>
        <item m="1" x="7513"/>
        <item m="1" x="1682"/>
        <item m="1" x="4334"/>
        <item m="1" x="3722"/>
        <item m="1" x="2721"/>
        <item m="1" x="7204"/>
        <item m="1" x="1386"/>
        <item m="1" x="3208"/>
        <item m="1" x="4402"/>
        <item m="1" x="1989"/>
        <item m="1" x="5820"/>
        <item m="1" x="4259"/>
        <item m="1" x="5609"/>
        <item m="1" x="7906"/>
        <item m="1" x="1547"/>
        <item m="1" x="5587"/>
        <item m="1" x="603"/>
        <item m="1" x="5491"/>
        <item m="1" x="2876"/>
        <item m="1" x="5675"/>
        <item m="1" x="2026"/>
        <item m="1" x="1685"/>
        <item m="1" x="4655"/>
        <item m="1" x="4828"/>
        <item m="1" x="5804"/>
        <item m="1" x="6383"/>
        <item m="1" x="6486"/>
        <item m="1" x="3752"/>
        <item m="1" x="7463"/>
        <item m="1" x="6873"/>
        <item m="1" x="6661"/>
        <item m="1" x="6905"/>
        <item m="1" x="4324"/>
        <item m="1" x="1399"/>
        <item m="1" x="5458"/>
        <item m="1" x="4274"/>
        <item m="1" x="7453"/>
        <item m="1" x="3520"/>
        <item m="1" x="4571"/>
        <item m="1" x="4760"/>
        <item m="1" x="6654"/>
        <item m="1" x="3997"/>
        <item m="1" x="2589"/>
        <item m="1" x="7400"/>
        <item m="1" x="6598"/>
        <item m="1" x="434"/>
        <item m="1" x="895"/>
        <item m="1" x="4442"/>
        <item m="1" x="5785"/>
        <item m="1" x="1244"/>
        <item m="1" x="3922"/>
        <item m="1" x="1803"/>
        <item m="1" x="5297"/>
        <item m="1" x="3811"/>
        <item m="1" x="7708"/>
        <item m="1" x="618"/>
        <item m="1" x="3131"/>
        <item m="1" x="7071"/>
        <item m="1" x="6610"/>
        <item m="1" x="1158"/>
        <item m="1" x="2617"/>
        <item m="1" x="4031"/>
        <item m="1" x="1453"/>
        <item m="1" x="5788"/>
        <item m="1" x="5921"/>
        <item m="1" x="5655"/>
        <item m="1" x="1424"/>
        <item m="1" x="3160"/>
        <item m="1" x="4860"/>
        <item m="1" x="2874"/>
        <item m="1" x="2084"/>
        <item m="1" x="585"/>
        <item m="1" x="375"/>
        <item m="1" x="3585"/>
        <item m="1" x="1436"/>
        <item m="1" x="7272"/>
        <item m="1" x="3682"/>
        <item m="1" x="6406"/>
        <item m="1" x="6109"/>
        <item m="1" x="7507"/>
        <item m="1" x="3723"/>
        <item m="1" x="6612"/>
        <item m="1" x="6712"/>
        <item m="1" x="6018"/>
        <item m="1" x="3073"/>
        <item m="1" x="3576"/>
        <item m="1" x="3200"/>
        <item m="1" x="5175"/>
        <item m="1" x="4427"/>
        <item m="1" x="3321"/>
        <item m="1" x="3215"/>
        <item m="1" x="5486"/>
        <item m="1" x="5141"/>
        <item m="1" x="4901"/>
        <item m="1" x="6604"/>
        <item m="1" x="5134"/>
        <item m="1" x="3285"/>
        <item m="1" x="2972"/>
        <item m="1" x="2038"/>
        <item m="1" x="6325"/>
        <item m="1" x="6996"/>
        <item m="1" x="7533"/>
        <item m="1" x="5480"/>
        <item m="1" x="1571"/>
        <item m="1" x="7893"/>
        <item m="1" x="418"/>
        <item m="1" x="3449"/>
        <item m="1" x="6980"/>
        <item m="1" x="3335"/>
        <item m="1" x="4811"/>
        <item m="1" x="6199"/>
        <item m="1" x="6264"/>
        <item m="1" x="842"/>
        <item m="1" x="2906"/>
        <item m="1" x="1717"/>
        <item m="1" x="3294"/>
        <item m="1" x="7799"/>
        <item m="1" x="1406"/>
        <item m="1" x="5131"/>
        <item m="1" x="3560"/>
        <item m="1" x="5003"/>
        <item m="1" x="7164"/>
        <item m="1" x="2992"/>
        <item m="1" x="1628"/>
        <item m="1" x="3132"/>
        <item m="1" x="957"/>
        <item m="1" x="1971"/>
        <item m="1" x="5736"/>
        <item m="1" x="4667"/>
        <item m="1" x="2109"/>
        <item m="1" x="4883"/>
        <item m="1" x="7572"/>
        <item m="1" x="1463"/>
        <item m="1" x="1728"/>
        <item m="1" x="883"/>
        <item m="1" x="7413"/>
        <item m="1" x="6357"/>
        <item m="1" x="3984"/>
        <item m="1" x="7992"/>
        <item m="1" x="4653"/>
        <item m="1" x="3365"/>
        <item m="1" x="3060"/>
        <item m="1" x="2298"/>
        <item m="1" x="3363"/>
        <item m="1" x="7661"/>
        <item m="1" x="653"/>
        <item m="1" x="2661"/>
        <item m="1" x="7832"/>
        <item m="1" x="1885"/>
        <item m="1" x="2103"/>
        <item m="1" x="6068"/>
        <item m="1" x="6983"/>
        <item m="1" x="3018"/>
        <item m="1" x="4892"/>
        <item m="1" x="6028"/>
        <item m="1" x="5483"/>
        <item m="1" x="5095"/>
        <item m="1" x="3624"/>
        <item m="1" x="6424"/>
        <item m="1" x="6801"/>
        <item m="1" x="7839"/>
        <item m="1" x="6788"/>
        <item m="1" x="7237"/>
        <item m="1" x="3195"/>
        <item m="1" x="3794"/>
        <item m="1" x="4349"/>
        <item m="1" x="1858"/>
        <item m="1" x="3380"/>
        <item m="1" x="4854"/>
        <item m="1" x="6846"/>
        <item m="1" x="3935"/>
        <item m="1" x="1626"/>
        <item m="1" x="7474"/>
        <item m="1" x="1437"/>
        <item m="1" x="7737"/>
        <item m="1" x="2016"/>
        <item m="1" x="2786"/>
        <item m="1" x="6634"/>
        <item m="1" x="5881"/>
        <item m="1" x="6145"/>
        <item m="1" x="6150"/>
        <item m="1" x="7803"/>
        <item m="1" x="2748"/>
        <item m="1" x="1792"/>
        <item m="1" x="557"/>
        <item m="1" x="6478"/>
        <item m="1" x="1023"/>
        <item m="1" x="3443"/>
        <item m="1" x="4925"/>
        <item m="1" x="732"/>
        <item m="1" x="7083"/>
        <item m="1" x="6919"/>
        <item m="1" x="5441"/>
        <item m="1" x="2092"/>
        <item m="1" x="4182"/>
        <item m="1" x="4382"/>
        <item m="1" x="5490"/>
        <item m="1" x="7267"/>
        <item m="1" x="2802"/>
        <item m="1" x="5845"/>
        <item m="1" x="6586"/>
        <item m="1" x="5648"/>
        <item m="1" x="7934"/>
        <item m="1" x="4972"/>
        <item m="1" x="7814"/>
        <item m="1" x="2873"/>
        <item m="1" x="3938"/>
        <item m="1" x="3429"/>
        <item m="1" x="7195"/>
        <item m="1" x="7965"/>
        <item m="1" x="3169"/>
        <item m="1" x="5351"/>
        <item m="1" x="4124"/>
        <item m="1" x="1296"/>
        <item m="1" x="6111"/>
        <item m="1" x="2628"/>
        <item m="1" x="4552"/>
        <item m="1" x="2830"/>
        <item m="1" x="7212"/>
        <item m="1" x="1447"/>
        <item m="1" x="4882"/>
        <item m="1" x="5770"/>
        <item m="1" x="3949"/>
        <item m="1" x="3313"/>
        <item m="1" x="6212"/>
        <item m="1" x="1387"/>
        <item m="1" x="1475"/>
        <item m="1" x="3996"/>
        <item m="1" x="7904"/>
        <item m="1" x="6060"/>
        <item m="1" x="7320"/>
        <item m="1" x="2351"/>
        <item m="1" x="674"/>
        <item m="1" x="6878"/>
        <item m="1" x="729"/>
        <item m="1" x="7653"/>
        <item m="1" x="3242"/>
        <item m="1" x="1619"/>
        <item m="1" x="1337"/>
        <item m="1" x="4293"/>
        <item m="1" x="5670"/>
        <item m="1" x="7338"/>
        <item m="1" x="6063"/>
        <item m="1" x="1939"/>
        <item m="1" x="7677"/>
        <item m="1" x="604"/>
        <item m="1" x="4063"/>
        <item m="1" x="2066"/>
        <item m="1" x="6879"/>
        <item m="1" x="6985"/>
        <item m="1" x="1483"/>
        <item m="1" x="5031"/>
        <item m="1" x="908"/>
        <item m="1" x="7583"/>
        <item m="1" x="7718"/>
        <item m="1" x="6307"/>
        <item m="1" x="6239"/>
        <item m="1" x="6261"/>
        <item m="1" x="7363"/>
        <item m="1" x="1928"/>
        <item m="1" x="7416"/>
        <item m="1" x="6822"/>
        <item m="1" x="3415"/>
        <item m="1" x="6458"/>
        <item m="1" x="4083"/>
        <item m="1" x="2241"/>
        <item m="1" x="4498"/>
        <item m="1" x="6789"/>
        <item m="1" x="7174"/>
        <item m="1" x="475"/>
        <item m="1" x="4524"/>
        <item m="1" x="3659"/>
        <item m="1" x="721"/>
        <item m="1" x="7434"/>
        <item m="1" x="7246"/>
        <item m="1" x="2881"/>
        <item m="1" x="4461"/>
        <item m="1" x="3258"/>
        <item m="1" x="7378"/>
        <item m="1" x="1001"/>
        <item m="1" x="3295"/>
        <item m="1" x="3163"/>
        <item m="1" x="522"/>
        <item m="1" x="4797"/>
        <item m="1" x="743"/>
        <item m="1" x="2995"/>
        <item m="1" x="3617"/>
        <item m="1" x="7707"/>
        <item m="1" x="2524"/>
        <item m="1" x="1767"/>
        <item m="1" x="6265"/>
        <item m="1" x="6668"/>
        <item m="1" x="5541"/>
        <item m="1" x="7382"/>
        <item m="1" x="3201"/>
        <item m="1" x="4409"/>
        <item m="1" x="951"/>
        <item m="1" x="4704"/>
        <item m="1" x="1515"/>
        <item m="1" x="2354"/>
        <item m="1" x="3835"/>
        <item m="1" x="5750"/>
        <item m="1" x="2116"/>
        <item m="1" x="2218"/>
        <item m="1" x="4358"/>
        <item m="1" x="7760"/>
        <item m="1" x="5958"/>
        <item m="1" x="2165"/>
        <item m="1" x="3251"/>
        <item m="1" x="1867"/>
        <item m="1" x="1756"/>
        <item m="1" x="5086"/>
        <item m="1" x="334"/>
        <item m="1" x="2677"/>
        <item m="1" x="6944"/>
        <item m="1" x="7128"/>
        <item m="1" x="1639"/>
        <item m="1" x="2128"/>
        <item m="1" x="7008"/>
        <item m="1" x="1041"/>
        <item m="1" x="386"/>
        <item m="1" x="2140"/>
        <item m="1" x="889"/>
        <item m="1" x="4666"/>
        <item m="1" x="2637"/>
        <item m="1" x="3114"/>
        <item m="1" x="3118"/>
        <item m="1" x="4008"/>
        <item m="1" x="4778"/>
        <item m="1" x="5465"/>
        <item m="1" x="4517"/>
        <item m="1" x="1987"/>
        <item m="1" x="1609"/>
        <item m="1" x="6849"/>
        <item m="1" x="4867"/>
        <item m="1" x="1633"/>
        <item m="1" x="6959"/>
        <item m="1" x="3744"/>
        <item m="1" x="4784"/>
        <item m="1" x="1765"/>
        <item m="1" x="4613"/>
        <item m="1" x="4851"/>
        <item m="1" x="7326"/>
        <item m="1" x="3225"/>
        <item m="1" x="7009"/>
        <item m="1" x="4580"/>
        <item m="1" x="6279"/>
        <item m="1" x="4204"/>
        <item m="1" x="6252"/>
        <item m="1" x="5857"/>
        <item m="1" x="2666"/>
        <item m="1" x="3350"/>
        <item m="1" x="6806"/>
        <item m="1" x="424"/>
        <item m="1" x="1652"/>
        <item m="1" x="4588"/>
        <item m="1" x="6064"/>
        <item m="1" x="4743"/>
        <item m="1" x="2423"/>
        <item m="1" x="7226"/>
        <item m="1" x="584"/>
        <item m="1" x="1315"/>
        <item m="1" x="5339"/>
        <item m="1" x="7438"/>
        <item m="1" x="7558"/>
        <item m="1" x="3238"/>
        <item m="1" x="3643"/>
        <item m="1" x="3923"/>
        <item m="1" x="5585"/>
        <item m="1" x="2950"/>
        <item m="1" x="580"/>
        <item m="1" x="4369"/>
        <item m="1" x="6186"/>
        <item m="1" x="7099"/>
        <item m="1" x="6041"/>
        <item m="1" x="6365"/>
        <item m="1" x="2127"/>
        <item m="1" x="5400"/>
        <item m="1" x="3490"/>
        <item m="1" x="1362"/>
        <item m="1" x="2660"/>
        <item m="1" x="860"/>
        <item m="1" x="3858"/>
        <item m="1" x="4193"/>
        <item m="1" x="4019"/>
        <item m="1" x="7660"/>
        <item m="1" x="4043"/>
        <item m="1" x="5740"/>
        <item m="1" x="2441"/>
        <item m="1" x="3357"/>
        <item m="1" x="1605"/>
        <item m="1" x="3698"/>
        <item m="1" x="1278"/>
        <item m="1" x="1614"/>
        <item m="1" x="1587"/>
        <item m="1" x="4998"/>
        <item m="1" x="3908"/>
        <item m="1" x="892"/>
        <item m="1" x="7259"/>
        <item m="1" x="3539"/>
        <item m="1" x="7838"/>
        <item m="1" x="5223"/>
        <item m="1" x="1058"/>
        <item m="1" x="3580"/>
        <item m="1" x="3097"/>
        <item m="1" x="3847"/>
        <item m="1" x="1274"/>
        <item m="1" x="432"/>
        <item m="1" x="558"/>
        <item m="1" x="3963"/>
        <item m="1" x="6121"/>
        <item m="1" x="3172"/>
        <item m="1" x="5218"/>
        <item m="1" x="5570"/>
        <item m="1" x="598"/>
        <item m="1" x="2805"/>
        <item m="1" x="4955"/>
        <item m="1" x="5792"/>
        <item m="1" x="7193"/>
        <item m="1" x="1394"/>
        <item m="1" x="2631"/>
        <item m="1" x="4938"/>
        <item m="1" x="6965"/>
        <item m="1" x="1758"/>
        <item m="1" x="3512"/>
        <item m="1" x="4967"/>
        <item m="1" x="6912"/>
        <item m="1" x="3852"/>
        <item m="1" x="4297"/>
        <item m="1" x="3830"/>
        <item m="1" x="1028"/>
        <item m="1" x="4565"/>
        <item m="1" x="4932"/>
        <item m="1" x="5937"/>
        <item m="1" x="2227"/>
        <item m="1" x="5194"/>
        <item m="1" x="2429"/>
        <item m="1" x="5535"/>
        <item m="1" x="6584"/>
        <item m="1" x="3900"/>
        <item m="1" x="376"/>
        <item m="1" x="5172"/>
        <item m="1" x="7127"/>
        <item m="1" x="3879"/>
        <item m="1" x="5306"/>
        <item m="1" x="4373"/>
        <item m="1" x="1582"/>
        <item m="1" x="7646"/>
        <item m="1" x="7034"/>
        <item m="1" x="7590"/>
        <item m="1" x="3442"/>
        <item m="1" x="5096"/>
        <item m="1" x="7139"/>
        <item m="1" x="457"/>
        <item m="1" x="7563"/>
        <item m="1" x="7936"/>
        <item m="1" x="3182"/>
        <item m="1" x="2208"/>
        <item m="1" x="3109"/>
        <item m="1" x="2390"/>
        <item m="1" x="4661"/>
        <item m="1" x="5193"/>
        <item m="1" x="1248"/>
        <item m="1" x="719"/>
        <item m="1" x="2740"/>
        <item m="1" x="7835"/>
        <item m="1" x="4438"/>
        <item m="1" x="4163"/>
        <item m="1" x="5797"/>
        <item m="1" x="7892"/>
        <item m="1" x="2459"/>
        <item m="1" x="5492"/>
        <item m="1" x="2663"/>
        <item m="1" x="4319"/>
        <item m="1" x="6719"/>
        <item m="1" x="835"/>
        <item m="1" x="873"/>
        <item m="1" x="3465"/>
        <item m="1" x="5892"/>
        <item m="1" x="6173"/>
        <item m="1" x="5973"/>
        <item m="1" x="5641"/>
        <item m="1" x="537"/>
        <item m="1" x="6078"/>
        <item m="1" x="1541"/>
        <item m="1" x="4781"/>
        <item m="1" x="5216"/>
        <item m="1" x="7564"/>
        <item m="1" x="7957"/>
        <item m="1" x="2198"/>
        <item m="1" x="5812"/>
        <item m="1" x="570"/>
        <item m="1" x="1854"/>
        <item m="1" x="5781"/>
        <item m="1" x="347"/>
        <item m="1" x="4439"/>
        <item m="1" x="859"/>
        <item m="1" x="4475"/>
        <item m="1" x="1684"/>
        <item m="1" x="6224"/>
        <item m="1" x="7975"/>
        <item m="1" x="3966"/>
        <item m="1" x="4023"/>
        <item m="1" x="6283"/>
        <item m="1" x="3668"/>
        <item m="1" x="1650"/>
        <item m="1" x="7300"/>
        <item m="1" x="3725"/>
        <item m="1" x="4333"/>
        <item m="1" x="7517"/>
        <item m="1" x="728"/>
        <item m="1" x="1635"/>
        <item m="1" x="1529"/>
        <item m="1" x="6790"/>
        <item m="1" x="4405"/>
        <item m="1" x="3115"/>
        <item m="1" x="491"/>
        <item m="1" x="1718"/>
        <item m="1" x="1554"/>
        <item m="1" x="1216"/>
        <item m="1" x="2551"/>
        <item m="1" x="7329"/>
        <item m="1" x="1712"/>
        <item m="1" x="1312"/>
        <item m="1" x="5504"/>
        <item m="1" x="7720"/>
        <item m="1" x="6743"/>
        <item m="1" x="3263"/>
        <item m="1" x="6112"/>
        <item m="1" x="5327"/>
        <item m="1" x="7471"/>
        <item m="1" x="1749"/>
        <item m="1" x="4385"/>
        <item m="1" x="2366"/>
        <item m="1" x="7966"/>
        <item m="1" x="2169"/>
        <item m="1" x="3985"/>
        <item m="1" x="2959"/>
        <item m="1" x="5061"/>
        <item m="1" x="6813"/>
        <item m="1" x="7696"/>
        <item m="1" x="5769"/>
        <item m="1" x="5367"/>
        <item m="1" x="5073"/>
        <item m="1" x="4651"/>
        <item m="1" x="3402"/>
        <item m="1" x="6615"/>
        <item m="1" x="3146"/>
        <item m="1" x="6140"/>
        <item m="1" x="513"/>
        <item m="1" x="672"/>
        <item m="1" x="5795"/>
        <item m="1" x="2688"/>
        <item m="1" x="3510"/>
        <item m="1" x="2564"/>
        <item m="1" x="6564"/>
        <item m="1" x="2115"/>
        <item m="1" x="4983"/>
        <item m="1" x="4644"/>
        <item m="1" x="1100"/>
        <item m="1" x="5729"/>
        <item m="1" x="7640"/>
        <item m="1" x="2907"/>
        <item m="1" x="5081"/>
        <item m="1" x="6893"/>
        <item m="1" x="7676"/>
        <item m="1" x="4964"/>
        <item m="1" x="2764"/>
        <item m="1" x="1468"/>
        <item m="1" x="7878"/>
        <item m="1" x="1254"/>
        <item m="1" x="3311"/>
        <item m="1" x="4343"/>
        <item m="1" x="3230"/>
        <item m="1" x="7715"/>
        <item m="1" x="7616"/>
        <item m="1" x="7035"/>
        <item m="1" x="5597"/>
        <item m="1" x="583"/>
        <item m="1" x="2817"/>
        <item m="1" x="564"/>
        <item m="1" x="409"/>
        <item m="1" x="3023"/>
        <item m="1" x="3474"/>
        <item m="1" x="6460"/>
        <item m="1" x="6644"/>
        <item m="1" x="6542"/>
        <item m="1" x="6925"/>
        <item m="1" x="1754"/>
        <item m="1" x="6336"/>
        <item m="1" x="6596"/>
        <item m="1" x="3978"/>
        <item m="1" x="6577"/>
        <item m="1" x="3362"/>
        <item m="1" x="1736"/>
        <item m="1" x="2599"/>
        <item m="1" x="5650"/>
        <item m="1" x="3284"/>
        <item m="1" x="1393"/>
        <item m="1" x="3261"/>
        <item m="1" x="1786"/>
        <item m="1" x="7874"/>
        <item m="1" x="1105"/>
        <item m="1" x="2988"/>
        <item m="1" x="1298"/>
        <item m="1" x="7950"/>
        <item m="1" x="6558"/>
        <item m="1" x="1620"/>
        <item m="1" x="7595"/>
        <item m="1" x="4638"/>
        <item m="1" x="7605"/>
        <item m="1" x="1497"/>
        <item m="1" x="5959"/>
        <item m="1" x="4239"/>
        <item m="1" x="2401"/>
        <item m="1" x="4464"/>
        <item m="1" x="2018"/>
        <item m="1" x="1850"/>
        <item m="1" x="4629"/>
        <item m="1" x="1389"/>
        <item m="1" x="5791"/>
        <item m="1" x="4605"/>
        <item m="1" x="4677"/>
        <item m="1" x="7958"/>
        <item m="1" x="5786"/>
        <item m="1" x="4201"/>
        <item m="1" x="2284"/>
        <item m="1" x="619"/>
        <item m="1" x="7157"/>
        <item m="1" x="355"/>
        <item m="1" x="2398"/>
        <item m="1" x="7389"/>
        <item m="1" x="6733"/>
        <item m="1" x="3651"/>
        <item m="1" x="7539"/>
        <item m="1" x="2349"/>
        <item m="1" x="3283"/>
        <item m="1" x="7459"/>
        <item m="1" x="6001"/>
        <item m="1" x="7015"/>
        <item m="1" x="1371"/>
        <item m="1" x="3579"/>
        <item m="1" x="4852"/>
        <item m="1" x="7555"/>
        <item m="1" x="5714"/>
        <item m="1" x="4603"/>
        <item m="1" x="414"/>
        <item m="1" x="7530"/>
        <item m="1" x="4347"/>
        <item m="1" x="3627"/>
        <item m="1" x="2809"/>
        <item m="1" x="7004"/>
        <item m="1" x="7191"/>
        <item m="1" x="4058"/>
        <item m="1" x="7227"/>
        <item m="1" x="4032"/>
        <item m="1" x="2118"/>
        <item m="1" x="4016"/>
        <item m="1" x="2518"/>
        <item m="1" x="5978"/>
        <item m="1" x="5583"/>
        <item m="1" x="7411"/>
        <item m="1" x="3521"/>
        <item m="1" x="718"/>
        <item m="1" x="7153"/>
        <item m="1" x="3750"/>
        <item m="1" x="4061"/>
        <item m="1" x="2835"/>
        <item m="1" x="4585"/>
        <item m="1" x="596"/>
        <item m="1" x="6830"/>
        <item m="1" x="6480"/>
        <item m="1" x="7081"/>
        <item m="1" x="6938"/>
        <item m="1" x="390"/>
        <item m="1" x="4371"/>
        <item m="1" x="2454"/>
        <item m="1" x="6607"/>
        <item m="1" x="2560"/>
        <item m="1" x="2530"/>
        <item m="1" x="2538"/>
        <item m="1" x="2483"/>
        <item m="1" x="2475"/>
        <item m="1" x="6657"/>
        <item m="1" x="1925"/>
        <item m="1" x="6646"/>
        <item m="1" x="3833"/>
        <item m="1" x="1924"/>
        <item m="1" x="4446"/>
        <item m="1" x="6871"/>
        <item m="1" x="6826"/>
        <item m="1" x="1212"/>
        <item m="1" x="1339"/>
        <item m="1" x="2507"/>
        <item m="1" x="2853"/>
        <item m="1" x="1572"/>
        <item m="1" x="6730"/>
        <item m="1" x="6035"/>
        <item m="1" x="6684"/>
        <item m="1" x="7371"/>
        <item m="1" x="7840"/>
        <item m="1" x="829"/>
        <item m="1" x="1892"/>
        <item m="1" x="1500"/>
        <item m="1" x="7866"/>
        <item m="1" x="1022"/>
        <item m="1" x="7305"/>
        <item m="1" x="6209"/>
        <item m="1" x="6833"/>
        <item m="1" x="566"/>
        <item m="1" x="7043"/>
        <item m="1" x="1310"/>
        <item m="1" x="5431"/>
        <item m="1" x="1456"/>
        <item m="1" x="3779"/>
        <item m="1" x="3287"/>
        <item m="1" x="6952"/>
        <item m="1" x="1129"/>
        <item m="1" x="4126"/>
        <item m="1" x="4424"/>
        <item m="1" x="6034"/>
        <item m="1" x="5632"/>
        <item m="1" x="2346"/>
        <item m="1" x="6102"/>
        <item m="1" x="4047"/>
        <item m="1" x="1159"/>
        <item m="1" x="1563"/>
        <item m="1" x="1059"/>
        <item m="1" x="403"/>
        <item m="1" x="7739"/>
        <item m="1" x="2371"/>
        <item m="1" x="5307"/>
        <item m="1" x="2978"/>
        <item m="1" x="4606"/>
        <item m="1" x="5745"/>
        <item m="1" x="6782"/>
        <item m="1" x="5565"/>
        <item m="1" x="2179"/>
        <item m="1" x="5678"/>
        <item m="1" x="7126"/>
        <item m="1" x="4686"/>
        <item m="1" x="5749"/>
        <item m="1" x="2243"/>
        <item m="1" x="2879"/>
        <item m="1" x="7056"/>
        <item m="1" x="3302"/>
        <item m="1" x="6875"/>
        <item m="1" x="6282"/>
        <item m="1" x="2998"/>
        <item m="1" x="4726"/>
        <item m="1" x="5593"/>
        <item m="1" x="7353"/>
        <item m="1" x="839"/>
        <item m="1" x="6382"/>
        <item m="1" x="2069"/>
        <item m="1" x="6014"/>
        <item m="1" x="4591"/>
        <item m="1" x="6440"/>
        <item m="1" x="4272"/>
        <item m="1" x="5716"/>
        <item m="1" x="654"/>
        <item m="1" x="6765"/>
        <item m="1" x="2170"/>
        <item m="1" x="7509"/>
        <item m="1" x="7550"/>
        <item m="1" x="872"/>
        <item m="1" x="3967"/>
        <item m="1" x="4890"/>
        <item m="1" x="3150"/>
        <item m="1" x="1797"/>
        <item m="1" x="5459"/>
        <item m="1" x="7420"/>
        <item m="1" x="532"/>
        <item m="1" x="7170"/>
        <item m="1" x="2273"/>
        <item m="1" x="1138"/>
        <item m="1" x="6916"/>
        <item m="1" x="6844"/>
        <item m="1" x="2829"/>
        <item m="1" x="3250"/>
        <item m="1" x="5128"/>
        <item m="1" x="4979"/>
        <item m="1" x="749"/>
        <item m="1" x="4252"/>
        <item m="1" x="1941"/>
        <item m="1" x="1485"/>
        <item m="1" x="3888"/>
        <item m="1" x="903"/>
        <item m="1" x="2991"/>
        <item m="1" x="2391"/>
        <item m="1" x="1584"/>
        <item m="1" x="2618"/>
        <item m="1" x="1275"/>
        <item m="1" x="5653"/>
        <item m="1" x="5408"/>
        <item m="1" x="1255"/>
        <item m="1" x="870"/>
        <item m="1" x="5182"/>
        <item m="1" x="4055"/>
        <item m="1" x="3466"/>
        <item m="1" x="1702"/>
        <item m="1" x="4140"/>
        <item m="1" x="7704"/>
        <item m="1" x="3232"/>
        <item m="1" x="6841"/>
        <item m="1" x="6187"/>
        <item m="1" x="2683"/>
        <item m="1" x="6290"/>
        <item m="1" x="3523"/>
        <item m="1" x="2378"/>
        <item m="1" x="5526"/>
        <item m="1" x="2171"/>
        <item m="1" x="2509"/>
        <item m="1" x="5249"/>
        <item m="1" x="2598"/>
        <item m="1" x="2213"/>
        <item m="1" x="5312"/>
        <item m="1" x="3689"/>
        <item m="1" x="3572"/>
        <item m="1" x="2756"/>
        <item m="1" x="5825"/>
        <item m="1" x="3986"/>
        <item m="1" x="7699"/>
        <item m="1" x="5329"/>
        <item m="1" x="7952"/>
        <item m="1" x="5362"/>
        <item m="1" x="3948"/>
        <item m="1" x="6155"/>
        <item m="1" x="3884"/>
        <item m="1" x="5699"/>
        <item m="1" x="670"/>
        <item m="1" x="7807"/>
        <item m="1" x="5732"/>
        <item m="1" x="6640"/>
        <item m="1" x="5119"/>
        <item m="1" x="5887"/>
        <item m="1" x="1883"/>
        <item m="1" x="707"/>
        <item m="1" x="2314"/>
        <item m="1" x="7522"/>
        <item m="1" x="4779"/>
        <item m="1" x="621"/>
        <item m="1" x="6006"/>
        <item m="1" x="1656"/>
        <item m="1" x="1321"/>
        <item m="1" x="1687"/>
        <item m="1" x="6338"/>
        <item m="1" x="6292"/>
        <item m="1" x="5063"/>
        <item m="1" x="2519"/>
        <item m="1" x="1137"/>
        <item m="1" x="7662"/>
        <item m="1" x="4403"/>
        <item m="1" x="1045"/>
        <item m="1" x="6435"/>
        <item m="1" x="1744"/>
        <item m="1" x="3939"/>
        <item m="1" x="4831"/>
        <item m="1" x="2498"/>
        <item m="1" x="438"/>
        <item m="1" x="948"/>
        <item m="1" x="1412"/>
        <item m="1" x="3052"/>
        <item m="1" x="6095"/>
        <item m="1" x="6594"/>
        <item m="1" x="6375"/>
        <item m="1" x="5450"/>
        <item m="1" x="4092"/>
        <item m="1" x="2032"/>
        <item m="1" x="1199"/>
        <item m="1" x="950"/>
        <item m="1" x="4694"/>
        <item m="1" x="1294"/>
        <item m="1" x="4780"/>
        <item m="1" x="972"/>
        <item m="1" x="3934"/>
        <item m="1" x="2918"/>
        <item m="1" x="5871"/>
        <item m="1" x="4564"/>
        <item m="1" x="7279"/>
        <item m="1" x="6271"/>
        <item m="1" x="7225"/>
        <item m="1" x="1896"/>
        <item m="1" x="7949"/>
        <item m="1" x="5452"/>
        <item m="1" x="6855"/>
        <item m="1" x="6331"/>
        <item m="1" x="3837"/>
        <item m="1" x="1148"/>
        <item m="1" x="1366"/>
        <item m="1" x="2050"/>
        <item m="1" x="1842"/>
        <item m="1" x="4176"/>
        <item m="1" x="6892"/>
        <item m="1" x="4194"/>
        <item m="1" x="4982"/>
        <item m="1" x="2834"/>
        <item m="1" x="1658"/>
        <item m="1" x="1498"/>
        <item m="1" x="956"/>
        <item m="1" x="1196"/>
        <item m="1" x="7961"/>
        <item m="1" x="7154"/>
        <item m="1" x="5244"/>
        <item m="1" x="7088"/>
        <item m="1" x="6053"/>
        <item m="1" x="4386"/>
        <item m="1" x="2097"/>
        <item m="1" x="3334"/>
        <item m="1" x="6388"/>
        <item m="1" x="6683"/>
        <item m="1" x="7251"/>
        <item m="1" x="2749"/>
        <item m="1" x="692"/>
        <item m="1" x="5671"/>
        <item m="1" x="3039"/>
        <item m="1" x="1284"/>
        <item m="1" x="6541"/>
        <item m="1" x="5221"/>
        <item m="1" x="7855"/>
        <item m="1" x="7489"/>
        <item m="1" x="2397"/>
        <item m="1" x="1837"/>
        <item m="1" x="7278"/>
        <item m="1" x="5174"/>
        <item m="1" x="6084"/>
        <item m="1" x="7078"/>
        <item m="1" x="3055"/>
        <item m="1" x="3776"/>
        <item m="1" x="5941"/>
        <item m="1" x="5109"/>
        <item m="1" x="4381"/>
        <item m="1" x="7559"/>
        <item m="1" x="4056"/>
        <item m="1" x="6466"/>
        <item m="1" x="2629"/>
        <item m="1" x="4132"/>
        <item m="1" x="6156"/>
        <item m="1" x="687"/>
        <item m="1" x="1536"/>
        <item m="1" x="7406"/>
        <item m="1" x="7368"/>
        <item m="1" x="6963"/>
        <item m="1" x="3375"/>
        <item m="1" x="7217"/>
        <item m="1" x="1223"/>
        <item m="1" x="4467"/>
        <item m="1" x="4038"/>
        <item m="1" x="2897"/>
        <item m="1" x="5629"/>
        <item m="1" x="4428"/>
        <item m="1" x="3192"/>
        <item m="1" x="2437"/>
        <item m="1" x="3374"/>
        <item m="1" x="5928"/>
        <item m="1" x="6416"/>
        <item m="1" x="4117"/>
        <item m="1" x="6941"/>
        <item m="1" x="7108"/>
        <item m="1" x="2547"/>
        <item m="1" x="3004"/>
        <item m="1" x="5530"/>
        <item m="1" x="2151"/>
        <item m="1" x="2258"/>
        <item m="1" x="3911"/>
        <item m="1" x="2733"/>
        <item m="1" x="3742"/>
        <item m="1" x="7837"/>
        <item m="1" x="3255"/>
        <item m="1" x="1537"/>
        <item m="1" x="2438"/>
        <item m="1" x="775"/>
        <item m="1" x="2623"/>
        <item m="1" x="4025"/>
        <item m="1" x="3140"/>
        <item m="1" x="5661"/>
        <item m="1" x="1452"/>
        <item m="1" x="2693"/>
        <item m="1" x="752"/>
        <item m="1" x="1617"/>
        <item m="1" x="944"/>
        <item m="1" x="7124"/>
        <item m="1" x="6729"/>
        <item m="1" x="3603"/>
        <item m="1" x="2659"/>
        <item m="1" x="2256"/>
        <item m="1" x="969"/>
        <item m="1" x="7635"/>
        <item m="1" x="4648"/>
        <item m="1" x="2952"/>
        <item m="1" x="1953"/>
        <item m="1" x="6188"/>
        <item m="1" x="6347"/>
        <item m="1" x="3747"/>
        <item m="1" x="7867"/>
        <item m="1" x="1172"/>
        <item m="1" x="3670"/>
        <item m="1" x="5768"/>
        <item m="1" x="7205"/>
        <item m="1" x="739"/>
        <item m="1" x="4214"/>
        <item m="1" x="757"/>
        <item m="1" x="6928"/>
        <item m="1" x="4940"/>
        <item m="1" x="2929"/>
        <item m="1" x="2361"/>
        <item m="1" x="6231"/>
        <item m="1" x="5478"/>
        <item m="1" x="7981"/>
        <item m="1" x="4417"/>
        <item m="1" x="5728"/>
        <item m="1" x="1047"/>
        <item m="1" x="5094"/>
        <item m="1" x="3245"/>
        <item m="1" x="6392"/>
        <item m="1" x="7137"/>
        <item m="1" x="4561"/>
        <item m="1" x="492"/>
        <item m="1" x="4195"/>
        <item m="1" x="7857"/>
        <item m="1" x="590"/>
        <item m="1" x="3176"/>
        <item m="1" x="2065"/>
        <item m="1" x="502"/>
        <item m="1" x="511"/>
        <item m="1" x="4255"/>
        <item m="1" x="7253"/>
        <item m="1" x="4281"/>
        <item m="1" x="3006"/>
        <item m="1" x="5451"/>
        <item m="1" x="952"/>
        <item m="1" x="7902"/>
        <item m="1" x="1862"/>
        <item m="1" x="2993"/>
        <item m="1" x="5559"/>
        <item m="1" x="7020"/>
        <item m="1" x="7395"/>
        <item m="1" x="512"/>
        <item m="1" x="7269"/>
        <item m="1" x="3553"/>
        <item m="1" x="2294"/>
        <item m="1" x="6110"/>
        <item m="1" x="3406"/>
        <item m="1" x="3072"/>
        <item m="1" x="3831"/>
        <item m="1" x="2266"/>
        <item m="1" x="6614"/>
        <item m="1" x="6791"/>
        <item m="1" x="6811"/>
        <item m="1" x="2358"/>
        <item m="1" x="2911"/>
        <item m="1" x="2736"/>
        <item m="1" x="5136"/>
        <item m="1" x="7447"/>
        <item m="1" x="2368"/>
        <item m="1" x="7582"/>
        <item m="1" x="2633"/>
        <item m="1" x="3101"/>
        <item m="1" x="3239"/>
        <item m="1" x="3119"/>
        <item m="1" x="5463"/>
        <item m="1" x="1947"/>
        <item m="1" x="2607"/>
        <item m="1" x="7491"/>
        <item m="1" x="6197"/>
        <item m="1" x="4391"/>
        <item m="1" x="7577"/>
        <item m="1" x="2868"/>
        <item m="1" x="1202"/>
        <item m="1" x="1122"/>
        <item m="1" x="6229"/>
        <item m="1" x="5293"/>
        <item m="1" x="3142"/>
        <item m="1" x="7102"/>
        <item m="1" x="2593"/>
        <item m="1" x="7562"/>
        <item m="1" x="6718"/>
        <item m="1" x="2586"/>
        <item m="1" x="2939"/>
        <item m="1" x="3710"/>
        <item m="1" x="7428"/>
        <item m="1" x="6772"/>
        <item m="1" x="4167"/>
        <item m="1" x="2263"/>
        <item m="1" x="5874"/>
        <item m="1" x="6810"/>
        <item m="1" x="1579"/>
        <item m="1" x="2648"/>
        <item m="1" x="7499"/>
        <item m="1" x="7762"/>
        <item m="1" x="7196"/>
        <item m="1" x="5906"/>
        <item m="1" x="3158"/>
        <item m="1" x="6192"/>
        <item m="1" x="6234"/>
        <item m="1" x="4186"/>
        <item m="1" x="3849"/>
        <item m="1" x="970"/>
        <item m="1" x="6476"/>
        <item m="1" x="2862"/>
        <item m="1" x="2095"/>
        <item m="1" x="5888"/>
        <item m="1" x="4308"/>
        <item m="1" x="6262"/>
        <item m="1" x="891"/>
        <item m="1" x="7285"/>
        <item m="1" x="5760"/>
        <item m="1" x="7147"/>
        <item m="1" x="6536"/>
        <item m="1" x="5659"/>
        <item m="1" x="6228"/>
        <item m="1" x="2083"/>
        <item m="1" x="2712"/>
        <item m="1" x="3876"/>
        <item m="1" x="3481"/>
        <item m="1" x="2943"/>
        <item m="1" x="1225"/>
        <item m="1" x="1798"/>
        <item m="1" x="7016"/>
        <item m="1" x="7116"/>
        <item m="1" x="4729"/>
        <item m="1" x="1350"/>
        <item m="1" x="2104"/>
        <item m="1" x="4435"/>
        <item m="1" x="3756"/>
        <item m="1" x="3791"/>
        <item m="1" x="6560"/>
        <item m="1" x="4289"/>
        <item m="1" x="7569"/>
        <item m="1" x="4660"/>
        <item m="1" x="7943"/>
        <item m="1" x="5519"/>
        <item m="1" x="6081"/>
        <item m="1" x="5858"/>
        <item m="1" x="6024"/>
        <item m="1" x="5885"/>
        <item m="1" x="6182"/>
        <item m="1" x="7446"/>
        <item m="1" x="7797"/>
        <item m="1" x="2194"/>
        <item m="1" x="4494"/>
        <item m="1" x="3806"/>
        <item m="1" x="2777"/>
        <item m="1" x="2914"/>
        <item m="1" x="2827"/>
        <item m="1" x="4518"/>
        <item m="1" x="3525"/>
        <item m="1" x="7136"/>
        <item m="1" x="6595"/>
        <item m="1" x="638"/>
        <item m="1" x="1979"/>
        <item m="1" x="5515"/>
        <item m="1" x="5310"/>
        <item m="1" x="7133"/>
        <item m="1" x="1748"/>
        <item m="1" x="3003"/>
        <item m="1" x="3551"/>
        <item m="1" x="713"/>
        <item m="1" x="6962"/>
        <item m="1" x="4880"/>
        <item m="1" x="2037"/>
        <item m="1" x="7040"/>
        <item m="1" x="2655"/>
        <item m="1" x="1997"/>
        <item m="1" x="2452"/>
        <item m="1" x="5676"/>
        <item m="1" x="3655"/>
        <item m="1" x="3667"/>
        <item m="1" x="7403"/>
        <item m="1" x="4741"/>
        <item m="1" x="4012"/>
        <item m="1" x="1220"/>
        <item m="1" x="2836"/>
        <item m="1" x="3993"/>
        <item m="1" x="2588"/>
        <item m="1" x="5594"/>
        <item m="1" x="7845"/>
        <item m="1" x="2034"/>
        <item m="1" x="5190"/>
        <item m="1" x="1807"/>
        <item m="1" x="1725"/>
        <item m="1" x="7156"/>
        <item m="1" x="7887"/>
        <item m="1" x="1674"/>
        <item m="1" x="3708"/>
        <item m="1" x="5414"/>
        <item m="1" x="5620"/>
        <item m="1" x="4384"/>
        <item m="1" x="7691"/>
        <item m="1" x="679"/>
        <item m="1" x="4681"/>
        <item m="1" x="854"/>
        <item m="1" x="7757"/>
        <item m="1" x="1714"/>
        <item m="1" x="7224"/>
        <item m="1" x="2311"/>
        <item m="1" x="4020"/>
        <item m="1" x="5946"/>
        <item m="1" x="2057"/>
        <item m="1" x="3122"/>
        <item m="1" x="4172"/>
        <item m="1" x="3130"/>
        <item m="1" x="2692"/>
        <item m="1" x="591"/>
        <item m="1" x="7667"/>
        <item m="1" x="7586"/>
        <item m="1" x="5838"/>
        <item m="1" x="6887"/>
        <item m="1" x="6278"/>
        <item m="1" x="5493"/>
        <item m="1" x="1769"/>
        <item m="1" x="4389"/>
        <item m="1" x="4242"/>
        <item m="1" x="927"/>
        <item m="1" x="6696"/>
        <item m="1" x="6781"/>
        <item m="1" x="5907"/>
        <item m="1" x="5429"/>
        <item m="1" x="6391"/>
        <item m="1" x="543"/>
        <item m="1" x="6666"/>
        <item m="1" x="7052"/>
        <item m="1" x="2745"/>
        <item m="1" x="6907"/>
        <item m="1" x="7674"/>
        <item m="1" x="3732"/>
        <item m="1" x="1733"/>
        <item m="1" x="5341"/>
        <item m="1" x="4553"/>
        <item m="1" x="1409"/>
        <item m="1" x="2456"/>
        <item m="1" x="1829"/>
        <item m="1" x="5651"/>
        <item m="1" x="4482"/>
        <item m="1" x="3435"/>
        <item m="1" x="5502"/>
        <item m="1" x="3639"/>
        <item m="1" x="5343"/>
        <item m="1" x="5398"/>
        <item m="1" x="2746"/>
        <item m="1" x="4127"/>
        <item m="1" x="2624"/>
        <item m="1" x="7945"/>
        <item m="1" x="7407"/>
        <item m="1" x="7538"/>
        <item m="1" x="7220"/>
        <item m="1" x="5663"/>
        <item m="1" x="7485"/>
        <item m="1" x="7894"/>
        <item m="1" x="2029"/>
        <item m="1" x="3198"/>
        <item m="1" x="4250"/>
        <item m="1" x="4022"/>
        <item m="1" x="4951"/>
        <item m="1" x="2133"/>
        <item m="1" x="5198"/>
        <item m="1" x="2324"/>
        <item m="1" x="4254"/>
        <item m="1" x="6933"/>
        <item m="1" x="5334"/>
        <item m="1" x="6874"/>
        <item m="1" x="5008"/>
        <item m="1" x="2341"/>
        <item m="1" x="6930"/>
        <item m="1" x="1053"/>
        <item m="1" x="5060"/>
        <item m="1" x="5482"/>
        <item m="1" x="5847"/>
        <item m="1" x="4338"/>
        <item m="1" x="3017"/>
        <item m="1" x="6805"/>
        <item m="1" x="1124"/>
        <item m="1" x="2686"/>
        <item m="1" x="339"/>
        <item m="1" x="7944"/>
        <item m="1" x="6972"/>
        <item m="1" x="5964"/>
        <item m="1" x="2546"/>
        <item m="1" x="7383"/>
        <item m="1" x="6498"/>
        <item m="1" x="1365"/>
        <item m="1" x="1464"/>
        <item m="1" x="5861"/>
        <item m="1" x="6281"/>
        <item m="1" x="1711"/>
        <item m="1" x="1751"/>
        <item m="1" x="7602"/>
        <item m="1" x="2091"/>
        <item m="1" x="3184"/>
        <item m="1" x="1088"/>
        <item m="1" x="3209"/>
        <item m="1" x="6308"/>
        <item m="1" x="3221"/>
        <item m="1" x="7831"/>
        <item m="1" x="410"/>
        <item m="1" x="7678"/>
        <item m="1" x="4105"/>
        <item m="1" x="7168"/>
        <item m="1" x="5090"/>
        <item m="1" x="7442"/>
        <item m="1" x="1167"/>
        <item m="1" x="5278"/>
        <item m="1" x="6434"/>
        <item m="1" x="978"/>
        <item m="1" x="5689"/>
        <item m="1" x="7937"/>
        <item m="1" x="1422"/>
        <item m="1" x="1404"/>
        <item m="1" x="3976"/>
        <item m="1" x="5303"/>
        <item m="1" x="1506"/>
        <item m="1" x="6287"/>
        <item m="1" x="5237"/>
        <item m="1" x="4918"/>
        <item m="1" x="738"/>
        <item m="1" x="3371"/>
        <item m="1" x="4161"/>
        <item m="1" x="5697"/>
        <item m="1" x="1784"/>
        <item m="1" x="4292"/>
        <item m="1" x="7701"/>
        <item m="1" x="3644"/>
        <item m="1" x="2436"/>
        <item m="1" x="7751"/>
        <item m="1" x="6496"/>
        <item m="1" x="4397"/>
        <item m="1" x="6361"/>
        <item m="1" x="452"/>
        <item m="1" x="4066"/>
        <item m="1" x="7788"/>
        <item m="1" x="4150"/>
        <item m="1" x="4639"/>
        <item m="1" x="6627"/>
        <item m="1" x="7626"/>
        <item m="1" x="3235"/>
        <item m="1" x="2430"/>
        <item m="1" x="6821"/>
        <item m="1" x="3532"/>
        <item m="1" x="924"/>
        <item m="1" x="2975"/>
        <item m="1" x="6438"/>
        <item m="1" x="622"/>
        <item m="1" x="5457"/>
        <item m="1" x="1434"/>
        <item m="1" x="6585"/>
        <item m="1" x="3373"/>
        <item m="1" x="6206"/>
        <item m="1" x="1329"/>
        <item m="1" x="3278"/>
        <item m="1" x="4957"/>
        <item m="1" x="4249"/>
        <item m="1" x="3713"/>
        <item m="1" x="7318"/>
        <item m="1" x="7665"/>
        <item m="1" x="3356"/>
        <item m="1" x="5684"/>
        <item m="1" x="4504"/>
        <item m="1" x="7347"/>
        <item m="1" x="4076"/>
        <item m="1" x="7850"/>
        <item m="1" x="3974"/>
        <item m="1" x="7977"/>
        <item m="1" x="6358"/>
        <item m="1" x="2875"/>
        <item m="1" x="3612"/>
        <item m="1" x="2191"/>
        <item m="1" x="4730"/>
        <item m="1" x="4673"/>
        <item m="1" x="3445"/>
        <item m="1" x="6579"/>
        <item m="1" x="2849"/>
        <item m="1" x="5308"/>
        <item m="1" x="4261"/>
        <item m="1" x="3947"/>
        <item m="1" x="7567"/>
        <item m="1" x="6861"/>
        <item m="1" x="2573"/>
        <item m="1" x="2107"/>
        <item m="1" x="1734"/>
        <item m="1" x="4229"/>
        <item m="1" x="4228"/>
        <item m="1" x="4909"/>
        <item m="1" x="3761"/>
        <item m="1" x="1232"/>
        <item m="1" x="2211"/>
        <item m="1" x="7404"/>
        <item m="1" x="941"/>
        <item m="1" x="2225"/>
        <item m="1" x="3766"/>
        <item m="1" x="1773"/>
        <item m="1" x="4764"/>
        <item m="1" x="5589"/>
        <item m="1" x="5790"/>
        <item m="1" x="5494"/>
        <item m="1" x="795"/>
        <item m="1" x="1067"/>
        <item m="1" x="3823"/>
        <item m="1" x="7493"/>
        <item m="1" x="6981"/>
        <item m="1" x="3957"/>
        <item m="1" x="5573"/>
        <item m="1" x="1591"/>
        <item m="1" x="5281"/>
        <item m="1" x="5668"/>
        <item m="1" x="6576"/>
        <item m="1" x="6960"/>
        <item m="1" x="4340"/>
        <item m="1" x="1181"/>
        <item m="1" x="3680"/>
        <item m="1" x="3707"/>
        <item m="1" x="2158"/>
        <item m="1" x="4125"/>
        <item m="1" x="5984"/>
        <item m="1" x="5203"/>
        <item m="1" x="1521"/>
        <item m="1" x="4107"/>
        <item m="1" x="734"/>
        <item m="1" x="5242"/>
        <item m="1" x="7579"/>
        <item m="1" x="5848"/>
        <item m="1" x="1478"/>
        <item m="1" x="2380"/>
        <item m="1" x="5966"/>
        <item m="1" x="3634"/>
        <item m="1" x="361"/>
        <item m="1" x="3770"/>
        <item m="1" x="5282"/>
        <item m="1" x="4421"/>
        <item m="1" x="7824"/>
        <item m="1" x="1335"/>
        <item m="1" x="1876"/>
        <item m="1" x="565"/>
        <item m="1" x="7482"/>
        <item m="1" x="6528"/>
        <item m="1" x="834"/>
        <item m="1" x="1775"/>
        <item m="1" x="6857"/>
        <item m="1" x="6134"/>
        <item m="1" x="7084"/>
        <item m="1" x="3205"/>
        <item m="1" x="6549"/>
        <item m="1" x="496"/>
        <item m="1" x="5985"/>
        <item m="1" x="1565"/>
        <item m="1" x="814"/>
        <item m="1" x="3915"/>
        <item m="1" x="7169"/>
        <item m="1" x="7698"/>
        <item m="1" x="6949"/>
        <item m="1" x="3296"/>
        <item m="1" x="1419"/>
        <item m="1" x="5774"/>
        <item m="1" x="6217"/>
        <item m="1" x="3760"/>
        <item m="1" x="3188"/>
        <item m="1" x="4785"/>
        <item m="1" x="4898"/>
        <item m="1" x="5968"/>
        <item m="1" x="3138"/>
        <item m="1" x="7672"/>
        <item m="1" x="7971"/>
        <item m="1" x="2653"/>
        <item m="1" x="5665"/>
        <item m="1" x="4200"/>
        <item m="1" x="500"/>
        <item m="1" x="3178"/>
        <item m="1" x="5690"/>
        <item m="1" x="6130"/>
        <item m="1" x="6793"/>
        <item m="1" x="4812"/>
        <item m="1" x="3964"/>
        <item m="1" x="5269"/>
        <item m="1" x="3937"/>
        <item m="1" x="3592"/>
        <item m="1" x="4859"/>
        <item m="1" x="4496"/>
        <item m="1" x="6611"/>
        <item m="1" x="2318"/>
        <item m="1" x="7749"/>
        <item m="1" x="4365"/>
        <item m="1" x="7516"/>
        <item m="1" x="747"/>
        <item m="1" x="5173"/>
        <item m="1" x="2364"/>
        <item m="1" x="3145"/>
        <item m="1" x="1636"/>
        <item m="1" x="3155"/>
        <item m="1" x="4426"/>
        <item m="1" x="2757"/>
        <item m="1" x="3691"/>
        <item m="1" x="5251"/>
        <item m="1" x="7422"/>
        <item m="1" x="5896"/>
        <item m="1" x="4520"/>
        <item m="1" x="4665"/>
        <item m="1" x="2531"/>
        <item m="1" x="3129"/>
        <item m="1" x="5967"/>
        <item m="1" x="3133"/>
        <item m="1" x="4833"/>
        <item m="1" x="5051"/>
        <item m="1" x="5036"/>
        <item m="1" x="840"/>
        <item m="1" x="6407"/>
        <item m="1" x="2348"/>
        <item m="1" x="5484"/>
        <item m="1" x="3298"/>
        <item m="1" x="1625"/>
        <item m="1" x="2738"/>
        <item m="1" x="6401"/>
        <item m="1" x="4740"/>
        <item m="1" x="3688"/>
        <item m="1" x="3400"/>
        <item m="1" x="7344"/>
        <item m="1" x="4392"/>
        <item m="1" x="2479"/>
        <item m="1" x="5818"/>
        <item m="1" x="3485"/>
        <item m="1" x="2106"/>
        <item m="1" x="2920"/>
        <item m="1" x="5738"/>
        <item m="1" x="630"/>
        <item m="1" x="2722"/>
        <item m="1" x="4474"/>
        <item m="1" x="3529"/>
        <item m="1" x="7173"/>
        <item m="1" x="6787"/>
        <item m="1" x="2469"/>
        <item m="1" x="635"/>
        <item m="1" x="5417"/>
        <item m="1" x="1505"/>
        <item m="1" x="4408"/>
        <item m="1" x="5510"/>
        <item m="1" x="510"/>
        <item m="1" x="2164"/>
        <item m="1" x="4731"/>
        <item m="1" x="2735"/>
        <item m="1" x="1801"/>
        <item m="1" x="7918"/>
        <item m="1" x="495"/>
        <item m="1" x="5292"/>
        <item m="1" x="696"/>
        <item m="1" x="7441"/>
        <item m="1" x="4699"/>
        <item m="1" x="7450"/>
        <item m="1" x="2737"/>
        <item m="1" x="504"/>
        <item m="1" x="1203"/>
        <item m="1" x="7729"/>
        <item m="1" x="1441"/>
        <item m="1" x="3100"/>
        <item m="1" x="5496"/>
        <item m="1" x="2157"/>
        <item m="1" x="4593"/>
        <item m="1" x="2389"/>
        <item m="1" x="2794"/>
        <item m="1" x="5078"/>
        <item m="1" x="3702"/>
        <item m="1" x="2146"/>
        <item m="1" x="344"/>
        <item m="1" x="980"/>
        <item m="1" x="5083"/>
        <item m="1" x="5957"/>
        <item m="1" x="6748"/>
        <item m="1" x="7997"/>
        <item m="1" x="6422"/>
        <item m="1" x="7954"/>
        <item m="1" x="6360"/>
        <item m="1" x="4865"/>
        <item m="1" x="3877"/>
        <item m="1" x="7925"/>
        <item m="1" x="7443"/>
        <item m="1" x="7541"/>
        <item m="1" x="4599"/>
        <item m="1" x="2234"/>
        <item m="1" x="4774"/>
        <item m="1" x="6819"/>
        <item m="1" x="2033"/>
        <item m="1" x="6016"/>
        <item m="1" x="807"/>
        <item m="1" x="3751"/>
        <item m="1" x="7663"/>
        <item m="1" x="5601"/>
        <item m="1" x="4838"/>
        <item m="1" x="1960"/>
        <item m="1" x="1599"/>
        <item m="1" x="505"/>
        <item m="1" x="673"/>
        <item m="1" x="1380"/>
        <item m="1" x="6618"/>
        <item m="1" x="405"/>
        <item m="1" x="3206"/>
        <item m="1" x="697"/>
        <item m="1" x="1708"/>
        <item m="1" x="5072"/>
        <item m="1" x="2982"/>
        <item m="1" x="4114"/>
        <item m="1" x="7198"/>
        <item m="1" x="7847"/>
        <item m="1" x="7470"/>
        <item m="1" x="5204"/>
        <item m="1" x="2075"/>
        <item m="1" x="5434"/>
        <item m="1" x="5569"/>
        <item m="1" x="2569"/>
        <item m="1" x="2730"/>
        <item m="1" x="6550"/>
        <item m="1" x="7627"/>
        <item m="1" x="7497"/>
        <item m="1" x="4499"/>
        <item m="1" x="3107"/>
        <item m="1" x="1390"/>
        <item m="1" x="4330"/>
        <item m="1" x="6908"/>
        <item m="1" x="4894"/>
        <item m="1" x="5817"/>
        <item m="1" x="6164"/>
        <item m="1" x="2620"/>
        <item m="1" x="3969"/>
        <item m="1" x="5778"/>
        <item m="1" x="4978"/>
        <item m="1" x="2856"/>
        <item m="1" x="6621"/>
        <item m="1" x="1472"/>
        <item m="1" x="4623"/>
        <item m="1" x="2515"/>
        <item m="1" x="5867"/>
        <item m="1" x="1533"/>
        <item m="1" x="4538"/>
        <item m="1" x="5550"/>
        <item m="1" x="5032"/>
        <item m="1" x="5432"/>
        <item m="1" x="5709"/>
        <item m="1" x="7473"/>
        <item m="1" x="3748"/>
        <item m="1" x="6975"/>
        <item m="1" x="7886"/>
        <item m="1" x="3932"/>
        <item m="1" x="6545"/>
        <item m="1" x="4877"/>
        <item m="1" x="2387"/>
        <item m="1" x="6266"/>
        <item m="1" x="5753"/>
        <item m="1" x="1977"/>
        <item m="1" x="426"/>
        <item m="1" x="5004"/>
        <item m="1" x="4477"/>
        <item m="1" x="5599"/>
        <item m="1" x="3586"/>
        <item m="1" x="1562"/>
        <item m="1" x="3339"/>
        <item m="1" x="2059"/>
        <item m="1" x="7182"/>
        <item m="1" x="1222"/>
        <item m="1" x="4473"/>
        <item m="1" x="4775"/>
        <item m="1" x="4654"/>
        <item m="1" x="4719"/>
        <item m="1" x="3387"/>
        <item m="1" x="4598"/>
        <item m="1" x="1217"/>
        <item m="1" x="5363"/>
        <item m="1" x="6839"/>
        <item m="1" x="3866"/>
        <item m="1" x="4170"/>
        <item m="1" x="401"/>
        <item m="1" x="2838"/>
        <item m="1" x="2093"/>
        <item m="1" x="5284"/>
        <item m="1" x="4522"/>
        <item m="1" x="4305"/>
        <item m="1" x="5474"/>
        <item m="1" x="3089"/>
        <item m="1" x="2675"/>
        <item m="1" x="2937"/>
        <item m="1" x="5124"/>
        <item m="1" x="2386"/>
        <item m="1" x="4221"/>
        <item m="1" x="5056"/>
        <item m="1" x="5987"/>
        <item m="1" x="4357"/>
        <item m="1" x="6573"/>
        <item m="1" x="1530"/>
        <item m="1" x="460"/>
        <item m="1" x="7189"/>
        <item m="1" x="2549"/>
        <item m="1" x="5833"/>
        <item m="1" x="7301"/>
        <item m="1" x="3902"/>
        <item m="1" x="2319"/>
        <item m="1" x="5139"/>
        <item m="1" x="1267"/>
        <item m="1" x="5340"/>
        <item m="1" x="6430"/>
        <item m="1" x="3458"/>
        <item m="1" x="4987"/>
        <item m="1" x="6441"/>
        <item m="1" x="2899"/>
        <item m="1" x="523"/>
        <item m="1" x="561"/>
        <item m="1" x="4745"/>
        <item m="1" x="2539"/>
        <item m="1" x="2353"/>
        <item m="1" x="3716"/>
        <item m="1" x="1632"/>
        <item m="1" x="2079"/>
        <item m="1" x="4920"/>
        <item m="1" x="3043"/>
        <item m="1" x="7201"/>
        <item m="1" x="7343"/>
        <item m="1" x="1013"/>
        <item m="1" x="5898"/>
        <item m="1" x="936"/>
        <item m="1" x="1676"/>
        <item m="1" x="4911"/>
        <item m="1" x="1096"/>
        <item m="1" x="1545"/>
        <item m="1" x="5952"/>
        <item m="1" x="4695"/>
        <item m="1" x="7512"/>
        <item m="1" x="3277"/>
        <item m="1" x="2556"/>
        <item m="1" x="7332"/>
        <item m="1" x="6904"/>
        <item m="1" x="6886"/>
        <item m="1" x="2602"/>
        <item m="1" x="1143"/>
        <item m="1" x="5439"/>
        <item m="1" x="2577"/>
        <item m="1" x="2541"/>
        <item m="1" x="4009"/>
        <item m="1" x="3063"/>
        <item m="1" x="1237"/>
        <item m="1" x="4202"/>
        <item m="1" x="5780"/>
        <item m="1" x="7591"/>
        <item m="1" x="5755"/>
        <item m="1" x="6137"/>
        <item m="1" x="4425"/>
        <item m="1" x="4790"/>
        <item m="1" x="4217"/>
        <item m="1" x="4190"/>
        <item m="1" x="3896"/>
        <item m="1" x="4733"/>
        <item m="1" x="5953"/>
        <item m="1" x="5691"/>
        <item m="1" x="4141"/>
        <item m="1" x="5277"/>
        <item m="1" x="926"/>
        <item m="1" x="1230"/>
        <item m="1" x="540"/>
        <item m="1" x="6048"/>
        <item m="1" x="1802"/>
        <item m="1" x="2557"/>
        <item m="1" x="2129"/>
        <item m="1" x="5137"/>
        <item m="1" x="4069"/>
        <item m="1" x="896"/>
        <item m="1" x="2916"/>
        <item m="1" x="6494"/>
        <item m="1" x="2367"/>
        <item m="1" x="7618"/>
        <item m="1" x="6971"/>
        <item m="1" x="3650"/>
        <item m="1" x="1235"/>
        <item m="1" x="6201"/>
        <item m="1" x="371"/>
        <item m="1" x="3153"/>
        <item m="1" x="4965"/>
        <item m="1" x="3096"/>
        <item m="1" x="5674"/>
        <item m="1" x="7713"/>
        <item m="1" x="5582"/>
        <item m="1" x="5613"/>
        <item m="1" x="2718"/>
        <item m="1" x="1772"/>
        <item m="1" x="676"/>
        <item m="1" x="1552"/>
        <item m="1" x="4483"/>
        <item m="1" x="3011"/>
        <item m="1" x="2403"/>
        <item m="1" x="4642"/>
        <item m="1" x="5891"/>
        <item m="1" x="1173"/>
        <item m="1" x="3116"/>
        <item m="1" x="787"/>
        <item m="1" x="1438"/>
        <item m="1" x="4507"/>
        <item m="1" x="4502"/>
        <item m="1" x="592"/>
        <item m="1" x="5481"/>
        <item m="1" x="6457"/>
        <item m="1" x="3317"/>
        <item m="1" x="2230"/>
        <item m="1" x="6988"/>
        <item m="1" x="5011"/>
        <item m="1" x="4658"/>
        <item m="1" x="5864"/>
        <item m="1" x="2698"/>
        <item m="1" x="1502"/>
        <item m="1" x="1324"/>
        <item m="1" x="1352"/>
        <item m="1" x="7746"/>
        <item m="1" x="7186"/>
        <item m="1" x="2734"/>
        <item m="1" x="7652"/>
        <item m="1" x="7896"/>
        <item m="1" x="6780"/>
        <item m="1" x="1559"/>
        <item m="1" x="5021"/>
        <item m="1" x="2594"/>
        <item m="1" x="7424"/>
        <item m="1" x="5456"/>
        <item m="1" x="2462"/>
        <item m="1" x="2956"/>
        <item x="92"/>
        <item m="1" x="5509"/>
        <item m="1" x="6739"/>
        <item m="1" x="4783"/>
        <item m="1" x="2501"/>
        <item m="1" x="4782"/>
        <item m="1" x="960"/>
        <item m="1" x="5713"/>
        <item m="1" x="4633"/>
        <item m="1" x="7673"/>
        <item m="1" x="3212"/>
        <item m="1" x="7581"/>
        <item m="1" x="2622"/>
        <item m="1" x="1050"/>
        <item m="1" x="359"/>
        <item m="1" x="1981"/>
        <item m="1" x="4527"/>
        <item m="1" x="7483"/>
        <item m="1" x="2412"/>
        <item m="1" x="2638"/>
        <item m="1" x="626"/>
        <item m="1" x="898"/>
        <item m="1" x="3431"/>
        <item m="1" x="6605"/>
        <item m="1" x="6126"/>
        <item m="1" x="2406"/>
        <item m="1" x="4316"/>
        <item m="1" x="4683"/>
        <item m="1" x="3394"/>
        <item m="1" x="1074"/>
        <item m="1" x="2003"/>
        <item m="1" x="1029"/>
        <item m="1" x="5226"/>
        <item m="1" x="2252"/>
        <item m="1" x="7710"/>
        <item m="1" x="828"/>
        <item m="1" x="3058"/>
        <item m="1" x="5035"/>
        <item m="1" x="4562"/>
        <item m="1" x="4332"/>
        <item m="1" x="5276"/>
        <item m="1" x="6664"/>
        <item m="1" x="1926"/>
        <item m="1" x="1002"/>
        <item m="1" x="2262"/>
        <item m="1" x="3207"/>
        <item m="1" x="2054"/>
        <item m="1" x="7705"/>
        <item m="1" x="6184"/>
        <item m="1" x="2180"/>
        <item m="1" x="2940"/>
        <item m="1" x="1286"/>
        <item m="1" x="634"/>
        <item m="1" x="396"/>
        <item m="1" x="5695"/>
        <item m="1" x="1260"/>
        <item m="1" x="4810"/>
        <item m="1" x="4534"/>
        <item m="1" x="2946"/>
        <item m="1" x="5245"/>
        <item m="1" x="3598"/>
        <item m="1" x="6355"/>
        <item m="1" x="6077"/>
        <item m="1" x="3168"/>
        <item m="1" x="6352"/>
        <item m="1" x="3143"/>
        <item m="1" x="6624"/>
        <item m="1" x="770"/>
        <item m="1" x="1719"/>
        <item m="1" x="5375"/>
        <item m="1" x="1938"/>
        <item m="1" x="6387"/>
        <item m="1" x="6641"/>
        <item m="1" x="2329"/>
        <item m="1" x="7085"/>
        <item m="1" x="1454"/>
        <item m="1" x="1875"/>
        <item m="1" x="1657"/>
        <item m="1" x="335"/>
        <item m="1" x="2903"/>
        <item m="1" x="2533"/>
        <item m="1" x="6711"/>
        <item m="1" x="7781"/>
        <item m="1" x="3724"/>
        <item m="1" x="1982"/>
        <item m="1" x="2293"/>
        <item m="1" x="3010"/>
        <item m="1" x="4692"/>
        <item m="1" x="1847"/>
        <item m="1" x="2289"/>
        <item m="1" x="6633"/>
        <item m="1" x="4398"/>
        <item m="1" x="2060"/>
        <item m="1" x="7293"/>
        <item m="1" x="7686"/>
        <item m="1" x="5534"/>
        <item m="1" x="6744"/>
        <item m="1" x="4388"/>
        <item m="1" x="5342"/>
        <item m="1" x="7065"/>
        <item m="1" x="1752"/>
        <item m="1" x="5240"/>
        <item m="1" x="2797"/>
        <item m="1" x="4511"/>
        <item m="1" x="5195"/>
        <item m="1" x="3787"/>
        <item m="1" x="811"/>
        <item m="1" x="6054"/>
        <item m="1" x="3016"/>
        <item m="1" x="5163"/>
        <item m="1" x="847"/>
        <item m="1" x="2654"/>
        <item m="1" x="1604"/>
        <item m="1" x="5053"/>
        <item m="1" x="3979"/>
        <item m="1" x="2478"/>
        <item m="1" x="7216"/>
        <item m="1" x="4705"/>
        <item m="1" x="337"/>
        <item m="1" x="1934"/>
        <item m="1" x="7090"/>
        <item m="1" x="1251"/>
        <item m="1" x="4411"/>
        <item m="1" x="7899"/>
        <item m="1" x="5923"/>
        <item m="1" x="5905"/>
        <item m="1" x="5799"/>
        <item m="1" x="5189"/>
        <item m="1" x="6223"/>
        <item m="1" x="1593"/>
        <item m="1" x="7908"/>
        <item m="1" x="3353"/>
        <item m="1" x="982"/>
        <item m="1" x="7651"/>
        <item m="1" x="1551"/>
        <item m="1" x="3389"/>
        <item m="1" x="3621"/>
        <item m="1" x="992"/>
        <item m="1" x="7373"/>
        <item m="1" x="2682"/>
        <item m="1" x="7019"/>
        <item m="1" x="3737"/>
        <item m="1" x="7125"/>
        <item m="1" x="5273"/>
        <item m="1" x="6662"/>
        <item m="1" x="5233"/>
        <item m="1" x="2405"/>
        <item m="1" x="731"/>
        <item m="1" x="4575"/>
        <item m="1" x="3616"/>
        <item m="1" x="2719"/>
        <item m="1" x="7714"/>
        <item m="1" x="7986"/>
        <item m="1" x="1467"/>
        <item m="1" x="3740"/>
        <item m="1" x="6955"/>
        <item m="1" x="680"/>
        <item m="1" x="5551"/>
        <item m="1" x="3855"/>
        <item m="1" x="6069"/>
        <item m="1" x="3366"/>
        <item m="1" x="666"/>
        <item m="1" x="6670"/>
        <item m="1" x="2681"/>
        <item m="1" x="5044"/>
        <item m="1" x="6148"/>
        <item m="1" x="6677"/>
        <item m="1" x="6245"/>
        <item m="1" x="772"/>
        <item m="1" x="3164"/>
        <item m="1" x="3506"/>
        <item m="1" x="628"/>
        <item m="1" x="588"/>
        <item m="1" x="3189"/>
        <item m="1" x="4509"/>
        <item m="1" x="1721"/>
        <item m="1" x="4949"/>
        <item m="1" x="1945"/>
        <item m="1" x="2312"/>
        <item m="1" x="1316"/>
        <item m="1" x="2640"/>
        <item m="1" x="5380"/>
        <item m="1" x="3244"/>
        <item m="1" x="4986"/>
        <item m="1" x="4120"/>
        <item m="1" x="1603"/>
        <item m="1" x="3361"/>
        <item m="1" x="2902"/>
        <item m="1" x="6472"/>
        <item m="1" x="6176"/>
        <item m="1" x="5365"/>
        <item m="1" x="3265"/>
        <item m="1" x="5531"/>
        <item m="1" x="7241"/>
        <item m="1" x="817"/>
        <item m="1" x="1805"/>
        <item m="1" x="5257"/>
        <item m="1" x="3139"/>
        <item m="1" x="2085"/>
        <item m="1" x="5220"/>
        <item m="1" x="7995"/>
        <item m="1" x="1659"/>
        <item m="1" x="3873"/>
        <item m="1" x="3853"/>
        <item m="1" x="7630"/>
        <item m="1" x="2700"/>
        <item m="1" x="3824"/>
        <item m="1" x="7527"/>
        <item m="1" x="7780"/>
        <item m="1" x="3677"/>
        <item m="1" x="2612"/>
        <item m="1" x="4847"/>
        <item m="1" x="6381"/>
        <item m="1" x="7384"/>
        <item m="1" x="2604"/>
        <item m="1" x="6999"/>
        <item m="1" x="7905"/>
        <item m="1" x="7405"/>
        <item m="1" x="3975"/>
        <item m="1" x="3767"/>
        <item m="1" x="2843"/>
        <item m="1" x="1011"/>
        <item m="1" x="7875"/>
        <item m="1" x="6958"/>
        <item m="1" x="7140"/>
        <item m="1" x="3019"/>
        <item m="1" x="3388"/>
        <item m="1" x="5416"/>
        <item m="1" x="3076"/>
        <item m="1" x="6464"/>
        <item m="1" x="1271"/>
        <item m="1" x="2143"/>
        <item m="1" x="5948"/>
        <item m="1" x="1828"/>
        <item m="1" x="6504"/>
        <item m="1" x="3516"/>
        <item m="1" x="2217"/>
        <item m="1" x="2532"/>
        <item m="1" x="4818"/>
        <item m="1" x="6828"/>
        <item m="1" x="7853"/>
        <item m="1" x="7823"/>
        <item m="1" x="6412"/>
        <item m="1" x="825"/>
        <item m="1" x="901"/>
        <item m="1" x="1180"/>
        <item m="1" x="1249"/>
        <item m="1" x="5104"/>
        <item m="1" x="7427"/>
        <item m="1" x="4515"/>
        <item m="1" x="6097"/>
        <item m="1" x="7054"/>
        <item m="1" x="7321"/>
        <item m="1" x="1612"/>
        <item m="1" x="6061"/>
        <item m="1" x="7219"/>
        <item m="1" x="4617"/>
        <item m="1" x="6403"/>
        <item m="1" x="5464"/>
        <item m="1" x="6369"/>
        <item m="1" x="5161"/>
        <item m="1" x="5682"/>
        <item m="1" x="6138"/>
        <item m="1" x="2634"/>
        <item m="1" x="5686"/>
        <item m="1" x="4220"/>
        <item m="1" x="394"/>
        <item m="1" x="882"/>
        <item m="1" x="519"/>
        <item m="1" x="694"/>
        <item m="1" x="661"/>
        <item m="1" x="5356"/>
        <item m="1" x="5694"/>
        <item m="1" x="642"/>
        <item m="1" x="7341"/>
        <item m="1" x="1135"/>
        <item m="1" x="923"/>
        <item m="1" x="5087"/>
        <item m="1" x="387"/>
        <item m="1" x="5138"/>
        <item m="1" x="1942"/>
        <item m="1" x="2379"/>
        <item m="1" x="5856"/>
        <item m="1" x="2662"/>
        <item m="1" x="436"/>
        <item m="1" x="1908"/>
        <item m="1" x="1209"/>
        <item m="1" x="1666"/>
        <item m="1" x="1305"/>
        <item m="1" x="624"/>
        <item m="1" x="508"/>
        <item m="1" x="4687"/>
        <item m="1" x="7697"/>
        <item m="1" x="3802"/>
        <item m="1" x="3441"/>
        <item m="1" x="3383"/>
        <item m="1" x="5250"/>
        <item m="1" x="6303"/>
        <item m="1" x="3310"/>
        <item m="1" x="6447"/>
        <item m="1" x="6128"/>
        <item m="1" x="3368"/>
        <item m="1" x="6114"/>
        <item m="1" x="5555"/>
        <item m="1" x="5207"/>
        <item m="1" x="3083"/>
        <item m="1" x="7477"/>
        <item m="1" x="5156"/>
        <item m="1" x="1643"/>
        <item m="1" x="2496"/>
        <item m="1" x="5986"/>
        <item m="1" x="2155"/>
        <item m="1" x="1234"/>
        <item m="1" x="838"/>
        <item m="1" x="1672"/>
        <item m="1" x="1171"/>
        <item m="1" x="5873"/>
        <item m="1" x="2110"/>
        <item m="1" x="6966"/>
        <item m="1" x="3522"/>
        <item m="1" x="2339"/>
        <item m="1" x="5332"/>
        <item m="1" x="5466"/>
        <item m="1" x="4285"/>
        <item m="1" x="2644"/>
        <item m="1" x="1781"/>
        <item m="1" x="2363"/>
        <item m="1" x="777"/>
        <item m="1" x="4445"/>
        <item m="1" x="6065"/>
        <item m="1" x="7492"/>
        <item m="1" x="1246"/>
        <item m="1" x="2877"/>
        <item m="1" x="6122"/>
        <item m="1" x="4401"/>
        <item m="1" x="1864"/>
        <item m="1" x="6098"/>
        <item m="1" x="5037"/>
        <item m="1" x="2803"/>
        <item m="1" x="6089"/>
        <item m="1" x="3660"/>
        <item m="1" x="6341"/>
        <item m="1" x="815"/>
        <item m="1" x="2336"/>
        <item m="1" x="1610"/>
        <item m="1" x="472"/>
        <item m="1" x="7771"/>
        <item m="1" x="6784"/>
        <item m="1" x="1410"/>
        <item m="1" x="3929"/>
        <item m="1" x="3910"/>
        <item m="1" x="6467"/>
        <item m="1" x="7010"/>
        <item m="1" x="1872"/>
        <item m="1" x="3892"/>
        <item m="1" x="5150"/>
        <item m="1" x="5485"/>
        <item m="1" x="1460"/>
        <item m="1" x="6082"/>
        <item m="1" x="6117"/>
        <item m="1" x="3786"/>
        <item m="1" x="1373"/>
        <item m="1" x="1382"/>
        <item m="1" x="5405"/>
        <item m="1" x="2275"/>
        <item m="1" x="1070"/>
        <item m="1" x="2260"/>
        <item m="1" x="2035"/>
        <item m="1" x="4872"/>
        <item m="1" x="5772"/>
        <item m="1" x="1355"/>
        <item m="1" x="996"/>
        <item m="1" x="5933"/>
        <item m="1" x="6154"/>
        <item m="1" x="5447"/>
        <item m="1" x="7982"/>
        <item m="1" x="7432"/>
        <item m="1" x="1184"/>
        <item m="1" x="7813"/>
        <item m="1" x="4701"/>
        <item m="1" x="5388"/>
        <item m="1" x="7617"/>
        <item m="1" x="4133"/>
        <item m="1" x="3890"/>
        <item m="1" x="2807"/>
        <item m="1" x="7619"/>
        <item m="1" x="3041"/>
        <item m="1" x="1525"/>
        <item m="1" x="2099"/>
        <item m="1" x="931"/>
        <item m="1" x="1526"/>
        <item m="1" x="645"/>
        <item m="1" x="7058"/>
        <item m="1" x="4871"/>
        <item m="1" x="1353"/>
        <item m="1" x="5822"/>
        <item m="1" x="1585"/>
        <item m="1" x="2621"/>
        <item m="1" x="7206"/>
        <item m="1" x="4640"/>
        <item m="1" x="4900"/>
        <item m="1" x="2020"/>
        <item m="1" x="4635"/>
        <item m="1" x="4337"/>
        <item m="1" x="5038"/>
        <item m="1" x="701"/>
        <item m="1" x="737"/>
        <item m="1" x="1569"/>
        <item m="1" x="1611"/>
        <item m="1" x="4718"/>
        <item m="1" x="1130"/>
        <item m="1" x="2286"/>
        <item m="1" x="6517"/>
        <item m="1" x="7067"/>
        <item m="1" x="3404"/>
        <item m="1" x="3318"/>
        <item m="1" x="534"/>
        <item m="1" x="6159"/>
        <item m="1" x="7888"/>
        <item m="1" x="5108"/>
        <item m="1" x="3144"/>
        <item m="1" x="1086"/>
        <item m="1" x="2768"/>
        <item m="1" x="3952"/>
        <item m="1" x="3021"/>
        <item m="1" x="2832"/>
        <item m="1" x="4830"/>
        <item m="1" x="6629"/>
        <item m="1" x="1331"/>
        <item m="1" x="1431"/>
        <item m="1" x="7179"/>
        <item m="1" x="7192"/>
        <item m="1" x="7145"/>
        <item m="1" x="7097"/>
        <item m="1" x="1161"/>
        <item m="1" x="5248"/>
        <item m="1" x="1768"/>
        <item m="1" x="5639"/>
        <item m="1" x="7791"/>
        <item m="1" x="2579"/>
        <item m="1" x="5381"/>
        <item m="1" x="3762"/>
        <item m="1" x="2844"/>
        <item m="1" x="4710"/>
        <item m="1" x="1914"/>
        <item m="1" x="7375"/>
        <item m="1" x="881"/>
        <item m="1" x="5523"/>
        <item m="1" x="6540"/>
        <item m="1" x="1539"/>
        <item m="1" x="3240"/>
        <item m="1" x="902"/>
        <item m="1" x="1648"/>
        <item m="1" x="5253"/>
        <item m="1" x="3257"/>
        <item m="1" x="4674"/>
        <item m="1" x="3925"/>
        <item m="1" x="5657"/>
        <item m="1" x="3607"/>
        <item m="1" x="1631"/>
        <item m="1" x="7508"/>
        <item m="1" x="691"/>
        <item m="1" x="3864"/>
        <item m="1" x="7756"/>
        <item m="1" x="3044"/>
        <item m="1" x="2987"/>
        <item m="1" x="3790"/>
        <item m="1" x="365"/>
        <item m="1" x="6162"/>
        <item m="1" x="6056"/>
        <item m="1" x="1722"/>
        <item m="1" x="6168"/>
        <item m="1" x="4436"/>
        <item m="1" x="7211"/>
        <item m="1" x="3647"/>
        <item m="1" x="2639"/>
        <item m="1" x="7736"/>
        <item m="1" x="6445"/>
        <item m="1" x="3584"/>
        <item m="1" x="7970"/>
        <item m="1" x="7883"/>
        <item m="1" x="4368"/>
        <item m="1" x="3588"/>
        <item m="1" x="5294"/>
        <item m="1" x="4776"/>
        <item m="1" x="782"/>
        <item m="1" x="6493"/>
        <item m="1" x="4021"/>
        <item m="1" x="4298"/>
        <item m="1" x="2938"/>
        <item m="1" x="7669"/>
        <item m="1" x="1015"/>
        <item m="1" x="4282"/>
        <item m="1" x="4874"/>
        <item m="1" x="5564"/>
        <item m="1" x="5499"/>
        <item m="1" x="4589"/>
        <item m="1" x="7608"/>
        <item m="1" x="1075"/>
        <item m="1" x="4080"/>
        <item m="1" x="3657"/>
        <item m="1" x="446"/>
        <item m="1" x="5369"/>
        <item m="1" x="769"/>
        <item m="1" x="3246"/>
        <item m="1" x="6513"/>
        <item m="1" x="4592"/>
        <item m="1" x="4219"/>
        <item m="1" x="6242"/>
        <item m="1" x="5024"/>
        <item m="1" x="3382"/>
        <item m="1" x="4149"/>
        <item m="1" x="6214"/>
        <item m="1" x="5260"/>
        <item m="1" x="382"/>
        <item m="1" x="6166"/>
        <item m="1" x="2658"/>
        <item m="1" x="4339"/>
        <item m="1" x="5543"/>
        <item m="1" x="4816"/>
        <item m="1" x="614"/>
        <item m="1" x="4205"/>
        <item m="1" x="6709"/>
        <item m="1" x="7455"/>
        <item m="1" x="3061"/>
        <item m="1" x="343"/>
        <item m="1" x="5996"/>
        <item m="1" x="7276"/>
        <item m="1" x="7854"/>
        <item m="1" x="1812"/>
        <item m="1" x="3461"/>
        <item m="1" x="431"/>
        <item m="1" x="1996"/>
        <item m="1" x="3582"/>
        <item m="1" x="5093"/>
        <item m="1" x="1291"/>
        <item m="1" x="4868"/>
        <item m="1" x="5990"/>
        <item m="1" x="3990"/>
        <item m="1" x="3995"/>
        <item m="1" x="1089"/>
        <item m="1" x="5054"/>
        <item m="1" x="5392"/>
        <item m="1" x="5118"/>
        <item m="1" x="3909"/>
        <item m="1" x="7955"/>
        <item m="1" x="946"/>
        <item m="1" x="7393"/>
        <item m="1" x="2187"/>
        <item m="1" x="5880"/>
        <item m="1" x="7851"/>
        <item m="1" x="7752"/>
        <item m="1" x="2182"/>
        <item m="1" x="6040"/>
        <item m="1" x="681"/>
        <item m="1" x="7357"/>
        <item m="1" x="6423"/>
        <item m="1" x="4224"/>
        <item m="1" x="2265"/>
        <item m="1" x="5301"/>
        <item m="1" x="7532"/>
        <item m="1" x="3301"/>
        <item m="1" x="3470"/>
        <item m="1" x="2145"/>
        <item m="1" x="695"/>
        <item m="1" x="1066"/>
        <item m="1" x="5071"/>
        <item m="1" x="6049"/>
        <item m="1" x="6195"/>
        <item m="1" x="4209"/>
        <item m="1" x="7734"/>
        <item m="1" x="5722"/>
        <item m="1" x="2904"/>
        <item m="1" x="5476"/>
        <item m="1" x="6263"/>
        <item m="1" x="1955"/>
        <item m="1" x="5325"/>
        <item m="1" x="2006"/>
        <item m="1" x="1427"/>
        <item m="1" x="1778"/>
        <item m="1" x="2330"/>
        <item m="1" x="857"/>
        <item m="1" x="1870"/>
        <item m="1" x="4542"/>
        <item m="1" x="774"/>
        <item m="1" x="1921"/>
        <item m="1" x="4379"/>
        <item m="1" x="4945"/>
        <item m="1" x="2741"/>
        <item m="1" x="2928"/>
        <item m="1" x="6047"/>
        <item m="1" x="2921"/>
        <item m="1" x="1348"/>
        <item m="1" x="3322"/>
        <item m="1" x="6317"/>
        <item m="1" x="2812"/>
        <item m="1" x="4352"/>
        <item m="1" x="2301"/>
        <item m="1" x="1911"/>
        <item m="1" x="1686"/>
        <item m="1" x="3399"/>
        <item m="1" x="4557"/>
        <item m="1" x="6796"/>
        <item m="1" x="6895"/>
        <item m="1" x="7177"/>
        <item m="1" x="4921"/>
        <item m="1" x="5975"/>
        <item m="1" x="2901"/>
        <item m="1" x="1008"/>
        <item m="1" x="5477"/>
        <item m="1" x="6731"/>
        <item m="1" x="574"/>
        <item m="1" x="720"/>
        <item m="1" x="1480"/>
        <item m="1" x="3005"/>
        <item m="1" x="4543"/>
        <item m="1" x="3422"/>
        <item m="1" x="7506"/>
        <item m="1" x="5469"/>
        <item m="1" x="4155"/>
        <item m="1" x="914"/>
        <item m="1" x="3648"/>
        <item m="1" x="3231"/>
        <item m="1" x="5076"/>
        <item m="1" x="5989"/>
        <item m="1" x="6859"/>
        <item m="1" x="7310"/>
        <item m="1" x="5592"/>
        <item m="1" x="4508"/>
        <item m="1" x="2894"/>
        <item m="1" x="2381"/>
        <item m="1" x="3093"/>
        <item m="1" x="448"/>
        <item m="1" x="4152"/>
        <item m="1" x="4915"/>
        <item m="1" x="7294"/>
        <item m="1" x="7872"/>
        <item m="1" x="3331"/>
        <item m="1" x="668"/>
        <item m="1" x="2776"/>
        <item m="1" x="2490"/>
        <item m="1" x="3048"/>
        <item m="1" x="379"/>
        <item m="1" x="2948"/>
        <item m="1" x="3187"/>
        <item m="1" x="6021"/>
        <item m="1" x="5170"/>
        <item m="1" x="6651"/>
        <item m="1" x="3998"/>
        <item m="1" x="6808"/>
        <item m="1" x="7377"/>
        <item m="1" x="1790"/>
        <item m="1" x="2934"/>
        <item m="1" x="4532"/>
        <item m="1" x="682"/>
        <item m="1" x="5726"/>
        <item m="1" x="3615"/>
        <item m="1" x="1976"/>
        <item m="1" x="6725"/>
        <item m="1" x="2945"/>
        <item m="1" x="6699"/>
        <item m="1" x="2696"/>
        <item m="1" x="3543"/>
        <item m="1" x="1861"/>
        <item m="1" x="6866"/>
        <item m="1" x="4948"/>
        <item m="1" x="4610"/>
        <item m="1" x="1323"/>
        <item m="1" x="6433"/>
        <item m="1" x="1379"/>
        <item m="1" x="4276"/>
        <item m="1" x="4075"/>
        <item m="1" x="6721"/>
        <item m="1" x="4225"/>
        <item m="1" x="4622"/>
        <item m="1" x="1273"/>
        <item m="1" x="2867"/>
        <item m="1" x="3226"/>
        <item m="1" x="1894"/>
        <item m="1" x="6502"/>
        <item m="1" x="7284"/>
        <item m="1" x="562"/>
        <item m="1" x="1520"/>
        <item m="1" x="4825"/>
        <item m="1" x="6499"/>
        <item m="1" x="7890"/>
        <item m="1" x="6340"/>
        <item m="1" x="7933"/>
        <item m="1" x="1283"/>
        <item m="1" x="5151"/>
        <item m="1" x="3501"/>
        <item m="1" x="3229"/>
        <item m="1" x="5135"/>
        <item m="1" x="5299"/>
        <item m="1" x="2821"/>
        <item m="1" x="2510"/>
        <item m="1" x="5945"/>
        <item m="1" x="7197"/>
        <item m="1" x="5055"/>
        <item m="1" x="2407"/>
        <item m="1" x="7496"/>
        <item m="1" x="7628"/>
        <item m="1" x="6845"/>
        <item m="1" x="6400"/>
        <item m="1" x="2601"/>
        <item m="1" x="2559"/>
        <item m="1" x="2619"/>
        <item m="1" x="6408"/>
        <item m="1" x="4118"/>
        <item m="1" x="2842"/>
        <item m="1" x="5183"/>
        <item m="1" x="3789"/>
        <item m="1" x="1192"/>
        <item m="1" x="413"/>
        <item m="1" x="1933"/>
        <item m="1" x="1890"/>
        <item m="1" x="7408"/>
        <item m="1" x="6462"/>
        <item m="1" x="7551"/>
        <item m="1" x="3036"/>
        <item m="1" x="1777"/>
        <item m="1" x="7315"/>
        <item m="1" x="2679"/>
        <item m="1" x="5698"/>
        <item m="1" x="7391"/>
        <item m="1" x="2335"/>
        <item m="1" x="6216"/>
        <item m="1" x="2063"/>
        <item m="1" x="1146"/>
        <item x="239"/>
        <item m="1" x="953"/>
        <item m="1" x="4390"/>
        <item m="1" x="2689"/>
        <item m="1" x="3916"/>
        <item m="1" x="1534"/>
        <item m="1" x="5828"/>
        <item m="1" x="541"/>
        <item m="1" x="2233"/>
        <item m="1" x="4208"/>
        <item m="1" x="5026"/>
        <item m="1" x="6221"/>
        <item m="1" x="7695"/>
        <item m="1" x="542"/>
        <item m="1" x="4717"/>
        <item m="1" x="1397"/>
        <item m="1" x="2584"/>
        <item m="1" x="3641"/>
        <item m="1" x="6580"/>
        <item m="1" x="2337"/>
        <item m="1" x="884"/>
        <item m="1" x="7600"/>
        <item m="1" x="4914"/>
        <item m="1" x="3500"/>
        <item m="1" x="1988"/>
        <item m="1" x="4271"/>
        <item m="1" x="6180"/>
        <item m="1" x="1774"/>
        <item m="1" x="422"/>
        <item m="1" x="3675"/>
        <item m="1" x="3074"/>
        <item m="1" x="6622"/>
        <item m="1" x="7250"/>
        <item m="1" x="2908"/>
        <item m="1" x="5852"/>
        <item m="1" x="2871"/>
        <item m="1" x="5866"/>
        <item m="1" x="7557"/>
        <item m="1" x="7553"/>
        <item m="1" x="3567"/>
        <item m="1" x="7571"/>
        <item m="1" x="1094"/>
        <item m="1" x="2642"/>
        <item m="1" x="5445"/>
        <item m="1" x="5506"/>
        <item m="1" x="2482"/>
        <item m="1" x="2448"/>
        <item m="1" x="7261"/>
        <item m="1" x="7228"/>
        <item m="1" x="3320"/>
        <item m="1" x="4700"/>
        <item m="1" x="4682"/>
        <item m="1" x="6727"/>
        <item m="1" x="804"/>
        <item m="1" x="849"/>
        <item m="1" x="350"/>
        <item m="1" x="6510"/>
        <item m="1" x="3754"/>
        <item m="1" x="3780"/>
        <item m="1" x="1651"/>
        <item m="1" x="5075"/>
        <item m="1" x="7726"/>
        <item m="1" x="4720"/>
        <item m="1" x="7754"/>
        <item m="1" x="7911"/>
        <item m="1" x="4164"/>
        <item m="1" x="4171"/>
        <item m="1" x="2237"/>
        <item m="1" x="2778"/>
        <item m="1" x="1078"/>
        <item m="1" x="5471"/>
        <item m="1" x="1518"/>
        <item m="1" x="6850"/>
        <item m="1" x="6418"/>
        <item m="1" x="5649"/>
        <item m="1" x="5961"/>
        <item m="1" x="3605"/>
        <item m="1" x="3955"/>
        <item m="1" x="1314"/>
        <item m="1" x="3454"/>
        <item m="1" x="6734"/>
        <item m="1" x="3550"/>
        <item m="1" x="2913"/>
        <item m="1" x="1233"/>
        <item m="1" x="3281"/>
        <item m="1" x="1063"/>
        <item m="1" x="4630"/>
        <item m="1" x="1290"/>
        <item m="1" x="5062"/>
        <item m="1" x="4597"/>
        <item m="1" x="4721"/>
        <item m="1" x="3671"/>
        <item m="1" x="1764"/>
        <item m="1" x="5029"/>
        <item m="1" x="456"/>
        <item m="1" x="1675"/>
        <item m="1" x="1961"/>
        <item m="1" x="4645"/>
        <item m="1" x="5931"/>
        <item m="1" x="820"/>
        <item m="1" x="816"/>
        <item m="1" x="827"/>
        <item m="1" x="837"/>
        <item m="1" x="2513"/>
        <item m="1" x="3637"/>
        <item m="1" x="6583"/>
        <item m="1" x="3177"/>
        <item m="1" x="1257"/>
        <item m="1" x="7806"/>
        <item m="1" x="6076"/>
        <item m="1" x="2159"/>
        <item m="1" x="5448"/>
        <item m="1" x="5634"/>
        <item m="1" x="5084"/>
        <item m="1" x="5404"/>
        <item m="1" x="7481"/>
        <item m="1" x="5424"/>
        <item m="1" x="5764"/>
        <item m="1" x="1696"/>
        <item m="1" x="6556"/>
        <item m="1" x="2492"/>
        <item m="1" x="2664"/>
        <item m="1" x="7873"/>
        <item m="1" x="2012"/>
        <item m="1" x="7658"/>
        <item m="1" x="2949"/>
        <item m="1" x="897"/>
        <item m="1" x="7002"/>
        <item m="1" x="979"/>
        <item m="1" x="4295"/>
        <item m="1" x="2727"/>
        <item m="1" x="2896"/>
        <item m="1" x="3134"/>
        <item m="1" x="832"/>
        <item m="1" x="6398"/>
        <item m="1" x="3110"/>
        <item m="1" x="4670"/>
        <item m="1" x="7352"/>
        <item m="1" x="433"/>
        <item m="1" x="4356"/>
        <item m="1" x="2919"/>
        <item m="1" x="2044"/>
        <item m="1" x="3047"/>
        <item m="1" x="6755"/>
        <item m="1" x="1581"/>
        <item m="1" x="4503"/>
        <item m="1" x="7308"/>
        <item m="1" x="5562"/>
        <item m="1" x="1299"/>
        <item m="1" x="2958"/>
        <item m="1" x="4484"/>
        <item m="1" x="7342"/>
        <item m="1" x="6562"/>
        <item m="1" x="4463"/>
        <item m="1" x="7351"/>
        <item m="1" x="4549"/>
        <item m="1" x="3972"/>
        <item m="1" x="476"/>
        <item m="1" x="1874"/>
        <item m="1" x="6837"/>
        <item m="1" x="7862"/>
        <item m="1" x="6227"/>
        <item m="1" x="1965"/>
        <item m="1" x="1369"/>
        <item m="1" x="533"/>
        <item m="1" x="649"/>
        <item m="1" x="2190"/>
        <item m="1" x="3509"/>
        <item m="1" x="3034"/>
        <item m="1" x="766"/>
        <item m="1" x="2752"/>
        <item m="1" x="2009"/>
        <item m="1" x="2010"/>
        <item m="1" x="759"/>
        <item m="1" x="1780"/>
        <item m="1" x="524"/>
        <item m="1" x="3743"/>
        <item m="1" x="6490"/>
        <item m="1" x="6386"/>
        <item m="1" x="3070"/>
        <item m="1" x="1025"/>
        <item m="1" x="940"/>
        <item m="1" x="5097"/>
        <item m="1" x="5617"/>
        <item m="1" x="1289"/>
        <item m="1" x="3889"/>
        <item m="1" x="2219"/>
        <item m="1" x="4975"/>
        <item m="1" x="3355"/>
        <item m="1" x="7629"/>
        <item m="1" x="5247"/>
        <item m="1" x="5669"/>
        <item m="1" x="3085"/>
        <item m="1" x="733"/>
        <item m="1" x="6617"/>
        <item m="1" x="3299"/>
        <item m="1" x="5516"/>
        <item m="1" x="7060"/>
        <item m="1" x="7075"/>
        <item m="1" x="6703"/>
        <item m="1" x="5608"/>
        <item m="1" x="1446"/>
        <item m="1" x="6574"/>
        <item m="1" x="4798"/>
        <item m="1" x="4786"/>
        <item m="1" x="1119"/>
        <item m="1" x="4763"/>
        <item m="1" x="3781"/>
        <item m="1" x="4181"/>
        <item m="1" x="4734"/>
        <item m="1" x="1071"/>
        <item m="1" x="6348"/>
        <item m="1" x="2971"/>
        <item m="1" x="2392"/>
        <item m="1" x="2754"/>
        <item m="1" x="2935"/>
        <item m="1" x="3292"/>
        <item m="1" x="7681"/>
        <item m="1" x="1983"/>
        <item m="1" x="7132"/>
        <item m="1" x="4750"/>
        <item m="1" x="4923"/>
        <item m="1" x="4777"/>
        <item x="155"/>
        <item m="1" x="6534"/>
        <item m="1" x="5361"/>
        <item m="1" x="2758"/>
        <item m="1" x="989"/>
        <item m="1" x="3587"/>
        <item m="1" x="4046"/>
        <item m="1" x="3571"/>
        <item m="1" x="5336"/>
        <item m="1" x="5142"/>
        <item m="1" x="5895"/>
        <item m="1" x="5229"/>
        <item m="1" x="3658"/>
        <item m="1" x="3662"/>
        <item m="1" x="2886"/>
        <item m="1" x="4749"/>
        <item m="1" x="4216"/>
        <item m="1" x="4240"/>
        <item m="1" x="4453"/>
        <item m="1" x="4044"/>
        <item m="1" x="4313"/>
        <item m="1" x="3601"/>
        <item m="1" x="478"/>
        <item m="1" x="1377"/>
        <item m="1" x="535"/>
        <item m="1" x="1507"/>
        <item m="1" x="998"/>
        <item m="1" x="4396"/>
        <item m="1" x="1487"/>
        <item m="1" x="2931"/>
        <item m="1" x="2905"/>
        <item m="1" x="3067"/>
        <item m="1" x="3405"/>
        <item m="1" x="2884"/>
        <item m="1" x="2981"/>
        <item m="1" x="2957"/>
        <item m="1" x="3473"/>
        <item m="1" x="6516"/>
        <item m="1" x="3081"/>
        <item m="1" x="3037"/>
        <item m="1" x="2558"/>
        <item m="1" x="5002"/>
        <item m="1" x="7030"/>
        <item m="1" x="7784"/>
        <item m="1" x="3094"/>
        <item m="1" x="999"/>
        <item m="1" x="2070"/>
        <item m="1" x="2242"/>
        <item m="1" x="1606"/>
        <item m="1" x="2173"/>
        <item m="1" x="3931"/>
        <item m="1" x="4664"/>
        <item m="1" x="3202"/>
        <item m="1" x="356"/>
        <item m="1" x="4103"/>
        <item m="1" x="1398"/>
        <item m="1" x="1413"/>
        <item m="1" x="1405"/>
        <item m="1" x="7685"/>
        <item m="1" x="2056"/>
        <item m="1" x="7366"/>
        <item m="1" x="7478"/>
        <item m="1" x="2232"/>
        <item m="1" x="6052"/>
        <item m="1" x="5296"/>
        <item m="1" x="5272"/>
        <item m="1" x="1564"/>
        <item m="1" x="6426"/>
        <item m="1" x="2840"/>
        <item m="1" x="1970"/>
        <item m="1" x="3009"/>
        <item m="1" x="3050"/>
        <item m="1" x="1208"/>
        <item m="1" x="3480"/>
        <item m="1" x="5145"/>
        <item m="1" x="5239"/>
        <item m="1" x="5279"/>
        <item m="1" x="4768"/>
        <item m="1" x="4817"/>
        <item m="1" x="3087"/>
        <item m="1" x="4010"/>
        <item m="1" x="4263"/>
        <item m="1" x="7180"/>
        <item m="1" x="1838"/>
        <item m="1" x="7165"/>
        <item m="1" x="906"/>
        <item m="1" x="910"/>
        <item m="1" x="843"/>
        <item m="1" x="2596"/>
        <item m="1" x="6563"/>
        <item m="1" x="2087"/>
        <item m="1" x="810"/>
        <item m="1" x="3437"/>
        <item m="1" x="2813"/>
        <item m="1" x="3123"/>
        <item m="1" x="7114"/>
        <item m="1" x="2068"/>
        <item m="1" x="6902"/>
        <item m="1" x="4097"/>
        <item m="1" x="4203"/>
        <item m="1" x="4457"/>
        <item m="1" x="5426"/>
        <item m="1" x="6501"/>
        <item m="1" x="2071"/>
        <item m="1" x="5720"/>
        <item m="1" x="4930"/>
        <item m="1" x="7388"/>
        <item m="1" x="2731"/>
        <item m="1" x="2499"/>
        <item m="1" x="2270"/>
        <item m="1" x="1509"/>
        <item m="1" x="1242"/>
        <item m="1" x="7240"/>
        <item m="1" x="4887"/>
        <item m="1" x="5902"/>
        <item m="1" x="1360"/>
        <item m="1" x="3845"/>
        <item m="1" x="3973"/>
        <item m="1" x="3980"/>
        <item m="1" x="7349"/>
        <item m="1" x="7231"/>
        <item m="1" x="5326"/>
        <item m="1" x="3590"/>
        <item m="1" x="6311"/>
        <item m="1" x="4243"/>
        <item m="1" x="6075"/>
        <item m="1" x="3583"/>
        <item m="1" x="5883"/>
        <item m="1" x="2872"/>
        <item m="1" x="7082"/>
        <item m="1" x="5835"/>
        <item m="1" x="7570"/>
        <item m="1" x="5644"/>
        <item m="1" x="3962"/>
        <item m="1" x="1512"/>
        <item m="1" x="5842"/>
        <item m="1" x="7549"/>
        <item m="1" x="7761"/>
        <item m="1" x="547"/>
        <item m="1" x="7738"/>
        <item m="1" x="6152"/>
        <item m="1" x="3577"/>
        <item m="1" x="6427"/>
        <item m="1" x="2673"/>
        <item m="1" x="7552"/>
        <item m="1" x="7087"/>
        <item m="1" x="3563"/>
        <item m="1" x="7547"/>
        <item m="1" x="7742"/>
        <item m="1" x="7774"/>
        <item m="1" x="7207"/>
        <item m="1" x="5777"/>
        <item m="1" x="2216"/>
        <item m="1" x="7417"/>
        <item m="1" x="2751"/>
        <item m="1" x="525"/>
        <item m="1" x="7479"/>
        <item m="1" x="662"/>
        <item m="1" x="1155"/>
        <item m="1" x="4011"/>
        <item m="1" x="2249"/>
        <item m="1" x="4432"/>
        <item m="1" x="1700"/>
        <item m="1" x="942"/>
        <item m="1" x="5926"/>
        <item m="1" x="5992"/>
        <item m="1" x="7641"/>
        <item m="1" x="2376"/>
        <item m="1" x="2446"/>
        <item m="1" x="6179"/>
        <item m="1" x="6104"/>
        <item m="1" x="6280"/>
        <item x="17"/>
        <item m="1" x="3343"/>
        <item m="1" x="3440"/>
        <item m="1" x="3635"/>
        <item m="1" x="1796"/>
        <item m="1" x="5020"/>
        <item m="1" x="7098"/>
        <item m="1" x="7431"/>
        <item m="1" x="1511"/>
        <item m="1" x="7316"/>
        <item m="1" x="3661"/>
        <item m="1" x="4803"/>
        <item m="1" x="1601"/>
        <item m="1" x="6051"/>
        <item m="1" x="7194"/>
        <item m="1" x="1705"/>
        <item m="1" x="3328"/>
        <item m="1" x="6414"/>
        <item m="1" x="3514"/>
        <item m="1" x="5353"/>
        <item m="1" x="3423"/>
        <item m="1" x="6074"/>
        <item m="1" x="2645"/>
        <item m="1" x="1293"/>
        <item m="1" x="1616"/>
        <item m="1" x="2927"/>
        <item m="1" x="6835"/>
        <item m="1" x="3051"/>
        <item m="1" x="2042"/>
        <item m="1" x="7825"/>
        <item m="1" x="6650"/>
        <item m="1" x="6151"/>
        <item m="1" x="4265"/>
        <item m="1" x="6334"/>
        <item m="1" x="2847"/>
        <item m="1" x="6350"/>
        <item m="1" x="6639"/>
        <item m="1" x="1575"/>
        <item m="1" x="4992"/>
        <item m="1" x="2372"/>
        <item m="1" x="6273"/>
        <item m="1" x="4185"/>
        <item m="1" x="1922"/>
        <item m="1" x="3827"/>
        <item m="1" x="7101"/>
        <item m="1" x="4829"/>
        <item m="1" x="2910"/>
        <item m="1" x="6533"/>
        <item m="1" x="5863"/>
        <item m="1" x="4611"/>
        <item m="1" x="6070"/>
        <item m="1" x="2790"/>
        <item m="1" x="5289"/>
        <item m="1" x="7263"/>
        <item m="1" x="6990"/>
        <item m="1" x="7848"/>
        <item m="1" x="4253"/>
        <item m="1" x="4846"/>
        <item m="1" x="5658"/>
        <item m="1" x="3800"/>
        <item m="1" x="688"/>
        <item m="1" x="4153"/>
        <item m="1" x="3704"/>
        <item m="1" x="1084"/>
        <item m="1" x="399"/>
        <item m="1" x="1819"/>
        <item m="1" x="1417"/>
        <item m="1" x="7985"/>
        <item m="1" x="6255"/>
        <item m="1" x="7044"/>
        <item m="1" x="4212"/>
        <item m="1" x="7946"/>
        <item m="1" x="1974"/>
        <item m="1" x="4864"/>
        <item m="1" x="1179"/>
        <item m="1" x="6205"/>
        <item m="1" x="2753"/>
        <item m="1" x="1825"/>
        <item m="1" x="7218"/>
        <item m="1" x="6566"/>
        <item m="1" x="6998"/>
        <item m="1" x="4980"/>
        <item m="1" x="5046"/>
        <item m="1" x="7727"/>
        <item m="1" x="6395"/>
        <item m="1" x="4335"/>
        <item m="1" x="4311"/>
        <item m="1" x="2144"/>
        <item m="1" x="3475"/>
        <item m="1" x="4590"/>
        <item m="1" x="4013"/>
        <item m="1" x="4519"/>
        <item m="1" x="6512"/>
        <item m="1" x="7593"/>
        <item m="1" x="7881"/>
        <item m="1" x="6876"/>
        <item m="1" x="3491"/>
        <item m="1" x="5920"/>
        <item m="1" x="913"/>
        <item m="1" x="981"/>
        <item m="1" x="3342"/>
        <item m="1" x="685"/>
        <item m="1" x="2955"/>
        <item m="1" x="4300"/>
        <item m="1" x="3941"/>
        <item m="1" x="7135"/>
        <item m="1" x="2370"/>
        <item m="1" x="2895"/>
        <item m="1" x="4727"/>
        <item m="1" x="6623"/>
        <item m="1" x="6759"/>
        <item m="1" x="1388"/>
        <item m="1" x="6894"/>
        <item m="1" x="6520"/>
        <item m="1" x="2411"/>
        <item m="1" x="499"/>
        <item m="1" x="2953"/>
        <item m="1" x="5688"/>
        <item m="1" x="6974"/>
        <item m="1" x="3180"/>
        <item m="1" x="3828"/>
        <item m="1" x="6738"/>
        <item m="1" x="7163"/>
        <item m="1" x="907"/>
        <item m="1" x="1871"/>
        <item m="1" x="2254"/>
        <item m="1" x="639"/>
        <item m="1" x="1969"/>
        <item m="1" x="1968"/>
        <item m="1" x="6353"/>
        <item m="1" x="5893"/>
        <item m="1" x="4884"/>
        <item m="1" x="4395"/>
        <item m="1" x="4903"/>
        <item m="1" x="528"/>
        <item m="1" x="5324"/>
        <item m="1" x="7989"/>
        <item m="1" x="620"/>
        <item m="1" x="801"/>
        <item m="1" x="4296"/>
        <item m="1" x="6732"/>
        <item m="1" x="730"/>
        <item m="1" x="1341"/>
        <item m="1" x="5752"/>
        <item m="1" x="7834"/>
        <item m="1" x="6086"/>
        <item m="1" x="6342"/>
        <item m="1" x="5574"/>
        <item m="1" x="7143"/>
        <item m="1" x="3489"/>
        <item m="1" x="5358"/>
        <item m="1" x="5152"/>
        <item m="1" x="416"/>
        <item m="1" x="6935"/>
        <item m="1" x="7856"/>
        <item m="1" x="6488"/>
        <item m="1" x="2684"/>
        <item m="1" x="395"/>
        <item m="1" x="7094"/>
        <item m="1" x="4736"/>
        <item m="1" x="1528"/>
        <item m="1" x="7361"/>
        <item m="1" x="6854"/>
        <item m="1" x="1221"/>
        <item m="1" x="4621"/>
        <item m="1" x="6559"/>
        <item m="1" x="3190"/>
        <item m="1" x="526"/>
        <item m="1" x="4669"/>
        <item m="1" x="7048"/>
        <item m="1" x="2315"/>
        <item m="1" x="1031"/>
        <item m="1" x="348"/>
        <item m="1" x="7270"/>
        <item m="1" x="6714"/>
        <item m="1" x="4247"/>
        <item m="1" x="3214"/>
        <item m="1" x="650"/>
        <item m="1" x="5837"/>
        <item m="1" x="6750"/>
        <item m="1" x="1962"/>
        <item m="1" x="5979"/>
        <item m="1" x="6444"/>
        <item m="1" x="7472"/>
        <item m="1" x="1671"/>
        <item m="1" x="4238"/>
        <item m="1" x="7214"/>
        <item m="1" x="7047"/>
        <item m="1" x="2303"/>
        <item m="1" x="6377"/>
        <item m="1" x="1080"/>
        <item m="1" x="2825"/>
        <item m="1" x="5498"/>
        <item m="1" x="7117"/>
        <item m="1" x="2291"/>
        <item m="1" x="2400"/>
        <item m="1" x="6889"/>
        <item m="1" x="411"/>
        <item m="1" x="6809"/>
        <item m="1" x="798"/>
        <item m="1" x="3078"/>
        <item m="1" x="5005"/>
        <item m="1" x="6552"/>
        <item m="1" x="779"/>
        <item m="1" x="6760"/>
        <item m="1" x="2458"/>
        <item m="1" x="1340"/>
        <item m="1" x="2657"/>
        <item m="1" x="6911"/>
        <item m="1" x="1916"/>
        <item m="1" x="5643"/>
        <item m="1" x="1157"/>
        <item m="1" x="4245"/>
        <item m="1" x="5963"/>
        <item m="1" x="5767"/>
        <item m="1" x="6409"/>
        <item m="1" x="2980"/>
        <item m="1" x="1123"/>
        <item m="1" x="3194"/>
        <item m="1" x="5611"/>
        <item m="1" x="853"/>
        <item m="1" x="2472"/>
        <item m="1" x="5899"/>
        <item m="1" x="6762"/>
        <item m="1" x="4328"/>
        <item m="1" x="6525"/>
        <item m="1" x="1435"/>
        <item m="1" x="1133"/>
        <item m="1" x="5155"/>
        <item m="1" x="4608"/>
        <item m="1" x="3809"/>
        <item m="1" x="3053"/>
        <item m="1" x="4873"/>
        <item m="1" x="2635"/>
        <item m="1" x="6705"/>
        <item m="1" x="1265"/>
        <item m="1" x="7938"/>
        <item m="1" x="918"/>
        <item m="1" x="5102"/>
        <item m="1" x="1198"/>
        <item m="1" x="7964"/>
        <item m="1" x="4762"/>
        <item m="1" x="1325"/>
        <item m="1" x="3395"/>
        <item m="1" x="1195"/>
        <item m="1" x="6332"/>
        <item m="1" x="4758"/>
        <item m="1" x="6694"/>
        <item m="1" x="1351"/>
        <item m="1" x="5508"/>
        <item m="1" x="2049"/>
        <item m="1" x="3303"/>
        <item m="1" x="3062"/>
        <item m="1" x="5475"/>
        <item m="1" x="2343"/>
        <item m="1" x="1288"/>
        <item m="1" x="2860"/>
        <item m="1" x="485"/>
        <item m="1" x="7452"/>
        <item m="1" x="3758"/>
        <item m="1" x="5052"/>
        <item m="1" x="7703"/>
        <item m="1" x="5110"/>
        <item m="1" x="6144"/>
        <item m="1" x="3862"/>
        <item m="1" x="5014"/>
        <item m="1" x="549"/>
        <item m="1" x="5578"/>
        <item m="1" x="4495"/>
        <item m="1" x="6906"/>
        <item m="1" x="4068"/>
        <item m="1" x="7146"/>
        <item m="1" x="5099"/>
        <item m="1" x="7876"/>
        <item m="1" x="3895"/>
        <item m="1" x="3280"/>
        <item m="1" x="1912"/>
        <item m="1" x="3014"/>
        <item m="1" x="1154"/>
        <item m="1" x="3867"/>
        <item m="1" x="1297"/>
        <item m="1" x="4952"/>
        <item m="1" x="3820"/>
        <item m="1" x="985"/>
        <item m="1" x="6153"/>
        <item m="1" x="5236"/>
        <item m="1" x="3530"/>
        <item m="1" x="7786"/>
        <item m="1" x="2575"/>
        <item m="1" x="5285"/>
        <item m="1" x="3622"/>
        <item m="1" x="1949"/>
        <item m="1" x="7178"/>
        <item m="1" x="2616"/>
        <item m="1" x="5390"/>
        <item m="1" x="935"/>
        <item m="1" x="6927"/>
        <item m="1" x="1017"/>
        <item m="1" x="1280"/>
        <item m="1" x="6057"/>
        <item m="1" x="6745"/>
        <item m="1" x="2585"/>
        <item m="1" x="761"/>
        <item m="1" x="5577"/>
        <item m="1" x="2870"/>
        <item m="1" x="7386"/>
        <item m="1" x="7914"/>
        <item m="1" x="5201"/>
        <item m="1" x="2528"/>
        <item m="1" x="6115"/>
        <item m="1" x="4662"/>
        <item m="1" x="1993"/>
        <item m="1" x="7262"/>
        <item m="1" x="6473"/>
        <item m="1" x="5998"/>
        <item m="1" x="2810"/>
        <item m="1" x="7006"/>
        <item m="1" x="3191"/>
        <item m="1" x="4703"/>
        <item m="1" x="1308"/>
        <item m="1" x="3589"/>
        <item m="1" x="965"/>
        <item m="1" x="5197"/>
        <item m="1" x="1118"/>
        <item m="1" x="5850"/>
        <item m="1" x="4050"/>
        <item m="1" x="4314"/>
        <item m="1" x="5246"/>
        <item m="1" x="6029"/>
        <item m="1" x="4813"/>
        <item m="1" x="6836"/>
        <item m="1" x="2787"/>
        <item m="1" x="5331"/>
        <item m="1" x="5359"/>
        <item m="1" x="5442"/>
        <item m="1" x="7181"/>
        <item m="1" x="2114"/>
        <item m="1" x="577"/>
        <item m="1" x="4715"/>
        <item m="1" x="1062"/>
        <item m="1" x="1149"/>
        <item m="1" x="5147"/>
        <item m="1" x="5805"/>
        <item m="1" x="5754"/>
        <item m="1" x="5971"/>
        <item m="1" x="2360"/>
        <item m="1" x="932"/>
        <item m="1" x="2426"/>
        <item m="1" x="1183"/>
        <item m="1" x="2548"/>
        <item m="1" x="544"/>
        <item m="1" x="5224"/>
        <item m="1" x="2223"/>
        <item m="1" x="4856"/>
        <item m="1" x="7282"/>
        <item m="1" x="1016"/>
        <item m="1" x="4035"/>
        <item m="1" x="7828"/>
        <item m="1" x="2073"/>
        <item m="1" x="5186"/>
        <item m="1" x="5950"/>
        <item m="1" x="2590"/>
        <item m="1" x="1374"/>
        <item m="1" x="7680"/>
        <item m="1" x="3739"/>
        <item m="1" x="7323"/>
        <item m="1" x="2846"/>
        <item m="1" x="4566"/>
        <item m="1" x="3410"/>
        <item m="1" x="6135"/>
        <item m="1" x="494"/>
        <item m="1" x="5386"/>
        <item m="1" x="7984"/>
        <item m="1" x="599"/>
        <item m="1" x="3594"/>
        <item m="1" x="6942"/>
        <item m="1" x="5662"/>
        <item m="1" x="555"/>
        <item m="1" x="1905"/>
        <item m="1" x="7610"/>
        <item m="1" x="4989"/>
        <item m="1" x="1836"/>
        <item m="1" x="5291"/>
        <item m="1" x="6681"/>
        <item m="1" x="796"/>
        <item m="1" x="6469"/>
        <item m="1" x="2839"/>
        <item m="1" x="4910"/>
        <item m="1" x="1302"/>
        <item m="1" x="3528"/>
        <item m="1" x="2014"/>
        <item m="1" x="1384"/>
        <item m="1" x="4689"/>
        <item m="1" x="7077"/>
        <item m="1" x="4528"/>
        <item m="1" x="7790"/>
        <item m="1" x="5528"/>
        <item m="1" x="5435"/>
        <item m="1" x="2342"/>
        <item m="1" x="1623"/>
        <item m="1" x="6288"/>
        <item m="1" x="5160"/>
        <item m="1" x="4548"/>
        <item m="1" x="5730"/>
        <item m="1" x="6993"/>
        <item m="1" x="3098"/>
        <item m="1" x="643"/>
        <item m="1" x="2791"/>
        <item m="1" x="5387"/>
        <item m="1" x="7882"/>
        <item m="1" x="3534"/>
        <item m="1" x="2485"/>
        <item m="1" x="3175"/>
        <item m="1" x="427"/>
        <item m="1" x="1538"/>
        <item m="1" x="3156"/>
        <item m="1" x="398"/>
        <item m="1" x="2197"/>
        <item m="1" x="464"/>
        <item m="1" x="6995"/>
        <item m="1" x="5647"/>
        <item m="1" x="4678"/>
        <item m="1" x="7980"/>
        <item m="1" x="2707"/>
        <item m="1" x="3930"/>
        <item m="1" x="758"/>
        <item m="1" x="959"/>
        <item m="1" x="1986"/>
        <item m="1" x="1451"/>
        <item m="1" x="1433"/>
        <item m="1" x="922"/>
        <item m="1" x="3020"/>
        <item m="1" x="4835"/>
        <item m="1" x="4346"/>
        <item m="1" x="7229"/>
        <item m="1" x="684"/>
        <item m="1" x="4098"/>
        <item m="1" x="7927"/>
        <item m="1" x="2521"/>
        <item m="1" x="4415"/>
        <item m="1" x="5419"/>
        <item m="1" x="1428"/>
        <item m="1" x="2067"/>
        <item m="1" x="4772"/>
        <item m="1" x="3256"/>
        <item m="1" x="671"/>
        <item m="1" x="7134"/>
        <item m="1" x="5438"/>
        <item m="1" x="5366"/>
        <item m="1" x="4304"/>
        <item m="1" x="5159"/>
        <item m="1" x="5349"/>
        <item m="1" x="3434"/>
        <item m="1" x="1263"/>
        <item m="1" x="636"/>
        <item m="1" x="407"/>
        <item m="1" x="6609"/>
        <item m="1" x="4769"/>
        <item m="1" x="1420"/>
        <item m="1" x="1358"/>
        <item m="1" x="5019"/>
        <item m="1" x="4917"/>
        <item m="1" x="5813"/>
        <item m="1" x="4351"/>
        <item m="1" x="5991"/>
        <item m="1" x="4834"/>
        <item m="1" x="2285"/>
        <item m="1" x="4563"/>
        <item m="1" x="3832"/>
        <item m="1" x="5666"/>
        <item m="1" x="2941"/>
        <item m="1" x="609"/>
        <item m="1" x="5360"/>
        <item m="1" x="3113"/>
        <item m="1" x="6020"/>
        <item m="1" x="2473"/>
        <item m="1" x="6695"/>
        <item m="1" x="2878"/>
        <item m="1" x="3807"/>
        <item m="1" x="2822"/>
        <item m="1" x="5664"/>
        <item m="1" x="6834"/>
        <item m="1" x="7795"/>
        <item m="1" x="3549"/>
        <item m="1" x="6167"/>
        <item m="1" x="2464"/>
        <item m="1" x="2345"/>
        <item m="1" x="3654"/>
        <item m="1" x="4746"/>
        <item m="1" x="1194"/>
        <item m="1" x="545"/>
        <item m="1" x="920"/>
        <item m="1" x="1311"/>
        <item m="1" x="7264"/>
        <item m="1" x="3407"/>
        <item m="1" x="5425"/>
        <item m="1" x="5977"/>
        <item m="1" x="4466"/>
        <item m="1" x="4244"/>
        <item m="1" x="3709"/>
        <item m="1" x="7917"/>
        <item m="1" x="4102"/>
        <item m="1" x="2474"/>
        <item m="1" x="1532"/>
        <item m="1" x="7167"/>
        <item m="1" x="6737"/>
        <item m="1" x="2105"/>
        <item m="1" x="2571"/>
        <item m="1" x="486"/>
        <item m="1" x="1418"/>
        <item m="1" x="2383"/>
        <item m="1" x="1250"/>
        <item m="1" x="3345"/>
        <item m="1" x="5016"/>
        <item m="1" x="1037"/>
        <item m="1" x="1228"/>
        <item m="1" x="1668"/>
        <item m="1" x="1128"/>
        <item m="1" x="7632"/>
        <item m="1" x="1416"/>
        <item m="1" x="6674"/>
        <item m="1" x="5627"/>
        <item m="1" x="7317"/>
        <item m="1" x="3416"/>
        <item m="1" x="995"/>
        <item m="1" x="1950"/>
        <item m="1" x="1900"/>
        <item m="1" x="6616"/>
        <item m="1" x="6343"/>
        <item m="1" x="5810"/>
        <item m="1" x="802"/>
        <item m="1" x="2156"/>
        <item m="1" x="4581"/>
        <item m="1" x="3868"/>
        <item m="1" x="5088"/>
        <item m="1" x="5487"/>
        <item m="1" x="369"/>
        <item m="1" x="1206"/>
        <item m="1" x="7502"/>
        <item m="1" x="2909"/>
        <item m="1" x="7684"/>
        <item m="1" x="705"/>
        <item m="1" x="919"/>
        <item m="1" x="1574"/>
        <item m="1" x="4947"/>
        <item m="1" x="7026"/>
        <item m="1" x="2207"/>
        <item m="1" x="2506"/>
        <item m="1" x="3570"/>
        <item m="1" x="3456"/>
        <item m="1" x="1556"/>
        <item m="1" x="6543"/>
        <item m="1" x="1535"/>
        <item m="1" x="5169"/>
        <item m="1" x="2973"/>
        <item m="1" x="6238"/>
        <item m="1" x="3128"/>
        <item m="1" x="6091"/>
        <item m="1" x="3185"/>
        <item m="1" x="7018"/>
        <item m="1" x="2239"/>
        <item m="1" x="5111"/>
        <item m="1" x="5512"/>
        <item m="1" x="1691"/>
        <item m="1" x="363"/>
        <item m="1" x="1458"/>
        <item m="1" x="6328"/>
        <item m="1" x="2669"/>
        <item m="1" x="6449"/>
        <item m="1" x="5701"/>
        <item m="1" x="6157"/>
        <item m="1" x="6868"/>
        <item m="1" x="1258"/>
        <item m="1" x="3783"/>
        <item m="1" x="1763"/>
        <item m="1" x="4057"/>
        <item m="1" x="1935"/>
        <item m="1" x="7568"/>
        <item m="1" x="7744"/>
        <item m="1" x="2962"/>
        <item m="1" x="2994"/>
        <item m="1" x="2052"/>
        <item m="1" x="6688"/>
        <item m="1" x="5536"/>
        <item m="1" x="4246"/>
        <item m="1" x="2445"/>
        <item m="1" x="5012"/>
        <item m="1" x="1766"/>
        <item m="1" x="1849"/>
        <item m="1" x="6824"/>
        <item m="1" x="7910"/>
        <item m="1" x="3720"/>
        <item m="1" x="1489"/>
        <item m="1" x="516"/>
        <item m="1" x="4291"/>
        <item m="1" x="6425"/>
        <item m="1" x="7772"/>
        <item m="1" x="2703"/>
        <item m="1" x="5919"/>
        <item m="1" x="6891"/>
        <item m="1" x="3712"/>
        <item m="1" x="6947"/>
        <item m="1" x="6297"/>
        <item m="1" x="6270"/>
        <item m="1" x="7844"/>
        <item m="1" x="6660"/>
        <item m="1" x="1732"/>
        <item m="1" x="7953"/>
        <item m="1" x="1189"/>
        <item m="1" x="6293"/>
        <item m="1" x="4842"/>
        <item m="1" x="5114"/>
        <item m="1" x="4579"/>
        <item m="1" x="947"/>
        <item m="1" x="6535"/>
        <item m="1" x="7769"/>
        <item m="1" x="7932"/>
        <item m="1" x="7750"/>
        <item m="1" x="5843"/>
        <item m="1" x="6939"/>
        <item m="1" x="3340"/>
        <item m="1" x="1577"/>
        <item m="1" x="5217"/>
        <item m="1" x="4175"/>
        <item m="1" x="3844"/>
        <item m="1" x="7709"/>
        <item m="1" x="6656"/>
        <item m="1" x="5549"/>
        <item m="1" x="6161"/>
        <item m="1" x="6484"/>
        <item m="1" x="2306"/>
        <item m="1" x="7175"/>
        <item m="1" x="3574"/>
        <item m="1" x="3626"/>
        <item m="1" x="6319"/>
        <item m="1" x="1175"/>
        <item m="1" x="5765"/>
        <item m="1" x="4792"/>
        <item m="1" x="3504"/>
        <item m="1" x="6497"/>
        <item m="1" x="7141"/>
        <item m="1" x="7642"/>
        <item m="1" x="1999"/>
        <item m="1" x="2965"/>
        <item m="1" x="1637"/>
        <item m="1" x="6553"/>
        <item m="1" x="715"/>
        <item m="1" x="5703"/>
        <item m="1" x="5731"/>
        <item m="1" x="4688"/>
        <item m="1" x="3483"/>
        <item m="1" x="909"/>
        <item m="1" x="7387"/>
        <item m="1" x="4755"/>
        <item m="1" x="7011"/>
        <item m="1" x="6968"/>
        <item m="1" x="5794"/>
        <item m="1" x="6773"/>
        <item m="1" x="5815"/>
        <item m="1" x="5428"/>
        <item m="1" x="7498"/>
        <item m="1" x="2196"/>
        <item m="1" x="1741"/>
        <item m="1" x="4529"/>
        <item m="1" x="6376"/>
        <item m="1" x="938"/>
        <item m="1" x="704"/>
        <item m="1" x="7232"/>
        <item m="1" x="2967"/>
        <item m="1" x="3778"/>
        <item m="1" x="4070"/>
        <item m="1" x="7266"/>
        <item m="1" x="3268"/>
        <item m="1" x="5580"/>
        <item m="1" x="915"/>
        <item m="1" x="6036"/>
        <item m="1" x="4370"/>
        <item m="1" x="4848"/>
        <item m="1" x="2302"/>
        <item m="1" x="4607"/>
        <item m="1" x="1995"/>
        <item m="1" x="1253"/>
        <item m="1" x="2394"/>
        <item m="1" x="2785"/>
        <item m="1" x="4960"/>
        <item m="1" x="2780"/>
        <item m="1" x="3315"/>
        <item m="1" x="7142"/>
        <item m="1" x="5256"/>
        <item m="1" x="7656"/>
        <item m="1" x="4576"/>
        <item m="1" x="2154"/>
        <item m="1" x="2685"/>
        <item m="1" x="320"/>
        <item m="1" x="5050"/>
        <item m="1" x="3652"/>
        <item m="1" x="1738"/>
        <item m="1" x="5552"/>
        <item m="1" x="5548"/>
        <item m="1" x="7345"/>
        <item m="1" x="6881"/>
        <item m="1" x="6592"/>
        <item m="1" x="3307"/>
        <item m="1" x="4962"/>
        <item m="1" x="6914"/>
        <item m="1" x="1595"/>
        <item m="1" x="6323"/>
        <item m="1" x="1072"/>
        <item m="1" x="7202"/>
        <item m="1" x="612"/>
        <item m="1" x="6946"/>
        <item m="1" x="6757"/>
        <item m="1" x="1493"/>
        <item m="1" x="5320"/>
        <item m="1" x="2200"/>
        <item m="1" x="4363"/>
        <item m="1" x="4751"/>
        <item m="1" x="7920"/>
        <item m="1" x="437"/>
        <item m="1" x="6890"/>
        <item m="1" x="5538"/>
        <item m="1" x="551"/>
        <item m="1" x="4594"/>
        <item m="1" x="7306"/>
        <item m="1" x="7895"/>
        <item m="1" x="3007"/>
        <item m="1" x="6682"/>
        <item m="1" x="4556"/>
        <item m="1" x="6632"/>
        <item m="1" x="4897"/>
        <item m="1" x="6443"/>
        <item m="1" x="3135"/>
        <item m="1" x="724"/>
        <item m="1" x="2526"/>
        <item m="1" x="3687"/>
        <item m="1" x="1644"/>
        <item m="1" x="2297"/>
        <item m="1" x="6080"/>
        <item m="1" x="2055"/>
        <item m="1" x="578"/>
        <item m="1" x="5423"/>
        <item m="1" x="4033"/>
        <item m="1" x="4077"/>
        <item m="1" x="5798"/>
        <item m="1" x="3912"/>
        <item m="1" x="4618"/>
        <item m="1" x="5252"/>
        <item m="1" x="742"/>
        <item m="1" x="4157"/>
        <item m="1" x="6160"/>
        <item m="1" x="1863"/>
        <item m="1" x="2529"/>
        <item m="1" x="5433"/>
        <item m="1" x="865"/>
        <item m="1" x="1400"/>
        <item m="1" x="611"/>
        <item m="1" x="7968"/>
        <item m="1" x="2269"/>
        <item m="1" x="6692"/>
        <item m="1" x="4024"/>
        <item m="1" x="3814"/>
        <item m="1" x="515"/>
        <item m="1" x="6546"/>
        <item m="1" x="1917"/>
        <item m="1" x="5205"/>
        <item m="1" x="6066"/>
        <item m="1" x="7007"/>
        <item m="1" x="3527"/>
        <item m="1" x="4800"/>
        <item m="1" x="3286"/>
        <item m="1" x="929"/>
        <item m="1" x="3111"/>
        <item m="1" x="6046"/>
        <item m="1" x="4273"/>
        <item m="1" x="4248"/>
        <item m="1" x="5904"/>
        <item m="1" x="392"/>
        <item m="1" x="6007"/>
        <item m="1" x="3386"/>
        <item m="1" x="2276"/>
        <item m="1" x="3495"/>
        <item m="1" x="602"/>
        <item m="1" x="4449"/>
        <item m="1" x="2771"/>
        <item m="1" x="5758"/>
        <item m="1" x="726"/>
        <item m="1" x="7546"/>
        <item m="1" x="2833"/>
        <item m="1" x="5368"/>
        <item m="1" x="805"/>
        <item m="1" x="813"/>
        <item m="1" x="7880"/>
        <item m="1" x="6225"/>
        <item m="1" x="4440"/>
        <item m="1" x="6437"/>
        <item m="1" x="1513"/>
        <item m="1" x="2859"/>
        <item m="1" x="5374"/>
        <item m="1" x="3120"/>
        <item m="1" x="5177"/>
        <item m="1" x="1040"/>
        <item m="1" x="4367"/>
        <item m="1" x="7587"/>
        <item m="1" x="1210"/>
        <item m="1" x="5268"/>
        <item m="1" x="7654"/>
        <item m="1" x="2135"/>
        <item m="1" x="3344"/>
        <item m="1" x="3656"/>
        <item m="1" x="7074"/>
        <item m="1" x="4862"/>
        <item m="1" x="4728"/>
        <item m="1" x="7410"/>
        <item m="1" x="1092"/>
        <item m="1" x="1899"/>
        <item m="1" x="2951"/>
        <item m="1" x="3329"/>
        <item m="1" x="5048"/>
        <item m="1" x="4889"/>
        <item m="1" x="2119"/>
        <item m="1" x="3696"/>
        <item m="1" x="2222"/>
        <item m="1" x="5821"/>
        <item m="1" x="2636"/>
        <item m="1" x="1641"/>
        <item m="1" x="569"/>
        <item m="1" x="3075"/>
        <item m="1" x="6749"/>
        <item m="1" x="3080"/>
        <item m="1" x="3453"/>
        <item m="1" x="6362"/>
        <item m="1" x="1818"/>
        <item m="1" x="2100"/>
        <item m="1" x="4793"/>
        <item m="1" x="7100"/>
        <item m="1" x="7091"/>
        <item m="1" x="7080"/>
        <item m="1" x="5489"/>
        <item m="1" x="4001"/>
        <item m="1" x="7846"/>
        <item m="1" x="4985"/>
        <item m="1" x="845"/>
        <item m="1" x="5900"/>
        <item m="1" x="2296"/>
        <item m="1" x="1627"/>
        <item m="1" x="4505"/>
        <item m="1" x="6910"/>
        <item m="1" x="2932"/>
        <item m="1" x="7690"/>
        <item m="1" x="2977"/>
        <item m="1" x="1334"/>
        <item m="1" x="6004"/>
        <item m="1" x="4991"/>
        <item m="1" x="1191"/>
        <item m="1" x="1830"/>
        <item m="1" x="2432"/>
        <item m="1" x="1345"/>
        <item m="1" x="2652"/>
        <item m="1" x="2514"/>
        <item m="1" x="5938"/>
        <item m="1" x="4702"/>
        <item m="1" x="4636"/>
        <item m="1" x="700"/>
        <item m="1" x="2996"/>
        <item m="1" x="6900"/>
        <item m="1" x="1992"/>
        <item m="1" x="3773"/>
        <item m="1" x="7993"/>
        <item m="1" x="6172"/>
        <item m="1" x="5243"/>
        <item m="1" x="6124"/>
        <item m="1" x="5910"/>
        <item m="1" x="481"/>
        <item m="1" x="7340"/>
        <item m="1" x="6379"/>
        <item m="1" x="1021"/>
        <item m="1" x="3666"/>
        <item m="1" x="4896"/>
        <item m="1" x="5098"/>
        <item m="1" x="2769"/>
        <item m="1" x="3829"/>
        <item m="1" x="421"/>
        <item m="1" x="1151"/>
        <item m="1" x="3269"/>
        <item m="1" x="7230"/>
        <item m="1" x="1470"/>
        <item m="1" x="6800"/>
        <item m="1" x="7717"/>
        <item m="1" x="1392"/>
        <item m="1" x="1082"/>
        <item m="1" x="6575"/>
        <item m="1" x="3171"/>
        <item m="1" x="4963"/>
        <item m="1" x="3136"/>
        <item m="1" x="6950"/>
        <item m="1" x="2591"/>
        <item m="1" x="3874"/>
        <item m="1" x="3851"/>
        <item m="1" x="560"/>
        <item m="1" x="2788"/>
        <item m="1" x="2090"/>
        <item m="1" x="6537"/>
        <item m="1" x="7313"/>
        <item m="1" x="1363"/>
        <item m="1" x="6136"/>
        <item m="1" x="6453"/>
        <item m="1" x="3591"/>
        <item m="1" x="1800"/>
        <item m="1" x="7907"/>
        <item m="1" x="2443"/>
        <item m="1" x="2096"/>
        <item m="1" x="2922"/>
        <item m="1" x="1127"/>
        <item m="1" x="3903"/>
        <item m="1" x="3653"/>
        <item m="1" x="5590"/>
        <item m="1" x="6302"/>
        <item m="1" x="5503"/>
        <item m="1" x="7609"/>
        <item m="1" x="3204"/>
        <item m="1" x="6969"/>
        <item m="1" x="7215"/>
        <item m="1" x="7793"/>
        <item m="1" x="6786"/>
        <item m="1" x="6561"/>
        <item m="1" x="5391"/>
        <item m="1" x="7106"/>
        <item m="1" x="2064"/>
        <item m="1" x="2048"/>
        <item m="1" x="6370"/>
        <item m="1" x="6815"/>
        <item m="1" x="1264"/>
        <item m="1" x="7865"/>
        <item m="1" x="2413"/>
        <item m="1" x="7331"/>
        <item m="1" x="3271"/>
        <item m="1" x="7861"/>
        <item m="1" x="3028"/>
        <item m="1" x="1481"/>
        <item m="1" x="886"/>
        <item m="1" x="5656"/>
        <item m="1" x="6619"/>
        <item m="1" x="7086"/>
        <item m="1" x="2420"/>
        <item m="1" x="4558"/>
        <item m="1" x="2815"/>
        <item m="1" x="6420"/>
        <item m="1" x="1975"/>
        <item m="1" x="7437"/>
        <item m="1" x="1893"/>
        <item m="1" x="6626"/>
        <item m="1" x="4312"/>
        <item m="1" x="2732"/>
        <item m="1" x="1240"/>
        <item m="1" x="4326"/>
        <item m="1" x="3797"/>
        <item m="1" x="5127"/>
        <item m="1" x="3920"/>
        <item m="1" x="5908"/>
        <item m="1" x="5321"/>
        <item m="1" x="1190"/>
        <item m="1" x="3141"/>
        <item m="1" x="5533"/>
        <item m="1" x="5130"/>
        <item m="1" x="3403"/>
        <item m="1" x="1049"/>
        <item m="1" x="5199"/>
        <item m="1" x="2101"/>
        <item m="1" x="6327"/>
        <item m="1" x="7370"/>
        <item m="1" x="7064"/>
        <item m="1" x="2540"/>
        <item m="1" x="1959"/>
        <item m="1" x="2253"/>
        <item m="1" x="2072"/>
        <item m="1" x="7740"/>
        <item m="1" x="3253"/>
        <item m="1" x="3815"/>
        <item m="1" x="7203"/>
        <item m="1" x="7304"/>
        <item m="1" x="5853"/>
        <item m="1" x="7956"/>
        <item m="1" x="4707"/>
        <item m="1" x="4632"/>
        <item m="1" x="415"/>
        <item m="1" x="725"/>
        <item m="1" x="2004"/>
        <item m="1" x="4787"/>
        <item m="1" x="6500"/>
        <item m="1" x="2240"/>
        <item m="1" x="7012"/>
        <item m="1" x="4713"/>
        <item m="1" x="5384"/>
        <item m="1" x="617"/>
        <item m="1" x="5544"/>
        <item m="1" x="2793"/>
        <item m="1" x="3152"/>
        <item m="1" x="6364"/>
        <item m="1" x="4091"/>
        <item m="1" x="6411"/>
        <item m="1" x="2824"/>
        <item m="1" x="930"/>
        <item m="1" x="4230"/>
        <item m="1" x="3266"/>
        <item m="1" x="5385"/>
        <item m="1" x="6232"/>
        <item m="1" x="7158"/>
        <item m="1" x="4361"/>
        <item m="1" x="7433"/>
        <item m="1" x="7392"/>
        <item m="1" x="4412"/>
        <item m="1" x="1357"/>
        <item m="1" x="2181"/>
        <item m="1" x="5994"/>
        <item m="1" x="3633"/>
        <item m="1" x="5302"/>
        <item m="1" x="3314"/>
        <item m="1" x="3699"/>
        <item m="1" x="7465"/>
        <item m="1" x="5166"/>
        <item m="1" x="4005"/>
        <item m="1" x="3645"/>
        <item m="1" x="6321"/>
        <item m="1" x="4287"/>
        <item m="1" x="1727"/>
        <item m="1" x="1091"/>
        <item m="1" x="7688"/>
        <item m="1" x="4131"/>
        <item m="1" x="2772"/>
        <item m="1" x="4993"/>
        <item m="1" x="3545"/>
        <item m="1" x="7671"/>
        <item m="1" x="4226"/>
        <item m="1" x="6689"/>
        <item m="1" x="3099"/>
        <item m="1" x="648"/>
        <item m="1" x="2784"/>
        <item m="1" x="5068"/>
        <item m="1" x="3891"/>
        <item m="1" x="3798"/>
        <item m="1" x="2125"/>
        <item m="1" x="3308"/>
        <item m="1" x="1690"/>
        <item m="1" x="336"/>
        <item m="1" x="6050"/>
        <item m="1" x="3914"/>
        <item m="1" x="1277"/>
        <item m="1" x="7200"/>
        <item m="1" x="7596"/>
        <item m="1" x="6119"/>
        <item m="1" x="5680"/>
        <item m="1" x="4709"/>
        <item m="1" x="5983"/>
        <item m="1" x="3613"/>
        <item m="1" x="5889"/>
        <item m="1" x="2580"/>
        <item m="1" x="7755"/>
        <item m="1" x="1853"/>
        <item m="1" x="5878"/>
        <item m="1" x="1852"/>
        <item m="1" x="1061"/>
        <item m="1" x="607"/>
        <item m="1" x="3535"/>
        <item m="1" x="6253"/>
        <item m="1" x="6363"/>
        <item m="1" x="7277"/>
        <item m="1" x="1471"/>
        <item m="1" x="1459"/>
        <item m="1" x="5744"/>
        <item m="1" x="788"/>
        <item m="1" x="6943"/>
        <item m="1" x="1811"/>
        <item m="1" x="5622"/>
        <item m="1" x="5069"/>
        <item m="1" x="4652"/>
        <item m="1" x="4924"/>
        <item m="1" x="6250"/>
        <item m="1" x="869"/>
        <item m="1" x="2888"/>
        <item m="1" x="5126"/>
        <item m="1" x="4587"/>
        <item m="1" x="6374"/>
        <item m="1" x="894"/>
        <item m="1" x="7257"/>
        <item m="1" x="1054"/>
        <item m="1" x="2527"/>
        <item m="1" x="6825"/>
        <item m="1" x="3745"/>
        <item m="1" x="3872"/>
        <item m="1" x="4268"/>
        <item m="1" x="4236"/>
        <item m="1" x="2600"/>
        <item m="1" x="6557"/>
        <item m="1" x="4270"/>
        <item m="1" x="6193"/>
        <item m="1" x="2261"/>
        <item m="1" x="5395"/>
        <item m="1" x="3276"/>
        <item m="1" x="4619"/>
        <item m="1" x="2002"/>
        <item m="1" x="3351"/>
        <item m="1" x="6030"/>
        <item m="1" x="3306"/>
        <item m="1" x="7111"/>
        <item m="1" x="1448"/>
        <item m="1" x="5704"/>
        <item m="1" x="3676"/>
        <item m="1" x="520"/>
        <item m="1" x="7023"/>
        <item m="1" x="1904"/>
        <item m="1" x="6017"/>
        <item m="1" x="2687"/>
        <item m="1" x="1920"/>
        <item m="1" x="3562"/>
        <item m="1" x="4615"/>
        <item m="1" x="2355"/>
        <item m="1" x="3944"/>
        <item m="1" x="3233"/>
        <item m="1" x="7634"/>
        <item m="1" x="7733"/>
        <item m="1" x="7776"/>
        <item m="1" x="1747"/>
        <item m="1" x="5222"/>
        <item m="1" x="447"/>
        <item m="1" x="1177"/>
        <item m="1" x="2550"/>
        <item m="1" x="6002"/>
        <item m="1" x="5065"/>
        <item m="1" x="2247"/>
        <item m="1" x="5667"/>
        <item m="1" x="7607"/>
        <item m="1" x="4708"/>
        <item m="1" x="3499"/>
        <item m="1" x="2563"/>
        <item m="1" x="4537"/>
        <item m="1" x="1654"/>
        <item m="1" x="6856"/>
        <item m="1" x="7931"/>
        <item m="1" x="4656"/>
        <item m="1" x="5315"/>
        <item m="1" x="3575"/>
        <item m="1" x="4547"/>
        <item m="1" x="4429"/>
        <item m="1" x="1624"/>
        <item m="1" x="7731"/>
        <item m="1" x="5101"/>
        <item m="1" x="4988"/>
        <item m="1" x="4067"/>
        <item m="1" x="563"/>
        <item m="1" x="7120"/>
        <item m="1" x="1713"/>
        <item m="1" x="3674"/>
        <item m="1" x="7919"/>
        <item m="1" x="4631"/>
        <item m="1" x="1720"/>
        <item m="1" x="2882"/>
        <item m="1" x="4546"/>
        <item m="1" x="4377"/>
        <item m="1" x="6931"/>
        <item m="1" x="3488"/>
        <item m="1" x="6322"/>
        <item m="1" x="7258"/>
        <item m="1" x="606"/>
        <item m="1" x="5747"/>
        <item m="1" x="1030"/>
        <item m="1" x="2470"/>
        <item m="1" x="6973"/>
        <item m="1" x="5844"/>
        <item m="1" x="776"/>
        <item m="1" x="4765"/>
        <item m="1" x="7131"/>
        <item m="1" x="3066"/>
        <item m="1" x="2762"/>
        <item m="1" x="7327"/>
        <item m="1" x="4685"/>
        <item m="1" x="487"/>
        <item m="1" x="2925"/>
        <item m="1" x="7003"/>
        <item m="1" x="6042"/>
        <item m="1" x="7670"/>
        <item m="1" x="7930"/>
        <item m="1" x="1048"/>
        <item m="1" x="2656"/>
        <item m="1" x="6324"/>
        <item m="1" x="2912"/>
        <item m="1" x="7319"/>
        <item m="1" x="3548"/>
        <item m="1" x="6818"/>
        <item m="1" x="5462"/>
        <item m="1" x="2040"/>
        <item m="1" x="4177"/>
        <item m="1" x="2138"/>
        <item m="1" x="6215"/>
        <item m="1" x="7810"/>
        <item m="1" x="6526"/>
        <item m="1" x="5328"/>
        <item m="1" x="4465"/>
        <item m="1" x="4604"/>
        <item m="1" x="800"/>
        <item m="1" x="1444"/>
        <item m="1" x="5556"/>
        <item m="1" x="1629"/>
        <item m="1" x="5378"/>
        <item m="1" x="2487"/>
        <item m="1" x="2167"/>
        <item m="1" x="2204"/>
        <item m="1" x="1009"/>
        <item m="1" x="4994"/>
        <item m="1" x="548"/>
        <item m="1" x="4544"/>
        <item m="1" x="6991"/>
        <item m="1" x="518"/>
        <item m="1" x="5287"/>
        <item m="1" x="6055"/>
        <item m="1" x="1259"/>
        <item m="1" x="5010"/>
        <item m="1" x="2195"/>
        <item m="1" x="3817"/>
        <item m="1" x="6108"/>
        <item m="1" x="5107"/>
        <item m="1" x="7104"/>
        <item m="1" x="5809"/>
        <item m="1" x="7235"/>
        <item m="1" x="5557"/>
        <item m="1" x="4866"/>
        <item m="1" x="6736"/>
        <item m="1" x="1930"/>
        <item m="1" x="7042"/>
        <item m="1" x="5176"/>
        <item m="1" x="4206"/>
        <item m="1" x="7990"/>
        <item m="1" x="1055"/>
        <item m="1" x="6723"/>
        <item m="1" x="836"/>
        <item m="1" x="3290"/>
        <item m="1" x="4407"/>
        <item m="1" x="3983"/>
        <item m="1" x="579"/>
        <item m="1" x="1568"/>
        <item m="1" x="7129"/>
        <item m="1" x="6174"/>
        <item m="1" x="1958"/>
        <item m="1" x="3665"/>
        <item m="1" x="3690"/>
        <item m="1" x="4378"/>
        <item m="1" x="1832"/>
        <item m="1" x="1845"/>
        <item m="1" x="762"/>
        <item m="1" x="3038"/>
        <item m="1" x="6630"/>
        <item m="1" x="7889"/>
        <item m="1" x="727"/>
        <item m="1" x="6539"/>
        <item m="1" x="5803"/>
        <item m="1" x="4215"/>
        <item m="1" x="4191"/>
        <item m="1" x="2139"/>
        <item m="1" x="4584"/>
        <item m="1" x="4902"/>
        <item m="1" x="6442"/>
        <item m="1" x="3408"/>
        <item m="1" x="6314"/>
        <item m="1" x="4320"/>
        <item m="1" x="3086"/>
        <item m="1" x="7801"/>
        <item m="1" x="6742"/>
        <item m="1" x="531"/>
        <item m="1" x="5444"/>
        <item m="1" x="5017"/>
        <item m="1" x="2552"/>
        <item m="1" x="6758"/>
        <item m="1" x="4360"/>
        <item m="1" x="862"/>
        <item m="1" x="3793"/>
        <item m="1" x="2460"/>
        <item m="1" x="1868"/>
        <item m="1" x="5436"/>
        <item m="1" x="2268"/>
        <item m="1" x="7281"/>
        <item m="1" x="2440"/>
        <item m="1" x="3540"/>
        <item m="1" x="905"/>
        <item m="1" x="5540"/>
        <item m="1" x="4169"/>
        <item m="1" x="2152"/>
        <item m="1" x="1125"/>
        <item m="1" x="6918"/>
        <item m="1" x="968"/>
        <item m="1" x="928"/>
        <item m="1" x="4712"/>
        <item m="1" x="2606"/>
        <item m="1" x="2369"/>
        <item m="1" x="4493"/>
        <item m="1" x="5313"/>
        <item m="1" x="3684"/>
        <item m="1" x="2961"/>
        <item m="1" x="4192"/>
        <item m="1" x="7916"/>
        <item m="1" x="1522"/>
        <item m="1" x="1243"/>
        <item m="1" x="4183"/>
        <item m="1" x="4761"/>
        <item m="1" x="3467"/>
        <item m="1" x="3248"/>
        <item m="1" x="6043"/>
        <item m="1" x="5449"/>
        <item m="1" x="7728"/>
        <item m="1" x="7622"/>
        <item m="1" x="5645"/>
        <item m="1" x="5796"/>
        <item m="1" x="3569"/>
        <item m="1" x="5402"/>
        <item m="1" x="2347"/>
        <item m="1" x="4808"/>
        <item x="53"/>
        <item m="1" x="2723"/>
        <item m="1" x="4404"/>
        <item m="1" x="7711"/>
        <item m="1" x="2395"/>
        <item m="1" x="3515"/>
        <item m="1" x="4767"/>
        <item m="1" x="5283"/>
        <item m="1" x="2307"/>
        <item m="1" x="3678"/>
        <item m="1" x="1182"/>
        <item m="1" x="3663"/>
        <item m="1" x="3546"/>
        <item m="1" x="3105"/>
        <item m="1" x="6638"/>
        <item m="1" x="3706"/>
        <item m="1" x="4090"/>
        <item m="1" x="7073"/>
        <item m="1" x="1052"/>
        <item m="1" x="3524"/>
        <item m="1" x="3894"/>
        <item m="1" x="3573"/>
        <item m="1" x="2193"/>
        <item m="1" x="4738"/>
        <item m="1" x="1715"/>
        <item m="1" x="3228"/>
        <item m="1" x="7360"/>
        <item m="1" x="1239"/>
        <item m="1" x="991"/>
        <item m="1" x="7501"/>
        <item m="1" x="7604"/>
        <item m="1" x="1823"/>
        <item m="1" x="904"/>
        <item m="1" x="4275"/>
        <item m="1" x="6413"/>
        <item m="1" x="4196"/>
        <item m="1" x="4122"/>
        <item m="1" x="6578"/>
        <item m="1" x="2697"/>
        <item m="1" x="3531"/>
        <item m="1" x="2979"/>
        <item m="1" x="3462"/>
        <item m="1" x="3478"/>
        <item m="1" x="3733"/>
        <item m="1" x="1004"/>
        <item m="1" x="373"/>
        <item m="1" x="6860"/>
        <item m="1" x="5113"/>
        <item m="1" x="6107"/>
        <item m="1" x="1375"/>
        <item m="1" x="6817"/>
        <item m="1" x="1907"/>
        <item m="1" x="2399"/>
        <item m="1" x="4995"/>
        <item m="1" x="6956"/>
        <item m="1" x="1174"/>
        <item m="1" x="1793"/>
        <item m="1" x="2417"/>
        <item m="1" x="364"/>
        <item m="1" x="1484"/>
        <item m="1" x="1645"/>
        <item m="1" x="2611"/>
        <item m="1" x="934"/>
        <item m="1" x="2001"/>
        <item m="1" x="3236"/>
        <item m="1" x="1442"/>
        <item m="1" x="1131"/>
        <item m="1" x="4399"/>
        <item m="1" x="1683"/>
        <item m="1" x="2231"/>
        <item m="1" x="4814"/>
        <item m="1" x="5943"/>
        <item m="1" x="4165"/>
        <item m="1" x="3137"/>
        <item m="1" x="5800"/>
        <item m="1" x="1856"/>
        <item m="1" x="6300"/>
        <item m="1" x="4045"/>
        <item m="1" x="1602"/>
        <item m="1" x="3414"/>
        <item m="1" x="6940"/>
        <item m="1" x="507"/>
        <item m="1" x="945"/>
        <item m="1" x="3646"/>
        <item m="1" x="1012"/>
        <item m="1" x="5529"/>
        <item m="1" x="3538"/>
        <item m="1" x="536"/>
        <item m="1" x="1761"/>
        <item m="1" x="7380"/>
        <item m="1" x="2848"/>
        <item m="1" x="2680"/>
        <item m="1" x="4040"/>
        <item m="1" x="7706"/>
        <item m="1" x="3519"/>
        <item m="1" x="7398"/>
        <item m="1" x="3736"/>
        <item m="1" x="2542"/>
        <item m="1" x="2816"/>
        <item m="1" x="6329"/>
        <item m="1" x="6251"/>
        <item m="1" x="1383"/>
        <item m="1" x="6008"/>
        <item m="1" x="5219"/>
        <item m="1" x="6236"/>
        <item m="1" x="2287"/>
        <item m="1" x="736"/>
        <item m="1" x="5949"/>
        <item m="1" x="4096"/>
        <item m="1" x="7648"/>
        <item m="1" x="7244"/>
        <item m="1" x="5467"/>
        <item m="1" x="4752"/>
        <item m="1" x="5693"/>
        <item m="1" x="5270"/>
        <item m="1" x="6489"/>
        <item m="1" x="4875"/>
        <item m="1" x="1141"/>
        <item m="1" x="6851"/>
        <item m="1" x="2404"/>
        <item m="1" x="4836"/>
        <item m="1" x="3726"/>
        <item m="1" x="5488"/>
        <item m="1" x="352"/>
        <item m="1" x="3700"/>
        <item m="1" x="7694"/>
        <item m="1" x="2647"/>
        <item m="1" x="3049"/>
        <item m="1" x="6785"/>
        <item m="1" x="848"/>
        <item m="1" x="1550"/>
        <item m="1" x="2789"/>
        <item m="1" x="6936"/>
        <item m="1" x="2435"/>
        <item m="1" x="6190"/>
        <item m="1" x="4643"/>
        <item m="1" x="4770"/>
        <item m="1" x="714"/>
        <item m="1" x="4478"/>
        <item m="1" x="3252"/>
        <item m="1" x="3421"/>
        <item m="1" x="6571"/>
        <item m="1" x="5761"/>
        <item m="1" x="6203"/>
        <item m="1" x="2082"/>
        <item m="1" x="6394"/>
        <item m="1" x="4628"/>
        <item m="1" x="1026"/>
        <item m="1" x="5635"/>
        <item m="1" x="2447"/>
        <item m="1" x="1665"/>
        <item m="1" x="6527"/>
        <item m="1" x="1019"/>
        <item m="1" x="2503"/>
        <item m="1" x="4323"/>
        <item m="1" x="5638"/>
        <item m="1" x="7399"/>
        <item m="1" x="3958"/>
        <item m="1" x="7381"/>
        <item m="1" x="3305"/>
        <item m="1" x="5988"/>
        <item m="1" x="6568"/>
        <item m="1" x="5500"/>
        <item m="1" x="1937"/>
        <item m="1" x="6992"/>
        <item m="1" x="5350"/>
        <item m="1" x="3259"/>
        <item m="1" x="6275"/>
        <item m="1" x="1936"/>
        <item m="1" x="2889"/>
        <item m="1" x="1039"/>
        <item m="1" x="7682"/>
        <item m="1" x="5122"/>
        <item m="1" x="6652"/>
        <item m="1" x="7523"/>
        <item m="1" x="3409"/>
        <item m="1" x="773"/>
        <item m="1" x="3945"/>
        <item m="1" x="5261"/>
        <item m="1" x="6898"/>
        <item m="1" x="7297"/>
        <item m="1" x="1319"/>
        <item m="1" x="4753"/>
        <item m="1" x="669"/>
        <item m="1" x="6798"/>
        <item m="1" x="2759"/>
        <item m="1" x="5318"/>
        <item m="1" x="4827"/>
        <item m="1" x="3960"/>
        <item m="1" x="1888"/>
        <item m="1" x="712"/>
        <item m="1" x="4078"/>
        <item m="1" x="1110"/>
        <item m="1" x="1735"/>
        <item m="1" x="360"/>
        <item m="1" x="2162"/>
        <item m="1" x="4512"/>
        <item m="1" x="4766"/>
        <item m="1" x="7390"/>
        <item m="1" x="7234"/>
        <item m="1" x="5373"/>
        <item m="1" x="3826"/>
        <item m="1" x="4936"/>
        <item m="1" x="5942"/>
        <item m="1" x="1367"/>
        <item m="1" x="6267"/>
        <item m="1" x="1570"/>
        <item m="1" x="5117"/>
        <item m="1" x="3243"/>
        <item m="1" x="6026"/>
        <item m="1" x="6436"/>
        <item m="1" x="3734"/>
        <item m="1" x="6428"/>
        <item m="1" x="5566"/>
        <item m="1" x="4004"/>
        <item m="1" x="589"/>
        <item m="1" x="366"/>
        <item m="1" x="5446"/>
        <item m="1" x="6802"/>
        <item m="1" x="1746"/>
        <item m="1" x="7601"/>
        <item m="1" x="3161"/>
        <item m="1" x="5275"/>
        <item m="1" x="6120"/>
        <item m="1" x="3918"/>
        <item m="1" x="2278"/>
        <item m="1" x="6693"/>
        <item m="1" x="4893"/>
        <item m="1" x="5960"/>
        <item m="1" x="6132"/>
        <item m="1" x="2572"/>
        <item m="1" x="1332"/>
        <item m="1" x="6248"/>
        <item m="1" x="856"/>
        <item m="1" x="5403"/>
        <item m="1" x="771"/>
        <item m="1" x="955"/>
        <item m="1" x="1081"/>
        <item m="1" x="2811"/>
        <item m="1" x="993"/>
        <item m="1" x="4927"/>
        <item m="1" x="2964"/>
        <item m="1" x="7712"/>
        <item m="1" x="3126"/>
        <item m="1" x="1457"/>
        <item m="1" x="6202"/>
        <item m="1" x="5935"/>
        <item m="1" x="6885"/>
        <item m="1" x="2427"/>
        <item m="1" x="6637"/>
        <item m="1" x="7735"/>
        <item m="1" x="5646"/>
        <item m="1" x="750"/>
        <item m="1" x="7748"/>
        <item m="1" x="1884"/>
        <item m="1" x="3942"/>
        <item m="1" x="380"/>
        <item m="1" x="5708"/>
        <item m="1" x="3788"/>
        <item m="1" x="3928"/>
        <item m="1" x="7324"/>
        <item m="1" x="7287"/>
        <item m="1" x="1794"/>
        <item m="1" x="7923"/>
        <item m="1" x="1491"/>
        <item m="1" x="5929"/>
        <item m="1" x="7544"/>
        <item m="1" x="1640"/>
        <item m="1" x="5633"/>
        <item m="1" x="2036"/>
        <item m="1" x="5997"/>
        <item m="1" x="844"/>
        <item m="1" x="6581"/>
        <item m="1" x="6141"/>
        <item m="1" x="4029"/>
        <item m="1" x="6589"/>
        <item m="1" x="4079"/>
        <item m="1" x="5213"/>
        <item m="1" x="5410"/>
        <item m="1" x="3839"/>
        <item m="1" x="5133"/>
        <item m="1" x="7070"/>
        <item m="1" x="5819"/>
        <item m="1" x="933"/>
        <item m="1" x="7841"/>
        <item m="1" x="7409"/>
        <item m="1" x="1113"/>
        <item m="1" x="791"/>
        <item m="1" x="5576"/>
        <item m="1" x="5513"/>
        <item m="1" x="6774"/>
        <item m="1" x="3600"/>
        <item m="1" x="7804"/>
        <item m="1" x="2209"/>
        <item m="1" x="3079"/>
        <item m="1" x="7256"/>
        <item m="1" x="6957"/>
        <item m="1" x="2011"/>
        <item m="1" x="4039"/>
        <item m="1" x="4128"/>
        <item m="1" x="6067"/>
        <item m="1" x="7051"/>
        <item m="1" x="4414"/>
        <item m="1" x="5225"/>
        <item m="1" x="4026"/>
        <item m="1" x="6593"/>
        <item m="1" x="5610"/>
        <item m="1" x="5472"/>
        <item m="1" x="4668"/>
        <item m="1" x="4064"/>
        <item m="1" x="2250"/>
        <item m="1" x="1455"/>
        <item m="1" x="2433"/>
        <item m="1" x="3319"/>
        <item m="1" x="7903"/>
        <item m="1" x="3727"/>
        <item m="1" x="5542"/>
        <item m="1" x="1558"/>
        <item m="1" x="1414"/>
        <item m="1" x="2804"/>
        <item m="1" x="1737"/>
        <item m="1" x="5911"/>
        <item m="1" x="1238"/>
        <item m="1" x="7334"/>
        <item m="1" x="5232"/>
        <item m="1" x="6779"/>
        <item m="1" x="5976"/>
        <item m="1" x="4302"/>
        <item m="1" x="3455"/>
        <item m="1" x="7418"/>
        <item m="1" x="7921"/>
        <item m="1" x="6044"/>
        <item m="1" x="7849"/>
        <item m="1" x="3602"/>
        <item m="1" x="7242"/>
        <item m="1" x="2923"/>
        <item m="1" x="3463"/>
        <item m="1" x="5158"/>
        <item m="1" x="7860"/>
        <item m="1" x="868"/>
        <item m="1" x="4139"/>
        <item m="1" x="4809"/>
        <item m="1" x="2570"/>
        <item m="1" x="7110"/>
        <item m="1" x="3861"/>
        <item m="1" x="6984"/>
        <item m="1" x="5234"/>
        <item m="1" x="1132"/>
        <item m="1" x="1027"/>
        <item m="1" x="6515"/>
        <item m="1" x="5859"/>
        <item m="1" x="7053"/>
        <item m="1" x="7162"/>
        <item m="1" x="341"/>
        <item m="1" x="5393"/>
        <item m="1" x="7836"/>
        <item m="1" x="6277"/>
        <item m="1" x="527"/>
        <item m="1" x="6204"/>
        <item m="1" x="3090"/>
        <item m="1" x="4471"/>
        <item m="1" x="2801"/>
        <item m="1" x="3216"/>
        <item m="1" x="4014"/>
        <item m="1" x="2900"/>
        <item m="1" x="2019"/>
        <item m="1" x="5047"/>
        <item m="1" x="7924"/>
        <item m="1" x="4950"/>
        <item m="1" x="5527"/>
        <item m="1" x="2236"/>
        <item m="1" x="4073"/>
        <item m="1" x="5993"/>
        <item m="1" x="6013"/>
        <item m="1" x="4188"/>
        <item m="1" x="6260"/>
        <item m="1" x="1957"/>
        <item m="1" x="7645"/>
        <item m="1" x="3262"/>
        <item m="1" x="7469"/>
        <item m="1" x="2210"/>
        <item m="1" x="3765"/>
        <item m="1" x="4845"/>
        <item m="1" x="3396"/>
        <item m="1" x="4969"/>
        <item m="1" x="4757"/>
        <item m="1" x="2536"/>
        <item m="1" x="1262"/>
        <item m="1" x="7252"/>
        <item m="1" x="5357"/>
        <item m="1" x="4568"/>
        <item m="1" x="1474"/>
        <item m="1" x="6073"/>
        <item m="1" x="554"/>
        <item m="1" x="2484"/>
        <item m="1" x="7183"/>
        <item m="1" x="1948"/>
        <item m="1" x="7625"/>
        <item m="1" x="3486"/>
        <item m="1" x="6870"/>
        <item m="1" x="1897"/>
        <item m="1" x="784"/>
        <item m="1" x="4820"/>
        <item m="1" x="2947"/>
        <item m="1" x="2767"/>
        <item m="1" x="4278"/>
        <item m="1" x="2926"/>
        <item m="1" x="1546"/>
        <item m="1" x="4801"/>
        <item m="1" x="3924"/>
        <item m="1" x="5034"/>
        <item m="1" x="3385"/>
        <item m="1" x="2861"/>
        <item m="1" x="3104"/>
        <item m="1" x="1187"/>
        <item m="1" x="7029"/>
        <item m="1" x="4138"/>
        <item m="1" x="7565"/>
        <item m="1" x="482"/>
        <item m="1" x="1188"/>
        <item m="1" x="4112"/>
        <item m="1" x="2224"/>
        <item m="1" x="6326"/>
        <item m="1" x="6378"/>
        <item m="1" x="6884"/>
        <item m="1" x="5951"/>
        <item m="1" x="1806"/>
        <item m="1" x="5894"/>
        <item m="1" x="7236"/>
        <item m="1" x="826"/>
        <item m="1" x="3940"/>
        <item m="1" x="354"/>
        <item m="1" x="5756"/>
        <item m="1" x="6127"/>
        <item m="1" x="1426"/>
        <item m="1" x="7038"/>
        <item m="1" x="3494"/>
        <item m="1" x="1121"/>
        <item m="1" x="6294"/>
        <item m="1" x="1139"/>
        <item m="1" x="3056"/>
        <item m="1" x="4807"/>
        <item m="1" x="7159"/>
        <item m="1" x="3354"/>
        <item m="1" x="2720"/>
        <item m="1" x="6474"/>
        <item m="1" x="3493"/>
        <item m="1" x="808"/>
        <item m="1" x="6505"/>
        <item m="1" x="587"/>
        <item m="1" x="7543"/>
        <item m="1" x="3193"/>
        <item m="1" x="5537"/>
        <item m="1" x="785"/>
        <item m="1" x="6532"/>
        <item m="1" x="404"/>
        <item m="1" x="2141"/>
        <item m="1" x="663"/>
        <item m="1" x="595"/>
        <item m="1" x="4935"/>
        <item m="1" x="780"/>
        <item m="1" x="6213"/>
        <item m="1" x="5913"/>
        <item m="1" x="4231"/>
        <item m="1" x="5049"/>
        <item m="1" x="2775"/>
        <item m="1" x="6085"/>
        <item m="1" x="6366"/>
        <item m="1" x="7732"/>
        <item m="1" x="7759"/>
        <item m="1" x="2313"/>
        <item x="257"/>
        <item m="1" x="5606"/>
        <item m="1" x="4410"/>
        <item m="1" x="4160"/>
        <item m="1" x="7032"/>
        <item m="1" x="5802"/>
        <item m="1" x="4680"/>
        <item m="1" x="1142"/>
        <item m="1" x="6767"/>
        <item m="1" x="556"/>
        <item m="1" x="7050"/>
        <item m="1" x="7464"/>
        <item m="1" x="5420"/>
        <item m="1" x="6680"/>
        <item m="1" x="4698"/>
        <item m="1" x="4922"/>
        <item m="1" x="1839"/>
        <item m="1" x="5980"/>
        <item m="1" x="5832"/>
        <item m="1" x="5505"/>
        <item m="1" x="4198"/>
        <item m="1" x="2823"/>
        <item m="1" x="7107"/>
        <item m="1" x="735"/>
        <item m="1" x="5718"/>
        <item m="1" x="2857"/>
        <item m="1" x="7940"/>
        <item m="1" x="3174"/>
        <item m="1" x="2212"/>
        <item m="1" x="7767"/>
        <item m="1" x="6770"/>
        <item m="1" x="7719"/>
        <item m="1" x="2565"/>
        <item m="1" x="506"/>
        <item m="1" x="6339"/>
        <item m="1" x="1115"/>
        <item m="1" x="5771"/>
        <item m="1" x="2467"/>
        <item m="1" x="6477"/>
        <item m="1" x="2511"/>
        <item m="1" x="5618"/>
        <item m="1" x="3419"/>
        <item m="1" x="4824"/>
        <item m="1" x="5775"/>
        <item m="1" x="7138"/>
        <item m="1" x="2205"/>
        <item m="1" x="7692"/>
        <item m="1" x="2760"/>
        <item m="1" x="6590"/>
        <item m="1" x="5917"/>
        <item m="1" x="7687"/>
        <item m="1" x="3763"/>
        <item m="1" x="441"/>
        <item m="1" x="6286"/>
        <item m="1" x="1330"/>
        <item m="1" x="5149"/>
        <item m="1" x="4973"/>
        <item m="1" x="1090"/>
        <item m="1" x="7576"/>
        <item m="1" x="6237"/>
        <item m="1" x="3477"/>
        <item m="1" x="6643"/>
        <item m="1" x="400"/>
        <item m="1" x="1776"/>
        <item m="1" x="3413"/>
        <item m="1" x="2984"/>
        <item m="1" x="3352"/>
        <item m="1" x="6852"/>
        <item m="1" x="6807"/>
        <item m="1" x="2989"/>
        <item m="1" x="1266"/>
        <item m="1" x="977"/>
        <item m="1" x="5865"/>
        <item m="1" x="3497"/>
        <item m="1" x="3015"/>
        <item m="1" x="6663"/>
        <item m="1" x="1176"/>
        <item m="1" x="3484"/>
        <item m="1" x="1044"/>
        <item m="1" x="2439"/>
        <item m="1" x="4269"/>
        <item m="1" x="3196"/>
        <item m="1" x="4366"/>
        <item m="1" x="7385"/>
        <item m="1" x="6123"/>
        <item m="1" x="6987"/>
        <item m="1" x="1731"/>
        <item m="1" x="2936"/>
        <item m="1" x="1510"/>
        <item m="1" x="6728"/>
        <item m="1" x="4578"/>
        <item m="1" x="3785"/>
        <item m="1" x="3027"/>
        <item m="1" x="1051"/>
        <item m="1" x="5298"/>
        <item m="1" x="4822"/>
        <item m="1" x="6847"/>
        <item m="1" x="2713"/>
        <item m="1" x="3813"/>
        <item m="1" x="1281"/>
        <item m="1" x="5323"/>
        <item m="1" x="7574"/>
        <item m="1" x="1236"/>
        <item m="1" x="3554"/>
        <item m="1" x="3092"/>
        <item m="1" x="6367"/>
        <item m="1" x="4364"/>
        <item m="1" x="6903"/>
        <item m="1" x="4684"/>
        <item m="1" x="1490"/>
        <item m="1" x="3533"/>
        <item m="1" x="5642"/>
        <item m="1" x="7808"/>
        <item m="1" x="6776"/>
        <item m="1" x="4472"/>
        <item m="1" x="5148"/>
        <item m="1" x="6492"/>
        <item m="1" x="1844"/>
        <item m="1" x="693"/>
        <item m="1" x="2869"/>
        <item m="1" x="1364"/>
        <item m="1" x="3705"/>
        <item m="1" x="358"/>
        <item m="1" x="7580"/>
        <item m="1" x="4166"/>
        <item m="1" x="4899"/>
        <item m="1" x="1898"/>
        <item m="1" x="4614"/>
        <item m="1" x="459"/>
        <item m="1" x="3323"/>
        <item m="1" x="5023"/>
        <item m="1" x="2255"/>
        <item m="1" x="5616"/>
        <item m="1" x="5710"/>
        <item m="1" x="1035"/>
        <item m="1" x="1336"/>
        <item m="1" x="3987"/>
        <item m="1" x="5100"/>
        <item m="1" x="4943"/>
        <item m="1" x="2744"/>
        <item m="1" x="6687"/>
        <item m="1" x="5886"/>
        <item m="1" x="6310"/>
        <item m="1" x="1120"/>
        <item m="1" x="6625"/>
        <item m="1" x="5596"/>
        <item m="1" x="2123"/>
        <item m="1" x="7689"/>
        <item m="1" x="964"/>
        <item m="1" x="490"/>
        <item m="1" x="6181"/>
        <item m="1" x="3496"/>
        <item m="1" x="7675"/>
        <item m="1" x="987"/>
        <item m="1" x="3217"/>
        <item m="1" x="3370"/>
        <item m="1" x="1396"/>
        <item m="1" x="3542"/>
        <item m="1" x="7649"/>
        <item m="1" x="4481"/>
        <item m="1" x="4470"/>
        <item m="1" x="391"/>
        <item m="1" x="4450"/>
        <item m="1" x="370"/>
        <item m="1" x="3472"/>
        <item m="1" x="3834"/>
        <item m="1" x="2309"/>
        <item m="1" x="4419"/>
        <item m="1" x="4121"/>
        <item m="1" x="4006"/>
        <item m="1" x="7871"/>
        <item m="1" x="3436"/>
        <item m="1" x="7644"/>
        <item m="1" x="6196"/>
        <item m="1" x="3327"/>
        <item m="1" x="7976"/>
        <item m="1" x="1638"/>
        <item m="1" x="3870"/>
        <item m="1" x="7730"/>
        <item m="1" x="7066"/>
        <item m="1" x="5346"/>
        <item m="1" x="5497"/>
        <item m="1" x="6872"/>
        <item m="1" x="7172"/>
        <item m="1" x="6518"/>
        <item m="1" x="781"/>
        <item m="1" x="1415"/>
        <item m="1" x="6704"/>
        <item m="1" x="2300"/>
        <item m="1" x="852"/>
        <item m="1" x="5409"/>
        <item m="1" x="7584"/>
        <item m="1" x="1663"/>
        <item m="1" x="2393"/>
        <item m="1" x="2632"/>
        <item m="1" x="875"/>
        <item m="1" x="3718"/>
        <item m="1" x="3001"/>
        <item m="1" x="2898"/>
        <item m="1" x="2244"/>
        <item m="1" x="1166"/>
        <item m="1" x="2500"/>
        <item m="1" x="417"/>
        <item m="1" x="6771"/>
        <item m="1" x="3842"/>
        <item m="1" x="4500"/>
        <item m="1" x="2385"/>
        <item m="1" x="1010"/>
        <item m="1" x="5421"/>
        <item m="1" x="2505"/>
        <item m="1" x="559"/>
        <item m="1" x="7560"/>
        <item m="1" x="5916"/>
        <item m="1" x="4485"/>
        <item m="1" x="3885"/>
        <item m="1" x="7209"/>
        <item m="1" x="4288"/>
        <item m="1" x="2321"/>
        <item m="1" x="2944"/>
        <item m="1" x="5595"/>
        <item m="1" x="7356"/>
        <item m="1" x="5345"/>
        <item m="1" x="1646"/>
        <item m="1" x="1557"/>
        <item m="1" x="4530"/>
        <item m="1" x="6720"/>
        <item m="1" x="2520"/>
        <item m="1" x="4663"/>
        <item m="1" x="4455"/>
        <item m="1" x="3471"/>
        <item m="1" x="3946"/>
        <item m="1" x="2089"/>
        <item m="1" x="1932"/>
        <item m="1" x="3953"/>
        <item m="1" x="3279"/>
        <item m="1" x="3630"/>
        <item m="1" x="5834"/>
        <item m="1" x="7426"/>
        <item m="1" x="7620"/>
        <item m="1" x="6304"/>
        <item m="1" x="861"/>
        <item m="1" x="4054"/>
        <item m="1" x="5123"/>
        <item m="1" x="4550"/>
        <item m="1" x="3631"/>
        <item m="1" x="4458"/>
        <item m="1" x="7307"/>
        <item m="1" x="5784"/>
        <item m="1" x="3065"/>
        <item m="1" x="5184"/>
        <item m="1" x="6059"/>
        <item m="1" x="5604"/>
        <item m="1" x="2799"/>
        <item m="1" x="1407"/>
        <item m="1" x="5909"/>
        <item m="1" x="1943"/>
        <item m="1" x="4805"/>
        <item m="1" x="1076"/>
        <item m="1" x="384"/>
        <item m="1" x="7525"/>
        <item m="1" x="4106"/>
        <item m="1" x="2177"/>
        <item m="1" x="2388"/>
        <item m="1" x="5322"/>
        <item m="1" x="6636"/>
        <item m="1" x="1827"/>
        <item m="1" x="6794"/>
        <item m="1" x="4187"/>
        <item m="1" x="5636"/>
        <item m="1" x="7922"/>
        <item m="1" x="3618"/>
        <item m="1" x="1164"/>
        <item m="1" x="5600"/>
        <item m="1" x="7974"/>
        <item m="1" x="2592"/>
        <item m="1" x="4468"/>
        <item m="1" x="7518"/>
        <item m="1" x="3565"/>
        <item m="1" x="530"/>
        <item m="1" x="5265"/>
        <item m="1" x="6783"/>
        <item m="1" x="5179"/>
        <item m="1" x="613"/>
        <item m="1" x="2245"/>
        <item m="1" x="1667"/>
        <item m="1" x="5560"/>
        <item m="1" x="4116"/>
        <item m="1" x="3557"/>
        <item m="1" x="2582"/>
        <item m="1" x="1607"/>
        <item m="1" x="962"/>
        <item m="1" x="710"/>
        <item m="1" x="5927"/>
        <item m="1" x="2481"/>
        <item m="1" x="6471"/>
        <item m="1" x="6685"/>
        <item m="1" x="3359"/>
        <item m="1" x="3390"/>
        <item m="1" x="4197"/>
        <item m="1" x="5922"/>
        <item m="1" x="6602"/>
        <item m="1" x="2954"/>
        <item m="1" x="3772"/>
        <item m="1" x="3170"/>
        <item m="1" x="6679"/>
        <item m="1" x="2251"/>
        <item m="1" x="2672"/>
        <item m="1" x="6655"/>
        <item m="1" x="3026"/>
        <item m="1" x="3971"/>
        <item m="1" x="7578"/>
        <item m="1" x="1320"/>
        <item m="1" x="3541"/>
        <item m="1" x="4863"/>
        <item m="1" x="7105"/>
        <item m="1" x="3211"/>
        <item m="1" x="4143"/>
        <item m="1" x="1347"/>
        <item m="1" x="3159"/>
        <item m="1" x="6524"/>
        <item m="1" x="3693"/>
        <item m="1" x="2007"/>
        <item m="1" x="7588"/>
        <item m="1" x="2924"/>
        <item m="1" x="1730"/>
        <item m="1" x="6508"/>
        <item m="1" x="6591"/>
        <item m="1" x="2517"/>
        <item m="1" x="7430"/>
        <item m="1" x="1204"/>
        <item m="1" x="3218"/>
        <item m="1" x="4609"/>
        <item m="1" x="4706"/>
        <item m="1" x="1694"/>
        <item m="1" x="7621"/>
        <item m="1" x="2327"/>
        <item m="1" x="7271"/>
        <item m="1" x="7103"/>
        <item m="1" x="5525"/>
        <item m="1" x="4199"/>
        <item m="1" x="5734"/>
        <item m="1" x="7109"/>
        <item m="1" x="5255"/>
        <item m="1" x="1018"/>
        <item m="1" x="6429"/>
        <item m="1" x="1909"/>
        <item m="1" x="6569"/>
        <item m="1" x="5271"/>
        <item m="1" x="5623"/>
        <item m="1" x="1466"/>
        <item m="1" x="1681"/>
        <item m="1" x="1043"/>
        <item m="1" x="4227"/>
        <item m="1" x="2625"/>
        <item m="1" x="631"/>
        <item m="1" x="2463"/>
        <item m="1" x="4441"/>
        <item m="1" x="6667"/>
        <item m="1" x="2678"/>
        <item m="1" x="2763"/>
        <item m="1" x="3795"/>
        <item m="1" x="7448"/>
        <item m="1" x="7296"/>
        <item m="1" x="4659"/>
        <item m="1" x="5762"/>
        <item m="1" x="1966"/>
        <item m="1" x="7987"/>
        <item m="1" x="1270"/>
        <item m="1" x="1046"/>
        <item m="1" x="708"/>
        <item m="1" x="7223"/>
        <item m="1" x="1879"/>
        <item m="1" x="4742"/>
        <item m="1" x="5430"/>
        <item m="1" x="3782"/>
        <item m="1" x="6133"/>
        <item m="1" x="5932"/>
        <item m="1" x="3469"/>
        <item m="1" x="4501"/>
        <item m="1" x="1057"/>
        <item m="1" x="7858"/>
        <item m="1" x="6600"/>
        <item m="1" x="6116"/>
        <item m="1" x="6320"/>
        <item m="1" x="5411"/>
        <item m="1" x="2041"/>
        <item m="1" x="4251"/>
        <item m="1" x="3610"/>
        <item m="1" x="2854"/>
        <item m="1" x="1630"/>
        <item m="1" x="6724"/>
        <item m="1" x="5584"/>
        <item m="1" x="809"/>
        <item m="1" x="6351"/>
        <item m="1" x="2709"/>
        <item m="1" x="2724"/>
        <item m="1" x="5344"/>
        <item m="1" x="2124"/>
        <item m="1" x="1783"/>
        <item m="1" x="1303"/>
        <item m="1" x="3558"/>
        <item m="1" x="3304"/>
        <item m="1" x="3774"/>
        <item m="1" x="4130"/>
        <item m="1" x="7779"/>
        <item m="1" x="5330"/>
        <item m="1" x="1079"/>
        <item m="1" x="6450"/>
        <item m="1" x="5972"/>
        <item m="1" x="6158"/>
        <item m="1" x="6306"/>
        <item m="1" x="2272"/>
        <item m="1" x="7939"/>
        <item m="1" x="4148"/>
        <item m="1" x="1376"/>
        <item m="1" x="1743"/>
        <item m="1" x="4085"/>
        <item m="1" x="3457"/>
        <item m="1" x="4087"/>
        <item m="1" x="4596"/>
        <item m="1" x="5461"/>
        <item m="1" x="2111"/>
        <item m="1" x="468"/>
        <item m="1" x="5079"/>
        <item m="1" x="4735"/>
        <item m="1" x="3084"/>
        <item m="1" x="1479"/>
        <item m="1" x="2765"/>
        <item m="1" x="3095"/>
        <item m="1" x="6708"/>
        <item m="1" x="2477"/>
        <item m="1" x="5539"/>
        <item m="1" x="4433"/>
        <item m="1" x="1549"/>
        <item m="1" x="7815"/>
        <item m="1" x="1134"/>
        <item m="1" x="6740"/>
        <item m="1" x="385"/>
        <item m="1" x="3181"/>
        <item m="1" x="7515"/>
        <item m="1" x="3595"/>
        <item m="1" x="7001"/>
        <item m="1" x="351"/>
        <item m="1" x="5290"/>
        <item m="1" x="7376"/>
        <item m="1" x="3981"/>
        <item m="1" x="2126"/>
        <item m="1" x="3968"/>
        <item m="1" x="7898"/>
        <item m="1" x="7233"/>
        <item m="1" x="597"/>
        <item m="1" x="3507"/>
        <item m="1" x="3013"/>
        <item m="1" x="2461"/>
        <item m="1" x="741"/>
        <item m="1" x="2264"/>
        <item m="1" x="3721"/>
        <item m="1" x="637"/>
        <item m="1" x="4649"/>
        <item m="1" x="7350"/>
        <item m="1" x="3769"/>
        <item m="1" x="6831"/>
        <item m="1" x="1469"/>
        <item m="1" x="7440"/>
        <item m="1" x="2706"/>
        <item m="1" x="3954"/>
        <item m="1" x="1954"/>
        <item m="1" x="6244"/>
        <item m="1" x="5841"/>
        <item m="1" x="841"/>
        <item m="1" x="3988"/>
        <item m="1" x="7248"/>
        <item m="1" x="1201"/>
        <item m="1" x="4744"/>
        <item m="1" x="3157"/>
        <item m="1" x="767"/>
        <item m="1" x="2750"/>
        <item m="1" x="1519"/>
        <item m="1" x="4722"/>
        <item m="1" x="709"/>
        <item m="1" x="4099"/>
        <item m="1" x="5591"/>
        <item m="1" x="3632"/>
        <item m="1" x="2674"/>
        <item m="1" x="5766"/>
        <item m="1" x="5925"/>
        <item m="1" x="2046"/>
        <item m="1" x="2970"/>
        <item m="1" x="7185"/>
        <item m="1" x="5721"/>
        <item m="1" x="5692"/>
        <item m="1" x="2892"/>
        <item m="1" x="3695"/>
        <item m="1" x="4235"/>
        <item m="1" x="3850"/>
        <item m="1" x="7928"/>
        <item m="1" x="3821"/>
        <item m="1" x="6635"/>
        <item m="1" x="3552"/>
        <item m="1" x="6032"/>
        <item m="1" x="6000"/>
        <item m="1" x="3412"/>
        <item m="1" x="4627"/>
        <item m="1" x="1165"/>
        <item m="1" x="5473"/>
        <item m="1" x="7594"/>
        <item m="1" x="455"/>
        <item m="1" x="6642"/>
        <item m="1" x="5605"/>
        <item m="1" x="5264"/>
        <item m="1" x="2742"/>
        <item m="1" x="4095"/>
        <item m="1" x="6690"/>
        <item m="1" x="5115"/>
        <item m="1" x="5317"/>
        <item m="1" x="4583"/>
        <item m="1" x="3597"/>
        <item m="1" x="1757"/>
        <item m="1" x="3796"/>
        <item m="1" x="4876"/>
        <item m="1" x="6301"/>
        <item m="1" x="1543"/>
        <item m="1" x="3768"/>
        <item m="1" x="2356"/>
        <item m="1" x="7188"/>
        <item m="1" x="2384"/>
        <item m="1" x="4279"/>
        <item m="1" x="6200"/>
        <item m="1" x="503"/>
        <item m="1" x="2077"/>
        <item m="1" x="7864"/>
        <item m="1" x="2005"/>
        <item m="1" x="3511"/>
        <item m="1" x="1104"/>
        <item m="1" x="3348"/>
        <item m="1" x="3863"/>
        <item m="1" x="6853"/>
        <item m="1" x="1531"/>
        <item m="1" x="5228"/>
        <item m="1" x="1501"/>
        <item m="1" x="7633"/>
        <item m="1" x="1866"/>
        <item m="1" x="2434"/>
        <item m="1" x="2362"/>
        <item m="1" x="1170"/>
        <item m="1" x="550"/>
        <item m="1" x="3426"/>
        <item m="1" x="4956"/>
        <item m="1" x="1891"/>
        <item m="1" x="2013"/>
        <item m="1" x="4072"/>
        <item m="1" x="4434"/>
        <item m="1" x="4535"/>
        <item m="1" x="3167"/>
        <item m="1" x="7119"/>
        <item m="1" x="2466"/>
        <item m="1" x="6106"/>
        <item m="1" x="6210"/>
        <item m="1" x="1486"/>
        <item m="1" x="6240"/>
        <item m="1" x="986"/>
        <item m="1" x="7265"/>
        <item m="1" x="5602"/>
        <item m="1" x="793"/>
        <item m="1" x="3848"/>
        <item m="1" x="1716"/>
        <item m="1" x="6986"/>
        <item m="1" x="5511"/>
        <item m="1" x="2425"/>
        <item m="1" x="7039"/>
        <item m="1" x="3227"/>
        <item m="1" x="6396"/>
        <item m="1" x="6509"/>
        <item m="1" x="1095"/>
        <item m="1" x="1661"/>
        <item m="1" x="764"/>
        <item m="1" x="5830"/>
        <item m="1" x="5412"/>
        <item m="1" x="754"/>
        <item m="1" x="7475"/>
        <item m="1" x="6335"/>
        <item m="1" x="3002"/>
        <item m="1" x="7802"/>
        <item m="1" x="5372"/>
        <item m="1" x="4672"/>
        <item m="1" x="453"/>
        <item m="1" x="7545"/>
        <item m="1" x="2226"/>
        <item m="1" x="5379"/>
        <item m="1" x="7773"/>
        <item m="1" x="6393"/>
        <item m="1" x="5028"/>
        <item m="1" x="1701"/>
        <item m="1" x="6045"/>
        <item m="1" x="4844"/>
        <item m="1" x="5427"/>
        <item m="1" x="1245"/>
        <item m="1" x="388"/>
        <item m="1" x="7249"/>
        <item m="1" x="368"/>
        <item m="1" x="4018"/>
        <item m="1" x="2770"/>
        <item m="1" x="5884"/>
        <item m="1" x="5912"/>
        <item m="1" x="5969"/>
        <item m="1" x="3730"/>
        <item m="1" x="4093"/>
        <item m="1" x="4306"/>
        <item m="1" x="1815"/>
        <item m="1" x="1869"/>
        <item m="1" x="5258"/>
        <item m="1" x="7766"/>
        <item m="1" x="7402"/>
        <item m="1" x="6439"/>
        <item m="1" x="2522"/>
        <item m="1" x="812"/>
        <item m="1" x="1285"/>
        <item m="1" x="4003"/>
        <item m="1" x="975"/>
        <item m="1" x="2694"/>
        <item m="1" x="4791"/>
        <item m="1" x="2382"/>
        <item m="1" x="4954"/>
        <item m="1" x="6333"/>
        <item m="1" x="3547"/>
        <item m="1" x="7374"/>
        <item m="1" x="3425"/>
        <item m="1" x="5603"/>
        <item m="1" x="7782"/>
        <item m="1" x="5631"/>
        <item m="1" x="2493"/>
        <item m="1" x="4284"/>
        <item m="1" x="4331"/>
        <item m="1" x="2113"/>
        <item m="1" x="6372"/>
        <item m="1" x="899"/>
        <item m="1" x="7534"/>
        <item m="1" x="465"/>
        <item m="1" x="3054"/>
        <item m="1" x="6752"/>
        <item m="1" x="4113"/>
        <item m="1" x="4881"/>
        <item m="1" x="5286"/>
        <item m="1" x="1385"/>
        <item m="1" x="821"/>
        <item m="1" x="3042"/>
        <item m="1" x="699"/>
        <item m="1" x="659"/>
        <item m="1" x="6105"/>
        <item m="1" x="1356"/>
        <item m="1" x="7123"/>
        <item m="1" x="2850"/>
        <item m="1" x="2317"/>
        <item m="1" x="6431"/>
        <item m="1" x="4839"/>
        <item m="1" x="7208"/>
        <item m="1" x="2880"/>
        <item m="1" x="1596"/>
        <item m="1" x="2153"/>
        <item m="1" x="2711"/>
        <item m="1" x="1514"/>
        <item m="1" x="652"/>
        <item m="1" x="3840"/>
        <item m="1" x="5295"/>
        <item m="1" x="3427"/>
        <item m="1" x="4676"/>
        <item m="1" x="4981"/>
        <item m="1" x="6083"/>
        <item m="1" x="3904"/>
        <item m="1" x="3360"/>
        <item m="1" x="3692"/>
        <item m="1" x="7821"/>
        <item m="1" x="3392"/>
        <item m="1" x="3611"/>
        <item m="1" x="7999"/>
        <item m="1" x="3378"/>
        <item m="1" x="5877"/>
        <item m="1" x="1662"/>
        <item m="1" x="7991"/>
        <item m="1" x="7423"/>
        <item m="1" x="2199"/>
        <item m="1" x="3596"/>
        <item m="1" x="3518"/>
        <item m="1" x="4413"/>
        <item m="1" x="3526"/>
        <item m="1" x="3173"/>
        <item m="1" x="1573"/>
        <item m="1" x="7372"/>
        <item m="1" x="1107"/>
        <item m="1" x="5879"/>
        <item m="1" x="1381"/>
        <item m="1" x="6707"/>
        <item m="1" x="877"/>
        <item m="1" x="5521"/>
        <item m="1" x="6603"/>
        <item m="1" x="2039"/>
        <item m="1" x="6722"/>
        <item m="1" x="3444"/>
        <item m="1" x="4158"/>
        <item m="1" x="5025"/>
        <item m="1" x="6285"/>
        <item m="1" x="6953"/>
        <item m="1" x="7796"/>
        <item m="1" x="2424"/>
        <item m="1" x="1083"/>
        <item m="1" x="6022"/>
        <item m="1" x="2415"/>
        <item m="1" x="6194"/>
        <item m="1" x="2969"/>
        <item m="1" x="6883"/>
        <item m="1" x="7358"/>
        <item m="1" x="7036"/>
        <item m="1" x="4147"/>
        <item m="1" x="3517"/>
        <item m="1" x="3088"/>
        <item m="1" x="7160"/>
        <item m="1" x="3901"/>
        <item m="1" x="7528"/>
        <item m="1" x="6913"/>
        <item m="1" x="4462"/>
        <item m="1" x="6259"/>
        <item m="1" x="2316"/>
        <item m="1" x="822"/>
        <item m="1" x="921"/>
        <item m="1" x="711"/>
        <item m="1" x="2416"/>
        <item m="1" x="6917"/>
        <item m="1" x="4971"/>
        <item m="1" x="1256"/>
        <item m="1" x="2045"/>
        <item m="1" x="3859"/>
        <item m="1" x="3556"/>
        <item m="1" x="2796"/>
        <item m="1" x="1219"/>
        <item m="1" x="1831"/>
        <item m="1" x="3260"/>
        <item m="1" x="1005"/>
        <item m="1" x="1101"/>
        <item m="1" x="6934"/>
        <item m="1" x="4516"/>
        <item m="1" x="5836"/>
        <item m="1" x="3857"/>
        <item m="1" x="1186"/>
        <item m="1" x="3297"/>
        <item m="1" x="2374"/>
        <item m="1" x="5673"/>
        <item m="1" x="5231"/>
        <item m="1" x="3300"/>
        <item m="1" x="7724"/>
        <item m="1" x="1923"/>
        <item m="1" x="6538"/>
        <item m="1" x="4115"/>
        <item m="1" x="3452"/>
        <item m="1" x="2893"/>
        <item m="1" x="5637"/>
        <item m="1" x="4062"/>
        <item m="1" x="5685"/>
        <item m="1" x="2670"/>
        <item m="1" x="874"/>
        <item m="1" x="2489"/>
        <item m="1" x="3372"/>
        <item m="1" x="539"/>
        <item m="1" x="2597"/>
        <item m="1" x="2214"/>
        <item m="1" x="4387"/>
        <item m="1" x="5855"/>
        <item m="1" x="3804"/>
        <item m="1" x="6417"/>
        <item m="1" x="6446"/>
        <item m="1" x="6982"/>
        <item m="1" x="7014"/>
        <item m="1" x="6072"/>
        <item m="1" x="1042"/>
        <item m="1" x="5561"/>
        <item m="1" x="3893"/>
        <item m="1" x="6380"/>
        <item m="1" x="7021"/>
        <item m="1" x="6675"/>
        <item m="1" x="4223"/>
        <item m="1" x="6456"/>
        <item m="1" x="7462"/>
        <item m="1" x="484"/>
        <item m="1" x="4771"/>
        <item m="1" x="5140"/>
        <item m="1" x="3459"/>
        <item m="1" x="3841"/>
        <item m="1" x="4052"/>
        <item m="1" x="7045"/>
        <item m="1" x="4256"/>
        <item m="1" x="1440"/>
        <item m="1" x="2716"/>
        <item m="1" x="1494"/>
        <item m="1" x="6519"/>
        <item m="1" x="7311"/>
        <item m="1" x="5262"/>
        <item m="1" x="3213"/>
        <item m="1" x="1594"/>
        <item m="1" x="2523"/>
        <item m="1" x="2431"/>
        <item m="1" x="4795"/>
        <item m="1" x="833"/>
        <item m="1" x="3448"/>
        <item m="1" x="4447"/>
        <item m="1" x="5808"/>
        <item m="1" x="7725"/>
        <item m="1" x="4234"/>
        <item m="1" x="4327"/>
        <item m="1" x="4905"/>
        <item m="1" x="6717"/>
        <item m="1" x="372"/>
        <item m="1" x="4885"/>
        <item m="1" x="5707"/>
        <item m="1" x="4531"/>
        <item m="1" x="7025"/>
        <item m="1" x="1523"/>
        <item m="1" x="7800"/>
        <item m="1" x="5568"/>
        <item m="1" x="4602"/>
        <item m="1" x="5089"/>
        <item m="1" x="7897"/>
        <item m="1" x="3927"/>
        <item m="1" x="864"/>
        <item m="1" x="1873"/>
        <item m="1" x="1881"/>
        <item m="1" x="7121"/>
        <item m="1" x="2966"/>
        <item m="1" x="1114"/>
        <item m="1" x="3883"/>
        <item m="1" x="4600"/>
        <item m="1" x="5337"/>
        <item m="1" x="7514"/>
        <item m="1" x="3424"/>
        <item m="1" x="5725"/>
        <item m="1" x="6888"/>
        <item m="1" x="1282"/>
        <item m="1" x="3741"/>
        <item m="1" x="3369"/>
        <item m="1" x="1998"/>
        <item m="1" x="7396"/>
        <item m="1" x="961"/>
        <item m="1" x="4601"/>
        <item m="1" x="2615"/>
        <item m="1" x="6867"/>
        <item m="1" x="6676"/>
        <item m="1" x="6761"/>
        <item m="1" x="6921"/>
        <item m="1" x="1439"/>
        <item m="1" x="7466"/>
        <item m="1" x="686"/>
        <item m="1" x="2137"/>
        <item m="1" x="6198"/>
        <item m="1" x="5826"/>
        <item m="1" x="6027"/>
        <item m="1" x="7031"/>
        <item m="1" x="1820"/>
        <item m="1" x="6330"/>
        <item m="1" x="1678"/>
        <item m="1" x="3536"/>
        <item m="1" x="406"/>
        <item m="1" x="2333"/>
        <item m="1" x="2325"/>
        <item m="1" x="7435"/>
        <item m="1" x="6390"/>
        <item m="1" x="4931"/>
        <item m="1" x="3035"/>
        <item m="1" x="7076"/>
        <item m="1" x="2486"/>
        <item m="1" x="7290"/>
        <item m="1" x="4418"/>
        <item m="1" x="6978"/>
        <item m="1" x="1103"/>
        <item m="1" x="1318"/>
        <item m="1" x="3274"/>
        <item m="1" x="3697"/>
        <item m="1" x="2271"/>
        <item m="1" x="5524"/>
        <item m="1" x="2332"/>
        <item m="1" x="7394"/>
        <item m="1" x="1517"/>
        <item m="1" x="7335"/>
        <item m="1" x="3381"/>
        <item m="1" x="7028"/>
        <item m="1" x="6547"/>
        <item m="1" x="582"/>
        <item m="1" x="1927"/>
        <item m="1" x="5733"/>
        <item m="1" x="5723"/>
        <item m="1" x="1508"/>
        <item m="1" x="790"/>
        <item m="1" x="4317"/>
        <item m="1" x="629"/>
        <item m="1" x="6269"/>
        <item m="1" x="2340"/>
        <item m="1" x="6858"/>
        <item m="1" x="440"/>
        <item m="1" x="1889"/>
        <item m="1" x="1163"/>
        <item m="1" x="1826"/>
        <item m="1" x="1014"/>
        <item m="1" x="1211"/>
        <item m="1" x="5507"/>
        <item m="1" x="7994"/>
        <item m="1" x="3241"/>
        <item m="1" x="4151"/>
        <item m="1" x="7611"/>
        <item m="1" x="5520"/>
        <item m="1" x="6146"/>
        <item m="1" x="4879"/>
        <item m="1" x="4944"/>
        <item m="1" x="5455"/>
        <item m="1" x="1697"/>
        <item m="1" x="4142"/>
        <item m="1" x="6257"/>
        <item m="1" x="6697"/>
        <item m="1" x="7238"/>
        <item m="1" x="1785"/>
        <item m="1" x="7637"/>
        <item m="1" x="4144"/>
        <item m="1" x="5167"/>
        <item m="1" x="4849"/>
        <item m="1" x="7520"/>
        <item m="1" x="6385"/>
        <item m="1" x="6143"/>
        <item m="1" x="2535"/>
        <item m="1" x="5070"/>
        <item m="1" x="7811"/>
        <item m="1" x="3880"/>
        <item m="1" x="7456"/>
        <item m="1" x="7666"/>
        <item m="1" x="1449"/>
        <item m="1" x="887"/>
        <item m="1" x="7639"/>
        <item m="1" x="7454"/>
        <item m="1" x="1307"/>
        <item m="1" x="7072"/>
        <item m="1" x="2409"/>
        <item m="1" x="6775"/>
        <item m="1" x="7768"/>
        <item m="1" x="7354"/>
        <item m="1" x="2094"/>
        <item m="1" x="6686"/>
        <item m="1" x="5782"/>
        <item m="1" x="7275"/>
        <item m="1" x="5092"/>
        <item m="1" x="5586"/>
        <item m="1" x="3992"/>
        <item m="1" x="586"/>
        <item m="1" x="2442"/>
        <item m="1" x="5719"/>
        <item m="1" x="3799"/>
        <item m="1" x="1077"/>
        <item m="1" x="3638"/>
        <item m="1" x="3103"/>
        <item m="1" x="4213"/>
        <item m="1" x="6924"/>
        <item m="1" x="4711"/>
        <item m="1" x="5144"/>
        <item m="1" x="6191"/>
        <item m="1" x="474"/>
        <item m="1" x="2185"/>
        <item m="1" x="2555"/>
        <item m="1" x="1488"/>
        <item m="1" x="7292"/>
        <item m="1" x="4754"/>
        <item m="1" x="419"/>
        <item m="1" x="7445"/>
        <item m="1" x="538"/>
        <item m="1" x="6514"/>
        <item m="1" x="786"/>
        <item m="1" x="5143"/>
        <item m="1" x="2814"/>
        <item m="1" x="768"/>
        <item m="1" x="6241"/>
        <item m="1" x="3068"/>
        <item m="1" x="575"/>
        <item m="1" x="5851"/>
        <item m="1" x="6129"/>
        <item m="1" x="6989"/>
        <item m="1" x="7664"/>
        <item m="1" x="675"/>
        <item m="1" x="6397"/>
        <item m="1" x="7041"/>
        <item m="1" x="1755"/>
        <item m="1" x="1788"/>
        <item m="1" x="4929"/>
        <item m="1" x="6551"/>
        <item m="1" x="338"/>
        <item m="1" x="3729"/>
        <item m="1" x="7369"/>
        <item m="1" x="4315"/>
        <item m="1" x="1214"/>
        <item m="1" x="1843"/>
        <item m="1" x="2373"/>
        <item m="1" x="1503"/>
        <item m="1" x="2545"/>
        <item m="1" x="4572"/>
        <item m="1" x="7487"/>
        <item m="1" x="3759"/>
        <item m="1" x="5944"/>
        <item m="1" x="1693"/>
        <item m="1" x="4487"/>
        <item m="1" x="7322"/>
        <item m="1" x="7312"/>
        <item m="1" x="3273"/>
        <item m="1" x="1495"/>
        <item m="1" x="4290"/>
        <item m="1" x="1973"/>
        <item m="1" x="5849"/>
        <item m="1" x="3640"/>
        <item m="1" x="5009"/>
        <item m="1" x="1742"/>
        <item m="1" x="7355"/>
        <item m="1" x="7988"/>
        <item m="1" x="5280"/>
        <item m="1" x="2710"/>
        <item m="1" x="5687"/>
        <item m="1" x="7412"/>
        <item m="1" x="3418"/>
        <item m="1" x="2502"/>
        <item m="1" x="5814"/>
        <item m="1" x="4355"/>
        <item m="1" x="2610"/>
        <item m="1" x="4260"/>
        <item m="1" x="983"/>
        <item m="1" x="4000"/>
        <item m="1" x="3210"/>
        <item m="1" x="4523"/>
        <item m="1" x="2288"/>
        <item m="1" x="389"/>
        <item m="1" x="7659"/>
        <item m="1" x="4348"/>
        <item m="1" x="2451"/>
        <item m="1" x="3291"/>
        <item m="1" x="6896"/>
        <item m="1" x="5757"/>
        <item m="1" x="3197"/>
        <item m="1" x="2781"/>
        <item m="1" x="4545"/>
        <item m="1" x="573"/>
        <item m="1" x="4974"/>
        <item m="1" x="1613"/>
        <item m="1" x="2283"/>
        <item m="1" x="2455"/>
        <item m="1" x="3810"/>
        <item m="1" x="480"/>
        <item m="1" x="4180"/>
        <item m="1" x="3377"/>
        <item m="1" x="3272"/>
        <item m="1" x="6647"/>
        <item m="1" x="3897"/>
        <item m="1" x="871"/>
        <item m="1" x="4634"/>
        <item m="1" x="3956"/>
        <item m="1" x="5563"/>
        <item m="1" x="4574"/>
        <item m="1" x="7379"/>
        <item m="1" x="6803"/>
        <item m="1" x="939"/>
        <item m="1" x="7983"/>
        <item m="1" x="7510"/>
        <item m="1" x="4489"/>
        <item m="1" x="3907"/>
        <item m="1" x="4976"/>
        <item m="1" x="1548"/>
        <item m="1" x="1068"/>
        <item m="1" x="3703"/>
        <item m="1" x="7359"/>
        <item m="1" x="3578"/>
        <item m="1" x="4283"/>
        <item m="1" x="4625"/>
        <item m="1" x="1309"/>
        <item m="1" x="4350"/>
        <item m="1" x="6402"/>
        <item m="1" x="6405"/>
        <item m="1" x="5082"/>
        <item m="1" x="7566"/>
        <item m="1" x="7063"/>
        <item m="1" x="7900"/>
        <item m="1" x="451"/>
        <item m="1" x="3926"/>
        <item m="1" x="5396"/>
        <item m="1" x="4104"/>
        <item m="1" x="765"/>
        <item m="1" x="6777"/>
        <item m="1" x="3609"/>
        <item m="1" x="6481"/>
        <item m="1" x="3836"/>
        <item m="1" x="7096"/>
        <item m="1" x="5333"/>
        <item m="1" x="4997"/>
        <item m="1" x="2729"/>
        <item m="1" x="6025"/>
        <item m="1" x="2608"/>
        <item m="1" x="4345"/>
        <item m="1" x="6139"/>
        <item m="1" x="4374"/>
        <item m="1" x="7247"/>
        <item m="1" x="6305"/>
        <item m="1" x="6094"/>
        <item m="1" x="5962"/>
        <item m="1" x="5305"/>
        <item m="1" x="7024"/>
        <item m="1" x="6756"/>
        <item m="1" x="4513"/>
        <item m="1" x="1859"/>
        <item m="1" x="3719"/>
        <item m="1" x="7597"/>
        <item m="1" x="2304"/>
        <item m="1" x="2837"/>
        <item m="1" x="7657"/>
        <item m="1" x="6268"/>
        <item m="1" x="967"/>
        <item m="1" x="5116"/>
        <item m="1" x="3289"/>
        <item m="1" x="3338"/>
        <item m="1" x="2148"/>
        <item m="1" x="7151"/>
        <item m="1" x="2587"/>
        <item m="1" x="3989"/>
        <item m="1" x="7239"/>
        <item m="1" x="2553"/>
        <item m="1" x="5460"/>
        <item m="1" x="2609"/>
        <item m="1" x="651"/>
        <item m="1" x="3326"/>
        <item m="1" x="1241"/>
        <item m="1" x="6448"/>
        <item m="1" x="4569"/>
        <item m="1" x="6309"/>
        <item m="1" x="6909"/>
        <item m="1" x="345"/>
        <item m="1" x="4716"/>
        <item m="1" x="4420"/>
        <item m="1" x="6003"/>
        <item m="1" x="2203"/>
        <item m="1" x="4423"/>
        <item m="1" x="1036"/>
        <item m="1" x="5654"/>
        <item m="1" x="1901"/>
        <item m="1" x="3503"/>
        <item m="1" x="7979"/>
        <item m="1" x="6463"/>
        <item m="1" x="2274"/>
        <item m="1" x="792"/>
        <item m="1" x="7743"/>
        <item m="1" x="1462"/>
        <item m="1" x="3237"/>
        <item m="1" x="4913"/>
        <item m="1" x="4815"/>
        <item m="1" x="3816"/>
        <item m="1" x="3316"/>
        <item m="1" x="6099"/>
        <item m="1" x="3965"/>
        <item m="1" x="6284"/>
        <item m="1" x="1423"/>
        <item m="1" x="1342"/>
        <item m="1" x="916"/>
        <item m="1" x="469"/>
        <item m="1" x="6915"/>
        <item m="1" x="2702"/>
        <item m="1" x="665"/>
        <item m="1" x="4111"/>
        <item m="1" x="6848"/>
        <item m="1" x="521"/>
        <item m="1" x="6479"/>
        <item m="1" x="3183"/>
        <item m="1" x="3629"/>
        <item m="1" x="6483"/>
        <item m="1" x="5064"/>
        <item m="1" x="2228"/>
        <item m="1" x="656"/>
        <item m="1" x="6087"/>
        <item m="1" x="4060"/>
        <item m="1" x="4577"/>
        <item m="1" x="997"/>
        <item m="1" x="7199"/>
        <item m="1" x="716"/>
        <item m="1" x="789"/>
        <item m="1" x="5039"/>
        <item m="1" x="2537"/>
        <item m="1" x="529"/>
        <item m="1" x="1821"/>
        <item m="1" x="1813"/>
        <item m="1" x="3819"/>
        <item m="1" x="1952"/>
        <item m="1" x="5924"/>
        <item m="1" x="7820"/>
        <item m="1" x="6183"/>
        <item m="1" x="4616"/>
        <item m="1" x="6169"/>
        <item m="1" x="4525"/>
        <item m="1" x="435"/>
        <item m="1" x="1313"/>
        <item m="1" x="5846"/>
        <item m="1" x="5914"/>
        <item m="1" x="7289"/>
        <item m="1" x="2428"/>
        <item m="1" x="6764"/>
        <item m="1" x="2595"/>
        <item m="1" x="5553"/>
        <item m="1" x="2215"/>
        <item m="1" x="2543"/>
        <item m="1" x="4789"/>
        <item m="1" x="3606"/>
        <item m="1" x="318"/>
        <item m="1" x="1931"/>
        <item m="1" x="5066"/>
        <item m="1" x="2646"/>
        <item m="1" x="2471"/>
        <item m="1" x="3672"/>
        <item m="1" x="2820"/>
        <item m="1" x="778"/>
        <item m="1" x="7535"/>
        <item m="1" x="1903"/>
        <item m="1" x="608"/>
        <item m="1" x="5202"/>
        <item m="1" x="4748"/>
        <item m="1" x="1880"/>
        <item m="1" x="3498"/>
        <item m="1" x="3391"/>
        <item m="1" x="1555"/>
        <item m="1" x="5625"/>
        <item m="1" x="2743"/>
        <item m="1" x="6272"/>
        <item m="1" x="6613"/>
        <item m="1" x="1770"/>
        <item m="1" x="2779"/>
        <item m="1" x="7967"/>
        <item m="1" x="4916"/>
        <item m="1" x="2282"/>
        <item m="1" x="2149"/>
        <item m="1" x="7449"/>
        <item m="1" x="5702"/>
        <item m="1" x="7059"/>
        <item m="1" x="974"/>
        <item m="1" x="7000"/>
        <item m="1" x="6170"/>
        <item m="1" x="3568"/>
        <item m="1" x="3358"/>
        <item m="1" x="2574"/>
        <item m="1" x="5514"/>
        <item m="1" x="4086"/>
        <item m="1" x="824"/>
        <item m="1" x="467"/>
        <item m="1" x="660"/>
        <item m="1" x="3982"/>
        <item m="1" x="4380"/>
        <item m="1" x="6588"/>
        <item m="1" x="1729"/>
        <item m="1" x="4082"/>
        <item m="1" x="1224"/>
        <item m="1" x="2422"/>
        <item m="1" x="2344"/>
        <item m="1" x="3994"/>
        <item m="1" x="1229"/>
        <item m="1" x="4034"/>
        <item m="1" x="1261"/>
        <item m="1" x="7885"/>
        <item m="1" x="7500"/>
        <item m="1" x="6769"/>
        <item m="1" x="1848"/>
        <item m="1" x="4946"/>
        <item m="1" x="748"/>
        <item m="1" x="1000"/>
        <item m="1" x="1698"/>
        <item m="1" x="7812"/>
        <item m="1" x="1762"/>
        <item m="1" x="4108"/>
        <item m="1" x="1185"/>
        <item m="1" x="5547"/>
        <item m="1" x="4136"/>
        <item m="1" x="1951"/>
        <item m="1" x="6451"/>
        <item m="1" x="6620"/>
        <item m="1" x="2704"/>
        <item m="1" x="6804"/>
        <item m="1" x="2705"/>
        <item m="1" x="900"/>
        <item m="1" x="6218"/>
        <item m="1" x="7222"/>
        <item m="1" x="5934"/>
        <item m="1" x="5259"/>
        <item m="1" x="6010"/>
        <item m="1" x="1162"/>
        <item m="1" x="1097"/>
        <item m="1" x="5567"/>
        <item m="1" x="6678"/>
        <item m="1" x="2613"/>
        <item m="1" x="4123"/>
        <item m="1" x="7005"/>
        <item m="1" x="1984"/>
        <item m="1" x="5970"/>
        <item m="1" x="5165"/>
        <item m="1" x="4806"/>
        <item m="1" x="6700"/>
        <item m="1" x="1295"/>
        <item m="1" x="5192"/>
        <item m="1" x="4280"/>
        <item m="1" x="5355"/>
        <item m="1" x="1649"/>
        <item m="1" x="7166"/>
        <item m="1" x="5660"/>
        <item m="1" x="4318"/>
        <item m="1" x="3179"/>
        <item m="1" x="6005"/>
        <item m="1" x="4488"/>
        <item m="1" x="623"/>
        <item m="1" x="5453"/>
        <item m="1" x="5628"/>
        <item m="1" x="7268"/>
        <item m="1" x="7176"/>
        <item m="1" x="2365"/>
        <item m="1" x="7283"/>
        <item m="1" x="2798"/>
        <item m="1" x="4232"/>
        <item m="1" x="2221"/>
        <item m="1" x="7615"/>
        <item m="1" x="1822"/>
        <item m="1" x="7415"/>
        <item m="1" x="1913"/>
        <item m="1" x="6207"/>
        <item m="1" x="479"/>
        <item m="1" x="1978"/>
        <item m="1" x="2028"/>
        <item m="1" x="7144"/>
        <item m="1" x="6954"/>
        <item m="1" x="1710"/>
        <item m="1" x="7095"/>
        <item m="1" x="5715"/>
        <item m="1" x="1561"/>
        <item m="1" x="6923"/>
        <item m="1" x="1140"/>
        <item m="1" x="4007"/>
        <item m="1" x="2561"/>
        <item m="1" x="7683"/>
        <item m="1" x="3502"/>
        <item m="1" x="3860"/>
        <item m="1" x="2174"/>
        <item m="1" x="5681"/>
        <item m="1" x="6235"/>
        <item m="1" x="3886"/>
        <item m="1" x="6706"/>
        <item m="1" x="3186"/>
        <item m="1" x="4586"/>
        <item m="1" x="5801"/>
        <item m="1" x="2277"/>
        <item m="1" x="7830"/>
        <item m="1" x="3468"/>
        <item m="1" x="1991"/>
        <item m="1" x="7033"/>
        <item m="1" x="4928"/>
        <item m="1" x="7537"/>
        <item m="1" x="7476"/>
        <item m="1" x="2863"/>
        <item m="1" x="7852"/>
        <item m="1" x="3347"/>
        <item m="1" x="3447"/>
        <item m="1" x="1033"/>
        <item m="1" x="2453"/>
        <item m="1" x="5751"/>
        <item m="1" x="819"/>
        <item m="1" x="1496"/>
        <item m="1" x="5640"/>
        <item m="1" x="5965"/>
        <item m="1" x="4966"/>
        <item m="1" x="7613"/>
        <item m="1" x="6163"/>
        <item m="1" x="3082"/>
        <item m="1" x="4431"/>
        <item m="1" x="2583"/>
        <item m="1" x="5652"/>
        <item m="1" x="5840"/>
        <item m="1" x="3220"/>
        <item m="1" x="1499"/>
        <item m="1" x="657"/>
        <item m="1" x="4904"/>
        <item m="1" x="4533"/>
        <item m="1" x="6521"/>
        <item m="1" x="7171"/>
        <item m="1" x="5811"/>
        <item m="1" x="5677"/>
        <item m="1" x="7827"/>
        <item m="1" x="6211"/>
        <item m="1" x="5824"/>
        <item m="1" x="2220"/>
        <item m="1" x="2308"/>
        <item m="1" x="1147"/>
        <item m="1" x="2229"/>
        <item m="1" x="3614"/>
        <item m="1" x="6840"/>
        <item m="1" x="5162"/>
        <item m="1" x="2175"/>
        <item m="1" x="5999"/>
        <item m="1" x="7243"/>
        <item m="1" x="7303"/>
        <item m="1" x="1476"/>
        <item m="1" x="2671"/>
        <item m="1" x="7339"/>
        <item m="1" x="2117"/>
        <item m="1" x="7112"/>
        <item m="1" x="5741"/>
        <item m="1" x="6485"/>
        <item m="1" x="1215"/>
        <item m="1" x="1553"/>
        <item m="1" x="5630"/>
        <item m="1" x="2885"/>
        <item m="1" x="2206"/>
        <item m="1" x="1902"/>
        <item m="1" x="6495"/>
        <item m="1" x="6399"/>
        <item m="1" x="6313"/>
        <item m="1" x="6827"/>
        <item m="1" x="7603"/>
        <item m="1" x="1006"/>
        <item m="1" x="5347"/>
        <item m="1" x="5241"/>
        <item m="1" x="3112"/>
        <item m="1" x="4258"/>
        <item m="1" x="4559"/>
        <item m="1" x="760"/>
        <item m="1" x="593"/>
        <item m="1" x="7869"/>
        <item m="1" x="2188"/>
        <item m="1" x="6701"/>
        <item m="1" x="2508"/>
        <item m="1" x="5364"/>
        <item m="1" x="3673"/>
        <item x="86"/>
        <item m="1" x="4344"/>
        <item m="1" x="3341"/>
        <item m="1" x="3127"/>
        <item m="1" x="2568"/>
        <item m="1" x="1910"/>
        <item m="1" x="7962"/>
        <item m="1" x="6653"/>
        <item m="1" x="4908"/>
        <item m="1" x="2676"/>
        <item m="1" x="2554"/>
        <item m="1" x="6354"/>
        <item m="1" x="6865"/>
        <item m="1" x="463"/>
        <item m="1" x="4168"/>
        <item m="1" x="1109"/>
        <item m="1" x="2076"/>
        <item m="1" x="2414"/>
        <item m="1" x="3537"/>
        <item m="1" x="3000"/>
        <item m="1" x="4430"/>
        <item m="1" x="3031"/>
        <item m="1" x="6470"/>
        <item m="1" x="3513"/>
        <item m="1" x="6125"/>
        <item m="1" x="5146"/>
        <item m="1" x="2819"/>
        <item m="1" x="4110"/>
        <item m="1" x="3728"/>
        <item m="1" x="1810"/>
        <item m="1" x="6165"/>
        <item m="1" x="2728"/>
        <item m="1" x="1300"/>
        <item m="1" x="7414"/>
        <item m="1" x="1102"/>
        <item m="1" x="3149"/>
        <item m="1" x="7295"/>
        <item m="1" x="3906"/>
        <item m="1" x="1835"/>
        <item m="1" x="7468"/>
        <item m="1" x="4990"/>
        <item m="1" x="6669"/>
        <item m="1" x="3124"/>
        <item m="1" x="7221"/>
        <item m="1" x="2525"/>
        <item m="1" x="3711"/>
        <item m="1" x="6103"/>
        <item m="1" x="1268"/>
        <item m="1" x="3438"/>
        <item m="1" x="6359"/>
        <item m="1" x="5696"/>
        <item m="1" x="4084"/>
        <item m="1" x="473"/>
        <item m="1" x="2747"/>
        <item m="1" x="2497"/>
        <item m="1" x="1197"/>
        <item m="1" x="3746"/>
        <item m="1" x="2017"/>
        <item m="1" x="1647"/>
        <item m="1" x="2915"/>
        <item m="1" x="6555"/>
        <item m="1" x="6254"/>
        <item m="1" x="1809"/>
        <item m="1" x="5479"/>
        <item m="1" x="5154"/>
        <item m="1" x="646"/>
        <item m="1" x="6926"/>
        <item m="1" x="2322"/>
        <item m="1" x="7877"/>
        <item m="1" x="1653"/>
        <item m="1" x="5875"/>
        <item m="1" x="6487"/>
        <item m="1" x="5042"/>
        <item m="1" x="7816"/>
        <item m="1" x="6832"/>
        <item m="1" x="5518"/>
        <item m="1" x="4448"/>
        <item m="1" x="2248"/>
        <item m="1" x="1450"/>
        <item m="1" x="5827"/>
        <item m="1" x="2078"/>
        <item m="1" x="1317"/>
        <item m="1" x="5418"/>
        <item m="1" x="3950"/>
        <item m="1" x="4641"/>
        <item m="1" x="7511"/>
        <item m="1" x="2626"/>
        <item m="1" x="6185"/>
        <item m="1" x="4036"/>
        <item m="1" x="3337"/>
        <item m="1" x="1064"/>
        <item m="1" x="1634"/>
        <item m="1" x="4968"/>
        <item m="1" x="3247"/>
        <item m="1" x="1304"/>
        <item m="1" x="6019"/>
        <item m="1" x="2410"/>
        <item m="1" x="5164"/>
        <item m="1" x="5746"/>
        <item m="1" x="5981"/>
        <item m="1" x="1592"/>
        <item m="1" x="4262"/>
        <item m="1" x="6710"/>
        <item m="1" x="4376"/>
        <item m="1" x="4526"/>
        <item m="1" x="2695"/>
        <item m="1" x="2960"/>
        <item m="1" x="1980"/>
        <item m="1" x="912"/>
        <item m="1" x="5748"/>
        <item m="1" x="5779"/>
        <item m="1" x="3642"/>
        <item m="1" x="4444"/>
        <item m="1" x="4211"/>
        <item m="1" x="6529"/>
        <item m="1" x="7458"/>
        <item m="1" x="6570"/>
        <item m="1" x="5187"/>
        <item m="1" x="4837"/>
        <item m="1" x="7829"/>
        <item m="1" x="1542"/>
        <item m="1" x="4017"/>
        <item m="1" x="3738"/>
        <item m="1" x="6346"/>
        <item m="1" x="2150"/>
        <item m="1" x="958"/>
        <item m="1" x="2891"/>
        <item m="1" x="4555"/>
        <item m="1" x="6149"/>
        <item m="1" x="1726"/>
        <item m="1" x="6491"/>
        <item m="1" x="2690"/>
        <item m="1" x="7818"/>
        <item m="1" x="6691"/>
        <item m="1" x="374"/>
        <item m="1" x="6862"/>
        <item m="1" x="1817"/>
        <item m="1" x="4071"/>
        <item m="1" x="6948"/>
        <item m="1" x="1492"/>
        <item m="1" x="1516"/>
        <item m="1" x="5263"/>
        <item m="1" x="949"/>
        <item m="1" x="5683"/>
        <item m="1" x="3384"/>
        <item m="1" x="6096"/>
        <item m="1" x="6039"/>
        <item m="1" x="461"/>
        <item m="1" x="3818"/>
        <item m="1" x="4451"/>
        <item m="1" x="1144"/>
        <item m="1" x="6929"/>
        <item m="1" x="2783"/>
        <item m="1" x="7614"/>
        <item m="1" x="1218"/>
        <item m="1" x="3875"/>
        <item m="1" x="5470"/>
        <item m="1" x="5030"/>
        <item m="1" x="627"/>
        <item m="1" x="5890"/>
        <item m="1" x="3564"/>
        <item m="1" x="6295"/>
        <item m="1" x="1252"/>
        <item m="1" x="7348"/>
        <item m="1" x="1477"/>
        <item m="1" x="2603"/>
        <item m="1" x="2755"/>
        <item m="1" x="4359"/>
        <item m="1" x="4857"/>
        <item m="1" x="7935"/>
        <item m="1" x="576"/>
        <item m="1" x="7148"/>
        <item m="1" x="1804"/>
        <item m="1" x="1814"/>
        <item m="1" x="831"/>
        <item m="1" x="5759"/>
        <item m="1" x="5214"/>
        <item m="1" x="4799"/>
        <item m="1" x="7336"/>
        <item m="1" x="1615"/>
        <item m="1" x="2326"/>
        <item m="1" x="3792"/>
        <item m="1" x="3288"/>
        <item m="1" x="2022"/>
        <item m="1" x="7046"/>
        <item m="1" x="7573"/>
        <item m="1" x="5394"/>
        <item m="1" x="1085"/>
        <item m="1" x="703"/>
        <item m="1" x="7017"/>
        <item m="1" x="4937"/>
        <item m="1" x="4536"/>
        <item m="1" x="6296"/>
        <item m="1" x="2338"/>
        <item m="1" x="1152"/>
        <item m="1" x="1527"/>
        <item m="1" x="890"/>
        <item m="1" x="5501"/>
        <item m="1" x="2865"/>
        <item m="1" x="4443"/>
        <item m="1" x="4049"/>
        <item m="1" x="6312"/>
        <item m="1" x="1359"/>
        <item m="1" x="567"/>
        <item m="1" x="4173"/>
        <item m="1" x="4906"/>
        <item m="1" x="4570"/>
        <item m="1" x="3046"/>
        <item m="1" x="5311"/>
        <item m="1" x="2015"/>
        <item m="1" x="3464"/>
        <item m="1" x="7122"/>
        <item m="1" x="6503"/>
        <item m="1" x="2855"/>
        <item m="1" x="5043"/>
        <item m="1" x="5717"/>
        <item m="1" x="5829"/>
        <item m="1" x="4015"/>
        <item m="1" x="6118"/>
        <item m="1" x="498"/>
        <item m="1" x="1972"/>
        <item m="1" x="5209"/>
        <item m="1" x="846"/>
        <item m="1" x="1411"/>
        <item m="1" x="6522"/>
        <item m="1" x="571"/>
        <item m="1" x="2761"/>
        <item m="1" x="1895"/>
        <item m="1" x="5882"/>
        <item m="1" x="3715"/>
        <item m="1" x="2281"/>
        <item m="1" x="1940"/>
        <item m="1" x="1106"/>
        <item m="1" x="1750"/>
        <item m="1" x="4081"/>
        <item m="1" x="3764"/>
        <item m="1" x="6882"/>
        <item m="1" x="6247"/>
        <item m="1" x="3401"/>
        <item x="79"/>
        <item m="1" x="4675"/>
        <item m="1" x="3686"/>
        <item m="1" x="7951"/>
        <item m="1" x="5621"/>
        <item m="1" x="4823"/>
        <item m="1" x="3117"/>
        <item m="1" x="1588"/>
        <item m="1" x="383"/>
        <item m="1" x="6291"/>
        <item m="1" x="1098"/>
        <item m="1" x="7365"/>
        <item m="1" x="6799"/>
        <item m="1" x="2627"/>
        <item m="1" x="6337"/>
        <item m="1" x="1882"/>
        <item m="1" x="4321"/>
        <item m="1" x="2328"/>
        <item m="1" x="4554"/>
        <item m="1" x="4383"/>
        <item m="1" x="4647"/>
        <item m="1" x="7526"/>
        <item m="1" x="4059"/>
        <item m="1" x="2917"/>
        <item m="1" x="5132"/>
        <item m="1" x="803"/>
        <item m="1" x="3108"/>
        <item m="1" x="6716"/>
        <item m="1" x="5735"/>
        <item m="1" x="7273"/>
        <item m="1" x="6597"/>
        <item m="1" x="4459"/>
        <item m="1" x="1688"/>
        <item m="1" x="4353"/>
        <item m="1" x="7972"/>
        <item m="1" x="6964"/>
        <item m="1" x="4178"/>
        <item m="1" x="3309"/>
        <item m="1" x="2665"/>
        <item m="1" x="1745"/>
        <item m="1" x="1231"/>
        <item m="1" x="4301"/>
        <item m="1" x="1566"/>
        <item m="1" x="2408"/>
        <item m="1" x="6356"/>
        <item m="1" x="7504"/>
        <item m="1" x="799"/>
        <item m="1" x="925"/>
        <item m="1" x="5776"/>
        <item m="1" x="5006"/>
        <item m="1" x="2027"/>
        <item m="1" x="5588"/>
        <item m="1" x="6410"/>
        <item m="1" x="6735"/>
        <item m="1" x="5181"/>
        <item m="1" x="2419"/>
        <item m="1" x="1689"/>
        <item m="1" x="1482"/>
        <item m="1" x="4759"/>
        <item m="1" x="7529"/>
        <item m="1" x="7891"/>
        <item m="1" x="3919"/>
        <item m="1" x="6092"/>
        <item m="1" x="3417"/>
        <item m="1" x="655"/>
        <item m="1" x="3364"/>
        <item m="1" x="7978"/>
        <item m="1" x="5397"/>
        <item m="1" x="6062"/>
        <item m="1" x="4855"/>
        <item m="1" x="3125"/>
        <item m="1" x="2792"/>
        <item m="1" x="3882"/>
        <item m="1" x="1160"/>
        <item m="1" x="1403"/>
        <item m="1" x="7484"/>
        <item m="1" x="2160"/>
        <item m="1" x="1692"/>
        <item m="1" x="1540"/>
        <item m="1" x="7741"/>
        <item m="1" x="3905"/>
        <item m="1" x="1038"/>
        <item m="1" x="5807"/>
        <item m="1" x="6658"/>
        <item m="1" x="377"/>
        <item m="1" x="2163"/>
        <item m="1" x="2418"/>
        <item m="1" x="2112"/>
        <item m="1" x="7589"/>
        <item m="1" x="7941"/>
        <item m="1" x="6976"/>
        <item m="1" x="2184"/>
        <item m="1" x="1598"/>
        <item m="1" x="4646"/>
        <item m="1" x="7503"/>
        <item m="1" x="3008"/>
        <item m="1" x="1401"/>
        <item m="1" x="5210"/>
        <item m="1" x="6038"/>
        <item m="1" x="5936"/>
        <item m="1" x="5180"/>
        <item m="1" x="1003"/>
        <item m="1" x="6823"/>
        <item m="1" x="568"/>
        <item m="1" x="6587"/>
        <item m="1" x="4041"/>
        <item m="1" x="1117"/>
        <item m="1" x="2259"/>
        <item m="1" x="2726"/>
        <item m="1" x="1600"/>
        <item m="1" x="5558"/>
        <item m="1" x="4999"/>
        <item m="1" x="462"/>
        <item m="1" x="2668"/>
        <item m="1" x="5371"/>
        <item m="1" x="4723"/>
        <item m="1" x="3559"/>
        <item m="1" x="4620"/>
        <item m="1" x="3951"/>
        <item m="1" x="353"/>
        <item m="1" x="6648"/>
        <item m="1" x="6230"/>
        <item m="1" x="5974"/>
        <item m="1" x="6507"/>
        <item m="1" x="2444"/>
        <item m="1" x="4354"/>
        <item m="1" x="346"/>
        <item m="1" x="5103"/>
        <item m="1" x="1150"/>
        <item m="1" x="5352"/>
        <item m="1" x="3071"/>
        <item m="1" x="1287"/>
        <item m="1" x="4492"/>
        <item m="1" x="7794"/>
        <item m="1" x="7763"/>
        <item m="1" x="4756"/>
        <item m="1" x="5793"/>
        <item m="1" x="4714"/>
        <item m="1" x="4002"/>
        <item m="1" x="1967"/>
        <item m="1" x="6131"/>
        <item m="1" x="7467"/>
        <item m="1" x="6315"/>
        <item m="1" x="6608"/>
        <item m="1" x="7960"/>
        <item m="1" x="7325"/>
        <item m="1" x="514"/>
        <item m="1" x="6797"/>
        <item m="1" x="7210"/>
        <item m="1" x="7436"/>
        <item m="1" x="1060"/>
        <item m="1" x="1099"/>
        <item m="1" x="2818"/>
        <item m="1" x="3561"/>
        <item m="1" x="753"/>
        <item m="1" x="2359"/>
        <item m="1" x="7150"/>
        <item m="1" x="4624"/>
        <item m="1" x="3508"/>
        <item m="1" x="6189"/>
        <item m="1" x="7770"/>
        <item m="1" x="4595"/>
        <item m="1" x="3397"/>
        <item m="1" x="5940"/>
        <item m="1" x="6033"/>
        <item m="1" x="6702"/>
        <item m="1" x="4959"/>
        <item m="1" x="5091"/>
        <item m="1" x="2845"/>
        <item m="1" x="3330"/>
        <item m="1" x="6829"/>
        <item m="1" x="5196"/>
        <item m="1" x="5215"/>
        <item m="1" x="3731"/>
        <item m="1" x="4329"/>
        <item m="1" x="4241"/>
        <item m="1" x="3022"/>
        <item m="1" x="4886"/>
        <item m="1" x="723"/>
        <item m="1" x="1706"/>
        <item m="1" x="6274"/>
        <item m="1" x="7444"/>
        <item m="1" x="4510"/>
        <item m="1" x="4939"/>
        <item m="1" x="823"/>
        <item m="1" x="1707"/>
        <item m="1" x="4310"/>
        <item m="1" x="5615"/>
        <item m="1" x="5058"/>
        <item m="1" x="4895"/>
        <item m="1" x="2866"/>
        <item m="1" x="2883"/>
        <item m="1" x="7912"/>
        <item m="1" x="4961"/>
        <item m="1" x="1430"/>
        <item m="1" x="5870"/>
        <item m="1" x="4491"/>
        <item m="1" x="3325"/>
        <item m="1" x="1964"/>
        <item m="1" x="966"/>
        <item m="1" x="2701"/>
        <item m="1" x="4888"/>
        <item m="1" x="5129"/>
        <item m="1" x="7819"/>
        <item m="1" x="7798"/>
        <item m="1" x="4051"/>
        <item m="1" x="7490"/>
        <item m="1" x="2985"/>
        <item m="1" x="2081"/>
        <item m="1" x="2516"/>
        <item m="1" x="3599"/>
        <item m="1" x="5860"/>
        <item m="1" x="6842"/>
        <item m="1" x="5727"/>
        <item m="1" x="6877"/>
        <item m="1" x="6177"/>
        <item m="1" x="6058"/>
        <item m="1" x="783"/>
        <item m="1" x="7716"/>
        <item m="1" x="5869"/>
        <item m="1" x="3203"/>
        <item m="1" x="5007"/>
        <item m="1" x="1343"/>
        <item m="1" x="4137"/>
        <item m="1" x="5522"/>
        <item m="1" x="4299"/>
        <item m="1" x="7254"/>
        <item m="1" x="7245"/>
        <item m="1" x="5059"/>
        <item m="1" x="4469"/>
        <item m="1" x="7723"/>
        <item m="1" x="7926"/>
        <item m="1" x="7777"/>
        <item m="1" x="7764"/>
        <item m="1" x="4996"/>
        <item m="1" x="5206"/>
        <item m="1" x="4257"/>
        <item m="1" x="4237"/>
        <item m="1" x="1618"/>
        <item m="1" x="6222"/>
        <item m="1" x="4094"/>
        <item m="1" x="4135"/>
        <item m="1" x="7069"/>
        <item m="1" x="454"/>
        <item m="1" x="449"/>
        <item m="1" x="493"/>
        <item m="1" x="7524"/>
        <item m="1" x="5178"/>
        <item m="1" x="2047"/>
        <item m="1" x="6863"/>
        <item m="1" x="3430"/>
        <item m="1" x="2331"/>
        <item m="1" x="625"/>
        <item m="1" x="4521"/>
        <item m="1" x="3312"/>
        <item m="1" x="1590"/>
        <item m="1" x="755"/>
        <item m="1" x="879"/>
        <item m="1" x="6768"/>
        <item m="1" x="5787"/>
        <item m="1" x="450"/>
        <item m="1" x="1169"/>
        <item m="1" x="7702"/>
        <item m="1" x="1292"/>
        <item m="1" x="1269"/>
        <item m="1" x="1429"/>
        <item m="1" x="4222"/>
        <item m="1" x="4210"/>
        <item m="1" x="3450"/>
        <item m="1" x="4934"/>
        <item m="1" x="7826"/>
        <item m="1" x="1779"/>
        <item m="1" x="1791"/>
        <item m="1" x="6506"/>
        <item m="1" x="2108"/>
        <item m="1" x="2641"/>
        <item m="1" x="3898"/>
        <item m="1" x="3033"/>
        <item m="1" x="7027"/>
        <item m="1" x="7809"/>
        <item m="1" x="7429"/>
        <item m="1" x="7439"/>
        <item m="1" x="7792"/>
        <item m="1" x="6079"/>
        <item m="1" x="855"/>
        <item m="1" x="471"/>
        <item m="1" x="3619"/>
        <item m="1" x="7419"/>
        <item m="1" x="3102"/>
        <item m="1" x="6979"/>
        <item m="1" x="6220"/>
        <item m="1" x="3623"/>
        <item m="1" x="6920"/>
        <item m="1" x="2488"/>
        <item m="1" x="4773"/>
        <item m="1" x="7302"/>
        <item m="1" x="3921"/>
        <item m="1" x="5309"/>
        <item m="1" x="1443"/>
        <item m="1" x="3367"/>
        <item m="1" x="7973"/>
        <item m="1" x="1586"/>
        <item m="1" x="7884"/>
        <item m="1" x="7783"/>
        <item m="1" x="7998"/>
        <item m="1" x="7700"/>
        <item m="1" x="5614"/>
        <item m="1" x="4048"/>
        <item m="1" x="1597"/>
        <item m="1" x="501"/>
        <item m="1" x="1301"/>
        <item m="1" x="5121"/>
        <item m="1" x="600"/>
        <item m="1" x="2630"/>
        <item m="1" x="4372"/>
        <item m="1" x="658"/>
        <item m="1" x="6316"/>
        <item m="1" x="6994"/>
        <item m="1" x="7843"/>
        <item m="1" x="4912"/>
        <item m="1" x="5773"/>
        <item m="1" x="888"/>
        <item m="1" x="1306"/>
        <item m="1" x="2512"/>
        <item m="1" x="5105"/>
        <item m="1" x="876"/>
        <item m="1" x="4264"/>
        <item m="1" x="5947"/>
        <item m="1" x="3293"/>
        <item m="1" x="572"/>
        <item m="1" x="3679"/>
        <item m="1" x="3961"/>
        <item m="1" x="4218"/>
        <item m="1" x="5706"/>
        <item m="1" x="5304"/>
        <item m="1" x="5300"/>
        <item m="1" x="4074"/>
        <item m="1" x="1473"/>
        <item m="1" x="2831"/>
        <item m="1" x="4037"/>
        <item m="1" x="6100"/>
        <item m="1" x="3420"/>
        <item m="1" x="1740"/>
        <item m="1" x="4612"/>
        <item m="1" x="3608"/>
        <item m="1" x="4101"/>
        <item m="1" x="4207"/>
        <item m="1" x="3664"/>
        <item m="1" x="2134"/>
        <item m="1" x="1782"/>
        <item m="1" x="664"/>
        <item m="1" x="1824"/>
        <item m="1" x="4456"/>
        <item m="1" x="2457"/>
        <item m="1" x="6459"/>
        <item m="1" x="740"/>
        <item m="1" x="6778"/>
        <item m="1" x="4840"/>
        <item m="1" x="4088"/>
        <item m="1" x="5238"/>
        <item m="1" x="6961"/>
        <item m="1" x="6631"/>
        <item m="1" x="5013"/>
        <item m="1" x="7833"/>
        <item m="1" x="3808"/>
        <item m="1" x="1816"/>
        <item m="1" x="3147"/>
        <item m="1" x="610"/>
        <item m="1" x="6012"/>
        <item m="1" x="5235"/>
        <item m="1" x="1833"/>
        <item m="1" x="489"/>
        <item m="1" x="1990"/>
        <item m="1" x="3917"/>
        <item m="1" x="2800"/>
        <item m="1" x="3669"/>
        <item m="1" x="7561"/>
        <item m="1" x="2826"/>
        <item m="1" x="976"/>
        <item m="1" x="6671"/>
        <item m="1" x="1338"/>
        <item m="1" x="5266"/>
        <item m="1" x="7612"/>
        <item m="1" x="4266"/>
        <item m="1" x="1153"/>
        <item m="1" x="5314"/>
        <item m="1" x="3064"/>
        <item m="1" x="3683"/>
        <item m="1" x="4853"/>
        <item m="1" x="2280"/>
        <item m="1" x="2997"/>
        <item m="1" x="5045"/>
        <item m="1" x="6289"/>
        <item m="1" x="745"/>
        <item m="1" x="3685"/>
        <item m="1" x="7624"/>
        <item m="1" x="7747"/>
        <item m="1" x="3755"/>
        <item m="1" x="1855"/>
        <item m="1" x="2267"/>
        <item m="1" x="2968"/>
        <item m="1" x="3349"/>
        <item m="1" x="3069"/>
        <item m="1" x="4977"/>
        <item m="1" x="2578"/>
        <item m="1" x="7789"/>
        <item m="1" x="7299"/>
        <item m="1" x="5191"/>
        <item m="1" x="4394"/>
        <item m="1" x="885"/>
        <item m="1" x="1753"/>
        <item m="1" x="4476"/>
        <item m="1" x="3735"/>
        <item m="1" x="3593"/>
        <item m="1" x="4479"/>
        <item m="1" x="4277"/>
        <item m="1" x="7901"/>
        <item m="1" x="7947"/>
        <item m="1" x="2715"/>
        <item m="1" x="6371"/>
        <item m="1" x="3694"/>
        <item m="1" x="2774"/>
        <item m="1" x="497"/>
        <item m="1" x="7093"/>
        <item m="1" x="3620"/>
        <item m="1" x="3775"/>
        <item m="1" x="806"/>
        <item m="1" x="7575"/>
        <item m="1" x="5679"/>
        <item m="1" x="1915"/>
        <item m="1" x="5789"/>
        <item m="1" x="1578"/>
        <item m="1" x="1207"/>
        <item m="1" x="1504"/>
        <item m="1" x="4362"/>
        <item m="1" x="2086"/>
        <item m="1" x="5077"/>
        <item m="1" x="6415"/>
        <item m="1" x="7362"/>
        <item m="1" x="2053"/>
        <item m="1" x="2031"/>
        <item m="1" x="4179"/>
        <item m="1" x="5705"/>
        <item m="1" x="5955"/>
        <item m="1" x="7130"/>
        <item m="1" x="7061"/>
        <item m="1" x="3439"/>
        <item m="1" x="7540"/>
        <item m="1" x="5335"/>
        <item m="1" x="797"/>
        <item m="1" x="1391"/>
        <item m="1" x="7068"/>
        <item m="1" x="2643"/>
        <item m="1" x="7859"/>
        <item m="1" x="7942"/>
        <item m="1" x="3854"/>
        <item m="1" x="1851"/>
        <item m="1" x="6349"/>
        <item m="1" x="5468"/>
        <item m="1" x="6582"/>
        <item m="1" x="2421"/>
        <item m="1" x="7636"/>
        <item m="1" x="1919"/>
        <item m="1" x="2887"/>
        <item m="1" x="4724"/>
        <item m="1" x="1655"/>
        <item m="1" x="4027"/>
        <item m="1" x="420"/>
        <item m="1" x="4970"/>
        <item m="1" x="1787"/>
        <item m="1" x="7909"/>
        <item m="1" x="477"/>
        <item m="1" x="1112"/>
        <item m="1" x="3625"/>
        <item m="1" x="2176"/>
        <item m="1" x="7187"/>
        <item m="1" x="2024"/>
        <item m="1" x="1544"/>
        <item m="1" x="349"/>
        <item m="1" x="7155"/>
        <item m="1" x="667"/>
        <item m="1" x="2323"/>
        <item m="1" x="2974"/>
        <item m="1" x="5626"/>
        <item m="1" x="1865"/>
        <item m="1" x="4870"/>
        <item m="1" x="2782"/>
        <item m="1" x="4891"/>
        <item m="1" x="6726"/>
        <item m="1" x="7870"/>
        <item m="1" x="3555"/>
        <item m="1" x="605"/>
        <item m="1" x="3479"/>
        <item m="1" x="5831"/>
        <item m="1" x="1621"/>
        <item m="1" x="2504"/>
        <item m="1" x="5033"/>
        <item m="1" x="7650"/>
        <item m="1" x="1878"/>
        <item m="1" x="2449"/>
        <item m="1" x="4878"/>
        <item m="1" x="6673"/>
        <item m="1" x="1877"/>
        <item m="1" x="1145"/>
        <item m="1" x="5067"/>
        <item m="1" x="5120"/>
        <item m="1" x="5168"/>
        <item m="1" x="2166"/>
        <item m="1" x="7037"/>
        <item m="1" x="6645"/>
        <item m="1" x="6465"/>
        <item m="1" x="7631"/>
        <item m="1" x="6226"/>
        <item m="1" x="3432"/>
        <item m="1" x="4826"/>
        <item m="1" x="6432"/>
        <item m="1" x="6101"/>
        <item m="1" x="4286"/>
        <item m="1" x="7089"/>
        <item m="1" x="2649"/>
        <item m="1" x="4919"/>
        <item m="1" x="408"/>
        <item m="1" x="6454"/>
        <item m="1" x="6384"/>
        <item m="1" x="6171"/>
        <item m="1" x="5041"/>
        <item m="1" x="6246"/>
        <item m="1" x="3476"/>
        <item m="1" x="6753"/>
        <item m="1" x="5153"/>
        <item m="1" x="3878"/>
        <item m="1" x="7959"/>
        <item m="1" x="746"/>
        <item m="1" x="6031"/>
        <item m="1" x="2841"/>
        <item m="1" x="3753"/>
        <item m="1" x="7451"/>
        <item m="1" x="5711"/>
        <item m="1" x="3846"/>
        <item m="1" x="2098"/>
        <item m="1" x="3487"/>
        <item m="1" x="706"/>
        <item m="1" x="6554"/>
        <item m="1" x="4869"/>
        <item m="1" x="6659"/>
        <item m="1" x="1007"/>
        <item m="1" x="5806"/>
        <item m="1" x="3040"/>
        <item m="1" x="1461"/>
        <item m="1" x="6404"/>
        <item m="1" x="3393"/>
        <item m="1" x="430"/>
        <item m="1" x="6175"/>
        <item m="1" x="6820"/>
        <item m="1" x="5624"/>
        <item m="1" x="7049"/>
        <item m="1" x="6751"/>
        <item m="1" x="6548"/>
        <item m="1" x="1213"/>
        <item m="1" x="1887"/>
        <item m="1" x="7190"/>
        <item m="1" x="1580"/>
        <item m="1" x="6256"/>
        <item m="1" x="7480"/>
        <item m="1" x="7115"/>
        <item m="1" x="3717"/>
        <item m="1" x="6937"/>
        <item m="1" x="1108"/>
        <item m="1" x="1020"/>
        <item m="1" x="7592"/>
        <item m="1" x="6814"/>
        <item m="1" x="5157"/>
        <item m="1" x="5872"/>
        <item m="1" x="6482"/>
        <item m="1" x="3714"/>
        <item m="1" x="5868"/>
        <item m="1" x="6713"/>
        <item m="1" x="698"/>
        <item m="1" x="2806"/>
        <item m="1" x="863"/>
        <item m="1" x="5982"/>
        <item m="1" x="6922"/>
        <item m="1" x="4480"/>
        <item m="1" x="1370"/>
        <item m="1" x="3451"/>
        <item m="1" x="756"/>
        <item m="1" x="1378"/>
        <item m="1" x="4336"/>
        <item m="1" x="2494"/>
        <item m="1" x="2186"/>
        <item m="1" x="7655"/>
        <item m="1" x="3121"/>
        <item m="1" x="1704"/>
        <item m="1" x="5816"/>
        <item m="1" x="6071"/>
        <item m="1" x="1279"/>
        <item m="1" x="5185"/>
        <item m="1" x="2562"/>
        <item m="1" x="4174"/>
        <item m="1" x="1344"/>
        <item m="1" x="3777"/>
        <item m="1" x="7722"/>
        <item m="1" x="641"/>
        <item m="1" x="4375"/>
        <item m="1" x="7092"/>
        <item m="1" x="2102"/>
        <item m="1" x="2566"/>
        <item m="1" x="2147"/>
        <item m="1" x="2717"/>
        <item m="1" x="4294"/>
        <item m="1" x="3604"/>
        <item m="1" x="3887"/>
        <item m="1" x="4342"/>
        <item m="1" x="7606"/>
        <item m="1" x="3433"/>
        <item m="1" x="3282"/>
        <item m="1" x="581"/>
        <item m="1" x="990"/>
        <item m="1" x="3881"/>
        <item m="1" x="5338"/>
        <item m="1" x="2088"/>
        <item m="1" x="4907"/>
        <item m="1" x="6147"/>
        <item m="1" x="7314"/>
        <item m="1" x="5230"/>
        <item m="1" x="5288"/>
        <item m="1" x="6009"/>
        <item m="1" x="2299"/>
        <item m="1" x="7184"/>
        <item m="1" x="4739"/>
        <item m="1" x="1723"/>
        <item m="1" x="5001"/>
        <item m="1" x="439"/>
        <item m="1" x="3032"/>
        <item m="1" x="5085"/>
        <item m="1" x="5579"/>
        <item m="1" x="3059"/>
        <item m="1" x="1739"/>
        <item m="1" x="984"/>
        <item m="1" x="4325"/>
        <item m="1" x="443"/>
        <item m="1" x="3254"/>
        <item m="1" x="2136"/>
        <item m="1" x="5443"/>
        <item m="1" x="5739"/>
        <item m="1" x="445"/>
        <item m="1" x="6258"/>
        <item m="1" x="7542"/>
        <item m="1" x="818"/>
        <item m="1" x="4539"/>
        <item m="1" x="6741"/>
        <item m="1" x="3913"/>
        <item m="1" x="5440"/>
        <item m="1" x="5319"/>
        <item m="1" x="1402"/>
        <item m="1" x="2377"/>
        <item m="1" x="5267"/>
        <item m="1" x="4303"/>
        <item m="1" x="6754"/>
        <item m="1" x="6665"/>
        <item m="1" x="6766"/>
        <item m="1" x="2142"/>
        <item m="1" x="1834"/>
        <item m="1" x="3091"/>
        <item m="1" x="470"/>
        <item m="1" x="632"/>
        <item m="1" x="7868"/>
        <item m="1" x="644"/>
        <item m="1" x="1354"/>
        <item m="1" x="4841"/>
        <item m="1" x="4737"/>
        <item m="1" x="4804"/>
        <item m="1" x="1056"/>
        <item m="1" x="2650"/>
        <item m="1" x="7488"/>
        <item m="1" x="3199"/>
        <item m="1" x="1841"/>
        <item m="1" x="5763"/>
        <item m="1" x="3825"/>
        <item m="1" x="7421"/>
        <item m="1" x="4030"/>
        <item m="1" x="893"/>
        <item m="1" x="4416"/>
        <item m="1" x="7948"/>
        <item m="1" x="3749"/>
        <item m="1" x="794"/>
        <item m="1" x="7260"/>
        <item m="1" x="3544"/>
        <item m="1" x="4650"/>
        <item m="1" x="1136"/>
        <item m="1" x="1032"/>
        <item m="1" x="1425"/>
        <item m="1" x="3376"/>
        <item m="1" x="5607"/>
        <item m="1" x="7291"/>
        <item m="1" x="677"/>
        <item m="1" x="5742"/>
        <item m="1" x="6698"/>
        <item m="1" x="3151"/>
        <item m="1" x="5918"/>
        <item m="1" x="3701"/>
        <item m="1" x="6233"/>
        <item m="1" x="444"/>
        <item m="1" x="5612"/>
        <item m="1" x="5415"/>
        <item m="1" x="4393"/>
        <item m="1" x="4497"/>
        <item m="1" x="4129"/>
        <item m="1" x="7915"/>
        <item m="1" x="1322"/>
        <item m="1" x="6468"/>
        <item m="1" x="7328"/>
        <item m="1" x="4933"/>
        <item m="1" x="1465"/>
        <item m="1" x="1395"/>
        <item m="1" x="640"/>
        <item m="1" x="1168"/>
        <item m="1" x="7647"/>
        <item m="1" x="4506"/>
        <item m="1" x="2320"/>
        <item m="1" x="6763"/>
        <item m="1" x="4696"/>
        <item m="1" x="4560"/>
        <item m="1" x="6951"/>
        <item m="1" x="2235"/>
        <item m="1" x="7346"/>
        <item m="1" x="2357"/>
        <item m="1" x="7461"/>
        <item m="1" x="7969"/>
        <item m="1" x="6243"/>
        <item m="1" x="1918"/>
        <item m="1" x="5575"/>
        <item m="1" x="483"/>
        <item m="1" x="1799"/>
        <item m="1" x="5743"/>
        <item m="1" x="1276"/>
        <item m="1" x="6090"/>
        <item m="1" x="3012"/>
        <item m="1" x="1576"/>
        <item m="1" x="7519"/>
        <item m="1" x="3636"/>
        <item m="1" x="2534"/>
        <item m="1" x="3581"/>
        <item m="1" x="5930"/>
        <item m="1" x="7401"/>
        <item m="1" x="2614"/>
        <item m="1" x="5399"/>
        <item m="1" x="702"/>
        <item m="1" x="6475"/>
        <item m="1" x="3899"/>
        <item m="1" x="7457"/>
        <item m="1" x="5211"/>
        <item m="1" x="5437"/>
        <item m="1" x="4089"/>
        <item m="1" x="6544"/>
        <item m="1" x="7521"/>
        <item m="1" x="4850"/>
        <item m="1" x="3029"/>
        <item m="1" x="5954"/>
        <item m="1" x="1956"/>
        <item m="1" x="488"/>
        <item m="1" x="1673"/>
        <item m="1" x="1670"/>
        <item m="1" x="7638"/>
        <item m="1" x="3346"/>
        <item m="1" x="5495"/>
        <item m="1" x="7364"/>
        <item m="1" x="971"/>
        <item m="1" x="1333"/>
        <item m="1" x="5903"/>
        <item m="1" x="6812"/>
        <item m="1" x="2292"/>
        <item m="1" x="6792"/>
        <item m="1" x="2795"/>
        <item m="1" x="6880"/>
        <item m="1" x="1156"/>
        <item m="1" x="5125"/>
        <item m="1" x="988"/>
        <item m="1" x="7787"/>
        <item m="1" x="2864"/>
        <item m="1" x="1328"/>
        <item m="1" x="3398"/>
        <item m="1" x="911"/>
        <item m="1" x="4926"/>
        <item m="1" x="7668"/>
        <item m="1" x="2890"/>
        <item m="1" x="2062"/>
        <item m="1" x="5554"/>
        <item m="1" x="3224"/>
        <item m="1" x="1946"/>
        <item m="1" x="1695"/>
        <item m="1" x="5854"/>
        <item m="1" x="2450"/>
        <item m="1" x="880"/>
        <item m="1" x="7494"/>
        <item m="1" x="6345"/>
        <item m="1" x="973"/>
        <item m="1" x="7817"/>
        <item m="1" x="3379"/>
        <item m="1" x="1093"/>
        <item m="1" x="6932"/>
        <item m="1" x="5377"/>
        <item m="1" x="381"/>
        <item m="1" x="6970"/>
        <item m="1" x="4460"/>
        <item m="1" x="5348"/>
        <item m="1" x="412"/>
        <item m="1" x="1368"/>
        <item m="1" x="943"/>
        <item m="1" x="7397"/>
        <item m="1" x="5672"/>
        <item m="1" x="678"/>
        <item m="1" x="616"/>
        <item m="1" x="6523"/>
        <item m="1" x="1795"/>
        <item m="1" x="2168"/>
        <item m="1" x="3999"/>
        <item m="1" x="2189"/>
        <item m="1" x="429"/>
        <item m="1" x="647"/>
        <item m="1" x="4541"/>
        <item m="1" x="690"/>
        <item m="1" x="2567"/>
        <item m="1" x="6795"/>
        <item m="1" x="6746"/>
        <item m="1" x="7486"/>
        <item m="1" x="4065"/>
        <item m="1" x="425"/>
        <item m="1" x="6419"/>
        <item m="1" x="1227"/>
        <item m="1" x="6249"/>
        <item m="1" x="3936"/>
        <item m="1" x="7079"/>
        <item m="1" x="5823"/>
        <item m="1" x="6967"/>
        <item m="1" x="509"/>
        <item m="1" x="5188"/>
        <item m="1" x="3812"/>
        <item m="1" x="6093"/>
        <item m="1" x="7298"/>
        <item m="1" x="3865"/>
        <item m="1" x="1771"/>
        <item m="1" x="4400"/>
        <item m="1" x="722"/>
        <item m="1" x="7367"/>
        <item m="1" x="4861"/>
        <item m="1" x="1906"/>
        <item m="1" x="866"/>
        <item m="1" x="2246"/>
        <item m="1" x="2976"/>
        <item m="1" x="5724"/>
        <item m="1" x="357"/>
        <item m="1" x="546"/>
        <item m="1" x="3460"/>
        <item m="1" x="5000"/>
        <item m="1" x="2080"/>
        <item m="1" x="1677"/>
        <item m="1" x="4454"/>
        <item m="1" x="3077"/>
        <item m="1" x="689"/>
        <item m="1" x="1642"/>
        <item m="1" x="6023"/>
        <item m="1" x="7425"/>
        <item m="1" x="6977"/>
        <item m="1" x="3234"/>
        <item m="1" x="2544"/>
        <item m="1" x="5737"/>
        <item m="1" x="7679"/>
        <item m="1" x="1349"/>
        <item m="1" x="6511"/>
        <item m="1" x="2942"/>
        <item m="1" x="1567"/>
        <item m="1" x="7765"/>
        <item m="1" x="2468"/>
        <item m="1" x="6389"/>
        <item m="1" x="3030"/>
        <item m="1" x="7022"/>
        <item m="1" x="7863"/>
        <item m="1" x="830"/>
        <item m="1" x="5022"/>
        <item m="1" x="3943"/>
        <item m="1" x="6299"/>
        <item m="1" x="1205"/>
        <item m="1" x="3801"/>
        <item m="1" x="4832"/>
        <item m="1" x="5783"/>
        <item m="1" x="7055"/>
        <item m="1" x="7255"/>
        <item m="1" x="4843"/>
        <item m="1" x="6088"/>
        <item m="1" x="6452"/>
        <item m="1" x="4984"/>
        <item m="1" x="6572"/>
        <item m="1" x="3505"/>
        <item m="1" x="7623"/>
        <item m="1" x="2000"/>
        <item m="1" x="1680"/>
        <item m="1" x="6606"/>
        <item m="1" x="2025"/>
        <item m="1" x="4042"/>
        <item m="1" x="1760"/>
        <item m="1" x="751"/>
        <item m="1" x="6672"/>
        <item m="1" x="2852"/>
        <item m="1" x="4796"/>
        <item m="1" x="1560"/>
        <item m="1" x="7963"/>
        <item m="1" x="2257"/>
        <item m="1" x="5212"/>
        <item m="1" x="423"/>
        <item m="1" x="362"/>
        <item m="1" x="963"/>
        <item m="1" x="7288"/>
        <item m="1" x="6747"/>
        <item m="1" x="2074"/>
        <item m="1" x="5901"/>
        <item m="1" x="3333"/>
        <item m="1" x="3856"/>
        <item m="1" x="402"/>
        <item m="1" x="2828"/>
        <item m="1" x="4307"/>
        <item m="1" x="4626"/>
        <item m="1" x="878"/>
        <item m="1" x="2725"/>
        <item m="1" x="2131"/>
        <item m="1" x="3805"/>
        <item m="1" x="4053"/>
        <item m="1" x="1326"/>
        <item m="1" x="3482"/>
        <item m="1" x="5897"/>
        <item m="1" x="2023"/>
        <item m="1" x="7585"/>
        <item m="1" x="3869"/>
        <item m="1" x="2352"/>
        <item m="1" x="7062"/>
        <item m="1" x="6567"/>
        <item m="1" x="1994"/>
        <item m="1" x="4119"/>
        <item m="1" x="6142"/>
        <item m="1" x="4732"/>
        <item m="1" x="3991"/>
        <item m="1" x="2183"/>
        <item m="1" x="4657"/>
        <item m="1" x="5354"/>
        <item m="1" x="2043"/>
        <item m="1" x="2305"/>
        <item m="1" x="5254"/>
        <item m="1" x="6601"/>
        <item m="1" x="6368"/>
        <item m="1" x="6421"/>
        <item m="1" x="1327"/>
        <item m="1" x="1116"/>
        <item m="1" x="4028"/>
        <item m="1" x="442"/>
        <item m="1" x="5581"/>
        <item m="1" x="2714"/>
        <item m="1" x="1846"/>
        <item m="1" x="1200"/>
        <item m="1" x="3057"/>
        <item m="1" x="4146"/>
        <item m="1" x="1583"/>
        <item m="1" x="4858"/>
        <item m="1" x="2691"/>
        <item m="1" x="1664"/>
        <item m="1" x="1699"/>
        <item m="1" x="5571"/>
        <item m="1" x="1178"/>
        <item m="1" x="5074"/>
        <item m="1" x="2986"/>
        <item m="1" x="1789"/>
        <item m="1" x="683"/>
        <item m="1" x="1929"/>
        <item m="1" x="917"/>
        <item m="1" x="5401"/>
        <item m="1" x="1272"/>
        <item m="1" x="7309"/>
        <item m="1" x="393"/>
        <item m="1" x="2122"/>
        <item m="1" x="3025"/>
        <item m="1" x="4690"/>
        <item m="1" x="3933"/>
        <item m="1" x="615"/>
        <item m="1" x="3219"/>
        <item m="1" x="5572"/>
        <item m="1" x="3045"/>
        <item m="1" x="4693"/>
        <item m="1" x="5370"/>
        <item m="1" x="6037"/>
        <item m="1" x="2030"/>
        <item m="1" x="2476"/>
        <item m="1" x="458"/>
        <item m="1" x="378"/>
        <item m="1" x="633"/>
        <item m="1" x="4159"/>
        <item m="1" x="6599"/>
        <item m="1" x="2310"/>
        <item m="1" x="2667"/>
        <item m="1" x="5712"/>
        <item m="1" x="7531"/>
        <item m="1" x="2983"/>
        <item m="1" x="7280"/>
        <item m="1" x="2480"/>
        <item m="1" x="5376"/>
        <item m="1" x="6011"/>
        <item m="1" x="4747"/>
        <item m="1" x="5839"/>
        <item m="1" x="3977"/>
        <item m="1" x="6843"/>
        <item m="1" x="7598"/>
        <item m="1" x="2132"/>
        <item m="1" x="6219"/>
        <item m="1" x="4189"/>
        <item m="1" x="1445"/>
        <item m="1" x="6178"/>
        <item m="1" x="4145"/>
        <item m="1" x="7556"/>
        <item m="1" x="7554"/>
        <item m="1" x="1408"/>
        <item m="1" x="6816"/>
        <item m="1" x="2766"/>
        <item m="1" x="6869"/>
        <item m="1" x="4514"/>
        <item m="1" x="4788"/>
        <item m="1" x="3411"/>
        <item m="1" x="1034"/>
        <item m="1" x="994"/>
        <item m="1" x="1703"/>
        <item m="1" x="5545"/>
        <item m="1" x="7599"/>
        <item m="1" x="4567"/>
        <item m="1" x="311"/>
        <item m="1" x="312"/>
        <item m="1" x="313"/>
        <item m="1" x="314"/>
        <item m="1" x="315"/>
        <item m="1" x="317"/>
        <item m="1" x="319"/>
        <item m="1" x="321"/>
        <item m="1" x="322"/>
        <item m="1" x="323"/>
        <item m="1" x="324"/>
        <item m="1" x="325"/>
        <item m="1" x="326"/>
        <item m="1" x="327"/>
        <item m="1" x="328"/>
        <item m="1" x="329"/>
        <item m="1" x="330"/>
        <item m="1" x="331"/>
        <item m="1" x="332"/>
        <item x="0"/>
        <item x="1"/>
        <item x="2"/>
        <item x="3"/>
        <item x="4"/>
        <item x="5"/>
        <item x="6"/>
        <item x="7"/>
        <item x="8"/>
        <item x="9"/>
        <item x="10"/>
        <item x="11"/>
        <item x="12"/>
        <item x="14"/>
        <item x="15"/>
        <item x="16"/>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5"/>
        <item x="56"/>
        <item x="57"/>
        <item x="58"/>
        <item x="59"/>
        <item x="60"/>
        <item x="61"/>
        <item x="62"/>
        <item x="63"/>
        <item x="64"/>
        <item x="65"/>
        <item x="66"/>
        <item x="67"/>
        <item x="68"/>
        <item x="69"/>
        <item x="70"/>
        <item x="71"/>
        <item x="72"/>
        <item x="73"/>
        <item x="74"/>
        <item x="75"/>
        <item x="76"/>
        <item x="77"/>
        <item x="78"/>
        <item x="80"/>
        <item x="81"/>
        <item x="82"/>
        <item x="83"/>
        <item x="84"/>
        <item x="85"/>
        <item x="87"/>
        <item x="88"/>
        <item x="89"/>
        <item x="90"/>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40"/>
        <item x="241"/>
        <item x="242"/>
        <item x="243"/>
        <item x="244"/>
        <item x="245"/>
        <item x="246"/>
        <item x="247"/>
        <item x="248"/>
        <item x="249"/>
        <item x="250"/>
        <item x="251"/>
        <item x="252"/>
        <item x="253"/>
        <item x="254"/>
        <item x="255"/>
        <item x="256"/>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t="default"/>
      </items>
    </pivotField>
    <pivotField showAll="0"/>
    <pivotField showAll="0"/>
    <pivotField showAll="0"/>
    <pivotField showAll="0"/>
    <pivotField dragToRow="0" dragToCol="0" dragToPage="0" showAll="0" defaultSubtotal="0"/>
    <pivotField dragToRow="0" dragToCol="0" dragToPage="0" showAll="0" defaultSubtotal="0"/>
  </pivotFields>
  <rowFields count="1">
    <field x="0"/>
  </rowFields>
  <rowItems count="346">
    <i>
      <x/>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5">
    <i>
      <x/>
    </i>
    <i i="1">
      <x v="1"/>
    </i>
    <i i="2">
      <x v="2"/>
    </i>
    <i i="3">
      <x v="3"/>
    </i>
    <i i="4">
      <x v="4"/>
    </i>
  </colItems>
  <pageFields count="6">
    <pageField fld="1" hier="-1"/>
    <pageField fld="2" hier="-1"/>
    <pageField fld="3" hier="-1"/>
    <pageField fld="4" hier="-1"/>
    <pageField fld="5" hier="-1"/>
    <pageField fld="6" hier="-1"/>
  </pageFields>
  <dataFields count="5">
    <dataField name="Sum of VM" fld="0" subtotal="count" baseField="0" baseItem="0"/>
    <dataField name="Sum of CPUs" fld="3" baseField="0" baseItem="0"/>
    <dataField name="Sum of Memory" fld="4" baseField="0" baseItem="0"/>
    <dataField name="Sum of Provisioned MiB" fld="5" baseField="0" baseItem="0"/>
    <dataField name="Sum of In Use MiB"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1D5903B-4696-4E16-8AB4-28A40B5B2AFD}" autoFormatId="16" applyNumberFormats="0" applyBorderFormats="0" applyFontFormats="0" applyPatternFormats="0" applyAlignmentFormats="0" applyWidthHeightFormats="0">
  <queryTableRefresh nextId="42">
    <queryTableFields count="11">
      <queryTableField id="1" name="currencyCode" tableColumnId="1"/>
      <queryTableField id="4" name="unitPrice" tableColumnId="4"/>
      <queryTableField id="6" name="location" tableColumnId="6"/>
      <queryTableField id="9" name="meterName" tableColumnId="9"/>
      <queryTableField id="12" name="productName" tableColumnId="12"/>
      <queryTableField id="13" name="skuName" tableColumnId="13"/>
      <queryTableField id="14" name="serviceName" tableColumnId="14"/>
      <queryTableField id="16" name="serviceFamily" tableColumnId="16"/>
      <queryTableField id="17" name="unitOfMeasure" tableColumnId="17"/>
      <queryTableField id="18" name="type" tableColumnId="18"/>
      <queryTableField id="21" name="reservationTerm"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C454DE1B-A252-494D-9BDF-2F6D539137BF}" autoFormatId="16" applyNumberFormats="0" applyBorderFormats="0" applyFontFormats="0" applyPatternFormats="0" applyAlignmentFormats="0" applyWidthHeightFormats="0">
  <queryTableRefresh nextId="12">
    <queryTableFields count="11">
      <queryTableField id="1" name="currencyCode" tableColumnId="1"/>
      <queryTableField id="2" name="unitPrice" tableColumnId="2"/>
      <queryTableField id="3" name="location" tableColumnId="3"/>
      <queryTableField id="4" name="meterName" tableColumnId="4"/>
      <queryTableField id="5" name="productName" tableColumnId="5"/>
      <queryTableField id="6" name="skuName" tableColumnId="6"/>
      <queryTableField id="7" name="serviceName" tableColumnId="7"/>
      <queryTableField id="8" name="serviceFamily" tableColumnId="8"/>
      <queryTableField id="9" name="unitOfMeasure" tableColumnId="9"/>
      <queryTableField id="10" name="type" tableColumnId="10"/>
      <queryTableField id="11" name="reservationTerm"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CE20B1-8E60-4FC1-AB98-C094D7D2C08D}" name="Azure_Pricing_API" displayName="Azure_Pricing_API" ref="A1:K4497" tableType="queryTable" totalsRowShown="0">
  <autoFilter ref="A1:K4497" xr:uid="{26CE20B1-8E60-4FC1-AB98-C094D7D2C08D}"/>
  <tableColumns count="11">
    <tableColumn id="1" xr3:uid="{980A3D10-D0CA-47AF-98D2-9052F3611B05}" uniqueName="1" name="currencyCode" queryTableFieldId="1"/>
    <tableColumn id="4" xr3:uid="{FCE4E3DB-3B5A-409B-8E55-46A55926B81B}" uniqueName="4" name="unitPrice" queryTableFieldId="4" dataDxfId="0"/>
    <tableColumn id="6" xr3:uid="{2A0D8CF6-8763-45B6-8780-7F4B762B14D6}" uniqueName="6" name="location" queryTableFieldId="6"/>
    <tableColumn id="9" xr3:uid="{DA310570-7CF6-44D9-AAD6-9B77EBD6A6EE}" uniqueName="9" name="meterName" queryTableFieldId="9"/>
    <tableColumn id="12" xr3:uid="{B1C4672D-3055-43E9-B740-E6CB3C7CFAAA}" uniqueName="12" name="productName" queryTableFieldId="12"/>
    <tableColumn id="13" xr3:uid="{9A919B7C-5D5C-425F-97FE-5E3B3C8482E9}" uniqueName="13" name="skuName" queryTableFieldId="13"/>
    <tableColumn id="14" xr3:uid="{BA1D3CD5-5846-4CCB-9D11-56B29AC408CC}" uniqueName="14" name="serviceName" queryTableFieldId="14"/>
    <tableColumn id="16" xr3:uid="{21A32BF3-1A60-4B98-94A7-E62019D2B423}" uniqueName="16" name="serviceFamily" queryTableFieldId="16"/>
    <tableColumn id="17" xr3:uid="{DDA3E03B-4F7C-4D89-9D8D-67477042EE6E}" uniqueName="17" name="unitOfMeasure" queryTableFieldId="17"/>
    <tableColumn id="18" xr3:uid="{3957B7EE-E0D4-40F0-9669-A5935BF0F423}" uniqueName="18" name="type" queryTableFieldId="18"/>
    <tableColumn id="21" xr3:uid="{F31FE37F-4076-4515-8DCA-DFE7C4DD1238}" uniqueName="21" name="reservationTerm"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6B6228-89FB-47EC-AC3D-7941BB130E5E}" name="Azure_Pricing_API_ANF" displayName="Azure_Pricing_API_ANF" ref="A1:K6017" tableType="queryTable" totalsRowShown="0">
  <autoFilter ref="A1:K6017" xr:uid="{DA6B6228-89FB-47EC-AC3D-7941BB130E5E}"/>
  <sortState xmlns:xlrd2="http://schemas.microsoft.com/office/spreadsheetml/2017/richdata2" ref="A2:K6017">
    <sortCondition ref="D1:D6017"/>
  </sortState>
  <tableColumns count="11">
    <tableColumn id="1" xr3:uid="{7D5CC93E-9745-4D55-BC6A-BC5E216E8C45}" uniqueName="1" name="currencyCode" queryTableFieldId="1"/>
    <tableColumn id="2" xr3:uid="{F96EAE74-33E3-4679-BA23-77E79EB72282}" uniqueName="2" name="unitPrice" queryTableFieldId="2" dataDxfId="72" dataCellStyle="Currency"/>
    <tableColumn id="3" xr3:uid="{77C59BDD-968B-492C-A913-4B9079947710}" uniqueName="3" name="location" queryTableFieldId="3"/>
    <tableColumn id="4" xr3:uid="{D2721DF3-B924-44A6-88B5-3866B357ABAC}" uniqueName="4" name="meterName" queryTableFieldId="4"/>
    <tableColumn id="5" xr3:uid="{6F6FED7C-8563-4555-AE14-41451D09D8D3}" uniqueName="5" name="productName" queryTableFieldId="5"/>
    <tableColumn id="6" xr3:uid="{7F880187-96B6-4570-B96B-48FC287D8A43}" uniqueName="6" name="skuName" queryTableFieldId="6"/>
    <tableColumn id="7" xr3:uid="{5F40C9ED-DCE8-47B1-8B09-E98B02B8821C}" uniqueName="7" name="serviceName" queryTableFieldId="7"/>
    <tableColumn id="8" xr3:uid="{27D41462-7C0E-4262-B35F-BEC5B728AFBB}" uniqueName="8" name="serviceFamily" queryTableFieldId="8"/>
    <tableColumn id="9" xr3:uid="{6EA59FDB-606A-426B-ABE2-545B64A55736}" uniqueName="9" name="unitOfMeasure" queryTableFieldId="9"/>
    <tableColumn id="10" xr3:uid="{A009C3D4-416D-43B0-8618-5980A6C8CF2A}" uniqueName="10" name="type" queryTableFieldId="10"/>
    <tableColumn id="11" xr3:uid="{37B0F4AC-014F-460E-B158-B391604FCBD0}" uniqueName="11" name="reservationTerm"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1C2F02-176A-4D65-BE66-0D001AB8A7C3}" name="Currencies" displayName="Currencies" ref="A1:C25" totalsRowShown="0">
  <autoFilter ref="A1:C25" xr:uid="{D81C2F02-176A-4D65-BE66-0D001AB8A7C3}"/>
  <tableColumns count="3">
    <tableColumn id="1" xr3:uid="{FA1A46DB-E360-4585-B7A3-FC257EC68ABE}" name="Currency" dataDxfId="1"/>
    <tableColumn id="2" xr3:uid="{020D64F6-0223-4870-948D-64EDBD4CBE5A}" name="Conversion"/>
    <tableColumn id="3" xr3:uid="{4EE8A3B7-4CE4-4CFE-AB5B-1612ADCB8152}" name="Symbol"/>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nam06.safelinks.protection.outlook.com/?url=https%3A%2F%2Fgearup.microsoft.com%2Fproduct%2Fazure-vmware-solution%3Ftab%3Dservice-overview&amp;data=05%7C01%7Cv-diegomora%40microsoft.com%7C7e4cb7960d384f58ce0108dafd27c836%7C72f988bf86f141af91ab2d7cd011db47%7C1%7C0%7C638100644600607704%7CUnknown%7CTWFpbGZsb3d8eyJWIjoiMC4wLjAwMDAiLCJQIjoiV2luMzIiLCJBTiI6Ik1haWwiLCJXVCI6Mn0%3D%7C3000%7C%7C%7C&amp;sdata=ejbD87nhzqieZHjmDvtAnR9cFxQ0OLv7e%2B8bo3aY8iI%3D&amp;reserved=0" TargetMode="External"/><Relationship Id="rId3" Type="http://schemas.openxmlformats.org/officeDocument/2006/relationships/hyperlink" Target="https://download.microsoft.com/download/e/2/9/e29a9331-965d-4faa-bd2e-7c1db7cd8348/SQL_Server_2019_Licensing_guide.pdf" TargetMode="External"/><Relationship Id="rId7" Type="http://schemas.openxmlformats.org/officeDocument/2006/relationships/hyperlink" Target="https://nam06.safelinks.protection.outlook.com/?url=https%3A%2F%2Fazure.microsoft.com%2Fproducts%2Fazure-vmware%2F&amp;data=05%7C01%7Cv-diegomora%40microsoft.com%7C7e4cb7960d384f58ce0108dafd27c836%7C72f988bf86f141af91ab2d7cd011db47%7C1%7C0%7C638100644600607704%7CUnknown%7CTWFpbGZsb3d8eyJWIjoiMC4wLjAwMDAiLCJQIjoiV2luMzIiLCJBTiI6Ik1haWwiLCJXVCI6Mn0%3D%7C3000%7C%7C%7C&amp;sdata=qdbgDQPY8d8UrC52Z76TejKyWEq2NAL8ZP8mx1DaeIE%3D&amp;reserved=0" TargetMode="External"/><Relationship Id="rId12" Type="http://schemas.openxmlformats.org/officeDocument/2006/relationships/comments" Target="../comments1.xml"/><Relationship Id="rId2" Type="http://schemas.openxmlformats.org/officeDocument/2006/relationships/hyperlink" Target="https://azure.microsoft.com/en-us/pricing/hybrid-benefit/faq/" TargetMode="External"/><Relationship Id="rId1" Type="http://schemas.openxmlformats.org/officeDocument/2006/relationships/hyperlink" Target="https://download.microsoft.com/download/e/2/9/e29a9331-965d-4faa-bd2e-7c1db7cd8348/SQL_Server_2019_Licensing_guide.pdf" TargetMode="External"/><Relationship Id="rId6" Type="http://schemas.openxmlformats.org/officeDocument/2006/relationships/hyperlink" Target="https://nam06.safelinks.protection.outlook.com/?url=https%3A%2F%2Fempguide-westus.azurewebsites.net%2Fsearch%3FanyWords%3Dtrue%26searchNew%3D2294.&amp;data=05%7C01%7Cv-diegomora%40microsoft.com%7C0f2a2c4a6982479c18aa08daa511ddff%7C72f988bf86f141af91ab2d7cd011db47%7C1%7C0%7C638003795582422898%7CUnknown%7CTWFpbGZsb3d8eyJWIjoiMC4wLjAwMDAiLCJQIjoiV2luMzIiLCJBTiI6Ik1haWwiLCJXVCI6Mn0%3D%7C3000%7C%7C%7C&amp;sdata=MCaEtkXOdLBfv9XrGmx9tFoR7oLIf60PGqXZr%2BlNQGk%3D&amp;reserved=0" TargetMode="External"/><Relationship Id="rId11" Type="http://schemas.openxmlformats.org/officeDocument/2006/relationships/vmlDrawing" Target="../drawings/vmlDrawing1.vml"/><Relationship Id="rId5" Type="http://schemas.openxmlformats.org/officeDocument/2006/relationships/hyperlink" Target="https://docs.microsoft.com/en-us/lifecycle/faq/extended-security-updates" TargetMode="External"/><Relationship Id="rId10" Type="http://schemas.openxmlformats.org/officeDocument/2006/relationships/drawing" Target="../drawings/drawing1.xml"/><Relationship Id="rId4" Type="http://schemas.openxmlformats.org/officeDocument/2006/relationships/hyperlink" Target="https://empguide-westus.azurewebsites.net/concession/2398"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13.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C6811-0774-498C-9B3F-6BB0C2B7FCE5}">
  <sheetPr codeName="Sheet1">
    <tabColor rgb="FFC00000"/>
  </sheetPr>
  <dimension ref="B2:B7"/>
  <sheetViews>
    <sheetView topLeftCell="A2" workbookViewId="0">
      <selection activeCell="F6" sqref="F6"/>
    </sheetView>
  </sheetViews>
  <sheetFormatPr defaultColWidth="10.81640625" defaultRowHeight="14.5"/>
  <cols>
    <col min="1" max="1" width="5.453125" style="8" customWidth="1"/>
    <col min="2" max="2" width="159.54296875" style="8" customWidth="1"/>
    <col min="3" max="16384" width="10.81640625" style="8"/>
  </cols>
  <sheetData>
    <row r="2" spans="2:2" ht="56.5">
      <c r="B2" s="9" t="s">
        <v>0</v>
      </c>
    </row>
    <row r="3" spans="2:2" ht="44">
      <c r="B3" s="10" t="s">
        <v>1</v>
      </c>
    </row>
    <row r="4" spans="2:2" ht="66">
      <c r="B4" s="10" t="s">
        <v>2</v>
      </c>
    </row>
    <row r="5" spans="2:2" ht="88">
      <c r="B5" s="10" t="s">
        <v>3</v>
      </c>
    </row>
    <row r="6" spans="2:2" ht="44">
      <c r="B6" s="10" t="s">
        <v>4</v>
      </c>
    </row>
    <row r="7" spans="2:2" ht="44">
      <c r="B7" s="10" t="s">
        <v>5</v>
      </c>
    </row>
  </sheetData>
  <sheetProtection algorithmName="SHA-512" hashValue="exTxYtf/VlPUoXInWov7uPf1qhNn1JTT4VYWSeEDxHA/ciQ0sAixzONYk7oRmZDl5WcUB4EgwX9/hYWA8IAA/A==" saltValue="OzQgPTkP/1X/ofAV26/3xg==" spinCount="100000" sheet="1" objects="1" scenarios="1"/>
  <pageMargins left="0.7" right="0.7" top="0.78740157499999996" bottom="0.78740157499999996" header="0.3" footer="0.3"/>
  <pageSetup orientation="portrait" r:id="rId1"/>
  <customProperties>
    <customPr name="Epm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440A8-A3CF-4F59-80D7-3821FBCA12FC}">
  <sheetPr codeName="Sheet4">
    <tabColor rgb="FF0070C0"/>
  </sheetPr>
  <dimension ref="A1:AE207"/>
  <sheetViews>
    <sheetView showGridLines="0" tabSelected="1" topLeftCell="B1" zoomScale="80" zoomScaleNormal="80" workbookViewId="0">
      <pane ySplit="7" topLeftCell="A14" activePane="bottomLeft" state="frozen"/>
      <selection pane="bottomLeft" activeCell="J25" sqref="J25"/>
    </sheetView>
  </sheetViews>
  <sheetFormatPr defaultColWidth="8.54296875" defaultRowHeight="14.5"/>
  <cols>
    <col min="1" max="1" width="1.54296875" customWidth="1"/>
    <col min="2" max="2" width="60" customWidth="1"/>
    <col min="3" max="3" width="15" customWidth="1"/>
    <col min="4" max="4" width="20.453125" customWidth="1"/>
    <col min="5" max="5" width="20.453125" bestFit="1" customWidth="1"/>
    <col min="6" max="6" width="15.54296875" style="91" customWidth="1"/>
    <col min="7" max="7" width="2.453125" style="91" customWidth="1"/>
    <col min="8" max="8" width="24.54296875" style="91" customWidth="1"/>
    <col min="9" max="9" width="28.453125" customWidth="1"/>
    <col min="10" max="10" width="17.453125" style="91" customWidth="1"/>
    <col min="11" max="12" width="17.1796875" style="91" customWidth="1"/>
    <col min="13" max="13" width="17.54296875" style="91" customWidth="1"/>
    <col min="14" max="14" width="12.81640625" style="91" customWidth="1"/>
    <col min="15" max="15" width="3" style="92" customWidth="1"/>
    <col min="16" max="16" width="3" customWidth="1"/>
    <col min="17" max="17" width="46.453125" customWidth="1"/>
    <col min="18" max="18" width="25.81640625" bestFit="1" customWidth="1"/>
    <col min="19" max="19" width="21" bestFit="1" customWidth="1"/>
    <col min="20" max="20" width="23" bestFit="1" customWidth="1"/>
    <col min="21" max="21" width="20.1796875" bestFit="1" customWidth="1"/>
    <col min="22" max="22" width="22.1796875" customWidth="1"/>
    <col min="23" max="23" width="17.81640625" customWidth="1"/>
    <col min="24" max="24" width="2.54296875" customWidth="1"/>
    <col min="25" max="25" width="45.453125" customWidth="1"/>
    <col min="26" max="26" width="20" bestFit="1" customWidth="1"/>
    <col min="27" max="27" width="1.54296875" customWidth="1"/>
    <col min="28" max="28" width="16.453125" customWidth="1"/>
    <col min="29" max="29" width="33.1796875" bestFit="1" customWidth="1"/>
    <col min="30" max="30" width="24.453125" customWidth="1"/>
    <col min="31" max="31" width="1.453125" style="93" customWidth="1"/>
    <col min="32" max="32" width="16.1796875" bestFit="1" customWidth="1"/>
    <col min="33" max="33" width="12" bestFit="1" customWidth="1"/>
  </cols>
  <sheetData>
    <row r="1" spans="1:31">
      <c r="O1" s="611"/>
    </row>
    <row r="2" spans="1:31">
      <c r="O2" s="611"/>
    </row>
    <row r="3" spans="1:31">
      <c r="O3" s="611"/>
    </row>
    <row r="4" spans="1:31">
      <c r="O4" s="611"/>
    </row>
    <row r="5" spans="1:31" ht="15" customHeight="1">
      <c r="A5" s="673" t="s">
        <v>6</v>
      </c>
      <c r="B5" s="673"/>
      <c r="C5" s="673"/>
      <c r="D5" s="673"/>
      <c r="E5" s="673"/>
      <c r="F5" s="673"/>
      <c r="G5" s="673"/>
      <c r="H5" s="673"/>
      <c r="I5" s="673"/>
      <c r="J5" s="673"/>
      <c r="K5" s="673"/>
      <c r="L5" s="673"/>
      <c r="M5" s="673"/>
      <c r="N5" s="673"/>
      <c r="P5" s="672" t="s">
        <v>7</v>
      </c>
      <c r="Q5" s="672"/>
      <c r="R5" s="672"/>
      <c r="S5" s="672"/>
      <c r="T5" s="672"/>
      <c r="U5" s="672"/>
      <c r="V5" s="672"/>
      <c r="W5" s="672"/>
      <c r="X5" s="672"/>
      <c r="Y5" s="672"/>
      <c r="Z5" s="672"/>
      <c r="AA5" s="672"/>
      <c r="AB5" s="672"/>
      <c r="AC5" s="672"/>
      <c r="AD5" s="672"/>
    </row>
    <row r="6" spans="1:31" ht="15" customHeight="1">
      <c r="A6" s="673"/>
      <c r="B6" s="673"/>
      <c r="C6" s="673"/>
      <c r="D6" s="673"/>
      <c r="E6" s="673"/>
      <c r="F6" s="673"/>
      <c r="G6" s="673"/>
      <c r="H6" s="673"/>
      <c r="I6" s="673"/>
      <c r="J6" s="673"/>
      <c r="K6" s="673"/>
      <c r="L6" s="673"/>
      <c r="M6" s="673"/>
      <c r="N6" s="673"/>
      <c r="P6" s="672"/>
      <c r="Q6" s="672"/>
      <c r="R6" s="672"/>
      <c r="S6" s="672"/>
      <c r="T6" s="672"/>
      <c r="U6" s="672"/>
      <c r="V6" s="672"/>
      <c r="W6" s="672"/>
      <c r="X6" s="672"/>
      <c r="Y6" s="672"/>
      <c r="Z6" s="672"/>
      <c r="AA6" s="672"/>
      <c r="AB6" s="672"/>
      <c r="AC6" s="672"/>
      <c r="AD6" s="672"/>
    </row>
    <row r="7" spans="1:31" ht="15" customHeight="1">
      <c r="A7" s="673"/>
      <c r="B7" s="673"/>
      <c r="C7" s="673"/>
      <c r="D7" s="673"/>
      <c r="E7" s="673"/>
      <c r="F7" s="673"/>
      <c r="G7" s="673"/>
      <c r="H7" s="673"/>
      <c r="I7" s="673"/>
      <c r="J7" s="673"/>
      <c r="K7" s="673"/>
      <c r="L7" s="673"/>
      <c r="M7" s="673"/>
      <c r="N7" s="673"/>
      <c r="P7" s="672"/>
      <c r="Q7" s="672"/>
      <c r="R7" s="672"/>
      <c r="S7" s="672"/>
      <c r="T7" s="672"/>
      <c r="U7" s="672"/>
      <c r="V7" s="672"/>
      <c r="W7" s="672"/>
      <c r="X7" s="672"/>
      <c r="Y7" s="672"/>
      <c r="Z7" s="672"/>
      <c r="AA7" s="672"/>
      <c r="AB7" s="672"/>
      <c r="AC7" s="672"/>
      <c r="AD7" s="672"/>
    </row>
    <row r="8" spans="1:31" ht="10.5" customHeight="1">
      <c r="P8" s="166"/>
      <c r="Q8" s="167"/>
      <c r="R8" s="166"/>
      <c r="S8" s="166"/>
      <c r="T8" s="166"/>
      <c r="U8" s="166"/>
      <c r="V8" s="166"/>
      <c r="W8" s="166"/>
      <c r="X8" s="166"/>
      <c r="Y8" s="166"/>
      <c r="Z8" s="166"/>
      <c r="AA8" s="166"/>
      <c r="AB8" s="166"/>
      <c r="AC8" s="166"/>
      <c r="AD8" s="166"/>
    </row>
    <row r="9" spans="1:31">
      <c r="B9" s="666" t="s">
        <v>8</v>
      </c>
      <c r="C9" s="667"/>
      <c r="D9" s="667"/>
      <c r="E9" s="667"/>
      <c r="F9" s="674"/>
      <c r="P9" s="167"/>
      <c r="Q9" s="167"/>
      <c r="R9" s="167"/>
      <c r="S9" s="167"/>
      <c r="T9" s="167"/>
      <c r="U9" s="167"/>
      <c r="V9" s="167"/>
      <c r="W9" s="167"/>
      <c r="X9" s="167"/>
      <c r="Y9" s="167"/>
      <c r="Z9" s="167"/>
      <c r="AA9" s="167"/>
      <c r="AB9" s="167"/>
      <c r="AC9" s="167"/>
      <c r="AD9" s="167"/>
    </row>
    <row r="10" spans="1:31">
      <c r="B10" s="91"/>
      <c r="C10" s="91"/>
      <c r="D10" s="91"/>
      <c r="E10" s="91"/>
      <c r="P10" s="167"/>
      <c r="Q10" s="67"/>
      <c r="R10" s="67"/>
      <c r="S10" s="67"/>
      <c r="T10" s="67"/>
      <c r="U10" s="67"/>
      <c r="V10" s="67"/>
      <c r="W10" s="70" t="s">
        <v>189</v>
      </c>
      <c r="Y10" s="70" t="s">
        <v>190</v>
      </c>
      <c r="Z10" s="67"/>
      <c r="AA10" s="167"/>
      <c r="AB10" s="167"/>
      <c r="AD10" s="167"/>
      <c r="AE10" s="98"/>
    </row>
    <row r="11" spans="1:31">
      <c r="B11" s="148" t="s">
        <v>9</v>
      </c>
      <c r="C11" s="675" t="s">
        <v>10</v>
      </c>
      <c r="D11" s="676"/>
      <c r="O11" s="97"/>
      <c r="P11" s="167"/>
      <c r="Q11" s="67"/>
      <c r="R11" s="67"/>
      <c r="S11" s="67"/>
      <c r="T11" s="67"/>
      <c r="U11" s="67"/>
      <c r="V11" s="67"/>
      <c r="W11" s="71" t="s">
        <v>191</v>
      </c>
      <c r="Y11" s="71" t="s">
        <v>192</v>
      </c>
      <c r="Z11" s="67"/>
      <c r="AA11" s="167"/>
      <c r="AB11" s="167"/>
      <c r="AD11" s="167"/>
      <c r="AE11" s="98"/>
    </row>
    <row r="12" spans="1:31">
      <c r="B12" s="144" t="s">
        <v>11</v>
      </c>
      <c r="C12" s="677" t="s">
        <v>12</v>
      </c>
      <c r="D12" s="678"/>
      <c r="P12" s="167"/>
      <c r="Q12" s="272" t="s">
        <v>193</v>
      </c>
      <c r="R12" s="273" t="s">
        <v>194</v>
      </c>
      <c r="S12" s="273" t="s">
        <v>195</v>
      </c>
      <c r="T12" s="272" t="s">
        <v>196</v>
      </c>
      <c r="U12" s="272" t="s">
        <v>197</v>
      </c>
      <c r="V12" s="273" t="s">
        <v>198</v>
      </c>
      <c r="W12" s="679" t="s">
        <v>199</v>
      </c>
      <c r="X12" s="679"/>
      <c r="Y12" s="273" t="s">
        <v>200</v>
      </c>
      <c r="Z12" s="273" t="str">
        <f>_xlfn.CONCAT("AVS ", 'Input Fields'!C12," RI3")</f>
        <v>AVS AV36P RI3</v>
      </c>
      <c r="AA12" s="167"/>
      <c r="AB12" s="257" t="s">
        <v>13</v>
      </c>
      <c r="AC12" s="258" t="s">
        <v>14</v>
      </c>
    </row>
    <row r="13" spans="1:31">
      <c r="B13" s="145" t="s">
        <v>15</v>
      </c>
      <c r="C13" s="677" t="s">
        <v>581</v>
      </c>
      <c r="D13" s="678"/>
      <c r="P13" s="167"/>
      <c r="Q13" s="257" t="s">
        <v>202</v>
      </c>
      <c r="R13" s="231" t="s">
        <v>203</v>
      </c>
      <c r="S13" s="231" t="s">
        <v>204</v>
      </c>
      <c r="T13" s="232" t="s">
        <v>205</v>
      </c>
      <c r="U13" s="194">
        <f xml:space="preserve"> IF('Input Fields'!C40&gt;0,'Input Fields'!D40,'Input Fields'!D42)</f>
        <v>51</v>
      </c>
      <c r="V13" s="195">
        <f xml:space="preserve"> IF('Input Fields'!C41&gt;0,'Input Fields'!D41,'Input Fields'!D43)</f>
        <v>290.27999999999997</v>
      </c>
      <c r="W13" s="680">
        <f>'Input Fields'!D38</f>
        <v>1487.04</v>
      </c>
      <c r="X13" s="680"/>
      <c r="Y13" s="195">
        <f>'Input Fields'!D39</f>
        <v>5702.4</v>
      </c>
      <c r="Z13" s="266">
        <f>'Input Fields'!$L$25-('Input Fields'!$L$25*'Input Fields'!AB14)</f>
        <v>3971.9166666666665</v>
      </c>
      <c r="AA13" s="167"/>
      <c r="AB13" s="232" t="s">
        <v>17</v>
      </c>
      <c r="AC13" s="193" t="s">
        <v>18</v>
      </c>
    </row>
    <row r="14" spans="1:31">
      <c r="B14" s="145" t="s">
        <v>19</v>
      </c>
      <c r="C14" s="682">
        <v>0</v>
      </c>
      <c r="D14" s="683"/>
      <c r="P14" s="167"/>
      <c r="Q14" s="267">
        <f>IF('Input Fields'!D24&lt;&gt;"",'Input Fields'!D24,'Input Fields'!C24)</f>
        <v>14</v>
      </c>
      <c r="R14" s="268">
        <f>Q14*'Input Fields'!C15</f>
        <v>504</v>
      </c>
      <c r="S14" s="268">
        <f>IF('Input Fields'!D30&lt;&gt;"",'Input Fields'!D30,'Input Fields'!C30)</f>
        <v>110</v>
      </c>
      <c r="T14" s="269">
        <f>IF('Input Fields'!D29&lt;&gt;"",'Input Fields'!D29,'Input Fields'!C29)</f>
        <v>40</v>
      </c>
      <c r="U14" s="270">
        <f>ROUNDUP(T14/2,0)*$U$13</f>
        <v>1020</v>
      </c>
      <c r="V14" s="264">
        <f>ROUNDUP(IF('Input Fields'!$D$26&lt;&gt;"",'Input Fields'!$D$26,'Input Fields'!$C$26)*'Input Fields'!$C$15/2,0)*$V$13</f>
        <v>26125.199999999997</v>
      </c>
      <c r="W14" s="681">
        <f>ROUNDUP($S$14/2,0)*$W$13</f>
        <v>81787.199999999997</v>
      </c>
      <c r="X14" s="681"/>
      <c r="Y14" s="264">
        <f>(IF('Input Fields'!D25&lt;&gt;"",'Input Fields'!D25,'Input Fields'!C25)*'Input Fields'!C15)/2*$Y$13</f>
        <v>102643.2</v>
      </c>
      <c r="Z14" s="264">
        <f>(Q14*Z13)*12</f>
        <v>667282</v>
      </c>
      <c r="AA14" s="167"/>
      <c r="AB14" s="259">
        <v>0</v>
      </c>
      <c r="AC14" s="260" t="s">
        <v>20</v>
      </c>
    </row>
    <row r="15" spans="1:31">
      <c r="B15" s="145" t="s">
        <v>21</v>
      </c>
      <c r="C15" s="684">
        <f>_xlfn.XLOOKUP(C12,'Host Configurations'!B1:D1,'Host Configurations'!B5:D5)</f>
        <v>36</v>
      </c>
      <c r="D15" s="685"/>
      <c r="P15" s="167"/>
      <c r="Q15" s="67"/>
      <c r="R15" s="67"/>
      <c r="S15" s="67"/>
      <c r="T15" s="67"/>
      <c r="U15" s="67"/>
      <c r="V15" s="67"/>
      <c r="W15" s="70" t="s">
        <v>189</v>
      </c>
      <c r="X15" s="67"/>
      <c r="Y15" s="84"/>
      <c r="Z15" s="167"/>
      <c r="AA15" s="167"/>
      <c r="AB15" s="167"/>
      <c r="AC15" s="167"/>
      <c r="AD15" s="169"/>
    </row>
    <row r="16" spans="1:31">
      <c r="B16" s="145" t="s">
        <v>22</v>
      </c>
      <c r="C16" s="688">
        <v>1.5</v>
      </c>
      <c r="D16" s="678"/>
      <c r="P16" s="167"/>
      <c r="Q16" s="67"/>
      <c r="R16" s="67"/>
      <c r="S16" s="67"/>
      <c r="T16" s="67"/>
      <c r="U16" s="67"/>
      <c r="V16" s="67"/>
      <c r="W16" s="71" t="s">
        <v>208</v>
      </c>
      <c r="X16" s="67"/>
      <c r="Y16" s="67"/>
      <c r="Z16" s="167"/>
      <c r="AA16" s="167"/>
      <c r="AB16" s="167"/>
      <c r="AC16" s="167"/>
      <c r="AD16" s="167"/>
    </row>
    <row r="17" spans="2:30">
      <c r="B17" s="145" t="s">
        <v>23</v>
      </c>
      <c r="C17" s="677" t="s">
        <v>24</v>
      </c>
      <c r="D17" s="678"/>
      <c r="E17" s="695" t="str">
        <f>IF(AND(C24&gt;5, ISERROR(FIND("FTT=2", C17))),"FTT=2 required for &gt;5 nodes","")</f>
        <v/>
      </c>
      <c r="F17" s="695"/>
      <c r="M17" s="91" t="s">
        <v>25</v>
      </c>
      <c r="P17" s="167"/>
      <c r="Q17" s="67"/>
      <c r="R17" s="67"/>
      <c r="S17" s="67"/>
      <c r="T17" s="67"/>
      <c r="U17" s="67"/>
      <c r="V17" s="67"/>
      <c r="W17" s="273" t="s">
        <v>199</v>
      </c>
      <c r="X17" s="76" t="s">
        <v>210</v>
      </c>
      <c r="Y17" s="72"/>
      <c r="Z17" s="167"/>
      <c r="AA17" s="167"/>
      <c r="AB17" s="167"/>
      <c r="AC17" s="167"/>
      <c r="AD17" s="170"/>
    </row>
    <row r="18" spans="2:30">
      <c r="B18" s="145" t="s">
        <v>27</v>
      </c>
      <c r="C18" s="696">
        <v>4</v>
      </c>
      <c r="D18" s="697"/>
      <c r="M18"/>
      <c r="P18" s="167"/>
      <c r="Q18" s="67"/>
      <c r="R18" s="67"/>
      <c r="S18" s="67"/>
      <c r="T18" s="67"/>
      <c r="U18" s="67"/>
      <c r="V18" s="67"/>
      <c r="W18" s="274">
        <f>W13</f>
        <v>1487.04</v>
      </c>
      <c r="X18" s="67"/>
      <c r="Y18" s="72"/>
      <c r="Z18" s="167"/>
      <c r="AA18" s="167"/>
      <c r="AB18" s="167"/>
      <c r="AC18" s="167"/>
      <c r="AD18" s="167"/>
    </row>
    <row r="19" spans="2:30">
      <c r="B19" s="145" t="s">
        <v>29</v>
      </c>
      <c r="C19" s="696">
        <v>1</v>
      </c>
      <c r="D19" s="697"/>
      <c r="P19" s="167"/>
      <c r="Q19" s="67"/>
      <c r="R19" s="67"/>
      <c r="S19" s="67"/>
      <c r="T19" s="67"/>
      <c r="U19" s="67"/>
      <c r="V19" s="67"/>
      <c r="W19" s="275">
        <f>ROUNDUP($S$14/4,0)*$W$13</f>
        <v>41637.119999999995</v>
      </c>
      <c r="X19" s="79"/>
      <c r="Y19" s="72"/>
      <c r="Z19" s="167"/>
      <c r="AA19" s="167"/>
      <c r="AB19" s="167"/>
      <c r="AC19" s="167"/>
      <c r="AD19" s="169"/>
    </row>
    <row r="20" spans="2:30">
      <c r="B20" s="145" t="s">
        <v>30</v>
      </c>
      <c r="C20" s="677" t="s">
        <v>31</v>
      </c>
      <c r="D20" s="678"/>
      <c r="L20" s="100"/>
      <c r="P20" s="167"/>
      <c r="AA20" s="167"/>
      <c r="AB20" s="167"/>
      <c r="AC20" s="167"/>
      <c r="AD20" s="169"/>
    </row>
    <row r="21" spans="2:30">
      <c r="B21" s="146" t="s">
        <v>33</v>
      </c>
      <c r="C21" s="689">
        <v>1</v>
      </c>
      <c r="D21" s="690"/>
      <c r="P21" s="167"/>
      <c r="Q21" s="167"/>
      <c r="R21" s="167"/>
      <c r="S21" s="167"/>
      <c r="T21" s="167"/>
      <c r="U21" s="167"/>
      <c r="V21" s="167"/>
      <c r="W21" s="167"/>
      <c r="X21" s="167"/>
      <c r="Y21" s="167"/>
      <c r="Z21" s="167"/>
      <c r="AA21" s="167"/>
      <c r="AB21" s="167"/>
      <c r="AC21" s="167"/>
      <c r="AD21" s="169"/>
    </row>
    <row r="22" spans="2:30">
      <c r="P22" s="167"/>
      <c r="Q22" s="155" t="s">
        <v>186</v>
      </c>
      <c r="R22" s="67"/>
      <c r="S22" s="67"/>
      <c r="T22" s="67"/>
      <c r="U22" s="67"/>
      <c r="V22" s="67"/>
      <c r="X22" s="167"/>
      <c r="Y22" s="167"/>
      <c r="Z22" s="167"/>
      <c r="AA22" s="167"/>
      <c r="AB22" s="167"/>
      <c r="AC22" s="167"/>
      <c r="AD22" s="167"/>
    </row>
    <row r="23" spans="2:30">
      <c r="B23" s="142" t="s">
        <v>35</v>
      </c>
      <c r="C23" s="143" t="s">
        <v>36</v>
      </c>
      <c r="D23" s="143" t="s">
        <v>37</v>
      </c>
      <c r="E23" s="101" t="s">
        <v>38</v>
      </c>
      <c r="F23" s="96" t="s">
        <v>39</v>
      </c>
      <c r="H23" s="667" t="s">
        <v>40</v>
      </c>
      <c r="I23" s="667"/>
      <c r="J23"/>
      <c r="L23"/>
      <c r="M23"/>
      <c r="P23" s="167"/>
      <c r="Q23" s="156"/>
      <c r="R23" s="154" t="s">
        <v>41</v>
      </c>
      <c r="S23" s="69" t="s">
        <v>42</v>
      </c>
      <c r="T23" s="69" t="s">
        <v>43</v>
      </c>
      <c r="U23" s="69" t="s">
        <v>44</v>
      </c>
      <c r="V23" s="69" t="s">
        <v>45</v>
      </c>
      <c r="AD23" s="167"/>
    </row>
    <row r="24" spans="2:30">
      <c r="B24" s="144" t="s">
        <v>47</v>
      </c>
      <c r="C24" s="233">
        <f>IF($C$20="YES",2*MAX($F$26,ROUNDUP($C$21*$F$24,0),ROUNDUP($C$21*$F$25,0),3),IF($C$13="AVS Only",MAX($F$26,$F$24,$F$25,3),MAX($F$24,$F$25,3)))</f>
        <v>14</v>
      </c>
      <c r="D24" s="125"/>
      <c r="E24" s="139" t="s">
        <v>48</v>
      </c>
      <c r="F24" s="236">
        <f>IF(ISERROR('CPU Details'!B7),0,'CPU Details'!B7)</f>
        <v>12</v>
      </c>
      <c r="H24" s="135" t="s">
        <v>49</v>
      </c>
      <c r="I24" s="136" t="s">
        <v>50</v>
      </c>
      <c r="J24" s="129" t="s">
        <v>51</v>
      </c>
      <c r="K24" s="129" t="s">
        <v>52</v>
      </c>
      <c r="L24" s="127" t="s">
        <v>53</v>
      </c>
      <c r="M24"/>
      <c r="P24" s="167"/>
      <c r="Q24" s="157" t="s">
        <v>54</v>
      </c>
      <c r="R24" s="300">
        <f>12*'Input Fields'!$Q$14*('Input Fields'!$L$25-('Input Fields'!$L$25*'Input Fields'!$AB$14))</f>
        <v>667282</v>
      </c>
      <c r="S24" s="301">
        <f>R24+12*'Input Fields'!$Q$14*('Input Fields'!$L$25-('Input Fields'!$L$25*'Input Fields'!$AB$14))</f>
        <v>1334564</v>
      </c>
      <c r="T24" s="301">
        <f>S24+12*'Input Fields'!$Q$14*('Input Fields'!$L$25-('Input Fields'!$L$25*'Input Fields'!$AB$14))</f>
        <v>2001846</v>
      </c>
      <c r="U24" s="301">
        <f>T24+12*'Input Fields'!$Q$14*('Input Fields'!$L$25-IF('Input Fields'!$AC$14="YES",'Input Fields'!$L$25*'Input Fields'!$AB$14,0))</f>
        <v>2669128</v>
      </c>
      <c r="V24" s="301">
        <f>U24+12*'Input Fields'!$Q$14*('Input Fields'!$L$25-IF('Input Fields'!$AC$14="YES",'Input Fields'!$L$25*'Input Fields'!$AB$14,0))</f>
        <v>3336410</v>
      </c>
      <c r="AD24" s="167"/>
    </row>
    <row r="25" spans="2:30">
      <c r="B25" s="145" t="s">
        <v>58</v>
      </c>
      <c r="C25" s="234">
        <f>MAX('CPU Details'!B8,'Memory Details'!B8)</f>
        <v>1</v>
      </c>
      <c r="D25" s="126"/>
      <c r="E25" s="140" t="s">
        <v>59</v>
      </c>
      <c r="F25" s="237">
        <f>IF(ISERROR('Memory Details'!B7),0,'Memory Details'!B7)</f>
        <v>8</v>
      </c>
      <c r="H25" s="137" t="s">
        <v>60</v>
      </c>
      <c r="I25" s="138" t="s">
        <v>61</v>
      </c>
      <c r="J25" s="298" cm="1">
        <f t="array" ref="J25">_xlfn.XLOOKUP(C12 &amp; I24 &amp; Currency_Selector_1 &amp; "Consumption" &amp; "", Azure_Pricing_API[skuName] &amp; Azure_Pricing_API[location] &amp; Azure_Pricing_API[currencyCode] &amp; Azure_Pricing_API[type] &amp; Azure_Pricing_API[reservationTerm], Azure_Pricing_API[unitPrice], 0)*730</f>
        <v>8000.8</v>
      </c>
      <c r="K25" s="298" cm="1">
        <f t="array" ref="K25">_xlfn.XLOOKUP(C12 &amp; I24 &amp; Currency_Selector_1 &amp; "Reservation" &amp; "1 Year", Azure_Pricing_API[skuName] &amp; Azure_Pricing_API[location] &amp; Azure_Pricing_API[currencyCode] &amp; Azure_Pricing_API[type] &amp; Azure_Pricing_API[reservationTerm], Azure_Pricing_API[unitPrice], 0)/12</f>
        <v>5665.5</v>
      </c>
      <c r="L25" s="299" cm="1">
        <f t="array" ref="L25">_xlfn.XLOOKUP(C12 &amp; I24 &amp; Currency_Selector_1 &amp; "Reservation" &amp; "3 Years", Azure_Pricing_API[skuName] &amp; Azure_Pricing_API[location] &amp; Azure_Pricing_API[currencyCode] &amp; Azure_Pricing_API[type] &amp; Azure_Pricing_API[reservationTerm], Azure_Pricing_API[unitPrice], 0)/36</f>
        <v>3971.9166666666665</v>
      </c>
      <c r="M25"/>
      <c r="P25" s="167"/>
      <c r="Q25" s="157" t="s">
        <v>62</v>
      </c>
      <c r="R25" s="300">
        <f>IF('Input Fields'!C13="AVS Only",0,(1-'Input Fields'!C14)*12*'Input Fields'!F31*IF('Input Fields'!C13="AVS &amp; ANF - Standard",'Input Fields'!J28,IF('Input Fields'!C13="AVS &amp; ANF - Premium",'Input Fields'!K28,IF('Input Fields'!C13="AVS &amp; ANF - Ultra",'Input Fields'!L28,0))))</f>
        <v>0</v>
      </c>
      <c r="S25" s="301">
        <f>+R25*2</f>
        <v>0</v>
      </c>
      <c r="T25" s="301">
        <f>+S25*2</f>
        <v>0</v>
      </c>
      <c r="U25" s="301">
        <f>+T25*2</f>
        <v>0</v>
      </c>
      <c r="V25" s="301">
        <f>+U25*2</f>
        <v>0</v>
      </c>
      <c r="AD25" s="167"/>
    </row>
    <row r="26" spans="2:30">
      <c r="B26" s="145" t="s">
        <v>64</v>
      </c>
      <c r="C26" s="234">
        <f>MAX('CPU Details'!B9,'Memory Details'!B9)</f>
        <v>5</v>
      </c>
      <c r="D26" s="126"/>
      <c r="E26" s="140" t="s">
        <v>65</v>
      </c>
      <c r="F26" s="238">
        <f>IF(ISERROR('Storage Details'!B16),0,'Storage Details'!B16)</f>
        <v>14</v>
      </c>
      <c r="J26"/>
      <c r="K26"/>
      <c r="L26"/>
      <c r="P26" s="167"/>
      <c r="Q26" s="157" t="s">
        <v>201</v>
      </c>
      <c r="R26" s="300">
        <f>+MIN('Input Fields'!U14,'Input Fields'!V14)</f>
        <v>1020</v>
      </c>
      <c r="S26" s="301">
        <f>R26*2</f>
        <v>2040</v>
      </c>
      <c r="T26" s="301">
        <f>R26*3</f>
        <v>3060</v>
      </c>
      <c r="U26" s="301">
        <f>T26+IF($R$26='Input Fields'!$U$14,('Input Fields'!$T$14/2)*'Input Fields'!$K$42,(IF('Input Fields'!D26&lt;&gt;"",'Input Fields'!D26,'Input Fields'!C26)*'Input Fields'!C15/2)*'Input Fields'!$K$43)</f>
        <v>3554.4</v>
      </c>
      <c r="V26" s="301">
        <f>U26+IF($R$26='Input Fields'!$U$14,('Input Fields'!$T$14/2)*'Input Fields'!$K$42,(IF('Input Fields'!D26&lt;&gt;"",'Input Fields'!D26,'Input Fields'!C26)*'Input Fields'!C15/2)*'Input Fields'!$K$43)</f>
        <v>4048.8</v>
      </c>
      <c r="AD26" s="167"/>
    </row>
    <row r="27" spans="2:30">
      <c r="B27" s="145" t="s">
        <v>68</v>
      </c>
      <c r="C27" s="234">
        <f>GETPIVOTDATA("Sum of VM",'Pivot Sizing'!$A$9)</f>
        <v>344</v>
      </c>
      <c r="D27" s="126"/>
      <c r="E27" s="140" t="s">
        <v>69</v>
      </c>
      <c r="F27" s="237">
        <f>'CPU Details'!B8</f>
        <v>1</v>
      </c>
      <c r="H27" s="58"/>
      <c r="I27" s="58"/>
      <c r="J27" s="451" t="s">
        <v>70</v>
      </c>
      <c r="K27" s="451" t="s">
        <v>71</v>
      </c>
      <c r="L27" s="452" t="s">
        <v>72</v>
      </c>
      <c r="M27" s="449"/>
      <c r="N27" s="449"/>
      <c r="P27" s="167"/>
      <c r="Q27" s="157" t="s">
        <v>206</v>
      </c>
      <c r="R27" s="300">
        <f>MIN('Input Fields'!W14,'Input Fields'!Y14)</f>
        <v>81787.199999999997</v>
      </c>
      <c r="S27" s="301">
        <f>R27*2</f>
        <v>163574.39999999999</v>
      </c>
      <c r="T27" s="301">
        <f>R27*3</f>
        <v>245361.59999999998</v>
      </c>
      <c r="U27" s="301">
        <f>T27+IF($R$27='Input Fields'!$W$14,ROUNDUP('Input Fields'!$S$14/2,0)*'Input Fields'!$K$38,IF('Input Fields'!$D$25&lt;&gt;"",'Input Fields'!$D$25,'Input Fields'!$C$25)*('Input Fields'!$C$15/2)*'Input Fields'!$K$39)</f>
        <v>284836.19999999995</v>
      </c>
      <c r="V27" s="301">
        <f>U27+IF($R$27='Input Fields'!$W$14,ROUNDUP('Input Fields'!$S$14/2,0)*'Input Fields'!$K$38,IF('Input Fields'!$D$25&lt;&gt;"",'Input Fields'!$D$25,'Input Fields'!$C$25)*('Input Fields'!$C$15/2)*'Input Fields'!$K$39)</f>
        <v>324310.79999999993</v>
      </c>
      <c r="AD27" s="169"/>
    </row>
    <row r="28" spans="2:30">
      <c r="B28" s="145" t="s">
        <v>75</v>
      </c>
      <c r="C28" s="234">
        <f>GETPIVOTDATA("VM",'Pivot Windows VMs'!$A$7)</f>
        <v>187</v>
      </c>
      <c r="D28" s="126"/>
      <c r="E28" s="140" t="s">
        <v>76</v>
      </c>
      <c r="F28" s="237">
        <f>'Memory Details'!B8</f>
        <v>1</v>
      </c>
      <c r="H28" s="693" t="s">
        <v>77</v>
      </c>
      <c r="I28" s="694"/>
      <c r="J28" s="457" cm="1">
        <f t="array" ref="J28">_xlfn.XLOOKUP(Currency_Selector_1 &amp; $I$24 &amp; "Consumption" &amp; "Standard", Azure_Pricing_API_ANF[currencyCode] &amp; Azure_Pricing_API_ANF[location] &amp; Azure_Pricing_API_ANF[type] &amp; Azure_Pricing_API_ANF[skuName],Azure_Pricing_API_ANF[unitPrice], 0)*730*1024</f>
        <v>150.99904000000001</v>
      </c>
      <c r="K28" s="457" cm="1">
        <f t="array" ref="K28">_xlfn.XLOOKUP(Currency_Selector_1 &amp; $I$24 &amp; "Consumption" &amp; "Premium", Azure_Pricing_API_ANF[currencyCode] &amp; Azure_Pricing_API_ANF[location] &amp; Azure_Pricing_API_ANF[type] &amp; Azure_Pricing_API_ANF[skuName], Azure_Pricing_API_ANF[unitPrice], 0)*730*1024</f>
        <v>301.25056000000001</v>
      </c>
      <c r="L28" s="455" cm="1">
        <f t="array" ref="L28">_xlfn.XLOOKUP(Currency_Selector_1 &amp; $I$24  &amp; "Consumption" &amp; "Ultra", Azure_Pricing_API_ANF[currencyCode] &amp; Azure_Pricing_API_ANF[location] &amp; Azure_Pricing_API_ANF[type] &amp; Azure_Pricing_API_ANF[skuName], Azure_Pricing_API_ANF[unitPrice], 0)*730*1024</f>
        <v>402.16575999999998</v>
      </c>
      <c r="M28" s="452" t="s">
        <v>78</v>
      </c>
      <c r="N28" s="638">
        <f>$F$31-($N$30*1024)-($N$29*100)</f>
        <v>19</v>
      </c>
      <c r="P28" s="167"/>
      <c r="Q28" s="158" t="s">
        <v>79</v>
      </c>
      <c r="R28" s="302">
        <f>SUM(R24:R27)</f>
        <v>750089.2</v>
      </c>
      <c r="S28" s="303">
        <f>SUM(S24:S27)</f>
        <v>1500178.4</v>
      </c>
      <c r="T28" s="303">
        <f>SUM(T24:T27)</f>
        <v>2250267.6</v>
      </c>
      <c r="U28" s="303">
        <f>SUM(U24:U27)</f>
        <v>2957518.5999999996</v>
      </c>
      <c r="V28" s="303">
        <f>SUM(V24:V27)</f>
        <v>3664769.5999999996</v>
      </c>
      <c r="AD28" s="167"/>
    </row>
    <row r="29" spans="2:30">
      <c r="B29" s="145" t="s">
        <v>81</v>
      </c>
      <c r="C29" s="234">
        <f>ROUNDUP((IF(ISERROR(GETPIVOTDATA("VM",'Pivot Windows VMs'!$A$7,"Number of vCPUs",1)), 0,GETPIVOTDATA("VM",'Pivot Windows VMs'!$A$7,"Number of vCPUs",1)*8)
+IF(ISERROR(GETPIVOTDATA("VM",'Pivot Windows VMs'!$A$7,"Number of vCPUs",9)), 0,GETPIVOTDATA("VM",'Pivot Windows VMs'!$A$7,"Number of vCPUs",9)*16)
+IF(ISERROR(GETPIVOTDATA("VM",'Pivot Windows VMs'!$A$7,"Number of vCPUs",17)),0,GETPIVOTDATA("VM",'Pivot Windows VMs'!$A$7,"Number of vCPUs",17)*24)
+IF(ISERROR(GETPIVOTDATA("VM",'Pivot Windows VMs'!$A$7,"Number of vCPUs",25)),0,GETPIVOTDATA("VM",'Pivot Windows VMs'!$A$7,"Number of vCPUs",25)*32)
+IF(ISERROR(GETPIVOTDATA("VM",'Pivot Windows VMs'!$A$7,"Number of vCPUs",33)),0,GETPIVOTDATA("VM",'Pivot Windows VMs'!$A$7,"Number of vCPUs",33)*40)
+IF(ISERROR(GETPIVOTDATA("VM",'Pivot Windows VMs'!$A$7,"Number of vCPUs",41)),0,GETPIVOTDATA("VM",'Pivot Windows VMs'!$A$7,"Number of vCPUs",41)*48)
+IF(ISERROR(GETPIVOTDATA("VM",'Pivot Windows VMs'!$A$7,"Number of vCPUs",49)),0,GETPIVOTDATA("VM",'Pivot Windows VMs'!$A$7,"Number of vCPUs",49)*56)
+IF(ISERROR(GETPIVOTDATA("VM",'Pivot Windows VMs'!$A$7,"Number of vCPUs",57)),0,GETPIVOTDATA("VM",'Pivot Windows VMs'!$A$7,"Number of vCPUs",57)*64)
+IF(ISERROR(GETPIVOTDATA("VM",'Pivot Windows VMs'!$A$7,"Number of vCPUs",65)),0,GETPIVOTDATA("VM",'Pivot Windows VMs'!$A$7,"Number of vCPUs",65)*72)
+IF(ISERROR(GETPIVOTDATA("VM",'Pivot Windows VMs'!$A$7,"Number of vCPUs",73)),0,GETPIVOTDATA("VM",'Pivot Windows VMs'!$A$7,"Number of vCPUs",73)*80)
+IF(ISERROR(GETPIVOTDATA("VM",'Pivot Windows VMs'!$A$7,"Number of vCPUs",81)),0,GETPIVOTDATA("VM",'Pivot Windows VMs'!$A$7,"Number of vCPUs",81)*88)
+IF(ISERROR(GETPIVOTDATA("VM",'Pivot Windows VMs'!$A$7,"Number of vCPUs",89)),0,GETPIVOTDATA("VM",'Pivot Windows VMs'!$A$7,"Number of vCPUs",89)*96))/2,0)*2</f>
        <v>40</v>
      </c>
      <c r="D29" s="126"/>
      <c r="E29" s="140" t="s">
        <v>82</v>
      </c>
      <c r="F29" s="237">
        <f>'CPU Details'!B9</f>
        <v>5</v>
      </c>
      <c r="G29"/>
      <c r="H29" s="691" t="s">
        <v>83</v>
      </c>
      <c r="I29" s="692"/>
      <c r="J29" s="458" cm="1">
        <f t="array" ref="J29">_xlfn.XLOOKUP(Currency_Selector_1 &amp; $I$24 &amp; "Reservation" &amp; "Standard - 100 TiB", Azure_Pricing_API_ANF[currencyCode] &amp; Azure_Pricing_API_ANF[location] &amp; Azure_Pricing_API_ANF[type] &amp; Azure_Pricing_API_ANF[skuName], Azure_Pricing_API_ANF[unitPrice], 0)/12</f>
        <v>16373.833333333334</v>
      </c>
      <c r="K29" s="458" cm="1">
        <f t="array" ref="K29">_xlfn.XLOOKUP(Currency_Selector_1 &amp; $I$24 &amp; "Reservation" &amp; "Premium - 100 TiB", Azure_Pricing_API_ANF[currencyCode] &amp; Azure_Pricing_API_ANF[location] &amp; Azure_Pricing_API_ANF[type] &amp; Azure_Pricing_API_ANF[skuName], Azure_Pricing_API_ANF[unitPrice], 0)/12</f>
        <v>32747.583333333332</v>
      </c>
      <c r="L29" s="456" cm="1">
        <f t="array" ref="L29">_xlfn.XLOOKUP(Currency_Selector_1 &amp; $I$24 &amp; "Reservation" &amp; "Ultra - 100 TiB", Azure_Pricing_API_ANF[currencyCode] &amp; Azure_Pricing_API_ANF[location] &amp; Azure_Pricing_API_ANF[type] &amp; Azure_Pricing_API_ANF[skuName], Azure_Pricing_API_ANF[unitPrice], 0)/12</f>
        <v>43693.083333333336</v>
      </c>
      <c r="M29" s="453" t="s">
        <v>84</v>
      </c>
      <c r="N29" s="638">
        <f>ROUNDDOWN(($F$31-($N$30*1024))/100,0)</f>
        <v>0</v>
      </c>
      <c r="P29" s="167"/>
      <c r="Q29" s="159"/>
      <c r="R29" s="304"/>
      <c r="S29" s="304"/>
      <c r="T29" s="304"/>
      <c r="U29" s="304"/>
      <c r="V29" s="304"/>
      <c r="AD29" s="167"/>
    </row>
    <row r="30" spans="2:30">
      <c r="B30" s="145" t="s">
        <v>87</v>
      </c>
      <c r="C30" s="234">
        <f>SUM('Pivot SQL'!C:C)-GETPIVOTDATA("Sum of SQL CPUs",'Pivot SQL'!$A$6)</f>
        <v>110</v>
      </c>
      <c r="D30" s="126"/>
      <c r="E30" s="140" t="s">
        <v>88</v>
      </c>
      <c r="F30" s="237">
        <f>'Memory Details'!B9</f>
        <v>5</v>
      </c>
      <c r="G30"/>
      <c r="H30" s="686" t="s">
        <v>89</v>
      </c>
      <c r="I30" s="687"/>
      <c r="J30" s="298" cm="1">
        <f t="array" ref="J30">_xlfn.XLOOKUP(Currency_Selector_1&amp;$I$24&amp;"Reservation"&amp;"Standard - 1 PiB",Azure_Pricing_API_ANF[currencyCode]&amp;Azure_Pricing_API_ANF[location]&amp;Azure_Pricing_API_ANF[type]&amp;Azure_Pricing_API_ANF[skuName],Azure_Pricing_API_ANF[unitPrice],0)/12</f>
        <v>159488.58333333334</v>
      </c>
      <c r="K30" s="298" cm="1">
        <f t="array" ref="K30">_xlfn.XLOOKUP(Currency_Selector_1 &amp; $I$24 &amp; "Reservation" &amp; "Premium - 1 PiB", Azure_Pricing_API_ANF[currencyCode] &amp; Azure_Pricing_API_ANF[location] &amp; Azure_Pricing_API_ANF[type] &amp; Azure_Pricing_API_ANF[skuName], Azure_Pricing_API_ANF[unitPrice], 0)/12</f>
        <v>318977</v>
      </c>
      <c r="L30" s="299" cm="1">
        <f t="array" ref="L30">_xlfn.XLOOKUP(Currency_Selector_1 &amp; $I$24 &amp; "Reservation" &amp; "Ultra - 1 PiB", Azure_Pricing_API_ANF[currencyCode] &amp; Azure_Pricing_API_ANF[location] &amp; Azure_Pricing_API_ANF[type] &amp; Azure_Pricing_API_ANF[skuName], Azure_Pricing_API_ANF[unitPrice], 0)/12</f>
        <v>425591.58333333331</v>
      </c>
      <c r="M30" s="454" t="s">
        <v>90</v>
      </c>
      <c r="N30" s="638">
        <f>($F$31-MOD($F$31,1024))/1024</f>
        <v>0</v>
      </c>
      <c r="P30" s="167"/>
      <c r="Q30" s="160" t="s">
        <v>209</v>
      </c>
      <c r="R30" s="305">
        <f>R28</f>
        <v>750089.2</v>
      </c>
      <c r="S30" s="305">
        <f>S28-R28</f>
        <v>750089.2</v>
      </c>
      <c r="T30" s="305">
        <f>T28-S28</f>
        <v>750089.20000000019</v>
      </c>
      <c r="U30" s="305">
        <f>U28-T28</f>
        <v>707250.99999999953</v>
      </c>
      <c r="V30" s="306">
        <f>V28-U28</f>
        <v>707251</v>
      </c>
      <c r="AD30" s="167"/>
    </row>
    <row r="31" spans="2:30">
      <c r="B31" s="145" t="s">
        <v>93</v>
      </c>
      <c r="C31" s="234">
        <f>ROUNDUP((GETPIVOTDATA("Sum of Memory",'Pivot SQL'!$A$6)/1024),0)</f>
        <v>572</v>
      </c>
      <c r="D31" s="126"/>
      <c r="E31" s="141" t="s">
        <v>94</v>
      </c>
      <c r="F31" s="239">
        <f>IF(MAX($F$24:$F$25)&gt;=$F$26,0,ROUNDUP('Storage Details'!$B$7-(MAX($F$24:$F$25,3)*(_xlfn.XLOOKUP('Input Fields'!$C$12,'Host Configurations'!$B$1:$D$1,'Host Configurations'!$B$9:$D$9))*$C$16*(1-'Storage Details'!$B$2)*(1-(IF($C$16&lt;&gt;1,0.082,0.02)))/'Storage Details'!$C$6),0))*(IF($C$20="YES",2,1))</f>
        <v>19</v>
      </c>
      <c r="G31"/>
      <c r="H31" s="58"/>
      <c r="I31" s="58"/>
      <c r="J31" s="58"/>
      <c r="K31" s="58"/>
      <c r="L31" s="58"/>
      <c r="M31" s="449"/>
      <c r="N31" s="639">
        <f>N28+N29*100+N30*1024</f>
        <v>19</v>
      </c>
      <c r="P31" s="167"/>
      <c r="Q31" s="67"/>
      <c r="R31" s="307"/>
      <c r="S31" s="307"/>
      <c r="T31" s="307"/>
      <c r="U31" s="307"/>
      <c r="V31" s="307"/>
      <c r="AD31" s="169"/>
    </row>
    <row r="32" spans="2:30">
      <c r="B32" s="145" t="s">
        <v>97</v>
      </c>
      <c r="C32" s="234">
        <f>GETPIVOTDATA("Sum of CPUs",'Pivot Sizing'!$A$9)</f>
        <v>1585</v>
      </c>
      <c r="D32" s="126"/>
      <c r="G32"/>
      <c r="H32"/>
      <c r="J32"/>
      <c r="K32"/>
      <c r="L32"/>
      <c r="M32"/>
      <c r="P32" s="167"/>
      <c r="Q32" s="155" t="s">
        <v>186</v>
      </c>
      <c r="R32" s="307"/>
      <c r="S32" s="307"/>
      <c r="T32" s="307"/>
      <c r="U32" s="307"/>
      <c r="V32" s="307"/>
      <c r="AD32" s="169"/>
    </row>
    <row r="33" spans="2:31">
      <c r="B33" s="145" t="s">
        <v>99</v>
      </c>
      <c r="C33" s="234">
        <f>ROUNDUP(GETPIVOTDATA("Sum of Memory",'Pivot Sizing'!$A$9)/1024,0)</f>
        <v>5827</v>
      </c>
      <c r="D33" s="126"/>
      <c r="G33"/>
      <c r="H33"/>
      <c r="J33"/>
      <c r="K33"/>
      <c r="L33"/>
      <c r="M33"/>
      <c r="O33" s="97"/>
      <c r="P33" s="167"/>
      <c r="Q33" s="157"/>
      <c r="R33" s="308" t="s">
        <v>41</v>
      </c>
      <c r="S33" s="308" t="s">
        <v>42</v>
      </c>
      <c r="T33" s="308" t="s">
        <v>43</v>
      </c>
      <c r="U33" s="308" t="s">
        <v>44</v>
      </c>
      <c r="V33" s="308" t="s">
        <v>45</v>
      </c>
      <c r="AD33" s="169"/>
      <c r="AE33" s="98"/>
    </row>
    <row r="34" spans="2:31">
      <c r="B34" s="146" t="s">
        <v>101</v>
      </c>
      <c r="C34" s="235">
        <f>ROUNDUP((GETPIVOTDATA("Sum of In Use MiB",'Pivot Sizing'!$A$9)/(1024*1024)),0)</f>
        <v>172</v>
      </c>
      <c r="D34" s="147"/>
      <c r="G34"/>
      <c r="H34"/>
      <c r="J34"/>
      <c r="K34"/>
      <c r="L34"/>
      <c r="M34"/>
      <c r="P34" s="167"/>
      <c r="Q34" s="157" t="s">
        <v>54</v>
      </c>
      <c r="R34" s="300">
        <f>12*'Input Fields'!$Q$14*('Input Fields'!$L$25-('Input Fields'!$L$25*'Input Fields'!$AB$14))</f>
        <v>667282</v>
      </c>
      <c r="S34" s="301">
        <f>R34+12*'Input Fields'!$Q$14*('Input Fields'!$L$25-('Input Fields'!$L$25*'Input Fields'!$AB$14))</f>
        <v>1334564</v>
      </c>
      <c r="T34" s="301">
        <f>S34+12*'Input Fields'!$Q$14*('Input Fields'!$L$25-('Input Fields'!$L$25*'Input Fields'!$AB$14))</f>
        <v>2001846</v>
      </c>
      <c r="U34" s="301">
        <f>T34+12*'Input Fields'!$Q$14*('Input Fields'!$L$25-IF('Input Fields'!$AC$14="YES",'Input Fields'!$L$25*'Input Fields'!$AB$14,0))</f>
        <v>2669128</v>
      </c>
      <c r="V34" s="301">
        <f>U34+12*'Input Fields'!$Q$14*('Input Fields'!$L$25-IF('Input Fields'!$AC$14="YES",'Input Fields'!$L$25*'Input Fields'!$AB$14,0))</f>
        <v>3336410</v>
      </c>
      <c r="AD34" s="169"/>
    </row>
    <row r="35" spans="2:31">
      <c r="C35" s="123"/>
      <c r="D35" s="124"/>
      <c r="G35"/>
      <c r="H35"/>
      <c r="J35"/>
      <c r="K35"/>
      <c r="L35"/>
      <c r="M35"/>
      <c r="P35" s="167"/>
      <c r="Q35" s="157" t="s">
        <v>201</v>
      </c>
      <c r="R35" s="300">
        <f>MIN('Input Fields'!U14,'Input Fields'!V14)</f>
        <v>1020</v>
      </c>
      <c r="S35" s="301">
        <f>R35*2</f>
        <v>2040</v>
      </c>
      <c r="T35" s="301">
        <f>R35*3</f>
        <v>3060</v>
      </c>
      <c r="U35" s="301">
        <f>T35+IF($R$35='Input Fields'!$U$14,('Input Fields'!$T$14/2)*'Input Fields'!$K$42,(IF('Input Fields'!D26&lt;&gt;"",'Input Fields'!D26,'Input Fields'!C26)*'Input Fields'!C15/2)*'Input Fields'!$K$43)</f>
        <v>3554.4</v>
      </c>
      <c r="V35" s="301">
        <f>U35+IF($R$35='Input Fields'!$U$14,('Input Fields'!$T$14/2)*'Input Fields'!$K$42,(IF('Input Fields'!D26&lt;&gt;"",'Input Fields'!D26,'Input Fields'!C26)*'Input Fields'!C15/2)*'Input Fields'!$K$43)</f>
        <v>4048.8</v>
      </c>
      <c r="AD35" s="169"/>
    </row>
    <row r="36" spans="2:31">
      <c r="C36" s="666" t="s">
        <v>103</v>
      </c>
      <c r="D36" s="674"/>
      <c r="G36"/>
      <c r="H36"/>
      <c r="J36" s="655" t="s">
        <v>104</v>
      </c>
      <c r="K36" s="655"/>
      <c r="L36"/>
      <c r="M36"/>
      <c r="P36" s="167"/>
      <c r="Q36" s="157" t="s">
        <v>211</v>
      </c>
      <c r="R36" s="300">
        <f>MIN('Input Fields'!W19,'Input Fields'!Y14)</f>
        <v>41637.119999999995</v>
      </c>
      <c r="S36" s="301">
        <f>R36*2</f>
        <v>83274.239999999991</v>
      </c>
      <c r="T36" s="301">
        <f>R36*3</f>
        <v>124911.35999999999</v>
      </c>
      <c r="U36" s="301">
        <f>T36+IF($R$36='Input Fields'!$W$14,ROUNDUP('Input Fields'!$S$14/4,0)*'Input Fields'!$K$38,IF('Input Fields'!$D$25&lt;&gt;"",'Input Fields'!$D$25,'Input Fields'!$C$25)*('Input Fields'!$C$15/2)*'Input Fields'!$K$39)</f>
        <v>174442.31999999998</v>
      </c>
      <c r="V36" s="301">
        <f>U36+IF($R$36='Input Fields'!$W$14,ROUNDUP('Input Fields'!$S$14/4,0)*'Input Fields'!$K$38,IF('Input Fields'!$D$25&lt;&gt;"",'Input Fields'!$D$25,'Input Fields'!$C$25)*('Input Fields'!$C$15/2)*'Input Fields'!$K$39)</f>
        <v>223973.27999999997</v>
      </c>
      <c r="AD36" s="167"/>
    </row>
    <row r="37" spans="2:31">
      <c r="B37" s="624" t="s">
        <v>105</v>
      </c>
      <c r="C37" s="96" t="s">
        <v>106</v>
      </c>
      <c r="D37" s="631" t="s">
        <v>107</v>
      </c>
      <c r="E37" s="96" t="s">
        <v>79</v>
      </c>
      <c r="F37" s="96" t="s">
        <v>108</v>
      </c>
      <c r="G37"/>
      <c r="H37" s="666" t="s">
        <v>109</v>
      </c>
      <c r="I37" s="667"/>
      <c r="J37" s="94" t="s">
        <v>106</v>
      </c>
      <c r="K37" s="94" t="s">
        <v>107</v>
      </c>
      <c r="L37" s="128" t="s">
        <v>79</v>
      </c>
      <c r="M37" s="129" t="s">
        <v>108</v>
      </c>
      <c r="P37" s="167"/>
      <c r="Q37" s="158" t="s">
        <v>79</v>
      </c>
      <c r="R37" s="303">
        <f>SUM(R34:R36)</f>
        <v>709939.12</v>
      </c>
      <c r="S37" s="303">
        <f>SUM(S34:S36)</f>
        <v>1419878.24</v>
      </c>
      <c r="T37" s="303">
        <f>SUM(T34:T36)</f>
        <v>2129817.36</v>
      </c>
      <c r="U37" s="303">
        <f>SUM(U34:U36)</f>
        <v>2847124.7199999997</v>
      </c>
      <c r="V37" s="303">
        <f>SUM(V34:V36)</f>
        <v>3564432.0799999996</v>
      </c>
      <c r="AD37" s="167"/>
    </row>
    <row r="38" spans="2:31">
      <c r="B38" s="618" t="s">
        <v>110</v>
      </c>
      <c r="C38" s="621">
        <v>0</v>
      </c>
      <c r="D38" s="633">
        <v>1487.04</v>
      </c>
      <c r="E38" s="628">
        <f t="shared" ref="E38:E43" si="0">C38*D38</f>
        <v>0</v>
      </c>
      <c r="F38" s="240">
        <f>ROUNDUP(C38*2,0)</f>
        <v>0</v>
      </c>
      <c r="G38"/>
      <c r="H38" s="130" t="s">
        <v>111</v>
      </c>
      <c r="I38" s="131"/>
      <c r="J38" s="99">
        <v>0</v>
      </c>
      <c r="K38" s="636">
        <v>717.72</v>
      </c>
      <c r="L38" s="294">
        <f t="shared" ref="L38:L43" si="1">J38*K38</f>
        <v>0</v>
      </c>
      <c r="M38" s="237">
        <f>ROUNDUP(J38*2,0)</f>
        <v>0</v>
      </c>
      <c r="P38" s="167"/>
      <c r="Q38" s="616"/>
      <c r="R38" s="617"/>
      <c r="S38" s="617"/>
      <c r="T38" s="617"/>
      <c r="U38" s="617"/>
      <c r="V38" s="617"/>
      <c r="AD38" s="167"/>
    </row>
    <row r="39" spans="2:31">
      <c r="B39" s="619" t="s">
        <v>112</v>
      </c>
      <c r="C39" s="622">
        <v>0</v>
      </c>
      <c r="D39" s="634">
        <v>5702.4</v>
      </c>
      <c r="E39" s="629">
        <f t="shared" si="0"/>
        <v>0</v>
      </c>
      <c r="F39" s="241">
        <f>(C39*2)*4</f>
        <v>0</v>
      </c>
      <c r="G39"/>
      <c r="H39" s="130" t="s">
        <v>113</v>
      </c>
      <c r="I39" s="131"/>
      <c r="J39" s="99">
        <v>0</v>
      </c>
      <c r="K39" s="636">
        <v>2751.72</v>
      </c>
      <c r="L39" s="294">
        <f t="shared" si="1"/>
        <v>0</v>
      </c>
      <c r="M39" s="237">
        <f>(J39*2)*4</f>
        <v>0</v>
      </c>
      <c r="P39" s="167"/>
      <c r="Q39" s="160" t="s">
        <v>209</v>
      </c>
      <c r="R39" s="305">
        <f>R37</f>
        <v>709939.12</v>
      </c>
      <c r="S39" s="305">
        <f>S37-R37</f>
        <v>709939.12</v>
      </c>
      <c r="T39" s="305">
        <f>T37-S37</f>
        <v>709939.11999999988</v>
      </c>
      <c r="U39" s="305">
        <f>U37-T37</f>
        <v>717307.35999999987</v>
      </c>
      <c r="V39" s="306">
        <f>V37-U37</f>
        <v>717307.35999999987</v>
      </c>
      <c r="AD39" s="169"/>
    </row>
    <row r="40" spans="2:31">
      <c r="B40" s="619" t="s">
        <v>114</v>
      </c>
      <c r="C40" s="622">
        <v>0</v>
      </c>
      <c r="D40" s="634">
        <v>82.44</v>
      </c>
      <c r="E40" s="629">
        <f t="shared" si="0"/>
        <v>0</v>
      </c>
      <c r="F40" s="241">
        <f>C40*2</f>
        <v>0</v>
      </c>
      <c r="G40"/>
      <c r="H40" s="130" t="s">
        <v>115</v>
      </c>
      <c r="I40" s="131"/>
      <c r="J40" s="99">
        <v>0</v>
      </c>
      <c r="K40" s="636">
        <v>39.840000000000003</v>
      </c>
      <c r="L40" s="294">
        <f t="shared" si="1"/>
        <v>0</v>
      </c>
      <c r="M40" s="237">
        <f>J40*2</f>
        <v>0</v>
      </c>
      <c r="P40" s="167"/>
      <c r="Q40" s="67"/>
      <c r="R40" s="307"/>
      <c r="S40" s="307"/>
      <c r="T40" s="307"/>
      <c r="U40" s="307"/>
      <c r="V40" s="307"/>
      <c r="AD40" s="167"/>
    </row>
    <row r="41" spans="2:31">
      <c r="B41" s="619" t="s">
        <v>116</v>
      </c>
      <c r="C41" s="622">
        <v>0</v>
      </c>
      <c r="D41" s="634">
        <v>368.4</v>
      </c>
      <c r="E41" s="629">
        <f t="shared" si="0"/>
        <v>0</v>
      </c>
      <c r="F41" s="241">
        <f>C41*2</f>
        <v>0</v>
      </c>
      <c r="G41"/>
      <c r="H41" s="130" t="s">
        <v>117</v>
      </c>
      <c r="I41" s="131"/>
      <c r="J41" s="99">
        <v>0</v>
      </c>
      <c r="K41" s="636">
        <v>177.6</v>
      </c>
      <c r="L41" s="294">
        <f t="shared" si="1"/>
        <v>0</v>
      </c>
      <c r="M41" s="237">
        <f>J41*2</f>
        <v>0</v>
      </c>
      <c r="P41" s="167"/>
      <c r="Q41" s="615" t="s">
        <v>212</v>
      </c>
      <c r="R41" s="309">
        <f>R28-R37</f>
        <v>40150.079999999958</v>
      </c>
      <c r="S41" s="309">
        <f>S28-S37</f>
        <v>80300.159999999916</v>
      </c>
      <c r="T41" s="309">
        <f>T28-T37</f>
        <v>120450.24000000022</v>
      </c>
      <c r="U41" s="309">
        <f>U28-U37</f>
        <v>110393.87999999989</v>
      </c>
      <c r="V41" s="310">
        <f>V28-V37</f>
        <v>100337.52000000002</v>
      </c>
      <c r="AD41" s="167"/>
    </row>
    <row r="42" spans="2:31">
      <c r="B42" s="625" t="s">
        <v>118</v>
      </c>
      <c r="C42" s="622">
        <v>0</v>
      </c>
      <c r="D42" s="634">
        <v>51</v>
      </c>
      <c r="E42" s="629">
        <f t="shared" si="0"/>
        <v>0</v>
      </c>
      <c r="F42" s="241">
        <f>C42*2</f>
        <v>0</v>
      </c>
      <c r="H42" s="130" t="s">
        <v>119</v>
      </c>
      <c r="I42" s="131"/>
      <c r="J42" s="99">
        <v>0</v>
      </c>
      <c r="K42" s="636">
        <v>24.72</v>
      </c>
      <c r="L42" s="294">
        <f t="shared" si="1"/>
        <v>0</v>
      </c>
      <c r="M42" s="237">
        <f>J42*2</f>
        <v>0</v>
      </c>
      <c r="P42" s="167"/>
      <c r="Q42" s="67"/>
      <c r="R42" s="307"/>
      <c r="S42" s="307"/>
      <c r="T42" s="307"/>
      <c r="U42" s="307"/>
      <c r="V42" s="307"/>
      <c r="AD42" s="169"/>
    </row>
    <row r="43" spans="2:31">
      <c r="B43" s="620" t="s">
        <v>122</v>
      </c>
      <c r="C43" s="623">
        <v>0</v>
      </c>
      <c r="D43" s="635">
        <v>290.27999999999997</v>
      </c>
      <c r="E43" s="630">
        <f t="shared" si="0"/>
        <v>0</v>
      </c>
      <c r="F43" s="242">
        <f>C43*2</f>
        <v>0</v>
      </c>
      <c r="H43" s="132" t="s">
        <v>123</v>
      </c>
      <c r="I43" s="133"/>
      <c r="J43" s="134">
        <v>226</v>
      </c>
      <c r="K43" s="637">
        <v>140.04</v>
      </c>
      <c r="L43" s="295">
        <f t="shared" si="1"/>
        <v>31649.039999999997</v>
      </c>
      <c r="M43" s="243">
        <f>J43*2</f>
        <v>452</v>
      </c>
      <c r="P43" s="167"/>
      <c r="Q43" s="179" t="s">
        <v>129</v>
      </c>
      <c r="R43" s="180" t="str">
        <f>IF('Support tab'!K79&lt;'Support tab'!K70,"Windows Server Datacenter","Windows Server Standard")</f>
        <v>Windows Server Datacenter</v>
      </c>
      <c r="S43" s="181"/>
      <c r="T43" s="181"/>
      <c r="U43" s="181"/>
      <c r="V43" s="181"/>
      <c r="AD43" s="169"/>
    </row>
    <row r="44" spans="2:31">
      <c r="D44" s="292" t="s">
        <v>79</v>
      </c>
      <c r="E44" s="293">
        <f>SUM(E37:E43)</f>
        <v>0</v>
      </c>
      <c r="H44" s="104"/>
      <c r="I44" s="104"/>
      <c r="K44" s="296" t="s">
        <v>79</v>
      </c>
      <c r="L44" s="297">
        <f>SUM(L37:L43)</f>
        <v>31649.039999999997</v>
      </c>
      <c r="M44" s="118"/>
      <c r="P44" s="167"/>
      <c r="Q44" s="182"/>
      <c r="R44" s="183">
        <f ca="1">YEAR(TODAY())+0</f>
        <v>2023</v>
      </c>
      <c r="S44" s="183">
        <f ca="1">YEAR(TODAY())+1</f>
        <v>2024</v>
      </c>
      <c r="T44" s="183">
        <f ca="1">YEAR(TODAY())+2</f>
        <v>2025</v>
      </c>
      <c r="U44" s="183">
        <f ca="1">YEAR(TODAY())+3</f>
        <v>2026</v>
      </c>
      <c r="V44" s="183">
        <f ca="1">YEAR(TODAY())+4</f>
        <v>2027</v>
      </c>
      <c r="AD44" s="167"/>
    </row>
    <row r="45" spans="2:31">
      <c r="P45" s="167"/>
      <c r="Q45" s="182" t="s">
        <v>138</v>
      </c>
      <c r="R45" s="184" t="str">
        <f ca="1">IF(R44&gt;2023,IF(R44&gt;2026,"","2012"),"2008 + 2012")</f>
        <v>2008 + 2012</v>
      </c>
      <c r="S45" s="184" t="str">
        <f ca="1">IF(S44&gt;2023,IF(S44&gt;2026,"","2012"),"2008 + 2012")</f>
        <v>2012</v>
      </c>
      <c r="T45" s="185" t="str">
        <f ca="1">IF(T44&gt;2023,IF(T44&gt;2026,"","2012"),"2008 + 2012")</f>
        <v>2012</v>
      </c>
      <c r="U45" s="185" t="str">
        <f ca="1">IF(U44&gt;2023,IF(U44&gt;2026,"","2012"),"2008 + 2012")</f>
        <v>2012</v>
      </c>
      <c r="V45" s="185" t="str">
        <f ca="1">IF(V44&gt;2023,IF(V44&gt;2026,"","2012"),"2008 + 2012")</f>
        <v/>
      </c>
      <c r="AD45" s="167"/>
    </row>
    <row r="46" spans="2:31">
      <c r="C46" s="667" t="s">
        <v>128</v>
      </c>
      <c r="D46" s="667"/>
      <c r="P46" s="167"/>
      <c r="Q46" s="182" t="s">
        <v>142</v>
      </c>
      <c r="R46" s="311">
        <f ca="1">IF(AND($R$43="Windows Server Standard",R45="2008 + 2012"), ROUNDUP('Input Fields'!$C$53/2,0)*'Input Fields'!$C$48, 0)</f>
        <v>0</v>
      </c>
      <c r="S46" s="311">
        <f ca="1">IF(AND($R$43="Windows Server Standard",S45="2008 + 2012"), ROUNDUP('Input Fields'!$C$53/2,0)*'Input Fields'!$C$48, 0)</f>
        <v>0</v>
      </c>
      <c r="T46" s="311">
        <f ca="1">IF(AND($R$43="Windows Server Standard",T45="2008 + 2012"), ROUNDUP('Input Fields'!$C$53/2,0)*'Input Fields'!$C$48, 0)</f>
        <v>0</v>
      </c>
      <c r="U46" s="311">
        <f ca="1">IF(AND($R$43="Windows Server Standard",U45="2008 + 2012"), ROUNDUP('Input Fields'!$C$53/2,0)*'Input Fields'!$C$48, 0)</f>
        <v>0</v>
      </c>
      <c r="V46" s="311">
        <f ca="1">IF(AND($R$43="Windows Server Standard",V45="2008 + 2012"), ROUNDUP('Input Fields'!$C$53/2,0)*'Input Fields'!$C$48, 0)</f>
        <v>0</v>
      </c>
      <c r="AD46" s="167"/>
    </row>
    <row r="47" spans="2:31">
      <c r="B47" s="95" t="s">
        <v>132</v>
      </c>
      <c r="C47" s="666" t="s">
        <v>133</v>
      </c>
      <c r="D47" s="674"/>
      <c r="E47" s="632"/>
      <c r="F47" s="626"/>
      <c r="H47" s="655" t="s">
        <v>134</v>
      </c>
      <c r="I47" s="655"/>
      <c r="J47" s="655"/>
      <c r="K47" s="655"/>
      <c r="L47" s="655"/>
      <c r="M47" s="655"/>
      <c r="P47" s="167"/>
      <c r="Q47" s="182" t="s">
        <v>146</v>
      </c>
      <c r="R47" s="311">
        <f>IF($R$43="Windows Server Standard",ROUNDUP('Input Fields'!$C$54/2,0)*'Input Fields'!$C$48,0)</f>
        <v>0</v>
      </c>
      <c r="S47" s="311">
        <f>IF($R$43="Windows Server Standard",ROUNDUP('Input Fields'!$C$54/2,0)*'Input Fields'!$C$48,0)</f>
        <v>0</v>
      </c>
      <c r="T47" s="311">
        <f>IF($R$43="Windows Server Standard",ROUNDUP('Input Fields'!$C$54/2,0)*'Input Fields'!$C$48,0)</f>
        <v>0</v>
      </c>
      <c r="U47" s="311">
        <f>IF($R$43="Windows Server Standard",ROUNDUP('Input Fields'!$C$54/2,0)*'Input Fields'!$C$48,0)</f>
        <v>0</v>
      </c>
      <c r="V47" s="311">
        <f>IF($R$43="Windows Server Standard",ROUNDUP('Input Fields'!$C$54/2,0)*'Input Fields'!$C$48,0)</f>
        <v>0</v>
      </c>
      <c r="AD47" s="167"/>
    </row>
    <row r="48" spans="2:31">
      <c r="B48" s="149" t="s">
        <v>135</v>
      </c>
      <c r="C48" s="700">
        <v>97.19</v>
      </c>
      <c r="D48" s="701"/>
      <c r="F48"/>
      <c r="H48" s="656" t="s">
        <v>136</v>
      </c>
      <c r="I48" s="657"/>
      <c r="J48" s="664" t="s">
        <v>137</v>
      </c>
      <c r="K48" s="664"/>
      <c r="L48" s="664"/>
      <c r="M48" s="665"/>
      <c r="P48" s="167"/>
      <c r="Q48" s="182" t="s">
        <v>151</v>
      </c>
      <c r="R48" s="301">
        <f>IF($R$43="Windows Server Datacenter", IF('Input Fields'!$D$26&lt;&gt;"",'Input Fields'!$D$26,'Input Fields'!$C$26)*'Input Fields'!$C$15*('Input Fields'!$C$49/2)*IF('Input Fields'!$D$58&lt;&gt;"",'Input Fields'!$D$58,'Input Fields'!$C$58),0)</f>
        <v>12600.449999999999</v>
      </c>
      <c r="S48" s="301">
        <f>IF($R$43="Windows Server Datacenter", IF('Input Fields'!$D$26&lt;&gt;"",'Input Fields'!$D$26,'Input Fields'!$C$26)*'Input Fields'!$C$15*('Input Fields'!$C$49/2)*IF('Input Fields'!$D$58&lt;&gt;"",'Input Fields'!$D$58,'Input Fields'!$C$58),0)</f>
        <v>12600.449999999999</v>
      </c>
      <c r="T48" s="301">
        <f>IF($R$43="Windows Server Datacenter", IF('Input Fields'!$D$26&lt;&gt;"",'Input Fields'!$D$26,'Input Fields'!$C$26)*'Input Fields'!$C$15*('Input Fields'!$C$49/2)*IF('Input Fields'!$D$58&lt;&gt;"",'Input Fields'!$D$58,'Input Fields'!$C$58),0)</f>
        <v>12600.449999999999</v>
      </c>
      <c r="U48" s="301">
        <f>IF($R$43="Windows Server Datacenter", IF('Input Fields'!$D$26&lt;&gt;"",'Input Fields'!$D$26,'Input Fields'!$C$26)*'Input Fields'!$C$15*('Input Fields'!$C$49/2)*IF('Input Fields'!$D$58&lt;&gt;"",'Input Fields'!$D$58,'Input Fields'!$C$58),0)</f>
        <v>12600.449999999999</v>
      </c>
      <c r="V48" s="301">
        <f>IF($R$43="Windows Server Datacenter", IF('Input Fields'!$D$26&lt;&gt;"",'Input Fields'!$D$26,'Input Fields'!$C$26)*'Input Fields'!$C$15*('Input Fields'!$C$49/2)*IF('Input Fields'!$D$58&lt;&gt;"",'Input Fields'!$D$58,'Input Fields'!$C$58),0)</f>
        <v>12600.449999999999</v>
      </c>
      <c r="AD48" s="167"/>
    </row>
    <row r="49" spans="2:30">
      <c r="B49" s="130" t="s">
        <v>139</v>
      </c>
      <c r="C49" s="702">
        <v>560.02</v>
      </c>
      <c r="D49" s="703"/>
      <c r="F49" s="627"/>
      <c r="H49" s="658" t="s">
        <v>140</v>
      </c>
      <c r="I49" s="659"/>
      <c r="J49" s="662" t="s">
        <v>141</v>
      </c>
      <c r="K49" s="662"/>
      <c r="L49" s="662"/>
      <c r="M49" s="663"/>
      <c r="P49" s="167"/>
      <c r="Q49" s="186" t="str">
        <f>IF('Input Fields'!Y14&lt;'Input Fields'!W19,"SQL Server Enterprise","SQL Server Standard")</f>
        <v>SQL Server Standard</v>
      </c>
      <c r="R49" s="301">
        <f>IF($Q$49="SQL Server Standard",('Input Fields'!$C$55/2)*'Input Fields'!$C$50,(IF('Input Fields'!$D$25&lt;&gt;"",'Input Fields'!$D$25,'Input Fields'!$C$25)*'Input Fields'!$C$15/2)*'Input Fields'!$C$51*IF('Input Fields'!$D$58&lt;&gt;"",'Input Fields'!$D$58,'Input Fields'!$C$58))</f>
        <v>35888.6</v>
      </c>
      <c r="S49" s="301">
        <f>IF($Q$49="SQL Server Standard",('Input Fields'!$C$55/2)*'Input Fields'!$C$50,(IF('Input Fields'!$D$25&lt;&gt;"",'Input Fields'!$D$25,'Input Fields'!$C$25)*'Input Fields'!$C$15/2)*'Input Fields'!$C$51*IF('Input Fields'!$D$58&lt;&gt;"",'Input Fields'!$D$58,'Input Fields'!$C$58))</f>
        <v>35888.6</v>
      </c>
      <c r="T49" s="301">
        <f>IF($Q$49="SQL Server Standard",('Input Fields'!$C$55/2)*'Input Fields'!$C$50,(IF('Input Fields'!$D$25&lt;&gt;"",'Input Fields'!$D$25,'Input Fields'!$C$25)*'Input Fields'!$C$15/2)*'Input Fields'!$C$51*IF('Input Fields'!$D$58&lt;&gt;"",'Input Fields'!$D$58,'Input Fields'!$C$58))</f>
        <v>35888.6</v>
      </c>
      <c r="U49" s="301">
        <f>IF($Q$49="SQL Server Standard",('Input Fields'!$C$55/2)*'Input Fields'!$C$50,(IF('Input Fields'!$D$25&lt;&gt;"",'Input Fields'!$D$25,'Input Fields'!$C$25)*'Input Fields'!$C$15/2)*'Input Fields'!$C$51*IF('Input Fields'!$D$58&lt;&gt;"",'Input Fields'!$D$58,'Input Fields'!$C$58))</f>
        <v>35888.6</v>
      </c>
      <c r="V49" s="312">
        <f>IF($Q$49="SQL Server Standard",('Input Fields'!$C$55/2)*'Input Fields'!$C$50,(IF('Input Fields'!$D$25&lt;&gt;"",'Input Fields'!$D$25,'Input Fields'!$C$25)*'Input Fields'!$C$15/2)*'Input Fields'!$C$51*IF('Input Fields'!$D$58&lt;&gt;"",'Input Fields'!$D$58,'Input Fields'!$C$58))</f>
        <v>35888.6</v>
      </c>
      <c r="AD49" s="167"/>
    </row>
    <row r="50" spans="2:30">
      <c r="B50" s="130" t="s">
        <v>143</v>
      </c>
      <c r="C50" s="702">
        <v>2610.08</v>
      </c>
      <c r="D50" s="703"/>
      <c r="F50"/>
      <c r="H50" s="658" t="s">
        <v>144</v>
      </c>
      <c r="I50" s="659"/>
      <c r="J50" s="660" t="s">
        <v>145</v>
      </c>
      <c r="K50" s="660"/>
      <c r="L50" s="660"/>
      <c r="M50" s="661"/>
      <c r="P50" s="167"/>
      <c r="Q50" s="187" t="s">
        <v>159</v>
      </c>
      <c r="R50" s="313">
        <f ca="1">SUM(R46:R49)</f>
        <v>48489.049999999996</v>
      </c>
      <c r="S50" s="313">
        <f ca="1">SUM(S46:S49)</f>
        <v>48489.049999999996</v>
      </c>
      <c r="T50" s="313">
        <f ca="1">SUM(T46:T49)</f>
        <v>48489.049999999996</v>
      </c>
      <c r="U50" s="313">
        <f ca="1">SUM(U46:U49)</f>
        <v>48489.049999999996</v>
      </c>
      <c r="V50" s="313">
        <f ca="1">SUM(V46:V49)</f>
        <v>48489.049999999996</v>
      </c>
      <c r="AD50" s="167"/>
    </row>
    <row r="51" spans="2:30">
      <c r="B51" s="132" t="s">
        <v>148</v>
      </c>
      <c r="C51" s="704">
        <v>10006.15</v>
      </c>
      <c r="D51" s="705"/>
      <c r="F51"/>
      <c r="H51" s="658" t="s">
        <v>149</v>
      </c>
      <c r="I51" s="659"/>
      <c r="J51" s="660" t="s">
        <v>150</v>
      </c>
      <c r="K51" s="660"/>
      <c r="L51" s="660"/>
      <c r="M51" s="661"/>
      <c r="P51" s="167"/>
      <c r="Q51" s="168"/>
      <c r="R51" s="307"/>
      <c r="S51" s="307"/>
      <c r="T51" s="651" t="s">
        <v>164</v>
      </c>
      <c r="U51" s="652"/>
      <c r="V51" s="308">
        <f ca="1">SUM(R50:V50)</f>
        <v>242445.24999999997</v>
      </c>
      <c r="AD51" s="167"/>
    </row>
    <row r="52" spans="2:30">
      <c r="F52"/>
      <c r="H52" s="658" t="s">
        <v>153</v>
      </c>
      <c r="I52" s="659"/>
      <c r="J52" s="660" t="s">
        <v>154</v>
      </c>
      <c r="K52" s="660"/>
      <c r="L52" s="660"/>
      <c r="M52" s="661"/>
      <c r="P52" s="167"/>
      <c r="R52" s="168"/>
      <c r="S52" s="168"/>
      <c r="T52" s="168"/>
      <c r="U52" s="168"/>
      <c r="V52" s="168"/>
      <c r="AD52" s="167"/>
    </row>
    <row r="53" spans="2:30">
      <c r="B53" s="149" t="s">
        <v>156</v>
      </c>
      <c r="C53" s="244">
        <f>IF(ISERROR(GETPIVOTDATA("VM",'Pivot Windows VMs'!$A$7,"Number of vCPUs", 1,"OS according to the configuration file","Microsoft Windows Server 2008 (32-bit)"   )),0,GETPIVOTDATA("VM",'Pivot Windows VMs'!$A$7,"Number of vCPUs", 1,"OS according to the configuration file","Microsoft Windows Server 2008 (32-bit)"   ))* 8
+IF(ISERROR(GETPIVOTDATA("VM",'Pivot Windows VMs'!$A$7,"Number of vCPUs", 9,"OS according to the configuration file","Microsoft Windows Server 2008 (32-bit)"   )),0,GETPIVOTDATA("VM",'Pivot Windows VMs'!$A$7,"Number of vCPUs", 9,"OS according to the configuration file","Microsoft Windows Server 2008 (32-bit)"   ))*16
+IF(ISERROR(GETPIVOTDATA("VM",'Pivot Windows VMs'!$A$7,"Number of vCPUs",17,"OS according to the configuration file","Microsoft Windows Server 2008 (32-bit)"   )),0,GETPIVOTDATA("VM",'Pivot Windows VMs'!$A$7,"Number of vCPUs",17,"OS according to the configuration file","Microsoft Windows Server 2008 (32-bit)"   ))*24
+IF(ISERROR(GETPIVOTDATA("VM",'Pivot Windows VMs'!$A$7,"Number of vCPUs",25,"OS according to the configuration file","Microsoft Windows Server 2008 (32-bit)"   )),0,GETPIVOTDATA("VM",'Pivot Windows VMs'!$A$7,"Number of vCPUs",25,"OS according to the configuration file","Microsoft Windows Server 2008 (32-bit)"   ))*32
+IF(ISERROR(GETPIVOTDATA("VM",'Pivot Windows VMs'!$A$7,"Number of vCPUs", 1,"OS according to the configuration file","Microsoft Windows Server 2008 (64-bit)"   )),0,GETPIVOTDATA("VM",'Pivot Windows VMs'!$A$7,"Number of vCPUs", 1,"OS according to the configuration file","Microsoft Windows Server 2008 (64-bit)"   ))* 8
+IF(ISERROR(GETPIVOTDATA("VM",'Pivot Windows VMs'!$A$7,"Number of vCPUs", 1,"OS according to the configuration file","Microsoft Windows Server 2008 R2 (64-bit)")),0,GETPIVOTDATA("VM",'Pivot Windows VMs'!$A$7,"Number of vCPUs", 1,"OS according to the configuration file","Microsoft Windows Server 2008 R2 (64-bit)"))* 8
+IF(ISERROR(GETPIVOTDATA("VM",'Pivot Windows VMs'!$A$7,"Number of vCPUs", 9,"OS according to the configuration file","Microsoft Windows Server 2008 (64-bit)"   )),0,GETPIVOTDATA("VM",'Pivot Windows VMs'!$A$7,"Number of vCPUs", 9,"OS according to the configuration file","Microsoft Windows Server 2008 (64-bit)"   ))*16
+IF(ISERROR(GETPIVOTDATA("VM",'Pivot Windows VMs'!$A$7,"Number of vCPUs", 9,"OS according to the configuration file","Microsoft Windows Server 2008 R2 (64-bit)")),0,GETPIVOTDATA("VM",'Pivot Windows VMs'!$A$7,"Number of vCPUs", 9,"OS according to the configuration file","Microsoft Windows Server 2008 R2 (64-bit)"))*16
+IF(ISERROR(GETPIVOTDATA("VM",'Pivot Windows VMs'!$A$7,"Number of vCPUs",17,"OS according to the configuration file","Microsoft Windows Server 2008 (64-bit)"   )),0,GETPIVOTDATA("VM",'Pivot Windows VMs'!$A$7,"Number of vCPUs",17,"OS according to the configuration file","Microsoft Windows Server 2008 (64-bit)"   ))*24
+IF(ISERROR(GETPIVOTDATA("VM",'Pivot Windows VMs'!$A$7,"Number of vCPUs",17,"OS according to the configuration file","Microsoft Windows Server 2008 R2 (64-bit)")),0,GETPIVOTDATA("VM",'Pivot Windows VMs'!$A$7,"Number of vCPUs",17,"OS according to the configuration file","Microsoft Windows Server 2008 R2 (64-bit)"))*24
+IF(ISERROR(GETPIVOTDATA("VM",'Pivot Windows VMs'!$A$7,"Number of vCPUs",25,"OS according to the configuration file","Microsoft Windows Server 2008 (64-bit)"   )),0,GETPIVOTDATA("VM",'Pivot Windows VMs'!$A$7,"Number of vCPUs",25,"OS according to the configuration file","Microsoft Windows Server 2008 (64-bit)"   ))*32
+IF(ISERROR(GETPIVOTDATA("VM",'Pivot Windows VMs'!$A$7,"Number of vCPUs",25,"OS according to the configuration file","Microsoft Windows Server 2008 R2 (64-bit)")),0,GETPIVOTDATA("VM",'Pivot Windows VMs'!$A$7,"Number of vCPUs",25,"OS according to the configuration file","Microsoft Windows Server 2008 R2 (64-bit)"))*32</f>
        <v>8</v>
      </c>
      <c r="D53" s="105"/>
      <c r="F53"/>
      <c r="H53" s="658" t="s">
        <v>157</v>
      </c>
      <c r="I53" s="659"/>
      <c r="J53" s="612" t="s">
        <v>158</v>
      </c>
      <c r="M53" s="613"/>
      <c r="P53" s="167"/>
      <c r="Q53" s="168" t="s">
        <v>168</v>
      </c>
      <c r="R53" s="168"/>
      <c r="S53" s="168"/>
      <c r="T53" s="168"/>
      <c r="U53" s="168"/>
      <c r="V53" s="168"/>
      <c r="AD53" s="167"/>
    </row>
    <row r="54" spans="2:30">
      <c r="B54" s="130" t="s">
        <v>161</v>
      </c>
      <c r="C54" s="245">
        <f>IF(ISERROR(GETPIVOTDATA("VM",'Pivot Windows VMs'!$A$7,"Number of vCPUs", 1,"OS according to the configuration file","Microsoft Windows Server 2012 (64-bit)"   )),0,GETPIVOTDATA("VM",'Pivot Windows VMs'!$A$7,"Number of vCPUs", 1,"OS according to the configuration file","Microsoft Windows Server 2012 (64-bit)"   ))* 8
+IF(ISERROR(GETPIVOTDATA("VM",'Pivot Windows VMs'!$A$7,"Number of vCPUs", 1,"OS according to the configuration file","Microsoft Windows Server 2012 R2 (64-bit)")),0,GETPIVOTDATA("VM",'Pivot Windows VMs'!$A$7,"Number of vCPUs", 1,"OS according to the configuration file","Microsoft Windows Server 2012 R2 (64-bit)"))* 8
+IF(ISERROR(GETPIVOTDATA("VM",'Pivot Windows VMs'!$A$7,"Number of vCPUs", 9,"OS according to the configuration file","Microsoft Windows Server 2012 (64-bit)"   )),0,GETPIVOTDATA("VM",'Pivot Windows VMs'!$A$7,"Number of vCPUs", 9,"OS according to the configuration file","Microsoft Windows Server 2012 (64-bit)"   ))*16
+IF(ISERROR(GETPIVOTDATA("VM",'Pivot Windows VMs'!$A$7,"Number of vCPUs", 9,"OS according to the configuration file","Microsoft Windows Server 2012 R2 (64-bit)")),0,GETPIVOTDATA("VM",'Pivot Windows VMs'!$A$7,"Number of vCPUs", 9,"OS according to the configuration file","Microsoft Windows Server 2012 R2 (64-bit)"))*16
+IF(ISERROR(GETPIVOTDATA("VM",'Pivot Windows VMs'!$A$7,"Number of vCPUs",17,"OS according to the configuration file","Microsoft Windows Server 2012 (64-bit)"   )),0,GETPIVOTDATA("VM",'Pivot Windows VMs'!$A$7,"Number of vCPUs",17,"OS according to the configuration file","Microsoft Windows Server 2012 (64-bit)"   ))*24
+IF(ISERROR(GETPIVOTDATA("VM",'Pivot Windows VMs'!$A$7,"Number of vCPUs",17,"OS according to the configuration file","Microsoft Windows Server 2012 R2 (64-bit)")),0,GETPIVOTDATA("VM",'Pivot Windows VMs'!$A$7,"Number of vCPUs",17,"OS according to the configuration file","Microsoft Windows Server 2012 R2 (64-bit)"))*24
+IF(ISERROR(GETPIVOTDATA("VM",'Pivot Windows VMs'!$A$7,"Number of vCPUs",25,"OS according to the configuration file","Microsoft Windows Server 2012 (64-bit)"   )),0,GETPIVOTDATA("VM",'Pivot Windows VMs'!$A$7,"Number of vCPUs",25,"OS according to the configuration file","Microsoft Windows Server 2012 (64-bit)"   ))*32
+IF(ISERROR(GETPIVOTDATA("VM",'Pivot Windows VMs'!$A$7,"Number of vCPUs",25,"OS according to the configuration file","Microsoft Windows Server 2012 R2 (64-bit)")),0,GETPIVOTDATA("VM",'Pivot Windows VMs'!$A$7,"Number of vCPUs",25,"OS according to the configuration file","Microsoft Windows Server 2012 R2 (64-bit)"))*32
+IF(ISERROR(GETPIVOTDATA("VM",'Pivot Windows VMs'!$A$7,"Number of vCPUs",33,"OS according to the configuration file","Microsoft Windows Server 2012 (64-bit)"   )),0,GETPIVOTDATA("VM",'Pivot Windows VMs'!$A$7,"Number of vCPUs",33,"OS according to the configuration file","Microsoft Windows Server 2012 (64-bit)"   ))*40
+IF(ISERROR(GETPIVOTDATA("VM",'Pivot Windows VMs'!$A$7,"Number of vCPUs",33,"OS according to the configuration file","Microsoft Windows Server 2012 R2 (64-bit)")),0,GETPIVOTDATA("VM",'Pivot Windows VMs'!$A$7,"Number of vCPUs",33,"OS according to the configuration file","Microsoft Windows Server 2012 R2 (64-bit)"))*40
+IF(ISERROR(GETPIVOTDATA("VM",'Pivot Windows VMs'!$A$7,"Number of vCPUs",41,"OS according to the configuration file","Microsoft Windows Server 2012 (64-bit)"   )),0,GETPIVOTDATA("VM",'Pivot Windows VMs'!$A$7,"Number of vCPUs",41,"OS according to the configuration file","Microsoft Windows Server 2012 (64-bit)"   ))*48
+IF(ISERROR(GETPIVOTDATA("VM",'Pivot Windows VMs'!$A$7,"Number of vCPUs",41,"OS according to the configuration file","Microsoft Windows Server 2012 R2 (64-bit)")),0,GETPIVOTDATA("VM",'Pivot Windows VMs'!$A$7,"Number of vCPUs",41,"OS according to the configuration file","Microsoft Windows Server 2012 R2 (64-bit)"))*48
+IF(ISERROR(GETPIVOTDATA("VM",'Pivot Windows VMs'!$A$7,"Number of vCPUs",49,"OS according to the configuration file","Microsoft Windows Server 2012 (64-bit)"   )),0,GETPIVOTDATA("VM",'Pivot Windows VMs'!$A$7,"Number of vCPUs",49,"OS according to the configuration file","Microsoft Windows Server 2012 (64-bit)"   ))*56
+IF(ISERROR(GETPIVOTDATA("VM",'Pivot Windows VMs'!$A$7,"Number of vCPUs",49,"OS according to the configuration file","Microsoft Windows Server 2012 R2 (64-bit)")),0,GETPIVOTDATA("VM",'Pivot Windows VMs'!$A$7,"Number of vCPUs",49,"OS according to the configuration file","Microsoft Windows Server 2012 R2 (64-bit)"))*56
+IF(ISERROR(GETPIVOTDATA("VM",'Pivot Windows VMs'!$A$7,"Number of vCPUs",57,"OS according to the configuration file","Microsoft Windows Server 2012 (64-bit)"   )),0,GETPIVOTDATA("VM",'Pivot Windows VMs'!$A$7,"Number of vCPUs",57,"OS according to the configuration file","Microsoft Windows Server 2012 (64-bit)"   ))*64
+IF(ISERROR(GETPIVOTDATA("VM",'Pivot Windows VMs'!$A$7,"Number of vCPUs",57,"OS according to the configuration file","Microsoft Windows Server 2012 R2 (64-bit)")),0,GETPIVOTDATA("VM",'Pivot Windows VMs'!$A$7,"Number of vCPUs",57,"OS according to the configuration file","Microsoft Windows Server 2012 R2 (64-bit)"))*64
+IF(ISERROR(GETPIVOTDATA("VM",'Pivot Windows VMs'!$A$7,"Number of vCPUs",65,"OS according to the configuration file","Microsoft Windows Server 2012 (64-bit)"   )),0,GETPIVOTDATA("VM",'Pivot Windows VMs'!$A$7,"Number of vCPUs",65,"OS according to the configuration file","Microsoft Windows Server 2012 (64-bit)"   ))*72
+IF(ISERROR(GETPIVOTDATA("VM",'Pivot Windows VMs'!$A$7,"Number of vCPUs",65,"OS according to the configuration file","Microsoft Windows Server 2012 R2 (64-bit)")),0,GETPIVOTDATA("VM",'Pivot Windows VMs'!$A$7,"Number of vCPUs",65,"OS according to the configuration file","Microsoft Windows Server 2012 R2 (64-bit)"))*72
+IF(ISERROR(GETPIVOTDATA("VM",'Pivot Windows VMs'!$A$7,"Number of vCPUs",73,"OS according to the configuration file","Microsoft Windows Server 2012 (64-bit)"   )),0,GETPIVOTDATA("VM",'Pivot Windows VMs'!$A$7,"Number of vCPUs",73,"OS according to the configuration file","Microsoft Windows Server 2012 (64-bit)"   ))*80
+IF(ISERROR(GETPIVOTDATA("VM",'Pivot Windows VMs'!$A$7,"Number of vCPUs",73,"OS according to the configuration file","Microsoft Windows Server 2012 R2 (64-bit)")),0,GETPIVOTDATA("VM",'Pivot Windows VMs'!$A$7,"Number of vCPUs",73,"OS according to the configuration file","Microsoft Windows Server 2012 R2 (64-bit)"))*80
+IF(ISERROR(GETPIVOTDATA("VM",'Pivot Windows VMs'!$A$7,"Number of vCPUs",81,"OS according to the configuration file","Microsoft Windows Server 2012 (64-bit)"   )),0,GETPIVOTDATA("VM",'Pivot Windows VMs'!$A$7,"Number of vCPUs",81,"OS according to the configuration file","Microsoft Windows Server 2012 (64-bit)"   ))*88
+IF(ISERROR(GETPIVOTDATA("VM",'Pivot Windows VMs'!$A$7,"Number of vCPUs",81,"OS according to the configuration file","Microsoft Windows Server 2012 R2 (64-bit)")),0,GETPIVOTDATA("VM",'Pivot Windows VMs'!$A$7,"Number of vCPUs",81,"OS according to the configuration file","Microsoft Windows Server 2012 R2 (64-bit)"))*88
+IF(ISERROR(GETPIVOTDATA("VM",'Pivot Windows VMs'!$A$7,"Number of vCPUs",89,"OS according to the configuration file","Microsoft Windows Server 2012 (64-bit)"   )),0,GETPIVOTDATA("VM",'Pivot Windows VMs'!$A$7,"Number of vCPUs",89,"OS according to the configuration file","Microsoft Windows Server 2012 (64-bit)"   ))*96
+IF(ISERROR(GETPIVOTDATA("VM",'Pivot Windows VMs'!$A$7,"Number of vCPUs",89,"OS according to the configuration file","Microsoft Windows Server 2012 R2 (64-bit)")),0,GETPIVOTDATA("VM",'Pivot Windows VMs'!$A$7,"Number of vCPUs",89,"OS according to the configuration file","Microsoft Windows Server 2012 R2 (64-bit)"))*96</f>
        <v>16</v>
      </c>
      <c r="D54" s="105"/>
      <c r="F54"/>
      <c r="H54" s="668" t="s">
        <v>162</v>
      </c>
      <c r="I54" s="669"/>
      <c r="J54" s="670" t="s">
        <v>163</v>
      </c>
      <c r="K54" s="670"/>
      <c r="L54" s="670"/>
      <c r="M54" s="671"/>
      <c r="P54" s="167"/>
      <c r="AD54" s="167"/>
    </row>
    <row r="55" spans="2:30">
      <c r="B55" s="132" t="s">
        <v>166</v>
      </c>
      <c r="C55" s="246">
        <f>IF(D58&lt;&gt;"",D58,C58)*IF(D30&lt;&gt;"",D30,C30)</f>
        <v>27.5</v>
      </c>
      <c r="D55" s="105"/>
      <c r="F55"/>
      <c r="P55" s="167"/>
      <c r="Q55" s="459"/>
      <c r="R55" s="460" t="str">
        <f>'ANF Calculations'!C5</f>
        <v>for 1yr</v>
      </c>
      <c r="S55" s="461" t="str">
        <f>'ANF Calculations'!D5</f>
        <v>for 2yr</v>
      </c>
      <c r="T55" s="460" t="str">
        <f>'ANF Calculations'!E5</f>
        <v>for 3yr</v>
      </c>
      <c r="U55" s="460" t="str">
        <f>'ANF Calculations'!F5</f>
        <v>for 4yr</v>
      </c>
      <c r="V55" s="462" t="str">
        <f>'ANF Calculations'!G5</f>
        <v>for 5yr</v>
      </c>
      <c r="W55" s="463" t="str">
        <f>'ANF Calculations'!H5</f>
        <v>Run-cost Savings</v>
      </c>
      <c r="AD55" s="167"/>
    </row>
    <row r="56" spans="2:30">
      <c r="F56"/>
      <c r="P56" s="167"/>
      <c r="Q56" s="464" t="str">
        <f>'ANF Calculations'!B6</f>
        <v>AVS nodes</v>
      </c>
      <c r="R56" s="470">
        <f>'ANF Calculations'!C6</f>
        <v>667282</v>
      </c>
      <c r="S56" s="470">
        <f>'ANF Calculations'!D6</f>
        <v>1334564</v>
      </c>
      <c r="T56" s="470">
        <f>'ANF Calculations'!E6</f>
        <v>2001846</v>
      </c>
      <c r="U56" s="470">
        <f>'ANF Calculations'!F6</f>
        <v>2669128</v>
      </c>
      <c r="V56" s="465">
        <f>'ANF Calculations'!G6</f>
        <v>3336410</v>
      </c>
      <c r="W56" s="91">
        <f>'ANF Calculations'!H6</f>
        <v>0</v>
      </c>
      <c r="AD56" s="167"/>
    </row>
    <row r="57" spans="2:30">
      <c r="C57" s="152" t="s">
        <v>169</v>
      </c>
      <c r="D57" s="153" t="s">
        <v>37</v>
      </c>
      <c r="F57"/>
      <c r="P57" s="167"/>
      <c r="Q57" s="464" t="str">
        <f>'ANF Calculations'!B7</f>
        <v>AVS + ANF Standard</v>
      </c>
      <c r="R57" s="471">
        <f>'ANF Calculations'!C7</f>
        <v>606383.78111999994</v>
      </c>
      <c r="S57" s="471">
        <f>'ANF Calculations'!D7</f>
        <v>1212767.5622399999</v>
      </c>
      <c r="T57" s="471">
        <f>'ANF Calculations'!E7</f>
        <v>1819151.3433599998</v>
      </c>
      <c r="U57" s="471">
        <f>'ANF Calculations'!F7</f>
        <v>2425535.1244799998</v>
      </c>
      <c r="V57" s="472">
        <f>'ANF Calculations'!G7</f>
        <v>3031918.9055999997</v>
      </c>
      <c r="W57" s="466">
        <f>'ANF Calculations'!H7</f>
        <v>9.1263092485635799E-2</v>
      </c>
      <c r="AD57" s="167"/>
    </row>
    <row r="58" spans="2:30">
      <c r="B58" s="150" t="s">
        <v>170</v>
      </c>
      <c r="C58" s="247">
        <f>0.25</f>
        <v>0.25</v>
      </c>
      <c r="D58" s="151"/>
      <c r="F58"/>
      <c r="P58" s="167"/>
      <c r="Q58" s="464" t="str">
        <f>'ANF Calculations'!B8</f>
        <v>AVS + ANF Premium</v>
      </c>
      <c r="R58" s="471">
        <f>'ANF Calculations'!C8</f>
        <v>640641.12768000003</v>
      </c>
      <c r="S58" s="471">
        <f>'ANF Calculations'!D8</f>
        <v>1281282.2553599998</v>
      </c>
      <c r="T58" s="471">
        <f>'ANF Calculations'!E8</f>
        <v>1921923.3830399998</v>
      </c>
      <c r="U58" s="471">
        <f>'ANF Calculations'!F8</f>
        <v>2562564.5107199997</v>
      </c>
      <c r="V58" s="472">
        <f>'ANF Calculations'!G8</f>
        <v>3203205.6383999996</v>
      </c>
      <c r="W58" s="466">
        <f>'ANF Calculations'!H8</f>
        <v>3.992445820507684E-2</v>
      </c>
      <c r="AD58" s="167"/>
    </row>
    <row r="59" spans="2:30">
      <c r="F59"/>
      <c r="P59" s="167"/>
      <c r="Q59" s="468" t="str">
        <f>'ANF Calculations'!B9</f>
        <v>AVS + ANF Ultra</v>
      </c>
      <c r="R59" s="473">
        <f>'ANF Calculations'!C9</f>
        <v>663649.79327999998</v>
      </c>
      <c r="S59" s="473">
        <f>'ANF Calculations'!D9</f>
        <v>1327299.5865599997</v>
      </c>
      <c r="T59" s="473">
        <f>'ANF Calculations'!E9</f>
        <v>1990949.3798399996</v>
      </c>
      <c r="U59" s="473">
        <f>'ANF Calculations'!F9</f>
        <v>2654599.1731199995</v>
      </c>
      <c r="V59" s="474">
        <f>'ANF Calculations'!G9</f>
        <v>3318248.9663999993</v>
      </c>
      <c r="W59" s="466">
        <f>'ANF Calculations'!H9</f>
        <v>5.4432859270895362E-3</v>
      </c>
      <c r="AD59" s="167"/>
    </row>
    <row r="60" spans="2:30">
      <c r="B60" s="271" t="s">
        <v>173</v>
      </c>
      <c r="P60" s="167"/>
      <c r="AD60" s="167"/>
    </row>
    <row r="61" spans="2:30">
      <c r="B61" s="698" t="s">
        <v>175</v>
      </c>
      <c r="P61" s="167"/>
      <c r="AD61" s="167"/>
    </row>
    <row r="62" spans="2:30">
      <c r="B62" s="699"/>
      <c r="P62" s="167"/>
      <c r="AD62" s="167"/>
    </row>
    <row r="63" spans="2:30">
      <c r="P63" s="167"/>
      <c r="AD63" s="167"/>
    </row>
    <row r="64" spans="2:30">
      <c r="P64" s="167"/>
      <c r="AD64" s="167"/>
    </row>
    <row r="65" spans="16:30">
      <c r="P65" s="167"/>
      <c r="AD65" s="167"/>
    </row>
    <row r="66" spans="16:30">
      <c r="P66" s="167"/>
      <c r="AD66" s="167"/>
    </row>
    <row r="67" spans="16:30">
      <c r="P67" s="167"/>
      <c r="AD67" s="167"/>
    </row>
    <row r="68" spans="16:30">
      <c r="P68" s="167"/>
      <c r="Q68" s="167"/>
      <c r="R68" s="167"/>
      <c r="S68" s="167"/>
      <c r="T68" s="167"/>
      <c r="U68" s="167"/>
      <c r="V68" s="167"/>
      <c r="W68" s="167"/>
      <c r="AD68" s="167"/>
    </row>
    <row r="69" spans="16:30">
      <c r="P69" s="167"/>
      <c r="Q69" s="167"/>
      <c r="R69" s="167"/>
      <c r="S69" s="167"/>
      <c r="T69" s="167"/>
      <c r="U69" s="167"/>
      <c r="V69" s="167"/>
      <c r="W69" s="167"/>
      <c r="AD69" s="167"/>
    </row>
    <row r="70" spans="16:30">
      <c r="P70" s="167"/>
      <c r="Q70" s="167"/>
      <c r="R70" s="167"/>
      <c r="S70" s="167"/>
      <c r="T70" s="167"/>
      <c r="U70" s="167"/>
      <c r="V70" s="167"/>
      <c r="W70" s="167"/>
      <c r="AD70" s="167"/>
    </row>
    <row r="71" spans="16:30">
      <c r="P71" s="167"/>
      <c r="Q71" s="167"/>
      <c r="R71" s="167"/>
      <c r="S71" s="167"/>
      <c r="T71" s="167"/>
      <c r="U71" s="167"/>
      <c r="V71" s="167"/>
      <c r="W71" s="167"/>
      <c r="AD71" s="167"/>
    </row>
    <row r="72" spans="16:30">
      <c r="P72" s="167"/>
      <c r="Q72" s="167"/>
      <c r="R72" s="167"/>
      <c r="S72" s="167"/>
      <c r="T72" s="167"/>
      <c r="U72" s="167"/>
      <c r="V72" s="167"/>
      <c r="W72" s="167"/>
      <c r="AD72" s="167"/>
    </row>
    <row r="73" spans="16:30">
      <c r="P73" s="167"/>
      <c r="Q73" s="167"/>
      <c r="R73" s="167"/>
      <c r="S73" s="167"/>
      <c r="T73" s="167"/>
      <c r="U73" s="167"/>
      <c r="V73" s="167"/>
      <c r="W73" s="167"/>
      <c r="AD73" s="167"/>
    </row>
    <row r="74" spans="16:30">
      <c r="P74" s="167"/>
      <c r="Q74" s="167"/>
      <c r="R74" s="167"/>
      <c r="S74" s="167"/>
      <c r="T74" s="167"/>
      <c r="U74" s="167"/>
      <c r="V74" s="167"/>
      <c r="W74" s="167"/>
      <c r="AD74" s="167"/>
    </row>
    <row r="75" spans="16:30">
      <c r="P75" s="167"/>
      <c r="Q75" s="167"/>
      <c r="R75" s="167"/>
      <c r="S75" s="167"/>
      <c r="T75" s="167"/>
      <c r="U75" s="167"/>
      <c r="V75" s="167"/>
      <c r="W75" s="167"/>
      <c r="AD75" s="167"/>
    </row>
    <row r="76" spans="16:30">
      <c r="P76" s="167"/>
      <c r="Q76" s="168"/>
      <c r="R76" s="168"/>
      <c r="S76" s="168"/>
      <c r="T76" s="168"/>
      <c r="U76" s="168"/>
      <c r="V76" s="168"/>
      <c r="W76" s="167"/>
      <c r="X76" s="167"/>
      <c r="Y76" s="167"/>
      <c r="Z76" s="167"/>
      <c r="AA76" s="167"/>
      <c r="AB76" s="167"/>
      <c r="AC76" s="167"/>
      <c r="AD76" s="167"/>
    </row>
    <row r="77" spans="16:30">
      <c r="P77" s="167"/>
      <c r="Q77" s="168"/>
      <c r="R77" s="168"/>
      <c r="S77" s="168"/>
      <c r="T77" s="168"/>
      <c r="U77" s="168"/>
      <c r="V77" s="168"/>
      <c r="W77" s="167"/>
      <c r="X77" s="167"/>
      <c r="Y77" s="167"/>
      <c r="Z77" s="167"/>
      <c r="AA77" s="167"/>
      <c r="AB77" s="167"/>
      <c r="AC77" s="167"/>
      <c r="AD77" s="167"/>
    </row>
    <row r="78" spans="16:30">
      <c r="P78" s="167"/>
      <c r="Q78" s="167"/>
      <c r="R78" s="167"/>
      <c r="S78" s="167"/>
      <c r="T78" s="167"/>
      <c r="U78" s="167"/>
      <c r="V78" s="167"/>
      <c r="W78" s="167"/>
      <c r="X78" s="167"/>
      <c r="Y78" s="167"/>
      <c r="Z78" s="167"/>
      <c r="AA78" s="167"/>
      <c r="AB78" s="167"/>
      <c r="AC78" s="167"/>
      <c r="AD78" s="167"/>
    </row>
    <row r="79" spans="16:30">
      <c r="P79" s="167"/>
      <c r="Q79" s="167"/>
      <c r="R79" s="167"/>
      <c r="S79" s="167"/>
      <c r="T79" s="167"/>
      <c r="U79" s="167"/>
      <c r="V79" s="167"/>
      <c r="W79" s="167"/>
      <c r="X79" s="167"/>
      <c r="Y79" s="167"/>
      <c r="Z79" s="167"/>
      <c r="AA79" s="167"/>
      <c r="AB79" s="167"/>
      <c r="AC79" s="167"/>
      <c r="AD79" s="167"/>
    </row>
    <row r="80" spans="16:30">
      <c r="P80" s="167"/>
      <c r="Q80" s="167"/>
      <c r="R80" s="167"/>
      <c r="S80" s="167"/>
      <c r="T80" s="167"/>
      <c r="U80" s="167"/>
      <c r="V80" s="167"/>
      <c r="W80" s="167"/>
      <c r="X80" s="167"/>
      <c r="Y80" s="167"/>
      <c r="Z80" s="167"/>
      <c r="AA80" s="167"/>
      <c r="AB80" s="167"/>
      <c r="AC80" s="167"/>
      <c r="AD80" s="167"/>
    </row>
    <row r="81" spans="6:30">
      <c r="P81" s="167"/>
      <c r="Q81" s="167"/>
      <c r="R81" s="167"/>
      <c r="S81" s="167"/>
      <c r="T81" s="167"/>
      <c r="U81" s="167"/>
      <c r="V81" s="167"/>
      <c r="W81" s="167"/>
      <c r="X81" s="167"/>
      <c r="Y81" s="167"/>
      <c r="Z81" s="167"/>
      <c r="AA81" s="167"/>
      <c r="AB81" s="167"/>
      <c r="AC81" s="167"/>
      <c r="AD81" s="167"/>
    </row>
    <row r="82" spans="6:30">
      <c r="P82" s="167"/>
      <c r="Q82" s="167"/>
      <c r="R82" s="167"/>
      <c r="S82" s="167"/>
      <c r="T82" s="167"/>
      <c r="U82" s="167"/>
      <c r="V82" s="167"/>
      <c r="W82" s="167"/>
      <c r="X82" s="167"/>
      <c r="Y82" s="167"/>
      <c r="Z82" s="167"/>
      <c r="AA82" s="167"/>
      <c r="AB82" s="167"/>
      <c r="AC82" s="167"/>
      <c r="AD82" s="167"/>
    </row>
    <row r="83" spans="6:30">
      <c r="P83" s="167"/>
      <c r="Q83" s="167"/>
      <c r="R83" s="167"/>
      <c r="S83" s="167"/>
      <c r="T83" s="167"/>
      <c r="U83" s="167"/>
      <c r="V83" s="167"/>
      <c r="W83" s="167"/>
      <c r="X83" s="167"/>
      <c r="Y83" s="167"/>
      <c r="Z83" s="167"/>
      <c r="AA83" s="167"/>
      <c r="AB83" s="167"/>
      <c r="AC83" s="167"/>
      <c r="AD83" s="167"/>
    </row>
    <row r="84" spans="6:30">
      <c r="P84" s="167"/>
      <c r="Q84" s="167"/>
      <c r="R84" s="167"/>
      <c r="S84" s="167"/>
      <c r="T84" s="167"/>
      <c r="U84" s="167"/>
      <c r="V84" s="167"/>
      <c r="W84" s="167"/>
      <c r="X84" s="167"/>
      <c r="Y84" s="167"/>
      <c r="Z84" s="167"/>
      <c r="AA84" s="167"/>
      <c r="AB84" s="167"/>
      <c r="AC84" s="167"/>
      <c r="AD84" s="167"/>
    </row>
    <row r="85" spans="6:30">
      <c r="P85" s="167"/>
      <c r="Q85" s="167"/>
      <c r="R85" s="167"/>
      <c r="S85" s="167"/>
      <c r="T85" s="167"/>
      <c r="U85" s="167"/>
      <c r="V85" s="167"/>
      <c r="W85" s="167"/>
      <c r="X85" s="167"/>
      <c r="Y85" s="167"/>
      <c r="Z85" s="167"/>
      <c r="AA85" s="167"/>
      <c r="AB85" s="167"/>
      <c r="AC85" s="167"/>
      <c r="AD85" s="167"/>
    </row>
    <row r="86" spans="6:30">
      <c r="P86" s="167"/>
      <c r="Q86" s="167"/>
      <c r="R86" s="167"/>
      <c r="S86" s="167"/>
      <c r="T86" s="167"/>
      <c r="U86" s="167"/>
      <c r="V86" s="167"/>
      <c r="W86" s="167"/>
      <c r="X86" s="167"/>
      <c r="Y86" s="167"/>
      <c r="Z86" s="167"/>
      <c r="AA86" s="167"/>
      <c r="AB86" s="167"/>
      <c r="AC86" s="167"/>
      <c r="AD86" s="167"/>
    </row>
    <row r="87" spans="6:30">
      <c r="P87" s="167"/>
      <c r="Q87" s="167"/>
      <c r="R87" s="167"/>
      <c r="S87" s="167"/>
      <c r="T87" s="167"/>
      <c r="U87" s="167"/>
      <c r="V87" s="167"/>
      <c r="W87" s="167"/>
      <c r="X87" s="167"/>
      <c r="Y87" s="167"/>
      <c r="Z87" s="167"/>
      <c r="AA87" s="167"/>
      <c r="AB87" s="167"/>
      <c r="AC87" s="167"/>
      <c r="AD87" s="167"/>
    </row>
    <row r="88" spans="6:30">
      <c r="P88" s="167"/>
      <c r="Q88" s="167"/>
      <c r="R88" s="167"/>
      <c r="S88" s="167"/>
      <c r="T88" s="167"/>
      <c r="U88" s="167"/>
      <c r="V88" s="167"/>
      <c r="W88" s="167"/>
      <c r="X88" s="167"/>
      <c r="Y88" s="167"/>
      <c r="Z88" s="167"/>
      <c r="AA88" s="167"/>
      <c r="AB88" s="167"/>
      <c r="AC88" s="167"/>
      <c r="AD88" s="167"/>
    </row>
    <row r="89" spans="6:30">
      <c r="P89" s="167"/>
      <c r="Q89" s="167"/>
      <c r="R89" s="167"/>
      <c r="S89" s="167"/>
      <c r="T89" s="167"/>
      <c r="U89" s="167"/>
      <c r="V89" s="167"/>
      <c r="W89" s="167"/>
      <c r="X89" s="167"/>
      <c r="Y89" s="167"/>
      <c r="Z89" s="167"/>
      <c r="AA89" s="167"/>
      <c r="AB89" s="167"/>
      <c r="AC89" s="167"/>
      <c r="AD89" s="167"/>
    </row>
    <row r="90" spans="6:30">
      <c r="P90" s="188"/>
      <c r="Q90" s="167"/>
      <c r="R90" s="167"/>
      <c r="S90" s="167"/>
      <c r="T90" s="167"/>
      <c r="U90" s="167"/>
      <c r="V90" s="167"/>
      <c r="W90" s="167"/>
      <c r="X90" s="167"/>
      <c r="Y90" s="167"/>
      <c r="Z90" s="167"/>
      <c r="AA90" s="167"/>
      <c r="AB90" s="167"/>
      <c r="AC90" s="167"/>
      <c r="AD90" s="167"/>
    </row>
    <row r="91" spans="6:30">
      <c r="P91" s="167"/>
      <c r="Q91" s="167"/>
      <c r="R91" s="167"/>
      <c r="S91" s="167"/>
      <c r="T91" s="167"/>
      <c r="U91" s="167"/>
      <c r="V91" s="167"/>
      <c r="W91" s="167"/>
      <c r="X91" s="167"/>
      <c r="Y91" s="167"/>
      <c r="Z91" s="167"/>
      <c r="AA91" s="167"/>
      <c r="AB91" s="167"/>
      <c r="AC91" s="167"/>
      <c r="AD91" s="167"/>
    </row>
    <row r="92" spans="6:30">
      <c r="P92" s="167"/>
      <c r="Q92" s="167"/>
      <c r="R92" s="167"/>
      <c r="S92" s="167"/>
      <c r="T92" s="167"/>
      <c r="U92" s="167"/>
      <c r="V92" s="167"/>
      <c r="W92" s="167"/>
      <c r="X92" s="167"/>
      <c r="Y92" s="167"/>
      <c r="Z92" s="167"/>
      <c r="AA92" s="167"/>
      <c r="AB92" s="167"/>
      <c r="AC92" s="167"/>
      <c r="AD92" s="167"/>
    </row>
    <row r="93" spans="6:30">
      <c r="P93" s="167"/>
      <c r="Q93" s="167"/>
      <c r="R93" s="167"/>
      <c r="S93" s="167"/>
      <c r="T93" s="167"/>
      <c r="U93" s="167"/>
      <c r="V93" s="167"/>
      <c r="W93" s="167"/>
      <c r="X93" s="167"/>
      <c r="Y93" s="167"/>
      <c r="Z93" s="167"/>
      <c r="AA93" s="167"/>
      <c r="AB93" s="167"/>
      <c r="AC93" s="167"/>
      <c r="AD93" s="167"/>
    </row>
    <row r="94" spans="6:30">
      <c r="P94" s="167"/>
      <c r="Q94" s="167"/>
      <c r="R94" s="167"/>
      <c r="S94" s="167"/>
      <c r="T94" s="167"/>
      <c r="U94" s="167"/>
      <c r="V94" s="167"/>
      <c r="W94" s="167"/>
      <c r="X94" s="167"/>
      <c r="Y94" s="167"/>
      <c r="Z94" s="167"/>
      <c r="AA94" s="167"/>
      <c r="AB94" s="167"/>
      <c r="AC94" s="167"/>
      <c r="AD94" s="167"/>
    </row>
    <row r="95" spans="6:30">
      <c r="P95" s="167"/>
      <c r="Q95" s="167"/>
      <c r="R95" s="167"/>
      <c r="S95" s="167"/>
      <c r="T95" s="167"/>
      <c r="U95" s="167"/>
      <c r="V95" s="167"/>
      <c r="W95" s="167"/>
      <c r="X95" s="167"/>
      <c r="Y95" s="167"/>
      <c r="Z95" s="167"/>
      <c r="AA95" s="167"/>
      <c r="AB95" s="167"/>
      <c r="AC95" s="167"/>
      <c r="AD95" s="167"/>
    </row>
    <row r="96" spans="6:30">
      <c r="F96"/>
      <c r="P96" s="167"/>
      <c r="Q96" s="167"/>
      <c r="R96" s="167"/>
      <c r="S96" s="167"/>
      <c r="T96" s="167"/>
      <c r="U96" s="167"/>
      <c r="V96" s="167"/>
      <c r="W96" s="167"/>
      <c r="X96" s="167"/>
      <c r="Y96" s="167"/>
      <c r="Z96" s="167"/>
      <c r="AA96" s="167"/>
      <c r="AB96" s="167"/>
      <c r="AC96" s="167"/>
      <c r="AD96" s="167"/>
    </row>
    <row r="97" spans="6:31">
      <c r="P97" s="167"/>
      <c r="Q97" s="167"/>
      <c r="R97" s="167"/>
      <c r="S97" s="167"/>
      <c r="T97" s="167"/>
      <c r="U97" s="167"/>
      <c r="V97" s="167"/>
      <c r="W97" s="167"/>
      <c r="X97" s="167"/>
      <c r="Y97" s="167"/>
      <c r="Z97" s="167"/>
      <c r="AA97" s="167"/>
      <c r="AB97" s="167"/>
      <c r="AC97" s="167"/>
      <c r="AD97" s="167"/>
    </row>
    <row r="98" spans="6:31">
      <c r="F98"/>
      <c r="P98" s="167"/>
      <c r="Q98" s="167"/>
      <c r="R98" s="167"/>
      <c r="S98" s="167"/>
      <c r="T98" s="167"/>
      <c r="U98" s="167"/>
      <c r="V98" s="167"/>
      <c r="W98" s="167"/>
      <c r="X98" s="167"/>
      <c r="Y98" s="167"/>
      <c r="Z98" s="167"/>
      <c r="AA98" s="167"/>
      <c r="AB98" s="167"/>
      <c r="AC98" s="167"/>
      <c r="AD98" s="167"/>
    </row>
    <row r="99" spans="6:31">
      <c r="F99"/>
      <c r="P99" s="167"/>
      <c r="Q99" s="167"/>
      <c r="R99" s="167"/>
      <c r="S99" s="167"/>
      <c r="T99" s="167"/>
      <c r="U99" s="167"/>
      <c r="V99" s="167"/>
      <c r="W99" s="167"/>
      <c r="X99" s="167"/>
      <c r="Y99" s="167"/>
      <c r="Z99" s="167"/>
      <c r="AA99" s="167"/>
      <c r="AB99" s="167"/>
      <c r="AC99" s="167"/>
      <c r="AD99" s="167"/>
    </row>
    <row r="100" spans="6:31">
      <c r="F100"/>
      <c r="P100" s="167"/>
      <c r="Q100" s="167"/>
      <c r="R100" s="167"/>
      <c r="S100" s="167"/>
      <c r="T100" s="167"/>
      <c r="U100" s="167"/>
      <c r="V100" s="167"/>
      <c r="W100" s="167"/>
      <c r="X100" s="167"/>
      <c r="Y100" s="167"/>
      <c r="Z100" s="167"/>
      <c r="AA100" s="167"/>
      <c r="AB100" s="167"/>
      <c r="AC100" s="167"/>
      <c r="AD100" s="167"/>
    </row>
    <row r="101" spans="6:31">
      <c r="F101"/>
      <c r="P101" s="167"/>
      <c r="Q101" s="167"/>
      <c r="R101" s="167"/>
      <c r="S101" s="167"/>
      <c r="T101" s="167"/>
      <c r="U101" s="167"/>
      <c r="V101" s="167"/>
      <c r="W101" s="167"/>
      <c r="X101" s="167"/>
      <c r="Y101" s="167"/>
      <c r="Z101" s="167"/>
      <c r="AA101" s="167"/>
      <c r="AB101" s="167"/>
      <c r="AC101" s="167"/>
      <c r="AD101" s="167"/>
    </row>
    <row r="102" spans="6:31">
      <c r="F102"/>
      <c r="P102" s="653"/>
      <c r="Q102" s="167"/>
      <c r="R102" s="167"/>
      <c r="S102" s="167"/>
      <c r="T102" s="167"/>
      <c r="U102" s="167"/>
      <c r="V102" s="167"/>
      <c r="W102" s="167"/>
      <c r="X102" s="167"/>
      <c r="Y102" s="167"/>
      <c r="Z102" s="167"/>
      <c r="AA102" s="167"/>
      <c r="AB102" s="167"/>
      <c r="AC102" s="167"/>
      <c r="AD102" s="167"/>
    </row>
    <row r="103" spans="6:31">
      <c r="F103"/>
      <c r="N103" s="106"/>
      <c r="P103" s="653"/>
      <c r="Q103" s="167"/>
      <c r="R103" s="167"/>
      <c r="S103" s="167"/>
      <c r="T103" s="167"/>
      <c r="U103" s="167"/>
      <c r="V103" s="167"/>
      <c r="W103" s="167"/>
      <c r="X103" s="167"/>
      <c r="Y103" s="167"/>
      <c r="Z103" s="167"/>
      <c r="AA103" s="167"/>
      <c r="AB103" s="167"/>
      <c r="AC103" s="167"/>
      <c r="AD103" s="167"/>
    </row>
    <row r="104" spans="6:31">
      <c r="F104"/>
      <c r="P104" s="653"/>
      <c r="Q104" s="167"/>
      <c r="R104" s="167"/>
      <c r="S104" s="167"/>
      <c r="T104" s="167"/>
      <c r="U104" s="167"/>
      <c r="V104" s="167"/>
      <c r="W104" s="167"/>
      <c r="X104" s="167"/>
      <c r="Y104" s="167"/>
      <c r="Z104" s="167"/>
      <c r="AA104" s="167"/>
      <c r="AB104" s="167"/>
      <c r="AC104" s="167"/>
      <c r="AD104" s="167"/>
    </row>
    <row r="105" spans="6:31">
      <c r="F105"/>
      <c r="P105" s="653"/>
      <c r="Q105" s="167"/>
      <c r="R105" s="167"/>
      <c r="S105" s="167"/>
      <c r="T105" s="167"/>
      <c r="U105" s="167"/>
      <c r="V105" s="167"/>
      <c r="W105" s="167"/>
      <c r="X105" s="167"/>
      <c r="Y105" s="167"/>
      <c r="Z105" s="167"/>
      <c r="AA105" s="167"/>
      <c r="AB105" s="167"/>
      <c r="AC105" s="167"/>
      <c r="AD105" s="167"/>
    </row>
    <row r="106" spans="6:31">
      <c r="F106"/>
      <c r="P106" s="653"/>
      <c r="Q106" s="167"/>
      <c r="R106" s="167"/>
      <c r="S106" s="167"/>
      <c r="T106" s="167"/>
      <c r="U106" s="167"/>
      <c r="V106" s="167"/>
      <c r="W106" s="167"/>
      <c r="X106" s="167"/>
      <c r="Y106" s="167"/>
      <c r="Z106" s="167"/>
      <c r="AA106" s="167"/>
      <c r="AB106" s="167"/>
      <c r="AC106" s="167"/>
      <c r="AD106" s="167"/>
    </row>
    <row r="107" spans="6:31">
      <c r="F107"/>
      <c r="O107" s="97"/>
      <c r="P107" s="653"/>
      <c r="Q107" s="167"/>
      <c r="R107" s="167"/>
      <c r="S107" s="167"/>
      <c r="T107" s="167"/>
      <c r="U107" s="167"/>
      <c r="V107" s="167"/>
      <c r="W107" s="167"/>
      <c r="X107" s="167"/>
      <c r="Y107" s="167"/>
      <c r="Z107" s="167"/>
      <c r="AA107" s="167"/>
      <c r="AB107" s="167"/>
      <c r="AC107" s="167"/>
      <c r="AD107" s="167"/>
      <c r="AE107" s="98"/>
    </row>
    <row r="108" spans="6:31">
      <c r="F108"/>
      <c r="P108" s="653"/>
      <c r="Q108" s="167"/>
      <c r="R108" s="167"/>
      <c r="S108" s="167"/>
      <c r="T108" s="167"/>
      <c r="U108" s="167"/>
      <c r="V108" s="167"/>
      <c r="W108" s="167"/>
      <c r="X108" s="167"/>
      <c r="Y108" s="167"/>
      <c r="Z108" s="167"/>
      <c r="AA108" s="167"/>
      <c r="AB108" s="167"/>
      <c r="AC108" s="167"/>
      <c r="AD108" s="167"/>
    </row>
    <row r="109" spans="6:31">
      <c r="F109"/>
      <c r="N109"/>
      <c r="P109" s="653"/>
      <c r="Q109" s="167"/>
      <c r="R109" s="167"/>
      <c r="S109" s="167"/>
      <c r="T109" s="167"/>
      <c r="U109" s="167"/>
      <c r="V109" s="167"/>
      <c r="W109" s="167"/>
      <c r="X109" s="167"/>
      <c r="Y109" s="167"/>
      <c r="Z109" s="167"/>
      <c r="AA109" s="167"/>
      <c r="AB109" s="167"/>
      <c r="AC109" s="167"/>
      <c r="AD109" s="167"/>
    </row>
    <row r="110" spans="6:31">
      <c r="F110"/>
      <c r="K110" s="106"/>
      <c r="O110" s="107"/>
      <c r="P110" s="653"/>
      <c r="Q110" s="167"/>
      <c r="R110" s="167"/>
      <c r="S110" s="167"/>
      <c r="T110" s="167"/>
      <c r="U110" s="167"/>
      <c r="V110" s="167"/>
      <c r="W110" s="167"/>
      <c r="X110" s="167"/>
      <c r="Y110" s="167"/>
      <c r="Z110" s="167"/>
      <c r="AA110" s="167"/>
      <c r="AB110" s="167"/>
      <c r="AC110" s="167"/>
      <c r="AD110" s="167"/>
      <c r="AE110" s="108"/>
    </row>
    <row r="111" spans="6:31">
      <c r="F111"/>
      <c r="H111" s="106"/>
      <c r="J111" s="106"/>
      <c r="L111" s="106"/>
      <c r="M111" s="106"/>
      <c r="P111" s="653"/>
      <c r="Q111" s="167"/>
      <c r="R111" s="167"/>
      <c r="S111" s="167"/>
      <c r="T111" s="167"/>
      <c r="U111" s="167"/>
      <c r="V111" s="167"/>
      <c r="W111" s="167"/>
      <c r="X111" s="167"/>
      <c r="Y111" s="167"/>
      <c r="Z111" s="167"/>
      <c r="AA111" s="167"/>
      <c r="AB111" s="167"/>
      <c r="AC111" s="167"/>
      <c r="AD111" s="167"/>
    </row>
    <row r="112" spans="6:31">
      <c r="F112"/>
      <c r="P112" s="653"/>
      <c r="Q112" s="167"/>
      <c r="R112" s="167"/>
      <c r="S112" s="167"/>
      <c r="T112" s="167"/>
      <c r="U112" s="167"/>
      <c r="V112" s="167"/>
      <c r="W112" s="167"/>
      <c r="X112" s="167"/>
      <c r="Y112" s="167"/>
      <c r="Z112" s="167"/>
      <c r="AA112" s="167"/>
      <c r="AB112" s="167"/>
      <c r="AC112" s="167"/>
      <c r="AD112" s="167"/>
    </row>
    <row r="113" spans="2:31">
      <c r="F113"/>
      <c r="O113" s="109"/>
      <c r="P113" s="653"/>
      <c r="Q113" s="167"/>
      <c r="R113" s="167"/>
      <c r="S113" s="167"/>
      <c r="T113" s="167"/>
      <c r="U113" s="167"/>
      <c r="V113" s="167"/>
      <c r="W113" s="167"/>
      <c r="X113" s="167"/>
      <c r="Y113" s="167"/>
      <c r="Z113" s="167"/>
      <c r="AA113" s="167"/>
      <c r="AB113" s="167"/>
      <c r="AC113" s="167"/>
      <c r="AD113" s="167"/>
      <c r="AE113" s="110"/>
    </row>
    <row r="114" spans="2:31">
      <c r="F114"/>
      <c r="P114" s="653"/>
      <c r="Q114" s="167"/>
      <c r="R114" s="167"/>
      <c r="S114" s="167"/>
      <c r="T114" s="167"/>
      <c r="U114" s="167"/>
      <c r="V114" s="167"/>
      <c r="W114" s="167"/>
      <c r="X114" s="167"/>
      <c r="Y114" s="167"/>
      <c r="Z114" s="167"/>
      <c r="AA114" s="167"/>
      <c r="AB114" s="167"/>
      <c r="AC114" s="167"/>
      <c r="AD114" s="167"/>
    </row>
    <row r="115" spans="2:31">
      <c r="F115"/>
      <c r="N115" s="3"/>
      <c r="P115" s="653"/>
      <c r="Q115" s="167"/>
      <c r="R115" s="167"/>
      <c r="S115" s="167"/>
      <c r="T115" s="167"/>
      <c r="U115" s="167"/>
      <c r="V115" s="167"/>
      <c r="W115" s="167"/>
      <c r="X115" s="167"/>
      <c r="Y115" s="167"/>
      <c r="Z115" s="167"/>
      <c r="AA115" s="167"/>
      <c r="AB115" s="167"/>
      <c r="AC115" s="167"/>
      <c r="AD115" s="167"/>
    </row>
    <row r="116" spans="2:31">
      <c r="F116"/>
      <c r="G116" s="106"/>
      <c r="K116"/>
      <c r="P116" s="653"/>
      <c r="Q116" s="167"/>
      <c r="R116" s="167"/>
      <c r="S116" s="167"/>
      <c r="T116" s="167"/>
      <c r="U116" s="167"/>
      <c r="V116" s="167"/>
      <c r="W116" s="167"/>
      <c r="X116" s="167"/>
      <c r="Y116" s="167"/>
      <c r="Z116" s="167"/>
      <c r="AA116" s="167"/>
      <c r="AB116" s="167"/>
      <c r="AC116" s="167"/>
      <c r="AD116" s="167"/>
    </row>
    <row r="117" spans="2:31">
      <c r="F117"/>
      <c r="H117"/>
      <c r="J117"/>
      <c r="L117"/>
      <c r="M117"/>
      <c r="P117" s="653"/>
      <c r="Q117" s="167"/>
      <c r="R117" s="167"/>
      <c r="S117" s="167"/>
      <c r="T117" s="167"/>
      <c r="U117" s="167"/>
      <c r="V117" s="167"/>
      <c r="W117" s="167"/>
      <c r="X117" s="167"/>
      <c r="Y117" s="167"/>
      <c r="Z117" s="167"/>
      <c r="AA117" s="167"/>
      <c r="AB117" s="167"/>
      <c r="AC117" s="167"/>
      <c r="AD117" s="167"/>
    </row>
    <row r="118" spans="2:31">
      <c r="F118"/>
      <c r="N118" s="7"/>
      <c r="P118" s="653"/>
      <c r="Q118" s="167"/>
      <c r="R118" s="167"/>
      <c r="S118" s="167"/>
      <c r="T118" s="167"/>
      <c r="U118" s="167"/>
      <c r="V118" s="167"/>
      <c r="W118" s="167"/>
      <c r="X118" s="167"/>
      <c r="Y118" s="167"/>
      <c r="Z118" s="167"/>
      <c r="AA118" s="167"/>
      <c r="AB118" s="167"/>
      <c r="AC118" s="167"/>
      <c r="AD118" s="167"/>
    </row>
    <row r="119" spans="2:31">
      <c r="F119"/>
      <c r="P119" s="653"/>
      <c r="Q119" s="167"/>
      <c r="R119" s="167"/>
      <c r="S119" s="167"/>
      <c r="T119" s="167"/>
      <c r="U119" s="167"/>
      <c r="V119" s="167"/>
      <c r="W119" s="167"/>
      <c r="X119" s="167"/>
      <c r="Y119" s="167"/>
      <c r="Z119" s="167"/>
      <c r="AA119" s="167"/>
      <c r="AB119" s="167"/>
      <c r="AC119" s="167"/>
      <c r="AD119" s="167"/>
    </row>
    <row r="120" spans="2:31">
      <c r="F120"/>
      <c r="P120" s="653"/>
      <c r="Q120" s="167"/>
      <c r="R120" s="167"/>
      <c r="S120" s="167"/>
      <c r="T120" s="167"/>
      <c r="U120" s="167"/>
      <c r="V120" s="167"/>
      <c r="W120" s="167"/>
      <c r="X120" s="167"/>
      <c r="Y120" s="167"/>
      <c r="Z120" s="167"/>
      <c r="AA120" s="167"/>
      <c r="AB120" s="167"/>
      <c r="AC120" s="167"/>
      <c r="AD120" s="167"/>
    </row>
    <row r="121" spans="2:31">
      <c r="B121" s="91"/>
      <c r="C121" s="91"/>
      <c r="D121" s="91"/>
      <c r="N121" s="102"/>
      <c r="P121" s="230"/>
      <c r="Q121" s="167"/>
      <c r="R121" s="167"/>
      <c r="S121" s="167"/>
      <c r="T121" s="167"/>
      <c r="U121" s="167"/>
      <c r="V121" s="167"/>
      <c r="W121" s="167"/>
      <c r="X121" s="167"/>
      <c r="Y121" s="167"/>
      <c r="Z121" s="167"/>
      <c r="AA121" s="167"/>
      <c r="AB121" s="167"/>
      <c r="AC121" s="167"/>
      <c r="AD121" s="167"/>
    </row>
    <row r="122" spans="2:31">
      <c r="G122"/>
      <c r="K122" s="3"/>
      <c r="N122" s="102"/>
      <c r="P122" s="230"/>
      <c r="Q122" s="167"/>
      <c r="R122" s="167"/>
      <c r="S122" s="167"/>
      <c r="T122" s="167"/>
      <c r="U122" s="167"/>
      <c r="V122" s="167"/>
      <c r="W122" s="167"/>
      <c r="X122" s="167"/>
      <c r="Y122" s="167"/>
      <c r="Z122" s="167"/>
      <c r="AA122" s="167"/>
      <c r="AB122" s="167"/>
      <c r="AC122" s="167"/>
      <c r="AD122" s="167"/>
    </row>
    <row r="123" spans="2:31">
      <c r="H123" s="3"/>
      <c r="J123" s="3"/>
      <c r="L123" s="3"/>
      <c r="M123" s="3"/>
      <c r="P123" s="230"/>
      <c r="Q123" s="167"/>
      <c r="R123" s="167"/>
      <c r="S123" s="167"/>
      <c r="T123" s="167"/>
      <c r="U123" s="167"/>
      <c r="V123" s="167"/>
      <c r="W123" s="167"/>
      <c r="X123" s="167"/>
      <c r="Y123" s="167"/>
      <c r="Z123" s="167"/>
      <c r="AA123" s="167"/>
      <c r="AB123" s="167"/>
      <c r="AC123" s="167"/>
      <c r="AD123" s="167"/>
    </row>
    <row r="124" spans="2:31">
      <c r="O124" s="111"/>
      <c r="P124" s="230"/>
      <c r="Q124" s="167"/>
      <c r="R124" s="167"/>
      <c r="S124" s="167"/>
      <c r="T124" s="167"/>
      <c r="U124" s="167"/>
      <c r="V124" s="167"/>
      <c r="W124" s="167"/>
      <c r="X124" s="167"/>
      <c r="Y124" s="167"/>
      <c r="Z124" s="167"/>
      <c r="AA124" s="167"/>
      <c r="AB124" s="167"/>
      <c r="AC124" s="167"/>
      <c r="AD124" s="167"/>
      <c r="AE124" s="112"/>
    </row>
    <row r="125" spans="2:31">
      <c r="F125"/>
      <c r="K125" s="7"/>
      <c r="O125" s="109"/>
      <c r="P125" s="230"/>
      <c r="Q125" s="167"/>
      <c r="R125" s="167"/>
      <c r="S125" s="167"/>
      <c r="T125" s="167"/>
      <c r="U125" s="167"/>
      <c r="V125" s="167"/>
      <c r="W125" s="167"/>
      <c r="X125" s="167"/>
      <c r="Y125" s="167"/>
      <c r="Z125" s="167"/>
      <c r="AA125" s="167"/>
      <c r="AB125" s="167"/>
      <c r="AC125" s="167"/>
      <c r="AD125" s="167"/>
      <c r="AE125" s="110"/>
    </row>
    <row r="126" spans="2:31">
      <c r="F126"/>
      <c r="H126" s="7"/>
      <c r="J126" s="7"/>
      <c r="L126" s="7"/>
      <c r="M126" s="7"/>
      <c r="O126" s="109"/>
      <c r="P126" s="654"/>
      <c r="Q126" s="167"/>
      <c r="R126" s="167"/>
      <c r="S126" s="167"/>
      <c r="T126" s="167"/>
      <c r="U126" s="167"/>
      <c r="V126" s="167"/>
      <c r="W126" s="167"/>
      <c r="X126" s="167"/>
      <c r="Y126" s="167"/>
      <c r="Z126" s="167"/>
      <c r="AA126" s="167"/>
      <c r="AB126" s="167"/>
      <c r="AC126" s="167"/>
      <c r="AD126" s="167"/>
      <c r="AE126" s="110"/>
    </row>
    <row r="127" spans="2:31">
      <c r="F127"/>
      <c r="O127" s="109"/>
      <c r="P127" s="654"/>
      <c r="Q127" s="167"/>
      <c r="R127" s="167"/>
      <c r="S127" s="167"/>
      <c r="T127" s="167"/>
      <c r="U127" s="167"/>
      <c r="V127" s="167"/>
      <c r="W127" s="167"/>
      <c r="X127" s="167"/>
      <c r="Y127" s="167"/>
      <c r="Z127" s="167"/>
      <c r="AA127" s="167"/>
      <c r="AB127" s="167"/>
      <c r="AC127" s="167"/>
      <c r="AD127" s="167"/>
      <c r="AE127" s="110"/>
    </row>
    <row r="128" spans="2:31">
      <c r="F128"/>
      <c r="G128" s="3"/>
      <c r="K128" s="102"/>
      <c r="O128" s="109"/>
      <c r="P128" s="654"/>
      <c r="Q128" s="167"/>
      <c r="R128" s="167"/>
      <c r="S128" s="167"/>
      <c r="T128" s="167"/>
      <c r="U128" s="167"/>
      <c r="V128" s="167"/>
      <c r="W128" s="167"/>
      <c r="X128" s="167"/>
      <c r="Y128" s="167"/>
      <c r="Z128" s="167"/>
      <c r="AA128" s="167"/>
      <c r="AB128" s="167"/>
      <c r="AC128" s="167"/>
      <c r="AD128" s="167"/>
      <c r="AE128" s="110"/>
    </row>
    <row r="129" spans="6:31">
      <c r="F129"/>
      <c r="H129" s="102"/>
      <c r="J129" s="102"/>
      <c r="K129" s="102"/>
      <c r="L129" s="102"/>
      <c r="M129" s="102"/>
      <c r="O129" s="109"/>
      <c r="P129" s="654"/>
      <c r="Q129" s="167"/>
      <c r="R129" s="167"/>
      <c r="S129" s="167"/>
      <c r="T129" s="167"/>
      <c r="U129" s="167"/>
      <c r="V129" s="167"/>
      <c r="W129" s="167"/>
      <c r="X129" s="167"/>
      <c r="Y129" s="167"/>
      <c r="Z129" s="167"/>
      <c r="AA129" s="167"/>
      <c r="AB129" s="167"/>
      <c r="AC129" s="167"/>
      <c r="AD129" s="167"/>
      <c r="AE129" s="110"/>
    </row>
    <row r="130" spans="6:31">
      <c r="F130"/>
      <c r="H130" s="102"/>
      <c r="J130" s="102"/>
      <c r="L130" s="102"/>
      <c r="M130" s="102"/>
      <c r="O130" s="109"/>
      <c r="P130" s="654"/>
      <c r="Q130" s="167"/>
      <c r="R130" s="167"/>
      <c r="S130" s="167"/>
      <c r="T130" s="167"/>
      <c r="U130" s="167"/>
      <c r="V130" s="167"/>
      <c r="W130" s="167"/>
      <c r="X130" s="167"/>
      <c r="Y130" s="167"/>
      <c r="Z130" s="167"/>
      <c r="AA130" s="167"/>
      <c r="AB130" s="167"/>
      <c r="AC130" s="167"/>
      <c r="AD130" s="167"/>
      <c r="AE130" s="110"/>
    </row>
    <row r="131" spans="6:31">
      <c r="F131"/>
      <c r="G131" s="7"/>
      <c r="O131" s="109"/>
      <c r="P131" s="654"/>
      <c r="Q131" s="167"/>
      <c r="R131" s="167"/>
      <c r="S131" s="167"/>
      <c r="T131" s="167"/>
      <c r="U131" s="167"/>
      <c r="V131" s="167"/>
      <c r="W131" s="167"/>
      <c r="X131" s="167"/>
      <c r="Y131" s="167"/>
      <c r="Z131" s="167"/>
      <c r="AA131" s="167"/>
      <c r="AB131" s="167"/>
      <c r="AC131" s="167"/>
      <c r="AD131" s="167"/>
      <c r="AE131" s="110"/>
    </row>
    <row r="132" spans="6:31">
      <c r="F132"/>
      <c r="N132" s="106"/>
      <c r="O132" s="109"/>
      <c r="P132" s="654"/>
      <c r="Q132" s="167"/>
      <c r="R132" s="167"/>
      <c r="S132" s="167"/>
      <c r="T132" s="167"/>
      <c r="U132" s="167"/>
      <c r="V132" s="167"/>
      <c r="W132" s="167"/>
      <c r="X132" s="167"/>
      <c r="Y132" s="167"/>
      <c r="Z132" s="167"/>
      <c r="AA132" s="167"/>
      <c r="AB132" s="167"/>
      <c r="AC132" s="167"/>
      <c r="AD132" s="167"/>
      <c r="AE132" s="110"/>
    </row>
    <row r="133" spans="6:31">
      <c r="F133"/>
      <c r="N133" s="7"/>
      <c r="O133" s="109"/>
      <c r="P133" s="654"/>
      <c r="Q133" s="167"/>
      <c r="R133" s="167"/>
      <c r="S133" s="167"/>
      <c r="T133" s="167"/>
      <c r="U133" s="167"/>
      <c r="V133" s="167"/>
      <c r="W133" s="167"/>
      <c r="X133" s="167"/>
      <c r="Y133" s="167"/>
      <c r="Z133" s="167"/>
      <c r="AA133" s="167"/>
      <c r="AB133" s="167"/>
      <c r="AC133" s="167"/>
      <c r="AD133" s="169"/>
      <c r="AE133" s="110"/>
    </row>
    <row r="134" spans="6:31">
      <c r="F134"/>
      <c r="G134" s="102"/>
      <c r="N134" s="7"/>
      <c r="O134" s="109"/>
      <c r="P134" s="654"/>
      <c r="Q134" s="167"/>
      <c r="R134" s="167"/>
      <c r="S134" s="167"/>
      <c r="T134" s="167"/>
      <c r="U134" s="167"/>
      <c r="V134" s="167"/>
      <c r="W134" s="167"/>
      <c r="X134" s="167"/>
      <c r="Y134" s="167"/>
      <c r="Z134" s="167"/>
      <c r="AA134" s="167"/>
      <c r="AB134" s="167"/>
      <c r="AC134" s="167"/>
      <c r="AD134" s="167"/>
      <c r="AE134" s="110"/>
    </row>
    <row r="135" spans="6:31">
      <c r="F135"/>
      <c r="G135" s="102"/>
      <c r="N135" s="7"/>
      <c r="P135" s="654"/>
      <c r="Q135" s="167"/>
      <c r="R135" s="167"/>
      <c r="S135" s="167"/>
      <c r="T135" s="167"/>
      <c r="U135" s="167"/>
      <c r="V135" s="167"/>
      <c r="W135" s="167"/>
      <c r="X135" s="167"/>
      <c r="Y135" s="167"/>
      <c r="Z135" s="167"/>
      <c r="AA135" s="167"/>
      <c r="AB135" s="167"/>
      <c r="AC135" s="167"/>
      <c r="AD135" s="167"/>
    </row>
    <row r="136" spans="6:31">
      <c r="F136"/>
      <c r="N136" s="7"/>
      <c r="O136" s="113"/>
      <c r="P136" s="654"/>
      <c r="Q136" s="167"/>
      <c r="R136" s="167"/>
      <c r="S136" s="167"/>
      <c r="T136" s="167"/>
      <c r="U136" s="167"/>
      <c r="V136" s="167"/>
      <c r="W136" s="167"/>
      <c r="X136" s="167"/>
      <c r="Y136" s="167"/>
      <c r="Z136" s="167"/>
      <c r="AA136" s="167"/>
      <c r="AB136" s="167"/>
      <c r="AC136" s="167"/>
      <c r="AD136" s="167"/>
      <c r="AE136" s="114"/>
    </row>
    <row r="137" spans="6:31">
      <c r="F137"/>
      <c r="N137" s="7"/>
      <c r="O137" s="113"/>
      <c r="P137" s="654"/>
      <c r="Q137" s="167"/>
      <c r="R137" s="167"/>
      <c r="S137" s="167"/>
      <c r="T137" s="167"/>
      <c r="U137" s="167"/>
      <c r="V137" s="167"/>
      <c r="W137" s="167"/>
      <c r="X137" s="167"/>
      <c r="Y137" s="167"/>
      <c r="Z137" s="167"/>
      <c r="AA137" s="167"/>
      <c r="AB137" s="167"/>
      <c r="AC137" s="167"/>
      <c r="AD137" s="167"/>
      <c r="AE137" s="114"/>
    </row>
    <row r="138" spans="6:31">
      <c r="F138"/>
      <c r="N138" s="7"/>
      <c r="O138" s="111"/>
      <c r="P138" s="654"/>
      <c r="Q138" s="167"/>
      <c r="R138" s="167"/>
      <c r="S138" s="167"/>
      <c r="T138" s="167"/>
      <c r="U138" s="167"/>
      <c r="V138" s="167"/>
      <c r="W138" s="167"/>
      <c r="X138" s="167"/>
      <c r="Y138" s="167"/>
      <c r="Z138" s="167"/>
      <c r="AA138" s="167"/>
      <c r="AB138" s="167"/>
      <c r="AC138" s="167"/>
      <c r="AD138" s="167"/>
      <c r="AE138" s="112"/>
    </row>
    <row r="139" spans="6:31">
      <c r="K139" s="106"/>
      <c r="N139" s="7"/>
      <c r="P139" s="654"/>
      <c r="Q139" s="167"/>
      <c r="R139" s="167"/>
      <c r="S139" s="167"/>
      <c r="T139" s="167"/>
      <c r="U139" s="167"/>
      <c r="V139" s="167"/>
      <c r="W139" s="167"/>
      <c r="X139" s="167"/>
      <c r="Y139" s="167"/>
      <c r="Z139" s="167"/>
      <c r="AA139" s="167"/>
      <c r="AB139" s="167"/>
      <c r="AC139" s="167"/>
      <c r="AD139" s="167"/>
    </row>
    <row r="140" spans="6:31">
      <c r="F140"/>
      <c r="H140" s="106"/>
      <c r="J140" s="106"/>
      <c r="K140" s="7"/>
      <c r="L140" s="106"/>
      <c r="M140" s="106"/>
      <c r="N140" s="7"/>
      <c r="P140" s="654"/>
      <c r="Q140" s="167"/>
      <c r="R140" s="167"/>
      <c r="S140" s="167"/>
      <c r="T140" s="167"/>
      <c r="U140" s="167"/>
      <c r="V140" s="167"/>
      <c r="W140" s="167"/>
      <c r="X140" s="167"/>
      <c r="Y140" s="167"/>
      <c r="Z140" s="167"/>
      <c r="AA140" s="167"/>
      <c r="AB140" s="167"/>
      <c r="AC140" s="167"/>
      <c r="AD140" s="167"/>
    </row>
    <row r="141" spans="6:31">
      <c r="F141"/>
      <c r="H141" s="7"/>
      <c r="J141" s="7"/>
      <c r="K141" s="7"/>
      <c r="L141" s="7"/>
      <c r="M141" s="7"/>
      <c r="N141" s="7"/>
      <c r="P141" s="654"/>
      <c r="Q141" s="167"/>
      <c r="R141" s="167"/>
      <c r="S141" s="167"/>
      <c r="T141" s="167"/>
      <c r="U141" s="167"/>
      <c r="V141" s="167"/>
      <c r="W141" s="167"/>
      <c r="X141" s="167"/>
      <c r="Y141" s="167"/>
      <c r="Z141" s="167"/>
      <c r="AA141" s="167"/>
      <c r="AB141" s="167"/>
      <c r="AC141" s="167"/>
      <c r="AD141" s="167"/>
    </row>
    <row r="142" spans="6:31">
      <c r="F142"/>
      <c r="H142" s="7"/>
      <c r="J142" s="7"/>
      <c r="K142" s="7"/>
      <c r="L142" s="7"/>
      <c r="M142" s="7"/>
      <c r="N142" s="7"/>
      <c r="P142" s="654"/>
      <c r="Q142" s="167"/>
      <c r="R142" s="167"/>
      <c r="S142" s="167"/>
      <c r="T142" s="167"/>
      <c r="U142" s="167"/>
      <c r="V142" s="167"/>
      <c r="W142" s="167"/>
      <c r="X142" s="167"/>
      <c r="Y142" s="167"/>
      <c r="Z142" s="167"/>
      <c r="AA142" s="167"/>
      <c r="AB142" s="167"/>
      <c r="AC142" s="167"/>
      <c r="AD142" s="167"/>
    </row>
    <row r="143" spans="6:31">
      <c r="F143"/>
      <c r="H143" s="7"/>
      <c r="J143" s="7"/>
      <c r="K143" s="7"/>
      <c r="L143" s="7"/>
      <c r="M143" s="7"/>
      <c r="P143" s="654"/>
      <c r="Q143" s="167"/>
      <c r="R143" s="167"/>
      <c r="S143" s="167"/>
      <c r="T143" s="167"/>
      <c r="U143" s="167"/>
      <c r="V143" s="167"/>
      <c r="W143" s="167"/>
      <c r="X143" s="167"/>
      <c r="Y143" s="167"/>
      <c r="Z143" s="167"/>
      <c r="AA143" s="167"/>
      <c r="AB143" s="167"/>
      <c r="AC143" s="167"/>
      <c r="AD143" s="167"/>
    </row>
    <row r="144" spans="6:31">
      <c r="F144"/>
      <c r="H144" s="7"/>
      <c r="J144" s="7"/>
      <c r="K144" s="7"/>
      <c r="L144" s="7"/>
      <c r="M144" s="7"/>
      <c r="N144" s="115"/>
      <c r="P144" s="654"/>
      <c r="Q144" s="167"/>
      <c r="R144" s="167"/>
      <c r="S144" s="167"/>
      <c r="T144" s="167"/>
      <c r="U144" s="167"/>
      <c r="V144" s="167"/>
      <c r="W144" s="167"/>
      <c r="X144" s="167"/>
      <c r="Y144" s="167"/>
      <c r="Z144" s="167"/>
      <c r="AA144" s="167"/>
      <c r="AB144" s="167"/>
      <c r="AC144" s="167"/>
      <c r="AD144" s="167"/>
    </row>
    <row r="145" spans="2:31">
      <c r="F145"/>
      <c r="G145" s="106"/>
      <c r="H145" s="7"/>
      <c r="J145" s="7"/>
      <c r="K145" s="7"/>
      <c r="L145" s="7"/>
      <c r="M145" s="7"/>
      <c r="N145" s="115"/>
      <c r="P145" s="654"/>
      <c r="Q145" s="167"/>
      <c r="R145" s="167"/>
      <c r="S145" s="167"/>
      <c r="T145" s="167"/>
      <c r="U145" s="167"/>
      <c r="V145" s="167"/>
      <c r="W145" s="167"/>
      <c r="X145" s="167"/>
      <c r="Y145" s="167"/>
      <c r="Z145" s="167"/>
      <c r="AA145" s="167"/>
      <c r="AB145" s="167"/>
      <c r="AC145" s="167"/>
      <c r="AD145" s="167"/>
    </row>
    <row r="146" spans="2:31">
      <c r="F146"/>
      <c r="G146" s="7"/>
      <c r="H146" s="7"/>
      <c r="J146" s="7"/>
      <c r="K146" s="7"/>
      <c r="L146" s="7"/>
      <c r="M146" s="7"/>
      <c r="N146" s="106"/>
      <c r="P146" s="654"/>
      <c r="Q146" s="167"/>
      <c r="R146" s="167"/>
      <c r="S146" s="167"/>
      <c r="T146" s="167"/>
      <c r="U146" s="167"/>
      <c r="V146" s="167"/>
      <c r="W146" s="167"/>
      <c r="X146" s="167"/>
      <c r="Y146" s="167"/>
      <c r="Z146" s="167"/>
      <c r="AA146" s="167"/>
      <c r="AB146" s="167"/>
      <c r="AC146" s="167"/>
      <c r="AD146" s="167"/>
    </row>
    <row r="147" spans="2:31">
      <c r="F147"/>
      <c r="G147" s="7"/>
      <c r="H147" s="7"/>
      <c r="J147" s="7"/>
      <c r="K147" s="7"/>
      <c r="L147" s="7"/>
      <c r="M147" s="7"/>
      <c r="P147" s="654"/>
      <c r="Q147" s="167"/>
      <c r="R147" s="167"/>
      <c r="S147" s="167"/>
      <c r="T147" s="167"/>
      <c r="U147" s="167"/>
      <c r="V147" s="167"/>
      <c r="W147" s="167"/>
      <c r="X147" s="167"/>
      <c r="Y147" s="167"/>
      <c r="Z147" s="167"/>
      <c r="AA147" s="167"/>
      <c r="AB147" s="167"/>
      <c r="AC147" s="167"/>
      <c r="AD147" s="167"/>
    </row>
    <row r="148" spans="2:31">
      <c r="F148"/>
      <c r="G148" s="7"/>
      <c r="H148" s="7"/>
      <c r="J148" s="7"/>
      <c r="K148" s="7"/>
      <c r="L148" s="7"/>
      <c r="M148" s="7"/>
      <c r="Q148" s="167"/>
      <c r="R148" s="167"/>
      <c r="S148" s="167"/>
      <c r="T148" s="167"/>
      <c r="U148" s="167"/>
      <c r="V148" s="167"/>
      <c r="W148" s="167"/>
      <c r="X148" s="167"/>
      <c r="Y148" s="167"/>
      <c r="Z148" s="167"/>
      <c r="AA148" s="167"/>
      <c r="AB148" s="167"/>
      <c r="AC148" s="167"/>
      <c r="AD148" s="167"/>
    </row>
    <row r="149" spans="2:31">
      <c r="F149"/>
      <c r="G149" s="7"/>
      <c r="H149" s="7"/>
      <c r="J149" s="7"/>
      <c r="K149" s="7"/>
      <c r="L149" s="7"/>
      <c r="M149" s="7"/>
      <c r="Q149" s="167"/>
      <c r="R149" s="167"/>
      <c r="S149" s="167"/>
      <c r="T149" s="167"/>
      <c r="U149" s="167"/>
      <c r="V149" s="167"/>
      <c r="W149" s="167"/>
      <c r="X149" s="167"/>
      <c r="Y149" s="167"/>
      <c r="Z149" s="167"/>
      <c r="AA149" s="167"/>
      <c r="AB149" s="167"/>
      <c r="AC149" s="167"/>
      <c r="AD149" s="167"/>
    </row>
    <row r="150" spans="2:31">
      <c r="F150"/>
      <c r="G150" s="7"/>
      <c r="H150" s="7"/>
      <c r="J150" s="7"/>
      <c r="L150" s="7"/>
      <c r="M150" s="7"/>
      <c r="O150" s="116"/>
      <c r="Q150" s="167"/>
      <c r="R150" s="167"/>
      <c r="S150" s="167"/>
      <c r="T150" s="167"/>
      <c r="U150" s="167"/>
      <c r="V150" s="167"/>
      <c r="W150" s="167"/>
      <c r="X150" s="167"/>
      <c r="Y150" s="167"/>
      <c r="Z150" s="167"/>
      <c r="AA150" s="167"/>
      <c r="AB150" s="167"/>
      <c r="AC150" s="167"/>
      <c r="AD150" s="167"/>
      <c r="AE150" s="117"/>
    </row>
    <row r="151" spans="2:31">
      <c r="F151"/>
      <c r="G151" s="7"/>
      <c r="K151" s="115"/>
      <c r="Q151" s="167"/>
      <c r="R151" s="167"/>
      <c r="S151" s="167"/>
      <c r="T151" s="167"/>
      <c r="U151" s="167"/>
      <c r="V151" s="167"/>
      <c r="W151" s="167"/>
      <c r="X151" s="167"/>
      <c r="Y151" s="167"/>
      <c r="Z151" s="167"/>
      <c r="AA151" s="167"/>
      <c r="AB151" s="167"/>
      <c r="AC151" s="167"/>
      <c r="AD151" s="167"/>
    </row>
    <row r="152" spans="2:31">
      <c r="F152"/>
      <c r="G152" s="7"/>
      <c r="H152" s="115"/>
      <c r="J152" s="115"/>
      <c r="K152" s="115"/>
      <c r="L152" s="115"/>
      <c r="M152" s="115"/>
      <c r="Q152" s="167"/>
      <c r="R152" s="167"/>
      <c r="S152" s="167"/>
      <c r="T152" s="167"/>
      <c r="U152" s="167"/>
      <c r="V152" s="167"/>
      <c r="W152" s="167"/>
      <c r="X152" s="167"/>
      <c r="Y152" s="167"/>
      <c r="Z152" s="167"/>
      <c r="AA152" s="167"/>
      <c r="AB152" s="167"/>
      <c r="AC152" s="167"/>
      <c r="AD152" s="167"/>
    </row>
    <row r="153" spans="2:31">
      <c r="F153"/>
      <c r="G153" s="7"/>
      <c r="H153" s="115"/>
      <c r="J153" s="115"/>
      <c r="K153" s="106"/>
      <c r="L153" s="115"/>
      <c r="M153" s="115"/>
      <c r="Q153" s="167"/>
      <c r="R153" s="167"/>
      <c r="S153" s="167"/>
      <c r="T153" s="167"/>
      <c r="U153" s="167"/>
      <c r="V153" s="167"/>
      <c r="W153" s="167"/>
      <c r="X153" s="167"/>
      <c r="Y153" s="167"/>
      <c r="Z153" s="167"/>
      <c r="AA153" s="167"/>
      <c r="AB153" s="167"/>
      <c r="AC153" s="167"/>
      <c r="AD153" s="167"/>
    </row>
    <row r="154" spans="2:31">
      <c r="F154"/>
      <c r="G154" s="7"/>
      <c r="H154" s="106"/>
      <c r="J154" s="106"/>
      <c r="L154" s="106"/>
      <c r="M154" s="106"/>
      <c r="O154" s="97"/>
      <c r="Q154" s="167"/>
      <c r="R154" s="167"/>
      <c r="S154" s="167"/>
      <c r="T154" s="167"/>
      <c r="U154" s="167"/>
      <c r="V154" s="167"/>
      <c r="X154" s="167"/>
      <c r="Y154" s="167"/>
      <c r="Z154" s="167"/>
      <c r="AA154" s="167"/>
      <c r="AB154" s="167"/>
      <c r="AC154" s="167"/>
      <c r="AD154" s="167"/>
      <c r="AE154" s="98"/>
    </row>
    <row r="155" spans="2:31">
      <c r="F155"/>
      <c r="G155" s="7"/>
      <c r="O155" s="97"/>
      <c r="X155" s="167"/>
      <c r="Y155" s="167"/>
      <c r="Z155" s="167"/>
      <c r="AA155" s="167"/>
      <c r="AB155" s="167"/>
      <c r="AC155" s="167"/>
      <c r="AD155" s="167"/>
      <c r="AE155" s="98"/>
    </row>
    <row r="156" spans="2:31">
      <c r="B156" s="103"/>
      <c r="O156" s="97"/>
      <c r="AE156" s="98"/>
    </row>
    <row r="157" spans="2:31">
      <c r="F157"/>
      <c r="G157" s="115"/>
      <c r="O157" s="97"/>
      <c r="AE157" s="98"/>
    </row>
    <row r="158" spans="2:31">
      <c r="F158"/>
      <c r="G158" s="115"/>
      <c r="N158" s="118"/>
      <c r="O158" s="97"/>
      <c r="AE158" s="98"/>
    </row>
    <row r="159" spans="2:31">
      <c r="F159"/>
      <c r="G159" s="106"/>
      <c r="O159" s="97"/>
      <c r="AE159" s="98"/>
    </row>
    <row r="160" spans="2:31">
      <c r="F160"/>
      <c r="O160" s="97"/>
      <c r="AE160" s="98"/>
    </row>
    <row r="161" spans="1:31">
      <c r="F161"/>
      <c r="O161" s="97"/>
      <c r="AE161" s="98"/>
    </row>
    <row r="162" spans="1:31">
      <c r="F162"/>
      <c r="N162"/>
      <c r="O162" s="97"/>
      <c r="AE162" s="98"/>
    </row>
    <row r="163" spans="1:31">
      <c r="F163"/>
      <c r="N163"/>
      <c r="O163" s="97"/>
      <c r="AE163" s="98"/>
    </row>
    <row r="164" spans="1:31">
      <c r="F164"/>
      <c r="N164"/>
      <c r="O164" s="97"/>
      <c r="AE164" s="98"/>
    </row>
    <row r="165" spans="1:31">
      <c r="F165"/>
      <c r="K165" s="118"/>
      <c r="N165"/>
      <c r="O165" s="97"/>
      <c r="AE165" s="98"/>
    </row>
    <row r="166" spans="1:31">
      <c r="F166"/>
      <c r="H166" s="118"/>
      <c r="J166" s="118"/>
      <c r="L166" s="118"/>
      <c r="M166" s="118"/>
      <c r="N166"/>
      <c r="O166" s="97"/>
      <c r="AE166" s="98"/>
    </row>
    <row r="167" spans="1:31">
      <c r="F167"/>
      <c r="N167"/>
      <c r="O167" s="97"/>
      <c r="AE167" s="98"/>
    </row>
    <row r="168" spans="1:31">
      <c r="F168"/>
      <c r="N168"/>
      <c r="O168" s="97"/>
      <c r="AE168" s="98"/>
    </row>
    <row r="169" spans="1:31">
      <c r="F169"/>
      <c r="K169"/>
      <c r="N169"/>
      <c r="O169" s="97"/>
      <c r="AE169" s="98"/>
    </row>
    <row r="170" spans="1:31">
      <c r="F170"/>
      <c r="H170"/>
      <c r="J170"/>
      <c r="K170"/>
      <c r="L170"/>
      <c r="M170"/>
      <c r="N170"/>
    </row>
    <row r="171" spans="1:31">
      <c r="F171"/>
      <c r="G171" s="118"/>
      <c r="H171"/>
      <c r="J171"/>
      <c r="K171"/>
      <c r="L171"/>
      <c r="M171"/>
      <c r="N171"/>
      <c r="O171" s="97"/>
      <c r="AE171" s="98"/>
    </row>
    <row r="172" spans="1:31">
      <c r="A172" s="53"/>
      <c r="F172"/>
      <c r="H172"/>
      <c r="J172"/>
      <c r="K172"/>
      <c r="L172"/>
      <c r="M172"/>
      <c r="N172"/>
      <c r="O172" s="97"/>
      <c r="AE172" s="98"/>
    </row>
    <row r="173" spans="1:31">
      <c r="F173"/>
      <c r="H173"/>
      <c r="J173"/>
      <c r="K173"/>
      <c r="L173"/>
      <c r="M173"/>
      <c r="N173"/>
      <c r="O173" s="97"/>
      <c r="AE173" s="98"/>
    </row>
    <row r="174" spans="1:31">
      <c r="F174"/>
      <c r="H174"/>
      <c r="J174"/>
      <c r="K174"/>
      <c r="L174"/>
      <c r="M174"/>
      <c r="N174"/>
      <c r="O174" s="97"/>
      <c r="AE174" s="98"/>
    </row>
    <row r="175" spans="1:31">
      <c r="G175"/>
      <c r="H175"/>
      <c r="J175"/>
      <c r="K175"/>
      <c r="L175"/>
      <c r="M175"/>
      <c r="N175"/>
      <c r="O175" s="97"/>
      <c r="AE175" s="98"/>
    </row>
    <row r="176" spans="1:31">
      <c r="G176"/>
      <c r="H176"/>
      <c r="J176"/>
      <c r="K176"/>
      <c r="L176"/>
      <c r="M176"/>
      <c r="O176" s="97"/>
      <c r="AE176" s="98"/>
    </row>
    <row r="177" spans="7:31">
      <c r="G177"/>
      <c r="H177"/>
      <c r="J177"/>
      <c r="K177"/>
      <c r="L177"/>
      <c r="M177"/>
      <c r="N177"/>
      <c r="O177" s="97"/>
      <c r="AE177" s="98"/>
    </row>
    <row r="178" spans="7:31">
      <c r="G178"/>
      <c r="H178"/>
      <c r="J178"/>
      <c r="K178"/>
      <c r="L178"/>
      <c r="M178"/>
      <c r="N178"/>
      <c r="O178" s="97"/>
      <c r="W178" s="2"/>
      <c r="AE178" s="98"/>
    </row>
    <row r="179" spans="7:31">
      <c r="G179"/>
      <c r="H179"/>
      <c r="J179"/>
      <c r="K179"/>
      <c r="L179"/>
      <c r="M179"/>
      <c r="N179"/>
      <c r="O179" s="97"/>
      <c r="AE179" s="98"/>
    </row>
    <row r="180" spans="7:31">
      <c r="G180"/>
      <c r="H180"/>
      <c r="J180"/>
      <c r="K180"/>
      <c r="L180"/>
      <c r="M180"/>
      <c r="N180"/>
      <c r="O180" s="97"/>
      <c r="X180" s="2"/>
      <c r="AE180" s="98"/>
    </row>
    <row r="181" spans="7:31">
      <c r="G181"/>
      <c r="H181"/>
      <c r="J181"/>
      <c r="K181"/>
      <c r="L181"/>
      <c r="M181"/>
      <c r="N181"/>
      <c r="O181" s="97"/>
      <c r="AE181" s="98"/>
    </row>
    <row r="182" spans="7:31">
      <c r="G182"/>
      <c r="H182"/>
      <c r="J182"/>
      <c r="K182"/>
      <c r="L182"/>
      <c r="M182"/>
      <c r="N182"/>
      <c r="O182" s="97"/>
      <c r="AE182" s="98"/>
    </row>
    <row r="183" spans="7:31">
      <c r="G183"/>
      <c r="H183"/>
      <c r="J183"/>
      <c r="L183"/>
      <c r="M183"/>
      <c r="N183"/>
      <c r="O183" s="97"/>
      <c r="AE183" s="98"/>
    </row>
    <row r="184" spans="7:31">
      <c r="G184"/>
      <c r="K184"/>
      <c r="N184"/>
      <c r="O184" s="97"/>
      <c r="AE184" s="98"/>
    </row>
    <row r="185" spans="7:31">
      <c r="G185"/>
      <c r="H185"/>
      <c r="J185"/>
      <c r="K185"/>
      <c r="L185"/>
      <c r="M185"/>
      <c r="N185"/>
      <c r="O185" s="97"/>
      <c r="AE185" s="98"/>
    </row>
    <row r="186" spans="7:31">
      <c r="G186"/>
      <c r="H186"/>
      <c r="J186"/>
      <c r="K186"/>
      <c r="L186"/>
      <c r="M186"/>
      <c r="N186"/>
      <c r="O186" s="97"/>
      <c r="S186" s="2"/>
      <c r="AE186" s="98"/>
    </row>
    <row r="187" spans="7:31">
      <c r="G187"/>
      <c r="H187"/>
      <c r="J187"/>
      <c r="K187"/>
      <c r="L187"/>
      <c r="M187"/>
      <c r="N187"/>
    </row>
    <row r="188" spans="7:31">
      <c r="G188"/>
      <c r="H188"/>
      <c r="J188"/>
      <c r="K188"/>
      <c r="L188"/>
      <c r="M188"/>
      <c r="N188"/>
    </row>
    <row r="189" spans="7:31">
      <c r="H189"/>
      <c r="J189"/>
      <c r="K189"/>
      <c r="L189"/>
      <c r="M189"/>
      <c r="N189"/>
    </row>
    <row r="190" spans="7:31">
      <c r="G190"/>
      <c r="H190"/>
      <c r="J190"/>
      <c r="K190"/>
      <c r="L190"/>
      <c r="M190"/>
      <c r="N190"/>
    </row>
    <row r="191" spans="7:31">
      <c r="G191"/>
      <c r="H191"/>
      <c r="J191"/>
      <c r="K191"/>
      <c r="L191"/>
      <c r="M191"/>
      <c r="N191"/>
    </row>
    <row r="192" spans="7:31">
      <c r="G192"/>
      <c r="H192"/>
      <c r="J192"/>
      <c r="K192"/>
      <c r="L192"/>
      <c r="M192"/>
      <c r="N192"/>
      <c r="AB192" s="2"/>
      <c r="AC192" s="2"/>
    </row>
    <row r="193" spans="2:14">
      <c r="G193"/>
      <c r="H193"/>
      <c r="J193"/>
      <c r="K193"/>
      <c r="L193"/>
      <c r="M193"/>
      <c r="N193"/>
    </row>
    <row r="194" spans="2:14">
      <c r="G194"/>
      <c r="H194"/>
      <c r="J194"/>
      <c r="K194"/>
      <c r="L194"/>
      <c r="M194"/>
      <c r="N194"/>
    </row>
    <row r="195" spans="2:14">
      <c r="B195" s="103" t="s">
        <v>141</v>
      </c>
      <c r="G195"/>
      <c r="H195"/>
      <c r="J195"/>
      <c r="K195"/>
      <c r="L195"/>
      <c r="M195"/>
    </row>
    <row r="196" spans="2:14">
      <c r="G196"/>
      <c r="H196"/>
      <c r="J196"/>
      <c r="K196"/>
      <c r="L196"/>
      <c r="M196"/>
    </row>
    <row r="197" spans="2:14">
      <c r="G197"/>
      <c r="H197"/>
      <c r="J197"/>
      <c r="K197"/>
      <c r="L197"/>
      <c r="M197"/>
    </row>
    <row r="198" spans="2:14">
      <c r="G198"/>
      <c r="H198"/>
      <c r="J198"/>
      <c r="K198"/>
      <c r="L198"/>
      <c r="M198"/>
    </row>
    <row r="199" spans="2:14">
      <c r="G199"/>
      <c r="H199"/>
      <c r="J199"/>
      <c r="K199"/>
      <c r="L199"/>
      <c r="M199"/>
    </row>
    <row r="200" spans="2:14">
      <c r="G200"/>
      <c r="H200"/>
      <c r="J200"/>
      <c r="K200"/>
      <c r="L200"/>
      <c r="M200"/>
    </row>
    <row r="201" spans="2:14">
      <c r="G201"/>
      <c r="H201"/>
      <c r="J201"/>
      <c r="K201"/>
      <c r="L201"/>
      <c r="M201"/>
    </row>
    <row r="202" spans="2:14">
      <c r="G202"/>
      <c r="H202"/>
      <c r="J202"/>
      <c r="L202"/>
      <c r="M202"/>
    </row>
    <row r="203" spans="2:14">
      <c r="G203"/>
    </row>
    <row r="204" spans="2:14">
      <c r="G204"/>
    </row>
    <row r="205" spans="2:14">
      <c r="G205"/>
    </row>
    <row r="206" spans="2:14">
      <c r="G206"/>
    </row>
    <row r="207" spans="2:14">
      <c r="G207"/>
    </row>
  </sheetData>
  <protectedRanges>
    <protectedRange sqref="D24:D34 I24:I25 C48:D51 D58 E47 C38:D43" name="Range2"/>
    <protectedRange sqref="C12:D14 C16:D21 D24:D34 I24:I25 C48:D51 D58 E47 C38:D43" name="Range1"/>
    <protectedRange sqref="J38:J43" name="Range2_1"/>
    <protectedRange sqref="J38:J43" name="Range1_1"/>
    <protectedRange sqref="K38:K43" name="Range2_2"/>
    <protectedRange sqref="K38:K43" name="Range1_2"/>
  </protectedRanges>
  <mergeCells count="50">
    <mergeCell ref="B61:B62"/>
    <mergeCell ref="C47:D47"/>
    <mergeCell ref="C48:D48"/>
    <mergeCell ref="C49:D49"/>
    <mergeCell ref="C50:D50"/>
    <mergeCell ref="C51:D51"/>
    <mergeCell ref="H51:I51"/>
    <mergeCell ref="H30:I30"/>
    <mergeCell ref="C16:D16"/>
    <mergeCell ref="C21:D21"/>
    <mergeCell ref="H23:I23"/>
    <mergeCell ref="H29:I29"/>
    <mergeCell ref="H28:I28"/>
    <mergeCell ref="C17:D17"/>
    <mergeCell ref="E17:F17"/>
    <mergeCell ref="C18:D18"/>
    <mergeCell ref="C19:D19"/>
    <mergeCell ref="C20:D20"/>
    <mergeCell ref="H54:I54"/>
    <mergeCell ref="J54:M54"/>
    <mergeCell ref="AD5:AD7"/>
    <mergeCell ref="A5:N7"/>
    <mergeCell ref="P5:AC7"/>
    <mergeCell ref="C36:D36"/>
    <mergeCell ref="B9:F9"/>
    <mergeCell ref="C11:D11"/>
    <mergeCell ref="C12:D12"/>
    <mergeCell ref="W12:X12"/>
    <mergeCell ref="W13:X13"/>
    <mergeCell ref="W14:X14"/>
    <mergeCell ref="C46:D46"/>
    <mergeCell ref="C13:D13"/>
    <mergeCell ref="C14:D14"/>
    <mergeCell ref="C15:D15"/>
    <mergeCell ref="T51:U51"/>
    <mergeCell ref="P102:P120"/>
    <mergeCell ref="P126:P147"/>
    <mergeCell ref="J36:K36"/>
    <mergeCell ref="H47:M47"/>
    <mergeCell ref="H48:I48"/>
    <mergeCell ref="H49:I49"/>
    <mergeCell ref="H52:I52"/>
    <mergeCell ref="J52:M52"/>
    <mergeCell ref="J51:M51"/>
    <mergeCell ref="J50:M50"/>
    <mergeCell ref="J49:M49"/>
    <mergeCell ref="J48:M48"/>
    <mergeCell ref="H37:I37"/>
    <mergeCell ref="H50:I50"/>
    <mergeCell ref="H53:I53"/>
  </mergeCells>
  <conditionalFormatting sqref="J25:L25 C48:D51 J28:L30 E47 D38:E44 K38:L44">
    <cfRule type="expression" dxfId="409" priority="34348">
      <formula>IF($I$25="TWD",1,0)</formula>
    </cfRule>
    <cfRule type="expression" dxfId="408" priority="34349">
      <formula>IF($I$25="SEK",1,0)</formula>
    </cfRule>
    <cfRule type="expression" dxfId="407" priority="34350">
      <formula>IF($I$25="RUB",1,0)</formula>
    </cfRule>
    <cfRule type="expression" dxfId="406" priority="34351">
      <formula>IF($I$25="NZD",1,0)</formula>
    </cfRule>
    <cfRule type="expression" dxfId="405" priority="34352">
      <formula>IF($I$25="NOK",1,0)</formula>
    </cfRule>
    <cfRule type="expression" dxfId="404" priority="34353">
      <formula>IF($I$25="KRW",1,0)</formula>
    </cfRule>
    <cfRule type="expression" dxfId="403" priority="34355">
      <formula>IF($I$25="AUD",1,0)</formula>
    </cfRule>
    <cfRule type="expression" dxfId="402" priority="34356">
      <formula>IF($I$25="BRL",1,0)</formula>
    </cfRule>
    <cfRule type="expression" dxfId="401" priority="34357">
      <formula>IF($I$25="CAD",1,0)</formula>
    </cfRule>
    <cfRule type="expression" dxfId="400" priority="34358">
      <formula>IF($I$25="CHF",1,0)</formula>
    </cfRule>
    <cfRule type="expression" dxfId="399" priority="34359">
      <formula>IF($I$25="CNY",1,0)</formula>
    </cfRule>
    <cfRule type="expression" dxfId="398" priority="34360">
      <formula>IF($I$25="DKK",1,0)</formula>
    </cfRule>
    <cfRule type="expression" dxfId="397" priority="34361">
      <formula>IF($I$25="EUR",1,0)</formula>
    </cfRule>
    <cfRule type="expression" dxfId="396" priority="34362">
      <formula>IF($I$25="GBP",1,0)</formula>
    </cfRule>
    <cfRule type="expression" dxfId="395" priority="34363">
      <formula>IF($I$25="INR",1,0)</formula>
    </cfRule>
    <cfRule type="expression" dxfId="394" priority="34364">
      <formula>IF($I$25="JPY",1,0)</formula>
    </cfRule>
  </conditionalFormatting>
  <conditionalFormatting sqref="J25:L25 C48:D51 J28:L30 D38:E42 E43:E44 E47 D43 K38:L44">
    <cfRule type="expression" dxfId="393" priority="34354">
      <formula>IF($I$25="USD",1,0)</formula>
    </cfRule>
  </conditionalFormatting>
  <conditionalFormatting sqref="R30:V30 R24:V28 R34:V38 R42:V42">
    <cfRule type="expression" dxfId="392" priority="108">
      <formula>IF($I$25="USD",1,0)</formula>
    </cfRule>
    <cfRule type="expression" dxfId="391" priority="109">
      <formula>IF($I$25="AUD",1,0)</formula>
    </cfRule>
    <cfRule type="expression" dxfId="390" priority="110">
      <formula>IF($I$25="BRL",1,0)</formula>
    </cfRule>
    <cfRule type="expression" dxfId="389" priority="111">
      <formula>IF($I$25="CAD",1,0)</formula>
    </cfRule>
    <cfRule type="expression" dxfId="388" priority="112">
      <formula>IF($I$25="CHF",1,0)</formula>
    </cfRule>
    <cfRule type="expression" dxfId="387" priority="113">
      <formula>IF($I$25="CNY",1,0)</formula>
    </cfRule>
    <cfRule type="expression" dxfId="386" priority="114">
      <formula>IF($I$25="DKK",1,0)</formula>
    </cfRule>
    <cfRule type="expression" dxfId="385" priority="115">
      <formula>IF($I$25="EUR",1,0)</formula>
    </cfRule>
    <cfRule type="expression" dxfId="384" priority="116">
      <formula>IF($I$25="GBP",1,0)</formula>
    </cfRule>
    <cfRule type="expression" dxfId="383" priority="117">
      <formula>IF($I$25="INR",1,0)</formula>
    </cfRule>
    <cfRule type="expression" dxfId="382" priority="118">
      <formula>IF($I$25="JPY",1,0)</formula>
    </cfRule>
    <cfRule type="expression" dxfId="381" priority="119">
      <formula>IF($I$25="KRW",1,0)</formula>
    </cfRule>
    <cfRule type="expression" dxfId="380" priority="120">
      <formula>IF($I$25="NOK",1,0)</formula>
    </cfRule>
    <cfRule type="expression" dxfId="379" priority="121">
      <formula>IF($I$25="NZD",1,0)</formula>
    </cfRule>
    <cfRule type="expression" dxfId="378" priority="122">
      <formula>IF($I$25="RUB",1,0)</formula>
    </cfRule>
    <cfRule type="expression" dxfId="377" priority="123">
      <formula>IF($I$25="SEK",1,0)</formula>
    </cfRule>
    <cfRule type="expression" dxfId="376" priority="124">
      <formula>IF($I$25="TWD",1,0)</formula>
    </cfRule>
  </conditionalFormatting>
  <conditionalFormatting sqref="R39:V41">
    <cfRule type="expression" dxfId="375" priority="91">
      <formula>IF($I$21="USD",1,0)</formula>
    </cfRule>
    <cfRule type="expression" dxfId="374" priority="92">
      <formula>IF($I$21="AUD",1,0)</formula>
    </cfRule>
    <cfRule type="expression" dxfId="373" priority="93">
      <formula>IF($I$21="BRL",1,0)</formula>
    </cfRule>
    <cfRule type="expression" dxfId="372" priority="94">
      <formula>IF($I$21="CAD",1,0)</formula>
    </cfRule>
    <cfRule type="expression" dxfId="371" priority="95">
      <formula>IF($I$21="CHF",1,0)</formula>
    </cfRule>
    <cfRule type="expression" dxfId="370" priority="96">
      <formula>IF($I$21="CNY",1,0)</formula>
    </cfRule>
    <cfRule type="expression" dxfId="369" priority="97">
      <formula>IF($I$21="DKK",1,0)</formula>
    </cfRule>
    <cfRule type="expression" dxfId="368" priority="98">
      <formula>IF($I$21="EUR",1,0)</formula>
    </cfRule>
    <cfRule type="expression" dxfId="367" priority="99">
      <formula>IF($I$21="GBP",1,0)</formula>
    </cfRule>
    <cfRule type="expression" dxfId="366" priority="100">
      <formula>IF($I$21="INR",1,0)</formula>
    </cfRule>
    <cfRule type="expression" dxfId="365" priority="101">
      <formula>IF($I$21="JPY",1,0)</formula>
    </cfRule>
    <cfRule type="expression" dxfId="364" priority="102">
      <formula>IF($I$21="KRW",1,0)</formula>
    </cfRule>
    <cfRule type="expression" dxfId="363" priority="103">
      <formula>IF($I$21="NOK",1,0)</formula>
    </cfRule>
    <cfRule type="expression" dxfId="362" priority="104">
      <formula>IF($I$21="NZD",1,0)</formula>
    </cfRule>
    <cfRule type="expression" dxfId="361" priority="105">
      <formula>IF($I$21="RUB",1,0)</formula>
    </cfRule>
    <cfRule type="expression" dxfId="360" priority="106">
      <formula>IF($I$21="SEK",1,0)</formula>
    </cfRule>
    <cfRule type="expression" dxfId="359" priority="107">
      <formula>IF($I$21="TWD",1,0)</formula>
    </cfRule>
  </conditionalFormatting>
  <conditionalFormatting sqref="R46:V51">
    <cfRule type="expression" dxfId="358" priority="73">
      <formula>IF($I$25="CNY",1,0)</formula>
    </cfRule>
    <cfRule type="expression" dxfId="357" priority="74">
      <formula>IF($I$25="TWD",1,0)</formula>
    </cfRule>
    <cfRule type="expression" dxfId="356" priority="75">
      <formula>IF($I$25="SEK",1,0)</formula>
    </cfRule>
    <cfRule type="expression" dxfId="355" priority="76">
      <formula>IF($I$25="RUB",1,0)</formula>
    </cfRule>
    <cfRule type="expression" dxfId="354" priority="77">
      <formula>IF($I$25="NZD",1,0)</formula>
    </cfRule>
    <cfRule type="expression" dxfId="353" priority="78">
      <formula>IF($I$25="NOK",1,0)</formula>
    </cfRule>
    <cfRule type="expression" dxfId="352" priority="79">
      <formula>IF($I$25="KRW",1,0)</formula>
    </cfRule>
    <cfRule type="expression" dxfId="351" priority="80">
      <formula>IF($I$25="USD",1,0)</formula>
    </cfRule>
    <cfRule type="expression" dxfId="350" priority="81">
      <formula>IF($I$25="AUD",1,0)</formula>
    </cfRule>
    <cfRule type="expression" dxfId="349" priority="82">
      <formula>IF($I$25="BRL",1,0)</formula>
    </cfRule>
    <cfRule type="expression" dxfId="348" priority="83">
      <formula>IF($I$25="CAD",1,0)</formula>
    </cfRule>
    <cfRule type="expression" dxfId="347" priority="84">
      <formula>IF($I$25="CHF",1,0)</formula>
    </cfRule>
    <cfRule type="expression" dxfId="346" priority="85">
      <formula>IF($I$25="CNY",1,0)</formula>
    </cfRule>
    <cfRule type="expression" dxfId="345" priority="86">
      <formula>IF($I$25="DKK",1,0)</formula>
    </cfRule>
    <cfRule type="expression" dxfId="344" priority="87">
      <formula>IF($I$25="EUR",1,0)</formula>
    </cfRule>
    <cfRule type="expression" dxfId="343" priority="88">
      <formula>IF($I$25="GBP",1,0)</formula>
    </cfRule>
    <cfRule type="expression" dxfId="342" priority="89">
      <formula>IF($I$25="INR",1,0)</formula>
    </cfRule>
    <cfRule type="expression" dxfId="341" priority="90">
      <formula>IF($I$25="JPY",1,0)</formula>
    </cfRule>
  </conditionalFormatting>
  <conditionalFormatting sqref="W57:W59">
    <cfRule type="colorScale" priority="72">
      <colorScale>
        <cfvo type="num" val="0"/>
        <cfvo type="num" val="0"/>
        <color rgb="FFFF0000"/>
        <color rgb="FF00B050"/>
      </colorScale>
    </cfRule>
  </conditionalFormatting>
  <conditionalFormatting sqref="R56:V59">
    <cfRule type="expression" dxfId="340" priority="55">
      <formula>IF($I$25="USD",1,0)</formula>
    </cfRule>
    <cfRule type="expression" dxfId="339" priority="56">
      <formula>IF($I$25="AUD",1,0)</formula>
    </cfRule>
    <cfRule type="expression" dxfId="338" priority="57">
      <formula>IF($I$25="BRL",1,0)</formula>
    </cfRule>
    <cfRule type="expression" dxfId="337" priority="58">
      <formula>IF($I$25="CAD",1,0)</formula>
    </cfRule>
    <cfRule type="expression" dxfId="336" priority="59">
      <formula>IF($I$25="CHF",1,0)</formula>
    </cfRule>
    <cfRule type="expression" dxfId="335" priority="60">
      <formula>IF($I$25="CNY",1,0)</formula>
    </cfRule>
    <cfRule type="expression" dxfId="334" priority="61">
      <formula>IF($I$25="DKK",1,0)</formula>
    </cfRule>
    <cfRule type="expression" dxfId="333" priority="62">
      <formula>IF($I$25="EUR",1,0)</formula>
    </cfRule>
    <cfRule type="expression" dxfId="332" priority="63">
      <formula>IF($I$25="GBP",1,0)</formula>
    </cfRule>
    <cfRule type="expression" dxfId="331" priority="64">
      <formula>IF($I$25="INR",1,0)</formula>
    </cfRule>
    <cfRule type="expression" dxfId="330" priority="65">
      <formula>IF($I$25="JPY",1,0)</formula>
    </cfRule>
    <cfRule type="expression" dxfId="329" priority="66">
      <formula>IF($I$25="KRW",1,0)</formula>
    </cfRule>
    <cfRule type="expression" dxfId="328" priority="67">
      <formula>IF($I$25="NOK",1,0)</formula>
    </cfRule>
    <cfRule type="expression" dxfId="327" priority="68">
      <formula>IF($I$25="NZD",1,0)</formula>
    </cfRule>
    <cfRule type="expression" dxfId="326" priority="69">
      <formula>IF($I$25="RUB",1,0)</formula>
    </cfRule>
    <cfRule type="expression" dxfId="325" priority="70">
      <formula>IF($I$25="SEK",1,0)</formula>
    </cfRule>
    <cfRule type="expression" dxfId="324" priority="71">
      <formula>IF($I$25="TWD",1,0)</formula>
    </cfRule>
  </conditionalFormatting>
  <conditionalFormatting sqref="W19">
    <cfRule type="expression" dxfId="323" priority="26">
      <formula>IF(#REF!="YES",1,0)</formula>
    </cfRule>
    <cfRule type="expression" dxfId="322" priority="27">
      <formula>IF(#REF!="NO",1,0)</formula>
    </cfRule>
  </conditionalFormatting>
  <conditionalFormatting sqref="U13:Z14 W18:W19">
    <cfRule type="expression" dxfId="321" priority="4">
      <formula>IF($I$25="TWD",1,0)</formula>
    </cfRule>
    <cfRule type="expression" dxfId="320" priority="5">
      <formula>IF($I$25="SEK",1,0)</formula>
    </cfRule>
    <cfRule type="expression" dxfId="319" priority="6">
      <formula>IF($I$25="RUB",1,0)</formula>
    </cfRule>
    <cfRule type="expression" dxfId="318" priority="7">
      <formula>IF($I$25="NZD",1,0)</formula>
    </cfRule>
    <cfRule type="expression" dxfId="317" priority="8">
      <formula>IF($I$25="NOK",1,0)</formula>
    </cfRule>
    <cfRule type="expression" dxfId="316" priority="9">
      <formula>IF($I$25="KRW",1,0)</formula>
    </cfRule>
    <cfRule type="expression" dxfId="315" priority="10">
      <formula>IF($I$25="JPY",1,0)</formula>
    </cfRule>
    <cfRule type="expression" dxfId="314" priority="11">
      <formula>IF($I$25="INR",1,0)</formula>
    </cfRule>
    <cfRule type="expression" dxfId="313" priority="12">
      <formula>IF($I$25="GBP",1,0)</formula>
    </cfRule>
    <cfRule type="expression" dxfId="312" priority="13">
      <formula>IF($I$25="EUR",1,0)</formula>
    </cfRule>
    <cfRule type="expression" dxfId="311" priority="14">
      <formula>IF($I$25="DKK",1,0)</formula>
    </cfRule>
    <cfRule type="expression" dxfId="310" priority="15">
      <formula>IF($I$25="CHF",1,0)</formula>
    </cfRule>
    <cfRule type="expression" dxfId="309" priority="16">
      <formula>IF($I$25="CAD",1,0)</formula>
    </cfRule>
    <cfRule type="expression" dxfId="308" priority="17">
      <formula>IF($I$25="BRL",1,0)</formula>
    </cfRule>
    <cfRule type="expression" dxfId="307" priority="18">
      <formula>IF($I$25="AUD",1,0)</formula>
    </cfRule>
    <cfRule type="expression" dxfId="306" priority="19">
      <formula>IF($I$25="USD",1,0)</formula>
    </cfRule>
    <cfRule type="expression" dxfId="305" priority="20">
      <formula>IF($I$25="KRW",1,0)</formula>
    </cfRule>
    <cfRule type="expression" dxfId="304" priority="21">
      <formula>IF($I$25="NOK",1,0)</formula>
    </cfRule>
    <cfRule type="expression" dxfId="303" priority="22">
      <formula>IF($I$25="NZD",1,0)</formula>
    </cfRule>
    <cfRule type="expression" dxfId="302" priority="23">
      <formula>IF($I$25="RUB",1,0)</formula>
    </cfRule>
    <cfRule type="expression" dxfId="301" priority="24">
      <formula>IF($I$25="SEK",1,0)</formula>
    </cfRule>
    <cfRule type="expression" dxfId="300" priority="25">
      <formula>IF($I$25="TWD",1,0)</formula>
    </cfRule>
  </conditionalFormatting>
  <conditionalFormatting sqref="AB14">
    <cfRule type="expression" dxfId="299" priority="2">
      <formula>IF(#REF!="YES",1,0)</formula>
    </cfRule>
    <cfRule type="expression" dxfId="298" priority="3">
      <formula>IF(#REF!="NO",1,0)</formula>
    </cfRule>
  </conditionalFormatting>
  <conditionalFormatting sqref="AC12:AC14">
    <cfRule type="expression" dxfId="297" priority="1">
      <formula>IF($L$7="Customer",1,0)</formula>
    </cfRule>
  </conditionalFormatting>
  <dataValidations count="5">
    <dataValidation type="decimal" allowBlank="1" showInputMessage="1" showErrorMessage="1" sqref="C21:D21" xr:uid="{B4C686BD-986A-432A-AE6A-29ED1E874132}">
      <formula1>0</formula1>
      <formula2>100</formula2>
    </dataValidation>
    <dataValidation type="list" allowBlank="1" showInputMessage="1" showErrorMessage="1" sqref="C20:D20 AC14" xr:uid="{92C355D6-0245-418B-AC7A-9F995FF71901}">
      <formula1>"YES,NO"</formula1>
    </dataValidation>
    <dataValidation type="whole" allowBlank="1" showInputMessage="1" showErrorMessage="1" sqref="K23 B121:D121 D32:D35" xr:uid="{618C5807-E6A3-4FBE-AAE1-96DE82145454}">
      <formula1>0</formula1>
      <formula2>9999999999999990</formula2>
    </dataValidation>
    <dataValidation type="decimal" allowBlank="1" showInputMessage="1" showErrorMessage="1" sqref="C16" xr:uid="{7D440860-E823-4562-A21F-11B6F3A4674A}">
      <formula1>1</formula1>
      <formula2>100</formula2>
    </dataValidation>
    <dataValidation type="decimal" allowBlank="1" showInputMessage="1" showErrorMessage="1" sqref="C18 C19:D19" xr:uid="{2A77A2E5-F2C2-45DD-8A9A-9AD412EC75C0}">
      <formula1>1</formula1>
      <formula2>10</formula2>
    </dataValidation>
  </dataValidations>
  <hyperlinks>
    <hyperlink ref="B195" r:id="rId1" xr:uid="{C03C6439-6FA7-476E-B757-24C70D3013BD}"/>
    <hyperlink ref="J48" r:id="rId2" xr:uid="{D868EC1D-359D-419B-A92E-7D5AC37D37E7}"/>
    <hyperlink ref="J49" r:id="rId3" xr:uid="{0EE39BA0-E1DE-4222-87AA-18711CEEA4AF}"/>
    <hyperlink ref="J50" r:id="rId4" xr:uid="{930E4F41-80CD-498B-A94D-19AC7A88D19D}"/>
    <hyperlink ref="J51" r:id="rId5" xr:uid="{A546947D-4477-4E70-8D03-6065F8CA440E}"/>
    <hyperlink ref="J52" r:id="rId6" display="https://nam06.safelinks.protection.outlook.com/?url=https%3A%2F%2Fempguide-westus.azurewebsites.net%2Fsearch%3FanyWords%3Dtrue%26searchNew%3D2294.&amp;data=05%7C01%7Cv-diegomora%40microsoft.com%7C0f2a2c4a6982479c18aa08daa511ddff%7C72f988bf86f141af91ab2d7cd011db47%7C1%7C0%7C638003795582422898%7CUnknown%7CTWFpbGZsb3d8eyJWIjoiMC4wLjAwMDAiLCJQIjoiV2luMzIiLCJBTiI6Ik1haWwiLCJXVCI6Mn0%3D%7C3000%7C%7C%7C&amp;sdata=MCaEtkXOdLBfv9XrGmx9tFoR7oLIf60PGqXZr%2BlNQGk%3D&amp;reserved=0" xr:uid="{FADD2675-6C23-46E9-B71E-1320FB8C84EF}"/>
    <hyperlink ref="J53" r:id="rId7" display="https://nam06.safelinks.protection.outlook.com/?url=https%3A%2F%2Fazure.microsoft.com%2Fproducts%2Fazure-vmware%2F&amp;data=05%7C01%7Cv-diegomora%40microsoft.com%7C7e4cb7960d384f58ce0108dafd27c836%7C72f988bf86f141af91ab2d7cd011db47%7C1%7C0%7C638100644600607704%7CUnknown%7CTWFpbGZsb3d8eyJWIjoiMC4wLjAwMDAiLCJQIjoiV2luMzIiLCJBTiI6Ik1haWwiLCJXVCI6Mn0%3D%7C3000%7C%7C%7C&amp;sdata=qdbgDQPY8d8UrC52Z76TejKyWEq2NAL8ZP8mx1DaeIE%3D&amp;reserved=0" xr:uid="{F91F79CB-36AF-4C46-92A2-08689E8EC9B6}"/>
    <hyperlink ref="J54" r:id="rId8" display="https://nam06.safelinks.protection.outlook.com/?url=https%3A%2F%2Fgearup.microsoft.com%2Fproduct%2Fazure-vmware-solution%3Ftab%3Dservice-overview&amp;data=05%7C01%7Cv-diegomora%40microsoft.com%7C7e4cb7960d384f58ce0108dafd27c836%7C72f988bf86f141af91ab2d7cd011db47%7C1%7C0%7C638100644600607704%7CUnknown%7CTWFpbGZsb3d8eyJWIjoiMC4wLjAwMDAiLCJQIjoiV2luMzIiLCJBTiI6Ik1haWwiLCJXVCI6Mn0%3D%7C3000%7C%7C%7C&amp;sdata=ejbD87nhzqieZHjmDvtAnR9cFxQ0OLv7e%2B8bo3aY8iI%3D&amp;reserved=0" xr:uid="{E6E5EC78-E170-4C2C-97C1-1E59CB4D541A}"/>
  </hyperlinks>
  <pageMargins left="0.7" right="0.7" top="0.75" bottom="0.75" header="0.3" footer="0.3"/>
  <pageSetup paperSize="9" orientation="portrait" r:id="rId9"/>
  <drawing r:id="rId10"/>
  <legacyDrawing r:id="rId11"/>
  <extLst>
    <ext xmlns:x14="http://schemas.microsoft.com/office/spreadsheetml/2009/9/main" uri="{CCE6A557-97BC-4b89-ADB6-D9C93CAAB3DF}">
      <x14:dataValidations xmlns:xm="http://schemas.microsoft.com/office/excel/2006/main" count="5">
        <x14:dataValidation type="list" allowBlank="1" showInputMessage="1" showErrorMessage="1" xr:uid="{9B581AAC-9BD2-4CAC-8E26-88304BC7D095}">
          <x14:formula1>
            <xm:f>'List Table'!$B$2:$B$18</xm:f>
          </x14:formula1>
          <xm:sqref>I25 N101 H109 G114 J109 K108 L109:M109</xm:sqref>
        </x14:dataValidation>
        <x14:dataValidation type="list" allowBlank="1" showInputMessage="1" showErrorMessage="1" xr:uid="{45C89F90-83DA-4196-87DA-0498ABB9266D}">
          <x14:formula1>
            <xm:f>'Host Configurations'!$A$12:$A$15</xm:f>
          </x14:formula1>
          <xm:sqref>C17</xm:sqref>
        </x14:dataValidation>
        <x14:dataValidation type="list" allowBlank="1" showInputMessage="1" showErrorMessage="1" xr:uid="{6E98CB4F-9A5D-4D43-9832-EFF84D63ADEC}">
          <x14:formula1>
            <xm:f>'List Table'!$A$2:$A$50</xm:f>
          </x14:formula1>
          <xm:sqref>I24</xm:sqref>
        </x14:dataValidation>
        <x14:dataValidation type="list" allowBlank="1" showInputMessage="1" showErrorMessage="1" xr:uid="{4C960EE4-A5F7-47AA-8001-195A265BF85E}">
          <x14:formula1>
            <xm:f>'Host Configurations'!$B$1:$D$1</xm:f>
          </x14:formula1>
          <xm:sqref>C12:D12</xm:sqref>
        </x14:dataValidation>
        <x14:dataValidation type="list" allowBlank="1" showInputMessage="1" showErrorMessage="1" xr:uid="{E692F491-5BF3-45E4-BD86-1612DBD3F588}">
          <x14:formula1>
            <xm:f>'List Table'!$G$2:$G$5</xm:f>
          </x14:formula1>
          <xm:sqref>C13:D13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8449D-AECD-48A3-B8FD-423BB5907673}">
  <sheetPr codeName="Sheet14"/>
  <dimension ref="B2:AA139"/>
  <sheetViews>
    <sheetView zoomScale="85" zoomScaleNormal="70" workbookViewId="0">
      <selection activeCell="F127" sqref="F127"/>
    </sheetView>
  </sheetViews>
  <sheetFormatPr defaultRowHeight="14.5"/>
  <cols>
    <col min="2" max="2" width="38.54296875" bestFit="1" customWidth="1"/>
    <col min="3" max="3" width="14.453125" bestFit="1" customWidth="1"/>
    <col min="4" max="4" width="19.54296875" customWidth="1"/>
    <col min="5" max="6" width="15.453125" bestFit="1" customWidth="1"/>
    <col min="7" max="7" width="18.54296875" customWidth="1"/>
    <col min="9" max="9" width="2.54296875" customWidth="1"/>
    <col min="10" max="10" width="49.54296875" bestFit="1" customWidth="1"/>
    <col min="11" max="11" width="14.54296875" customWidth="1"/>
    <col min="13" max="13" width="41.1796875" bestFit="1" customWidth="1"/>
    <col min="14" max="14" width="32.54296875" bestFit="1" customWidth="1"/>
    <col min="22" max="22" width="14.453125" bestFit="1" customWidth="1"/>
  </cols>
  <sheetData>
    <row r="2" spans="2:27">
      <c r="B2" s="171" t="s">
        <v>34</v>
      </c>
      <c r="C2" s="168"/>
      <c r="D2" s="168"/>
      <c r="E2" s="168"/>
      <c r="F2" s="168"/>
      <c r="G2" s="168"/>
      <c r="J2" s="706" t="s">
        <v>46</v>
      </c>
      <c r="K2" s="707"/>
      <c r="L2" s="168"/>
      <c r="M2" s="168"/>
      <c r="N2" s="168"/>
      <c r="P2">
        <v>2</v>
      </c>
    </row>
    <row r="3" spans="2:27">
      <c r="B3" s="172"/>
      <c r="C3" s="173" t="s">
        <v>41</v>
      </c>
      <c r="D3" s="173" t="s">
        <v>42</v>
      </c>
      <c r="E3" s="173" t="s">
        <v>43</v>
      </c>
      <c r="F3" s="173" t="s">
        <v>44</v>
      </c>
      <c r="G3" s="173" t="s">
        <v>45</v>
      </c>
      <c r="J3" s="196" t="s">
        <v>55</v>
      </c>
      <c r="K3" s="197"/>
      <c r="L3" s="168"/>
      <c r="M3" s="173" t="s">
        <v>56</v>
      </c>
      <c r="N3" s="173" t="s">
        <v>57</v>
      </c>
    </row>
    <row r="4" spans="2:27">
      <c r="B4" s="174" t="s">
        <v>54</v>
      </c>
      <c r="C4" s="301">
        <f>12*'Support tab'!P10*('Input Fields'!L25-('Input Fields'!L25*'Input Fields'!AB14))</f>
        <v>667282</v>
      </c>
      <c r="D4" s="301">
        <f>C4+(12*'Support tab'!P10*('Input Fields'!L25-('Input Fields'!L25*'Input Fields'!AB14)))</f>
        <v>1334564</v>
      </c>
      <c r="E4" s="301">
        <f>D4+(12*'Support tab'!P10*('Input Fields'!L25-('Input Fields'!L25*'Input Fields'!AB14)))</f>
        <v>2001846</v>
      </c>
      <c r="F4" s="301">
        <f>E4+(12*'Support tab'!P10*('Input Fields'!L25-(IF('Input Fields'!AC14="YES",'Input Fields'!L25*'Input Fields'!AB14,0))))</f>
        <v>2669128</v>
      </c>
      <c r="G4" s="301">
        <f>F4+(12*'Support tab'!P10*('Input Fields'!L25-(IF('Input Fields'!AC14="YES",'Input Fields'!L25*'Input Fields'!AB14,0))))</f>
        <v>3336410</v>
      </c>
      <c r="J4" s="198" t="s">
        <v>63</v>
      </c>
      <c r="K4" s="199">
        <f>'Support tab'!R10</f>
        <v>110</v>
      </c>
      <c r="L4" s="168"/>
      <c r="M4" s="199">
        <f>2*ROUNDDOWN(MIN(ROUNDDOWN(K7/4,0),'Input Fields'!$J$39*2)/2,0)</f>
        <v>-26</v>
      </c>
      <c r="N4" s="199">
        <f>2*ROUNDDOWN(MIN((K7-(M4*4)),'Input Fields'!$J$38*2)/2,0)</f>
        <v>-6</v>
      </c>
    </row>
    <row r="5" spans="2:27">
      <c r="B5" s="174" t="s">
        <v>62</v>
      </c>
      <c r="C5" s="301">
        <f>IF('Input Fields'!C13="AVS Only",0,(1-'Input Fields'!C14)*12*'Input Fields'!F31*IF('Input Fields'!C13="AVS &amp; ANF - Standard",'Input Fields'!J28,IF('Input Fields'!C13="AVS &amp; ANF - Premium",'Input Fields'!K28,IF('Input Fields'!C13="AVS &amp; ANF - Ultra",'Input Fields'!L28,0))))</f>
        <v>0</v>
      </c>
      <c r="D5" s="301">
        <f>$C$5*2</f>
        <v>0</v>
      </c>
      <c r="E5" s="301">
        <f>$C$5*3</f>
        <v>0</v>
      </c>
      <c r="F5" s="301">
        <f>$C$5*4</f>
        <v>0</v>
      </c>
      <c r="G5" s="301">
        <f>$C$5*5</f>
        <v>0</v>
      </c>
      <c r="J5" s="198" t="s">
        <v>67</v>
      </c>
      <c r="K5" s="199">
        <f>'Input Fields'!M38+'Input Fields'!F38</f>
        <v>0</v>
      </c>
      <c r="L5" s="168"/>
      <c r="M5" s="290">
        <f>MAX(0,(M4/2)*'Input Fields'!$K$39)</f>
        <v>0</v>
      </c>
      <c r="N5" s="290">
        <f>MAX(0,(N4/2)*'Input Fields'!$K$38)</f>
        <v>0</v>
      </c>
    </row>
    <row r="6" spans="2:27">
      <c r="B6" s="174" t="s">
        <v>66</v>
      </c>
      <c r="C6" s="301">
        <f>MIN(MIN('Support tab'!K70,'Support tab'!M69),MIN('Support tab'!K79,'Support tab'!M78))</f>
        <v>1020</v>
      </c>
      <c r="D6" s="301">
        <f>C6*2</f>
        <v>2040</v>
      </c>
      <c r="E6" s="301">
        <f>C6*3</f>
        <v>3060</v>
      </c>
      <c r="F6" s="301">
        <f>C6*4</f>
        <v>4080</v>
      </c>
      <c r="G6" s="301">
        <f>C6*5</f>
        <v>5100</v>
      </c>
      <c r="J6" s="198" t="s">
        <v>74</v>
      </c>
      <c r="K6" s="199">
        <f>+'Input Fields'!F39+'Input Fields'!M39</f>
        <v>0</v>
      </c>
      <c r="L6" s="168"/>
      <c r="M6" s="168"/>
      <c r="N6" s="168"/>
      <c r="P6" s="168"/>
      <c r="Q6" s="168"/>
      <c r="R6" s="168"/>
      <c r="S6" s="168"/>
      <c r="T6" s="168"/>
      <c r="U6" s="168"/>
      <c r="V6" s="189" t="str">
        <f>'Input Fields'!W10</f>
        <v>Ratio</v>
      </c>
      <c r="W6" s="189"/>
      <c r="X6" s="189" t="str">
        <f>'Input Fields'!Y10</f>
        <v>SQL Enterprise</v>
      </c>
      <c r="Y6" s="168"/>
      <c r="Z6" s="85"/>
      <c r="AA6" s="85"/>
    </row>
    <row r="7" spans="2:27">
      <c r="B7" s="174" t="s">
        <v>73</v>
      </c>
      <c r="C7" s="301">
        <f>MIN(MIN('Support tab'!K10,'Support tab'!M9),MIN('Support tab'!K27,'Support tab'!M26))</f>
        <v>81787.199999999997</v>
      </c>
      <c r="D7" s="301">
        <f>C7*2</f>
        <v>163574.39999999999</v>
      </c>
      <c r="E7" s="301">
        <f>C7*3</f>
        <v>245361.59999999998</v>
      </c>
      <c r="F7" s="301">
        <f>C7*4</f>
        <v>327148.79999999999</v>
      </c>
      <c r="G7" s="301">
        <f>C7*5</f>
        <v>408936</v>
      </c>
      <c r="J7" s="200" t="s">
        <v>80</v>
      </c>
      <c r="K7" s="199">
        <f>(K6+K5)-K4</f>
        <v>-110</v>
      </c>
      <c r="L7" s="168"/>
      <c r="M7" s="168"/>
      <c r="N7" s="168"/>
      <c r="P7" s="168"/>
      <c r="Q7" s="168"/>
      <c r="R7" s="168"/>
      <c r="S7" s="168"/>
      <c r="T7" s="168"/>
      <c r="U7" s="168"/>
      <c r="V7" s="190" t="str">
        <f>'Input Fields'!W11</f>
        <v>1:1</v>
      </c>
      <c r="W7" s="190"/>
      <c r="X7" s="190" t="str">
        <f>'Input Fields'!Y11</f>
        <v>Unlimited Virtualization</v>
      </c>
      <c r="Y7" s="168"/>
      <c r="Z7" s="85"/>
      <c r="AA7" s="85"/>
    </row>
    <row r="8" spans="2:27">
      <c r="B8" s="175" t="s">
        <v>79</v>
      </c>
      <c r="C8" s="303">
        <f>SUM(C4:C7)</f>
        <v>750089.2</v>
      </c>
      <c r="D8" s="303">
        <f>SUM(D4:D7)</f>
        <v>1500178.4</v>
      </c>
      <c r="E8" s="303">
        <f>SUM(E4:E7)</f>
        <v>2250267.6</v>
      </c>
      <c r="F8" s="303">
        <f>SUM(F4:F7)</f>
        <v>3000356.8</v>
      </c>
      <c r="G8" s="303">
        <f>SUM(G4:G7)</f>
        <v>3750446</v>
      </c>
      <c r="J8" s="198" t="s">
        <v>85</v>
      </c>
      <c r="K8" s="289">
        <f>IF(K7&lt;0, ROUNDUP(ABS(K7)/2, 0)*'Support tab'!V9, 0)</f>
        <v>81787.199999999997</v>
      </c>
      <c r="L8" s="201"/>
      <c r="M8" s="202" t="s">
        <v>86</v>
      </c>
      <c r="N8" s="203"/>
      <c r="P8" s="265" t="str">
        <f>'Input Fields'!Q12</f>
        <v>Count</v>
      </c>
      <c r="Q8" s="261" t="str">
        <f>'Input Fields'!R12</f>
        <v>Sum</v>
      </c>
      <c r="R8" s="261" t="str">
        <f>'Input Fields'!S12</f>
        <v>Cores SQL</v>
      </c>
      <c r="S8" s="265" t="str">
        <f>'Input Fields'!T12</f>
        <v>Win Srv Std Cores</v>
      </c>
      <c r="T8" s="265" t="str">
        <f>'Input Fields'!U12</f>
        <v>WinStd 2coreLic</v>
      </c>
      <c r="U8" s="261" t="str">
        <f>'Input Fields'!V12</f>
        <v>WinDC 2coreLic</v>
      </c>
      <c r="V8" s="261" t="str">
        <f>'Input Fields'!W12</f>
        <v>SQLStd 2coreLic</v>
      </c>
      <c r="W8" s="711" t="str">
        <f>'Input Fields'!Y12</f>
        <v>SQLEnt 2coreLic</v>
      </c>
      <c r="X8" s="712"/>
      <c r="Y8" s="261" t="str">
        <f>'Input Fields'!Z12</f>
        <v>AVS AV36P RI3</v>
      </c>
      <c r="Z8" s="87"/>
      <c r="AA8" s="86"/>
    </row>
    <row r="9" spans="2:27">
      <c r="B9" s="168"/>
      <c r="C9" s="307"/>
      <c r="D9" s="307"/>
      <c r="E9" s="307"/>
      <c r="F9" s="307"/>
      <c r="G9" s="307"/>
      <c r="J9" s="198" t="s">
        <v>92</v>
      </c>
      <c r="K9" s="282">
        <f>SUM('Input Fields'!L38:L39)</f>
        <v>0</v>
      </c>
      <c r="L9" s="168"/>
      <c r="M9" s="198">
        <f>SUM('Input Fields'!$L$38:$L$39)-(MAX(0,(M4/2))*'Input Fields'!$K$39)-(MAX(0,(N4/2))*'Input Fields'!$K$38)+'Support tab'!K8</f>
        <v>81787.199999999997</v>
      </c>
      <c r="N9" s="204"/>
      <c r="P9" s="265" t="str">
        <f>'Input Fields'!Q13</f>
        <v>Nodes</v>
      </c>
      <c r="Q9" s="191" t="str">
        <f>'Input Fields'!R13</f>
        <v>phys. Cores</v>
      </c>
      <c r="R9" s="191" t="str">
        <f>'Input Fields'!S13</f>
        <v>(min 4 vCPUs per VM)</v>
      </c>
      <c r="S9" s="192" t="str">
        <f>'Input Fields'!T13</f>
        <v>All-up</v>
      </c>
      <c r="T9" s="284">
        <f xml:space="preserve"> IF('Input Fields'!C40&gt;0,'Input Fields'!D40,'Input Fields'!D42)</f>
        <v>51</v>
      </c>
      <c r="U9" s="285">
        <f xml:space="preserve"> IF('Input Fields'!C41&gt;0,'Input Fields'!D41,'Input Fields'!D43)</f>
        <v>290.27999999999997</v>
      </c>
      <c r="V9" s="285">
        <f>'Input Fields'!D38</f>
        <v>1487.04</v>
      </c>
      <c r="W9" s="713">
        <f>'Input Fields'!D39</f>
        <v>5702.4</v>
      </c>
      <c r="X9" s="714"/>
      <c r="Y9" s="286">
        <f>'Input Fields'!$L$25-('Input Fields'!$L$25*'Input Fields'!AB14)</f>
        <v>3971.9166666666665</v>
      </c>
      <c r="Z9" s="87"/>
      <c r="AA9" s="88"/>
    </row>
    <row r="10" spans="2:27">
      <c r="B10" s="176" t="s">
        <v>91</v>
      </c>
      <c r="C10" s="309">
        <f>C8</f>
        <v>750089.2</v>
      </c>
      <c r="D10" s="309">
        <f>D8-C8</f>
        <v>750089.2</v>
      </c>
      <c r="E10" s="309">
        <f>E8-D8</f>
        <v>750089.20000000019</v>
      </c>
      <c r="F10" s="309">
        <f>F8-E8</f>
        <v>750089.19999999972</v>
      </c>
      <c r="G10" s="310">
        <f>G8-F8</f>
        <v>750089.20000000019</v>
      </c>
      <c r="J10" s="176" t="s">
        <v>95</v>
      </c>
      <c r="K10" s="223">
        <f>SUM(K8:K9)</f>
        <v>81787.199999999997</v>
      </c>
      <c r="L10" s="168"/>
      <c r="M10" s="176">
        <f>'Support tab'!K10-M9</f>
        <v>0</v>
      </c>
      <c r="N10" s="205" t="s">
        <v>96</v>
      </c>
      <c r="P10" s="267">
        <f>IF('Input Fields'!D24&lt;&gt;"",'Input Fields'!D24,'Input Fields'!C24)</f>
        <v>14</v>
      </c>
      <c r="Q10" s="268">
        <f>P10*'Input Fields'!C15</f>
        <v>504</v>
      </c>
      <c r="R10" s="268">
        <f>IF('Input Fields'!D30&lt;&gt;"",'Input Fields'!D30,'Input Fields'!C30)</f>
        <v>110</v>
      </c>
      <c r="S10" s="269">
        <f>IF('Input Fields'!D29&lt;&gt;"",'Input Fields'!D29,'Input Fields'!C29)</f>
        <v>40</v>
      </c>
      <c r="T10" s="287">
        <f>ROUNDUP(S10/2,0)*$T$9</f>
        <v>1020</v>
      </c>
      <c r="U10" s="288">
        <f>(IF('Input Fields'!D26&lt;&gt;"",'Input Fields'!D26,'Input Fields'!C26)*'Input Fields'!C15)/2*U9</f>
        <v>26125.199999999997</v>
      </c>
      <c r="V10" s="288">
        <f>ROUNDUP($R$10/2,0)*$V$9</f>
        <v>81787.199999999997</v>
      </c>
      <c r="W10" s="715">
        <f>(IF('Input Fields'!D25&lt;&gt;"",'Input Fields'!D25,'Input Fields'!C25)*'Input Fields'!C15)/2*$W$9</f>
        <v>102643.2</v>
      </c>
      <c r="X10" s="716"/>
      <c r="Y10" s="288">
        <f>(P10*Y9)*12</f>
        <v>667282</v>
      </c>
      <c r="Z10" s="60"/>
      <c r="AA10" s="88"/>
    </row>
    <row r="11" spans="2:27">
      <c r="B11" s="168"/>
      <c r="C11" s="307"/>
      <c r="D11" s="307"/>
      <c r="E11" s="307"/>
      <c r="F11" s="307"/>
      <c r="G11" s="307"/>
      <c r="J11" s="168"/>
      <c r="K11" s="168"/>
      <c r="L11" s="168"/>
      <c r="M11" s="168"/>
      <c r="N11" s="168"/>
      <c r="P11" s="168"/>
      <c r="Q11" s="168"/>
      <c r="R11" s="168"/>
      <c r="S11" s="168"/>
      <c r="T11" s="168"/>
      <c r="U11" s="168"/>
      <c r="V11" s="189" t="str">
        <f>'Input Fields'!W15</f>
        <v>Ratio</v>
      </c>
      <c r="W11" s="189"/>
      <c r="X11" s="168"/>
      <c r="Y11" s="168"/>
      <c r="Z11" s="88"/>
      <c r="AA11" s="88"/>
    </row>
    <row r="12" spans="2:27">
      <c r="B12" s="177" t="s">
        <v>98</v>
      </c>
      <c r="C12" s="314">
        <f>'Input Fields'!R30-C10</f>
        <v>0</v>
      </c>
      <c r="D12" s="314">
        <f>C12*2</f>
        <v>0</v>
      </c>
      <c r="E12" s="314">
        <f>C12*3</f>
        <v>0</v>
      </c>
      <c r="F12" s="314">
        <f>C12*4</f>
        <v>0</v>
      </c>
      <c r="G12" s="315">
        <f>C12*5</f>
        <v>0</v>
      </c>
      <c r="J12" s="196" t="s">
        <v>100</v>
      </c>
      <c r="K12" s="197"/>
      <c r="L12" s="168"/>
      <c r="M12" s="173" t="s">
        <v>56</v>
      </c>
      <c r="N12" s="173" t="s">
        <v>57</v>
      </c>
      <c r="P12" s="168"/>
      <c r="Q12" s="168"/>
      <c r="R12" s="168"/>
      <c r="S12" s="168"/>
      <c r="T12" s="168"/>
      <c r="U12" s="168"/>
      <c r="V12" s="189" t="str">
        <f>'Input Fields'!W16</f>
        <v>1:2</v>
      </c>
      <c r="W12" s="189"/>
      <c r="X12" s="168"/>
      <c r="Y12" s="168"/>
      <c r="Z12" s="88"/>
      <c r="AA12" s="88"/>
    </row>
    <row r="13" spans="2:27">
      <c r="B13" s="168"/>
      <c r="C13" s="307"/>
      <c r="D13" s="307"/>
      <c r="E13" s="307"/>
      <c r="F13" s="307"/>
      <c r="G13" s="307"/>
      <c r="J13" s="198" t="s">
        <v>63</v>
      </c>
      <c r="K13" s="199">
        <f>'Support tab'!R10</f>
        <v>110</v>
      </c>
      <c r="L13" s="168"/>
      <c r="M13" s="199">
        <f>2*ROUNDDOWN(MIN(ROUNDDOWN(K16/4,0),'Input Fields'!$J$39*2)/2,0)</f>
        <v>-26</v>
      </c>
      <c r="N13" s="199">
        <f>2*ROUNDDOWN(MIN((K16-(M13*4)),'Input Fields'!$J$38*2)/2,0)</f>
        <v>-6</v>
      </c>
      <c r="P13" s="168"/>
      <c r="Q13" s="168"/>
      <c r="R13" s="168"/>
      <c r="S13" s="168"/>
      <c r="T13" s="168"/>
      <c r="U13" s="168"/>
      <c r="V13" s="261" t="str">
        <f>'Input Fields'!W17</f>
        <v>SQLStd 2coreLic</v>
      </c>
      <c r="W13" s="476"/>
      <c r="X13" s="168"/>
      <c r="Y13" s="261" t="s">
        <v>26</v>
      </c>
      <c r="Z13" s="88"/>
      <c r="AA13" s="88"/>
    </row>
    <row r="14" spans="2:27">
      <c r="B14" s="168"/>
      <c r="C14" s="307"/>
      <c r="D14" s="307"/>
      <c r="E14" s="307"/>
      <c r="F14" s="307"/>
      <c r="G14" s="307"/>
      <c r="J14" s="198" t="s">
        <v>67</v>
      </c>
      <c r="K14" s="199">
        <f>2*('Input Fields'!M38+'Input Fields'!F38)</f>
        <v>0</v>
      </c>
      <c r="L14" s="168"/>
      <c r="M14" s="290">
        <f>MAX(0,(M13/2)*'Input Fields'!$K$39)</f>
        <v>0</v>
      </c>
      <c r="N14" s="290">
        <f>MAX(0,(N13/2)*'Input Fields'!$K$38)</f>
        <v>0</v>
      </c>
      <c r="P14" s="168"/>
      <c r="Q14" s="168"/>
      <c r="R14" s="168"/>
      <c r="S14" s="168"/>
      <c r="T14" s="168"/>
      <c r="U14" s="168"/>
      <c r="V14" s="191">
        <f>'Input Fields'!W18</f>
        <v>1487.04</v>
      </c>
      <c r="W14" s="476"/>
      <c r="X14" s="168"/>
      <c r="Y14" s="191" t="s">
        <v>28</v>
      </c>
      <c r="Z14" s="88"/>
      <c r="AA14" s="88"/>
    </row>
    <row r="15" spans="2:27">
      <c r="B15" s="178" t="s">
        <v>102</v>
      </c>
      <c r="C15" s="307"/>
      <c r="D15" s="307"/>
      <c r="E15" s="307"/>
      <c r="F15" s="307"/>
      <c r="G15" s="307"/>
      <c r="J15" s="198" t="s">
        <v>74</v>
      </c>
      <c r="K15" s="206">
        <f>+'Input Fields'!F39+'Input Fields'!M39</f>
        <v>0</v>
      </c>
      <c r="L15" s="168"/>
      <c r="M15" s="168"/>
      <c r="N15" s="168"/>
      <c r="P15" s="168"/>
      <c r="Q15" s="168"/>
      <c r="R15" s="168"/>
      <c r="S15" s="168"/>
      <c r="T15" s="168"/>
      <c r="U15" s="168"/>
      <c r="V15" s="288">
        <f>'Input Fields'!W19</f>
        <v>41637.119999999995</v>
      </c>
      <c r="W15" s="477"/>
      <c r="X15" s="168"/>
      <c r="Y15" s="262">
        <v>5</v>
      </c>
      <c r="Z15" s="88"/>
      <c r="AA15" s="88"/>
    </row>
    <row r="16" spans="2:27">
      <c r="B16" s="172"/>
      <c r="C16" s="316" t="s">
        <v>41</v>
      </c>
      <c r="D16" s="316" t="s">
        <v>42</v>
      </c>
      <c r="E16" s="316" t="s">
        <v>43</v>
      </c>
      <c r="F16" s="316" t="s">
        <v>44</v>
      </c>
      <c r="G16" s="316" t="s">
        <v>45</v>
      </c>
      <c r="J16" s="200" t="s">
        <v>80</v>
      </c>
      <c r="K16" s="206">
        <f>(K15+K14)-K13</f>
        <v>-110</v>
      </c>
      <c r="L16" s="168"/>
      <c r="M16" s="168"/>
      <c r="N16" s="168"/>
      <c r="P16" s="168"/>
      <c r="Q16" s="168"/>
      <c r="R16" s="168"/>
      <c r="S16" s="168"/>
      <c r="T16" s="168"/>
      <c r="U16" s="168"/>
      <c r="V16" s="168"/>
      <c r="W16" s="168"/>
      <c r="X16" s="168"/>
      <c r="Y16" s="263" t="s">
        <v>32</v>
      </c>
      <c r="Z16" s="88"/>
      <c r="AA16" s="88"/>
    </row>
    <row r="17" spans="2:14">
      <c r="B17" s="174" t="s">
        <v>54</v>
      </c>
      <c r="C17" s="301">
        <f>12*'Support tab'!P10*('Input Fields'!L25-('Input Fields'!L25*'Input Fields'!AB14))</f>
        <v>667282</v>
      </c>
      <c r="D17" s="301">
        <f>C17*2</f>
        <v>1334564</v>
      </c>
      <c r="E17" s="301">
        <f>D17+(12*'Support tab'!P10*('Input Fields'!L25-('Input Fields'!L25*'Input Fields'!AB14)))</f>
        <v>2001846</v>
      </c>
      <c r="F17" s="301">
        <f>E17+(12*'Support tab'!P10*('Input Fields'!L25-(IF('Input Fields'!AC14="YES",'Input Fields'!L25*'Input Fields'!AB14,0))))</f>
        <v>2669128</v>
      </c>
      <c r="G17" s="301">
        <f>F17+(12*'Support tab'!P10*('Input Fields'!L25-(IF('Input Fields'!AC14="YES",'Input Fields'!L25*'Input Fields'!AB14,0))))</f>
        <v>3336410</v>
      </c>
      <c r="J17" s="198" t="s">
        <v>85</v>
      </c>
      <c r="K17" s="289">
        <f>IF(K16&lt;0, ROUNDUP(ABS(K7)/4, 0)*'Support tab'!V9, 0)</f>
        <v>41637.119999999995</v>
      </c>
      <c r="L17" s="201"/>
      <c r="M17" s="202" t="s">
        <v>86</v>
      </c>
      <c r="N17" s="203"/>
    </row>
    <row r="18" spans="2:14">
      <c r="B18" s="174" t="s">
        <v>66</v>
      </c>
      <c r="C18" s="301">
        <f>MIN(MIN('Support tab'!K70,'Support tab'!M69),MIN('Support tab'!K79,'Support tab'!M78))</f>
        <v>1020</v>
      </c>
      <c r="D18" s="301">
        <f>C18*2</f>
        <v>2040</v>
      </c>
      <c r="E18" s="301">
        <f>C18*3</f>
        <v>3060</v>
      </c>
      <c r="F18" s="301">
        <f>C18*4</f>
        <v>4080</v>
      </c>
      <c r="G18" s="301">
        <f>C18*5</f>
        <v>5100</v>
      </c>
      <c r="J18" s="198" t="s">
        <v>92</v>
      </c>
      <c r="K18" s="282">
        <f>SUM('Input Fields'!L38:L39)</f>
        <v>0</v>
      </c>
      <c r="L18" s="168"/>
      <c r="M18" s="198">
        <f>SUM('Input Fields'!$L$38:$L$39)-(MAX(0,(M13/2))*'Input Fields'!$K$39)-(MAX(0,(N13/2))*'Input Fields'!$K$38)+'Support tab'!K17</f>
        <v>41637.119999999995</v>
      </c>
      <c r="N18" s="204"/>
    </row>
    <row r="19" spans="2:14">
      <c r="B19" s="174" t="s">
        <v>73</v>
      </c>
      <c r="C19" s="301">
        <f>MIN(MIN('Support tab'!K19,'Support tab'!M18),MIN('Support tab'!K27,'Support tab'!M26))</f>
        <v>41637.119999999995</v>
      </c>
      <c r="D19" s="301">
        <f>C19*2</f>
        <v>83274.239999999991</v>
      </c>
      <c r="E19" s="301">
        <f>C19*3</f>
        <v>124911.35999999999</v>
      </c>
      <c r="F19" s="301">
        <f>C19*4</f>
        <v>166548.47999999998</v>
      </c>
      <c r="G19" s="301">
        <f>C19*5</f>
        <v>208185.59999999998</v>
      </c>
      <c r="J19" s="176" t="s">
        <v>95</v>
      </c>
      <c r="K19" s="223">
        <f>SUM(K17:K18)</f>
        <v>41637.119999999995</v>
      </c>
      <c r="L19" s="168"/>
      <c r="M19" s="176">
        <f>'Support tab'!K19-M18</f>
        <v>0</v>
      </c>
      <c r="N19" s="205" t="s">
        <v>96</v>
      </c>
    </row>
    <row r="20" spans="2:14">
      <c r="B20" s="175" t="s">
        <v>79</v>
      </c>
      <c r="C20" s="303">
        <f>SUM(C17:C19)</f>
        <v>709939.12</v>
      </c>
      <c r="D20" s="303">
        <f>SUM(D17:D19)</f>
        <v>1419878.24</v>
      </c>
      <c r="E20" s="303">
        <f>SUM(E17:E19)</f>
        <v>2129817.36</v>
      </c>
      <c r="F20" s="303">
        <f>SUM(F17:F19)</f>
        <v>2839756.48</v>
      </c>
      <c r="G20" s="303">
        <f>SUM(G17:G19)</f>
        <v>3549695.6</v>
      </c>
      <c r="J20" s="168"/>
      <c r="K20" s="168"/>
      <c r="L20" s="168"/>
      <c r="M20" s="168"/>
      <c r="N20" s="168"/>
    </row>
    <row r="21" spans="2:14">
      <c r="B21" s="168"/>
      <c r="C21" s="307"/>
      <c r="D21" s="307"/>
      <c r="E21" s="307"/>
      <c r="F21" s="307"/>
      <c r="G21" s="307"/>
      <c r="J21" s="202" t="s">
        <v>121</v>
      </c>
      <c r="K21" s="207"/>
      <c r="L21" s="208"/>
      <c r="M21" s="168"/>
      <c r="N21" s="168"/>
    </row>
    <row r="22" spans="2:14">
      <c r="B22" s="176" t="s">
        <v>120</v>
      </c>
      <c r="C22" s="309">
        <f>C20</f>
        <v>709939.12</v>
      </c>
      <c r="D22" s="309">
        <f>D20-C20</f>
        <v>709939.12</v>
      </c>
      <c r="E22" s="309">
        <f>E20-D20</f>
        <v>709939.11999999988</v>
      </c>
      <c r="F22" s="309">
        <f>F20-E20</f>
        <v>709939.12000000011</v>
      </c>
      <c r="G22" s="310">
        <f>G20-F20</f>
        <v>709939.12000000011</v>
      </c>
      <c r="J22" s="198" t="s">
        <v>124</v>
      </c>
      <c r="K22" s="209">
        <f>IF('Input Fields'!D25&lt;&gt;"",'Input Fields'!D25,'Input Fields'!C25)*'Input Fields'!C15</f>
        <v>36</v>
      </c>
      <c r="L22" s="168"/>
      <c r="M22" s="171" t="s">
        <v>56</v>
      </c>
      <c r="N22" s="171" t="s">
        <v>57</v>
      </c>
    </row>
    <row r="23" spans="2:14">
      <c r="B23" s="168"/>
      <c r="C23" s="307"/>
      <c r="D23" s="307"/>
      <c r="E23" s="307"/>
      <c r="F23" s="307"/>
      <c r="G23" s="307"/>
      <c r="J23" s="198" t="s">
        <v>126</v>
      </c>
      <c r="K23" s="199">
        <f>('Input Fields'!C39*2)+('Input Fields'!J39*2)</f>
        <v>0</v>
      </c>
      <c r="L23" s="168"/>
      <c r="M23" s="199">
        <f>2*ROUNDDOWN(MIN('Support tab'!K24,'Input Fields'!$J$39*2)/2,0)</f>
        <v>-36</v>
      </c>
      <c r="N23" s="199">
        <f>SUM('Input Fields'!J38)*2</f>
        <v>0</v>
      </c>
    </row>
    <row r="24" spans="2:14">
      <c r="B24" s="177" t="s">
        <v>125</v>
      </c>
      <c r="C24" s="314">
        <f>'Input Fields'!R30-C22</f>
        <v>40150.079999999958</v>
      </c>
      <c r="D24" s="314">
        <f>C24*2</f>
        <v>80300.159999999916</v>
      </c>
      <c r="E24" s="314">
        <f>C24*3</f>
        <v>120450.23999999987</v>
      </c>
      <c r="F24" s="314">
        <f>C24*4</f>
        <v>160600.31999999983</v>
      </c>
      <c r="G24" s="315">
        <f>C24*5</f>
        <v>200750.39999999979</v>
      </c>
      <c r="J24" s="200" t="s">
        <v>127</v>
      </c>
      <c r="K24" s="210">
        <f>K23-K22</f>
        <v>-36</v>
      </c>
      <c r="L24" s="211"/>
      <c r="M24" s="282">
        <f>MAX(0,(M23/2)*'Input Fields'!$K$39)</f>
        <v>0</v>
      </c>
      <c r="N24" s="282">
        <f>MAX(0,(N23/2)*'Input Fields'!$K$38)</f>
        <v>0</v>
      </c>
    </row>
    <row r="25" spans="2:14">
      <c r="J25" s="200" t="s">
        <v>130</v>
      </c>
      <c r="K25" s="289">
        <f>IF(K24&lt;0, ROUNDUP(ABS(K24)/2, 0)*'Input Fields'!$Y$13, 0)</f>
        <v>102643.2</v>
      </c>
      <c r="L25" s="212"/>
      <c r="M25" s="202" t="s">
        <v>131</v>
      </c>
      <c r="N25" s="203"/>
    </row>
    <row r="26" spans="2:14" ht="16">
      <c r="H26" s="58"/>
      <c r="J26" s="198" t="s">
        <v>92</v>
      </c>
      <c r="K26" s="289">
        <f>SUM('Input Fields'!L38:L39)</f>
        <v>0</v>
      </c>
      <c r="L26" s="213"/>
      <c r="M26" s="198">
        <f>SUM('Input Fields'!$L$38:$L$39)-(MAX(0,(M23/2))*'Input Fields'!$K$39)-(MAX(0,(N23/2))*'Input Fields'!$K$38)+'Support tab'!K25</f>
        <v>102643.2</v>
      </c>
      <c r="N26" s="204"/>
    </row>
    <row r="27" spans="2:14">
      <c r="J27" s="176" t="s">
        <v>95</v>
      </c>
      <c r="K27" s="223">
        <f>SUM(K25:K26)</f>
        <v>102643.2</v>
      </c>
      <c r="L27" s="168"/>
      <c r="M27" s="176">
        <f>'Support tab'!K27-M26</f>
        <v>0</v>
      </c>
      <c r="N27" s="205" t="s">
        <v>96</v>
      </c>
    </row>
    <row r="28" spans="2:14">
      <c r="J28" s="168"/>
      <c r="K28" s="168"/>
      <c r="L28" s="168"/>
      <c r="M28" s="168"/>
      <c r="N28" s="168"/>
    </row>
    <row r="29" spans="2:14">
      <c r="J29" s="708" t="s">
        <v>147</v>
      </c>
      <c r="K29" s="709"/>
      <c r="L29" s="168"/>
      <c r="M29" s="179" t="str">
        <f>'Support tab'!M63</f>
        <v>Win DC 2-core</v>
      </c>
      <c r="N29" s="214" t="str">
        <f>'Support tab'!N63</f>
        <v>Win Std 2-core</v>
      </c>
    </row>
    <row r="30" spans="2:14">
      <c r="J30" s="215" t="s">
        <v>152</v>
      </c>
      <c r="K30" s="216"/>
      <c r="L30" s="208"/>
      <c r="M30" s="198">
        <f>'Support tab'!M64</f>
        <v>140.04</v>
      </c>
      <c r="N30" s="282">
        <f>'Support tab'!N64</f>
        <v>24.72</v>
      </c>
    </row>
    <row r="31" spans="2:14">
      <c r="J31" s="198" t="s">
        <v>155</v>
      </c>
      <c r="K31" s="199">
        <f>'Support tab'!K65</f>
        <v>40</v>
      </c>
      <c r="L31" s="217"/>
      <c r="M31" s="186" t="str">
        <f>'Support tab'!M65</f>
        <v>delta DC cores</v>
      </c>
      <c r="N31" s="218" t="str">
        <f>'Support tab'!N65</f>
        <v>delta Std cores</v>
      </c>
    </row>
    <row r="32" spans="2:14">
      <c r="H32" s="58"/>
      <c r="J32" s="198" t="s">
        <v>160</v>
      </c>
      <c r="K32" s="199">
        <f>'Support tab'!K66</f>
        <v>0</v>
      </c>
      <c r="L32" s="217"/>
      <c r="M32" s="219">
        <f>'Support tab'!M66</f>
        <v>452</v>
      </c>
      <c r="N32" s="199">
        <f>'Support tab'!N66</f>
        <v>-40</v>
      </c>
    </row>
    <row r="33" spans="2:14">
      <c r="H33" s="58"/>
      <c r="J33" s="200" t="s">
        <v>165</v>
      </c>
      <c r="K33" s="210">
        <f>'Support tab'!K67</f>
        <v>-40</v>
      </c>
      <c r="L33" s="220"/>
      <c r="M33" s="198">
        <f>'Support tab'!M67</f>
        <v>31649.039999999997</v>
      </c>
      <c r="N33" s="282">
        <f>'Support tab'!N67</f>
        <v>0</v>
      </c>
    </row>
    <row r="34" spans="2:14">
      <c r="H34" s="58"/>
      <c r="J34" s="198" t="s">
        <v>167</v>
      </c>
      <c r="K34" s="282">
        <f>'Support tab'!K68</f>
        <v>1020</v>
      </c>
      <c r="L34" s="217"/>
      <c r="M34" s="186" t="str">
        <f>'Support tab'!M68</f>
        <v>Optimized SA by returning licenses</v>
      </c>
      <c r="N34" s="221"/>
    </row>
    <row r="35" spans="2:14">
      <c r="H35" s="58"/>
      <c r="J35" s="198" t="s">
        <v>92</v>
      </c>
      <c r="K35" s="290">
        <f>'Support tab'!K69</f>
        <v>31649.039999999997</v>
      </c>
      <c r="L35" s="217"/>
      <c r="M35" s="198">
        <f>'Support tab'!M69</f>
        <v>1020</v>
      </c>
      <c r="N35" s="222" t="str">
        <f>'Support tab'!N69</f>
        <v>calculated based on 2-core licenses</v>
      </c>
    </row>
    <row r="36" spans="2:14">
      <c r="H36" s="58"/>
      <c r="J36" s="176" t="s">
        <v>95</v>
      </c>
      <c r="K36" s="223">
        <f>'Support tab'!K70</f>
        <v>32669.039999999997</v>
      </c>
      <c r="L36" s="168"/>
      <c r="M36" s="283">
        <f>'Support tab'!M70</f>
        <v>31649.039999999997</v>
      </c>
      <c r="N36" s="223"/>
    </row>
    <row r="37" spans="2:14">
      <c r="B37" s="459"/>
      <c r="C37" s="460" t="str">
        <f>'ANF Calculations'!C5</f>
        <v>for 1yr</v>
      </c>
      <c r="D37" s="461" t="str">
        <f>'ANF Calculations'!D5</f>
        <v>for 2yr</v>
      </c>
      <c r="E37" s="460" t="str">
        <f>'ANF Calculations'!E5</f>
        <v>for 3yr</v>
      </c>
      <c r="F37" s="460" t="str">
        <f>'ANF Calculations'!F5</f>
        <v>for 4yr</v>
      </c>
      <c r="G37" s="462" t="str">
        <f>'ANF Calculations'!G5</f>
        <v>for 5yr</v>
      </c>
      <c r="H37" s="463" t="str">
        <f>'ANF Calculations'!H5</f>
        <v>Run-cost Savings</v>
      </c>
      <c r="J37" s="224"/>
      <c r="K37" s="225"/>
      <c r="L37" s="168"/>
      <c r="M37" s="225"/>
      <c r="N37" s="226"/>
    </row>
    <row r="38" spans="2:14">
      <c r="B38" s="464" t="str">
        <f>'ANF Calculations'!B6</f>
        <v>AVS nodes</v>
      </c>
      <c r="C38" s="478">
        <f>'ANF Calculations'!C6</f>
        <v>667282</v>
      </c>
      <c r="D38" s="478">
        <f>'ANF Calculations'!D6</f>
        <v>1334564</v>
      </c>
      <c r="E38" s="478">
        <f>'ANF Calculations'!E6</f>
        <v>2001846</v>
      </c>
      <c r="F38" s="478">
        <f>'ANF Calculations'!F6</f>
        <v>2669128</v>
      </c>
      <c r="G38" s="479">
        <f>'ANF Calculations'!G6</f>
        <v>3336410</v>
      </c>
      <c r="H38" s="91">
        <f>'ANF Calculations'!H6</f>
        <v>0</v>
      </c>
      <c r="J38" s="248" t="s">
        <v>171</v>
      </c>
      <c r="K38" s="253"/>
      <c r="L38" s="227"/>
      <c r="M38" s="248" t="s">
        <v>172</v>
      </c>
      <c r="N38" s="249" t="s">
        <v>57</v>
      </c>
    </row>
    <row r="39" spans="2:14">
      <c r="B39" s="464" t="str">
        <f>'ANF Calculations'!B7</f>
        <v>AVS + ANF Standard</v>
      </c>
      <c r="C39" s="478">
        <f>'ANF Calculations'!C7</f>
        <v>606383.78111999994</v>
      </c>
      <c r="D39" s="478">
        <f>'ANF Calculations'!D7</f>
        <v>1212767.5622399999</v>
      </c>
      <c r="E39" s="478">
        <f>'ANF Calculations'!E7</f>
        <v>1819151.3433599998</v>
      </c>
      <c r="F39" s="478">
        <f>'ANF Calculations'!F7</f>
        <v>2425535.1244799998</v>
      </c>
      <c r="G39" s="479">
        <f>'ANF Calculations'!G7</f>
        <v>3031918.9055999997</v>
      </c>
      <c r="H39" s="466">
        <f>'ANF Calculations'!H7</f>
        <v>9.1263092485635799E-2</v>
      </c>
      <c r="J39" s="254" t="s">
        <v>174</v>
      </c>
      <c r="K39" s="199">
        <f>IF('Input Fields'!$D$26&lt;&gt;"",'Input Fields'!$D$26,'Input Fields'!$C$26)*'Input Fields'!$C$15</f>
        <v>180</v>
      </c>
      <c r="L39" s="228"/>
      <c r="M39" s="219">
        <f>K41</f>
        <v>272</v>
      </c>
      <c r="N39" s="199">
        <f>SUM('Input Fields'!J40*2,'Input Fields'!J42*2)</f>
        <v>0</v>
      </c>
    </row>
    <row r="40" spans="2:14">
      <c r="B40" s="464" t="str">
        <f>'ANF Calculations'!B8</f>
        <v>AVS + ANF Premium</v>
      </c>
      <c r="C40" s="478">
        <f>'ANF Calculations'!C8</f>
        <v>640641.12768000003</v>
      </c>
      <c r="D40" s="478">
        <f>'ANF Calculations'!D8</f>
        <v>1281282.2553599998</v>
      </c>
      <c r="E40" s="478">
        <f>'ANF Calculations'!E8</f>
        <v>1921923.3830399998</v>
      </c>
      <c r="F40" s="478">
        <f>'ANF Calculations'!F8</f>
        <v>2562564.5107199997</v>
      </c>
      <c r="G40" s="479">
        <f>'ANF Calculations'!G8</f>
        <v>3203205.6383999996</v>
      </c>
      <c r="H40" s="466">
        <f>'ANF Calculations'!H8</f>
        <v>3.992445820507684E-2</v>
      </c>
      <c r="J40" s="254" t="s">
        <v>176</v>
      </c>
      <c r="K40" s="206">
        <f>'Support tab'!K75</f>
        <v>452</v>
      </c>
      <c r="L40" s="228"/>
      <c r="M40" s="281">
        <f>MAX(0,(M39/2)*$M$30)</f>
        <v>19045.439999999999</v>
      </c>
      <c r="N40" s="290">
        <f>MAX(0,(N39/2)*$N$30)</f>
        <v>0</v>
      </c>
    </row>
    <row r="41" spans="2:14">
      <c r="B41" s="468" t="str">
        <f>'ANF Calculations'!B9</f>
        <v>AVS + ANF Ultra</v>
      </c>
      <c r="C41" s="480">
        <f>'ANF Calculations'!C9</f>
        <v>663649.79327999998</v>
      </c>
      <c r="D41" s="480">
        <f>'ANF Calculations'!D9</f>
        <v>1327299.5865599997</v>
      </c>
      <c r="E41" s="480">
        <f>'ANF Calculations'!E9</f>
        <v>1990949.3798399996</v>
      </c>
      <c r="F41" s="480">
        <f>'ANF Calculations'!F9</f>
        <v>2654599.1731199995</v>
      </c>
      <c r="G41" s="481">
        <f>'ANF Calculations'!G9</f>
        <v>3318248.9663999993</v>
      </c>
      <c r="H41" s="466">
        <f>'ANF Calculations'!H9</f>
        <v>5.4432859270895362E-3</v>
      </c>
      <c r="J41" s="255" t="s">
        <v>177</v>
      </c>
      <c r="K41" s="210">
        <f>K40-K39</f>
        <v>272</v>
      </c>
      <c r="L41" s="229"/>
      <c r="M41" s="228"/>
      <c r="N41" s="228"/>
    </row>
    <row r="42" spans="2:14">
      <c r="H42" s="58"/>
      <c r="J42" s="254" t="s">
        <v>178</v>
      </c>
      <c r="K42" s="282">
        <f>IF(K41&lt;0, ROUNDUP(ABS(K41)/2, 0)*'Support tab'!$U$9, 0)</f>
        <v>0</v>
      </c>
      <c r="L42" s="228"/>
      <c r="M42" s="248" t="s">
        <v>86</v>
      </c>
      <c r="N42" s="250"/>
    </row>
    <row r="43" spans="2:14">
      <c r="H43" s="58"/>
      <c r="J43" s="254" t="s">
        <v>92</v>
      </c>
      <c r="K43" s="290">
        <f>SUM('Input Fields'!L40:L43)+SUM('Input Fields'!E40:E43)</f>
        <v>31649.039999999997</v>
      </c>
      <c r="L43" s="228"/>
      <c r="M43" s="198">
        <f>IF(K41&gt;0,SUM('Input Fields'!$L$40:$L$43)-((M39/2)*$M$30)-((N39/2)*$N$30), K44-((N39/2)*$N$30))</f>
        <v>12603.599999999999</v>
      </c>
      <c r="N43" s="251" t="s">
        <v>179</v>
      </c>
    </row>
    <row r="44" spans="2:14">
      <c r="H44" s="58"/>
      <c r="J44" s="256" t="s">
        <v>95</v>
      </c>
      <c r="K44" s="223">
        <f>SUM(K42:K43)</f>
        <v>31649.039999999997</v>
      </c>
      <c r="L44" s="228"/>
      <c r="M44" s="283">
        <f>K44-M43</f>
        <v>19045.439999999999</v>
      </c>
      <c r="N44" s="252"/>
    </row>
    <row r="45" spans="2:14">
      <c r="H45" s="58"/>
      <c r="J45" s="168"/>
      <c r="K45" s="168"/>
      <c r="L45" s="168"/>
      <c r="M45" s="168"/>
      <c r="N45" s="168"/>
    </row>
    <row r="46" spans="2:14">
      <c r="H46" s="58"/>
      <c r="J46" s="202" t="s">
        <v>180</v>
      </c>
      <c r="K46" s="207"/>
      <c r="L46" s="208"/>
      <c r="M46" s="168" t="s">
        <v>181</v>
      </c>
      <c r="N46" s="167">
        <f>MIN(5,ROUNDDOWN(('Support tab'!S10-SUM(Input3_CISSTD_CPUcount,Input3_WinSTD_CPUcount,Input4_WinSTD_CPUcount,Input4_CISSTD_CPUcount))/(Input3_CISDC_CPUcount+Input3_WinDC_CPUcount+Input4_CISDC_CPUcount+Input4_WinDC_CPUcount),0))</f>
        <v>0</v>
      </c>
    </row>
    <row r="47" spans="2:14">
      <c r="H47" s="58"/>
      <c r="J47" s="198" t="s">
        <v>182</v>
      </c>
      <c r="K47" s="199">
        <f>'Input Fields'!T14</f>
        <v>40</v>
      </c>
      <c r="L47" s="168"/>
      <c r="M47" s="168"/>
      <c r="N47" s="168"/>
    </row>
    <row r="48" spans="2:14">
      <c r="H48" s="58"/>
      <c r="J48" s="198" t="s">
        <v>176</v>
      </c>
      <c r="K48" s="199">
        <f>(Input3_WinDC_CPUcount+Input3_CISDC_CPUcount+Input4_WinDC_CPUcount+Input4_CISDC_CPUcount)*'Support tab'!$Y$15</f>
        <v>2260</v>
      </c>
      <c r="L48" s="168"/>
      <c r="M48" s="168" t="s">
        <v>183</v>
      </c>
      <c r="N48" s="168"/>
    </row>
    <row r="49" spans="8:14">
      <c r="H49" s="58"/>
      <c r="J49" s="198" t="s">
        <v>160</v>
      </c>
      <c r="K49" s="199">
        <f>Input3_CISSTD_CPUcount+Input3_WinSTD_CPUcount+Input4_CISSTD_CPUcount+Input4_WinSTD_CPUcount</f>
        <v>0</v>
      </c>
      <c r="L49" s="211"/>
      <c r="M49" s="168"/>
      <c r="N49" s="168"/>
    </row>
    <row r="50" spans="8:14">
      <c r="H50" s="58"/>
      <c r="J50" s="200" t="s">
        <v>184</v>
      </c>
      <c r="K50" s="199">
        <f>(WinSRVDCCoresCustomer-WinSRVCoresNeeded)+SUM('Input Fields'!F41,'Input Fields'!F43,'Input Fields'!M40,'Input Fields'!M42)</f>
        <v>2220</v>
      </c>
      <c r="L50" s="168"/>
      <c r="M50" s="168"/>
      <c r="N50" s="168"/>
    </row>
    <row r="51" spans="8:14">
      <c r="H51" s="58"/>
      <c r="J51" s="198" t="s">
        <v>167</v>
      </c>
      <c r="K51" s="291">
        <f>IF(K50&lt;0, ROUNDUP(ABS(K50)/2, 0)*'Input Fields'!$U$13, 0)</f>
        <v>0</v>
      </c>
      <c r="L51" s="168"/>
      <c r="M51" s="168"/>
      <c r="N51" s="168"/>
    </row>
    <row r="52" spans="8:14">
      <c r="H52" s="58"/>
      <c r="J52" s="198" t="s">
        <v>185</v>
      </c>
      <c r="K52" s="289">
        <f>SUM('Input Fields'!E40:E43)+SUM('Input Fields'!L40:L43)</f>
        <v>31649.039999999997</v>
      </c>
      <c r="L52" s="168"/>
      <c r="M52" s="168"/>
      <c r="N52" s="168"/>
    </row>
    <row r="53" spans="8:14">
      <c r="H53" s="58"/>
      <c r="J53" s="176" t="s">
        <v>95</v>
      </c>
      <c r="K53" s="223">
        <f>SUM(K51:K52)</f>
        <v>31649.039999999997</v>
      </c>
      <c r="L53" s="168"/>
      <c r="M53" s="168"/>
      <c r="N53" s="168"/>
    </row>
    <row r="54" spans="8:14">
      <c r="H54" s="58"/>
      <c r="J54" s="168"/>
      <c r="K54" s="168"/>
      <c r="L54" s="168"/>
      <c r="M54" s="168"/>
      <c r="N54" s="168"/>
    </row>
    <row r="55" spans="8:14">
      <c r="H55" s="58"/>
      <c r="I55" s="58"/>
    </row>
    <row r="56" spans="8:14">
      <c r="H56" s="58"/>
      <c r="I56" s="58"/>
    </row>
    <row r="57" spans="8:14">
      <c r="H57" s="58"/>
      <c r="I57" s="58"/>
    </row>
    <row r="58" spans="8:14">
      <c r="H58" s="58"/>
      <c r="I58" s="58"/>
    </row>
    <row r="59" spans="8:14">
      <c r="H59" s="58"/>
      <c r="I59" s="58"/>
    </row>
    <row r="60" spans="8:14">
      <c r="H60" s="58"/>
      <c r="I60" s="58"/>
    </row>
    <row r="61" spans="8:14">
      <c r="H61" s="58"/>
      <c r="I61" s="58"/>
    </row>
    <row r="62" spans="8:14">
      <c r="H62" s="58"/>
      <c r="I62" s="58"/>
    </row>
    <row r="63" spans="8:14">
      <c r="H63" s="58"/>
      <c r="I63" s="58"/>
      <c r="J63" s="710" t="s">
        <v>147</v>
      </c>
      <c r="K63" s="710"/>
      <c r="L63" s="67"/>
      <c r="M63" s="68" t="s">
        <v>187</v>
      </c>
      <c r="N63" s="82" t="s">
        <v>188</v>
      </c>
    </row>
    <row r="64" spans="8:14">
      <c r="H64" s="58"/>
      <c r="I64" s="58"/>
      <c r="J64" s="68" t="s">
        <v>152</v>
      </c>
      <c r="K64" s="83"/>
      <c r="L64" s="75"/>
      <c r="M64" s="161">
        <f>MIN(IF('Input Fields'!$K$41&lt;&gt;0,'Input Fields'!$K$41,MAX('Input Fields'!$K$41,'Input Fields'!$K$43)),IF('Input Fields'!$K$43&lt;&gt;0,'Input Fields'!$K$43),MAX('Input Fields'!$K$41,'Input Fields'!$K$43))</f>
        <v>140.04</v>
      </c>
      <c r="N64" s="162">
        <f>MIN(IF('Input Fields'!$K$40&lt;&gt;0,'Input Fields'!$K$40,MAX('Input Fields'!$K$40,'Input Fields'!$K$42)),IF('Input Fields'!$K$42&lt;&gt;0,'Input Fields'!$K$42,MAX('Input Fields'!$K$40,'Input Fields'!$K$42)))</f>
        <v>24.72</v>
      </c>
    </row>
    <row r="65" spans="8:14">
      <c r="H65" s="58"/>
      <c r="I65" s="58"/>
      <c r="J65" s="73" t="s">
        <v>155</v>
      </c>
      <c r="K65" s="61">
        <f>'Input Fields'!T14</f>
        <v>40</v>
      </c>
      <c r="L65" s="79"/>
      <c r="M65" s="68" t="s">
        <v>172</v>
      </c>
      <c r="N65" s="82" t="s">
        <v>57</v>
      </c>
    </row>
    <row r="66" spans="8:14">
      <c r="H66" s="58"/>
      <c r="I66" s="58"/>
      <c r="J66" s="73" t="s">
        <v>160</v>
      </c>
      <c r="K66" s="647">
        <f>'Input Fields'!F40+'Input Fields'!F42+'Input Fields'!M40+'Input Fields'!M42</f>
        <v>0</v>
      </c>
      <c r="L66" s="79"/>
      <c r="M66" s="59">
        <f>SUM('Input Fields'!J41*2,'Input Fields'!J43*2)</f>
        <v>452</v>
      </c>
      <c r="N66" s="61">
        <f>K67</f>
        <v>-40</v>
      </c>
    </row>
    <row r="67" spans="8:14">
      <c r="H67" s="58"/>
      <c r="I67" s="58"/>
      <c r="J67" s="77" t="s">
        <v>165</v>
      </c>
      <c r="K67" s="89">
        <f>K66-K65</f>
        <v>-40</v>
      </c>
      <c r="L67" s="80"/>
      <c r="M67" s="161">
        <f>MAX(0,(M66/2)*$M$64)</f>
        <v>31649.039999999997</v>
      </c>
      <c r="N67" s="162">
        <f>MAX(0,(N66/2)*$N$64)</f>
        <v>0</v>
      </c>
    </row>
    <row r="68" spans="8:14">
      <c r="J68" s="73" t="s">
        <v>167</v>
      </c>
      <c r="K68" s="162">
        <f>IF(K67&lt;0, ROUNDUP(ABS(K67)/2, 0)*'Input Fields'!$U$13, 0)</f>
        <v>1020</v>
      </c>
      <c r="L68" s="79"/>
      <c r="M68" s="68" t="s">
        <v>207</v>
      </c>
      <c r="N68" s="68"/>
    </row>
    <row r="69" spans="8:14">
      <c r="J69" s="73" t="s">
        <v>92</v>
      </c>
      <c r="K69" s="164">
        <f>SUM('Input Fields'!L40:L43)+SUM('Input Fields'!E40:E43)</f>
        <v>31649.039999999997</v>
      </c>
      <c r="L69" s="79"/>
      <c r="M69" s="161">
        <f>IF(K67&gt;0,SUM('Input Fields'!$L$40:$L$43)-(MAX(0,(M66/2))*$M$64)-(MAX(0,(N66/2))*$N$64), K70-((M66/2)*$M$64))</f>
        <v>1020</v>
      </c>
      <c r="N69" s="81" t="s">
        <v>179</v>
      </c>
    </row>
    <row r="70" spans="8:14">
      <c r="J70" s="74" t="s">
        <v>95</v>
      </c>
      <c r="K70" s="163">
        <f>SUM(K68:K69)</f>
        <v>32669.039999999997</v>
      </c>
      <c r="L70" s="67"/>
      <c r="M70" s="165">
        <f>K70-M69</f>
        <v>31649.039999999997</v>
      </c>
      <c r="N70" s="78"/>
    </row>
    <row r="71" spans="8:14">
      <c r="J71" s="67"/>
      <c r="K71" s="67"/>
      <c r="L71" s="67"/>
      <c r="M71" s="67"/>
      <c r="N71" s="67"/>
    </row>
    <row r="72" spans="8:14">
      <c r="J72" s="67"/>
      <c r="K72" s="67"/>
      <c r="L72" s="67"/>
      <c r="M72" s="67"/>
      <c r="N72" s="67"/>
    </row>
    <row r="73" spans="8:14">
      <c r="J73" s="68" t="s">
        <v>171</v>
      </c>
      <c r="K73" s="83"/>
      <c r="L73" s="75"/>
      <c r="M73" s="68" t="s">
        <v>172</v>
      </c>
      <c r="N73" s="82" t="s">
        <v>57</v>
      </c>
    </row>
    <row r="74" spans="8:14">
      <c r="J74" s="73" t="s">
        <v>174</v>
      </c>
      <c r="K74" s="61">
        <f>IF('Input Fields'!$D$26&lt;&gt;"",'Input Fields'!$D$26,'Input Fields'!$C$26)*'Input Fields'!$C$15</f>
        <v>180</v>
      </c>
      <c r="L74" s="67"/>
      <c r="M74" s="59">
        <f>K76</f>
        <v>272</v>
      </c>
      <c r="N74" s="61">
        <f>SUM('Input Fields'!J40*2,'Input Fields'!J42*2)</f>
        <v>0</v>
      </c>
    </row>
    <row r="75" spans="8:14">
      <c r="J75" s="73" t="s">
        <v>176</v>
      </c>
      <c r="K75" s="647">
        <f>'Input Fields'!M43+'Input Fields'!M41+'Input Fields'!F41+'Input Fields'!F43</f>
        <v>452</v>
      </c>
      <c r="L75" s="67"/>
      <c r="M75" s="73">
        <f>MAX(0,(M74/2)*$M$64)</f>
        <v>19045.439999999999</v>
      </c>
      <c r="N75" s="66">
        <f>MAX(0,(N74/2)*$N$64)</f>
        <v>0</v>
      </c>
    </row>
    <row r="76" spans="8:14">
      <c r="J76" s="77" t="s">
        <v>177</v>
      </c>
      <c r="K76" s="89">
        <f>K75-K74</f>
        <v>272</v>
      </c>
      <c r="L76" s="76"/>
      <c r="M76" s="67"/>
      <c r="N76" s="67"/>
    </row>
    <row r="77" spans="8:14">
      <c r="J77" s="73" t="s">
        <v>178</v>
      </c>
      <c r="K77" s="162">
        <f>IF(K76&lt;0, ROUNDUP(ABS(K76)/2, 0)*'Input Fields'!$V$13, 0)</f>
        <v>0</v>
      </c>
      <c r="L77" s="67"/>
      <c r="M77" s="68" t="s">
        <v>86</v>
      </c>
      <c r="N77" s="68"/>
    </row>
    <row r="78" spans="8:14">
      <c r="J78" s="73" t="s">
        <v>92</v>
      </c>
      <c r="K78" s="164">
        <f>SUM('Input Fields'!L40:L43)+SUM('Input Fields'!E40:E43)</f>
        <v>31649.039999999997</v>
      </c>
      <c r="L78" s="67"/>
      <c r="M78" s="161">
        <f>IF(K76&gt;0,SUM('Input Fields'!$L$40:$L$43)-((M74/2)*$M$64)-((N74/2)*$N$64), K79-((N74/2)*$N$64))</f>
        <v>12603.599999999999</v>
      </c>
      <c r="N78" s="81" t="s">
        <v>179</v>
      </c>
    </row>
    <row r="79" spans="8:14">
      <c r="J79" s="74" t="s">
        <v>95</v>
      </c>
      <c r="K79" s="163">
        <f>SUM(K77:K78)</f>
        <v>31649.039999999997</v>
      </c>
      <c r="L79" s="67"/>
      <c r="M79" s="165">
        <f>K79-M78</f>
        <v>19045.439999999999</v>
      </c>
      <c r="N79" s="78"/>
    </row>
    <row r="82" spans="9:9">
      <c r="I82" s="475"/>
    </row>
    <row r="83" spans="9:9">
      <c r="I83" s="91"/>
    </row>
    <row r="84" spans="9:9">
      <c r="I84" s="466"/>
    </row>
    <row r="85" spans="9:9">
      <c r="I85" s="466"/>
    </row>
    <row r="86" spans="9:9">
      <c r="I86" s="466"/>
    </row>
    <row r="100" spans="2:7">
      <c r="B100" s="155" t="str">
        <f>'Input Fields'!Q22</f>
        <v xml:space="preserve">Run costs excluding AHB </v>
      </c>
      <c r="C100" s="67"/>
      <c r="D100" s="67"/>
      <c r="E100" s="67"/>
      <c r="F100" s="67"/>
      <c r="G100" s="67"/>
    </row>
    <row r="101" spans="2:7">
      <c r="B101" s="156"/>
      <c r="C101" s="154" t="str">
        <f>'Input Fields'!R23</f>
        <v>for 1yr</v>
      </c>
      <c r="D101" s="69" t="str">
        <f>'Input Fields'!S23</f>
        <v>for 2yr</v>
      </c>
      <c r="E101" s="69" t="str">
        <f>'Input Fields'!T23</f>
        <v>for 3yr</v>
      </c>
      <c r="F101" s="69" t="str">
        <f>'Input Fields'!U23</f>
        <v>for 4yr</v>
      </c>
      <c r="G101" s="69" t="str">
        <f>'Input Fields'!V23</f>
        <v>for 5yr</v>
      </c>
    </row>
    <row r="102" spans="2:7">
      <c r="B102" s="157" t="str">
        <f>'Input Fields'!Q24</f>
        <v>AVS nodes</v>
      </c>
      <c r="C102" s="300">
        <f>'Input Fields'!R24</f>
        <v>667282</v>
      </c>
      <c r="D102" s="301">
        <f>'Input Fields'!S24</f>
        <v>1334564</v>
      </c>
      <c r="E102" s="301">
        <f>'Input Fields'!T24</f>
        <v>2001846</v>
      </c>
      <c r="F102" s="301">
        <f>'Input Fields'!U24</f>
        <v>2669128</v>
      </c>
      <c r="G102" s="301">
        <f>'Input Fields'!V24</f>
        <v>3336410</v>
      </c>
    </row>
    <row r="103" spans="2:7">
      <c r="B103" s="157" t="str">
        <f>'Input Fields'!Q25</f>
        <v>ANF costs</v>
      </c>
      <c r="C103" s="300">
        <f>'Input Fields'!R25</f>
        <v>0</v>
      </c>
      <c r="D103" s="301">
        <f>'Input Fields'!S25</f>
        <v>0</v>
      </c>
      <c r="E103" s="301">
        <f>'Input Fields'!T25</f>
        <v>0</v>
      </c>
      <c r="F103" s="301">
        <f>'Input Fields'!U25</f>
        <v>0</v>
      </c>
      <c r="G103" s="301">
        <f>'Input Fields'!V25</f>
        <v>0</v>
      </c>
    </row>
    <row r="104" spans="2:7">
      <c r="B104" s="157" t="str">
        <f>'Input Fields'!Q26</f>
        <v>Win-Lic</v>
      </c>
      <c r="C104" s="300">
        <f>'Input Fields'!R26</f>
        <v>1020</v>
      </c>
      <c r="D104" s="301">
        <f>'Input Fields'!S26</f>
        <v>2040</v>
      </c>
      <c r="E104" s="301">
        <f>'Input Fields'!T26</f>
        <v>3060</v>
      </c>
      <c r="F104" s="301">
        <f>+C104*4</f>
        <v>4080</v>
      </c>
      <c r="G104" s="301">
        <f>+C104*5</f>
        <v>5100</v>
      </c>
    </row>
    <row r="105" spans="2:7">
      <c r="B105" s="157" t="str">
        <f>'Input Fields'!Q27</f>
        <v>SQL-Lic (excluding SQL Srv Std Multiplier)</v>
      </c>
      <c r="C105" s="300">
        <f>'Input Fields'!R27</f>
        <v>81787.199999999997</v>
      </c>
      <c r="D105" s="301">
        <f>'Input Fields'!S27</f>
        <v>163574.39999999999</v>
      </c>
      <c r="E105" s="301">
        <f>'Input Fields'!T27</f>
        <v>245361.59999999998</v>
      </c>
      <c r="F105" s="301">
        <f>+C105*4</f>
        <v>327148.79999999999</v>
      </c>
      <c r="G105" s="301">
        <f>+C105*5</f>
        <v>408936</v>
      </c>
    </row>
    <row r="106" spans="2:7">
      <c r="B106" s="158" t="str">
        <f>'Input Fields'!Q28</f>
        <v>Total</v>
      </c>
      <c r="C106" s="302">
        <f>+SUM(C102:C105)</f>
        <v>750089.2</v>
      </c>
      <c r="D106" s="302">
        <f>+SUM(D102:D105)</f>
        <v>1500178.4</v>
      </c>
      <c r="E106" s="302">
        <f>+SUM(E102:E105)</f>
        <v>2250267.6</v>
      </c>
      <c r="F106" s="302">
        <f>+SUM(F102:F105)</f>
        <v>3000356.8</v>
      </c>
      <c r="G106" s="302">
        <f>+SUM(G102:G105)</f>
        <v>3750446</v>
      </c>
    </row>
    <row r="107" spans="2:7">
      <c r="B107" s="159"/>
      <c r="C107" s="304"/>
      <c r="D107" s="304"/>
      <c r="E107" s="304"/>
      <c r="F107" s="304"/>
      <c r="G107" s="304"/>
    </row>
    <row r="108" spans="2:7">
      <c r="B108" s="160" t="str">
        <f>'Input Fields'!Q30</f>
        <v>Yearly Costs</v>
      </c>
      <c r="C108" s="305">
        <f>+C106</f>
        <v>750089.2</v>
      </c>
      <c r="D108" s="305">
        <f>+D106-C106</f>
        <v>750089.2</v>
      </c>
      <c r="E108" s="305">
        <f>+E106-D106</f>
        <v>750089.20000000019</v>
      </c>
      <c r="F108" s="305">
        <f>+F106-E106</f>
        <v>750089.19999999972</v>
      </c>
      <c r="G108" s="305">
        <f>+G106-F106</f>
        <v>750089.20000000019</v>
      </c>
    </row>
    <row r="111" spans="2:7">
      <c r="B111" s="171" t="str">
        <f>'Support tab'!B2</f>
        <v xml:space="preserve">Run costs including AHB </v>
      </c>
      <c r="C111" s="168"/>
      <c r="D111" s="168"/>
      <c r="E111" s="168"/>
      <c r="F111" s="168"/>
      <c r="G111" s="168"/>
    </row>
    <row r="112" spans="2:7">
      <c r="B112" s="172"/>
      <c r="C112" s="173" t="str">
        <f>'Support tab'!C3</f>
        <v>for 1yr</v>
      </c>
      <c r="D112" s="173" t="str">
        <f>'Support tab'!D3</f>
        <v>for 2yr</v>
      </c>
      <c r="E112" s="173" t="str">
        <f>'Support tab'!E3</f>
        <v>for 3yr</v>
      </c>
      <c r="F112" s="173" t="str">
        <f>'Support tab'!F3</f>
        <v>for 4yr</v>
      </c>
      <c r="G112" s="173" t="str">
        <f>'Support tab'!G3</f>
        <v>for 5yr</v>
      </c>
    </row>
    <row r="113" spans="2:8">
      <c r="B113" s="174" t="str">
        <f>'Support tab'!B4</f>
        <v>AVS nodes</v>
      </c>
      <c r="C113" s="301">
        <f>'Support tab'!C4</f>
        <v>667282</v>
      </c>
      <c r="D113" s="301">
        <f>'Support tab'!D4</f>
        <v>1334564</v>
      </c>
      <c r="E113" s="301">
        <f>'Support tab'!E4</f>
        <v>2001846</v>
      </c>
      <c r="F113" s="301">
        <f>'Support tab'!F4</f>
        <v>2669128</v>
      </c>
      <c r="G113" s="301">
        <f>'Support tab'!G4</f>
        <v>3336410</v>
      </c>
    </row>
    <row r="114" spans="2:8">
      <c r="B114" s="174" t="str">
        <f>'Support tab'!B5</f>
        <v>ANF costs</v>
      </c>
      <c r="C114" s="301">
        <f>'Support tab'!C5</f>
        <v>0</v>
      </c>
      <c r="D114" s="301">
        <f>'Support tab'!D5</f>
        <v>0</v>
      </c>
      <c r="E114" s="301">
        <f>'Support tab'!E5</f>
        <v>0</v>
      </c>
      <c r="F114" s="301">
        <f>'Support tab'!F5</f>
        <v>0</v>
      </c>
      <c r="G114" s="301">
        <f>'Support tab'!G5</f>
        <v>0</v>
      </c>
    </row>
    <row r="115" spans="2:8">
      <c r="B115" s="174" t="str">
        <f>'Support tab'!B6</f>
        <v>Win-Lic (SA for actual licenses and new licenses)</v>
      </c>
      <c r="C115" s="301">
        <f>'Support tab'!C6</f>
        <v>1020</v>
      </c>
      <c r="D115" s="301">
        <f>'Support tab'!D6</f>
        <v>2040</v>
      </c>
      <c r="E115" s="301">
        <f>'Support tab'!E6</f>
        <v>3060</v>
      </c>
      <c r="F115" s="301">
        <f>'Support tab'!F6</f>
        <v>4080</v>
      </c>
      <c r="G115" s="301">
        <f>'Support tab'!G6</f>
        <v>5100</v>
      </c>
    </row>
    <row r="116" spans="2:8">
      <c r="B116" s="174" t="str">
        <f>'Support tab'!B7</f>
        <v>SQL-Lic (SA for actual licenses and new licenses)</v>
      </c>
      <c r="C116" s="301">
        <f>'Support tab'!C7</f>
        <v>81787.199999999997</v>
      </c>
      <c r="D116" s="301">
        <f>'Support tab'!D7</f>
        <v>163574.39999999999</v>
      </c>
      <c r="E116" s="301">
        <f>'Support tab'!E7</f>
        <v>245361.59999999998</v>
      </c>
      <c r="F116" s="301">
        <f>'Support tab'!F7</f>
        <v>327148.79999999999</v>
      </c>
      <c r="G116" s="301">
        <f>'Support tab'!G7</f>
        <v>408936</v>
      </c>
    </row>
    <row r="117" spans="2:8">
      <c r="B117" s="175" t="str">
        <f>'Support tab'!B8</f>
        <v>Total</v>
      </c>
      <c r="C117" s="303">
        <f>'Support tab'!C8</f>
        <v>750089.2</v>
      </c>
      <c r="D117" s="303">
        <f>'Support tab'!D8</f>
        <v>1500178.4</v>
      </c>
      <c r="E117" s="303">
        <f>'Support tab'!E8</f>
        <v>2250267.6</v>
      </c>
      <c r="F117" s="303">
        <f>'Support tab'!F8</f>
        <v>3000356.8</v>
      </c>
      <c r="G117" s="303">
        <f>'Support tab'!G8</f>
        <v>3750446</v>
      </c>
    </row>
    <row r="118" spans="2:8">
      <c r="B118" s="168"/>
      <c r="C118" s="307"/>
      <c r="D118" s="307"/>
      <c r="E118" s="307"/>
      <c r="F118" s="307"/>
      <c r="G118" s="307"/>
    </row>
    <row r="119" spans="2:8">
      <c r="B119" s="176" t="str">
        <f>'Support tab'!B10</f>
        <v>Yearly Costs - (excluding SQL Srv Std Multiplier)</v>
      </c>
      <c r="C119" s="309">
        <f>'Support tab'!C10</f>
        <v>750089.2</v>
      </c>
      <c r="D119" s="309">
        <f>'Support tab'!D10</f>
        <v>750089.2</v>
      </c>
      <c r="E119" s="309">
        <f>'Support tab'!E10</f>
        <v>750089.20000000019</v>
      </c>
      <c r="F119" s="309">
        <f>'Support tab'!F10</f>
        <v>750089.19999999972</v>
      </c>
      <c r="G119" s="310">
        <f>'Support tab'!G10</f>
        <v>750089.20000000019</v>
      </c>
    </row>
    <row r="120" spans="2:8">
      <c r="B120" s="168"/>
      <c r="C120" s="307"/>
      <c r="D120" s="307"/>
      <c r="E120" s="307"/>
      <c r="F120" s="307"/>
      <c r="G120" s="307"/>
    </row>
    <row r="121" spans="2:8">
      <c r="B121" s="177" t="str">
        <f>'Support tab'!B12</f>
        <v>AHUB savings</v>
      </c>
      <c r="C121" s="314">
        <f>+C108-C119</f>
        <v>0</v>
      </c>
      <c r="D121" s="314">
        <f>+C121*2</f>
        <v>0</v>
      </c>
      <c r="E121" s="314">
        <f>+C121*3</f>
        <v>0</v>
      </c>
      <c r="F121" s="314">
        <f>+C121*4</f>
        <v>0</v>
      </c>
      <c r="G121" s="314">
        <f>+C121*5</f>
        <v>0</v>
      </c>
    </row>
    <row r="123" spans="2:8">
      <c r="B123" s="179" t="str">
        <f>'Input Fields'!Q43</f>
        <v>Free ESU benefit (based on AVS environment)</v>
      </c>
      <c r="C123" s="180" t="str">
        <f>'Input Fields'!R43</f>
        <v>Windows Server Datacenter</v>
      </c>
      <c r="D123" s="181"/>
      <c r="E123" s="181"/>
      <c r="F123" s="181"/>
      <c r="G123" s="181"/>
      <c r="H123" s="167"/>
    </row>
    <row r="124" spans="2:8">
      <c r="B124" s="182"/>
      <c r="C124" s="183">
        <f ca="1">'Input Fields'!R44</f>
        <v>2023</v>
      </c>
      <c r="D124" s="183">
        <f ca="1">'Input Fields'!S44</f>
        <v>2024</v>
      </c>
      <c r="E124" s="183">
        <f ca="1">'Input Fields'!T44</f>
        <v>2025</v>
      </c>
      <c r="F124" s="183">
        <f ca="1">'Input Fields'!U44</f>
        <v>2026</v>
      </c>
      <c r="G124" s="183">
        <f ca="1">'Input Fields'!V44</f>
        <v>2027</v>
      </c>
      <c r="H124" s="167"/>
    </row>
    <row r="125" spans="2:8">
      <c r="B125" s="182" t="str">
        <f>'Input Fields'!Q45</f>
        <v>ESU Coverage</v>
      </c>
      <c r="C125" s="184" t="str">
        <f ca="1">'Input Fields'!R45</f>
        <v>2008 + 2012</v>
      </c>
      <c r="D125" s="184" t="str">
        <f ca="1">'Input Fields'!S45</f>
        <v>2012</v>
      </c>
      <c r="E125" s="185" t="str">
        <f ca="1">'Input Fields'!T45</f>
        <v>2012</v>
      </c>
      <c r="F125" s="185" t="str">
        <f ca="1">'Input Fields'!U45</f>
        <v>2012</v>
      </c>
      <c r="G125" s="185" t="str">
        <f ca="1">'Input Fields'!V45</f>
        <v/>
      </c>
      <c r="H125" s="167"/>
    </row>
    <row r="126" spans="2:8">
      <c r="B126" s="182" t="str">
        <f>'Input Fields'!Q46</f>
        <v>Windows Srv 2008 STD (until January 10th, 2023)</v>
      </c>
      <c r="C126" s="311">
        <f ca="1">'Input Fields'!R46</f>
        <v>0</v>
      </c>
      <c r="D126" s="311">
        <f ca="1">'Input Fields'!S46</f>
        <v>0</v>
      </c>
      <c r="E126" s="311">
        <f ca="1">'Input Fields'!T46</f>
        <v>0</v>
      </c>
      <c r="F126" s="311">
        <f ca="1">'Input Fields'!U46</f>
        <v>0</v>
      </c>
      <c r="G126" s="311">
        <f ca="1">'Input Fields'!V46</f>
        <v>0</v>
      </c>
      <c r="H126" s="167"/>
    </row>
    <row r="127" spans="2:8">
      <c r="B127" s="182" t="str">
        <f>'Input Fields'!Q47</f>
        <v>Windows Srv 2012 STD (until October 13th, 2026)</v>
      </c>
      <c r="C127" s="311">
        <f>'Input Fields'!R47</f>
        <v>0</v>
      </c>
      <c r="D127" s="311">
        <f>'Input Fields'!S47</f>
        <v>0</v>
      </c>
      <c r="E127" s="311">
        <f>'Input Fields'!T47</f>
        <v>0</v>
      </c>
      <c r="F127" s="311">
        <f>'Input Fields'!U47</f>
        <v>0</v>
      </c>
      <c r="G127" s="311">
        <f>'Input Fields'!V47</f>
        <v>0</v>
      </c>
      <c r="H127" s="167"/>
    </row>
    <row r="128" spans="2:8">
      <c r="B128" s="182" t="str">
        <f>'Input Fields'!Q48</f>
        <v>Windows Srv DC</v>
      </c>
      <c r="C128" s="301">
        <f>'Input Fields'!R48</f>
        <v>12600.449999999999</v>
      </c>
      <c r="D128" s="301">
        <f>'Input Fields'!S48</f>
        <v>12600.449999999999</v>
      </c>
      <c r="E128" s="301">
        <f>'Input Fields'!T48</f>
        <v>12600.449999999999</v>
      </c>
      <c r="F128" s="301">
        <f>'Input Fields'!U48</f>
        <v>12600.449999999999</v>
      </c>
      <c r="G128" s="301">
        <f>'Input Fields'!V48</f>
        <v>12600.449999999999</v>
      </c>
      <c r="H128" s="167"/>
    </row>
    <row r="129" spans="2:8">
      <c r="B129" s="186" t="str">
        <f>'Input Fields'!Q49</f>
        <v>SQL Server Standard</v>
      </c>
      <c r="C129" s="301">
        <f>'Input Fields'!R49</f>
        <v>35888.6</v>
      </c>
      <c r="D129" s="301">
        <f>'Input Fields'!S49</f>
        <v>35888.6</v>
      </c>
      <c r="E129" s="301">
        <f>'Input Fields'!T49</f>
        <v>35888.6</v>
      </c>
      <c r="F129" s="301">
        <f>'Input Fields'!U49</f>
        <v>35888.6</v>
      </c>
      <c r="G129" s="312">
        <f>'Input Fields'!V49</f>
        <v>35888.6</v>
      </c>
      <c r="H129" s="167"/>
    </row>
    <row r="130" spans="2:8">
      <c r="B130" s="187" t="str">
        <f>'Input Fields'!Q50</f>
        <v>Total for each year</v>
      </c>
      <c r="C130" s="313">
        <f ca="1">'Input Fields'!R50</f>
        <v>48489.049999999996</v>
      </c>
      <c r="D130" s="313">
        <f ca="1">'Input Fields'!S50</f>
        <v>48489.049999999996</v>
      </c>
      <c r="E130" s="313">
        <f ca="1">'Input Fields'!T50</f>
        <v>48489.049999999996</v>
      </c>
      <c r="F130" s="313">
        <f ca="1">'Input Fields'!U50</f>
        <v>48489.049999999996</v>
      </c>
      <c r="G130" s="313">
        <f ca="1">'Input Fields'!V50</f>
        <v>48489.049999999996</v>
      </c>
      <c r="H130" s="167"/>
    </row>
    <row r="131" spans="2:8">
      <c r="B131" s="168"/>
      <c r="C131" s="307"/>
      <c r="D131" s="307"/>
      <c r="E131" s="651" t="str">
        <f>'Input Fields'!T51</f>
        <v>Total ESU savings for 5 years on AVS</v>
      </c>
      <c r="F131" s="652">
        <f>'Input Fields'!U51</f>
        <v>0</v>
      </c>
      <c r="G131" s="308">
        <f ca="1">'Input Fields'!V51</f>
        <v>242445.24999999997</v>
      </c>
    </row>
    <row r="132" spans="2:8">
      <c r="C132" s="168"/>
      <c r="D132" s="168"/>
      <c r="E132" s="168"/>
      <c r="F132" s="168"/>
      <c r="G132" s="168"/>
    </row>
    <row r="133" spans="2:8">
      <c r="B133" s="168" t="str">
        <f>'Input Fields'!Q53</f>
        <v>refer to ESU-calulation tab for non-AVS environments</v>
      </c>
      <c r="C133" s="168"/>
      <c r="D133" s="168"/>
      <c r="E133" s="168"/>
      <c r="F133" s="168"/>
      <c r="G133" s="168"/>
    </row>
    <row r="135" spans="2:8">
      <c r="B135" s="459"/>
      <c r="C135" s="460" t="str">
        <f>'Support tab'!C37</f>
        <v>for 1yr</v>
      </c>
      <c r="D135" s="461" t="str">
        <f>'Support tab'!D37</f>
        <v>for 2yr</v>
      </c>
      <c r="E135" s="460" t="str">
        <f>'Support tab'!E37</f>
        <v>for 3yr</v>
      </c>
      <c r="F135" s="460" t="str">
        <f>'Support tab'!F37</f>
        <v>for 4yr</v>
      </c>
      <c r="G135" s="462" t="str">
        <f>'Support tab'!G37</f>
        <v>for 5yr</v>
      </c>
      <c r="H135" s="463" t="str">
        <f>'Support tab'!H37</f>
        <v>Run-cost Savings</v>
      </c>
    </row>
    <row r="136" spans="2:8">
      <c r="B136" s="464" t="str">
        <f>'Support tab'!B38</f>
        <v>AVS nodes</v>
      </c>
      <c r="C136" s="478">
        <f>'Support tab'!C38</f>
        <v>667282</v>
      </c>
      <c r="D136" s="478">
        <f>'Support tab'!D38</f>
        <v>1334564</v>
      </c>
      <c r="E136" s="478">
        <f>'Support tab'!E38</f>
        <v>2001846</v>
      </c>
      <c r="F136" s="478">
        <f>'Support tab'!F38</f>
        <v>2669128</v>
      </c>
      <c r="G136" s="479">
        <f>'Support tab'!G38</f>
        <v>3336410</v>
      </c>
      <c r="H136" s="91"/>
    </row>
    <row r="137" spans="2:8">
      <c r="B137" s="464" t="str">
        <f>'Support tab'!B39</f>
        <v>AVS + ANF Standard</v>
      </c>
      <c r="C137" s="478">
        <f>'Support tab'!C39</f>
        <v>606383.78111999994</v>
      </c>
      <c r="D137" s="478">
        <f>'Support tab'!D39</f>
        <v>1212767.5622399999</v>
      </c>
      <c r="E137" s="478">
        <f>'Support tab'!E39</f>
        <v>1819151.3433599998</v>
      </c>
      <c r="F137" s="478">
        <f>'Support tab'!F39</f>
        <v>2425535.1244799998</v>
      </c>
      <c r="G137" s="479">
        <f>'Support tab'!G39</f>
        <v>3031918.9055999997</v>
      </c>
      <c r="H137" s="466">
        <f>'Support tab'!H39</f>
        <v>9.1263092485635799E-2</v>
      </c>
    </row>
    <row r="138" spans="2:8">
      <c r="B138" s="464" t="str">
        <f>'Support tab'!B40</f>
        <v>AVS + ANF Premium</v>
      </c>
      <c r="C138" s="478">
        <f>'Support tab'!C40</f>
        <v>640641.12768000003</v>
      </c>
      <c r="D138" s="478">
        <f>'Support tab'!D40</f>
        <v>1281282.2553599998</v>
      </c>
      <c r="E138" s="478">
        <f>'Support tab'!E40</f>
        <v>1921923.3830399998</v>
      </c>
      <c r="F138" s="478">
        <f>'Support tab'!F40</f>
        <v>2562564.5107199997</v>
      </c>
      <c r="G138" s="479">
        <f>'Support tab'!G40</f>
        <v>3203205.6383999996</v>
      </c>
      <c r="H138" s="466">
        <f>'Support tab'!H40</f>
        <v>3.992445820507684E-2</v>
      </c>
    </row>
    <row r="139" spans="2:8">
      <c r="B139" s="468" t="str">
        <f>'Support tab'!B41</f>
        <v>AVS + ANF Ultra</v>
      </c>
      <c r="C139" s="480">
        <f>'Support tab'!C41</f>
        <v>663649.79327999998</v>
      </c>
      <c r="D139" s="480">
        <f>'Support tab'!D41</f>
        <v>1327299.5865599997</v>
      </c>
      <c r="E139" s="480">
        <f>'Support tab'!E41</f>
        <v>1990949.3798399996</v>
      </c>
      <c r="F139" s="480">
        <f>'Support tab'!F41</f>
        <v>2654599.1731199995</v>
      </c>
      <c r="G139" s="481">
        <f>'Support tab'!G41</f>
        <v>3318248.9663999993</v>
      </c>
      <c r="H139" s="466">
        <f>'Support tab'!H41</f>
        <v>5.4432859270895362E-3</v>
      </c>
    </row>
  </sheetData>
  <mergeCells count="7">
    <mergeCell ref="J2:K2"/>
    <mergeCell ref="J29:K29"/>
    <mergeCell ref="E131:F131"/>
    <mergeCell ref="J63:K63"/>
    <mergeCell ref="W8:X8"/>
    <mergeCell ref="W9:X9"/>
    <mergeCell ref="W10:X10"/>
  </mergeCells>
  <conditionalFormatting sqref="Z10">
    <cfRule type="expression" dxfId="296" priority="36104">
      <formula>IF(#REF!="YES",1,0)</formula>
    </cfRule>
    <cfRule type="expression" dxfId="295" priority="36105">
      <formula>IF(#REF!="NO",1,0)</formula>
    </cfRule>
  </conditionalFormatting>
  <conditionalFormatting sqref="K76:L76 K67:L67">
    <cfRule type="cellIs" dxfId="294" priority="34972" operator="greaterThanOrEqual">
      <formula>0</formula>
    </cfRule>
    <cfRule type="cellIs" dxfId="293" priority="34973" operator="lessThan">
      <formula>0</formula>
    </cfRule>
  </conditionalFormatting>
  <conditionalFormatting sqref="I84:I86">
    <cfRule type="colorScale" priority="32807">
      <colorScale>
        <cfvo type="num" val="0"/>
        <cfvo type="num" val="0"/>
        <color rgb="FFFF0000"/>
        <color rgb="FF00B050"/>
      </colorScale>
    </cfRule>
  </conditionalFormatting>
  <conditionalFormatting sqref="C113:G121">
    <cfRule type="expression" dxfId="292" priority="1247">
      <formula>IF($I$25="TWD",1,0)</formula>
    </cfRule>
    <cfRule type="expression" dxfId="291" priority="1248">
      <formula>IF($I$25="SEK",1,0)</formula>
    </cfRule>
    <cfRule type="expression" dxfId="290" priority="1249">
      <formula>IF($I$25="RUB",1,0)</formula>
    </cfRule>
    <cfRule type="expression" dxfId="289" priority="1250">
      <formula>IF($I$25="NZD",1,0)</formula>
    </cfRule>
    <cfRule type="expression" dxfId="288" priority="1251">
      <formula>IF($I$25="NOK",1,0)</formula>
    </cfRule>
    <cfRule type="expression" dxfId="287" priority="1252">
      <formula>IF($I$25="KRW",1,0)</formula>
    </cfRule>
    <cfRule type="expression" dxfId="286" priority="1253">
      <formula>IF($I$25="USD",1,0)</formula>
    </cfRule>
    <cfRule type="expression" dxfId="285" priority="1254">
      <formula>IF($I$25="AUD",1,0)</formula>
    </cfRule>
    <cfRule type="expression" dxfId="284" priority="1255">
      <formula>IF($I$25="BRL",1,0)</formula>
    </cfRule>
    <cfRule type="expression" dxfId="283" priority="1256">
      <formula>IF($I$25="CAD",1,0)</formula>
    </cfRule>
    <cfRule type="expression" dxfId="282" priority="1257">
      <formula>IF($I$25="CHF",1,0)</formula>
    </cfRule>
    <cfRule type="expression" dxfId="281" priority="1258">
      <formula>IF($I$25="CNY",1,0)</formula>
    </cfRule>
    <cfRule type="expression" dxfId="280" priority="1259">
      <formula>IF($I$25="DKK",1,0)</formula>
    </cfRule>
    <cfRule type="expression" dxfId="279" priority="1260">
      <formula>IF($I$25="EUR",1,0)</formula>
    </cfRule>
    <cfRule type="expression" dxfId="278" priority="1261">
      <formula>IF($I$25="GBP",1,0)</formula>
    </cfRule>
    <cfRule type="expression" dxfId="277" priority="1262">
      <formula>IF($I$25="INR",1,0)</formula>
    </cfRule>
    <cfRule type="expression" dxfId="276" priority="1263">
      <formula>IF($I$25="JPY",1,0)</formula>
    </cfRule>
  </conditionalFormatting>
  <conditionalFormatting sqref="C108:G108 C102:G106">
    <cfRule type="expression" dxfId="275" priority="1230">
      <formula>IF($I$25="USD",1,0)</formula>
    </cfRule>
    <cfRule type="expression" dxfId="274" priority="1231">
      <formula>IF($I$25="AUD",1,0)</formula>
    </cfRule>
    <cfRule type="expression" dxfId="273" priority="1232">
      <formula>IF($I$25="BRL",1,0)</formula>
    </cfRule>
    <cfRule type="expression" dxfId="272" priority="1233">
      <formula>IF($I$25="CAD",1,0)</formula>
    </cfRule>
    <cfRule type="expression" dxfId="271" priority="1234">
      <formula>IF($I$25="CHF",1,0)</formula>
    </cfRule>
    <cfRule type="expression" dxfId="270" priority="1235">
      <formula>IF($I$25="CNY",1,0)</formula>
    </cfRule>
    <cfRule type="expression" dxfId="269" priority="1236">
      <formula>IF($I$25="DKK",1,0)</formula>
    </cfRule>
    <cfRule type="expression" dxfId="268" priority="1237">
      <formula>IF($I$25="EUR",1,0)</formula>
    </cfRule>
    <cfRule type="expression" dxfId="267" priority="1238">
      <formula>IF($I$25="GBP",1,0)</formula>
    </cfRule>
    <cfRule type="expression" dxfId="266" priority="1239">
      <formula>IF($I$25="INR",1,0)</formula>
    </cfRule>
    <cfRule type="expression" dxfId="265" priority="1240">
      <formula>IF($I$25="JPY",1,0)</formula>
    </cfRule>
    <cfRule type="expression" dxfId="264" priority="1241">
      <formula>IF($I$25="KRW",1,0)</formula>
    </cfRule>
    <cfRule type="expression" dxfId="263" priority="1242">
      <formula>IF($I$25="NOK",1,0)</formula>
    </cfRule>
    <cfRule type="expression" dxfId="262" priority="1243">
      <formula>IF($I$25="NZD",1,0)</formula>
    </cfRule>
    <cfRule type="expression" dxfId="261" priority="1244">
      <formula>IF($I$25="RUB",1,0)</formula>
    </cfRule>
    <cfRule type="expression" dxfId="260" priority="1245">
      <formula>IF($I$25="SEK",1,0)</formula>
    </cfRule>
    <cfRule type="expression" dxfId="259" priority="1246">
      <formula>IF($I$25="TWD",1,0)</formula>
    </cfRule>
  </conditionalFormatting>
  <conditionalFormatting sqref="C126:G131">
    <cfRule type="expression" dxfId="258" priority="1212">
      <formula>IF($I$25="CNY",1,0)</formula>
    </cfRule>
    <cfRule type="expression" dxfId="257" priority="1213">
      <formula>IF($I$25="TWD",1,0)</formula>
    </cfRule>
    <cfRule type="expression" dxfId="256" priority="1214">
      <formula>IF($I$25="SEK",1,0)</formula>
    </cfRule>
    <cfRule type="expression" dxfId="255" priority="1215">
      <formula>IF($I$25="RUB",1,0)</formula>
    </cfRule>
    <cfRule type="expression" dxfId="254" priority="1216">
      <formula>IF($I$25="NZD",1,0)</formula>
    </cfRule>
    <cfRule type="expression" dxfId="253" priority="1217">
      <formula>IF($I$25="NOK",1,0)</formula>
    </cfRule>
    <cfRule type="expression" dxfId="252" priority="1218">
      <formula>IF($I$25="KRW",1,0)</formula>
    </cfRule>
    <cfRule type="expression" dxfId="251" priority="1219">
      <formula>IF($I$25="USD",1,0)</formula>
    </cfRule>
    <cfRule type="expression" dxfId="250" priority="1220">
      <formula>IF($I$25="AUD",1,0)</formula>
    </cfRule>
    <cfRule type="expression" dxfId="249" priority="1221">
      <formula>IF($I$25="BRL",1,0)</formula>
    </cfRule>
    <cfRule type="expression" dxfId="248" priority="1222">
      <formula>IF($I$25="CAD",1,0)</formula>
    </cfRule>
    <cfRule type="expression" dxfId="247" priority="1223">
      <formula>IF($I$25="CHF",1,0)</formula>
    </cfRule>
    <cfRule type="expression" dxfId="246" priority="1224">
      <formula>IF($I$25="CNY",1,0)</formula>
    </cfRule>
    <cfRule type="expression" dxfId="245" priority="1225">
      <formula>IF($I$25="DKK",1,0)</formula>
    </cfRule>
    <cfRule type="expression" dxfId="244" priority="1226">
      <formula>IF($I$25="EUR",1,0)</formula>
    </cfRule>
    <cfRule type="expression" dxfId="243" priority="1227">
      <formula>IF($I$25="GBP",1,0)</formula>
    </cfRule>
    <cfRule type="expression" dxfId="242" priority="1228">
      <formula>IF($I$25="INR",1,0)</formula>
    </cfRule>
    <cfRule type="expression" dxfId="241" priority="1229">
      <formula>IF($I$25="JPY",1,0)</formula>
    </cfRule>
  </conditionalFormatting>
  <conditionalFormatting sqref="H137:H139">
    <cfRule type="colorScale" priority="1194">
      <colorScale>
        <cfvo type="num" val="0"/>
        <cfvo type="num" val="0"/>
        <color rgb="FFFF0000"/>
        <color rgb="FF00B050"/>
      </colorScale>
    </cfRule>
  </conditionalFormatting>
  <conditionalFormatting sqref="C136:G139">
    <cfRule type="expression" dxfId="240" priority="1195">
      <formula>IF($I$25="TWD",1,0)</formula>
    </cfRule>
    <cfRule type="expression" dxfId="239" priority="1196">
      <formula>IF($I$25="SEK",1,0)</formula>
    </cfRule>
    <cfRule type="expression" dxfId="238" priority="1197">
      <formula>IF($I$25="RUB",1,0)</formula>
    </cfRule>
    <cfRule type="expression" dxfId="237" priority="1198">
      <formula>IF($I$25="NZD",1,0)</formula>
    </cfRule>
    <cfRule type="expression" dxfId="236" priority="1199">
      <formula>IF($I$25="NOK",1,0)</formula>
    </cfRule>
    <cfRule type="expression" dxfId="235" priority="1200">
      <formula>IF($I$25="KRW",1,0)</formula>
    </cfRule>
    <cfRule type="expression" dxfId="234" priority="1201">
      <formula>IF($I$25="USD",1,0)</formula>
    </cfRule>
    <cfRule type="expression" dxfId="233" priority="1202">
      <formula>IF($I$25="AUD",1,0)</formula>
    </cfRule>
    <cfRule type="expression" dxfId="232" priority="1203">
      <formula>IF($I$25="BRL",1,0)</formula>
    </cfRule>
    <cfRule type="expression" dxfId="231" priority="1204">
      <formula>IF($I$25="CAD",1,0)</formula>
    </cfRule>
    <cfRule type="expression" dxfId="230" priority="1205">
      <formula>IF($I$25="CHF",1,0)</formula>
    </cfRule>
    <cfRule type="expression" dxfId="229" priority="1206">
      <formula>IF($I$25="CNY",1,0)</formula>
    </cfRule>
    <cfRule type="expression" dxfId="228" priority="1207">
      <formula>IF($I$25="DKK",1,0)</formula>
    </cfRule>
    <cfRule type="expression" dxfId="227" priority="1208">
      <formula>IF($I$25="EUR",1,0)</formula>
    </cfRule>
    <cfRule type="expression" dxfId="226" priority="1209">
      <formula>IF($I$25="GBP",1,0)</formula>
    </cfRule>
    <cfRule type="expression" dxfId="225" priority="1210">
      <formula>IF($I$25="INR",1,0)</formula>
    </cfRule>
    <cfRule type="expression" dxfId="224" priority="1211">
      <formula>IF($I$25="JPY",1,0)</formula>
    </cfRule>
  </conditionalFormatting>
  <conditionalFormatting sqref="V15:W15">
    <cfRule type="expression" dxfId="223" priority="153">
      <formula>IF($AC$14="YES",1,0)</formula>
    </cfRule>
    <cfRule type="expression" dxfId="222" priority="154">
      <formula>IF($AC$14="NO",1,0)</formula>
    </cfRule>
  </conditionalFormatting>
  <conditionalFormatting sqref="T9:Y10 V14:V15">
    <cfRule type="expression" dxfId="221" priority="136">
      <formula>IF($I$25="TWD",1,0)</formula>
    </cfRule>
    <cfRule type="expression" dxfId="220" priority="137">
      <formula>IF($I$25="SEK",1,0)</formula>
    </cfRule>
    <cfRule type="expression" dxfId="219" priority="138">
      <formula>IF($I$25="RUB",1,0)</formula>
    </cfRule>
    <cfRule type="expression" dxfId="218" priority="139">
      <formula>IF($I$25="NZD",1,0)</formula>
    </cfRule>
    <cfRule type="expression" dxfId="217" priority="140">
      <formula>IF($I$25="NOK",1,0)</formula>
    </cfRule>
    <cfRule type="expression" dxfId="216" priority="141">
      <formula>IF($I$25="KRW",1,0)</formula>
    </cfRule>
    <cfRule type="expression" dxfId="215" priority="142">
      <formula>IF($I$25="JPY",1,0)</formula>
    </cfRule>
    <cfRule type="expression" dxfId="214" priority="143">
      <formula>IF($I$25="INR",1,0)</formula>
    </cfRule>
    <cfRule type="expression" dxfId="213" priority="144">
      <formula>IF($I$25="GBP",1,0)</formula>
    </cfRule>
    <cfRule type="expression" dxfId="212" priority="145">
      <formula>IF($I$25="EUR",1,0)</formula>
    </cfRule>
    <cfRule type="expression" dxfId="211" priority="146">
      <formula>IF($I$25="DKK",1,0)</formula>
    </cfRule>
    <cfRule type="expression" dxfId="210" priority="147">
      <formula>IF($I$25="CNY",1,0)</formula>
    </cfRule>
    <cfRule type="expression" dxfId="209" priority="148">
      <formula>IF($I$25="CHF",1,0)</formula>
    </cfRule>
    <cfRule type="expression" dxfId="208" priority="149">
      <formula>IF($I$25="CAD",1,0)</formula>
    </cfRule>
    <cfRule type="expression" dxfId="207" priority="150">
      <formula>IF($I$25="BRL",1,0)</formula>
    </cfRule>
    <cfRule type="expression" dxfId="206" priority="151">
      <formula>IF($I$25="AUD",1,0)</formula>
    </cfRule>
    <cfRule type="expression" dxfId="205" priority="152">
      <formula>IF($I$25="USD",1,0)</formula>
    </cfRule>
  </conditionalFormatting>
  <conditionalFormatting sqref="M9:M10 M5:N5 M14:N14 K17:K19 M18:M19 K25:K27 M26:M27 M24:N24 M30:N30 M33:N33 K34:K36 M35:M36 M40:N40 K42:K44 M43:M44 K51:K53">
    <cfRule type="expression" dxfId="204" priority="116">
      <formula>IF($I$25="TWD",1,0)</formula>
    </cfRule>
    <cfRule type="expression" dxfId="203" priority="117">
      <formula>IF($I$25="SEK",1,0)</formula>
    </cfRule>
    <cfRule type="expression" dxfId="202" priority="118">
      <formula>IF($I$25="RUB",1,0)</formula>
    </cfRule>
    <cfRule type="expression" dxfId="201" priority="119">
      <formula>IF($I$25="NZD",1,0)</formula>
    </cfRule>
    <cfRule type="expression" dxfId="200" priority="120">
      <formula>IF($I$25="NOK",1,0)</formula>
    </cfRule>
    <cfRule type="expression" dxfId="199" priority="121">
      <formula>IF($I$25="KRW",1,0)</formula>
    </cfRule>
    <cfRule type="expression" dxfId="198" priority="122">
      <formula>IF($I$25="JPY",1,0)</formula>
    </cfRule>
    <cfRule type="expression" dxfId="197" priority="123">
      <formula>IF($I$25="INR",1,0)</formula>
    </cfRule>
    <cfRule type="expression" dxfId="196" priority="124">
      <formula>IF($I$25="GBP",1,0)</formula>
    </cfRule>
    <cfRule type="expression" dxfId="195" priority="125">
      <formula>IF($I$25="EUR",1,0)</formula>
    </cfRule>
    <cfRule type="expression" dxfId="194" priority="126">
      <formula>IF($I$25="DKK",1,0)</formula>
    </cfRule>
    <cfRule type="expression" dxfId="193" priority="127">
      <formula>IF($I$25="CNY",1,0)</formula>
    </cfRule>
    <cfRule type="expression" dxfId="192" priority="128">
      <formula>IF($I$25="CHF",1,0)</formula>
    </cfRule>
    <cfRule type="expression" dxfId="191" priority="129">
      <formula>IF($I$25="CAD",1,0)</formula>
    </cfRule>
    <cfRule type="expression" dxfId="190" priority="130">
      <formula>IF($I$25="BRL",1,0)</formula>
    </cfRule>
    <cfRule type="expression" dxfId="189" priority="131">
      <formula>IF($I$25="AUD",1,0)</formula>
    </cfRule>
    <cfRule type="expression" dxfId="188" priority="132">
      <formula>IF($I$25="USD",1,0)</formula>
    </cfRule>
  </conditionalFormatting>
  <conditionalFormatting sqref="L33">
    <cfRule type="cellIs" dxfId="187" priority="114" operator="greaterThanOrEqual">
      <formula>0</formula>
    </cfRule>
    <cfRule type="cellIs" dxfId="186" priority="115" operator="lessThan">
      <formula>0</formula>
    </cfRule>
  </conditionalFormatting>
  <conditionalFormatting sqref="L24">
    <cfRule type="cellIs" dxfId="185" priority="112" operator="greaterThanOrEqual">
      <formula>0</formula>
    </cfRule>
    <cfRule type="cellIs" dxfId="184" priority="113" operator="lessThan">
      <formula>0</formula>
    </cfRule>
  </conditionalFormatting>
  <conditionalFormatting sqref="L49">
    <cfRule type="cellIs" dxfId="183" priority="110" operator="greaterThanOrEqual">
      <formula>0</formula>
    </cfRule>
    <cfRule type="cellIs" dxfId="182" priority="111" operator="lessThan">
      <formula>0</formula>
    </cfRule>
  </conditionalFormatting>
  <conditionalFormatting sqref="K33">
    <cfRule type="cellIs" dxfId="181" priority="108" operator="greaterThanOrEqual">
      <formula>0</formula>
    </cfRule>
    <cfRule type="cellIs" dxfId="180" priority="109" operator="lessThan">
      <formula>0</formula>
    </cfRule>
  </conditionalFormatting>
  <conditionalFormatting sqref="K50">
    <cfRule type="cellIs" dxfId="179" priority="106" operator="lessThan">
      <formula>0</formula>
    </cfRule>
    <cfRule type="cellIs" dxfId="178" priority="107" operator="greaterThanOrEqual">
      <formula>0</formula>
    </cfRule>
  </conditionalFormatting>
  <conditionalFormatting sqref="K7">
    <cfRule type="cellIs" dxfId="177" priority="104" operator="lessThan">
      <formula>0</formula>
    </cfRule>
    <cfRule type="cellIs" dxfId="176" priority="105" operator="greaterThanOrEqual">
      <formula>0</formula>
    </cfRule>
  </conditionalFormatting>
  <conditionalFormatting sqref="K24">
    <cfRule type="cellIs" dxfId="175" priority="102" operator="greaterThanOrEqual">
      <formula>0</formula>
    </cfRule>
    <cfRule type="cellIs" dxfId="174" priority="103" operator="lessThan">
      <formula>0</formula>
    </cfRule>
  </conditionalFormatting>
  <conditionalFormatting sqref="K16">
    <cfRule type="cellIs" dxfId="173" priority="100" operator="lessThan">
      <formula>0</formula>
    </cfRule>
    <cfRule type="cellIs" dxfId="172" priority="101" operator="greaterThanOrEqual">
      <formula>0</formula>
    </cfRule>
  </conditionalFormatting>
  <conditionalFormatting sqref="K41:L41">
    <cfRule type="cellIs" dxfId="171" priority="98" operator="greaterThanOrEqual">
      <formula>0</formula>
    </cfRule>
    <cfRule type="cellIs" dxfId="170" priority="99" operator="lessThan">
      <formula>0</formula>
    </cfRule>
  </conditionalFormatting>
  <conditionalFormatting sqref="K8:K10">
    <cfRule type="expression" dxfId="169" priority="81">
      <formula>IF($I$25="TWD",1,0)</formula>
    </cfRule>
    <cfRule type="expression" dxfId="168" priority="82">
      <formula>IF($I$25="SEK",1,0)</formula>
    </cfRule>
    <cfRule type="expression" dxfId="167" priority="83">
      <formula>IF($I$25="RUB",1,0)</formula>
    </cfRule>
    <cfRule type="expression" dxfId="166" priority="84">
      <formula>IF($I$25="NZD",1,0)</formula>
    </cfRule>
    <cfRule type="expression" dxfId="165" priority="85">
      <formula>IF($I$25="NOK",1,0)</formula>
    </cfRule>
    <cfRule type="expression" dxfId="164" priority="86">
      <formula>IF($I$25="KRW",1,0)</formula>
    </cfRule>
    <cfRule type="expression" dxfId="163" priority="87">
      <formula>IF($I$25="JPY",1,0)</formula>
    </cfRule>
    <cfRule type="expression" dxfId="162" priority="88">
      <formula>IF($I$25="INR",1,0)</formula>
    </cfRule>
    <cfRule type="expression" dxfId="161" priority="89">
      <formula>IF($I$25="GBP",1,0)</formula>
    </cfRule>
    <cfRule type="expression" dxfId="160" priority="90">
      <formula>IF($I$25="EUR",1,0)</formula>
    </cfRule>
    <cfRule type="expression" dxfId="159" priority="91">
      <formula>IF($I$25="DKK",1,0)</formula>
    </cfRule>
    <cfRule type="expression" dxfId="158" priority="92">
      <formula>IF($I$25="CNY",1,0)</formula>
    </cfRule>
    <cfRule type="expression" dxfId="157" priority="93">
      <formula>IF($I$25="CHF",1,0)</formula>
    </cfRule>
    <cfRule type="expression" dxfId="156" priority="94">
      <formula>IF($I$25="CAD",1,0)</formula>
    </cfRule>
    <cfRule type="expression" dxfId="155" priority="95">
      <formula>IF($I$25="BRL",1,0)</formula>
    </cfRule>
    <cfRule type="expression" dxfId="154" priority="96">
      <formula>IF($I$25="AUD",1,0)</formula>
    </cfRule>
    <cfRule type="expression" dxfId="153" priority="97">
      <formula>IF($I$25="USD",1,0)</formula>
    </cfRule>
  </conditionalFormatting>
  <conditionalFormatting sqref="C4:G12 C17:G24">
    <cfRule type="expression" dxfId="152" priority="64">
      <formula>IF($I$25="TWD",1,0)</formula>
    </cfRule>
    <cfRule type="expression" dxfId="151" priority="65">
      <formula>IF($I$25="SEK",1,0)</formula>
    </cfRule>
    <cfRule type="expression" dxfId="150" priority="66">
      <formula>IF($I$25="RUB",1,0)</formula>
    </cfRule>
    <cfRule type="expression" dxfId="149" priority="67">
      <formula>IF($I$25="NZD",1,0)</formula>
    </cfRule>
    <cfRule type="expression" dxfId="148" priority="68">
      <formula>IF($I$25="NOK",1,0)</formula>
    </cfRule>
    <cfRule type="expression" dxfId="147" priority="69">
      <formula>IF($I$25="KRW",1,0)</formula>
    </cfRule>
    <cfRule type="expression" dxfId="146" priority="70">
      <formula>IF($I$25="USD",1,0)</formula>
    </cfRule>
    <cfRule type="expression" dxfId="145" priority="71">
      <formula>IF($I$25="AUD",1,0)</formula>
    </cfRule>
    <cfRule type="expression" dxfId="144" priority="72">
      <formula>IF($I$25="BRL",1,0)</formula>
    </cfRule>
    <cfRule type="expression" dxfId="143" priority="73">
      <formula>IF($I$25="CAD",1,0)</formula>
    </cfRule>
    <cfRule type="expression" dxfId="142" priority="74">
      <formula>IF($I$25="CHF",1,0)</formula>
    </cfRule>
    <cfRule type="expression" dxfId="141" priority="75">
      <formula>IF($I$25="CNY",1,0)</formula>
    </cfRule>
    <cfRule type="expression" dxfId="140" priority="76">
      <formula>IF($I$25="DKK",1,0)</formula>
    </cfRule>
    <cfRule type="expression" dxfId="139" priority="77">
      <formula>IF($I$25="EUR",1,0)</formula>
    </cfRule>
    <cfRule type="expression" dxfId="138" priority="78">
      <formula>IF($I$25="GBP",1,0)</formula>
    </cfRule>
    <cfRule type="expression" dxfId="137" priority="79">
      <formula>IF($I$25="INR",1,0)</formula>
    </cfRule>
    <cfRule type="expression" dxfId="136" priority="80">
      <formula>IF($I$25="JPY",1,0)</formula>
    </cfRule>
  </conditionalFormatting>
  <conditionalFormatting sqref="H39:H41">
    <cfRule type="colorScale" priority="28">
      <colorScale>
        <cfvo type="num" val="0"/>
        <cfvo type="num" val="0"/>
        <color rgb="FFFF0000"/>
        <color rgb="FF00B050"/>
      </colorScale>
    </cfRule>
  </conditionalFormatting>
  <conditionalFormatting sqref="C38:G41">
    <cfRule type="expression" dxfId="135" priority="29">
      <formula>IF($I$25="TWD",1,0)</formula>
    </cfRule>
    <cfRule type="expression" dxfId="134" priority="30">
      <formula>IF($I$25="SEK",1,0)</formula>
    </cfRule>
    <cfRule type="expression" dxfId="133" priority="31">
      <formula>IF($I$25="RUB",1,0)</formula>
    </cfRule>
    <cfRule type="expression" dxfId="132" priority="32">
      <formula>IF($I$25="NZD",1,0)</formula>
    </cfRule>
    <cfRule type="expression" dxfId="131" priority="33">
      <formula>IF($I$25="NOK",1,0)</formula>
    </cfRule>
    <cfRule type="expression" dxfId="130" priority="34">
      <formula>IF($I$25="KRW",1,0)</formula>
    </cfRule>
    <cfRule type="expression" dxfId="129" priority="35">
      <formula>IF($I$25="USD",1,0)</formula>
    </cfRule>
    <cfRule type="expression" dxfId="128" priority="36">
      <formula>IF($I$25="AUD",1,0)</formula>
    </cfRule>
    <cfRule type="expression" dxfId="127" priority="37">
      <formula>IF($I$25="BRL",1,0)</formula>
    </cfRule>
    <cfRule type="expression" dxfId="126" priority="38">
      <formula>IF($I$25="CAD",1,0)</formula>
    </cfRule>
    <cfRule type="expression" dxfId="125" priority="39">
      <formula>IF($I$25="CHF",1,0)</formula>
    </cfRule>
    <cfRule type="expression" dxfId="124" priority="40">
      <formula>IF($I$25="CNY",1,0)</formula>
    </cfRule>
    <cfRule type="expression" dxfId="123" priority="41">
      <formula>IF($I$25="DKK",1,0)</formula>
    </cfRule>
    <cfRule type="expression" dxfId="122" priority="42">
      <formula>IF($I$25="EUR",1,0)</formula>
    </cfRule>
    <cfRule type="expression" dxfId="121" priority="43">
      <formula>IF($I$25="GBP",1,0)</formula>
    </cfRule>
    <cfRule type="expression" dxfId="120" priority="44">
      <formula>IF($I$25="INR",1,0)</formula>
    </cfRule>
    <cfRule type="expression" dxfId="119" priority="45">
      <formula>IF($I$25="JPY",1,0)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910D22B-E7B9-4A90-9819-CFD58BDA2593}">
          <x14:formula1>
            <xm:f>'List Table'!$E$2:$E$6</xm:f>
          </x14:formula1>
          <xm:sqref>Y15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A7A4-AAA4-427F-B8E8-97109E2D3037}">
  <sheetPr codeName="Sheet16"/>
  <dimension ref="B2:J39"/>
  <sheetViews>
    <sheetView showGridLines="0" zoomScale="80" zoomScaleNormal="80" workbookViewId="0">
      <selection activeCell="H13" sqref="H13"/>
    </sheetView>
  </sheetViews>
  <sheetFormatPr defaultRowHeight="14.5"/>
  <cols>
    <col min="1" max="1" width="2.54296875" customWidth="1"/>
    <col min="2" max="2" width="18.453125" bestFit="1" customWidth="1"/>
    <col min="3" max="3" width="17.1796875" customWidth="1"/>
    <col min="4" max="4" width="18.453125" customWidth="1"/>
    <col min="5" max="5" width="19.81640625" customWidth="1"/>
    <col min="6" max="6" width="18.453125" customWidth="1"/>
    <col min="7" max="7" width="19.54296875" customWidth="1"/>
    <col min="8" max="8" width="25.453125" customWidth="1"/>
    <col min="9" max="10" width="13.54296875" bestFit="1" customWidth="1"/>
  </cols>
  <sheetData>
    <row r="2" spans="2:10">
      <c r="B2" s="511" t="s">
        <v>213</v>
      </c>
      <c r="C2" s="560" cm="1">
        <f t="array" ref="C2">IF(ClusterDropdown="YES",2*MAX('Input Fields'!$F$27,ROUNDUP('Input Fields'!$C$21:$D$21*'Input Fields'!$F$25,0),ROUNDUP('Input Fields'!$C$21:$D$21*'Input Fields'!$F$24,0),3),MAX('Input Fields'!$F$24,'Input Fields'!$F$25,'Input Fields'!$F$26,3))</f>
        <v>14</v>
      </c>
      <c r="D2" s="167"/>
      <c r="E2" s="167"/>
      <c r="F2" s="167"/>
      <c r="G2" s="167"/>
      <c r="H2" s="167"/>
    </row>
    <row r="3" spans="2:10">
      <c r="B3" s="512" t="s">
        <v>214</v>
      </c>
      <c r="C3" s="561" cm="1">
        <f t="array" ref="C3">IF(ClusterDropdown="YES",2*MAX(ROUNDUP('Input Fields'!C21:D21*'Input Fields'!$F$24,0),ROUNDUP('Input Fields'!C21:D21*'Input Fields'!$F$25,0),3),MAX('Input Fields'!$F$24,'Input Fields'!$F$25,3))</f>
        <v>12</v>
      </c>
      <c r="D3" s="167"/>
      <c r="E3" s="167"/>
      <c r="F3" s="167"/>
      <c r="G3" s="167"/>
      <c r="H3" s="167"/>
    </row>
    <row r="4" spans="2:10">
      <c r="C4" s="167"/>
      <c r="D4" s="167"/>
      <c r="E4" s="167"/>
      <c r="F4" s="167"/>
      <c r="G4" s="167"/>
      <c r="H4" s="167"/>
    </row>
    <row r="5" spans="2:10">
      <c r="B5" s="459"/>
      <c r="C5" s="562" t="s">
        <v>41</v>
      </c>
      <c r="D5" s="563" t="s">
        <v>42</v>
      </c>
      <c r="E5" s="562" t="s">
        <v>43</v>
      </c>
      <c r="F5" s="562" t="s">
        <v>44</v>
      </c>
      <c r="G5" s="564" t="s">
        <v>45</v>
      </c>
      <c r="H5" s="565" t="s">
        <v>215</v>
      </c>
    </row>
    <row r="6" spans="2:10">
      <c r="B6" s="464" t="s">
        <v>54</v>
      </c>
      <c r="C6" s="169">
        <f>12*$C$2*('Input Fields'!$L$25-('Input Fields'!$L$25*'Input Fields'!$AB$14))</f>
        <v>667282</v>
      </c>
      <c r="D6" s="169">
        <f>C6+12*$C$2*('Input Fields'!$L$25-('Input Fields'!$L$25*'Input Fields'!$AB$14))</f>
        <v>1334564</v>
      </c>
      <c r="E6" s="169">
        <f>D6+12*$C$2*('Input Fields'!$L$25-('Input Fields'!$L$25*'Input Fields'!$AB$14))</f>
        <v>2001846</v>
      </c>
      <c r="F6" s="169">
        <f>E6+12*$C$2*('Input Fields'!$L$25-IF('Input Fields'!$AC$14="YES",('Input Fields'!$L$25*'Input Fields'!$AB$14),0))</f>
        <v>2669128</v>
      </c>
      <c r="G6" s="567">
        <f>F6+12*$C$2*('Input Fields'!$L$25-IF('Input Fields'!$AC$14="YES",('Input Fields'!$L$25*'Input Fields'!$AB$14),0))</f>
        <v>3336410</v>
      </c>
      <c r="H6" s="188"/>
    </row>
    <row r="7" spans="2:10">
      <c r="B7" s="464" t="s">
        <v>216</v>
      </c>
      <c r="C7" s="307">
        <f>12*$C$3*('Input Fields'!$L$25-('Input Fields'!$L$25*'Input Fields'!$AB$14))+12*(('Input Fields'!$N$30*'Input Fields'!$J$30)+('Input Fields'!$N$29*'Input Fields'!$J$29)+('Input Fields'!$N$28*'Input Fields'!$J$28*(1-'Input Fields'!C14)))</f>
        <v>606383.78111999994</v>
      </c>
      <c r="D7" s="307">
        <f>C7+12*$C$3*('Input Fields'!$L$25-('Input Fields'!$L$25*'Input Fields'!$AB$14))+12*(('Input Fields'!$N$30*'Input Fields'!$J$30)+('Input Fields'!$N$29*'Input Fields'!$J$29)+('Input Fields'!$N$28*'Input Fields'!$J$28*(1-'Input Fields'!C14)))</f>
        <v>1212767.5622399999</v>
      </c>
      <c r="E7" s="307">
        <f>D7+12*$C$3*('Input Fields'!$L$25-('Input Fields'!$L$25*'Input Fields'!$AB$14))+12*(('Input Fields'!$N$30*'Input Fields'!$J$30)+('Input Fields'!$N$29*'Input Fields'!$J$29)+('Input Fields'!$N$28*'Input Fields'!$J$28*(1-'Input Fields'!C14)))</f>
        <v>1819151.3433599998</v>
      </c>
      <c r="F7" s="307">
        <f>E7+12*$C$3*('Input Fields'!$L$25-IF('Input Fields'!$AC$14="YES",('Input Fields'!$L$25*'Input Fields'!$AB$14),0))+12*(('Input Fields'!$N$30*'Input Fields'!$J$30)+('Input Fields'!$N$29*'Input Fields'!$J$29)+('Input Fields'!$N$28*'Input Fields'!$J$28*(1-'Input Fields'!C14)))</f>
        <v>2425535.1244799998</v>
      </c>
      <c r="G7" s="568">
        <f>F7+12*$C$3*('Input Fields'!$L$25-IF('Input Fields'!$AC$14="YES",('Input Fields'!$L$25*'Input Fields'!$AB$14),0))+12*(('Input Fields'!$N$30*'Input Fields'!$J$30)+('Input Fields'!$N$29*'Input Fields'!$J$29)+('Input Fields'!$N$28*'Input Fields'!$J$28*(1-'Input Fields'!C14)))</f>
        <v>3031918.9055999997</v>
      </c>
      <c r="H7" s="566">
        <f>1-(G7/$G$6)</f>
        <v>9.1263092485635799E-2</v>
      </c>
      <c r="I7" s="467"/>
    </row>
    <row r="8" spans="2:10">
      <c r="B8" s="464" t="s">
        <v>217</v>
      </c>
      <c r="C8" s="307">
        <f>12*$C$3*('Input Fields'!$L$25-('Input Fields'!$L$25*'Input Fields'!$AB$14))+12*(('Input Fields'!$N$30*'Input Fields'!$K$30)+('Input Fields'!$N$29*'Input Fields'!$K$29)+('Input Fields'!$N$28*'Input Fields'!$K$28*(1-'Input Fields'!C14)))</f>
        <v>640641.12768000003</v>
      </c>
      <c r="D8" s="307">
        <f>C8+12*$C$3*('Input Fields'!$L$25-('Input Fields'!$L$25*'Input Fields'!$AB$14))+12*(('Input Fields'!$N$30*'Input Fields'!$K$30)+('Input Fields'!$N$29*'Input Fields'!$K$29)+('Input Fields'!$N$28*'Input Fields'!$K$28*(1-'Input Fields'!C14)))</f>
        <v>1281282.2553599998</v>
      </c>
      <c r="E8" s="307">
        <f>D8+12*$C$3*('Input Fields'!$L$25-('Input Fields'!$L$25*'Input Fields'!$AB$14))+12*(('Input Fields'!$N$30*'Input Fields'!$K$30)+('Input Fields'!$N$29*'Input Fields'!$K$29)+('Input Fields'!$N$28*'Input Fields'!$K$28*(1-'Input Fields'!C14)))</f>
        <v>1921923.3830399998</v>
      </c>
      <c r="F8" s="307">
        <f>E8+12*$C$3*('Input Fields'!$L$25-IF('Input Fields'!$AC$14="YES",('Input Fields'!$L$25*'Input Fields'!$AB$14),0))+12*(('Input Fields'!$N$30*'Input Fields'!$K$30)+('Input Fields'!$N$29*'Input Fields'!$K$29)+('Input Fields'!$N$28*'Input Fields'!$K$28*(1-'Input Fields'!C14)))</f>
        <v>2562564.5107199997</v>
      </c>
      <c r="G8" s="568">
        <f>F8+12*$C$3*('Input Fields'!$L$25-IF('Input Fields'!$AC$14="YES",('Input Fields'!$L$25*'Input Fields'!$AB$14),0))+12*(('Input Fields'!$N$30*'Input Fields'!$K$30)+('Input Fields'!$N$29*'Input Fields'!$K$29)+('Input Fields'!$N$28*'Input Fields'!$K$28*(1-'Input Fields'!C14)))</f>
        <v>3203205.6383999996</v>
      </c>
      <c r="H8" s="566">
        <f>1-(G8/$G$6)</f>
        <v>3.992445820507684E-2</v>
      </c>
      <c r="I8" s="467"/>
      <c r="J8" s="2"/>
    </row>
    <row r="9" spans="2:10">
      <c r="B9" s="468" t="s">
        <v>218</v>
      </c>
      <c r="C9" s="569">
        <f>12*$C$3*('Input Fields'!$L$25-('Input Fields'!$L$25*'Input Fields'!$AB$14))+12*(('Input Fields'!$N$30*'Input Fields'!$L$30)+('Input Fields'!$N$29*'Input Fields'!$L$29)+('Input Fields'!$N$28*'Input Fields'!$L$28*(1-'Input Fields'!C14)))</f>
        <v>663649.79327999998</v>
      </c>
      <c r="D9" s="569">
        <f>C9+12*$C$3*('Input Fields'!$L$25-('Input Fields'!$L$25*'Input Fields'!$AB$14))+12*(('Input Fields'!$N$30*'Input Fields'!$L$30)+('Input Fields'!$N$29*'Input Fields'!$L$29)+('Input Fields'!$N$28*'Input Fields'!$L$28*(1-'Input Fields'!C14)))</f>
        <v>1327299.5865599997</v>
      </c>
      <c r="E9" s="569">
        <f>D9+12*$C$3*('Input Fields'!$L$25-('Input Fields'!$L$25*'Input Fields'!$AB$14))+12*(('Input Fields'!$N$30*'Input Fields'!$L$30)+('Input Fields'!$N$29*'Input Fields'!$L$29)+('Input Fields'!$N$28*'Input Fields'!$L$28*(1-'Input Fields'!C14)))</f>
        <v>1990949.3798399996</v>
      </c>
      <c r="F9" s="569">
        <f>E9+12*$C$3*('Input Fields'!$L$25-IF('Input Fields'!$AC$14="YES",('Input Fields'!$L$25*'Input Fields'!$AB$14),0))+12*(('Input Fields'!$N$30*'Input Fields'!$L$30)+('Input Fields'!$N$29*'Input Fields'!$L$29)+('Input Fields'!$N$28*'Input Fields'!$L$28*(1-'Input Fields'!C14)))</f>
        <v>2654599.1731199995</v>
      </c>
      <c r="G9" s="570">
        <f>F9+12*$C$3*('Input Fields'!$L$25-IF('Input Fields'!$AC$14="YES",('Input Fields'!$L$25*'Input Fields'!$AB$14),0))+12*(('Input Fields'!$N$30*'Input Fields'!$L$30)+('Input Fields'!$N$29*'Input Fields'!$L$29)+('Input Fields'!$N$28*'Input Fields'!$L$28*(1-'Input Fields'!C14)))</f>
        <v>3318248.9663999993</v>
      </c>
      <c r="H9" s="566">
        <f>1-(G9/$G$6)</f>
        <v>5.4432859270895362E-3</v>
      </c>
      <c r="I9" s="467"/>
      <c r="J9" s="2"/>
    </row>
    <row r="11" spans="2:10">
      <c r="C11" s="2"/>
      <c r="D11" s="2"/>
      <c r="E11" s="2"/>
      <c r="F11" s="2"/>
      <c r="G11" s="2"/>
    </row>
    <row r="12" spans="2:10">
      <c r="B12" s="469" t="s">
        <v>219</v>
      </c>
      <c r="C12" t="s">
        <v>220</v>
      </c>
    </row>
    <row r="13" spans="2:10">
      <c r="C13" t="s">
        <v>221</v>
      </c>
    </row>
    <row r="14" spans="2:10">
      <c r="C14" t="s">
        <v>222</v>
      </c>
    </row>
    <row r="39" spans="8:8">
      <c r="H39" s="482" t="str">
        <f>+Currency_Selector_1</f>
        <v>USD</v>
      </c>
    </row>
  </sheetData>
  <conditionalFormatting sqref="C6:G9">
    <cfRule type="expression" dxfId="118" priority="2">
      <formula>IF($H$39 = "USD", 1, 0)</formula>
    </cfRule>
    <cfRule type="expression" dxfId="117" priority="3">
      <formula>IF($H$39 = "AUD", 1, 0)</formula>
    </cfRule>
    <cfRule type="expression" dxfId="116" priority="4">
      <formula>IF($H$39 = "BRL", 1, 0)</formula>
    </cfRule>
    <cfRule type="expression" dxfId="115" priority="5">
      <formula>IF($H$39 = "CAD", 1, 0)</formula>
    </cfRule>
    <cfRule type="expression" dxfId="114" priority="6">
      <formula>IF($H$39 = "CHF", 1, 0)</formula>
    </cfRule>
    <cfRule type="expression" dxfId="113" priority="7">
      <formula>IF($H$39 = "CNY", 1, 0)</formula>
    </cfRule>
    <cfRule type="expression" dxfId="112" priority="8">
      <formula>IF($H$39 = "DKK", 1, 0)</formula>
    </cfRule>
    <cfRule type="expression" dxfId="111" priority="9">
      <formula>IF($H$39 = "EUR", 1, 0)</formula>
    </cfRule>
    <cfRule type="expression" dxfId="110" priority="10">
      <formula>IF($H$39 = "GBP", 1, 0)</formula>
    </cfRule>
    <cfRule type="expression" dxfId="109" priority="11">
      <formula>IF($H$39 = "INR", 1, 0)</formula>
    </cfRule>
    <cfRule type="expression" dxfId="108" priority="12">
      <formula>IF($H$39 = "JPY", 1, 0)</formula>
    </cfRule>
    <cfRule type="expression" dxfId="107" priority="13">
      <formula>IF($H$39 = "KRW", 1, 0)</formula>
    </cfRule>
    <cfRule type="expression" dxfId="106" priority="14">
      <formula>IF($H$39 = "NOK", 1, 0)</formula>
    </cfRule>
    <cfRule type="expression" dxfId="105" priority="15">
      <formula>IF($H$39 = "NZD", 1, 0)</formula>
    </cfRule>
    <cfRule type="expression" dxfId="104" priority="16">
      <formula>IF($H$39 = "RUB", 1, 0)</formula>
    </cfRule>
    <cfRule type="expression" dxfId="103" priority="17">
      <formula>IF($H$39 = "SEK", 1, 0)</formula>
    </cfRule>
    <cfRule type="expression" dxfId="102" priority="18">
      <formula>IF($H$39 = "TWD", 1, 0)</formula>
    </cfRule>
  </conditionalFormatting>
  <conditionalFormatting sqref="H7:H9">
    <cfRule type="colorScale" priority="1">
      <colorScale>
        <cfvo type="num" val="0"/>
        <cfvo type="num" val="0"/>
        <color rgb="FFFF000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7DB30-8797-467A-914C-3BC51642DB82}">
  <sheetPr codeName="Sheet17"/>
  <dimension ref="B7:S47"/>
  <sheetViews>
    <sheetView showGridLines="0" zoomScale="90" zoomScaleNormal="90" workbookViewId="0">
      <selection activeCell="B8" sqref="B8"/>
    </sheetView>
  </sheetViews>
  <sheetFormatPr defaultColWidth="8.81640625" defaultRowHeight="13"/>
  <cols>
    <col min="1" max="1" width="3" style="483" customWidth="1"/>
    <col min="2" max="2" width="26" style="483" bestFit="1" customWidth="1"/>
    <col min="3" max="3" width="2.54296875" style="483" customWidth="1"/>
    <col min="4" max="4" width="9.81640625" style="483" bestFit="1" customWidth="1"/>
    <col min="5" max="8" width="16.81640625" style="483" bestFit="1" customWidth="1"/>
    <col min="9" max="9" width="20.453125" style="483" customWidth="1"/>
    <col min="10" max="10" width="16.81640625" style="483" bestFit="1" customWidth="1"/>
    <col min="11" max="11" width="19" style="483" bestFit="1" customWidth="1"/>
    <col min="12" max="16" width="16.81640625" style="483" bestFit="1" customWidth="1"/>
    <col min="17" max="17" width="1.54296875" style="483" customWidth="1"/>
    <col min="18" max="18" width="18.453125" style="483" bestFit="1" customWidth="1"/>
    <col min="19" max="19" width="20.453125" style="483" bestFit="1" customWidth="1"/>
    <col min="20" max="20" width="12.453125" style="483" bestFit="1" customWidth="1"/>
    <col min="21" max="16384" width="8.81640625" style="483"/>
  </cols>
  <sheetData>
    <row r="7" spans="2:18">
      <c r="D7" s="513"/>
      <c r="E7" s="513" t="s">
        <v>223</v>
      </c>
      <c r="F7" s="513" t="s">
        <v>224</v>
      </c>
      <c r="G7" s="513" t="s">
        <v>224</v>
      </c>
      <c r="I7" s="514" t="s">
        <v>79</v>
      </c>
      <c r="K7" s="515" t="s">
        <v>225</v>
      </c>
      <c r="L7" s="516">
        <f>ROUNDDOWN(F9/D9,0)</f>
        <v>3971</v>
      </c>
    </row>
    <row r="8" spans="2:18">
      <c r="B8" s="517" t="str">
        <f>+Currency_Selector_1</f>
        <v>USD</v>
      </c>
      <c r="D8" s="513" t="s">
        <v>54</v>
      </c>
      <c r="E8" s="513" t="s">
        <v>226</v>
      </c>
      <c r="F8" s="513" t="s">
        <v>227</v>
      </c>
      <c r="G8" s="513" t="s">
        <v>228</v>
      </c>
      <c r="I8" s="518" t="s">
        <v>229</v>
      </c>
      <c r="K8" s="515" t="s">
        <v>230</v>
      </c>
      <c r="L8" s="516">
        <f>ROUNDDOWN(G9/D9,0)</f>
        <v>0</v>
      </c>
    </row>
    <row r="9" spans="2:18">
      <c r="D9" s="519">
        <f>'Input Fields'!Q14</f>
        <v>14</v>
      </c>
      <c r="E9" s="571">
        <v>4</v>
      </c>
      <c r="F9" s="520">
        <f>'Support tab'!C4/12</f>
        <v>55606.833333333336</v>
      </c>
      <c r="G9" s="520">
        <f>'Support tab'!C5/12</f>
        <v>0</v>
      </c>
      <c r="H9" s="516"/>
      <c r="I9" s="521">
        <f>S47</f>
        <v>3258205.5</v>
      </c>
    </row>
    <row r="12" spans="2:18">
      <c r="B12" s="717" t="s">
        <v>231</v>
      </c>
      <c r="C12" s="522"/>
      <c r="E12" s="523"/>
      <c r="F12" s="523"/>
      <c r="G12" s="523"/>
      <c r="H12" s="523"/>
      <c r="I12" s="523"/>
      <c r="J12" s="523"/>
      <c r="K12" s="523"/>
      <c r="L12" s="523"/>
      <c r="M12" s="523"/>
      <c r="N12" s="523"/>
      <c r="O12" s="523"/>
      <c r="P12" s="523"/>
      <c r="Q12" s="523"/>
      <c r="R12" s="523"/>
    </row>
    <row r="13" spans="2:18">
      <c r="B13" s="718" t="s">
        <v>231</v>
      </c>
      <c r="C13" s="522"/>
      <c r="D13" s="483" t="s">
        <v>226</v>
      </c>
      <c r="E13" s="513">
        <v>1</v>
      </c>
      <c r="F13" s="513">
        <v>2</v>
      </c>
      <c r="G13" s="513">
        <v>3</v>
      </c>
      <c r="H13" s="513">
        <v>4</v>
      </c>
      <c r="I13" s="513">
        <v>5</v>
      </c>
      <c r="J13" s="513">
        <v>6</v>
      </c>
      <c r="K13" s="513">
        <v>7</v>
      </c>
      <c r="L13" s="513">
        <v>8</v>
      </c>
      <c r="M13" s="513">
        <v>9</v>
      </c>
      <c r="N13" s="513">
        <v>10</v>
      </c>
      <c r="O13" s="513">
        <v>11</v>
      </c>
      <c r="P13" s="513">
        <v>12</v>
      </c>
      <c r="Q13" s="524"/>
      <c r="R13" s="513" t="s">
        <v>79</v>
      </c>
    </row>
    <row r="14" spans="2:18">
      <c r="B14" s="718"/>
      <c r="C14" s="522"/>
      <c r="D14" s="483" t="s">
        <v>202</v>
      </c>
      <c r="E14" s="525">
        <f>($D$9/$E$9)</f>
        <v>3.5</v>
      </c>
      <c r="F14" s="525">
        <f>MIN(IF(E14&gt;=$D$9,E14,ROUNDUP($D$9/$E$9,0)+E14),$D$9)</f>
        <v>7.5</v>
      </c>
      <c r="G14" s="525">
        <f>MIN(IF(F14&gt;=$D$9,F14,ROUNDUP($D$9/$E$9,0)+F14),$D$9)</f>
        <v>11.5</v>
      </c>
      <c r="H14" s="525">
        <f t="shared" ref="H14:P14" si="0">MIN(IF(G14&gt;=$D$9,G14,ROUNDUP($D$9/$E$9,0)+G14),$D$9)</f>
        <v>14</v>
      </c>
      <c r="I14" s="525">
        <f t="shared" si="0"/>
        <v>14</v>
      </c>
      <c r="J14" s="525">
        <f t="shared" si="0"/>
        <v>14</v>
      </c>
      <c r="K14" s="525">
        <f t="shared" si="0"/>
        <v>14</v>
      </c>
      <c r="L14" s="525">
        <f t="shared" si="0"/>
        <v>14</v>
      </c>
      <c r="M14" s="525">
        <f t="shared" si="0"/>
        <v>14</v>
      </c>
      <c r="N14" s="525">
        <f t="shared" si="0"/>
        <v>14</v>
      </c>
      <c r="O14" s="525">
        <f t="shared" si="0"/>
        <v>14</v>
      </c>
      <c r="P14" s="525">
        <f t="shared" si="0"/>
        <v>14</v>
      </c>
      <c r="Q14" s="524"/>
    </row>
    <row r="15" spans="2:18">
      <c r="B15" s="718"/>
      <c r="C15" s="522"/>
      <c r="D15" s="483" t="s">
        <v>232</v>
      </c>
      <c r="E15" s="516">
        <f t="shared" ref="E15:P15" si="1">E14*$L$7</f>
        <v>13898.5</v>
      </c>
      <c r="F15" s="516">
        <f t="shared" si="1"/>
        <v>29782.5</v>
      </c>
      <c r="G15" s="516">
        <f t="shared" si="1"/>
        <v>45666.5</v>
      </c>
      <c r="H15" s="516">
        <f t="shared" si="1"/>
        <v>55594</v>
      </c>
      <c r="I15" s="516">
        <f t="shared" si="1"/>
        <v>55594</v>
      </c>
      <c r="J15" s="516">
        <f t="shared" si="1"/>
        <v>55594</v>
      </c>
      <c r="K15" s="516">
        <f t="shared" si="1"/>
        <v>55594</v>
      </c>
      <c r="L15" s="516">
        <f t="shared" si="1"/>
        <v>55594</v>
      </c>
      <c r="M15" s="516">
        <f t="shared" si="1"/>
        <v>55594</v>
      </c>
      <c r="N15" s="516">
        <f t="shared" si="1"/>
        <v>55594</v>
      </c>
      <c r="O15" s="516">
        <f t="shared" si="1"/>
        <v>55594</v>
      </c>
      <c r="P15" s="516">
        <f t="shared" si="1"/>
        <v>55594</v>
      </c>
      <c r="Q15" s="526"/>
      <c r="R15" s="516">
        <f>SUM(E15:P15)</f>
        <v>589693.5</v>
      </c>
    </row>
    <row r="16" spans="2:18" ht="13.5" thickBot="1">
      <c r="B16" s="718"/>
      <c r="C16" s="522"/>
      <c r="D16" s="527" t="s">
        <v>233</v>
      </c>
      <c r="E16" s="528">
        <f t="shared" ref="E16:P16" si="2">E14*$L$8</f>
        <v>0</v>
      </c>
      <c r="F16" s="528">
        <f t="shared" si="2"/>
        <v>0</v>
      </c>
      <c r="G16" s="528">
        <f t="shared" si="2"/>
        <v>0</v>
      </c>
      <c r="H16" s="528">
        <f t="shared" si="2"/>
        <v>0</v>
      </c>
      <c r="I16" s="528">
        <f t="shared" si="2"/>
        <v>0</v>
      </c>
      <c r="J16" s="528">
        <f t="shared" si="2"/>
        <v>0</v>
      </c>
      <c r="K16" s="528">
        <f t="shared" si="2"/>
        <v>0</v>
      </c>
      <c r="L16" s="528">
        <f t="shared" si="2"/>
        <v>0</v>
      </c>
      <c r="M16" s="528">
        <f t="shared" si="2"/>
        <v>0</v>
      </c>
      <c r="N16" s="528">
        <f t="shared" si="2"/>
        <v>0</v>
      </c>
      <c r="O16" s="528">
        <f t="shared" si="2"/>
        <v>0</v>
      </c>
      <c r="P16" s="528">
        <f t="shared" si="2"/>
        <v>0</v>
      </c>
      <c r="Q16" s="529"/>
      <c r="R16" s="528">
        <f>SUM(E16:P16)</f>
        <v>0</v>
      </c>
    </row>
    <row r="17" spans="2:19" ht="13.5" thickTop="1">
      <c r="B17" s="719"/>
      <c r="C17" s="522"/>
      <c r="D17" s="515" t="s">
        <v>234</v>
      </c>
      <c r="E17" s="516">
        <f>SUM(E15:E16)</f>
        <v>13898.5</v>
      </c>
      <c r="F17" s="516">
        <f t="shared" ref="F17:P17" si="3">SUM(F15:F16)</f>
        <v>29782.5</v>
      </c>
      <c r="G17" s="516">
        <f t="shared" si="3"/>
        <v>45666.5</v>
      </c>
      <c r="H17" s="516">
        <f t="shared" si="3"/>
        <v>55594</v>
      </c>
      <c r="I17" s="516">
        <f t="shared" si="3"/>
        <v>55594</v>
      </c>
      <c r="J17" s="516">
        <f t="shared" si="3"/>
        <v>55594</v>
      </c>
      <c r="K17" s="516">
        <f t="shared" si="3"/>
        <v>55594</v>
      </c>
      <c r="L17" s="516">
        <f t="shared" si="3"/>
        <v>55594</v>
      </c>
      <c r="M17" s="516">
        <f t="shared" si="3"/>
        <v>55594</v>
      </c>
      <c r="N17" s="516">
        <f t="shared" si="3"/>
        <v>55594</v>
      </c>
      <c r="O17" s="516">
        <f t="shared" si="3"/>
        <v>55594</v>
      </c>
      <c r="P17" s="516">
        <f t="shared" si="3"/>
        <v>55594</v>
      </c>
      <c r="Q17" s="526"/>
      <c r="S17" s="530">
        <f>SUM(E17:P17)</f>
        <v>589693.5</v>
      </c>
    </row>
    <row r="18" spans="2:19">
      <c r="Q18" s="531"/>
    </row>
    <row r="19" spans="2:19">
      <c r="B19" s="717" t="s">
        <v>235</v>
      </c>
      <c r="C19" s="522"/>
      <c r="E19" s="532"/>
      <c r="F19" s="532"/>
      <c r="G19" s="532"/>
      <c r="H19" s="532"/>
      <c r="I19" s="532"/>
      <c r="J19" s="532"/>
      <c r="K19" s="532"/>
      <c r="L19" s="532"/>
      <c r="M19" s="532"/>
      <c r="N19" s="532"/>
      <c r="O19" s="532"/>
      <c r="P19" s="532"/>
      <c r="Q19" s="532"/>
      <c r="R19" s="532"/>
    </row>
    <row r="20" spans="2:19">
      <c r="B20" s="718"/>
      <c r="C20" s="522"/>
      <c r="D20" s="483" t="s">
        <v>226</v>
      </c>
      <c r="E20" s="513">
        <v>1</v>
      </c>
      <c r="F20" s="513">
        <v>2</v>
      </c>
      <c r="G20" s="513">
        <v>3</v>
      </c>
      <c r="H20" s="513">
        <v>4</v>
      </c>
      <c r="I20" s="513">
        <v>5</v>
      </c>
      <c r="J20" s="513">
        <v>6</v>
      </c>
      <c r="K20" s="513">
        <v>7</v>
      </c>
      <c r="L20" s="513">
        <v>8</v>
      </c>
      <c r="M20" s="513">
        <v>9</v>
      </c>
      <c r="N20" s="513">
        <v>10</v>
      </c>
      <c r="O20" s="513">
        <v>11</v>
      </c>
      <c r="P20" s="513">
        <v>12</v>
      </c>
      <c r="Q20" s="524"/>
      <c r="R20" s="513" t="s">
        <v>79</v>
      </c>
    </row>
    <row r="21" spans="2:19">
      <c r="B21" s="718"/>
      <c r="C21" s="522"/>
      <c r="D21" s="483" t="s">
        <v>202</v>
      </c>
      <c r="E21" s="525">
        <f>MIN(IF(P14&gt;=$D$9,P14,ROUNDUP($D$9/$E$9,0)+P14),$D$9)</f>
        <v>14</v>
      </c>
      <c r="F21" s="525">
        <f>MIN(IF(E21&gt;=$D$9,E21,ROUNDUP($D$9/$E$9,0)+E21),$D$9)</f>
        <v>14</v>
      </c>
      <c r="G21" s="525">
        <f t="shared" ref="G21:P21" si="4">MIN(IF(F21&gt;=$D$9,F21,ROUNDUP($D$9/$E$9,0)+F21),$D$9)</f>
        <v>14</v>
      </c>
      <c r="H21" s="525">
        <f t="shared" si="4"/>
        <v>14</v>
      </c>
      <c r="I21" s="525">
        <f t="shared" si="4"/>
        <v>14</v>
      </c>
      <c r="J21" s="525">
        <f t="shared" si="4"/>
        <v>14</v>
      </c>
      <c r="K21" s="525">
        <f t="shared" si="4"/>
        <v>14</v>
      </c>
      <c r="L21" s="525">
        <f t="shared" si="4"/>
        <v>14</v>
      </c>
      <c r="M21" s="525">
        <f t="shared" si="4"/>
        <v>14</v>
      </c>
      <c r="N21" s="525">
        <f t="shared" si="4"/>
        <v>14</v>
      </c>
      <c r="O21" s="525">
        <f t="shared" si="4"/>
        <v>14</v>
      </c>
      <c r="P21" s="525">
        <f t="shared" si="4"/>
        <v>14</v>
      </c>
      <c r="Q21" s="524"/>
    </row>
    <row r="22" spans="2:19">
      <c r="B22" s="718"/>
      <c r="C22" s="522"/>
      <c r="D22" s="483" t="s">
        <v>232</v>
      </c>
      <c r="E22" s="516">
        <f t="shared" ref="E22:P22" si="5">E21*$L$7</f>
        <v>55594</v>
      </c>
      <c r="F22" s="516">
        <f t="shared" si="5"/>
        <v>55594</v>
      </c>
      <c r="G22" s="516">
        <f t="shared" si="5"/>
        <v>55594</v>
      </c>
      <c r="H22" s="516">
        <f t="shared" si="5"/>
        <v>55594</v>
      </c>
      <c r="I22" s="516">
        <f t="shared" si="5"/>
        <v>55594</v>
      </c>
      <c r="J22" s="516">
        <f t="shared" si="5"/>
        <v>55594</v>
      </c>
      <c r="K22" s="516">
        <f t="shared" si="5"/>
        <v>55594</v>
      </c>
      <c r="L22" s="516">
        <f t="shared" si="5"/>
        <v>55594</v>
      </c>
      <c r="M22" s="516">
        <f t="shared" si="5"/>
        <v>55594</v>
      </c>
      <c r="N22" s="516">
        <f t="shared" si="5"/>
        <v>55594</v>
      </c>
      <c r="O22" s="516">
        <f t="shared" si="5"/>
        <v>55594</v>
      </c>
      <c r="P22" s="516">
        <f t="shared" si="5"/>
        <v>55594</v>
      </c>
      <c r="Q22" s="526"/>
      <c r="R22" s="516">
        <f>SUM(E22:P22)</f>
        <v>667128</v>
      </c>
    </row>
    <row r="23" spans="2:19" ht="13.5" thickBot="1">
      <c r="B23" s="718"/>
      <c r="C23" s="522"/>
      <c r="D23" s="527" t="s">
        <v>233</v>
      </c>
      <c r="E23" s="528">
        <f t="shared" ref="E23:P23" si="6">E21*$L$8</f>
        <v>0</v>
      </c>
      <c r="F23" s="528">
        <f t="shared" si="6"/>
        <v>0</v>
      </c>
      <c r="G23" s="528">
        <f t="shared" si="6"/>
        <v>0</v>
      </c>
      <c r="H23" s="528">
        <f t="shared" si="6"/>
        <v>0</v>
      </c>
      <c r="I23" s="528">
        <f t="shared" si="6"/>
        <v>0</v>
      </c>
      <c r="J23" s="528">
        <f t="shared" si="6"/>
        <v>0</v>
      </c>
      <c r="K23" s="528">
        <f t="shared" si="6"/>
        <v>0</v>
      </c>
      <c r="L23" s="528">
        <f t="shared" si="6"/>
        <v>0</v>
      </c>
      <c r="M23" s="528">
        <f t="shared" si="6"/>
        <v>0</v>
      </c>
      <c r="N23" s="528">
        <f t="shared" si="6"/>
        <v>0</v>
      </c>
      <c r="O23" s="528">
        <f t="shared" si="6"/>
        <v>0</v>
      </c>
      <c r="P23" s="528">
        <f t="shared" si="6"/>
        <v>0</v>
      </c>
      <c r="Q23" s="529"/>
      <c r="R23" s="528">
        <f>SUM(E23:P23)</f>
        <v>0</v>
      </c>
    </row>
    <row r="24" spans="2:19" ht="13.5" thickTop="1">
      <c r="B24" s="719"/>
      <c r="C24" s="522"/>
      <c r="D24" s="515" t="s">
        <v>234</v>
      </c>
      <c r="E24" s="516">
        <f>SUM(E22:E23)</f>
        <v>55594</v>
      </c>
      <c r="F24" s="516">
        <f>SUM(F22:F23)</f>
        <v>55594</v>
      </c>
      <c r="G24" s="516">
        <f t="shared" ref="G24:P24" si="7">SUM(G22:G23)</f>
        <v>55594</v>
      </c>
      <c r="H24" s="516">
        <f t="shared" si="7"/>
        <v>55594</v>
      </c>
      <c r="I24" s="516">
        <f t="shared" si="7"/>
        <v>55594</v>
      </c>
      <c r="J24" s="516">
        <f t="shared" si="7"/>
        <v>55594</v>
      </c>
      <c r="K24" s="516">
        <f t="shared" si="7"/>
        <v>55594</v>
      </c>
      <c r="L24" s="516">
        <f t="shared" si="7"/>
        <v>55594</v>
      </c>
      <c r="M24" s="516">
        <f t="shared" si="7"/>
        <v>55594</v>
      </c>
      <c r="N24" s="516">
        <f t="shared" si="7"/>
        <v>55594</v>
      </c>
      <c r="O24" s="516">
        <f t="shared" si="7"/>
        <v>55594</v>
      </c>
      <c r="P24" s="516">
        <f t="shared" si="7"/>
        <v>55594</v>
      </c>
      <c r="Q24" s="526"/>
      <c r="S24" s="530">
        <f>SUM(R22:R23)</f>
        <v>667128</v>
      </c>
    </row>
    <row r="25" spans="2:19">
      <c r="Q25" s="531"/>
    </row>
    <row r="26" spans="2:19">
      <c r="B26" s="717" t="s">
        <v>236</v>
      </c>
      <c r="C26" s="522"/>
      <c r="E26" s="532"/>
      <c r="F26" s="532"/>
      <c r="G26" s="532"/>
      <c r="H26" s="532"/>
      <c r="I26" s="532"/>
      <c r="J26" s="532"/>
      <c r="K26" s="532"/>
      <c r="L26" s="532"/>
      <c r="M26" s="532"/>
      <c r="N26" s="532"/>
      <c r="O26" s="532"/>
      <c r="P26" s="532"/>
      <c r="Q26" s="532"/>
      <c r="R26" s="532"/>
    </row>
    <row r="27" spans="2:19">
      <c r="B27" s="718"/>
      <c r="C27" s="522"/>
      <c r="D27" s="483" t="s">
        <v>226</v>
      </c>
      <c r="E27" s="513">
        <v>1</v>
      </c>
      <c r="F27" s="513">
        <v>2</v>
      </c>
      <c r="G27" s="513">
        <v>3</v>
      </c>
      <c r="H27" s="513">
        <v>4</v>
      </c>
      <c r="I27" s="513">
        <v>5</v>
      </c>
      <c r="J27" s="513">
        <v>6</v>
      </c>
      <c r="K27" s="513">
        <v>7</v>
      </c>
      <c r="L27" s="513">
        <v>8</v>
      </c>
      <c r="M27" s="513">
        <v>9</v>
      </c>
      <c r="N27" s="513">
        <v>10</v>
      </c>
      <c r="O27" s="513">
        <v>11</v>
      </c>
      <c r="P27" s="513">
        <v>12</v>
      </c>
      <c r="Q27" s="524"/>
      <c r="R27" s="513" t="s">
        <v>79</v>
      </c>
    </row>
    <row r="28" spans="2:19">
      <c r="B28" s="718"/>
      <c r="C28" s="522"/>
      <c r="D28" s="483" t="s">
        <v>202</v>
      </c>
      <c r="E28" s="525">
        <f>MIN(IF(P21&gt;=$D$9,P21,ROUNDUP($D$9/$E$9,0)+P21),$D$9)</f>
        <v>14</v>
      </c>
      <c r="F28" s="525">
        <f>MIN(IF(E28&gt;=$D$9,E28,ROUNDUP($D$9/$E$9,0)+E28),$D$9)</f>
        <v>14</v>
      </c>
      <c r="G28" s="525">
        <f t="shared" ref="G28:P28" si="8">MIN(IF(F28&gt;=$D$9,F28,ROUNDUP($D$9/$E$9,0)+F28),$D$9)</f>
        <v>14</v>
      </c>
      <c r="H28" s="525">
        <f t="shared" si="8"/>
        <v>14</v>
      </c>
      <c r="I28" s="525">
        <f t="shared" si="8"/>
        <v>14</v>
      </c>
      <c r="J28" s="525">
        <f t="shared" si="8"/>
        <v>14</v>
      </c>
      <c r="K28" s="525">
        <f t="shared" si="8"/>
        <v>14</v>
      </c>
      <c r="L28" s="525">
        <f t="shared" si="8"/>
        <v>14</v>
      </c>
      <c r="M28" s="525">
        <f t="shared" si="8"/>
        <v>14</v>
      </c>
      <c r="N28" s="525">
        <f t="shared" si="8"/>
        <v>14</v>
      </c>
      <c r="O28" s="525">
        <f t="shared" si="8"/>
        <v>14</v>
      </c>
      <c r="P28" s="525">
        <f t="shared" si="8"/>
        <v>14</v>
      </c>
      <c r="Q28" s="524"/>
    </row>
    <row r="29" spans="2:19">
      <c r="B29" s="718"/>
      <c r="C29" s="522"/>
      <c r="D29" s="483" t="s">
        <v>232</v>
      </c>
      <c r="E29" s="516">
        <f t="shared" ref="E29:P29" si="9">E28*$L$7</f>
        <v>55594</v>
      </c>
      <c r="F29" s="516">
        <f t="shared" si="9"/>
        <v>55594</v>
      </c>
      <c r="G29" s="516">
        <f t="shared" si="9"/>
        <v>55594</v>
      </c>
      <c r="H29" s="516">
        <f t="shared" si="9"/>
        <v>55594</v>
      </c>
      <c r="I29" s="516">
        <f t="shared" si="9"/>
        <v>55594</v>
      </c>
      <c r="J29" s="516">
        <f t="shared" si="9"/>
        <v>55594</v>
      </c>
      <c r="K29" s="516">
        <f t="shared" si="9"/>
        <v>55594</v>
      </c>
      <c r="L29" s="516">
        <f t="shared" si="9"/>
        <v>55594</v>
      </c>
      <c r="M29" s="516">
        <f t="shared" si="9"/>
        <v>55594</v>
      </c>
      <c r="N29" s="516">
        <f t="shared" si="9"/>
        <v>55594</v>
      </c>
      <c r="O29" s="516">
        <f t="shared" si="9"/>
        <v>55594</v>
      </c>
      <c r="P29" s="516">
        <f t="shared" si="9"/>
        <v>55594</v>
      </c>
      <c r="Q29" s="526"/>
      <c r="R29" s="516">
        <f>SUM(E29:P29)</f>
        <v>667128</v>
      </c>
    </row>
    <row r="30" spans="2:19" ht="13.5" thickBot="1">
      <c r="B30" s="718"/>
      <c r="C30" s="522"/>
      <c r="D30" s="527" t="s">
        <v>233</v>
      </c>
      <c r="E30" s="528">
        <f t="shared" ref="E30:P30" si="10">E28*$L$8</f>
        <v>0</v>
      </c>
      <c r="F30" s="528">
        <f t="shared" si="10"/>
        <v>0</v>
      </c>
      <c r="G30" s="528">
        <f t="shared" si="10"/>
        <v>0</v>
      </c>
      <c r="H30" s="528">
        <f t="shared" si="10"/>
        <v>0</v>
      </c>
      <c r="I30" s="528">
        <f t="shared" si="10"/>
        <v>0</v>
      </c>
      <c r="J30" s="528">
        <f t="shared" si="10"/>
        <v>0</v>
      </c>
      <c r="K30" s="528">
        <f t="shared" si="10"/>
        <v>0</v>
      </c>
      <c r="L30" s="528">
        <f t="shared" si="10"/>
        <v>0</v>
      </c>
      <c r="M30" s="528">
        <f t="shared" si="10"/>
        <v>0</v>
      </c>
      <c r="N30" s="528">
        <f t="shared" si="10"/>
        <v>0</v>
      </c>
      <c r="O30" s="528">
        <f t="shared" si="10"/>
        <v>0</v>
      </c>
      <c r="P30" s="528">
        <f t="shared" si="10"/>
        <v>0</v>
      </c>
      <c r="Q30" s="529"/>
      <c r="R30" s="528">
        <f>SUM(E30:P30)</f>
        <v>0</v>
      </c>
    </row>
    <row r="31" spans="2:19" ht="13.5" thickTop="1">
      <c r="B31" s="719"/>
      <c r="C31" s="522"/>
      <c r="D31" s="515" t="s">
        <v>234</v>
      </c>
      <c r="E31" s="516">
        <f>SUM(E29:E30)</f>
        <v>55594</v>
      </c>
      <c r="F31" s="516">
        <f t="shared" ref="F31:P31" si="11">SUM(F29:F30)</f>
        <v>55594</v>
      </c>
      <c r="G31" s="516">
        <f t="shared" si="11"/>
        <v>55594</v>
      </c>
      <c r="H31" s="516">
        <f t="shared" si="11"/>
        <v>55594</v>
      </c>
      <c r="I31" s="516">
        <f t="shared" si="11"/>
        <v>55594</v>
      </c>
      <c r="J31" s="516">
        <f t="shared" si="11"/>
        <v>55594</v>
      </c>
      <c r="K31" s="516">
        <f t="shared" si="11"/>
        <v>55594</v>
      </c>
      <c r="L31" s="516">
        <f t="shared" si="11"/>
        <v>55594</v>
      </c>
      <c r="M31" s="516">
        <f t="shared" si="11"/>
        <v>55594</v>
      </c>
      <c r="N31" s="516">
        <f t="shared" si="11"/>
        <v>55594</v>
      </c>
      <c r="O31" s="516">
        <f t="shared" si="11"/>
        <v>55594</v>
      </c>
      <c r="P31" s="516">
        <f t="shared" si="11"/>
        <v>55594</v>
      </c>
      <c r="Q31" s="526"/>
      <c r="S31" s="530">
        <f>SUM(R29:R30)</f>
        <v>667128</v>
      </c>
    </row>
    <row r="32" spans="2:19">
      <c r="Q32" s="531"/>
    </row>
    <row r="33" spans="2:19">
      <c r="B33" s="717" t="s">
        <v>237</v>
      </c>
      <c r="C33" s="522"/>
      <c r="E33" s="532"/>
      <c r="F33" s="532"/>
      <c r="G33" s="532"/>
      <c r="H33" s="532"/>
      <c r="I33" s="532"/>
      <c r="J33" s="532"/>
      <c r="K33" s="532"/>
      <c r="L33" s="532"/>
      <c r="M33" s="532"/>
      <c r="N33" s="532"/>
      <c r="O33" s="532"/>
      <c r="P33" s="532"/>
      <c r="Q33" s="532"/>
      <c r="R33" s="532"/>
    </row>
    <row r="34" spans="2:19">
      <c r="B34" s="718"/>
      <c r="C34" s="522"/>
      <c r="D34" s="483" t="s">
        <v>226</v>
      </c>
      <c r="E34" s="513">
        <v>1</v>
      </c>
      <c r="F34" s="513">
        <v>2</v>
      </c>
      <c r="G34" s="513">
        <v>3</v>
      </c>
      <c r="H34" s="513">
        <v>4</v>
      </c>
      <c r="I34" s="513">
        <v>5</v>
      </c>
      <c r="J34" s="513">
        <v>6</v>
      </c>
      <c r="K34" s="513">
        <v>7</v>
      </c>
      <c r="L34" s="513">
        <v>8</v>
      </c>
      <c r="M34" s="513">
        <v>9</v>
      </c>
      <c r="N34" s="513">
        <v>10</v>
      </c>
      <c r="O34" s="513">
        <v>11</v>
      </c>
      <c r="P34" s="513">
        <v>12</v>
      </c>
      <c r="Q34" s="524"/>
      <c r="R34" s="513" t="s">
        <v>79</v>
      </c>
    </row>
    <row r="35" spans="2:19">
      <c r="B35" s="718"/>
      <c r="C35" s="522"/>
      <c r="D35" s="483" t="s">
        <v>202</v>
      </c>
      <c r="E35" s="525">
        <f>MIN(IF(P28&gt;=$D$9,P28,ROUNDUP($D$9/$E$9,0)+P28),$D$9)</f>
        <v>14</v>
      </c>
      <c r="F35" s="525">
        <f>MIN(IF(E35&gt;=$D$9,E35,ROUNDUP($D$9/$E$9,0)+E35),$D$9)</f>
        <v>14</v>
      </c>
      <c r="G35" s="525">
        <f t="shared" ref="G35:P35" si="12">MIN(IF(F35&gt;=$D$9,F35,ROUNDUP($D$9/$E$9,0)+F35),$D$9)</f>
        <v>14</v>
      </c>
      <c r="H35" s="525">
        <f t="shared" si="12"/>
        <v>14</v>
      </c>
      <c r="I35" s="525">
        <f t="shared" si="12"/>
        <v>14</v>
      </c>
      <c r="J35" s="525">
        <f t="shared" si="12"/>
        <v>14</v>
      </c>
      <c r="K35" s="525">
        <f t="shared" si="12"/>
        <v>14</v>
      </c>
      <c r="L35" s="525">
        <f t="shared" si="12"/>
        <v>14</v>
      </c>
      <c r="M35" s="525">
        <f t="shared" si="12"/>
        <v>14</v>
      </c>
      <c r="N35" s="525">
        <f t="shared" si="12"/>
        <v>14</v>
      </c>
      <c r="O35" s="525">
        <f t="shared" si="12"/>
        <v>14</v>
      </c>
      <c r="P35" s="525">
        <f t="shared" si="12"/>
        <v>14</v>
      </c>
      <c r="Q35" s="524"/>
    </row>
    <row r="36" spans="2:19">
      <c r="B36" s="718"/>
      <c r="C36" s="522"/>
      <c r="D36" s="483" t="s">
        <v>232</v>
      </c>
      <c r="E36" s="516">
        <f t="shared" ref="E36:P36" si="13">E35*$L$7</f>
        <v>55594</v>
      </c>
      <c r="F36" s="516">
        <f t="shared" si="13"/>
        <v>55594</v>
      </c>
      <c r="G36" s="516">
        <f t="shared" si="13"/>
        <v>55594</v>
      </c>
      <c r="H36" s="516">
        <f t="shared" si="13"/>
        <v>55594</v>
      </c>
      <c r="I36" s="516">
        <f t="shared" si="13"/>
        <v>55594</v>
      </c>
      <c r="J36" s="516">
        <f t="shared" si="13"/>
        <v>55594</v>
      </c>
      <c r="K36" s="516">
        <f t="shared" si="13"/>
        <v>55594</v>
      </c>
      <c r="L36" s="516">
        <f t="shared" si="13"/>
        <v>55594</v>
      </c>
      <c r="M36" s="516">
        <f t="shared" si="13"/>
        <v>55594</v>
      </c>
      <c r="N36" s="516">
        <f t="shared" si="13"/>
        <v>55594</v>
      </c>
      <c r="O36" s="516">
        <f t="shared" si="13"/>
        <v>55594</v>
      </c>
      <c r="P36" s="516">
        <f t="shared" si="13"/>
        <v>55594</v>
      </c>
      <c r="Q36" s="526"/>
      <c r="R36" s="516">
        <f>SUM(E36:Q36)</f>
        <v>667128</v>
      </c>
    </row>
    <row r="37" spans="2:19" ht="13.5" thickBot="1">
      <c r="B37" s="718"/>
      <c r="C37" s="522"/>
      <c r="D37" s="527" t="s">
        <v>233</v>
      </c>
      <c r="E37" s="528">
        <f t="shared" ref="E37:P37" si="14">E35*$L$8</f>
        <v>0</v>
      </c>
      <c r="F37" s="528">
        <f t="shared" si="14"/>
        <v>0</v>
      </c>
      <c r="G37" s="528">
        <f t="shared" si="14"/>
        <v>0</v>
      </c>
      <c r="H37" s="528">
        <f t="shared" si="14"/>
        <v>0</v>
      </c>
      <c r="I37" s="528">
        <f t="shared" si="14"/>
        <v>0</v>
      </c>
      <c r="J37" s="528">
        <f t="shared" si="14"/>
        <v>0</v>
      </c>
      <c r="K37" s="528">
        <f t="shared" si="14"/>
        <v>0</v>
      </c>
      <c r="L37" s="528">
        <f t="shared" si="14"/>
        <v>0</v>
      </c>
      <c r="M37" s="528">
        <f t="shared" si="14"/>
        <v>0</v>
      </c>
      <c r="N37" s="528">
        <f t="shared" si="14"/>
        <v>0</v>
      </c>
      <c r="O37" s="528">
        <f t="shared" si="14"/>
        <v>0</v>
      </c>
      <c r="P37" s="528">
        <f t="shared" si="14"/>
        <v>0</v>
      </c>
      <c r="Q37" s="529"/>
      <c r="R37" s="528">
        <f>SUM(E37:Q37)</f>
        <v>0</v>
      </c>
    </row>
    <row r="38" spans="2:19" ht="13.5" thickTop="1">
      <c r="B38" s="719"/>
      <c r="C38" s="522"/>
      <c r="D38" s="515" t="s">
        <v>234</v>
      </c>
      <c r="E38" s="516">
        <f>SUM(E36:E37)</f>
        <v>55594</v>
      </c>
      <c r="F38" s="516">
        <f t="shared" ref="F38:P38" si="15">SUM(F36:F37)</f>
        <v>55594</v>
      </c>
      <c r="G38" s="516">
        <f t="shared" si="15"/>
        <v>55594</v>
      </c>
      <c r="H38" s="516">
        <f t="shared" si="15"/>
        <v>55594</v>
      </c>
      <c r="I38" s="516">
        <f t="shared" si="15"/>
        <v>55594</v>
      </c>
      <c r="J38" s="516">
        <f t="shared" si="15"/>
        <v>55594</v>
      </c>
      <c r="K38" s="516">
        <f t="shared" si="15"/>
        <v>55594</v>
      </c>
      <c r="L38" s="516">
        <f t="shared" si="15"/>
        <v>55594</v>
      </c>
      <c r="M38" s="516">
        <f t="shared" si="15"/>
        <v>55594</v>
      </c>
      <c r="N38" s="516">
        <f t="shared" si="15"/>
        <v>55594</v>
      </c>
      <c r="O38" s="516">
        <f t="shared" si="15"/>
        <v>55594</v>
      </c>
      <c r="P38" s="516">
        <f t="shared" si="15"/>
        <v>55594</v>
      </c>
      <c r="Q38" s="531"/>
      <c r="S38" s="530">
        <f>SUM(R36:R37)</f>
        <v>667128</v>
      </c>
    </row>
    <row r="39" spans="2:19">
      <c r="Q39" s="531"/>
    </row>
    <row r="40" spans="2:19">
      <c r="B40" s="717" t="s">
        <v>238</v>
      </c>
      <c r="C40" s="522"/>
      <c r="E40" s="532"/>
      <c r="F40" s="532"/>
      <c r="G40" s="532"/>
      <c r="H40" s="532"/>
      <c r="I40" s="532"/>
      <c r="J40" s="532"/>
      <c r="K40" s="532"/>
      <c r="L40" s="532"/>
      <c r="M40" s="532"/>
      <c r="N40" s="532"/>
      <c r="O40" s="532"/>
      <c r="P40" s="532"/>
      <c r="Q40" s="532"/>
      <c r="R40" s="532"/>
    </row>
    <row r="41" spans="2:19">
      <c r="B41" s="718"/>
      <c r="C41" s="522"/>
      <c r="D41" s="483" t="s">
        <v>226</v>
      </c>
      <c r="E41" s="513">
        <v>1</v>
      </c>
      <c r="F41" s="513">
        <v>2</v>
      </c>
      <c r="G41" s="513">
        <v>3</v>
      </c>
      <c r="H41" s="513">
        <v>4</v>
      </c>
      <c r="I41" s="513">
        <v>5</v>
      </c>
      <c r="J41" s="513">
        <v>6</v>
      </c>
      <c r="K41" s="513">
        <v>7</v>
      </c>
      <c r="L41" s="513">
        <v>8</v>
      </c>
      <c r="M41" s="513">
        <v>9</v>
      </c>
      <c r="N41" s="513">
        <v>10</v>
      </c>
      <c r="O41" s="513">
        <v>11</v>
      </c>
      <c r="P41" s="513">
        <v>12</v>
      </c>
      <c r="Q41" s="524"/>
      <c r="R41" s="513" t="s">
        <v>79</v>
      </c>
    </row>
    <row r="42" spans="2:19">
      <c r="B42" s="718"/>
      <c r="C42" s="522"/>
      <c r="D42" s="483" t="s">
        <v>202</v>
      </c>
      <c r="E42" s="525">
        <f>MIN(IF(P35&gt;=$D$9,P35,ROUNDUP($D$9/$E$9,0)+P35),$D$9)</f>
        <v>14</v>
      </c>
      <c r="F42" s="525">
        <f>MIN(IF(E42&gt;=$D$9,E42,ROUNDUP($D$9/$E$9,0)+E42),$D$9)</f>
        <v>14</v>
      </c>
      <c r="G42" s="525">
        <f t="shared" ref="G42:P42" si="16">MIN(IF(F42&gt;=$D$9,F42,ROUNDUP($D$9/$E$9,0)+F42),$D$9)</f>
        <v>14</v>
      </c>
      <c r="H42" s="525">
        <f t="shared" si="16"/>
        <v>14</v>
      </c>
      <c r="I42" s="525">
        <f t="shared" si="16"/>
        <v>14</v>
      </c>
      <c r="J42" s="525">
        <f t="shared" si="16"/>
        <v>14</v>
      </c>
      <c r="K42" s="525">
        <f t="shared" si="16"/>
        <v>14</v>
      </c>
      <c r="L42" s="525">
        <f t="shared" si="16"/>
        <v>14</v>
      </c>
      <c r="M42" s="525">
        <f t="shared" si="16"/>
        <v>14</v>
      </c>
      <c r="N42" s="525">
        <f t="shared" si="16"/>
        <v>14</v>
      </c>
      <c r="O42" s="525">
        <f t="shared" si="16"/>
        <v>14</v>
      </c>
      <c r="P42" s="525">
        <f t="shared" si="16"/>
        <v>14</v>
      </c>
      <c r="Q42" s="524"/>
    </row>
    <row r="43" spans="2:19">
      <c r="B43" s="718"/>
      <c r="C43" s="522"/>
      <c r="D43" s="483" t="s">
        <v>232</v>
      </c>
      <c r="E43" s="516">
        <f t="shared" ref="E43:P43" si="17">E42*$L$7</f>
        <v>55594</v>
      </c>
      <c r="F43" s="516">
        <f t="shared" si="17"/>
        <v>55594</v>
      </c>
      <c r="G43" s="516">
        <f t="shared" si="17"/>
        <v>55594</v>
      </c>
      <c r="H43" s="516">
        <f t="shared" si="17"/>
        <v>55594</v>
      </c>
      <c r="I43" s="516">
        <f t="shared" si="17"/>
        <v>55594</v>
      </c>
      <c r="J43" s="516">
        <f t="shared" si="17"/>
        <v>55594</v>
      </c>
      <c r="K43" s="516">
        <f t="shared" si="17"/>
        <v>55594</v>
      </c>
      <c r="L43" s="516">
        <f t="shared" si="17"/>
        <v>55594</v>
      </c>
      <c r="M43" s="516">
        <f t="shared" si="17"/>
        <v>55594</v>
      </c>
      <c r="N43" s="516">
        <f t="shared" si="17"/>
        <v>55594</v>
      </c>
      <c r="O43" s="516">
        <f t="shared" si="17"/>
        <v>55594</v>
      </c>
      <c r="P43" s="516">
        <f t="shared" si="17"/>
        <v>55594</v>
      </c>
      <c r="Q43" s="526"/>
      <c r="R43" s="516">
        <f>SUM(E43:Q43)</f>
        <v>667128</v>
      </c>
    </row>
    <row r="44" spans="2:19" ht="13.5" thickBot="1">
      <c r="B44" s="718"/>
      <c r="C44" s="522"/>
      <c r="D44" s="527" t="s">
        <v>233</v>
      </c>
      <c r="E44" s="528">
        <f t="shared" ref="E44:P44" si="18">E42*$L$8</f>
        <v>0</v>
      </c>
      <c r="F44" s="528">
        <f t="shared" si="18"/>
        <v>0</v>
      </c>
      <c r="G44" s="528">
        <f t="shared" si="18"/>
        <v>0</v>
      </c>
      <c r="H44" s="528">
        <f t="shared" si="18"/>
        <v>0</v>
      </c>
      <c r="I44" s="528">
        <f t="shared" si="18"/>
        <v>0</v>
      </c>
      <c r="J44" s="528">
        <f t="shared" si="18"/>
        <v>0</v>
      </c>
      <c r="K44" s="528">
        <f t="shared" si="18"/>
        <v>0</v>
      </c>
      <c r="L44" s="528">
        <f t="shared" si="18"/>
        <v>0</v>
      </c>
      <c r="M44" s="528">
        <f t="shared" si="18"/>
        <v>0</v>
      </c>
      <c r="N44" s="528">
        <f t="shared" si="18"/>
        <v>0</v>
      </c>
      <c r="O44" s="528">
        <f t="shared" si="18"/>
        <v>0</v>
      </c>
      <c r="P44" s="528">
        <f t="shared" si="18"/>
        <v>0</v>
      </c>
      <c r="Q44" s="529"/>
      <c r="R44" s="528">
        <f>SUM(E44:Q44)</f>
        <v>0</v>
      </c>
    </row>
    <row r="45" spans="2:19" ht="13.5" thickTop="1">
      <c r="B45" s="719"/>
      <c r="C45" s="522"/>
      <c r="D45" s="515" t="s">
        <v>234</v>
      </c>
      <c r="E45" s="516">
        <f>SUM(E43:E44)</f>
        <v>55594</v>
      </c>
      <c r="F45" s="516">
        <f t="shared" ref="F45:P45" si="19">SUM(F43:F44)</f>
        <v>55594</v>
      </c>
      <c r="G45" s="516">
        <f t="shared" si="19"/>
        <v>55594</v>
      </c>
      <c r="H45" s="516">
        <f t="shared" si="19"/>
        <v>55594</v>
      </c>
      <c r="I45" s="516">
        <f t="shared" si="19"/>
        <v>55594</v>
      </c>
      <c r="J45" s="516">
        <f t="shared" si="19"/>
        <v>55594</v>
      </c>
      <c r="K45" s="516">
        <f t="shared" si="19"/>
        <v>55594</v>
      </c>
      <c r="L45" s="516">
        <f t="shared" si="19"/>
        <v>55594</v>
      </c>
      <c r="M45" s="516">
        <f t="shared" si="19"/>
        <v>55594</v>
      </c>
      <c r="N45" s="516">
        <f t="shared" si="19"/>
        <v>55594</v>
      </c>
      <c r="O45" s="516">
        <f t="shared" si="19"/>
        <v>55594</v>
      </c>
      <c r="P45" s="516">
        <f t="shared" si="19"/>
        <v>55594</v>
      </c>
      <c r="Q45" s="531"/>
      <c r="S45" s="530">
        <f>SUM(R43:R44)</f>
        <v>667128</v>
      </c>
    </row>
    <row r="47" spans="2:19">
      <c r="R47" s="533" t="s">
        <v>234</v>
      </c>
      <c r="S47" s="534">
        <f>SUM(S17:S45)</f>
        <v>3258205.5</v>
      </c>
    </row>
  </sheetData>
  <mergeCells count="5">
    <mergeCell ref="B12:B17"/>
    <mergeCell ref="B19:B24"/>
    <mergeCell ref="B26:B31"/>
    <mergeCell ref="B33:B38"/>
    <mergeCell ref="B40:B45"/>
  </mergeCells>
  <conditionalFormatting sqref="E15:S17 S47 E22:S24 E29:S31 E36:S38 E43:S45 F9:G9 L7:L8 I9">
    <cfRule type="expression" dxfId="101" priority="1">
      <formula>IF($B$8="USD",1,0)</formula>
    </cfRule>
    <cfRule type="expression" dxfId="100" priority="2">
      <formula>IF($B$8="AUD",1,0)</formula>
    </cfRule>
    <cfRule type="expression" dxfId="99" priority="3">
      <formula>IF($B$8="BRL",1,0)</formula>
    </cfRule>
    <cfRule type="expression" dxfId="98" priority="4">
      <formula>IF($B$8="CAD",1,0)</formula>
    </cfRule>
    <cfRule type="expression" dxfId="97" priority="5">
      <formula>IF($B$8="CHF",1,0)</formula>
    </cfRule>
    <cfRule type="expression" dxfId="96" priority="6">
      <formula>IF($B$8="CNY",1,0)</formula>
    </cfRule>
    <cfRule type="expression" dxfId="95" priority="7">
      <formula>IF($B$8="DKK",1,0)</formula>
    </cfRule>
    <cfRule type="expression" dxfId="94" priority="8">
      <formula>IF($B$8="EUR",1,0)</formula>
    </cfRule>
    <cfRule type="expression" dxfId="93" priority="9">
      <formula>IF($B$8="GBP",1,0)</formula>
    </cfRule>
    <cfRule type="expression" dxfId="92" priority="10">
      <formula>IF($B$8="INR",1,0)</formula>
    </cfRule>
    <cfRule type="expression" dxfId="91" priority="11">
      <formula>IF($B$8="JPY",1,0)</formula>
    </cfRule>
    <cfRule type="expression" dxfId="90" priority="12">
      <formula>IF($B$8="KRW",1,0)</formula>
    </cfRule>
    <cfRule type="expression" dxfId="89" priority="13">
      <formula>IF($B$8="NOK",1,0)</formula>
    </cfRule>
    <cfRule type="expression" dxfId="88" priority="14">
      <formula>IF($B$8="NZD",1,0)</formula>
    </cfRule>
    <cfRule type="expression" dxfId="87" priority="15">
      <formula>IF($B$8="RUB",1,0)</formula>
    </cfRule>
    <cfRule type="expression" dxfId="86" priority="16">
      <formula>IF($B$8="SEK",1,0)</formula>
    </cfRule>
    <cfRule type="expression" dxfId="85" priority="17">
      <formula>IF($B$8="TWD",1,0)</formula>
    </cfRule>
  </conditionalFormatting>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1E5C0-6471-428C-9E1F-77BD324FE4E9}">
  <sheetPr codeName="Sheet5">
    <tabColor rgb="FF00B050"/>
  </sheetPr>
  <dimension ref="A1:CH345"/>
  <sheetViews>
    <sheetView workbookViewId="0">
      <selection sqref="A1:CH345"/>
    </sheetView>
  </sheetViews>
  <sheetFormatPr defaultColWidth="9.1796875" defaultRowHeight="11.5"/>
  <cols>
    <col min="1" max="1" width="49.453125" style="644" customWidth="1"/>
    <col min="2" max="2" width="15.54296875" style="644" customWidth="1"/>
    <col min="3" max="3" width="13.54296875" style="644" customWidth="1"/>
    <col min="4" max="4" width="20.54296875" style="644" customWidth="1"/>
    <col min="5" max="5" width="17.453125" style="644" customWidth="1"/>
    <col min="6" max="6" width="20.54296875" style="644" customWidth="1"/>
    <col min="7" max="7" width="15.54296875" style="644" customWidth="1"/>
    <col min="8" max="8" width="14.1796875" style="644" customWidth="1"/>
    <col min="9" max="9" width="25.54296875" style="644" customWidth="1"/>
    <col min="10" max="10" width="20.54296875" style="645" bestFit="1" customWidth="1"/>
    <col min="11" max="11" width="17.54296875" style="645" customWidth="1"/>
    <col min="12" max="12" width="20.54296875" style="645" bestFit="1" customWidth="1"/>
    <col min="13" max="13" width="19.54296875" style="645" customWidth="1"/>
    <col min="14" max="14" width="9.453125" style="646" customWidth="1"/>
    <col min="15" max="15" width="12.453125" style="646" customWidth="1"/>
    <col min="16" max="16" width="9.1796875" style="646"/>
    <col min="17" max="17" width="9.54296875" style="646" customWidth="1"/>
    <col min="18" max="18" width="31.54296875" style="644" customWidth="1"/>
    <col min="19" max="19" width="22.54296875" style="644" customWidth="1"/>
    <col min="20" max="20" width="16.1796875" style="644" customWidth="1"/>
    <col min="21" max="21" width="8.453125" style="644" customWidth="1"/>
    <col min="22" max="22" width="18" style="646" customWidth="1"/>
    <col min="23" max="23" width="18.54296875" style="646" customWidth="1"/>
    <col min="24" max="24" width="51.453125" style="644" customWidth="1"/>
    <col min="25" max="25" width="10.54296875" style="644" customWidth="1"/>
    <col min="26" max="26" width="9.453125" style="644" customWidth="1"/>
    <col min="27" max="27" width="19" style="644" customWidth="1"/>
    <col min="28" max="28" width="14" style="644" customWidth="1"/>
    <col min="29" max="29" width="14.81640625" style="644" customWidth="1"/>
    <col min="30" max="30" width="17.54296875" style="646" customWidth="1"/>
    <col min="31" max="31" width="19.453125" style="646" customWidth="1"/>
    <col min="32" max="32" width="20" style="646" customWidth="1"/>
    <col min="33" max="33" width="15" style="646" customWidth="1"/>
    <col min="34" max="34" width="17.81640625" style="646" customWidth="1"/>
    <col min="35" max="35" width="22.54296875" style="644" customWidth="1"/>
    <col min="36" max="36" width="26.453125" style="644" customWidth="1"/>
    <col min="37" max="37" width="21.81640625" style="644" customWidth="1"/>
    <col min="38" max="38" width="15.81640625" style="644" bestFit="1" customWidth="1"/>
    <col min="39" max="39" width="24.453125" style="644" customWidth="1"/>
    <col min="40" max="40" width="32.1796875" style="644" customWidth="1"/>
    <col min="41" max="42" width="43.453125" style="644" customWidth="1"/>
    <col min="43" max="43" width="41.54296875" style="644" customWidth="1"/>
    <col min="44" max="44" width="23.453125" style="644" customWidth="1"/>
    <col min="45" max="45" width="18.453125" style="644" customWidth="1"/>
    <col min="46" max="16384" width="9.1796875" style="643"/>
  </cols>
  <sheetData>
    <row r="1" spans="1:86">
      <c r="A1" s="640" t="s">
        <v>239</v>
      </c>
      <c r="B1" s="640" t="s">
        <v>240</v>
      </c>
      <c r="C1" s="640" t="s">
        <v>241</v>
      </c>
      <c r="D1" s="640" t="s">
        <v>242</v>
      </c>
      <c r="E1" s="640" t="s">
        <v>243</v>
      </c>
      <c r="F1" s="640" t="s">
        <v>244</v>
      </c>
      <c r="G1" s="640" t="s">
        <v>245</v>
      </c>
      <c r="H1" s="640" t="s">
        <v>246</v>
      </c>
      <c r="I1" s="640" t="s">
        <v>247</v>
      </c>
      <c r="J1" s="640" t="s">
        <v>248</v>
      </c>
      <c r="K1" s="641" t="s">
        <v>249</v>
      </c>
      <c r="L1" s="641" t="s">
        <v>250</v>
      </c>
      <c r="M1" s="641" t="s">
        <v>251</v>
      </c>
      <c r="N1" s="641" t="s">
        <v>252</v>
      </c>
      <c r="O1" s="642" t="s">
        <v>253</v>
      </c>
      <c r="P1" s="642" t="s">
        <v>254</v>
      </c>
      <c r="Q1" s="642" t="s">
        <v>255</v>
      </c>
      <c r="R1" s="642" t="s">
        <v>256</v>
      </c>
      <c r="S1" s="640" t="s">
        <v>257</v>
      </c>
      <c r="T1" s="640" t="s">
        <v>258</v>
      </c>
      <c r="U1" s="640" t="s">
        <v>259</v>
      </c>
      <c r="V1" s="640" t="s">
        <v>260</v>
      </c>
      <c r="W1" s="640" t="s">
        <v>261</v>
      </c>
      <c r="X1" s="640" t="s">
        <v>262</v>
      </c>
      <c r="Y1" s="640" t="s">
        <v>263</v>
      </c>
      <c r="Z1" s="640" t="s">
        <v>264</v>
      </c>
      <c r="AA1" s="640" t="s">
        <v>265</v>
      </c>
      <c r="AB1" s="640" t="s">
        <v>266</v>
      </c>
      <c r="AC1" s="640" t="s">
        <v>267</v>
      </c>
      <c r="AD1" s="640" t="s">
        <v>268</v>
      </c>
      <c r="AE1" s="640" t="s">
        <v>269</v>
      </c>
      <c r="AF1" s="642" t="s">
        <v>270</v>
      </c>
      <c r="AG1" s="642" t="s">
        <v>271</v>
      </c>
      <c r="AH1" s="640" t="s">
        <v>272</v>
      </c>
      <c r="AI1" s="640" t="s">
        <v>273</v>
      </c>
      <c r="AJ1" s="640" t="s">
        <v>274</v>
      </c>
      <c r="AK1" s="640" t="s">
        <v>275</v>
      </c>
      <c r="AL1" s="640" t="s">
        <v>276</v>
      </c>
      <c r="AM1" s="640" t="s">
        <v>277</v>
      </c>
      <c r="AN1" s="642" t="s">
        <v>278</v>
      </c>
      <c r="AO1" s="642" t="s">
        <v>279</v>
      </c>
      <c r="AP1" s="642" t="s">
        <v>280</v>
      </c>
      <c r="AQ1" s="642" t="s">
        <v>281</v>
      </c>
      <c r="AR1" s="642" t="s">
        <v>282</v>
      </c>
      <c r="AS1" s="640" t="s">
        <v>283</v>
      </c>
      <c r="AT1" s="640" t="s">
        <v>284</v>
      </c>
      <c r="AU1" s="640" t="s">
        <v>285</v>
      </c>
      <c r="AV1" s="640" t="s">
        <v>286</v>
      </c>
      <c r="AW1" s="640" t="s">
        <v>287</v>
      </c>
      <c r="AX1" s="640" t="s">
        <v>288</v>
      </c>
      <c r="AY1" s="642" t="s">
        <v>289</v>
      </c>
      <c r="AZ1" s="642" t="s">
        <v>290</v>
      </c>
      <c r="BA1" s="640" t="s">
        <v>291</v>
      </c>
      <c r="BB1" s="640" t="s">
        <v>292</v>
      </c>
      <c r="BC1" s="640" t="s">
        <v>293</v>
      </c>
      <c r="BD1" s="642" t="s">
        <v>294</v>
      </c>
      <c r="BE1" s="640" t="s">
        <v>295</v>
      </c>
      <c r="BF1" s="640" t="s">
        <v>296</v>
      </c>
      <c r="BG1" s="640" t="s">
        <v>297</v>
      </c>
      <c r="BH1" s="640" t="s">
        <v>298</v>
      </c>
      <c r="BI1" s="640" t="s">
        <v>299</v>
      </c>
      <c r="BJ1" s="640" t="s">
        <v>300</v>
      </c>
      <c r="BK1" s="640" t="s">
        <v>301</v>
      </c>
      <c r="BL1" s="640" t="s">
        <v>302</v>
      </c>
      <c r="BM1" s="640" t="s">
        <v>585</v>
      </c>
      <c r="BN1" s="640" t="s">
        <v>586</v>
      </c>
      <c r="BO1" s="640" t="s">
        <v>587</v>
      </c>
      <c r="BP1" s="640" t="s">
        <v>588</v>
      </c>
      <c r="BQ1" s="640" t="s">
        <v>589</v>
      </c>
      <c r="BR1" s="640" t="s">
        <v>590</v>
      </c>
      <c r="BS1" s="640" t="s">
        <v>591</v>
      </c>
      <c r="BT1" s="640" t="s">
        <v>592</v>
      </c>
      <c r="BU1" s="640" t="s">
        <v>303</v>
      </c>
      <c r="BV1" s="640" t="s">
        <v>304</v>
      </c>
      <c r="BW1" s="640" t="s">
        <v>305</v>
      </c>
      <c r="BX1" s="640" t="s">
        <v>306</v>
      </c>
      <c r="BY1" s="640" t="s">
        <v>307</v>
      </c>
      <c r="BZ1" s="640" t="s">
        <v>308</v>
      </c>
      <c r="CA1" s="640" t="s">
        <v>309</v>
      </c>
      <c r="CB1" s="640" t="s">
        <v>310</v>
      </c>
      <c r="CC1" s="640" t="s">
        <v>311</v>
      </c>
      <c r="CD1" s="640" t="s">
        <v>593</v>
      </c>
      <c r="CE1" s="640" t="s">
        <v>594</v>
      </c>
      <c r="CF1" s="640" t="s">
        <v>312</v>
      </c>
      <c r="CG1" s="640" t="s">
        <v>313</v>
      </c>
      <c r="CH1" s="643" t="s">
        <v>595</v>
      </c>
    </row>
    <row r="2" spans="1:86">
      <c r="A2" s="644" t="s">
        <v>596</v>
      </c>
      <c r="B2" s="644" t="s">
        <v>314</v>
      </c>
      <c r="C2" s="644" t="s">
        <v>315</v>
      </c>
      <c r="D2" s="644" t="s">
        <v>315</v>
      </c>
      <c r="E2" s="644" t="s">
        <v>316</v>
      </c>
      <c r="F2" s="644" t="s">
        <v>597</v>
      </c>
      <c r="G2" s="644" t="s">
        <v>317</v>
      </c>
      <c r="H2" s="644" t="s">
        <v>318</v>
      </c>
      <c r="I2" s="644" t="s">
        <v>316</v>
      </c>
      <c r="J2" s="644" t="s">
        <v>315</v>
      </c>
      <c r="M2" s="645">
        <v>44511.525925925896</v>
      </c>
      <c r="N2" s="645">
        <v>44720.951319444401</v>
      </c>
      <c r="O2" s="646">
        <v>8</v>
      </c>
      <c r="P2" s="646">
        <v>14336</v>
      </c>
      <c r="Q2" s="646">
        <v>2</v>
      </c>
      <c r="R2" s="646">
        <v>2</v>
      </c>
      <c r="S2" s="644" t="s">
        <v>337</v>
      </c>
      <c r="T2" s="644" t="s">
        <v>320</v>
      </c>
      <c r="V2" s="644" t="s">
        <v>321</v>
      </c>
      <c r="W2" s="644" t="s">
        <v>598</v>
      </c>
      <c r="X2" s="644" t="s">
        <v>328</v>
      </c>
      <c r="Y2" s="644" t="s">
        <v>599</v>
      </c>
      <c r="AD2" s="644"/>
      <c r="AE2" s="644"/>
      <c r="AF2" s="646">
        <v>1</v>
      </c>
      <c r="AG2" s="646">
        <v>4096</v>
      </c>
      <c r="AH2" s="644" t="s">
        <v>338</v>
      </c>
      <c r="AK2" s="644" t="s">
        <v>321</v>
      </c>
      <c r="AL2" s="644" t="s">
        <v>322</v>
      </c>
      <c r="AM2" s="644" t="s">
        <v>323</v>
      </c>
      <c r="AN2" s="646">
        <v>-1</v>
      </c>
      <c r="AO2" s="646">
        <v>-1</v>
      </c>
      <c r="AP2" s="646">
        <v>223422</v>
      </c>
      <c r="AQ2" s="646">
        <v>223422</v>
      </c>
      <c r="AR2" s="646">
        <v>208976</v>
      </c>
      <c r="AS2" s="644" t="s">
        <v>324</v>
      </c>
      <c r="AT2" s="644" t="s">
        <v>325</v>
      </c>
      <c r="AU2" s="644" t="s">
        <v>326</v>
      </c>
      <c r="AV2" s="644"/>
      <c r="AW2" s="644"/>
      <c r="AX2" s="644" t="s">
        <v>315</v>
      </c>
      <c r="AY2" s="646">
        <v>0</v>
      </c>
      <c r="AZ2" s="646">
        <v>10000</v>
      </c>
      <c r="BA2" s="644" t="s">
        <v>315</v>
      </c>
      <c r="BB2" s="644" t="s">
        <v>315</v>
      </c>
      <c r="BC2" s="644" t="s">
        <v>335</v>
      </c>
      <c r="BD2" s="646">
        <v>10</v>
      </c>
      <c r="BE2" s="644" t="s">
        <v>328</v>
      </c>
      <c r="BF2" s="644" t="s">
        <v>329</v>
      </c>
      <c r="BG2" s="644"/>
      <c r="BH2" s="644" t="s">
        <v>600</v>
      </c>
      <c r="BI2" s="644" t="s">
        <v>601</v>
      </c>
      <c r="BJ2" s="644" t="s">
        <v>601</v>
      </c>
      <c r="BK2" s="644" t="s">
        <v>601</v>
      </c>
      <c r="BL2" s="644" t="s">
        <v>602</v>
      </c>
      <c r="BM2" s="644"/>
      <c r="BN2" s="644"/>
      <c r="BO2" s="644" t="s">
        <v>603</v>
      </c>
      <c r="BP2" s="644" t="s">
        <v>604</v>
      </c>
      <c r="BQ2" s="644"/>
      <c r="BR2" s="644"/>
      <c r="BS2" s="644"/>
      <c r="BT2" s="644" t="s">
        <v>605</v>
      </c>
      <c r="BU2" s="644" t="s">
        <v>330</v>
      </c>
      <c r="BV2" s="644" t="s">
        <v>331</v>
      </c>
      <c r="BW2" s="644" t="s">
        <v>606</v>
      </c>
      <c r="BX2" s="644" t="s">
        <v>607</v>
      </c>
      <c r="BY2" s="644"/>
      <c r="BZ2" s="644" t="s">
        <v>608</v>
      </c>
      <c r="CA2" s="644" t="s">
        <v>609</v>
      </c>
      <c r="CB2" s="644" t="s">
        <v>610</v>
      </c>
      <c r="CC2" s="648" t="s">
        <v>611</v>
      </c>
      <c r="CD2" s="644"/>
      <c r="CE2" s="644" t="s">
        <v>612</v>
      </c>
      <c r="CF2" s="644" t="s">
        <v>613</v>
      </c>
      <c r="CG2" s="644" t="s">
        <v>614</v>
      </c>
      <c r="CH2" s="643" t="s">
        <v>615</v>
      </c>
    </row>
    <row r="3" spans="1:86">
      <c r="A3" s="644" t="s">
        <v>616</v>
      </c>
      <c r="B3" s="644" t="s">
        <v>314</v>
      </c>
      <c r="C3" s="644" t="s">
        <v>315</v>
      </c>
      <c r="D3" s="644" t="s">
        <v>315</v>
      </c>
      <c r="E3" s="644" t="s">
        <v>316</v>
      </c>
      <c r="F3" s="644" t="s">
        <v>617</v>
      </c>
      <c r="G3" s="644" t="s">
        <v>317</v>
      </c>
      <c r="H3" s="644" t="s">
        <v>318</v>
      </c>
      <c r="I3" s="644" t="s">
        <v>316</v>
      </c>
      <c r="J3" s="644" t="s">
        <v>315</v>
      </c>
      <c r="M3" s="645">
        <v>44629.4929050926</v>
      </c>
      <c r="N3" s="645">
        <v>44721.465034722198</v>
      </c>
      <c r="O3" s="646">
        <v>8</v>
      </c>
      <c r="P3" s="646">
        <v>3072</v>
      </c>
      <c r="Q3" s="646">
        <v>10</v>
      </c>
      <c r="R3" s="646">
        <v>1</v>
      </c>
      <c r="S3" s="644" t="s">
        <v>337</v>
      </c>
      <c r="T3" s="644" t="s">
        <v>320</v>
      </c>
      <c r="V3" s="644" t="s">
        <v>321</v>
      </c>
      <c r="W3" s="644" t="s">
        <v>618</v>
      </c>
      <c r="AA3" s="644" t="s">
        <v>619</v>
      </c>
      <c r="AB3" s="644" t="s">
        <v>599</v>
      </c>
      <c r="AC3" s="644" t="s">
        <v>328</v>
      </c>
      <c r="AD3" s="644" t="s">
        <v>328</v>
      </c>
      <c r="AE3" s="644" t="s">
        <v>328</v>
      </c>
      <c r="AF3" s="646">
        <v>1</v>
      </c>
      <c r="AG3" s="646">
        <v>4096</v>
      </c>
      <c r="AH3" s="644" t="s">
        <v>338</v>
      </c>
      <c r="AK3" s="644" t="s">
        <v>321</v>
      </c>
      <c r="AL3" s="644" t="s">
        <v>322</v>
      </c>
      <c r="AM3" s="644" t="s">
        <v>323</v>
      </c>
      <c r="AN3" s="646">
        <v>-1</v>
      </c>
      <c r="AO3" s="646">
        <v>-1</v>
      </c>
      <c r="AP3" s="646">
        <v>7378</v>
      </c>
      <c r="AQ3" s="646">
        <v>7378</v>
      </c>
      <c r="AR3" s="646">
        <v>4212</v>
      </c>
      <c r="AS3" s="644" t="s">
        <v>324</v>
      </c>
      <c r="AT3" s="644" t="s">
        <v>325</v>
      </c>
      <c r="AU3" s="644" t="s">
        <v>326</v>
      </c>
      <c r="AV3" s="644"/>
      <c r="AW3" s="644"/>
      <c r="AX3" s="644" t="s">
        <v>315</v>
      </c>
      <c r="AY3" s="646">
        <v>0</v>
      </c>
      <c r="AZ3" s="646">
        <v>10000</v>
      </c>
      <c r="BA3" s="644" t="s">
        <v>315</v>
      </c>
      <c r="BB3" s="644" t="s">
        <v>315</v>
      </c>
      <c r="BC3" s="644" t="s">
        <v>335</v>
      </c>
      <c r="BD3" s="646">
        <v>10</v>
      </c>
      <c r="BE3" s="644" t="s">
        <v>328</v>
      </c>
      <c r="BF3" s="644" t="s">
        <v>329</v>
      </c>
      <c r="BG3" s="644"/>
      <c r="BH3" s="644" t="s">
        <v>620</v>
      </c>
      <c r="BI3" s="644" t="s">
        <v>621</v>
      </c>
      <c r="BJ3" s="644" t="s">
        <v>621</v>
      </c>
      <c r="BK3" s="644" t="s">
        <v>621</v>
      </c>
      <c r="BL3" s="644"/>
      <c r="BM3" s="644"/>
      <c r="BN3" s="644"/>
      <c r="BO3" s="644"/>
      <c r="BP3" s="644"/>
      <c r="BQ3" s="644"/>
      <c r="BR3" s="644"/>
      <c r="BS3" s="644"/>
      <c r="BT3" s="644"/>
      <c r="BU3" s="644" t="s">
        <v>330</v>
      </c>
      <c r="BV3" s="644" t="s">
        <v>331</v>
      </c>
      <c r="BW3" s="644" t="s">
        <v>622</v>
      </c>
      <c r="BX3" s="644" t="s">
        <v>339</v>
      </c>
      <c r="BY3" s="644" t="s">
        <v>332</v>
      </c>
      <c r="BZ3" s="644" t="s">
        <v>623</v>
      </c>
      <c r="CA3" s="644" t="s">
        <v>624</v>
      </c>
      <c r="CB3" s="644" t="s">
        <v>610</v>
      </c>
      <c r="CC3" s="648" t="s">
        <v>611</v>
      </c>
      <c r="CD3" s="644"/>
      <c r="CE3" s="644"/>
      <c r="CF3" s="644" t="s">
        <v>613</v>
      </c>
      <c r="CG3" s="644" t="s">
        <v>614</v>
      </c>
      <c r="CH3" s="643" t="s">
        <v>615</v>
      </c>
    </row>
    <row r="4" spans="1:86">
      <c r="A4" s="644" t="s">
        <v>625</v>
      </c>
      <c r="B4" s="644" t="s">
        <v>314</v>
      </c>
      <c r="C4" s="644" t="s">
        <v>315</v>
      </c>
      <c r="D4" s="644" t="s">
        <v>315</v>
      </c>
      <c r="E4" s="644" t="s">
        <v>316</v>
      </c>
      <c r="F4" s="644" t="s">
        <v>626</v>
      </c>
      <c r="G4" s="644" t="s">
        <v>317</v>
      </c>
      <c r="H4" s="644" t="s">
        <v>318</v>
      </c>
      <c r="I4" s="644" t="s">
        <v>316</v>
      </c>
      <c r="J4" s="644" t="s">
        <v>315</v>
      </c>
      <c r="M4" s="645">
        <v>44629.551365740699</v>
      </c>
      <c r="N4" s="645">
        <v>44739.605844907397</v>
      </c>
      <c r="O4" s="646">
        <v>8</v>
      </c>
      <c r="P4" s="646">
        <v>3072</v>
      </c>
      <c r="Q4" s="646">
        <v>10</v>
      </c>
      <c r="R4" s="646">
        <v>1</v>
      </c>
      <c r="S4" s="644" t="s">
        <v>337</v>
      </c>
      <c r="T4" s="644" t="s">
        <v>320</v>
      </c>
      <c r="V4" s="644" t="s">
        <v>321</v>
      </c>
      <c r="W4" s="644" t="s">
        <v>627</v>
      </c>
      <c r="Y4" s="644" t="s">
        <v>619</v>
      </c>
      <c r="Z4" s="644" t="s">
        <v>328</v>
      </c>
      <c r="AA4" s="644" t="s">
        <v>328</v>
      </c>
      <c r="AB4" s="644" t="s">
        <v>328</v>
      </c>
      <c r="AC4" s="644" t="s">
        <v>328</v>
      </c>
      <c r="AD4" s="644" t="s">
        <v>328</v>
      </c>
      <c r="AE4" s="644" t="s">
        <v>328</v>
      </c>
      <c r="AF4" s="646">
        <v>1</v>
      </c>
      <c r="AG4" s="646">
        <v>4096</v>
      </c>
      <c r="AH4" s="644" t="s">
        <v>338</v>
      </c>
      <c r="AK4" s="644" t="s">
        <v>321</v>
      </c>
      <c r="AL4" s="644" t="s">
        <v>322</v>
      </c>
      <c r="AM4" s="644" t="s">
        <v>323</v>
      </c>
      <c r="AN4" s="646">
        <v>-1</v>
      </c>
      <c r="AO4" s="646">
        <v>-1</v>
      </c>
      <c r="AP4" s="646">
        <v>7378</v>
      </c>
      <c r="AQ4" s="646">
        <v>7378</v>
      </c>
      <c r="AR4" s="646">
        <v>4212</v>
      </c>
      <c r="AS4" s="644" t="s">
        <v>324</v>
      </c>
      <c r="AT4" s="644" t="s">
        <v>325</v>
      </c>
      <c r="AU4" s="644" t="s">
        <v>326</v>
      </c>
      <c r="AV4" s="644"/>
      <c r="AW4" s="644"/>
      <c r="AX4" s="644" t="s">
        <v>315</v>
      </c>
      <c r="AY4" s="646">
        <v>0</v>
      </c>
      <c r="AZ4" s="646">
        <v>10000</v>
      </c>
      <c r="BA4" s="644" t="s">
        <v>315</v>
      </c>
      <c r="BB4" s="644" t="s">
        <v>315</v>
      </c>
      <c r="BC4" s="644" t="s">
        <v>335</v>
      </c>
      <c r="BD4" s="646">
        <v>10</v>
      </c>
      <c r="BE4" s="644" t="s">
        <v>328</v>
      </c>
      <c r="BF4" s="644" t="s">
        <v>329</v>
      </c>
      <c r="BG4" s="644"/>
      <c r="BH4" s="644" t="s">
        <v>628</v>
      </c>
      <c r="BI4" s="644" t="s">
        <v>629</v>
      </c>
      <c r="BJ4" s="644" t="s">
        <v>629</v>
      </c>
      <c r="BK4" s="644" t="s">
        <v>629</v>
      </c>
      <c r="BL4" s="644"/>
      <c r="BM4" s="644"/>
      <c r="BN4" s="644"/>
      <c r="BO4" s="644"/>
      <c r="BP4" s="644"/>
      <c r="BQ4" s="644"/>
      <c r="BR4" s="644"/>
      <c r="BS4" s="644"/>
      <c r="BT4" s="644"/>
      <c r="BU4" s="644" t="s">
        <v>330</v>
      </c>
      <c r="BV4" s="644" t="s">
        <v>331</v>
      </c>
      <c r="BW4" s="644" t="s">
        <v>630</v>
      </c>
      <c r="BX4" s="644" t="s">
        <v>339</v>
      </c>
      <c r="BY4" s="644" t="s">
        <v>332</v>
      </c>
      <c r="BZ4" s="644" t="s">
        <v>631</v>
      </c>
      <c r="CA4" s="644" t="s">
        <v>632</v>
      </c>
      <c r="CB4" s="644" t="s">
        <v>610</v>
      </c>
      <c r="CC4" s="648" t="s">
        <v>611</v>
      </c>
      <c r="CD4" s="644"/>
      <c r="CE4" s="644"/>
      <c r="CF4" s="644" t="s">
        <v>613</v>
      </c>
      <c r="CG4" s="644" t="s">
        <v>614</v>
      </c>
      <c r="CH4" s="643" t="s">
        <v>615</v>
      </c>
    </row>
    <row r="5" spans="1:86">
      <c r="A5" s="644" t="s">
        <v>633</v>
      </c>
      <c r="B5" s="644" t="s">
        <v>314</v>
      </c>
      <c r="C5" s="644" t="s">
        <v>315</v>
      </c>
      <c r="D5" s="644" t="s">
        <v>315</v>
      </c>
      <c r="E5" s="644" t="s">
        <v>316</v>
      </c>
      <c r="F5" s="644" t="s">
        <v>633</v>
      </c>
      <c r="G5" s="644" t="s">
        <v>317</v>
      </c>
      <c r="H5" s="644" t="s">
        <v>318</v>
      </c>
      <c r="I5" s="644" t="s">
        <v>316</v>
      </c>
      <c r="J5" s="644" t="s">
        <v>315</v>
      </c>
      <c r="M5" s="645">
        <v>44470.628287036998</v>
      </c>
      <c r="N5" s="645">
        <v>44733.829594907402</v>
      </c>
      <c r="O5" s="646">
        <v>4</v>
      </c>
      <c r="P5" s="646">
        <v>4096</v>
      </c>
      <c r="Q5" s="646">
        <v>1</v>
      </c>
      <c r="R5" s="646">
        <v>2</v>
      </c>
      <c r="S5" s="644" t="s">
        <v>337</v>
      </c>
      <c r="T5" s="644" t="s">
        <v>320</v>
      </c>
      <c r="U5" s="644" t="s">
        <v>321</v>
      </c>
      <c r="V5" s="644" t="s">
        <v>321</v>
      </c>
      <c r="W5" s="644"/>
      <c r="X5" s="644" t="s">
        <v>634</v>
      </c>
      <c r="AD5" s="644"/>
      <c r="AE5" s="644"/>
      <c r="AF5" s="646">
        <v>1</v>
      </c>
      <c r="AG5" s="646">
        <v>4096</v>
      </c>
      <c r="AH5" s="644" t="s">
        <v>338</v>
      </c>
      <c r="AK5" s="644" t="s">
        <v>321</v>
      </c>
      <c r="AL5" s="644" t="s">
        <v>322</v>
      </c>
      <c r="AM5" s="644" t="s">
        <v>323</v>
      </c>
      <c r="AN5" s="646">
        <v>-1</v>
      </c>
      <c r="AO5" s="646">
        <v>-1</v>
      </c>
      <c r="AP5" s="646">
        <v>25784</v>
      </c>
      <c r="AQ5" s="646">
        <v>13552</v>
      </c>
      <c r="AR5" s="646">
        <v>9272</v>
      </c>
      <c r="AS5" s="644" t="s">
        <v>324</v>
      </c>
      <c r="AT5" s="644" t="s">
        <v>325</v>
      </c>
      <c r="AU5" s="644" t="s">
        <v>326</v>
      </c>
      <c r="AV5" s="644"/>
      <c r="AW5" s="644"/>
      <c r="AX5" s="644" t="s">
        <v>315</v>
      </c>
      <c r="AY5" s="646">
        <v>0</v>
      </c>
      <c r="AZ5" s="646">
        <v>10000</v>
      </c>
      <c r="BA5" s="644" t="s">
        <v>315</v>
      </c>
      <c r="BB5" s="644" t="s">
        <v>315</v>
      </c>
      <c r="BC5" s="644" t="s">
        <v>335</v>
      </c>
      <c r="BD5" s="646">
        <v>10</v>
      </c>
      <c r="BE5" s="644" t="s">
        <v>328</v>
      </c>
      <c r="BF5" s="644" t="s">
        <v>329</v>
      </c>
      <c r="BG5" s="644"/>
      <c r="BH5" s="644" t="s">
        <v>635</v>
      </c>
      <c r="BI5" s="644" t="s">
        <v>636</v>
      </c>
      <c r="BJ5" s="644" t="s">
        <v>636</v>
      </c>
      <c r="BK5" s="644" t="s">
        <v>636</v>
      </c>
      <c r="BL5" s="644" t="s">
        <v>637</v>
      </c>
      <c r="BM5" s="644"/>
      <c r="BN5" s="644"/>
      <c r="BO5" s="644"/>
      <c r="BP5" s="644"/>
      <c r="BQ5" s="644"/>
      <c r="BR5" s="644"/>
      <c r="BS5" s="644"/>
      <c r="BT5" s="644"/>
      <c r="BU5" s="644" t="s">
        <v>330</v>
      </c>
      <c r="BV5" s="644" t="s">
        <v>331</v>
      </c>
      <c r="BW5" s="644" t="s">
        <v>606</v>
      </c>
      <c r="BX5" s="644" t="s">
        <v>638</v>
      </c>
      <c r="BY5" s="644" t="s">
        <v>639</v>
      </c>
      <c r="BZ5" s="644" t="s">
        <v>640</v>
      </c>
      <c r="CA5" s="644" t="s">
        <v>641</v>
      </c>
      <c r="CB5" s="644" t="s">
        <v>610</v>
      </c>
      <c r="CC5" s="648" t="s">
        <v>611</v>
      </c>
      <c r="CD5" s="644"/>
      <c r="CE5" s="644" t="s">
        <v>612</v>
      </c>
      <c r="CF5" s="644" t="s">
        <v>613</v>
      </c>
      <c r="CG5" s="644" t="s">
        <v>614</v>
      </c>
      <c r="CH5" s="643" t="s">
        <v>615</v>
      </c>
    </row>
    <row r="6" spans="1:86">
      <c r="A6" s="644" t="s">
        <v>642</v>
      </c>
      <c r="B6" s="644" t="s">
        <v>314</v>
      </c>
      <c r="C6" s="644" t="s">
        <v>315</v>
      </c>
      <c r="D6" s="644" t="s">
        <v>315</v>
      </c>
      <c r="E6" s="644" t="s">
        <v>316</v>
      </c>
      <c r="F6" s="644" t="s">
        <v>642</v>
      </c>
      <c r="G6" s="644" t="s">
        <v>317</v>
      </c>
      <c r="H6" s="644" t="s">
        <v>318</v>
      </c>
      <c r="I6" s="644" t="s">
        <v>316</v>
      </c>
      <c r="J6" s="644" t="s">
        <v>315</v>
      </c>
      <c r="M6" s="645">
        <v>44474.654965277798</v>
      </c>
      <c r="N6" s="645">
        <v>44740.9609375</v>
      </c>
      <c r="O6" s="646">
        <v>4</v>
      </c>
      <c r="P6" s="646">
        <v>4096</v>
      </c>
      <c r="Q6" s="646">
        <v>1</v>
      </c>
      <c r="R6" s="646">
        <v>2</v>
      </c>
      <c r="S6" s="644" t="s">
        <v>337</v>
      </c>
      <c r="T6" s="644" t="s">
        <v>320</v>
      </c>
      <c r="U6" s="644" t="s">
        <v>321</v>
      </c>
      <c r="V6" s="644" t="s">
        <v>321</v>
      </c>
      <c r="W6" s="644" t="s">
        <v>643</v>
      </c>
      <c r="X6" s="644" t="s">
        <v>634</v>
      </c>
      <c r="AD6" s="644"/>
      <c r="AE6" s="644"/>
      <c r="AF6" s="646">
        <v>1</v>
      </c>
      <c r="AG6" s="646">
        <v>4096</v>
      </c>
      <c r="AH6" s="644" t="s">
        <v>338</v>
      </c>
      <c r="AK6" s="644" t="s">
        <v>321</v>
      </c>
      <c r="AL6" s="644" t="s">
        <v>322</v>
      </c>
      <c r="AM6" s="644" t="s">
        <v>323</v>
      </c>
      <c r="AN6" s="646">
        <v>-1</v>
      </c>
      <c r="AO6" s="646">
        <v>-1</v>
      </c>
      <c r="AP6" s="646">
        <v>25706</v>
      </c>
      <c r="AQ6" s="646">
        <v>18938</v>
      </c>
      <c r="AR6" s="646">
        <v>14736</v>
      </c>
      <c r="AS6" s="644" t="s">
        <v>324</v>
      </c>
      <c r="AT6" s="644" t="s">
        <v>325</v>
      </c>
      <c r="AU6" s="644" t="s">
        <v>326</v>
      </c>
      <c r="AV6" s="644"/>
      <c r="AW6" s="644"/>
      <c r="AX6" s="644" t="s">
        <v>315</v>
      </c>
      <c r="AY6" s="646">
        <v>0</v>
      </c>
      <c r="AZ6" s="646">
        <v>10000</v>
      </c>
      <c r="BA6" s="644" t="s">
        <v>315</v>
      </c>
      <c r="BB6" s="644" t="s">
        <v>315</v>
      </c>
      <c r="BC6" s="644" t="s">
        <v>335</v>
      </c>
      <c r="BD6" s="646">
        <v>10</v>
      </c>
      <c r="BE6" s="644" t="s">
        <v>328</v>
      </c>
      <c r="BF6" s="644" t="s">
        <v>329</v>
      </c>
      <c r="BG6" s="644"/>
      <c r="BH6" s="644" t="s">
        <v>644</v>
      </c>
      <c r="BI6" s="644" t="s">
        <v>645</v>
      </c>
      <c r="BJ6" s="644" t="s">
        <v>645</v>
      </c>
      <c r="BK6" s="644" t="s">
        <v>645</v>
      </c>
      <c r="BL6" s="644" t="s">
        <v>637</v>
      </c>
      <c r="BM6" s="644"/>
      <c r="BN6" s="644"/>
      <c r="BO6" s="644"/>
      <c r="BP6" s="644"/>
      <c r="BQ6" s="644"/>
      <c r="BR6" s="644"/>
      <c r="BS6" s="644"/>
      <c r="BT6" s="644" t="s">
        <v>605</v>
      </c>
      <c r="BU6" s="644" t="s">
        <v>330</v>
      </c>
      <c r="BV6" s="644" t="s">
        <v>331</v>
      </c>
      <c r="BW6" s="644" t="s">
        <v>646</v>
      </c>
      <c r="BX6" s="644" t="s">
        <v>638</v>
      </c>
      <c r="BY6" s="644" t="s">
        <v>639</v>
      </c>
      <c r="BZ6" s="644" t="s">
        <v>647</v>
      </c>
      <c r="CA6" s="644" t="s">
        <v>648</v>
      </c>
      <c r="CB6" s="644" t="s">
        <v>610</v>
      </c>
      <c r="CC6" s="648" t="s">
        <v>611</v>
      </c>
      <c r="CD6" s="644"/>
      <c r="CE6" s="644"/>
      <c r="CF6" s="644" t="s">
        <v>613</v>
      </c>
      <c r="CG6" s="644" t="s">
        <v>614</v>
      </c>
      <c r="CH6" s="643" t="s">
        <v>615</v>
      </c>
    </row>
    <row r="7" spans="1:86">
      <c r="A7" s="644" t="s">
        <v>649</v>
      </c>
      <c r="B7" s="644" t="s">
        <v>314</v>
      </c>
      <c r="C7" s="644" t="s">
        <v>315</v>
      </c>
      <c r="D7" s="644" t="s">
        <v>315</v>
      </c>
      <c r="E7" s="644" t="s">
        <v>316</v>
      </c>
      <c r="F7" s="644" t="s">
        <v>649</v>
      </c>
      <c r="G7" s="644" t="s">
        <v>317</v>
      </c>
      <c r="H7" s="644" t="s">
        <v>318</v>
      </c>
      <c r="I7" s="644" t="s">
        <v>316</v>
      </c>
      <c r="J7" s="644" t="s">
        <v>315</v>
      </c>
      <c r="M7" s="645">
        <v>44474.615740740701</v>
      </c>
      <c r="N7" s="645">
        <v>44741.408333333296</v>
      </c>
      <c r="O7" s="646">
        <v>4</v>
      </c>
      <c r="P7" s="646">
        <v>4096</v>
      </c>
      <c r="Q7" s="646">
        <v>1</v>
      </c>
      <c r="R7" s="646">
        <v>2</v>
      </c>
      <c r="S7" s="644" t="s">
        <v>337</v>
      </c>
      <c r="T7" s="644" t="s">
        <v>320</v>
      </c>
      <c r="U7" s="644" t="s">
        <v>321</v>
      </c>
      <c r="V7" s="644" t="s">
        <v>321</v>
      </c>
      <c r="W7" s="644" t="s">
        <v>650</v>
      </c>
      <c r="X7" s="644" t="s">
        <v>634</v>
      </c>
      <c r="AD7" s="644"/>
      <c r="AE7" s="644"/>
      <c r="AF7" s="646">
        <v>1</v>
      </c>
      <c r="AG7" s="646">
        <v>4096</v>
      </c>
      <c r="AH7" s="644" t="s">
        <v>338</v>
      </c>
      <c r="AK7" s="644" t="s">
        <v>321</v>
      </c>
      <c r="AL7" s="644" t="s">
        <v>322</v>
      </c>
      <c r="AM7" s="644" t="s">
        <v>323</v>
      </c>
      <c r="AN7" s="646">
        <v>-1</v>
      </c>
      <c r="AO7" s="646">
        <v>-1</v>
      </c>
      <c r="AP7" s="646">
        <v>25779</v>
      </c>
      <c r="AQ7" s="646">
        <v>15571</v>
      </c>
      <c r="AR7" s="646">
        <v>11296</v>
      </c>
      <c r="AS7" s="644" t="s">
        <v>324</v>
      </c>
      <c r="AT7" s="644" t="s">
        <v>325</v>
      </c>
      <c r="AU7" s="644" t="s">
        <v>326</v>
      </c>
      <c r="AV7" s="644"/>
      <c r="AW7" s="644"/>
      <c r="AX7" s="644" t="s">
        <v>315</v>
      </c>
      <c r="AY7" s="646">
        <v>0</v>
      </c>
      <c r="AZ7" s="646">
        <v>10000</v>
      </c>
      <c r="BA7" s="644" t="s">
        <v>315</v>
      </c>
      <c r="BB7" s="644" t="s">
        <v>315</v>
      </c>
      <c r="BC7" s="644" t="s">
        <v>335</v>
      </c>
      <c r="BD7" s="646">
        <v>10</v>
      </c>
      <c r="BE7" s="644" t="s">
        <v>328</v>
      </c>
      <c r="BF7" s="644" t="s">
        <v>329</v>
      </c>
      <c r="BG7" s="644"/>
      <c r="BH7" s="644" t="s">
        <v>651</v>
      </c>
      <c r="BI7" s="644" t="s">
        <v>652</v>
      </c>
      <c r="BJ7" s="644" t="s">
        <v>652</v>
      </c>
      <c r="BK7" s="644" t="s">
        <v>652</v>
      </c>
      <c r="BL7" s="644" t="s">
        <v>637</v>
      </c>
      <c r="BM7" s="644"/>
      <c r="BN7" s="644"/>
      <c r="BO7" s="644"/>
      <c r="BP7" s="644"/>
      <c r="BQ7" s="644"/>
      <c r="BR7" s="644"/>
      <c r="BS7" s="644"/>
      <c r="BT7" s="644"/>
      <c r="BU7" s="644" t="s">
        <v>330</v>
      </c>
      <c r="BV7" s="644" t="s">
        <v>331</v>
      </c>
      <c r="BW7" s="644" t="s">
        <v>653</v>
      </c>
      <c r="BX7" s="644" t="s">
        <v>638</v>
      </c>
      <c r="BY7" s="644" t="s">
        <v>639</v>
      </c>
      <c r="BZ7" s="644" t="s">
        <v>654</v>
      </c>
      <c r="CA7" s="644" t="s">
        <v>655</v>
      </c>
      <c r="CB7" s="644" t="s">
        <v>610</v>
      </c>
      <c r="CC7" s="648" t="s">
        <v>611</v>
      </c>
      <c r="CD7" s="644"/>
      <c r="CE7" s="644" t="s">
        <v>612</v>
      </c>
      <c r="CF7" s="644" t="s">
        <v>613</v>
      </c>
      <c r="CG7" s="644" t="s">
        <v>614</v>
      </c>
      <c r="CH7" s="643" t="s">
        <v>615</v>
      </c>
    </row>
    <row r="8" spans="1:86">
      <c r="A8" s="644" t="s">
        <v>656</v>
      </c>
      <c r="B8" s="644" t="s">
        <v>314</v>
      </c>
      <c r="C8" s="644" t="s">
        <v>315</v>
      </c>
      <c r="D8" s="644" t="s">
        <v>315</v>
      </c>
      <c r="E8" s="644" t="s">
        <v>316</v>
      </c>
      <c r="F8" s="644" t="s">
        <v>656</v>
      </c>
      <c r="G8" s="644" t="s">
        <v>317</v>
      </c>
      <c r="H8" s="644" t="s">
        <v>318</v>
      </c>
      <c r="I8" s="644" t="s">
        <v>316</v>
      </c>
      <c r="J8" s="644" t="s">
        <v>315</v>
      </c>
      <c r="M8" s="645">
        <v>44693.400254629603</v>
      </c>
      <c r="N8" s="645">
        <v>44740.9690625</v>
      </c>
      <c r="O8" s="646">
        <v>4</v>
      </c>
      <c r="P8" s="646">
        <v>4096</v>
      </c>
      <c r="Q8" s="646">
        <v>1</v>
      </c>
      <c r="R8" s="646">
        <v>2</v>
      </c>
      <c r="S8" s="644" t="s">
        <v>337</v>
      </c>
      <c r="T8" s="644" t="s">
        <v>320</v>
      </c>
      <c r="U8" s="644" t="s">
        <v>321</v>
      </c>
      <c r="V8" s="644"/>
      <c r="W8" s="644" t="s">
        <v>657</v>
      </c>
      <c r="X8" s="644" t="s">
        <v>634</v>
      </c>
      <c r="AD8" s="644"/>
      <c r="AE8" s="644"/>
      <c r="AF8" s="646">
        <v>1</v>
      </c>
      <c r="AG8" s="646">
        <v>4096</v>
      </c>
      <c r="AH8" s="644" t="s">
        <v>338</v>
      </c>
      <c r="AK8" s="644" t="s">
        <v>321</v>
      </c>
      <c r="AL8" s="644" t="s">
        <v>322</v>
      </c>
      <c r="AM8" s="644" t="s">
        <v>323</v>
      </c>
      <c r="AN8" s="646">
        <v>-1</v>
      </c>
      <c r="AO8" s="646">
        <v>-1</v>
      </c>
      <c r="AP8" s="646">
        <v>25719</v>
      </c>
      <c r="AQ8" s="646">
        <v>15303</v>
      </c>
      <c r="AR8" s="646">
        <v>11088</v>
      </c>
      <c r="AS8" s="644" t="s">
        <v>324</v>
      </c>
      <c r="AT8" s="644" t="s">
        <v>325</v>
      </c>
      <c r="AU8" s="644" t="s">
        <v>326</v>
      </c>
      <c r="AV8" s="644"/>
      <c r="AW8" s="644"/>
      <c r="AX8" s="644" t="s">
        <v>315</v>
      </c>
      <c r="AY8" s="646">
        <v>0</v>
      </c>
      <c r="AZ8" s="646">
        <v>10000</v>
      </c>
      <c r="BA8" s="644" t="s">
        <v>315</v>
      </c>
      <c r="BB8" s="644" t="s">
        <v>315</v>
      </c>
      <c r="BC8" s="644" t="s">
        <v>335</v>
      </c>
      <c r="BD8" s="646">
        <v>10</v>
      </c>
      <c r="BE8" s="644" t="s">
        <v>328</v>
      </c>
      <c r="BF8" s="644" t="s">
        <v>329</v>
      </c>
      <c r="BG8" s="644"/>
      <c r="BH8" s="644" t="s">
        <v>658</v>
      </c>
      <c r="BI8" s="644" t="s">
        <v>659</v>
      </c>
      <c r="BJ8" s="644" t="s">
        <v>659</v>
      </c>
      <c r="BK8" s="644" t="s">
        <v>659</v>
      </c>
      <c r="BL8" s="644" t="s">
        <v>637</v>
      </c>
      <c r="BM8" s="644"/>
      <c r="BN8" s="644"/>
      <c r="BO8" s="644"/>
      <c r="BP8" s="644"/>
      <c r="BQ8" s="644"/>
      <c r="BR8" s="644"/>
      <c r="BS8" s="644"/>
      <c r="BT8" s="644"/>
      <c r="BU8" s="644" t="s">
        <v>330</v>
      </c>
      <c r="BV8" s="644" t="s">
        <v>331</v>
      </c>
      <c r="BW8" s="644" t="s">
        <v>660</v>
      </c>
      <c r="BX8" s="644" t="s">
        <v>638</v>
      </c>
      <c r="BY8" s="644" t="s">
        <v>639</v>
      </c>
      <c r="BZ8" s="644" t="s">
        <v>661</v>
      </c>
      <c r="CA8" s="644" t="s">
        <v>662</v>
      </c>
      <c r="CB8" s="644" t="s">
        <v>610</v>
      </c>
      <c r="CC8" s="648" t="s">
        <v>611</v>
      </c>
      <c r="CD8" s="644"/>
      <c r="CE8" s="644" t="s">
        <v>612</v>
      </c>
      <c r="CF8" s="644" t="s">
        <v>613</v>
      </c>
      <c r="CG8" s="644" t="s">
        <v>614</v>
      </c>
      <c r="CH8" s="643" t="s">
        <v>615</v>
      </c>
    </row>
    <row r="9" spans="1:86">
      <c r="A9" s="644" t="s">
        <v>663</v>
      </c>
      <c r="B9" s="644" t="s">
        <v>314</v>
      </c>
      <c r="C9" s="644" t="s">
        <v>315</v>
      </c>
      <c r="D9" s="644" t="s">
        <v>315</v>
      </c>
      <c r="E9" s="644" t="s">
        <v>316</v>
      </c>
      <c r="F9" s="644" t="s">
        <v>663</v>
      </c>
      <c r="G9" s="644" t="s">
        <v>317</v>
      </c>
      <c r="H9" s="644" t="s">
        <v>318</v>
      </c>
      <c r="I9" s="644" t="s">
        <v>316</v>
      </c>
      <c r="J9" s="644" t="s">
        <v>315</v>
      </c>
      <c r="M9" s="645">
        <v>44693.441886574103</v>
      </c>
      <c r="N9" s="645">
        <v>44740.967916666697</v>
      </c>
      <c r="O9" s="646">
        <v>4</v>
      </c>
      <c r="P9" s="646">
        <v>4096</v>
      </c>
      <c r="Q9" s="646">
        <v>1</v>
      </c>
      <c r="R9" s="646">
        <v>2</v>
      </c>
      <c r="S9" s="644" t="s">
        <v>337</v>
      </c>
      <c r="T9" s="644" t="s">
        <v>320</v>
      </c>
      <c r="U9" s="644" t="s">
        <v>321</v>
      </c>
      <c r="V9" s="644"/>
      <c r="W9" s="644" t="s">
        <v>664</v>
      </c>
      <c r="X9" s="644" t="s">
        <v>634</v>
      </c>
      <c r="AD9" s="644"/>
      <c r="AE9" s="644"/>
      <c r="AF9" s="646">
        <v>1</v>
      </c>
      <c r="AG9" s="646">
        <v>4096</v>
      </c>
      <c r="AH9" s="644" t="s">
        <v>338</v>
      </c>
      <c r="AK9" s="644" t="s">
        <v>321</v>
      </c>
      <c r="AL9" s="644" t="s">
        <v>322</v>
      </c>
      <c r="AM9" s="644" t="s">
        <v>323</v>
      </c>
      <c r="AN9" s="646">
        <v>-1</v>
      </c>
      <c r="AO9" s="646">
        <v>-1</v>
      </c>
      <c r="AP9" s="646">
        <v>25720</v>
      </c>
      <c r="AQ9" s="646">
        <v>13056</v>
      </c>
      <c r="AR9" s="646">
        <v>8840</v>
      </c>
      <c r="AS9" s="644" t="s">
        <v>324</v>
      </c>
      <c r="AT9" s="644" t="s">
        <v>325</v>
      </c>
      <c r="AU9" s="644" t="s">
        <v>326</v>
      </c>
      <c r="AV9" s="644"/>
      <c r="AW9" s="644"/>
      <c r="AX9" s="644" t="s">
        <v>315</v>
      </c>
      <c r="AY9" s="646">
        <v>0</v>
      </c>
      <c r="AZ9" s="646">
        <v>10000</v>
      </c>
      <c r="BA9" s="644" t="s">
        <v>315</v>
      </c>
      <c r="BB9" s="644" t="s">
        <v>315</v>
      </c>
      <c r="BC9" s="644" t="s">
        <v>335</v>
      </c>
      <c r="BD9" s="646">
        <v>10</v>
      </c>
      <c r="BE9" s="644" t="s">
        <v>328</v>
      </c>
      <c r="BF9" s="644" t="s">
        <v>329</v>
      </c>
      <c r="BG9" s="644"/>
      <c r="BH9" s="644" t="s">
        <v>665</v>
      </c>
      <c r="BI9" s="644" t="s">
        <v>666</v>
      </c>
      <c r="BJ9" s="644" t="s">
        <v>666</v>
      </c>
      <c r="BK9" s="644" t="s">
        <v>666</v>
      </c>
      <c r="BL9" s="644" t="s">
        <v>637</v>
      </c>
      <c r="BM9" s="644"/>
      <c r="BN9" s="644"/>
      <c r="BO9" s="644"/>
      <c r="BP9" s="644"/>
      <c r="BQ9" s="644"/>
      <c r="BR9" s="644"/>
      <c r="BS9" s="644"/>
      <c r="BT9" s="644"/>
      <c r="BU9" s="644" t="s">
        <v>330</v>
      </c>
      <c r="BV9" s="644" t="s">
        <v>331</v>
      </c>
      <c r="BW9" s="644" t="s">
        <v>660</v>
      </c>
      <c r="BX9" s="644" t="s">
        <v>638</v>
      </c>
      <c r="BY9" s="644" t="s">
        <v>639</v>
      </c>
      <c r="BZ9" s="644" t="s">
        <v>667</v>
      </c>
      <c r="CA9" s="644" t="s">
        <v>668</v>
      </c>
      <c r="CB9" s="644" t="s">
        <v>610</v>
      </c>
      <c r="CC9" s="648" t="s">
        <v>611</v>
      </c>
      <c r="CD9" s="644"/>
      <c r="CE9" s="644" t="s">
        <v>612</v>
      </c>
      <c r="CF9" s="644" t="s">
        <v>613</v>
      </c>
      <c r="CG9" s="644" t="s">
        <v>614</v>
      </c>
      <c r="CH9" s="643" t="s">
        <v>615</v>
      </c>
    </row>
    <row r="10" spans="1:86">
      <c r="A10" s="644" t="s">
        <v>669</v>
      </c>
      <c r="B10" s="644" t="s">
        <v>333</v>
      </c>
      <c r="C10" s="644" t="s">
        <v>315</v>
      </c>
      <c r="D10" s="644" t="s">
        <v>315</v>
      </c>
      <c r="E10" s="644" t="s">
        <v>316</v>
      </c>
      <c r="G10" s="644" t="s">
        <v>317</v>
      </c>
      <c r="H10" s="644" t="s">
        <v>334</v>
      </c>
      <c r="I10" s="644" t="s">
        <v>323</v>
      </c>
      <c r="J10" s="644" t="s">
        <v>315</v>
      </c>
      <c r="M10" s="645">
        <v>44609.485416666699</v>
      </c>
      <c r="N10" s="645">
        <v>44733.829675925903</v>
      </c>
      <c r="O10" s="646">
        <v>1</v>
      </c>
      <c r="P10" s="646">
        <v>4096</v>
      </c>
      <c r="Q10" s="646">
        <v>1</v>
      </c>
      <c r="R10" s="646">
        <v>1</v>
      </c>
      <c r="T10" s="644" t="s">
        <v>320</v>
      </c>
      <c r="V10" s="644" t="s">
        <v>321</v>
      </c>
      <c r="W10" s="644"/>
      <c r="X10" s="644" t="s">
        <v>634</v>
      </c>
      <c r="AD10" s="644"/>
      <c r="AE10" s="644"/>
      <c r="AF10" s="646">
        <v>1</v>
      </c>
      <c r="AG10" s="646">
        <v>4096</v>
      </c>
      <c r="AH10" s="644" t="s">
        <v>338</v>
      </c>
      <c r="AL10" s="644" t="s">
        <v>322</v>
      </c>
      <c r="AM10" s="644" t="s">
        <v>323</v>
      </c>
      <c r="AN10" s="646">
        <v>-1</v>
      </c>
      <c r="AO10" s="646">
        <v>-1</v>
      </c>
      <c r="AP10" s="646">
        <v>70337</v>
      </c>
      <c r="AQ10" s="646">
        <v>9996</v>
      </c>
      <c r="AR10" s="646">
        <v>9996</v>
      </c>
      <c r="AS10" s="644" t="s">
        <v>324</v>
      </c>
      <c r="AT10" s="644" t="s">
        <v>325</v>
      </c>
      <c r="AU10" s="644" t="s">
        <v>326</v>
      </c>
      <c r="AV10" s="644"/>
      <c r="AW10" s="644"/>
      <c r="AX10" s="644" t="s">
        <v>315</v>
      </c>
      <c r="AY10" s="646">
        <v>0</v>
      </c>
      <c r="AZ10" s="646">
        <v>10000</v>
      </c>
      <c r="BA10" s="644" t="s">
        <v>315</v>
      </c>
      <c r="BB10" s="644" t="s">
        <v>315</v>
      </c>
      <c r="BC10" s="644" t="s">
        <v>335</v>
      </c>
      <c r="BD10" s="646">
        <v>8</v>
      </c>
      <c r="BE10" s="644" t="s">
        <v>328</v>
      </c>
      <c r="BF10" s="644" t="s">
        <v>329</v>
      </c>
      <c r="BG10" s="644"/>
      <c r="BH10" s="644" t="s">
        <v>670</v>
      </c>
      <c r="BI10" s="644" t="s">
        <v>671</v>
      </c>
      <c r="BJ10" s="644" t="s">
        <v>671</v>
      </c>
      <c r="BK10" s="644" t="s">
        <v>671</v>
      </c>
      <c r="BL10" s="644"/>
      <c r="BM10" s="644"/>
      <c r="BN10" s="644"/>
      <c r="BO10" s="644" t="s">
        <v>672</v>
      </c>
      <c r="BP10" s="644" t="s">
        <v>673</v>
      </c>
      <c r="BQ10" s="644"/>
      <c r="BR10" s="644"/>
      <c r="BS10" s="644"/>
      <c r="BT10" s="644" t="s">
        <v>605</v>
      </c>
      <c r="BU10" s="644" t="s">
        <v>330</v>
      </c>
      <c r="BV10" s="644" t="s">
        <v>331</v>
      </c>
      <c r="BW10" s="644" t="s">
        <v>606</v>
      </c>
      <c r="BX10" s="644" t="s">
        <v>674</v>
      </c>
      <c r="BY10" s="644"/>
      <c r="BZ10" s="644" t="s">
        <v>675</v>
      </c>
      <c r="CA10" s="644" t="s">
        <v>676</v>
      </c>
      <c r="CB10" s="644" t="s">
        <v>610</v>
      </c>
      <c r="CC10" s="648" t="s">
        <v>611</v>
      </c>
      <c r="CD10" s="644"/>
      <c r="CE10" s="644"/>
      <c r="CF10" s="644" t="s">
        <v>613</v>
      </c>
      <c r="CG10" s="644" t="s">
        <v>614</v>
      </c>
      <c r="CH10" s="643" t="s">
        <v>677</v>
      </c>
    </row>
    <row r="11" spans="1:86">
      <c r="A11" s="644" t="s">
        <v>678</v>
      </c>
      <c r="B11" s="644" t="s">
        <v>333</v>
      </c>
      <c r="C11" s="644" t="s">
        <v>315</v>
      </c>
      <c r="D11" s="644" t="s">
        <v>315</v>
      </c>
      <c r="E11" s="644" t="s">
        <v>316</v>
      </c>
      <c r="G11" s="644" t="s">
        <v>317</v>
      </c>
      <c r="H11" s="644" t="s">
        <v>334</v>
      </c>
      <c r="I11" s="644" t="s">
        <v>323</v>
      </c>
      <c r="J11" s="644" t="s">
        <v>315</v>
      </c>
      <c r="M11" s="645">
        <v>44609.489953703698</v>
      </c>
      <c r="N11" s="645">
        <v>44733.8297916667</v>
      </c>
      <c r="O11" s="646">
        <v>1</v>
      </c>
      <c r="P11" s="646">
        <v>4096</v>
      </c>
      <c r="Q11" s="646">
        <v>1</v>
      </c>
      <c r="R11" s="646">
        <v>1</v>
      </c>
      <c r="T11" s="644" t="s">
        <v>320</v>
      </c>
      <c r="V11" s="644" t="s">
        <v>321</v>
      </c>
      <c r="W11" s="644"/>
      <c r="X11" s="644" t="s">
        <v>634</v>
      </c>
      <c r="AD11" s="644"/>
      <c r="AE11" s="644"/>
      <c r="AF11" s="646">
        <v>1</v>
      </c>
      <c r="AG11" s="646">
        <v>4096</v>
      </c>
      <c r="AH11" s="644" t="s">
        <v>338</v>
      </c>
      <c r="AL11" s="644" t="s">
        <v>322</v>
      </c>
      <c r="AM11" s="644" t="s">
        <v>323</v>
      </c>
      <c r="AN11" s="646">
        <v>-1</v>
      </c>
      <c r="AO11" s="646">
        <v>-1</v>
      </c>
      <c r="AP11" s="646">
        <v>70337</v>
      </c>
      <c r="AQ11" s="646">
        <v>9996</v>
      </c>
      <c r="AR11" s="646">
        <v>9996</v>
      </c>
      <c r="AS11" s="644" t="s">
        <v>324</v>
      </c>
      <c r="AT11" s="644" t="s">
        <v>325</v>
      </c>
      <c r="AU11" s="644" t="s">
        <v>326</v>
      </c>
      <c r="AV11" s="644"/>
      <c r="AW11" s="644"/>
      <c r="AX11" s="644" t="s">
        <v>315</v>
      </c>
      <c r="AY11" s="646">
        <v>0</v>
      </c>
      <c r="AZ11" s="646">
        <v>10000</v>
      </c>
      <c r="BA11" s="644" t="s">
        <v>315</v>
      </c>
      <c r="BB11" s="644" t="s">
        <v>315</v>
      </c>
      <c r="BC11" s="644" t="s">
        <v>335</v>
      </c>
      <c r="BD11" s="646">
        <v>8</v>
      </c>
      <c r="BE11" s="644" t="s">
        <v>328</v>
      </c>
      <c r="BF11" s="644" t="s">
        <v>329</v>
      </c>
      <c r="BG11" s="644"/>
      <c r="BH11" s="644" t="s">
        <v>679</v>
      </c>
      <c r="BI11" s="644" t="s">
        <v>680</v>
      </c>
      <c r="BJ11" s="644" t="s">
        <v>680</v>
      </c>
      <c r="BK11" s="644" t="s">
        <v>680</v>
      </c>
      <c r="BL11" s="644"/>
      <c r="BM11" s="644"/>
      <c r="BN11" s="644"/>
      <c r="BO11" s="644" t="s">
        <v>681</v>
      </c>
      <c r="BP11" s="644" t="s">
        <v>682</v>
      </c>
      <c r="BQ11" s="644"/>
      <c r="BR11" s="644"/>
      <c r="BS11" s="644"/>
      <c r="BT11" s="644" t="s">
        <v>605</v>
      </c>
      <c r="BU11" s="644" t="s">
        <v>330</v>
      </c>
      <c r="BV11" s="644" t="s">
        <v>331</v>
      </c>
      <c r="BW11" s="644" t="s">
        <v>683</v>
      </c>
      <c r="BX11" s="644" t="s">
        <v>674</v>
      </c>
      <c r="BY11" s="644"/>
      <c r="BZ11" s="644" t="s">
        <v>684</v>
      </c>
      <c r="CA11" s="644" t="s">
        <v>685</v>
      </c>
      <c r="CB11" s="644" t="s">
        <v>610</v>
      </c>
      <c r="CC11" s="648" t="s">
        <v>611</v>
      </c>
      <c r="CD11" s="644"/>
      <c r="CE11" s="644"/>
      <c r="CF11" s="644" t="s">
        <v>613</v>
      </c>
      <c r="CG11" s="644" t="s">
        <v>614</v>
      </c>
      <c r="CH11" s="643" t="s">
        <v>677</v>
      </c>
    </row>
    <row r="12" spans="1:86">
      <c r="A12" s="644" t="s">
        <v>686</v>
      </c>
      <c r="B12" s="644" t="s">
        <v>333</v>
      </c>
      <c r="C12" s="644" t="s">
        <v>315</v>
      </c>
      <c r="D12" s="644" t="s">
        <v>315</v>
      </c>
      <c r="E12" s="644" t="s">
        <v>316</v>
      </c>
      <c r="G12" s="644" t="s">
        <v>317</v>
      </c>
      <c r="H12" s="644" t="s">
        <v>334</v>
      </c>
      <c r="I12" s="644" t="s">
        <v>323</v>
      </c>
      <c r="J12" s="644" t="s">
        <v>315</v>
      </c>
      <c r="M12" s="645">
        <v>44609.491793981499</v>
      </c>
      <c r="N12" s="645">
        <v>44733.829722222203</v>
      </c>
      <c r="O12" s="646">
        <v>1</v>
      </c>
      <c r="P12" s="646">
        <v>4096</v>
      </c>
      <c r="Q12" s="646">
        <v>1</v>
      </c>
      <c r="R12" s="646">
        <v>1</v>
      </c>
      <c r="T12" s="644" t="s">
        <v>320</v>
      </c>
      <c r="V12" s="644" t="s">
        <v>321</v>
      </c>
      <c r="W12" s="644"/>
      <c r="X12" s="644" t="s">
        <v>634</v>
      </c>
      <c r="AD12" s="644"/>
      <c r="AE12" s="644"/>
      <c r="AF12" s="646">
        <v>1</v>
      </c>
      <c r="AG12" s="646">
        <v>4096</v>
      </c>
      <c r="AH12" s="644" t="s">
        <v>338</v>
      </c>
      <c r="AL12" s="644" t="s">
        <v>322</v>
      </c>
      <c r="AM12" s="644" t="s">
        <v>323</v>
      </c>
      <c r="AN12" s="646">
        <v>-1</v>
      </c>
      <c r="AO12" s="646">
        <v>-1</v>
      </c>
      <c r="AP12" s="646">
        <v>70337</v>
      </c>
      <c r="AQ12" s="646">
        <v>9996</v>
      </c>
      <c r="AR12" s="646">
        <v>9996</v>
      </c>
      <c r="AS12" s="644" t="s">
        <v>324</v>
      </c>
      <c r="AT12" s="644" t="s">
        <v>325</v>
      </c>
      <c r="AU12" s="644" t="s">
        <v>326</v>
      </c>
      <c r="AV12" s="644"/>
      <c r="AW12" s="644"/>
      <c r="AX12" s="644" t="s">
        <v>315</v>
      </c>
      <c r="AY12" s="646">
        <v>0</v>
      </c>
      <c r="AZ12" s="646">
        <v>10000</v>
      </c>
      <c r="BA12" s="644" t="s">
        <v>315</v>
      </c>
      <c r="BB12" s="644" t="s">
        <v>315</v>
      </c>
      <c r="BC12" s="644" t="s">
        <v>335</v>
      </c>
      <c r="BD12" s="646">
        <v>8</v>
      </c>
      <c r="BE12" s="644" t="s">
        <v>328</v>
      </c>
      <c r="BF12" s="644" t="s">
        <v>329</v>
      </c>
      <c r="BG12" s="644"/>
      <c r="BH12" s="644" t="s">
        <v>687</v>
      </c>
      <c r="BI12" s="644" t="s">
        <v>688</v>
      </c>
      <c r="BJ12" s="644" t="s">
        <v>688</v>
      </c>
      <c r="BK12" s="644" t="s">
        <v>688</v>
      </c>
      <c r="BL12" s="644"/>
      <c r="BM12" s="644"/>
      <c r="BN12" s="644"/>
      <c r="BO12" s="644" t="s">
        <v>689</v>
      </c>
      <c r="BP12" s="644" t="s">
        <v>690</v>
      </c>
      <c r="BQ12" s="644"/>
      <c r="BR12" s="644"/>
      <c r="BS12" s="644"/>
      <c r="BT12" s="644" t="s">
        <v>605</v>
      </c>
      <c r="BU12" s="644" t="s">
        <v>330</v>
      </c>
      <c r="BV12" s="644" t="s">
        <v>331</v>
      </c>
      <c r="BW12" s="644" t="s">
        <v>606</v>
      </c>
      <c r="BX12" s="644" t="s">
        <v>674</v>
      </c>
      <c r="BY12" s="644"/>
      <c r="BZ12" s="644" t="s">
        <v>691</v>
      </c>
      <c r="CA12" s="644" t="s">
        <v>692</v>
      </c>
      <c r="CB12" s="644" t="s">
        <v>610</v>
      </c>
      <c r="CC12" s="648" t="s">
        <v>611</v>
      </c>
      <c r="CD12" s="644"/>
      <c r="CE12" s="644"/>
      <c r="CF12" s="644" t="s">
        <v>613</v>
      </c>
      <c r="CG12" s="644" t="s">
        <v>614</v>
      </c>
      <c r="CH12" s="643" t="s">
        <v>677</v>
      </c>
    </row>
    <row r="13" spans="1:86">
      <c r="A13" s="644" t="s">
        <v>693</v>
      </c>
      <c r="B13" s="644" t="s">
        <v>333</v>
      </c>
      <c r="C13" s="644" t="s">
        <v>315</v>
      </c>
      <c r="D13" s="644" t="s">
        <v>315</v>
      </c>
      <c r="E13" s="644" t="s">
        <v>316</v>
      </c>
      <c r="G13" s="644" t="s">
        <v>317</v>
      </c>
      <c r="H13" s="644" t="s">
        <v>334</v>
      </c>
      <c r="I13" s="644" t="s">
        <v>323</v>
      </c>
      <c r="J13" s="644" t="s">
        <v>315</v>
      </c>
      <c r="M13" s="645">
        <v>44609.493414351899</v>
      </c>
      <c r="N13" s="645">
        <v>44733.829756944397</v>
      </c>
      <c r="O13" s="646">
        <v>1</v>
      </c>
      <c r="P13" s="646">
        <v>4096</v>
      </c>
      <c r="Q13" s="646">
        <v>1</v>
      </c>
      <c r="R13" s="646">
        <v>1</v>
      </c>
      <c r="T13" s="644" t="s">
        <v>320</v>
      </c>
      <c r="V13" s="644" t="s">
        <v>321</v>
      </c>
      <c r="W13" s="644"/>
      <c r="X13" s="644" t="s">
        <v>634</v>
      </c>
      <c r="AD13" s="644"/>
      <c r="AE13" s="644"/>
      <c r="AF13" s="646">
        <v>1</v>
      </c>
      <c r="AG13" s="646">
        <v>4096</v>
      </c>
      <c r="AH13" s="644" t="s">
        <v>338</v>
      </c>
      <c r="AL13" s="644" t="s">
        <v>322</v>
      </c>
      <c r="AM13" s="644" t="s">
        <v>323</v>
      </c>
      <c r="AN13" s="646">
        <v>-1</v>
      </c>
      <c r="AO13" s="646">
        <v>-1</v>
      </c>
      <c r="AP13" s="646">
        <v>70337</v>
      </c>
      <c r="AQ13" s="646">
        <v>9996</v>
      </c>
      <c r="AR13" s="646">
        <v>9996</v>
      </c>
      <c r="AS13" s="644" t="s">
        <v>324</v>
      </c>
      <c r="AT13" s="644" t="s">
        <v>325</v>
      </c>
      <c r="AU13" s="644" t="s">
        <v>326</v>
      </c>
      <c r="AV13" s="644"/>
      <c r="AW13" s="644"/>
      <c r="AX13" s="644" t="s">
        <v>315</v>
      </c>
      <c r="AY13" s="646">
        <v>0</v>
      </c>
      <c r="AZ13" s="646">
        <v>10000</v>
      </c>
      <c r="BA13" s="644" t="s">
        <v>315</v>
      </c>
      <c r="BB13" s="644" t="s">
        <v>315</v>
      </c>
      <c r="BC13" s="644" t="s">
        <v>335</v>
      </c>
      <c r="BD13" s="646">
        <v>8</v>
      </c>
      <c r="BE13" s="644" t="s">
        <v>328</v>
      </c>
      <c r="BF13" s="644" t="s">
        <v>329</v>
      </c>
      <c r="BG13" s="644"/>
      <c r="BH13" s="644" t="s">
        <v>694</v>
      </c>
      <c r="BI13" s="644" t="s">
        <v>695</v>
      </c>
      <c r="BJ13" s="644" t="s">
        <v>695</v>
      </c>
      <c r="BK13" s="644" t="s">
        <v>695</v>
      </c>
      <c r="BL13" s="644"/>
      <c r="BM13" s="644"/>
      <c r="BN13" s="644"/>
      <c r="BO13" s="644" t="s">
        <v>696</v>
      </c>
      <c r="BP13" s="644" t="s">
        <v>697</v>
      </c>
      <c r="BQ13" s="644"/>
      <c r="BR13" s="644"/>
      <c r="BS13" s="644"/>
      <c r="BT13" s="644" t="s">
        <v>605</v>
      </c>
      <c r="BU13" s="644" t="s">
        <v>330</v>
      </c>
      <c r="BV13" s="644" t="s">
        <v>331</v>
      </c>
      <c r="BW13" s="644" t="s">
        <v>698</v>
      </c>
      <c r="BX13" s="644" t="s">
        <v>674</v>
      </c>
      <c r="BY13" s="644"/>
      <c r="BZ13" s="644" t="s">
        <v>699</v>
      </c>
      <c r="CA13" s="644" t="s">
        <v>700</v>
      </c>
      <c r="CB13" s="644" t="s">
        <v>610</v>
      </c>
      <c r="CC13" s="648" t="s">
        <v>611</v>
      </c>
      <c r="CD13" s="644"/>
      <c r="CE13" s="644"/>
      <c r="CF13" s="644" t="s">
        <v>613</v>
      </c>
      <c r="CG13" s="644" t="s">
        <v>614</v>
      </c>
      <c r="CH13" s="643" t="s">
        <v>677</v>
      </c>
    </row>
    <row r="14" spans="1:86">
      <c r="A14" s="644" t="s">
        <v>701</v>
      </c>
      <c r="B14" s="644" t="s">
        <v>314</v>
      </c>
      <c r="C14" s="644" t="s">
        <v>315</v>
      </c>
      <c r="D14" s="644" t="s">
        <v>315</v>
      </c>
      <c r="E14" s="644" t="s">
        <v>316</v>
      </c>
      <c r="F14" s="644" t="s">
        <v>702</v>
      </c>
      <c r="G14" s="644" t="s">
        <v>317</v>
      </c>
      <c r="H14" s="644" t="s">
        <v>318</v>
      </c>
      <c r="I14" s="644" t="s">
        <v>316</v>
      </c>
      <c r="J14" s="644" t="s">
        <v>315</v>
      </c>
      <c r="M14" s="645">
        <v>44252.638969907399</v>
      </c>
      <c r="N14" s="645">
        <v>44733.829317129603</v>
      </c>
      <c r="O14" s="646">
        <v>2</v>
      </c>
      <c r="P14" s="646">
        <v>16384</v>
      </c>
      <c r="Q14" s="646">
        <v>1</v>
      </c>
      <c r="R14" s="646">
        <v>1</v>
      </c>
      <c r="S14" s="644" t="s">
        <v>319</v>
      </c>
      <c r="T14" s="644" t="s">
        <v>320</v>
      </c>
      <c r="V14" s="644" t="s">
        <v>321</v>
      </c>
      <c r="W14" s="644" t="s">
        <v>703</v>
      </c>
      <c r="X14" s="644" t="s">
        <v>704</v>
      </c>
      <c r="AD14" s="644"/>
      <c r="AE14" s="644"/>
      <c r="AF14" s="646">
        <v>1</v>
      </c>
      <c r="AG14" s="646">
        <v>4096</v>
      </c>
      <c r="AH14" s="644" t="s">
        <v>338</v>
      </c>
      <c r="AK14" s="644" t="s">
        <v>321</v>
      </c>
      <c r="AL14" s="644" t="s">
        <v>322</v>
      </c>
      <c r="AM14" s="644" t="s">
        <v>323</v>
      </c>
      <c r="AN14" s="646">
        <v>-1</v>
      </c>
      <c r="AO14" s="646">
        <v>-1</v>
      </c>
      <c r="AP14" s="646">
        <v>233884</v>
      </c>
      <c r="AQ14" s="646">
        <v>77963</v>
      </c>
      <c r="AR14" s="646">
        <v>61492</v>
      </c>
      <c r="AS14" s="644" t="s">
        <v>324</v>
      </c>
      <c r="AT14" s="644" t="s">
        <v>325</v>
      </c>
      <c r="AU14" s="644" t="s">
        <v>326</v>
      </c>
      <c r="AV14" s="644"/>
      <c r="AW14" s="644"/>
      <c r="AX14" s="644" t="s">
        <v>315</v>
      </c>
      <c r="AY14" s="646">
        <v>0</v>
      </c>
      <c r="AZ14" s="646">
        <v>10000</v>
      </c>
      <c r="BA14" s="644" t="s">
        <v>315</v>
      </c>
      <c r="BB14" s="644" t="s">
        <v>315</v>
      </c>
      <c r="BC14" s="644" t="s">
        <v>335</v>
      </c>
      <c r="BD14" s="646">
        <v>15</v>
      </c>
      <c r="BE14" s="644" t="s">
        <v>328</v>
      </c>
      <c r="BF14" s="644" t="s">
        <v>329</v>
      </c>
      <c r="BG14" s="644"/>
      <c r="BH14" s="644" t="s">
        <v>705</v>
      </c>
      <c r="BI14" s="644" t="s">
        <v>706</v>
      </c>
      <c r="BJ14" s="644" t="s">
        <v>706</v>
      </c>
      <c r="BK14" s="644" t="s">
        <v>706</v>
      </c>
      <c r="BL14" s="644"/>
      <c r="BM14" s="644"/>
      <c r="BN14" s="644"/>
      <c r="BO14" s="644" t="s">
        <v>707</v>
      </c>
      <c r="BP14" s="644" t="s">
        <v>708</v>
      </c>
      <c r="BQ14" s="644"/>
      <c r="BR14" s="644"/>
      <c r="BS14" s="644"/>
      <c r="BT14" s="644" t="s">
        <v>605</v>
      </c>
      <c r="BU14" s="644" t="s">
        <v>330</v>
      </c>
      <c r="BV14" s="644" t="s">
        <v>331</v>
      </c>
      <c r="BW14" s="644" t="s">
        <v>622</v>
      </c>
      <c r="BX14" s="644" t="s">
        <v>674</v>
      </c>
      <c r="BY14" s="644" t="s">
        <v>336</v>
      </c>
      <c r="BZ14" s="644" t="s">
        <v>709</v>
      </c>
      <c r="CA14" s="644" t="s">
        <v>710</v>
      </c>
      <c r="CB14" s="644" t="s">
        <v>610</v>
      </c>
      <c r="CC14" s="648" t="s">
        <v>611</v>
      </c>
      <c r="CD14" s="644"/>
      <c r="CE14" s="644"/>
      <c r="CF14" s="644" t="s">
        <v>613</v>
      </c>
      <c r="CG14" s="644" t="s">
        <v>614</v>
      </c>
      <c r="CH14" s="643" t="s">
        <v>677</v>
      </c>
    </row>
    <row r="15" spans="1:86">
      <c r="A15" s="644" t="s">
        <v>711</v>
      </c>
      <c r="B15" s="644" t="s">
        <v>314</v>
      </c>
      <c r="C15" s="644" t="s">
        <v>315</v>
      </c>
      <c r="D15" s="644" t="s">
        <v>315</v>
      </c>
      <c r="E15" s="644" t="s">
        <v>316</v>
      </c>
      <c r="F15" s="644" t="s">
        <v>712</v>
      </c>
      <c r="G15" s="644" t="s">
        <v>317</v>
      </c>
      <c r="H15" s="644" t="s">
        <v>318</v>
      </c>
      <c r="I15" s="644" t="s">
        <v>316</v>
      </c>
      <c r="J15" s="644" t="s">
        <v>315</v>
      </c>
      <c r="K15" s="645">
        <v>44715.4989236111</v>
      </c>
      <c r="M15" s="645">
        <v>43825.449548611097</v>
      </c>
      <c r="N15" s="645">
        <v>44733.829351851899</v>
      </c>
      <c r="O15" s="646">
        <v>4</v>
      </c>
      <c r="P15" s="646">
        <v>8192</v>
      </c>
      <c r="Q15" s="646">
        <v>1</v>
      </c>
      <c r="R15" s="646">
        <v>1</v>
      </c>
      <c r="S15" s="644" t="s">
        <v>319</v>
      </c>
      <c r="T15" s="644" t="s">
        <v>320</v>
      </c>
      <c r="V15" s="644" t="s">
        <v>321</v>
      </c>
      <c r="W15" s="644" t="s">
        <v>713</v>
      </c>
      <c r="X15" s="644" t="s">
        <v>704</v>
      </c>
      <c r="AD15" s="644"/>
      <c r="AE15" s="644"/>
      <c r="AF15" s="646">
        <v>1</v>
      </c>
      <c r="AG15" s="646">
        <v>4096</v>
      </c>
      <c r="AH15" s="644" t="s">
        <v>714</v>
      </c>
      <c r="AK15" s="644" t="s">
        <v>321</v>
      </c>
      <c r="AL15" s="644" t="s">
        <v>322</v>
      </c>
      <c r="AM15" s="644" t="s">
        <v>323</v>
      </c>
      <c r="AN15" s="646">
        <v>-1</v>
      </c>
      <c r="AO15" s="646">
        <v>-1</v>
      </c>
      <c r="AP15" s="646">
        <v>28759</v>
      </c>
      <c r="AQ15" s="646">
        <v>23415</v>
      </c>
      <c r="AR15" s="646">
        <v>15136</v>
      </c>
      <c r="AS15" s="644" t="s">
        <v>324</v>
      </c>
      <c r="AT15" s="644" t="s">
        <v>325</v>
      </c>
      <c r="AU15" s="644" t="s">
        <v>326</v>
      </c>
      <c r="AV15" s="644"/>
      <c r="AW15" s="644"/>
      <c r="AX15" s="644" t="s">
        <v>315</v>
      </c>
      <c r="AY15" s="646">
        <v>0</v>
      </c>
      <c r="AZ15" s="646">
        <v>10000</v>
      </c>
      <c r="BA15" s="644" t="s">
        <v>315</v>
      </c>
      <c r="BB15" s="644" t="s">
        <v>315</v>
      </c>
      <c r="BC15" s="644" t="s">
        <v>335</v>
      </c>
      <c r="BD15" s="646">
        <v>15</v>
      </c>
      <c r="BE15" s="644" t="s">
        <v>328</v>
      </c>
      <c r="BF15" s="644" t="s">
        <v>329</v>
      </c>
      <c r="BG15" s="644"/>
      <c r="BH15" s="644" t="s">
        <v>715</v>
      </c>
      <c r="BI15" s="644" t="s">
        <v>716</v>
      </c>
      <c r="BJ15" s="644" t="s">
        <v>716</v>
      </c>
      <c r="BK15" s="644" t="s">
        <v>716</v>
      </c>
      <c r="BL15" s="644" t="s">
        <v>717</v>
      </c>
      <c r="BM15" s="644"/>
      <c r="BN15" s="644"/>
      <c r="BO15" s="644" t="s">
        <v>718</v>
      </c>
      <c r="BP15" s="644" t="s">
        <v>719</v>
      </c>
      <c r="BQ15" s="644"/>
      <c r="BR15" s="644"/>
      <c r="BS15" s="644"/>
      <c r="BT15" s="644" t="s">
        <v>605</v>
      </c>
      <c r="BU15" s="644" t="s">
        <v>330</v>
      </c>
      <c r="BV15" s="644" t="s">
        <v>720</v>
      </c>
      <c r="BW15" s="644" t="s">
        <v>721</v>
      </c>
      <c r="BX15" s="644" t="s">
        <v>638</v>
      </c>
      <c r="BY15" s="644" t="s">
        <v>339</v>
      </c>
      <c r="BZ15" s="644" t="s">
        <v>722</v>
      </c>
      <c r="CA15" s="644" t="s">
        <v>723</v>
      </c>
      <c r="CB15" s="644" t="s">
        <v>610</v>
      </c>
      <c r="CC15" s="648" t="s">
        <v>611</v>
      </c>
      <c r="CD15" s="644"/>
      <c r="CE15" s="644"/>
      <c r="CF15" s="644" t="s">
        <v>613</v>
      </c>
      <c r="CG15" s="644" t="s">
        <v>614</v>
      </c>
      <c r="CH15" s="643" t="s">
        <v>615</v>
      </c>
    </row>
    <row r="16" spans="1:86">
      <c r="A16" s="644" t="s">
        <v>724</v>
      </c>
      <c r="B16" s="644" t="s">
        <v>314</v>
      </c>
      <c r="C16" s="644" t="s">
        <v>315</v>
      </c>
      <c r="D16" s="644" t="s">
        <v>315</v>
      </c>
      <c r="E16" s="644" t="s">
        <v>316</v>
      </c>
      <c r="F16" s="644" t="s">
        <v>725</v>
      </c>
      <c r="G16" s="644" t="s">
        <v>317</v>
      </c>
      <c r="H16" s="644" t="s">
        <v>318</v>
      </c>
      <c r="I16" s="644" t="s">
        <v>316</v>
      </c>
      <c r="J16" s="644" t="s">
        <v>315</v>
      </c>
      <c r="M16" s="645">
        <v>44693.457662036999</v>
      </c>
      <c r="N16" s="645">
        <v>44733.8294328704</v>
      </c>
      <c r="O16" s="646">
        <v>8</v>
      </c>
      <c r="P16" s="646">
        <v>24576</v>
      </c>
      <c r="Q16" s="646">
        <v>1</v>
      </c>
      <c r="R16" s="646">
        <v>1</v>
      </c>
      <c r="S16" s="644" t="s">
        <v>337</v>
      </c>
      <c r="T16" s="644" t="s">
        <v>320</v>
      </c>
      <c r="V16" s="644" t="s">
        <v>321</v>
      </c>
      <c r="W16" s="644" t="s">
        <v>726</v>
      </c>
      <c r="X16" s="644" t="s">
        <v>727</v>
      </c>
      <c r="AD16" s="644"/>
      <c r="AE16" s="644"/>
      <c r="AF16" s="646">
        <v>1</v>
      </c>
      <c r="AG16" s="646">
        <v>4096</v>
      </c>
      <c r="AH16" s="644" t="s">
        <v>338</v>
      </c>
      <c r="AK16" s="644" t="s">
        <v>321</v>
      </c>
      <c r="AL16" s="644" t="s">
        <v>322</v>
      </c>
      <c r="AM16" s="644" t="s">
        <v>323</v>
      </c>
      <c r="AN16" s="646">
        <v>-1</v>
      </c>
      <c r="AO16" s="646">
        <v>-1</v>
      </c>
      <c r="AP16" s="646">
        <v>155743</v>
      </c>
      <c r="AQ16" s="646">
        <v>71715</v>
      </c>
      <c r="AR16" s="646">
        <v>47044</v>
      </c>
      <c r="AS16" s="644" t="s">
        <v>324</v>
      </c>
      <c r="AT16" s="644" t="s">
        <v>325</v>
      </c>
      <c r="AU16" s="644" t="s">
        <v>326</v>
      </c>
      <c r="AV16" s="644"/>
      <c r="AW16" s="644"/>
      <c r="AX16" s="644" t="s">
        <v>315</v>
      </c>
      <c r="AY16" s="646">
        <v>0</v>
      </c>
      <c r="AZ16" s="646">
        <v>10000</v>
      </c>
      <c r="BA16" s="644" t="s">
        <v>315</v>
      </c>
      <c r="BB16" s="644" t="s">
        <v>315</v>
      </c>
      <c r="BC16" s="644" t="s">
        <v>335</v>
      </c>
      <c r="BD16" s="646">
        <v>11</v>
      </c>
      <c r="BE16" s="644" t="s">
        <v>328</v>
      </c>
      <c r="BF16" s="644" t="s">
        <v>329</v>
      </c>
      <c r="BG16" s="644"/>
      <c r="BH16" s="644" t="s">
        <v>728</v>
      </c>
      <c r="BI16" s="644" t="s">
        <v>729</v>
      </c>
      <c r="BJ16" s="644" t="s">
        <v>729</v>
      </c>
      <c r="BK16" s="644" t="s">
        <v>729</v>
      </c>
      <c r="BL16" s="644" t="s">
        <v>730</v>
      </c>
      <c r="BM16" s="644"/>
      <c r="BN16" s="644"/>
      <c r="BO16" s="644" t="s">
        <v>731</v>
      </c>
      <c r="BP16" s="644" t="s">
        <v>732</v>
      </c>
      <c r="BQ16" s="644"/>
      <c r="BR16" s="644"/>
      <c r="BS16" s="644"/>
      <c r="BT16" s="644" t="s">
        <v>605</v>
      </c>
      <c r="BU16" s="644" t="s">
        <v>330</v>
      </c>
      <c r="BV16" s="644" t="s">
        <v>331</v>
      </c>
      <c r="BW16" s="644" t="s">
        <v>630</v>
      </c>
      <c r="BX16" s="644" t="s">
        <v>342</v>
      </c>
      <c r="BY16" s="644" t="s">
        <v>342</v>
      </c>
      <c r="BZ16" s="644" t="s">
        <v>733</v>
      </c>
      <c r="CA16" s="644" t="s">
        <v>734</v>
      </c>
      <c r="CB16" s="644" t="s">
        <v>610</v>
      </c>
      <c r="CC16" s="648" t="s">
        <v>611</v>
      </c>
      <c r="CD16" s="644"/>
      <c r="CE16" s="644"/>
      <c r="CF16" s="644" t="s">
        <v>613</v>
      </c>
      <c r="CG16" s="644" t="s">
        <v>614</v>
      </c>
      <c r="CH16" s="643" t="s">
        <v>615</v>
      </c>
    </row>
    <row r="17" spans="1:86">
      <c r="A17" s="644" t="s">
        <v>735</v>
      </c>
      <c r="B17" s="644" t="s">
        <v>314</v>
      </c>
      <c r="C17" s="644" t="s">
        <v>315</v>
      </c>
      <c r="D17" s="644" t="s">
        <v>315</v>
      </c>
      <c r="E17" s="644" t="s">
        <v>316</v>
      </c>
      <c r="F17" s="644" t="s">
        <v>736</v>
      </c>
      <c r="G17" s="644" t="s">
        <v>317</v>
      </c>
      <c r="H17" s="644" t="s">
        <v>318</v>
      </c>
      <c r="I17" s="644" t="s">
        <v>316</v>
      </c>
      <c r="J17" s="644" t="s">
        <v>315</v>
      </c>
      <c r="M17" s="645">
        <v>44693.458576388897</v>
      </c>
      <c r="N17" s="645">
        <v>44733.829409722202</v>
      </c>
      <c r="O17" s="646">
        <v>8</v>
      </c>
      <c r="P17" s="646">
        <v>24576</v>
      </c>
      <c r="Q17" s="646">
        <v>1</v>
      </c>
      <c r="R17" s="646">
        <v>1</v>
      </c>
      <c r="S17" s="644" t="s">
        <v>337</v>
      </c>
      <c r="T17" s="644" t="s">
        <v>320</v>
      </c>
      <c r="V17" s="644" t="s">
        <v>321</v>
      </c>
      <c r="W17" s="644" t="s">
        <v>737</v>
      </c>
      <c r="X17" s="644" t="s">
        <v>727</v>
      </c>
      <c r="AD17" s="644"/>
      <c r="AE17" s="644"/>
      <c r="AF17" s="646">
        <v>1</v>
      </c>
      <c r="AG17" s="646">
        <v>4096</v>
      </c>
      <c r="AH17" s="644" t="s">
        <v>338</v>
      </c>
      <c r="AK17" s="644" t="s">
        <v>321</v>
      </c>
      <c r="AL17" s="644" t="s">
        <v>322</v>
      </c>
      <c r="AM17" s="644" t="s">
        <v>323</v>
      </c>
      <c r="AN17" s="646">
        <v>-1</v>
      </c>
      <c r="AO17" s="646">
        <v>-1</v>
      </c>
      <c r="AP17" s="646">
        <v>155743</v>
      </c>
      <c r="AQ17" s="646">
        <v>68423</v>
      </c>
      <c r="AR17" s="646">
        <v>43752</v>
      </c>
      <c r="AS17" s="644" t="s">
        <v>324</v>
      </c>
      <c r="AT17" s="644" t="s">
        <v>325</v>
      </c>
      <c r="AU17" s="644" t="s">
        <v>326</v>
      </c>
      <c r="AV17" s="644"/>
      <c r="AW17" s="644"/>
      <c r="AX17" s="644" t="s">
        <v>315</v>
      </c>
      <c r="AY17" s="646">
        <v>0</v>
      </c>
      <c r="AZ17" s="646">
        <v>10000</v>
      </c>
      <c r="BA17" s="644" t="s">
        <v>315</v>
      </c>
      <c r="BB17" s="644" t="s">
        <v>315</v>
      </c>
      <c r="BC17" s="644" t="s">
        <v>335</v>
      </c>
      <c r="BD17" s="646">
        <v>11</v>
      </c>
      <c r="BE17" s="644" t="s">
        <v>328</v>
      </c>
      <c r="BF17" s="644" t="s">
        <v>329</v>
      </c>
      <c r="BG17" s="644"/>
      <c r="BH17" s="644" t="s">
        <v>738</v>
      </c>
      <c r="BI17" s="644" t="s">
        <v>739</v>
      </c>
      <c r="BJ17" s="644" t="s">
        <v>739</v>
      </c>
      <c r="BK17" s="644" t="s">
        <v>739</v>
      </c>
      <c r="BL17" s="644" t="s">
        <v>730</v>
      </c>
      <c r="BM17" s="644"/>
      <c r="BN17" s="644"/>
      <c r="BO17" s="644" t="s">
        <v>740</v>
      </c>
      <c r="BP17" s="644" t="s">
        <v>741</v>
      </c>
      <c r="BQ17" s="644"/>
      <c r="BR17" s="644"/>
      <c r="BS17" s="644"/>
      <c r="BT17" s="644" t="s">
        <v>605</v>
      </c>
      <c r="BU17" s="644" t="s">
        <v>330</v>
      </c>
      <c r="BV17" s="644" t="s">
        <v>331</v>
      </c>
      <c r="BW17" s="644" t="s">
        <v>742</v>
      </c>
      <c r="BX17" s="644" t="s">
        <v>342</v>
      </c>
      <c r="BY17" s="644" t="s">
        <v>342</v>
      </c>
      <c r="BZ17" s="644" t="s">
        <v>743</v>
      </c>
      <c r="CA17" s="644" t="s">
        <v>744</v>
      </c>
      <c r="CB17" s="644" t="s">
        <v>610</v>
      </c>
      <c r="CC17" s="648" t="s">
        <v>611</v>
      </c>
      <c r="CD17" s="644"/>
      <c r="CE17" s="644"/>
      <c r="CF17" s="644" t="s">
        <v>613</v>
      </c>
      <c r="CG17" s="644" t="s">
        <v>614</v>
      </c>
      <c r="CH17" s="643" t="s">
        <v>615</v>
      </c>
    </row>
    <row r="18" spans="1:86">
      <c r="A18" s="644" t="s">
        <v>745</v>
      </c>
      <c r="B18" s="644" t="s">
        <v>314</v>
      </c>
      <c r="C18" s="644" t="s">
        <v>315</v>
      </c>
      <c r="D18" s="644" t="s">
        <v>315</v>
      </c>
      <c r="E18" s="644" t="s">
        <v>316</v>
      </c>
      <c r="F18" s="644" t="s">
        <v>746</v>
      </c>
      <c r="G18" s="644" t="s">
        <v>317</v>
      </c>
      <c r="H18" s="644" t="s">
        <v>318</v>
      </c>
      <c r="I18" s="644" t="s">
        <v>316</v>
      </c>
      <c r="J18" s="644" t="s">
        <v>315</v>
      </c>
      <c r="M18" s="645">
        <v>44693.459826388898</v>
      </c>
      <c r="N18" s="645">
        <v>44733.829375000001</v>
      </c>
      <c r="O18" s="646">
        <v>8</v>
      </c>
      <c r="P18" s="646">
        <v>24576</v>
      </c>
      <c r="Q18" s="646">
        <v>1</v>
      </c>
      <c r="R18" s="646">
        <v>1</v>
      </c>
      <c r="S18" s="644" t="s">
        <v>337</v>
      </c>
      <c r="T18" s="644" t="s">
        <v>320</v>
      </c>
      <c r="V18" s="644" t="s">
        <v>321</v>
      </c>
      <c r="W18" s="644" t="s">
        <v>747</v>
      </c>
      <c r="X18" s="644" t="s">
        <v>727</v>
      </c>
      <c r="AD18" s="644"/>
      <c r="AE18" s="644"/>
      <c r="AF18" s="646">
        <v>1</v>
      </c>
      <c r="AG18" s="646">
        <v>4096</v>
      </c>
      <c r="AH18" s="644" t="s">
        <v>338</v>
      </c>
      <c r="AK18" s="644" t="s">
        <v>321</v>
      </c>
      <c r="AL18" s="644" t="s">
        <v>322</v>
      </c>
      <c r="AM18" s="644" t="s">
        <v>323</v>
      </c>
      <c r="AN18" s="646">
        <v>-1</v>
      </c>
      <c r="AO18" s="646">
        <v>-1</v>
      </c>
      <c r="AP18" s="646">
        <v>155743</v>
      </c>
      <c r="AQ18" s="646">
        <v>59915</v>
      </c>
      <c r="AR18" s="646">
        <v>35244</v>
      </c>
      <c r="AS18" s="644" t="s">
        <v>324</v>
      </c>
      <c r="AT18" s="644" t="s">
        <v>325</v>
      </c>
      <c r="AU18" s="644" t="s">
        <v>326</v>
      </c>
      <c r="AV18" s="644"/>
      <c r="AW18" s="644"/>
      <c r="AX18" s="644" t="s">
        <v>315</v>
      </c>
      <c r="AY18" s="646">
        <v>0</v>
      </c>
      <c r="AZ18" s="646">
        <v>10000</v>
      </c>
      <c r="BA18" s="644" t="s">
        <v>315</v>
      </c>
      <c r="BB18" s="644" t="s">
        <v>315</v>
      </c>
      <c r="BC18" s="644" t="s">
        <v>335</v>
      </c>
      <c r="BD18" s="646">
        <v>11</v>
      </c>
      <c r="BE18" s="644" t="s">
        <v>328</v>
      </c>
      <c r="BF18" s="644" t="s">
        <v>329</v>
      </c>
      <c r="BG18" s="644"/>
      <c r="BH18" s="644" t="s">
        <v>748</v>
      </c>
      <c r="BI18" s="644" t="s">
        <v>749</v>
      </c>
      <c r="BJ18" s="644" t="s">
        <v>749</v>
      </c>
      <c r="BK18" s="644" t="s">
        <v>749</v>
      </c>
      <c r="BL18" s="644" t="s">
        <v>730</v>
      </c>
      <c r="BM18" s="644"/>
      <c r="BN18" s="644"/>
      <c r="BO18" s="644" t="s">
        <v>750</v>
      </c>
      <c r="BP18" s="644" t="s">
        <v>751</v>
      </c>
      <c r="BQ18" s="644"/>
      <c r="BR18" s="644"/>
      <c r="BS18" s="644"/>
      <c r="BT18" s="644" t="s">
        <v>605</v>
      </c>
      <c r="BU18" s="644" t="s">
        <v>330</v>
      </c>
      <c r="BV18" s="644" t="s">
        <v>331</v>
      </c>
      <c r="BW18" s="644" t="s">
        <v>646</v>
      </c>
      <c r="BX18" s="644" t="s">
        <v>342</v>
      </c>
      <c r="BY18" s="644" t="s">
        <v>342</v>
      </c>
      <c r="BZ18" s="644" t="s">
        <v>752</v>
      </c>
      <c r="CA18" s="644" t="s">
        <v>753</v>
      </c>
      <c r="CB18" s="644" t="s">
        <v>610</v>
      </c>
      <c r="CC18" s="648" t="s">
        <v>611</v>
      </c>
      <c r="CD18" s="644"/>
      <c r="CE18" s="644"/>
      <c r="CF18" s="644" t="s">
        <v>613</v>
      </c>
      <c r="CG18" s="644" t="s">
        <v>614</v>
      </c>
      <c r="CH18" s="643" t="s">
        <v>615</v>
      </c>
    </row>
    <row r="19" spans="1:86">
      <c r="A19" s="644" t="s">
        <v>754</v>
      </c>
      <c r="B19" s="644" t="s">
        <v>314</v>
      </c>
      <c r="C19" s="644" t="s">
        <v>315</v>
      </c>
      <c r="D19" s="644" t="s">
        <v>315</v>
      </c>
      <c r="E19" s="644" t="s">
        <v>316</v>
      </c>
      <c r="F19" s="644" t="s">
        <v>755</v>
      </c>
      <c r="G19" s="644" t="s">
        <v>317</v>
      </c>
      <c r="H19" s="644" t="s">
        <v>318</v>
      </c>
      <c r="I19" s="644" t="s">
        <v>316</v>
      </c>
      <c r="J19" s="644" t="s">
        <v>315</v>
      </c>
      <c r="M19" s="645">
        <v>44725.675509259301</v>
      </c>
      <c r="N19" s="645">
        <v>44739.605960648201</v>
      </c>
      <c r="O19" s="646">
        <v>2</v>
      </c>
      <c r="P19" s="646">
        <v>8192</v>
      </c>
      <c r="Q19" s="646">
        <v>1</v>
      </c>
      <c r="R19" s="646">
        <v>1</v>
      </c>
      <c r="S19" s="644" t="s">
        <v>319</v>
      </c>
      <c r="T19" s="644" t="s">
        <v>320</v>
      </c>
      <c r="V19" s="644" t="s">
        <v>321</v>
      </c>
      <c r="W19" s="644" t="s">
        <v>756</v>
      </c>
      <c r="X19" s="644" t="s">
        <v>757</v>
      </c>
      <c r="AD19" s="644"/>
      <c r="AE19" s="644"/>
      <c r="AF19" s="646">
        <v>1</v>
      </c>
      <c r="AG19" s="646">
        <v>4096</v>
      </c>
      <c r="AH19" s="644" t="s">
        <v>338</v>
      </c>
      <c r="AK19" s="644" t="s">
        <v>321</v>
      </c>
      <c r="AL19" s="644" t="s">
        <v>322</v>
      </c>
      <c r="AM19" s="644" t="s">
        <v>323</v>
      </c>
      <c r="AN19" s="646">
        <v>-1</v>
      </c>
      <c r="AO19" s="646">
        <v>-1</v>
      </c>
      <c r="AP19" s="646">
        <v>40000</v>
      </c>
      <c r="AQ19" s="646">
        <v>8197</v>
      </c>
      <c r="AR19" s="646">
        <v>8196</v>
      </c>
      <c r="AS19" s="644" t="s">
        <v>324</v>
      </c>
      <c r="AT19" s="644" t="s">
        <v>325</v>
      </c>
      <c r="AU19" s="644" t="s">
        <v>326</v>
      </c>
      <c r="AV19" s="644"/>
      <c r="AW19" s="644"/>
      <c r="AX19" s="644" t="s">
        <v>315</v>
      </c>
      <c r="AY19" s="646">
        <v>0</v>
      </c>
      <c r="AZ19" s="646">
        <v>10000</v>
      </c>
      <c r="BA19" s="644" t="s">
        <v>315</v>
      </c>
      <c r="BB19" s="644" t="s">
        <v>315</v>
      </c>
      <c r="BC19" s="644" t="s">
        <v>335</v>
      </c>
      <c r="BD19" s="646">
        <v>15</v>
      </c>
      <c r="BE19" s="644" t="s">
        <v>328</v>
      </c>
      <c r="BF19" s="644" t="s">
        <v>329</v>
      </c>
      <c r="BG19" s="644"/>
      <c r="BH19" s="644" t="s">
        <v>758</v>
      </c>
      <c r="BI19" s="644" t="s">
        <v>759</v>
      </c>
      <c r="BJ19" s="644" t="s">
        <v>759</v>
      </c>
      <c r="BK19" s="644" t="s">
        <v>759</v>
      </c>
      <c r="BL19" s="644" t="s">
        <v>760</v>
      </c>
      <c r="BM19" s="644"/>
      <c r="BN19" s="644"/>
      <c r="BO19" s="644" t="s">
        <v>761</v>
      </c>
      <c r="BP19" s="644" t="s">
        <v>762</v>
      </c>
      <c r="BQ19" s="644"/>
      <c r="BR19" s="644"/>
      <c r="BS19" s="644"/>
      <c r="BT19" s="644" t="s">
        <v>605</v>
      </c>
      <c r="BU19" s="644" t="s">
        <v>330</v>
      </c>
      <c r="BV19" s="644" t="s">
        <v>331</v>
      </c>
      <c r="BW19" s="644" t="s">
        <v>660</v>
      </c>
      <c r="BX19" s="644" t="s">
        <v>674</v>
      </c>
      <c r="BY19" s="644" t="s">
        <v>763</v>
      </c>
      <c r="BZ19" s="644" t="s">
        <v>764</v>
      </c>
      <c r="CA19" s="644" t="s">
        <v>765</v>
      </c>
      <c r="CB19" s="644" t="s">
        <v>610</v>
      </c>
      <c r="CC19" s="648" t="s">
        <v>611</v>
      </c>
      <c r="CD19" s="644" t="s">
        <v>766</v>
      </c>
      <c r="CE19" s="644"/>
      <c r="CF19" s="644" t="s">
        <v>613</v>
      </c>
      <c r="CG19" s="644" t="s">
        <v>614</v>
      </c>
      <c r="CH19" s="643" t="s">
        <v>677</v>
      </c>
    </row>
    <row r="20" spans="1:86">
      <c r="A20" s="644" t="s">
        <v>767</v>
      </c>
      <c r="B20" s="644" t="s">
        <v>314</v>
      </c>
      <c r="C20" s="644" t="s">
        <v>315</v>
      </c>
      <c r="D20" s="644" t="s">
        <v>315</v>
      </c>
      <c r="E20" s="644" t="s">
        <v>316</v>
      </c>
      <c r="F20" s="644" t="s">
        <v>755</v>
      </c>
      <c r="G20" s="644" t="s">
        <v>317</v>
      </c>
      <c r="H20" s="644" t="s">
        <v>318</v>
      </c>
      <c r="I20" s="644" t="s">
        <v>316</v>
      </c>
      <c r="J20" s="644" t="s">
        <v>315</v>
      </c>
      <c r="M20" s="645">
        <v>44725.700092592597</v>
      </c>
      <c r="N20" s="645">
        <v>44739.605972222198</v>
      </c>
      <c r="O20" s="646">
        <v>2</v>
      </c>
      <c r="P20" s="646">
        <v>8192</v>
      </c>
      <c r="Q20" s="646">
        <v>1</v>
      </c>
      <c r="R20" s="646">
        <v>1</v>
      </c>
      <c r="S20" s="644" t="s">
        <v>337</v>
      </c>
      <c r="T20" s="644" t="s">
        <v>320</v>
      </c>
      <c r="V20" s="644" t="s">
        <v>321</v>
      </c>
      <c r="W20" s="644" t="s">
        <v>768</v>
      </c>
      <c r="X20" s="644" t="s">
        <v>757</v>
      </c>
      <c r="AD20" s="644"/>
      <c r="AE20" s="644"/>
      <c r="AF20" s="646">
        <v>1</v>
      </c>
      <c r="AG20" s="646">
        <v>4096</v>
      </c>
      <c r="AH20" s="644" t="s">
        <v>338</v>
      </c>
      <c r="AK20" s="644" t="s">
        <v>321</v>
      </c>
      <c r="AL20" s="644" t="s">
        <v>322</v>
      </c>
      <c r="AM20" s="644" t="s">
        <v>323</v>
      </c>
      <c r="AN20" s="646">
        <v>-1</v>
      </c>
      <c r="AO20" s="646">
        <v>-1</v>
      </c>
      <c r="AP20" s="646">
        <v>40000</v>
      </c>
      <c r="AQ20" s="646">
        <v>8267</v>
      </c>
      <c r="AR20" s="646">
        <v>8267</v>
      </c>
      <c r="AS20" s="644" t="s">
        <v>324</v>
      </c>
      <c r="AT20" s="644" t="s">
        <v>325</v>
      </c>
      <c r="AU20" s="644" t="s">
        <v>326</v>
      </c>
      <c r="AV20" s="644"/>
      <c r="AW20" s="644"/>
      <c r="AX20" s="644" t="s">
        <v>315</v>
      </c>
      <c r="AY20" s="646">
        <v>0</v>
      </c>
      <c r="AZ20" s="646">
        <v>10000</v>
      </c>
      <c r="BA20" s="644" t="s">
        <v>315</v>
      </c>
      <c r="BB20" s="644" t="s">
        <v>315</v>
      </c>
      <c r="BC20" s="644" t="s">
        <v>335</v>
      </c>
      <c r="BD20" s="646">
        <v>10</v>
      </c>
      <c r="BE20" s="644" t="s">
        <v>769</v>
      </c>
      <c r="BF20" s="644" t="s">
        <v>770</v>
      </c>
      <c r="BG20" s="644" t="s">
        <v>771</v>
      </c>
      <c r="BH20" s="644" t="s">
        <v>772</v>
      </c>
      <c r="BI20" s="644" t="s">
        <v>773</v>
      </c>
      <c r="BJ20" s="644" t="s">
        <v>773</v>
      </c>
      <c r="BK20" s="644" t="s">
        <v>773</v>
      </c>
      <c r="BL20" s="644" t="s">
        <v>760</v>
      </c>
      <c r="BM20" s="644"/>
      <c r="BN20" s="644"/>
      <c r="BO20" s="644" t="s">
        <v>774</v>
      </c>
      <c r="BP20" s="644" t="s">
        <v>775</v>
      </c>
      <c r="BQ20" s="644"/>
      <c r="BR20" s="644"/>
      <c r="BS20" s="644"/>
      <c r="BT20" s="644" t="s">
        <v>605</v>
      </c>
      <c r="BU20" s="644" t="s">
        <v>330</v>
      </c>
      <c r="BV20" s="644" t="s">
        <v>331</v>
      </c>
      <c r="BW20" s="644" t="s">
        <v>622</v>
      </c>
      <c r="BX20" s="644" t="s">
        <v>674</v>
      </c>
      <c r="BY20" s="644" t="s">
        <v>763</v>
      </c>
      <c r="BZ20" s="644" t="s">
        <v>776</v>
      </c>
      <c r="CA20" s="644" t="s">
        <v>777</v>
      </c>
      <c r="CB20" s="644" t="s">
        <v>610</v>
      </c>
      <c r="CC20" s="648" t="s">
        <v>611</v>
      </c>
      <c r="CD20" s="644" t="s">
        <v>766</v>
      </c>
      <c r="CE20" s="644"/>
      <c r="CF20" s="644" t="s">
        <v>613</v>
      </c>
      <c r="CG20" s="644" t="s">
        <v>614</v>
      </c>
      <c r="CH20" s="643" t="s">
        <v>677</v>
      </c>
    </row>
    <row r="21" spans="1:86">
      <c r="A21" s="644" t="s">
        <v>778</v>
      </c>
      <c r="B21" s="644" t="s">
        <v>314</v>
      </c>
      <c r="C21" s="644" t="s">
        <v>315</v>
      </c>
      <c r="D21" s="644" t="s">
        <v>315</v>
      </c>
      <c r="E21" s="644" t="s">
        <v>316</v>
      </c>
      <c r="F21" s="644" t="s">
        <v>779</v>
      </c>
      <c r="G21" s="644" t="s">
        <v>317</v>
      </c>
      <c r="H21" s="644" t="s">
        <v>318</v>
      </c>
      <c r="I21" s="644" t="s">
        <v>316</v>
      </c>
      <c r="J21" s="644" t="s">
        <v>315</v>
      </c>
      <c r="M21" s="645">
        <v>44607.611238425903</v>
      </c>
      <c r="N21" s="645">
        <v>44733.829456018502</v>
      </c>
      <c r="O21" s="646">
        <v>4</v>
      </c>
      <c r="P21" s="646">
        <v>8192</v>
      </c>
      <c r="Q21" s="646">
        <v>1</v>
      </c>
      <c r="R21" s="646">
        <v>2</v>
      </c>
      <c r="S21" s="644" t="s">
        <v>319</v>
      </c>
      <c r="T21" s="644" t="s">
        <v>320</v>
      </c>
      <c r="V21" s="644" t="s">
        <v>321</v>
      </c>
      <c r="W21" s="644" t="s">
        <v>780</v>
      </c>
      <c r="X21" s="644" t="s">
        <v>634</v>
      </c>
      <c r="AD21" s="644"/>
      <c r="AE21" s="644"/>
      <c r="AF21" s="646">
        <v>1</v>
      </c>
      <c r="AG21" s="646">
        <v>4096</v>
      </c>
      <c r="AH21" s="644" t="s">
        <v>338</v>
      </c>
      <c r="AK21" s="644" t="s">
        <v>321</v>
      </c>
      <c r="AL21" s="644" t="s">
        <v>322</v>
      </c>
      <c r="AM21" s="644" t="s">
        <v>323</v>
      </c>
      <c r="AN21" s="646">
        <v>-1</v>
      </c>
      <c r="AO21" s="646">
        <v>-1</v>
      </c>
      <c r="AP21" s="646">
        <v>568285</v>
      </c>
      <c r="AQ21" s="646">
        <v>22293</v>
      </c>
      <c r="AR21" s="646">
        <v>14008</v>
      </c>
      <c r="AS21" s="644" t="s">
        <v>324</v>
      </c>
      <c r="AT21" s="644" t="s">
        <v>325</v>
      </c>
      <c r="AU21" s="644" t="s">
        <v>326</v>
      </c>
      <c r="AV21" s="644"/>
      <c r="AW21" s="644"/>
      <c r="AX21" s="644" t="s">
        <v>315</v>
      </c>
      <c r="AY21" s="646">
        <v>0</v>
      </c>
      <c r="AZ21" s="646">
        <v>10000</v>
      </c>
      <c r="BA21" s="644" t="s">
        <v>315</v>
      </c>
      <c r="BB21" s="644" t="s">
        <v>315</v>
      </c>
      <c r="BC21" s="644" t="s">
        <v>335</v>
      </c>
      <c r="BD21" s="646">
        <v>13</v>
      </c>
      <c r="BE21" s="644" t="s">
        <v>328</v>
      </c>
      <c r="BF21" s="644" t="s">
        <v>329</v>
      </c>
      <c r="BG21" s="644"/>
      <c r="BH21" s="644" t="s">
        <v>781</v>
      </c>
      <c r="BI21" s="644" t="s">
        <v>782</v>
      </c>
      <c r="BJ21" s="644" t="s">
        <v>782</v>
      </c>
      <c r="BK21" s="644" t="s">
        <v>782</v>
      </c>
      <c r="BL21" s="644"/>
      <c r="BM21" s="644"/>
      <c r="BN21" s="644"/>
      <c r="BO21" s="644" t="s">
        <v>783</v>
      </c>
      <c r="BP21" s="644" t="s">
        <v>784</v>
      </c>
      <c r="BQ21" s="644"/>
      <c r="BR21" s="644"/>
      <c r="BS21" s="644"/>
      <c r="BT21" s="644" t="s">
        <v>605</v>
      </c>
      <c r="BU21" s="644" t="s">
        <v>330</v>
      </c>
      <c r="BV21" s="644" t="s">
        <v>331</v>
      </c>
      <c r="BW21" s="644" t="s">
        <v>646</v>
      </c>
      <c r="BX21" s="644" t="s">
        <v>639</v>
      </c>
      <c r="BY21" s="644" t="s">
        <v>639</v>
      </c>
      <c r="BZ21" s="644" t="s">
        <v>785</v>
      </c>
      <c r="CA21" s="644" t="s">
        <v>786</v>
      </c>
      <c r="CB21" s="644" t="s">
        <v>610</v>
      </c>
      <c r="CC21" s="648" t="s">
        <v>611</v>
      </c>
      <c r="CD21" s="644"/>
      <c r="CE21" s="644"/>
      <c r="CF21" s="644" t="s">
        <v>613</v>
      </c>
      <c r="CG21" s="644" t="s">
        <v>614</v>
      </c>
      <c r="CH21" s="643" t="s">
        <v>615</v>
      </c>
    </row>
    <row r="22" spans="1:86">
      <c r="A22" s="644" t="s">
        <v>787</v>
      </c>
      <c r="B22" s="644" t="s">
        <v>314</v>
      </c>
      <c r="C22" s="644" t="s">
        <v>315</v>
      </c>
      <c r="D22" s="644" t="s">
        <v>315</v>
      </c>
      <c r="E22" s="644" t="s">
        <v>316</v>
      </c>
      <c r="F22" s="644" t="s">
        <v>788</v>
      </c>
      <c r="G22" s="644" t="s">
        <v>317</v>
      </c>
      <c r="H22" s="644" t="s">
        <v>318</v>
      </c>
      <c r="I22" s="644" t="s">
        <v>316</v>
      </c>
      <c r="J22" s="644" t="s">
        <v>315</v>
      </c>
      <c r="M22" s="645">
        <v>44608.545729166697</v>
      </c>
      <c r="N22" s="645">
        <v>44733.829282407401</v>
      </c>
      <c r="O22" s="646">
        <v>2</v>
      </c>
      <c r="P22" s="646">
        <v>8192</v>
      </c>
      <c r="Q22" s="646">
        <v>1</v>
      </c>
      <c r="R22" s="646">
        <v>2</v>
      </c>
      <c r="S22" s="644" t="s">
        <v>337</v>
      </c>
      <c r="T22" s="644" t="s">
        <v>320</v>
      </c>
      <c r="V22" s="644" t="s">
        <v>321</v>
      </c>
      <c r="W22" s="644" t="s">
        <v>789</v>
      </c>
      <c r="X22" s="644" t="s">
        <v>757</v>
      </c>
      <c r="AD22" s="644"/>
      <c r="AE22" s="644"/>
      <c r="AF22" s="646">
        <v>1</v>
      </c>
      <c r="AG22" s="646">
        <v>4096</v>
      </c>
      <c r="AH22" s="644" t="s">
        <v>338</v>
      </c>
      <c r="AK22" s="644" t="s">
        <v>321</v>
      </c>
      <c r="AL22" s="644" t="s">
        <v>322</v>
      </c>
      <c r="AM22" s="644" t="s">
        <v>323</v>
      </c>
      <c r="AN22" s="646">
        <v>-1</v>
      </c>
      <c r="AO22" s="646">
        <v>-1</v>
      </c>
      <c r="AP22" s="646">
        <v>108185</v>
      </c>
      <c r="AQ22" s="646">
        <v>105273</v>
      </c>
      <c r="AR22" s="646">
        <v>96992</v>
      </c>
      <c r="AS22" s="644" t="s">
        <v>324</v>
      </c>
      <c r="AT22" s="644" t="s">
        <v>325</v>
      </c>
      <c r="AU22" s="644" t="s">
        <v>326</v>
      </c>
      <c r="AV22" s="644"/>
      <c r="AW22" s="644"/>
      <c r="AX22" s="644" t="s">
        <v>315</v>
      </c>
      <c r="AY22" s="646">
        <v>0</v>
      </c>
      <c r="AZ22" s="646">
        <v>10000</v>
      </c>
      <c r="BA22" s="644" t="s">
        <v>315</v>
      </c>
      <c r="BB22" s="644" t="s">
        <v>315</v>
      </c>
      <c r="BC22" s="644" t="s">
        <v>335</v>
      </c>
      <c r="BD22" s="646">
        <v>11</v>
      </c>
      <c r="BE22" s="644" t="s">
        <v>328</v>
      </c>
      <c r="BF22" s="644" t="s">
        <v>329</v>
      </c>
      <c r="BG22" s="644"/>
      <c r="BH22" s="644" t="s">
        <v>790</v>
      </c>
      <c r="BI22" s="644" t="s">
        <v>791</v>
      </c>
      <c r="BJ22" s="644" t="s">
        <v>791</v>
      </c>
      <c r="BK22" s="644" t="s">
        <v>791</v>
      </c>
      <c r="BL22" s="644"/>
      <c r="BM22" s="644"/>
      <c r="BN22" s="644"/>
      <c r="BO22" s="644" t="s">
        <v>792</v>
      </c>
      <c r="BP22" s="644" t="s">
        <v>793</v>
      </c>
      <c r="BQ22" s="644"/>
      <c r="BR22" s="644"/>
      <c r="BS22" s="644"/>
      <c r="BT22" s="644" t="s">
        <v>605</v>
      </c>
      <c r="BU22" s="644" t="s">
        <v>330</v>
      </c>
      <c r="BV22" s="644" t="s">
        <v>331</v>
      </c>
      <c r="BW22" s="644" t="s">
        <v>742</v>
      </c>
      <c r="BX22" s="644" t="s">
        <v>794</v>
      </c>
      <c r="BY22" s="644" t="s">
        <v>794</v>
      </c>
      <c r="BZ22" s="644" t="s">
        <v>795</v>
      </c>
      <c r="CA22" s="644" t="s">
        <v>796</v>
      </c>
      <c r="CB22" s="644" t="s">
        <v>610</v>
      </c>
      <c r="CC22" s="648" t="s">
        <v>611</v>
      </c>
      <c r="CD22" s="644"/>
      <c r="CE22" s="644"/>
      <c r="CF22" s="644" t="s">
        <v>613</v>
      </c>
      <c r="CG22" s="644" t="s">
        <v>614</v>
      </c>
      <c r="CH22" s="643" t="s">
        <v>677</v>
      </c>
    </row>
    <row r="23" spans="1:86">
      <c r="A23" s="644" t="s">
        <v>797</v>
      </c>
      <c r="B23" s="644" t="s">
        <v>314</v>
      </c>
      <c r="C23" s="644" t="s">
        <v>315</v>
      </c>
      <c r="D23" s="644" t="s">
        <v>315</v>
      </c>
      <c r="E23" s="644" t="s">
        <v>316</v>
      </c>
      <c r="F23" s="644" t="s">
        <v>798</v>
      </c>
      <c r="G23" s="644" t="s">
        <v>317</v>
      </c>
      <c r="H23" s="644" t="s">
        <v>318</v>
      </c>
      <c r="I23" s="644" t="s">
        <v>316</v>
      </c>
      <c r="J23" s="644" t="s">
        <v>315</v>
      </c>
      <c r="M23" s="645">
        <v>44727.459803240701</v>
      </c>
      <c r="N23" s="645">
        <v>44739.605972222198</v>
      </c>
      <c r="O23" s="646">
        <v>16</v>
      </c>
      <c r="P23" s="646">
        <v>32768</v>
      </c>
      <c r="Q23" s="646">
        <v>1</v>
      </c>
      <c r="R23" s="646">
        <v>4</v>
      </c>
      <c r="S23" s="644" t="s">
        <v>319</v>
      </c>
      <c r="T23" s="644" t="s">
        <v>320</v>
      </c>
      <c r="V23" s="644" t="s">
        <v>321</v>
      </c>
      <c r="W23" s="644" t="s">
        <v>799</v>
      </c>
      <c r="X23" s="644" t="s">
        <v>800</v>
      </c>
      <c r="AD23" s="644"/>
      <c r="AE23" s="644"/>
      <c r="AF23" s="646">
        <v>1</v>
      </c>
      <c r="AG23" s="646">
        <v>4096</v>
      </c>
      <c r="AH23" s="644" t="s">
        <v>338</v>
      </c>
      <c r="AK23" s="644" t="s">
        <v>321</v>
      </c>
      <c r="AL23" s="644" t="s">
        <v>322</v>
      </c>
      <c r="AM23" s="644" t="s">
        <v>323</v>
      </c>
      <c r="AN23" s="646">
        <v>-1</v>
      </c>
      <c r="AO23" s="646">
        <v>-1</v>
      </c>
      <c r="AP23" s="646">
        <v>2639874</v>
      </c>
      <c r="AQ23" s="646">
        <v>67671</v>
      </c>
      <c r="AR23" s="646">
        <v>67668</v>
      </c>
      <c r="AS23" s="644" t="s">
        <v>324</v>
      </c>
      <c r="AT23" s="644" t="s">
        <v>325</v>
      </c>
      <c r="AU23" s="644" t="s">
        <v>326</v>
      </c>
      <c r="AV23" s="644"/>
      <c r="AW23" s="644"/>
      <c r="AX23" s="644" t="s">
        <v>315</v>
      </c>
      <c r="AY23" s="646">
        <v>0</v>
      </c>
      <c r="AZ23" s="646">
        <v>10000</v>
      </c>
      <c r="BA23" s="644" t="s">
        <v>315</v>
      </c>
      <c r="BB23" s="644" t="s">
        <v>315</v>
      </c>
      <c r="BC23" s="644" t="s">
        <v>335</v>
      </c>
      <c r="BD23" s="646">
        <v>15</v>
      </c>
      <c r="BE23" s="644" t="s">
        <v>328</v>
      </c>
      <c r="BF23" s="644" t="s">
        <v>329</v>
      </c>
      <c r="BG23" s="644"/>
      <c r="BH23" s="644" t="s">
        <v>801</v>
      </c>
      <c r="BI23" s="644" t="s">
        <v>802</v>
      </c>
      <c r="BJ23" s="644" t="s">
        <v>802</v>
      </c>
      <c r="BK23" s="644" t="s">
        <v>802</v>
      </c>
      <c r="BL23" s="644" t="s">
        <v>803</v>
      </c>
      <c r="BM23" s="644"/>
      <c r="BN23" s="644"/>
      <c r="BO23" s="644" t="s">
        <v>804</v>
      </c>
      <c r="BP23" s="644" t="s">
        <v>805</v>
      </c>
      <c r="BQ23" s="644"/>
      <c r="BR23" s="644"/>
      <c r="BS23" s="644"/>
      <c r="BT23" s="644" t="s">
        <v>605</v>
      </c>
      <c r="BU23" s="644" t="s">
        <v>330</v>
      </c>
      <c r="BV23" s="644" t="s">
        <v>331</v>
      </c>
      <c r="BW23" s="644" t="s">
        <v>630</v>
      </c>
      <c r="BX23" s="644" t="s">
        <v>806</v>
      </c>
      <c r="BY23" s="644" t="s">
        <v>340</v>
      </c>
      <c r="BZ23" s="644" t="s">
        <v>807</v>
      </c>
      <c r="CA23" s="644" t="s">
        <v>808</v>
      </c>
      <c r="CB23" s="644" t="s">
        <v>610</v>
      </c>
      <c r="CC23" s="648" t="s">
        <v>611</v>
      </c>
      <c r="CD23" s="644"/>
      <c r="CE23" s="644"/>
      <c r="CF23" s="644" t="s">
        <v>613</v>
      </c>
      <c r="CG23" s="644" t="s">
        <v>614</v>
      </c>
      <c r="CH23" s="643" t="s">
        <v>615</v>
      </c>
    </row>
    <row r="24" spans="1:86">
      <c r="A24" s="644" t="s">
        <v>809</v>
      </c>
      <c r="B24" s="644" t="s">
        <v>314</v>
      </c>
      <c r="C24" s="644" t="s">
        <v>315</v>
      </c>
      <c r="D24" s="644" t="s">
        <v>315</v>
      </c>
      <c r="E24" s="644" t="s">
        <v>316</v>
      </c>
      <c r="F24" s="644" t="s">
        <v>810</v>
      </c>
      <c r="G24" s="644" t="s">
        <v>317</v>
      </c>
      <c r="H24" s="644" t="s">
        <v>318</v>
      </c>
      <c r="I24" s="644" t="s">
        <v>316</v>
      </c>
      <c r="J24" s="644" t="s">
        <v>315</v>
      </c>
      <c r="K24" s="645">
        <v>44734.902442129598</v>
      </c>
      <c r="M24" s="645">
        <v>44727.4835648148</v>
      </c>
      <c r="N24" s="645">
        <v>44734.902453703697</v>
      </c>
      <c r="O24" s="646">
        <v>16</v>
      </c>
      <c r="P24" s="646">
        <v>32768</v>
      </c>
      <c r="Q24" s="646">
        <v>1</v>
      </c>
      <c r="R24" s="646">
        <v>4</v>
      </c>
      <c r="S24" s="644" t="s">
        <v>319</v>
      </c>
      <c r="T24" s="644" t="s">
        <v>320</v>
      </c>
      <c r="V24" s="644" t="s">
        <v>321</v>
      </c>
      <c r="W24" s="644" t="s">
        <v>811</v>
      </c>
      <c r="X24" s="644" t="s">
        <v>800</v>
      </c>
      <c r="AD24" s="644"/>
      <c r="AE24" s="644"/>
      <c r="AF24" s="646">
        <v>1</v>
      </c>
      <c r="AG24" s="646">
        <v>4096</v>
      </c>
      <c r="AH24" s="644" t="s">
        <v>338</v>
      </c>
      <c r="AK24" s="644" t="s">
        <v>321</v>
      </c>
      <c r="AL24" s="644" t="s">
        <v>322</v>
      </c>
      <c r="AM24" s="644" t="s">
        <v>323</v>
      </c>
      <c r="AN24" s="646">
        <v>-1</v>
      </c>
      <c r="AO24" s="646">
        <v>-1</v>
      </c>
      <c r="AP24" s="646">
        <v>2639874</v>
      </c>
      <c r="AQ24" s="646">
        <v>71569</v>
      </c>
      <c r="AR24" s="646">
        <v>71567</v>
      </c>
      <c r="AS24" s="644" t="s">
        <v>324</v>
      </c>
      <c r="AT24" s="644" t="s">
        <v>325</v>
      </c>
      <c r="AU24" s="644" t="s">
        <v>326</v>
      </c>
      <c r="AV24" s="644"/>
      <c r="AW24" s="644"/>
      <c r="AX24" s="644" t="s">
        <v>315</v>
      </c>
      <c r="AY24" s="646">
        <v>0</v>
      </c>
      <c r="AZ24" s="646">
        <v>10000</v>
      </c>
      <c r="BA24" s="644" t="s">
        <v>315</v>
      </c>
      <c r="BB24" s="644" t="s">
        <v>315</v>
      </c>
      <c r="BC24" s="644" t="s">
        <v>335</v>
      </c>
      <c r="BD24" s="646">
        <v>15</v>
      </c>
      <c r="BE24" s="644" t="s">
        <v>328</v>
      </c>
      <c r="BF24" s="644" t="s">
        <v>329</v>
      </c>
      <c r="BG24" s="644"/>
      <c r="BH24" s="644" t="s">
        <v>812</v>
      </c>
      <c r="BI24" s="644" t="s">
        <v>813</v>
      </c>
      <c r="BJ24" s="644" t="s">
        <v>813</v>
      </c>
      <c r="BK24" s="644" t="s">
        <v>813</v>
      </c>
      <c r="BL24" s="644" t="s">
        <v>803</v>
      </c>
      <c r="BM24" s="644"/>
      <c r="BN24" s="644"/>
      <c r="BO24" s="644" t="s">
        <v>814</v>
      </c>
      <c r="BP24" s="644" t="s">
        <v>815</v>
      </c>
      <c r="BQ24" s="644"/>
      <c r="BR24" s="644"/>
      <c r="BS24" s="644"/>
      <c r="BT24" s="644" t="s">
        <v>605</v>
      </c>
      <c r="BU24" s="644" t="s">
        <v>330</v>
      </c>
      <c r="BV24" s="644" t="s">
        <v>331</v>
      </c>
      <c r="BW24" s="644" t="s">
        <v>660</v>
      </c>
      <c r="BX24" s="644" t="s">
        <v>806</v>
      </c>
      <c r="BY24" s="644" t="s">
        <v>340</v>
      </c>
      <c r="BZ24" s="644" t="s">
        <v>816</v>
      </c>
      <c r="CA24" s="644" t="s">
        <v>817</v>
      </c>
      <c r="CB24" s="644" t="s">
        <v>610</v>
      </c>
      <c r="CC24" s="648" t="s">
        <v>611</v>
      </c>
      <c r="CD24" s="644"/>
      <c r="CE24" s="644"/>
      <c r="CF24" s="644" t="s">
        <v>613</v>
      </c>
      <c r="CG24" s="644" t="s">
        <v>614</v>
      </c>
      <c r="CH24" s="643" t="s">
        <v>615</v>
      </c>
    </row>
    <row r="25" spans="1:86">
      <c r="A25" s="644" t="s">
        <v>818</v>
      </c>
      <c r="B25" s="644" t="s">
        <v>314</v>
      </c>
      <c r="C25" s="644" t="s">
        <v>315</v>
      </c>
      <c r="D25" s="644" t="s">
        <v>315</v>
      </c>
      <c r="E25" s="644" t="s">
        <v>316</v>
      </c>
      <c r="F25" s="644" t="s">
        <v>819</v>
      </c>
      <c r="G25" s="644" t="s">
        <v>317</v>
      </c>
      <c r="H25" s="644" t="s">
        <v>318</v>
      </c>
      <c r="I25" s="644" t="s">
        <v>316</v>
      </c>
      <c r="J25" s="644" t="s">
        <v>315</v>
      </c>
      <c r="K25" s="645">
        <v>44734.902442129598</v>
      </c>
      <c r="M25" s="645">
        <v>44727.4835648148</v>
      </c>
      <c r="N25" s="645">
        <v>44734.902442129598</v>
      </c>
      <c r="O25" s="646">
        <v>16</v>
      </c>
      <c r="P25" s="646">
        <v>32768</v>
      </c>
      <c r="Q25" s="646">
        <v>1</v>
      </c>
      <c r="R25" s="646">
        <v>4</v>
      </c>
      <c r="S25" s="644" t="s">
        <v>319</v>
      </c>
      <c r="T25" s="644" t="s">
        <v>320</v>
      </c>
      <c r="V25" s="644" t="s">
        <v>321</v>
      </c>
      <c r="W25" s="644" t="s">
        <v>820</v>
      </c>
      <c r="X25" s="644" t="s">
        <v>800</v>
      </c>
      <c r="AD25" s="644"/>
      <c r="AE25" s="644"/>
      <c r="AF25" s="646">
        <v>1</v>
      </c>
      <c r="AG25" s="646">
        <v>4096</v>
      </c>
      <c r="AH25" s="644" t="s">
        <v>338</v>
      </c>
      <c r="AK25" s="644" t="s">
        <v>321</v>
      </c>
      <c r="AL25" s="644" t="s">
        <v>322</v>
      </c>
      <c r="AM25" s="644" t="s">
        <v>323</v>
      </c>
      <c r="AN25" s="646">
        <v>-1</v>
      </c>
      <c r="AO25" s="646">
        <v>-1</v>
      </c>
      <c r="AP25" s="646">
        <v>2639873</v>
      </c>
      <c r="AQ25" s="646">
        <v>71160</v>
      </c>
      <c r="AR25" s="646">
        <v>71158</v>
      </c>
      <c r="AS25" s="644" t="s">
        <v>324</v>
      </c>
      <c r="AT25" s="644" t="s">
        <v>325</v>
      </c>
      <c r="AU25" s="644" t="s">
        <v>326</v>
      </c>
      <c r="AV25" s="644"/>
      <c r="AW25" s="644"/>
      <c r="AX25" s="644" t="s">
        <v>315</v>
      </c>
      <c r="AY25" s="646">
        <v>0</v>
      </c>
      <c r="AZ25" s="646">
        <v>10000</v>
      </c>
      <c r="BA25" s="644" t="s">
        <v>315</v>
      </c>
      <c r="BB25" s="644" t="s">
        <v>315</v>
      </c>
      <c r="BC25" s="644" t="s">
        <v>335</v>
      </c>
      <c r="BD25" s="646">
        <v>15</v>
      </c>
      <c r="BE25" s="644" t="s">
        <v>328</v>
      </c>
      <c r="BF25" s="644" t="s">
        <v>329</v>
      </c>
      <c r="BG25" s="644"/>
      <c r="BH25" s="644" t="s">
        <v>821</v>
      </c>
      <c r="BI25" s="644" t="s">
        <v>822</v>
      </c>
      <c r="BJ25" s="644" t="s">
        <v>822</v>
      </c>
      <c r="BK25" s="644" t="s">
        <v>822</v>
      </c>
      <c r="BL25" s="644" t="s">
        <v>803</v>
      </c>
      <c r="BM25" s="644"/>
      <c r="BN25" s="644"/>
      <c r="BO25" s="644" t="s">
        <v>823</v>
      </c>
      <c r="BP25" s="644" t="s">
        <v>824</v>
      </c>
      <c r="BQ25" s="644"/>
      <c r="BR25" s="644"/>
      <c r="BS25" s="644"/>
      <c r="BT25" s="644" t="s">
        <v>605</v>
      </c>
      <c r="BU25" s="644" t="s">
        <v>330</v>
      </c>
      <c r="BV25" s="644" t="s">
        <v>331</v>
      </c>
      <c r="BW25" s="644" t="s">
        <v>622</v>
      </c>
      <c r="BX25" s="644" t="s">
        <v>806</v>
      </c>
      <c r="BY25" s="644" t="s">
        <v>340</v>
      </c>
      <c r="BZ25" s="644" t="s">
        <v>825</v>
      </c>
      <c r="CA25" s="644" t="s">
        <v>826</v>
      </c>
      <c r="CB25" s="644" t="s">
        <v>610</v>
      </c>
      <c r="CC25" s="648" t="s">
        <v>611</v>
      </c>
      <c r="CD25" s="644"/>
      <c r="CE25" s="644"/>
      <c r="CF25" s="644" t="s">
        <v>613</v>
      </c>
      <c r="CG25" s="644" t="s">
        <v>614</v>
      </c>
      <c r="CH25" s="643" t="s">
        <v>615</v>
      </c>
    </row>
    <row r="26" spans="1:86">
      <c r="A26" s="644" t="s">
        <v>827</v>
      </c>
      <c r="B26" s="644" t="s">
        <v>314</v>
      </c>
      <c r="C26" s="644" t="s">
        <v>315</v>
      </c>
      <c r="D26" s="644" t="s">
        <v>315</v>
      </c>
      <c r="E26" s="644" t="s">
        <v>316</v>
      </c>
      <c r="F26" s="644" t="s">
        <v>828</v>
      </c>
      <c r="G26" s="644" t="s">
        <v>317</v>
      </c>
      <c r="H26" s="644" t="s">
        <v>318</v>
      </c>
      <c r="I26" s="644" t="s">
        <v>316</v>
      </c>
      <c r="J26" s="644" t="s">
        <v>315</v>
      </c>
      <c r="K26" s="645">
        <v>44734.9073726852</v>
      </c>
      <c r="M26" s="645">
        <v>44734.904340277797</v>
      </c>
      <c r="N26" s="645">
        <v>44734.907384259299</v>
      </c>
      <c r="O26" s="646">
        <v>16</v>
      </c>
      <c r="P26" s="646">
        <v>32768</v>
      </c>
      <c r="Q26" s="646">
        <v>1</v>
      </c>
      <c r="R26" s="646">
        <v>2</v>
      </c>
      <c r="S26" s="644" t="s">
        <v>319</v>
      </c>
      <c r="T26" s="644" t="s">
        <v>320</v>
      </c>
      <c r="V26" s="644" t="s">
        <v>321</v>
      </c>
      <c r="W26" s="644" t="s">
        <v>829</v>
      </c>
      <c r="X26" s="644" t="s">
        <v>800</v>
      </c>
      <c r="AD26" s="644"/>
      <c r="AE26" s="644"/>
      <c r="AF26" s="646">
        <v>1</v>
      </c>
      <c r="AG26" s="646">
        <v>4096</v>
      </c>
      <c r="AH26" s="644" t="s">
        <v>338</v>
      </c>
      <c r="AK26" s="644" t="s">
        <v>321</v>
      </c>
      <c r="AL26" s="644" t="s">
        <v>322</v>
      </c>
      <c r="AM26" s="644" t="s">
        <v>323</v>
      </c>
      <c r="AN26" s="646">
        <v>-1</v>
      </c>
      <c r="AO26" s="646">
        <v>-1</v>
      </c>
      <c r="AP26" s="646">
        <v>542720</v>
      </c>
      <c r="AQ26" s="646">
        <v>65428</v>
      </c>
      <c r="AR26" s="646">
        <v>65427</v>
      </c>
      <c r="AS26" s="644" t="s">
        <v>324</v>
      </c>
      <c r="AT26" s="644" t="s">
        <v>325</v>
      </c>
      <c r="AU26" s="644" t="s">
        <v>326</v>
      </c>
      <c r="AV26" s="644"/>
      <c r="AW26" s="644"/>
      <c r="AX26" s="644" t="s">
        <v>315</v>
      </c>
      <c r="AY26" s="646">
        <v>0</v>
      </c>
      <c r="AZ26" s="646">
        <v>10000</v>
      </c>
      <c r="BA26" s="644" t="s">
        <v>315</v>
      </c>
      <c r="BB26" s="644" t="s">
        <v>315</v>
      </c>
      <c r="BC26" s="644" t="s">
        <v>335</v>
      </c>
      <c r="BD26" s="646">
        <v>15</v>
      </c>
      <c r="BE26" s="644" t="s">
        <v>328</v>
      </c>
      <c r="BF26" s="644" t="s">
        <v>329</v>
      </c>
      <c r="BG26" s="644"/>
      <c r="BH26" s="644" t="s">
        <v>830</v>
      </c>
      <c r="BI26" s="644" t="s">
        <v>831</v>
      </c>
      <c r="BJ26" s="644" t="s">
        <v>831</v>
      </c>
      <c r="BK26" s="644" t="s">
        <v>831</v>
      </c>
      <c r="BL26" s="644" t="s">
        <v>803</v>
      </c>
      <c r="BM26" s="644"/>
      <c r="BN26" s="644"/>
      <c r="BO26" s="644" t="s">
        <v>832</v>
      </c>
      <c r="BP26" s="644" t="s">
        <v>833</v>
      </c>
      <c r="BQ26" s="644"/>
      <c r="BR26" s="644"/>
      <c r="BS26" s="644"/>
      <c r="BT26" s="644" t="s">
        <v>605</v>
      </c>
      <c r="BU26" s="644" t="s">
        <v>330</v>
      </c>
      <c r="BV26" s="644" t="s">
        <v>331</v>
      </c>
      <c r="BW26" s="644" t="s">
        <v>834</v>
      </c>
      <c r="BX26" s="644" t="s">
        <v>806</v>
      </c>
      <c r="BY26" s="644" t="s">
        <v>340</v>
      </c>
      <c r="BZ26" s="644" t="s">
        <v>835</v>
      </c>
      <c r="CA26" s="644" t="s">
        <v>836</v>
      </c>
      <c r="CB26" s="644" t="s">
        <v>610</v>
      </c>
      <c r="CC26" s="648" t="s">
        <v>611</v>
      </c>
      <c r="CD26" s="644"/>
      <c r="CE26" s="644"/>
      <c r="CF26" s="644" t="s">
        <v>613</v>
      </c>
      <c r="CG26" s="644" t="s">
        <v>614</v>
      </c>
      <c r="CH26" s="643" t="s">
        <v>615</v>
      </c>
    </row>
    <row r="27" spans="1:86">
      <c r="A27" s="644" t="s">
        <v>837</v>
      </c>
      <c r="B27" s="644" t="s">
        <v>333</v>
      </c>
      <c r="C27" s="644" t="s">
        <v>315</v>
      </c>
      <c r="D27" s="644" t="s">
        <v>315</v>
      </c>
      <c r="E27" s="644" t="s">
        <v>316</v>
      </c>
      <c r="F27" s="644" t="s">
        <v>838</v>
      </c>
      <c r="G27" s="644" t="s">
        <v>317</v>
      </c>
      <c r="H27" s="644" t="s">
        <v>334</v>
      </c>
      <c r="I27" s="644" t="s">
        <v>323</v>
      </c>
      <c r="J27" s="644" t="s">
        <v>315</v>
      </c>
      <c r="M27" s="645">
        <v>44701.574942129599</v>
      </c>
      <c r="N27" s="645">
        <v>44720.769074074102</v>
      </c>
      <c r="O27" s="646">
        <v>1</v>
      </c>
      <c r="P27" s="646">
        <v>2048</v>
      </c>
      <c r="Q27" s="646">
        <v>1</v>
      </c>
      <c r="R27" s="646">
        <v>1</v>
      </c>
      <c r="T27" s="644" t="s">
        <v>320</v>
      </c>
      <c r="V27" s="644" t="s">
        <v>321</v>
      </c>
      <c r="W27" s="644"/>
      <c r="X27" s="644" t="s">
        <v>727</v>
      </c>
      <c r="AD27" s="644"/>
      <c r="AE27" s="644"/>
      <c r="AF27" s="646">
        <v>1</v>
      </c>
      <c r="AG27" s="646">
        <v>4096</v>
      </c>
      <c r="AH27" s="644" t="s">
        <v>338</v>
      </c>
      <c r="AL27" s="644" t="s">
        <v>322</v>
      </c>
      <c r="AM27" s="644" t="s">
        <v>323</v>
      </c>
      <c r="AN27" s="646">
        <v>-1</v>
      </c>
      <c r="AO27" s="646">
        <v>-1</v>
      </c>
      <c r="AP27" s="646">
        <v>15554</v>
      </c>
      <c r="AQ27" s="646">
        <v>8172</v>
      </c>
      <c r="AR27" s="646">
        <v>8172</v>
      </c>
      <c r="AS27" s="644" t="s">
        <v>324</v>
      </c>
      <c r="AT27" s="644" t="s">
        <v>325</v>
      </c>
      <c r="AU27" s="644" t="s">
        <v>326</v>
      </c>
      <c r="AV27" s="644"/>
      <c r="AW27" s="644"/>
      <c r="AX27" s="644" t="s">
        <v>315</v>
      </c>
      <c r="AY27" s="646">
        <v>0</v>
      </c>
      <c r="AZ27" s="646">
        <v>10000</v>
      </c>
      <c r="BA27" s="644" t="s">
        <v>315</v>
      </c>
      <c r="BB27" s="644" t="s">
        <v>315</v>
      </c>
      <c r="BC27" s="644" t="s">
        <v>335</v>
      </c>
      <c r="BD27" s="646">
        <v>11</v>
      </c>
      <c r="BE27" s="644" t="s">
        <v>328</v>
      </c>
      <c r="BF27" s="644" t="s">
        <v>329</v>
      </c>
      <c r="BG27" s="644"/>
      <c r="BH27" s="644" t="s">
        <v>839</v>
      </c>
      <c r="BI27" s="644" t="s">
        <v>840</v>
      </c>
      <c r="BJ27" s="644" t="s">
        <v>840</v>
      </c>
      <c r="BK27" s="644" t="s">
        <v>840</v>
      </c>
      <c r="BL27" s="644"/>
      <c r="BM27" s="644"/>
      <c r="BN27" s="644"/>
      <c r="BO27" s="644" t="s">
        <v>841</v>
      </c>
      <c r="BP27" s="644" t="s">
        <v>842</v>
      </c>
      <c r="BQ27" s="644"/>
      <c r="BR27" s="644"/>
      <c r="BS27" s="644"/>
      <c r="BT27" s="644" t="s">
        <v>605</v>
      </c>
      <c r="BU27" s="644" t="s">
        <v>330</v>
      </c>
      <c r="BV27" s="644" t="s">
        <v>331</v>
      </c>
      <c r="BW27" s="644" t="s">
        <v>660</v>
      </c>
      <c r="BX27" s="644" t="s">
        <v>342</v>
      </c>
      <c r="BY27" s="644" t="s">
        <v>342</v>
      </c>
      <c r="BZ27" s="644" t="s">
        <v>843</v>
      </c>
      <c r="CA27" s="644" t="s">
        <v>844</v>
      </c>
      <c r="CB27" s="644" t="s">
        <v>610</v>
      </c>
      <c r="CC27" s="648" t="s">
        <v>611</v>
      </c>
      <c r="CD27" s="644"/>
      <c r="CE27" s="644"/>
      <c r="CF27" s="644" t="s">
        <v>613</v>
      </c>
      <c r="CG27" s="644" t="s">
        <v>614</v>
      </c>
      <c r="CH27" s="643" t="s">
        <v>615</v>
      </c>
    </row>
    <row r="28" spans="1:86">
      <c r="A28" s="644" t="s">
        <v>845</v>
      </c>
      <c r="B28" s="644" t="s">
        <v>333</v>
      </c>
      <c r="C28" s="644" t="s">
        <v>315</v>
      </c>
      <c r="D28" s="644" t="s">
        <v>315</v>
      </c>
      <c r="E28" s="644" t="s">
        <v>316</v>
      </c>
      <c r="F28" s="644" t="s">
        <v>838</v>
      </c>
      <c r="G28" s="644" t="s">
        <v>317</v>
      </c>
      <c r="H28" s="644" t="s">
        <v>334</v>
      </c>
      <c r="I28" s="644" t="s">
        <v>323</v>
      </c>
      <c r="J28" s="644" t="s">
        <v>315</v>
      </c>
      <c r="M28" s="645">
        <v>44714.346111111103</v>
      </c>
      <c r="N28" s="645">
        <v>44720.769085648099</v>
      </c>
      <c r="O28" s="646">
        <v>1</v>
      </c>
      <c r="P28" s="646">
        <v>2048</v>
      </c>
      <c r="Q28" s="646">
        <v>1</v>
      </c>
      <c r="R28" s="646">
        <v>1</v>
      </c>
      <c r="T28" s="644" t="s">
        <v>320</v>
      </c>
      <c r="V28" s="644" t="s">
        <v>321</v>
      </c>
      <c r="W28" s="644"/>
      <c r="X28" s="644" t="s">
        <v>727</v>
      </c>
      <c r="AD28" s="644"/>
      <c r="AE28" s="644"/>
      <c r="AF28" s="646">
        <v>1</v>
      </c>
      <c r="AG28" s="646">
        <v>4096</v>
      </c>
      <c r="AH28" s="644" t="s">
        <v>338</v>
      </c>
      <c r="AL28" s="644" t="s">
        <v>322</v>
      </c>
      <c r="AM28" s="644" t="s">
        <v>323</v>
      </c>
      <c r="AN28" s="646">
        <v>-1</v>
      </c>
      <c r="AO28" s="646">
        <v>-1</v>
      </c>
      <c r="AP28" s="646">
        <v>15554</v>
      </c>
      <c r="AQ28" s="646">
        <v>8172</v>
      </c>
      <c r="AR28" s="646">
        <v>8172</v>
      </c>
      <c r="AS28" s="644" t="s">
        <v>324</v>
      </c>
      <c r="AT28" s="644" t="s">
        <v>325</v>
      </c>
      <c r="AU28" s="644" t="s">
        <v>326</v>
      </c>
      <c r="AV28" s="644"/>
      <c r="AW28" s="644"/>
      <c r="AX28" s="644" t="s">
        <v>315</v>
      </c>
      <c r="AY28" s="646">
        <v>0</v>
      </c>
      <c r="AZ28" s="646">
        <v>10000</v>
      </c>
      <c r="BA28" s="644" t="s">
        <v>315</v>
      </c>
      <c r="BB28" s="644" t="s">
        <v>315</v>
      </c>
      <c r="BC28" s="644" t="s">
        <v>335</v>
      </c>
      <c r="BD28" s="646">
        <v>11</v>
      </c>
      <c r="BE28" s="644" t="s">
        <v>328</v>
      </c>
      <c r="BF28" s="644" t="s">
        <v>329</v>
      </c>
      <c r="BG28" s="644"/>
      <c r="BH28" s="644" t="s">
        <v>846</v>
      </c>
      <c r="BI28" s="644" t="s">
        <v>847</v>
      </c>
      <c r="BJ28" s="644" t="s">
        <v>847</v>
      </c>
      <c r="BK28" s="644" t="s">
        <v>847</v>
      </c>
      <c r="BL28" s="644"/>
      <c r="BM28" s="644"/>
      <c r="BN28" s="644"/>
      <c r="BO28" s="644" t="s">
        <v>848</v>
      </c>
      <c r="BP28" s="644" t="s">
        <v>849</v>
      </c>
      <c r="BQ28" s="644"/>
      <c r="BR28" s="644"/>
      <c r="BS28" s="644"/>
      <c r="BT28" s="644" t="s">
        <v>605</v>
      </c>
      <c r="BU28" s="644" t="s">
        <v>330</v>
      </c>
      <c r="BV28" s="644" t="s">
        <v>331</v>
      </c>
      <c r="BW28" s="644" t="s">
        <v>742</v>
      </c>
      <c r="BX28" s="644" t="s">
        <v>342</v>
      </c>
      <c r="BY28" s="644" t="s">
        <v>342</v>
      </c>
      <c r="BZ28" s="644" t="s">
        <v>850</v>
      </c>
      <c r="CA28" s="644" t="s">
        <v>851</v>
      </c>
      <c r="CB28" s="644" t="s">
        <v>610</v>
      </c>
      <c r="CC28" s="648" t="s">
        <v>611</v>
      </c>
      <c r="CD28" s="644"/>
      <c r="CE28" s="644"/>
      <c r="CF28" s="644" t="s">
        <v>613</v>
      </c>
      <c r="CG28" s="644" t="s">
        <v>614</v>
      </c>
      <c r="CH28" s="643" t="s">
        <v>615</v>
      </c>
    </row>
    <row r="29" spans="1:86">
      <c r="A29" s="644" t="s">
        <v>852</v>
      </c>
      <c r="B29" s="644" t="s">
        <v>314</v>
      </c>
      <c r="C29" s="644" t="s">
        <v>315</v>
      </c>
      <c r="D29" s="644" t="s">
        <v>315</v>
      </c>
      <c r="E29" s="644" t="s">
        <v>316</v>
      </c>
      <c r="F29" s="644" t="s">
        <v>853</v>
      </c>
      <c r="G29" s="644" t="s">
        <v>317</v>
      </c>
      <c r="H29" s="644" t="s">
        <v>318</v>
      </c>
      <c r="I29" s="644" t="s">
        <v>316</v>
      </c>
      <c r="J29" s="644" t="s">
        <v>315</v>
      </c>
      <c r="M29" s="645">
        <v>44428.631249999999</v>
      </c>
      <c r="N29" s="645">
        <v>44705.480740740699</v>
      </c>
      <c r="O29" s="646">
        <v>2</v>
      </c>
      <c r="P29" s="646">
        <v>8192</v>
      </c>
      <c r="Q29" s="646">
        <v>1</v>
      </c>
      <c r="R29" s="646">
        <v>2</v>
      </c>
      <c r="S29" s="644" t="s">
        <v>319</v>
      </c>
      <c r="T29" s="644" t="s">
        <v>320</v>
      </c>
      <c r="U29" s="644" t="s">
        <v>321</v>
      </c>
      <c r="V29" s="644" t="s">
        <v>321</v>
      </c>
      <c r="W29" s="644" t="s">
        <v>854</v>
      </c>
      <c r="X29" s="644" t="s">
        <v>855</v>
      </c>
      <c r="AD29" s="644"/>
      <c r="AE29" s="644"/>
      <c r="AF29" s="646">
        <v>1</v>
      </c>
      <c r="AG29" s="646">
        <v>8192</v>
      </c>
      <c r="AH29" s="644" t="s">
        <v>714</v>
      </c>
      <c r="AK29" s="644" t="s">
        <v>315</v>
      </c>
      <c r="AL29" s="644" t="s">
        <v>322</v>
      </c>
      <c r="AM29" s="644" t="s">
        <v>323</v>
      </c>
      <c r="AN29" s="646">
        <v>-1</v>
      </c>
      <c r="AO29" s="646">
        <v>-1</v>
      </c>
      <c r="AP29" s="646">
        <v>284761</v>
      </c>
      <c r="AQ29" s="646">
        <v>104937</v>
      </c>
      <c r="AR29" s="646">
        <v>96656</v>
      </c>
      <c r="AS29" s="644" t="s">
        <v>324</v>
      </c>
      <c r="AT29" s="644" t="s">
        <v>325</v>
      </c>
      <c r="AU29" s="644" t="s">
        <v>326</v>
      </c>
      <c r="AV29" s="644"/>
      <c r="AW29" s="644"/>
      <c r="AX29" s="644" t="s">
        <v>315</v>
      </c>
      <c r="AY29" s="646">
        <v>0</v>
      </c>
      <c r="AZ29" s="646">
        <v>10000</v>
      </c>
      <c r="BA29" s="644" t="s">
        <v>315</v>
      </c>
      <c r="BB29" s="644" t="s">
        <v>315</v>
      </c>
      <c r="BC29" s="644" t="s">
        <v>327</v>
      </c>
      <c r="BD29" s="646">
        <v>14</v>
      </c>
      <c r="BE29" s="644" t="s">
        <v>328</v>
      </c>
      <c r="BF29" s="644" t="s">
        <v>329</v>
      </c>
      <c r="BG29" s="644"/>
      <c r="BH29" s="644" t="s">
        <v>856</v>
      </c>
      <c r="BI29" s="644" t="s">
        <v>857</v>
      </c>
      <c r="BJ29" s="644" t="s">
        <v>857</v>
      </c>
      <c r="BK29" s="644" t="s">
        <v>857</v>
      </c>
      <c r="BL29" s="644"/>
      <c r="BM29" s="644"/>
      <c r="BN29" s="644"/>
      <c r="BO29" s="644" t="s">
        <v>858</v>
      </c>
      <c r="BP29" s="644" t="s">
        <v>859</v>
      </c>
      <c r="BQ29" s="644"/>
      <c r="BR29" s="644"/>
      <c r="BS29" s="644"/>
      <c r="BT29" s="644" t="s">
        <v>605</v>
      </c>
      <c r="BU29" s="644" t="s">
        <v>330</v>
      </c>
      <c r="BV29" s="644" t="s">
        <v>720</v>
      </c>
      <c r="BW29" s="644" t="s">
        <v>860</v>
      </c>
      <c r="BX29" s="644" t="s">
        <v>861</v>
      </c>
      <c r="BY29" s="644" t="s">
        <v>861</v>
      </c>
      <c r="BZ29" s="644" t="s">
        <v>862</v>
      </c>
      <c r="CA29" s="644" t="s">
        <v>863</v>
      </c>
      <c r="CB29" s="644" t="s">
        <v>610</v>
      </c>
      <c r="CC29" s="648" t="s">
        <v>611</v>
      </c>
      <c r="CD29" s="644"/>
      <c r="CE29" s="644"/>
      <c r="CF29" s="644" t="s">
        <v>613</v>
      </c>
      <c r="CG29" s="644" t="s">
        <v>614</v>
      </c>
      <c r="CH29" s="643" t="s">
        <v>864</v>
      </c>
    </row>
    <row r="30" spans="1:86">
      <c r="A30" s="644" t="s">
        <v>865</v>
      </c>
      <c r="B30" s="644" t="s">
        <v>333</v>
      </c>
      <c r="C30" s="644" t="s">
        <v>315</v>
      </c>
      <c r="D30" s="644" t="s">
        <v>315</v>
      </c>
      <c r="E30" s="644" t="s">
        <v>316</v>
      </c>
      <c r="G30" s="644" t="s">
        <v>317</v>
      </c>
      <c r="H30" s="644" t="s">
        <v>334</v>
      </c>
      <c r="I30" s="644" t="s">
        <v>323</v>
      </c>
      <c r="J30" s="644" t="s">
        <v>315</v>
      </c>
      <c r="M30" s="645">
        <v>44120.670821759297</v>
      </c>
      <c r="N30" s="645">
        <v>44721.229826388902</v>
      </c>
      <c r="O30" s="646">
        <v>1</v>
      </c>
      <c r="P30" s="646">
        <v>2048</v>
      </c>
      <c r="Q30" s="646">
        <v>1</v>
      </c>
      <c r="R30" s="646">
        <v>1</v>
      </c>
      <c r="T30" s="644" t="s">
        <v>320</v>
      </c>
      <c r="V30" s="644" t="s">
        <v>321</v>
      </c>
      <c r="W30" s="644"/>
      <c r="X30" s="644" t="s">
        <v>704</v>
      </c>
      <c r="AD30" s="644"/>
      <c r="AE30" s="644"/>
      <c r="AF30" s="646">
        <v>1</v>
      </c>
      <c r="AG30" s="646">
        <v>8192</v>
      </c>
      <c r="AH30" s="644" t="s">
        <v>338</v>
      </c>
      <c r="AL30" s="644" t="s">
        <v>322</v>
      </c>
      <c r="AM30" s="644" t="s">
        <v>323</v>
      </c>
      <c r="AN30" s="646">
        <v>-1</v>
      </c>
      <c r="AO30" s="646">
        <v>-1</v>
      </c>
      <c r="AP30" s="646">
        <v>10454</v>
      </c>
      <c r="AQ30" s="646">
        <v>2743</v>
      </c>
      <c r="AR30" s="646">
        <v>2740</v>
      </c>
      <c r="AS30" s="644" t="s">
        <v>324</v>
      </c>
      <c r="AT30" s="644" t="s">
        <v>325</v>
      </c>
      <c r="AU30" s="644" t="s">
        <v>326</v>
      </c>
      <c r="AV30" s="644"/>
      <c r="AW30" s="644"/>
      <c r="AX30" s="644" t="s">
        <v>315</v>
      </c>
      <c r="AY30" s="646">
        <v>0</v>
      </c>
      <c r="AZ30" s="646">
        <v>10000</v>
      </c>
      <c r="BA30" s="644" t="s">
        <v>315</v>
      </c>
      <c r="BB30" s="644" t="s">
        <v>315</v>
      </c>
      <c r="BC30" s="644" t="s">
        <v>335</v>
      </c>
      <c r="BD30" s="646">
        <v>15</v>
      </c>
      <c r="BE30" s="644" t="s">
        <v>328</v>
      </c>
      <c r="BF30" s="644" t="s">
        <v>329</v>
      </c>
      <c r="BG30" s="644"/>
      <c r="BH30" s="644" t="s">
        <v>866</v>
      </c>
      <c r="BI30" s="644" t="s">
        <v>867</v>
      </c>
      <c r="BJ30" s="644" t="s">
        <v>867</v>
      </c>
      <c r="BK30" s="644" t="s">
        <v>867</v>
      </c>
      <c r="BL30" s="644"/>
      <c r="BM30" s="644"/>
      <c r="BN30" s="644"/>
      <c r="BO30" s="644" t="s">
        <v>868</v>
      </c>
      <c r="BP30" s="644" t="s">
        <v>869</v>
      </c>
      <c r="BQ30" s="644"/>
      <c r="BR30" s="644"/>
      <c r="BS30" s="644"/>
      <c r="BT30" s="644" t="s">
        <v>605</v>
      </c>
      <c r="BU30" s="644" t="s">
        <v>330</v>
      </c>
      <c r="BV30" s="644" t="s">
        <v>331</v>
      </c>
      <c r="BW30" s="644" t="s">
        <v>698</v>
      </c>
      <c r="BX30" s="644" t="s">
        <v>870</v>
      </c>
      <c r="BY30" s="644"/>
      <c r="BZ30" s="644" t="s">
        <v>871</v>
      </c>
      <c r="CA30" s="644" t="s">
        <v>872</v>
      </c>
      <c r="CB30" s="644" t="s">
        <v>610</v>
      </c>
      <c r="CC30" s="648" t="s">
        <v>611</v>
      </c>
      <c r="CD30" s="644"/>
      <c r="CE30" s="644"/>
      <c r="CF30" s="644" t="s">
        <v>613</v>
      </c>
      <c r="CG30" s="644" t="s">
        <v>614</v>
      </c>
      <c r="CH30" s="643" t="s">
        <v>615</v>
      </c>
    </row>
    <row r="31" spans="1:86">
      <c r="A31" s="644" t="s">
        <v>873</v>
      </c>
      <c r="B31" s="644" t="s">
        <v>314</v>
      </c>
      <c r="C31" s="644" t="s">
        <v>315</v>
      </c>
      <c r="D31" s="644" t="s">
        <v>315</v>
      </c>
      <c r="E31" s="644" t="s">
        <v>316</v>
      </c>
      <c r="F31" s="644" t="s">
        <v>873</v>
      </c>
      <c r="G31" s="644" t="s">
        <v>317</v>
      </c>
      <c r="H31" s="644" t="s">
        <v>318</v>
      </c>
      <c r="I31" s="644" t="s">
        <v>316</v>
      </c>
      <c r="J31" s="644" t="s">
        <v>315</v>
      </c>
      <c r="K31" s="645">
        <v>44734.564004629603</v>
      </c>
      <c r="M31" s="645">
        <v>25568.75</v>
      </c>
      <c r="N31" s="645">
        <v>44733.519722222198</v>
      </c>
      <c r="O31" s="646">
        <v>16</v>
      </c>
      <c r="P31" s="646">
        <v>32768</v>
      </c>
      <c r="Q31" s="646">
        <v>1</v>
      </c>
      <c r="R31" s="646">
        <v>1</v>
      </c>
      <c r="S31" s="644" t="s">
        <v>319</v>
      </c>
      <c r="T31" s="644" t="s">
        <v>320</v>
      </c>
      <c r="V31" s="644" t="s">
        <v>321</v>
      </c>
      <c r="W31" s="644" t="s">
        <v>874</v>
      </c>
      <c r="X31" s="644" t="s">
        <v>704</v>
      </c>
      <c r="AD31" s="644"/>
      <c r="AE31" s="644"/>
      <c r="AF31" s="646">
        <v>1</v>
      </c>
      <c r="AG31" s="646">
        <v>4096</v>
      </c>
      <c r="AH31" s="644" t="s">
        <v>875</v>
      </c>
      <c r="AK31" s="644" t="s">
        <v>321</v>
      </c>
      <c r="AL31" s="644" t="s">
        <v>322</v>
      </c>
      <c r="AM31" s="644" t="s">
        <v>323</v>
      </c>
      <c r="AN31" s="646">
        <v>-1</v>
      </c>
      <c r="AO31" s="646">
        <v>-1</v>
      </c>
      <c r="AP31" s="646">
        <v>7309803</v>
      </c>
      <c r="AQ31" s="646">
        <v>4449359</v>
      </c>
      <c r="AR31" s="646">
        <v>4416480</v>
      </c>
      <c r="AS31" s="644" t="s">
        <v>324</v>
      </c>
      <c r="AT31" s="644" t="s">
        <v>325</v>
      </c>
      <c r="AU31" s="644" t="s">
        <v>326</v>
      </c>
      <c r="AV31" s="644"/>
      <c r="AW31" s="644"/>
      <c r="AX31" s="644" t="s">
        <v>315</v>
      </c>
      <c r="AY31" s="646">
        <v>0</v>
      </c>
      <c r="AZ31" s="646">
        <v>10000</v>
      </c>
      <c r="BA31" s="644" t="s">
        <v>315</v>
      </c>
      <c r="BB31" s="644" t="s">
        <v>315</v>
      </c>
      <c r="BC31" s="644" t="s">
        <v>335</v>
      </c>
      <c r="BD31" s="646">
        <v>15</v>
      </c>
      <c r="BE31" s="644" t="s">
        <v>328</v>
      </c>
      <c r="BF31" s="644" t="s">
        <v>329</v>
      </c>
      <c r="BG31" s="644"/>
      <c r="BH31" s="644" t="s">
        <v>876</v>
      </c>
      <c r="BI31" s="644" t="s">
        <v>877</v>
      </c>
      <c r="BJ31" s="644" t="s">
        <v>877</v>
      </c>
      <c r="BK31" s="644" t="s">
        <v>877</v>
      </c>
      <c r="BL31" s="644" t="s">
        <v>878</v>
      </c>
      <c r="BM31" s="644" t="s">
        <v>605</v>
      </c>
      <c r="BN31" s="644"/>
      <c r="BO31" s="644" t="s">
        <v>879</v>
      </c>
      <c r="BP31" s="644" t="s">
        <v>880</v>
      </c>
      <c r="BQ31" s="644"/>
      <c r="BR31" s="644"/>
      <c r="BS31" s="644"/>
      <c r="BT31" s="644" t="s">
        <v>605</v>
      </c>
      <c r="BU31" s="644" t="s">
        <v>330</v>
      </c>
      <c r="BV31" s="644" t="s">
        <v>881</v>
      </c>
      <c r="BW31" s="644" t="s">
        <v>882</v>
      </c>
      <c r="BX31" s="644" t="s">
        <v>883</v>
      </c>
      <c r="BY31" s="644" t="s">
        <v>884</v>
      </c>
      <c r="BZ31" s="644" t="s">
        <v>885</v>
      </c>
      <c r="CA31" s="644" t="s">
        <v>886</v>
      </c>
      <c r="CB31" s="644" t="s">
        <v>610</v>
      </c>
      <c r="CC31" s="648" t="s">
        <v>611</v>
      </c>
      <c r="CD31" s="644"/>
      <c r="CE31" s="644"/>
      <c r="CF31" s="644" t="s">
        <v>613</v>
      </c>
      <c r="CG31" s="644" t="s">
        <v>614</v>
      </c>
      <c r="CH31" s="643" t="s">
        <v>677</v>
      </c>
    </row>
    <row r="32" spans="1:86">
      <c r="A32" s="644" t="s">
        <v>887</v>
      </c>
      <c r="B32" s="644" t="s">
        <v>314</v>
      </c>
      <c r="C32" s="644" t="s">
        <v>315</v>
      </c>
      <c r="D32" s="644" t="s">
        <v>315</v>
      </c>
      <c r="E32" s="644" t="s">
        <v>316</v>
      </c>
      <c r="F32" s="644" t="s">
        <v>887</v>
      </c>
      <c r="G32" s="644" t="s">
        <v>317</v>
      </c>
      <c r="H32" s="644" t="s">
        <v>318</v>
      </c>
      <c r="I32" s="644" t="s">
        <v>316</v>
      </c>
      <c r="J32" s="644" t="s">
        <v>315</v>
      </c>
      <c r="M32" s="645">
        <v>25568.75</v>
      </c>
      <c r="N32" s="645">
        <v>44734.516180555598</v>
      </c>
      <c r="O32" s="646">
        <v>2</v>
      </c>
      <c r="P32" s="646">
        <v>4096</v>
      </c>
      <c r="Q32" s="646">
        <v>1</v>
      </c>
      <c r="R32" s="646">
        <v>1</v>
      </c>
      <c r="S32" s="644" t="s">
        <v>319</v>
      </c>
      <c r="T32" s="644" t="s">
        <v>320</v>
      </c>
      <c r="V32" s="644" t="s">
        <v>321</v>
      </c>
      <c r="W32" s="644" t="s">
        <v>888</v>
      </c>
      <c r="X32" s="644" t="s">
        <v>704</v>
      </c>
      <c r="AD32" s="644"/>
      <c r="AE32" s="644"/>
      <c r="AF32" s="646">
        <v>1</v>
      </c>
      <c r="AG32" s="646">
        <v>4096</v>
      </c>
      <c r="AH32" s="644" t="s">
        <v>875</v>
      </c>
      <c r="AK32" s="644" t="s">
        <v>321</v>
      </c>
      <c r="AL32" s="644" t="s">
        <v>322</v>
      </c>
      <c r="AM32" s="644" t="s">
        <v>323</v>
      </c>
      <c r="AN32" s="646">
        <v>-1</v>
      </c>
      <c r="AO32" s="646">
        <v>-1</v>
      </c>
      <c r="AP32" s="646">
        <v>3149908</v>
      </c>
      <c r="AQ32" s="646">
        <v>2013708</v>
      </c>
      <c r="AR32" s="646">
        <v>2009528</v>
      </c>
      <c r="AS32" s="644" t="s">
        <v>324</v>
      </c>
      <c r="AT32" s="644" t="s">
        <v>325</v>
      </c>
      <c r="AU32" s="644" t="s">
        <v>326</v>
      </c>
      <c r="AV32" s="644"/>
      <c r="AW32" s="644"/>
      <c r="AX32" s="644" t="s">
        <v>315</v>
      </c>
      <c r="AY32" s="646">
        <v>0</v>
      </c>
      <c r="AZ32" s="646">
        <v>10000</v>
      </c>
      <c r="BA32" s="644" t="s">
        <v>315</v>
      </c>
      <c r="BB32" s="644" t="s">
        <v>315</v>
      </c>
      <c r="BC32" s="644" t="s">
        <v>335</v>
      </c>
      <c r="BD32" s="646">
        <v>15</v>
      </c>
      <c r="BE32" s="644" t="s">
        <v>328</v>
      </c>
      <c r="BF32" s="644" t="s">
        <v>329</v>
      </c>
      <c r="BG32" s="644"/>
      <c r="BH32" s="644" t="s">
        <v>889</v>
      </c>
      <c r="BI32" s="644" t="s">
        <v>890</v>
      </c>
      <c r="BJ32" s="644" t="s">
        <v>890</v>
      </c>
      <c r="BK32" s="644" t="s">
        <v>890</v>
      </c>
      <c r="BL32" s="644"/>
      <c r="BM32" s="644" t="s">
        <v>605</v>
      </c>
      <c r="BN32" s="644"/>
      <c r="BO32" s="644" t="s">
        <v>891</v>
      </c>
      <c r="BP32" s="644" t="s">
        <v>892</v>
      </c>
      <c r="BQ32" s="644"/>
      <c r="BR32" s="644"/>
      <c r="BS32" s="644"/>
      <c r="BT32" s="644" t="s">
        <v>605</v>
      </c>
      <c r="BU32" s="644" t="s">
        <v>330</v>
      </c>
      <c r="BV32" s="644" t="s">
        <v>881</v>
      </c>
      <c r="BW32" s="644" t="s">
        <v>893</v>
      </c>
      <c r="BX32" s="644" t="s">
        <v>883</v>
      </c>
      <c r="BY32" s="644" t="s">
        <v>884</v>
      </c>
      <c r="BZ32" s="644" t="s">
        <v>894</v>
      </c>
      <c r="CA32" s="644" t="s">
        <v>895</v>
      </c>
      <c r="CB32" s="644" t="s">
        <v>610</v>
      </c>
      <c r="CC32" s="648" t="s">
        <v>611</v>
      </c>
      <c r="CD32" s="644"/>
      <c r="CE32" s="644"/>
      <c r="CF32" s="644" t="s">
        <v>613</v>
      </c>
      <c r="CG32" s="644" t="s">
        <v>614</v>
      </c>
      <c r="CH32" s="643" t="s">
        <v>677</v>
      </c>
    </row>
    <row r="33" spans="1:86">
      <c r="A33" s="644" t="s">
        <v>896</v>
      </c>
      <c r="B33" s="644" t="s">
        <v>333</v>
      </c>
      <c r="C33" s="644" t="s">
        <v>315</v>
      </c>
      <c r="D33" s="644" t="s">
        <v>315</v>
      </c>
      <c r="E33" s="644" t="s">
        <v>316</v>
      </c>
      <c r="F33" s="644" t="s">
        <v>897</v>
      </c>
      <c r="G33" s="644" t="s">
        <v>317</v>
      </c>
      <c r="H33" s="644" t="s">
        <v>334</v>
      </c>
      <c r="I33" s="644" t="s">
        <v>323</v>
      </c>
      <c r="J33" s="644" t="s">
        <v>315</v>
      </c>
      <c r="M33" s="645">
        <v>44735.396793981497</v>
      </c>
      <c r="N33" s="645">
        <v>44735.396851851903</v>
      </c>
      <c r="O33" s="646">
        <v>2</v>
      </c>
      <c r="P33" s="646">
        <v>4096</v>
      </c>
      <c r="Q33" s="646">
        <v>1</v>
      </c>
      <c r="R33" s="646">
        <v>1</v>
      </c>
      <c r="T33" s="644" t="s">
        <v>320</v>
      </c>
      <c r="V33" s="644" t="s">
        <v>321</v>
      </c>
      <c r="W33" s="644"/>
      <c r="X33" s="644" t="s">
        <v>855</v>
      </c>
      <c r="AD33" s="644"/>
      <c r="AE33" s="644"/>
      <c r="AF33" s="646">
        <v>1</v>
      </c>
      <c r="AG33" s="646">
        <v>8192</v>
      </c>
      <c r="AH33" s="644" t="s">
        <v>875</v>
      </c>
      <c r="AL33" s="644" t="s">
        <v>322</v>
      </c>
      <c r="AM33" s="644" t="s">
        <v>323</v>
      </c>
      <c r="AN33" s="646">
        <v>-1</v>
      </c>
      <c r="AO33" s="646">
        <v>-1</v>
      </c>
      <c r="AP33" s="646">
        <v>209109</v>
      </c>
      <c r="AQ33" s="646">
        <v>27628</v>
      </c>
      <c r="AR33" s="646">
        <v>27628</v>
      </c>
      <c r="AS33" s="644" t="s">
        <v>324</v>
      </c>
      <c r="AT33" s="644" t="s">
        <v>325</v>
      </c>
      <c r="AU33" s="644" t="s">
        <v>326</v>
      </c>
      <c r="AV33" s="644"/>
      <c r="AW33" s="644"/>
      <c r="AX33" s="644" t="s">
        <v>315</v>
      </c>
      <c r="AY33" s="646">
        <v>0</v>
      </c>
      <c r="AZ33" s="646">
        <v>10000</v>
      </c>
      <c r="BA33" s="644" t="s">
        <v>315</v>
      </c>
      <c r="BB33" s="644" t="s">
        <v>315</v>
      </c>
      <c r="BC33" s="644" t="s">
        <v>335</v>
      </c>
      <c r="BD33" s="646">
        <v>14</v>
      </c>
      <c r="BE33" s="644" t="s">
        <v>328</v>
      </c>
      <c r="BF33" s="644" t="s">
        <v>329</v>
      </c>
      <c r="BG33" s="644"/>
      <c r="BH33" s="644" t="s">
        <v>898</v>
      </c>
      <c r="BI33" s="644" t="s">
        <v>899</v>
      </c>
      <c r="BJ33" s="644" t="s">
        <v>899</v>
      </c>
      <c r="BK33" s="644" t="s">
        <v>899</v>
      </c>
      <c r="BL33" s="644"/>
      <c r="BM33" s="644"/>
      <c r="BN33" s="644"/>
      <c r="BO33" s="644" t="s">
        <v>900</v>
      </c>
      <c r="BP33" s="644" t="s">
        <v>901</v>
      </c>
      <c r="BQ33" s="644"/>
      <c r="BR33" s="644"/>
      <c r="BS33" s="644"/>
      <c r="BT33" s="644" t="s">
        <v>605</v>
      </c>
      <c r="BU33" s="644" t="s">
        <v>330</v>
      </c>
      <c r="BV33" s="644" t="s">
        <v>881</v>
      </c>
      <c r="BW33" s="644" t="s">
        <v>893</v>
      </c>
      <c r="BX33" s="644" t="s">
        <v>902</v>
      </c>
      <c r="BY33" s="644" t="s">
        <v>341</v>
      </c>
      <c r="BZ33" s="644" t="s">
        <v>903</v>
      </c>
      <c r="CA33" s="644" t="s">
        <v>904</v>
      </c>
      <c r="CB33" s="644" t="s">
        <v>610</v>
      </c>
      <c r="CC33" s="648" t="s">
        <v>611</v>
      </c>
      <c r="CD33" s="644"/>
      <c r="CE33" s="644"/>
      <c r="CF33" s="644" t="s">
        <v>613</v>
      </c>
      <c r="CG33" s="644" t="s">
        <v>614</v>
      </c>
      <c r="CH33" s="643" t="s">
        <v>615</v>
      </c>
    </row>
    <row r="34" spans="1:86">
      <c r="A34" s="644" t="s">
        <v>905</v>
      </c>
      <c r="B34" s="644" t="s">
        <v>314</v>
      </c>
      <c r="C34" s="644" t="s">
        <v>315</v>
      </c>
      <c r="D34" s="644" t="s">
        <v>315</v>
      </c>
      <c r="E34" s="644" t="s">
        <v>316</v>
      </c>
      <c r="F34" s="644" t="s">
        <v>906</v>
      </c>
      <c r="G34" s="644" t="s">
        <v>317</v>
      </c>
      <c r="H34" s="644" t="s">
        <v>318</v>
      </c>
      <c r="I34" s="644" t="s">
        <v>316</v>
      </c>
      <c r="J34" s="644" t="s">
        <v>315</v>
      </c>
      <c r="M34" s="645">
        <v>25568.75</v>
      </c>
      <c r="N34" s="645">
        <v>44733.379317129598</v>
      </c>
      <c r="O34" s="646">
        <v>4</v>
      </c>
      <c r="P34" s="646">
        <v>16384</v>
      </c>
      <c r="Q34" s="646">
        <v>1</v>
      </c>
      <c r="R34" s="646">
        <v>2</v>
      </c>
      <c r="S34" s="644" t="s">
        <v>319</v>
      </c>
      <c r="T34" s="644" t="s">
        <v>320</v>
      </c>
      <c r="U34" s="644" t="s">
        <v>321</v>
      </c>
      <c r="V34" s="644" t="s">
        <v>321</v>
      </c>
      <c r="W34" s="644" t="s">
        <v>907</v>
      </c>
      <c r="X34" s="644" t="s">
        <v>757</v>
      </c>
      <c r="AD34" s="644"/>
      <c r="AE34" s="644"/>
      <c r="AF34" s="646">
        <v>1</v>
      </c>
      <c r="AG34" s="646">
        <v>0</v>
      </c>
      <c r="AH34" s="644" t="s">
        <v>908</v>
      </c>
      <c r="AK34" s="644" t="s">
        <v>321</v>
      </c>
      <c r="AL34" s="644" t="s">
        <v>322</v>
      </c>
      <c r="AM34" s="644" t="s">
        <v>323</v>
      </c>
      <c r="AN34" s="646">
        <v>-1</v>
      </c>
      <c r="AO34" s="646">
        <v>-1</v>
      </c>
      <c r="AP34" s="646">
        <v>241752</v>
      </c>
      <c r="AQ34" s="646">
        <v>150736</v>
      </c>
      <c r="AR34" s="646">
        <v>134264</v>
      </c>
      <c r="AS34" s="644" t="s">
        <v>324</v>
      </c>
      <c r="AT34" s="644" t="s">
        <v>325</v>
      </c>
      <c r="AU34" s="644" t="s">
        <v>326</v>
      </c>
      <c r="AV34" s="644"/>
      <c r="AW34" s="644"/>
      <c r="AX34" s="644" t="s">
        <v>315</v>
      </c>
      <c r="AY34" s="646">
        <v>0</v>
      </c>
      <c r="AZ34" s="646">
        <v>10000</v>
      </c>
      <c r="BA34" s="644" t="s">
        <v>315</v>
      </c>
      <c r="BB34" s="644" t="s">
        <v>315</v>
      </c>
      <c r="BC34" s="644" t="s">
        <v>335</v>
      </c>
      <c r="BD34" s="646">
        <v>15</v>
      </c>
      <c r="BE34" s="644" t="s">
        <v>909</v>
      </c>
      <c r="BF34" s="644" t="s">
        <v>329</v>
      </c>
      <c r="BG34" s="644"/>
      <c r="BH34" s="644" t="s">
        <v>910</v>
      </c>
      <c r="BI34" s="644" t="s">
        <v>911</v>
      </c>
      <c r="BJ34" s="644" t="s">
        <v>911</v>
      </c>
      <c r="BK34" s="644" t="s">
        <v>911</v>
      </c>
      <c r="BL34" s="644"/>
      <c r="BM34" s="644" t="s">
        <v>605</v>
      </c>
      <c r="BN34" s="644"/>
      <c r="BO34" s="644" t="s">
        <v>912</v>
      </c>
      <c r="BP34" s="644" t="s">
        <v>913</v>
      </c>
      <c r="BQ34" s="644"/>
      <c r="BR34" s="644"/>
      <c r="BS34" s="644"/>
      <c r="BT34" s="644" t="s">
        <v>605</v>
      </c>
      <c r="BU34" s="644" t="s">
        <v>330</v>
      </c>
      <c r="BV34" s="644" t="s">
        <v>914</v>
      </c>
      <c r="BW34" s="644" t="s">
        <v>915</v>
      </c>
      <c r="BX34" s="644" t="s">
        <v>916</v>
      </c>
      <c r="BY34" s="644" t="s">
        <v>916</v>
      </c>
      <c r="BZ34" s="644" t="s">
        <v>917</v>
      </c>
      <c r="CA34" s="644" t="s">
        <v>918</v>
      </c>
      <c r="CB34" s="644" t="s">
        <v>610</v>
      </c>
      <c r="CC34" s="648" t="s">
        <v>611</v>
      </c>
      <c r="CD34" s="644"/>
      <c r="CE34" s="644"/>
      <c r="CF34" s="644" t="s">
        <v>613</v>
      </c>
      <c r="CG34" s="644" t="s">
        <v>614</v>
      </c>
      <c r="CH34" s="643" t="s">
        <v>864</v>
      </c>
    </row>
    <row r="35" spans="1:86">
      <c r="A35" s="644" t="s">
        <v>919</v>
      </c>
      <c r="B35" s="644" t="s">
        <v>314</v>
      </c>
      <c r="C35" s="644" t="s">
        <v>315</v>
      </c>
      <c r="D35" s="644" t="s">
        <v>315</v>
      </c>
      <c r="E35" s="644" t="s">
        <v>316</v>
      </c>
      <c r="F35" s="644" t="s">
        <v>920</v>
      </c>
      <c r="G35" s="644" t="s">
        <v>317</v>
      </c>
      <c r="H35" s="644" t="s">
        <v>318</v>
      </c>
      <c r="I35" s="644" t="s">
        <v>316</v>
      </c>
      <c r="J35" s="644" t="s">
        <v>315</v>
      </c>
      <c r="M35" s="645">
        <v>44593.616296296299</v>
      </c>
      <c r="N35" s="645">
        <v>44739.621446759302</v>
      </c>
      <c r="O35" s="646">
        <v>2</v>
      </c>
      <c r="P35" s="646">
        <v>4096</v>
      </c>
      <c r="Q35" s="646">
        <v>1</v>
      </c>
      <c r="R35" s="646">
        <v>1</v>
      </c>
      <c r="S35" s="644" t="s">
        <v>337</v>
      </c>
      <c r="T35" s="644" t="s">
        <v>320</v>
      </c>
      <c r="V35" s="644" t="s">
        <v>321</v>
      </c>
      <c r="W35" s="644" t="s">
        <v>921</v>
      </c>
      <c r="X35" s="644" t="s">
        <v>855</v>
      </c>
      <c r="AD35" s="644"/>
      <c r="AE35" s="644"/>
      <c r="AF35" s="646">
        <v>1</v>
      </c>
      <c r="AG35" s="646">
        <v>0</v>
      </c>
      <c r="AH35" s="644" t="s">
        <v>908</v>
      </c>
      <c r="AK35" s="644" t="s">
        <v>321</v>
      </c>
      <c r="AL35" s="644" t="s">
        <v>322</v>
      </c>
      <c r="AM35" s="644" t="s">
        <v>323</v>
      </c>
      <c r="AN35" s="646">
        <v>-1</v>
      </c>
      <c r="AO35" s="646">
        <v>-1</v>
      </c>
      <c r="AP35" s="646">
        <v>208980</v>
      </c>
      <c r="AQ35" s="646">
        <v>38520</v>
      </c>
      <c r="AR35" s="646">
        <v>34340</v>
      </c>
      <c r="AS35" s="644" t="s">
        <v>324</v>
      </c>
      <c r="AT35" s="644" t="s">
        <v>325</v>
      </c>
      <c r="AU35" s="644" t="s">
        <v>326</v>
      </c>
      <c r="AV35" s="644"/>
      <c r="AW35" s="644"/>
      <c r="AX35" s="644" t="s">
        <v>315</v>
      </c>
      <c r="AY35" s="646">
        <v>3000</v>
      </c>
      <c r="AZ35" s="646">
        <v>10000</v>
      </c>
      <c r="BA35" s="644" t="s">
        <v>315</v>
      </c>
      <c r="BB35" s="644" t="s">
        <v>315</v>
      </c>
      <c r="BC35" s="644" t="s">
        <v>335</v>
      </c>
      <c r="BD35" s="646">
        <v>11</v>
      </c>
      <c r="BE35" s="644" t="s">
        <v>328</v>
      </c>
      <c r="BF35" s="644" t="s">
        <v>329</v>
      </c>
      <c r="BG35" s="644"/>
      <c r="BH35" s="644" t="s">
        <v>922</v>
      </c>
      <c r="BI35" s="644" t="s">
        <v>923</v>
      </c>
      <c r="BJ35" s="644" t="s">
        <v>923</v>
      </c>
      <c r="BK35" s="644" t="s">
        <v>923</v>
      </c>
      <c r="BL35" s="644"/>
      <c r="BM35" s="644"/>
      <c r="BN35" s="644"/>
      <c r="BO35" s="644" t="s">
        <v>924</v>
      </c>
      <c r="BP35" s="644" t="s">
        <v>925</v>
      </c>
      <c r="BQ35" s="644"/>
      <c r="BR35" s="644"/>
      <c r="BS35" s="644"/>
      <c r="BT35" s="644" t="s">
        <v>605</v>
      </c>
      <c r="BU35" s="644" t="s">
        <v>330</v>
      </c>
      <c r="BV35" s="644" t="s">
        <v>914</v>
      </c>
      <c r="BW35" s="644" t="s">
        <v>926</v>
      </c>
      <c r="BX35" s="644" t="s">
        <v>927</v>
      </c>
      <c r="BY35" s="644" t="s">
        <v>927</v>
      </c>
      <c r="BZ35" s="644" t="s">
        <v>928</v>
      </c>
      <c r="CA35" s="644" t="s">
        <v>929</v>
      </c>
      <c r="CB35" s="644" t="s">
        <v>610</v>
      </c>
      <c r="CC35" s="648" t="s">
        <v>611</v>
      </c>
      <c r="CD35" s="644"/>
      <c r="CE35" s="644"/>
      <c r="CF35" s="644" t="s">
        <v>613</v>
      </c>
      <c r="CG35" s="644" t="s">
        <v>614</v>
      </c>
      <c r="CH35" s="643" t="s">
        <v>615</v>
      </c>
    </row>
    <row r="36" spans="1:86">
      <c r="A36" s="644" t="s">
        <v>930</v>
      </c>
      <c r="B36" s="644" t="s">
        <v>314</v>
      </c>
      <c r="C36" s="644" t="s">
        <v>315</v>
      </c>
      <c r="D36" s="644" t="s">
        <v>315</v>
      </c>
      <c r="E36" s="644" t="s">
        <v>316</v>
      </c>
      <c r="F36" s="644" t="s">
        <v>931</v>
      </c>
      <c r="G36" s="644" t="s">
        <v>317</v>
      </c>
      <c r="H36" s="644" t="s">
        <v>318</v>
      </c>
      <c r="I36" s="644" t="s">
        <v>316</v>
      </c>
      <c r="J36" s="644" t="s">
        <v>315</v>
      </c>
      <c r="M36" s="645">
        <v>44718.538541666698</v>
      </c>
      <c r="N36" s="645">
        <v>44721.339756944399</v>
      </c>
      <c r="O36" s="646">
        <v>2</v>
      </c>
      <c r="P36" s="646">
        <v>4096</v>
      </c>
      <c r="Q36" s="646">
        <v>2</v>
      </c>
      <c r="R36" s="646">
        <v>1</v>
      </c>
      <c r="S36" s="644" t="s">
        <v>337</v>
      </c>
      <c r="T36" s="644" t="s">
        <v>320</v>
      </c>
      <c r="V36" s="644" t="s">
        <v>321</v>
      </c>
      <c r="W36" s="644" t="s">
        <v>932</v>
      </c>
      <c r="X36" s="644" t="s">
        <v>727</v>
      </c>
      <c r="Y36" s="644" t="s">
        <v>727</v>
      </c>
      <c r="AD36" s="644"/>
      <c r="AE36" s="644"/>
      <c r="AF36" s="646">
        <v>1</v>
      </c>
      <c r="AG36" s="646">
        <v>4096</v>
      </c>
      <c r="AH36" s="644" t="s">
        <v>338</v>
      </c>
      <c r="AK36" s="644" t="s">
        <v>321</v>
      </c>
      <c r="AL36" s="644" t="s">
        <v>322</v>
      </c>
      <c r="AM36" s="644" t="s">
        <v>323</v>
      </c>
      <c r="AN36" s="646">
        <v>-1</v>
      </c>
      <c r="AO36" s="646">
        <v>-1</v>
      </c>
      <c r="AP36" s="646">
        <v>15443</v>
      </c>
      <c r="AQ36" s="646">
        <v>9047</v>
      </c>
      <c r="AR36" s="646">
        <v>8964</v>
      </c>
      <c r="AS36" s="644" t="s">
        <v>324</v>
      </c>
      <c r="AT36" s="644" t="s">
        <v>325</v>
      </c>
      <c r="AU36" s="644" t="s">
        <v>326</v>
      </c>
      <c r="AV36" s="644" t="s">
        <v>933</v>
      </c>
      <c r="AW36" s="644" t="s">
        <v>934</v>
      </c>
      <c r="AX36" s="644" t="s">
        <v>315</v>
      </c>
      <c r="AY36" s="646">
        <v>0</v>
      </c>
      <c r="AZ36" s="646">
        <v>10000</v>
      </c>
      <c r="BA36" s="644" t="s">
        <v>315</v>
      </c>
      <c r="BB36" s="644" t="s">
        <v>315</v>
      </c>
      <c r="BC36" s="644" t="s">
        <v>335</v>
      </c>
      <c r="BD36" s="646">
        <v>11</v>
      </c>
      <c r="BE36" s="644" t="s">
        <v>328</v>
      </c>
      <c r="BF36" s="644" t="s">
        <v>329</v>
      </c>
      <c r="BG36" s="644"/>
      <c r="BH36" s="644" t="s">
        <v>935</v>
      </c>
      <c r="BI36" s="644" t="s">
        <v>936</v>
      </c>
      <c r="BJ36" s="644" t="s">
        <v>936</v>
      </c>
      <c r="BK36" s="644" t="s">
        <v>936</v>
      </c>
      <c r="BL36" s="644"/>
      <c r="BM36" s="644"/>
      <c r="BN36" s="644"/>
      <c r="BO36" s="644" t="s">
        <v>937</v>
      </c>
      <c r="BP36" s="644" t="s">
        <v>938</v>
      </c>
      <c r="BQ36" s="644"/>
      <c r="BR36" s="644"/>
      <c r="BS36" s="644"/>
      <c r="BT36" s="644" t="s">
        <v>605</v>
      </c>
      <c r="BU36" s="644" t="s">
        <v>330</v>
      </c>
      <c r="BV36" s="644" t="s">
        <v>331</v>
      </c>
      <c r="BW36" s="644" t="s">
        <v>622</v>
      </c>
      <c r="BX36" s="644" t="s">
        <v>342</v>
      </c>
      <c r="BY36" s="644" t="s">
        <v>342</v>
      </c>
      <c r="BZ36" s="644" t="s">
        <v>939</v>
      </c>
      <c r="CA36" s="644" t="s">
        <v>940</v>
      </c>
      <c r="CB36" s="644" t="s">
        <v>610</v>
      </c>
      <c r="CC36" s="648" t="s">
        <v>611</v>
      </c>
      <c r="CD36" s="644"/>
      <c r="CE36" s="644"/>
      <c r="CF36" s="644" t="s">
        <v>613</v>
      </c>
      <c r="CG36" s="644" t="s">
        <v>614</v>
      </c>
      <c r="CH36" s="643" t="s">
        <v>615</v>
      </c>
    </row>
    <row r="37" spans="1:86">
      <c r="A37" s="644" t="s">
        <v>941</v>
      </c>
      <c r="B37" s="644" t="s">
        <v>314</v>
      </c>
      <c r="C37" s="644" t="s">
        <v>315</v>
      </c>
      <c r="D37" s="644" t="s">
        <v>315</v>
      </c>
      <c r="E37" s="644" t="s">
        <v>316</v>
      </c>
      <c r="F37" s="644" t="s">
        <v>942</v>
      </c>
      <c r="G37" s="644" t="s">
        <v>317</v>
      </c>
      <c r="H37" s="644" t="s">
        <v>318</v>
      </c>
      <c r="I37" s="644" t="s">
        <v>316</v>
      </c>
      <c r="J37" s="644" t="s">
        <v>315</v>
      </c>
      <c r="M37" s="645">
        <v>44715.497511574104</v>
      </c>
      <c r="N37" s="645">
        <v>44720.733078703699</v>
      </c>
      <c r="O37" s="646">
        <v>2</v>
      </c>
      <c r="P37" s="646">
        <v>4096</v>
      </c>
      <c r="Q37" s="646">
        <v>2</v>
      </c>
      <c r="R37" s="646">
        <v>1</v>
      </c>
      <c r="S37" s="644" t="s">
        <v>337</v>
      </c>
      <c r="T37" s="644" t="s">
        <v>320</v>
      </c>
      <c r="V37" s="644" t="s">
        <v>321</v>
      </c>
      <c r="W37" s="644" t="s">
        <v>943</v>
      </c>
      <c r="X37" s="644" t="s">
        <v>727</v>
      </c>
      <c r="Y37" s="644" t="s">
        <v>727</v>
      </c>
      <c r="AD37" s="644"/>
      <c r="AE37" s="644"/>
      <c r="AF37" s="646">
        <v>1</v>
      </c>
      <c r="AG37" s="646">
        <v>4096</v>
      </c>
      <c r="AH37" s="644" t="s">
        <v>338</v>
      </c>
      <c r="AK37" s="644" t="s">
        <v>321</v>
      </c>
      <c r="AL37" s="644" t="s">
        <v>322</v>
      </c>
      <c r="AM37" s="644" t="s">
        <v>323</v>
      </c>
      <c r="AN37" s="646">
        <v>-1</v>
      </c>
      <c r="AO37" s="646">
        <v>-1</v>
      </c>
      <c r="AP37" s="646">
        <v>15443</v>
      </c>
      <c r="AQ37" s="646">
        <v>9103</v>
      </c>
      <c r="AR37" s="646">
        <v>9020</v>
      </c>
      <c r="AS37" s="644" t="s">
        <v>324</v>
      </c>
      <c r="AT37" s="644" t="s">
        <v>325</v>
      </c>
      <c r="AU37" s="644" t="s">
        <v>326</v>
      </c>
      <c r="AV37" s="644" t="s">
        <v>933</v>
      </c>
      <c r="AW37" s="644" t="s">
        <v>944</v>
      </c>
      <c r="AX37" s="644" t="s">
        <v>315</v>
      </c>
      <c r="AY37" s="646">
        <v>0</v>
      </c>
      <c r="AZ37" s="646">
        <v>10000</v>
      </c>
      <c r="BA37" s="644" t="s">
        <v>315</v>
      </c>
      <c r="BB37" s="644" t="s">
        <v>315</v>
      </c>
      <c r="BC37" s="644" t="s">
        <v>335</v>
      </c>
      <c r="BD37" s="646">
        <v>11</v>
      </c>
      <c r="BE37" s="644" t="s">
        <v>328</v>
      </c>
      <c r="BF37" s="644" t="s">
        <v>329</v>
      </c>
      <c r="BG37" s="644"/>
      <c r="BH37" s="644" t="s">
        <v>945</v>
      </c>
      <c r="BI37" s="644" t="s">
        <v>946</v>
      </c>
      <c r="BJ37" s="644" t="s">
        <v>946</v>
      </c>
      <c r="BK37" s="644" t="s">
        <v>946</v>
      </c>
      <c r="BL37" s="644"/>
      <c r="BM37" s="644"/>
      <c r="BN37" s="644"/>
      <c r="BO37" s="644" t="s">
        <v>947</v>
      </c>
      <c r="BP37" s="644" t="s">
        <v>948</v>
      </c>
      <c r="BQ37" s="644"/>
      <c r="BR37" s="644"/>
      <c r="BS37" s="644"/>
      <c r="BT37" s="644" t="s">
        <v>605</v>
      </c>
      <c r="BU37" s="644" t="s">
        <v>330</v>
      </c>
      <c r="BV37" s="644" t="s">
        <v>331</v>
      </c>
      <c r="BW37" s="644" t="s">
        <v>683</v>
      </c>
      <c r="BX37" s="644" t="s">
        <v>342</v>
      </c>
      <c r="BY37" s="644" t="s">
        <v>342</v>
      </c>
      <c r="BZ37" s="644" t="s">
        <v>949</v>
      </c>
      <c r="CA37" s="644" t="s">
        <v>950</v>
      </c>
      <c r="CB37" s="644" t="s">
        <v>610</v>
      </c>
      <c r="CC37" s="648" t="s">
        <v>611</v>
      </c>
      <c r="CD37" s="644"/>
      <c r="CE37" s="644"/>
      <c r="CF37" s="644" t="s">
        <v>613</v>
      </c>
      <c r="CG37" s="644" t="s">
        <v>614</v>
      </c>
      <c r="CH37" s="643" t="s">
        <v>615</v>
      </c>
    </row>
    <row r="38" spans="1:86">
      <c r="A38" s="644" t="s">
        <v>951</v>
      </c>
      <c r="B38" s="644" t="s">
        <v>314</v>
      </c>
      <c r="C38" s="644" t="s">
        <v>315</v>
      </c>
      <c r="D38" s="644" t="s">
        <v>315</v>
      </c>
      <c r="E38" s="644" t="s">
        <v>316</v>
      </c>
      <c r="F38" s="644" t="s">
        <v>952</v>
      </c>
      <c r="G38" s="644" t="s">
        <v>317</v>
      </c>
      <c r="H38" s="644" t="s">
        <v>318</v>
      </c>
      <c r="I38" s="644" t="s">
        <v>316</v>
      </c>
      <c r="J38" s="644" t="s">
        <v>315</v>
      </c>
      <c r="M38" s="645">
        <v>44715.4927314815</v>
      </c>
      <c r="N38" s="645">
        <v>44720.769085648099</v>
      </c>
      <c r="O38" s="646">
        <v>2</v>
      </c>
      <c r="P38" s="646">
        <v>4096</v>
      </c>
      <c r="Q38" s="646">
        <v>2</v>
      </c>
      <c r="R38" s="646">
        <v>1</v>
      </c>
      <c r="S38" s="644" t="s">
        <v>337</v>
      </c>
      <c r="T38" s="644" t="s">
        <v>320</v>
      </c>
      <c r="V38" s="644" t="s">
        <v>321</v>
      </c>
      <c r="W38" s="644" t="s">
        <v>953</v>
      </c>
      <c r="X38" s="644" t="s">
        <v>727</v>
      </c>
      <c r="Y38" s="644" t="s">
        <v>727</v>
      </c>
      <c r="AD38" s="644"/>
      <c r="AE38" s="644"/>
      <c r="AF38" s="646">
        <v>1</v>
      </c>
      <c r="AG38" s="646">
        <v>4096</v>
      </c>
      <c r="AH38" s="644" t="s">
        <v>338</v>
      </c>
      <c r="AK38" s="644" t="s">
        <v>321</v>
      </c>
      <c r="AL38" s="644" t="s">
        <v>322</v>
      </c>
      <c r="AM38" s="644" t="s">
        <v>323</v>
      </c>
      <c r="AN38" s="646">
        <v>-1</v>
      </c>
      <c r="AO38" s="646">
        <v>-1</v>
      </c>
      <c r="AP38" s="646">
        <v>15443</v>
      </c>
      <c r="AQ38" s="646">
        <v>8983</v>
      </c>
      <c r="AR38" s="646">
        <v>8900</v>
      </c>
      <c r="AS38" s="644" t="s">
        <v>324</v>
      </c>
      <c r="AT38" s="644" t="s">
        <v>325</v>
      </c>
      <c r="AU38" s="644" t="s">
        <v>326</v>
      </c>
      <c r="AV38" s="644" t="s">
        <v>933</v>
      </c>
      <c r="AW38" s="644" t="s">
        <v>934</v>
      </c>
      <c r="AX38" s="644" t="s">
        <v>315</v>
      </c>
      <c r="AY38" s="646">
        <v>0</v>
      </c>
      <c r="AZ38" s="646">
        <v>10000</v>
      </c>
      <c r="BA38" s="644" t="s">
        <v>315</v>
      </c>
      <c r="BB38" s="644" t="s">
        <v>315</v>
      </c>
      <c r="BC38" s="644" t="s">
        <v>335</v>
      </c>
      <c r="BD38" s="646">
        <v>11</v>
      </c>
      <c r="BE38" s="644" t="s">
        <v>328</v>
      </c>
      <c r="BF38" s="644" t="s">
        <v>329</v>
      </c>
      <c r="BG38" s="644"/>
      <c r="BH38" s="644" t="s">
        <v>954</v>
      </c>
      <c r="BI38" s="644" t="s">
        <v>955</v>
      </c>
      <c r="BJ38" s="644" t="s">
        <v>955</v>
      </c>
      <c r="BK38" s="644" t="s">
        <v>955</v>
      </c>
      <c r="BL38" s="644"/>
      <c r="BM38" s="644"/>
      <c r="BN38" s="644"/>
      <c r="BO38" s="644" t="s">
        <v>956</v>
      </c>
      <c r="BP38" s="644" t="s">
        <v>957</v>
      </c>
      <c r="BQ38" s="644"/>
      <c r="BR38" s="644"/>
      <c r="BS38" s="644"/>
      <c r="BT38" s="644" t="s">
        <v>605</v>
      </c>
      <c r="BU38" s="644" t="s">
        <v>330</v>
      </c>
      <c r="BV38" s="644" t="s">
        <v>331</v>
      </c>
      <c r="BW38" s="644" t="s">
        <v>742</v>
      </c>
      <c r="BX38" s="644" t="s">
        <v>342</v>
      </c>
      <c r="BY38" s="644" t="s">
        <v>342</v>
      </c>
      <c r="BZ38" s="644" t="s">
        <v>958</v>
      </c>
      <c r="CA38" s="644" t="s">
        <v>959</v>
      </c>
      <c r="CB38" s="644" t="s">
        <v>610</v>
      </c>
      <c r="CC38" s="648" t="s">
        <v>611</v>
      </c>
      <c r="CD38" s="644"/>
      <c r="CE38" s="644"/>
      <c r="CF38" s="644" t="s">
        <v>613</v>
      </c>
      <c r="CG38" s="644" t="s">
        <v>614</v>
      </c>
      <c r="CH38" s="643" t="s">
        <v>615</v>
      </c>
    </row>
    <row r="39" spans="1:86">
      <c r="A39" s="644" t="s">
        <v>960</v>
      </c>
      <c r="B39" s="644" t="s">
        <v>314</v>
      </c>
      <c r="C39" s="644" t="s">
        <v>315</v>
      </c>
      <c r="D39" s="644" t="s">
        <v>315</v>
      </c>
      <c r="E39" s="644" t="s">
        <v>316</v>
      </c>
      <c r="F39" s="644" t="s">
        <v>961</v>
      </c>
      <c r="G39" s="644" t="s">
        <v>317</v>
      </c>
      <c r="H39" s="644" t="s">
        <v>318</v>
      </c>
      <c r="I39" s="644" t="s">
        <v>316</v>
      </c>
      <c r="J39" s="644" t="s">
        <v>315</v>
      </c>
      <c r="M39" s="645">
        <v>44718.543622685203</v>
      </c>
      <c r="N39" s="645">
        <v>44720.769085648099</v>
      </c>
      <c r="O39" s="646">
        <v>2</v>
      </c>
      <c r="P39" s="646">
        <v>4096</v>
      </c>
      <c r="Q39" s="646">
        <v>2</v>
      </c>
      <c r="R39" s="646">
        <v>1</v>
      </c>
      <c r="S39" s="644" t="s">
        <v>337</v>
      </c>
      <c r="T39" s="644" t="s">
        <v>320</v>
      </c>
      <c r="V39" s="644" t="s">
        <v>321</v>
      </c>
      <c r="W39" s="644" t="s">
        <v>962</v>
      </c>
      <c r="X39" s="644" t="s">
        <v>727</v>
      </c>
      <c r="Y39" s="644" t="s">
        <v>727</v>
      </c>
      <c r="AD39" s="644"/>
      <c r="AE39" s="644"/>
      <c r="AF39" s="646">
        <v>1</v>
      </c>
      <c r="AG39" s="646">
        <v>4096</v>
      </c>
      <c r="AH39" s="644" t="s">
        <v>338</v>
      </c>
      <c r="AK39" s="644" t="s">
        <v>321</v>
      </c>
      <c r="AL39" s="644" t="s">
        <v>322</v>
      </c>
      <c r="AM39" s="644" t="s">
        <v>323</v>
      </c>
      <c r="AN39" s="646">
        <v>-1</v>
      </c>
      <c r="AO39" s="646">
        <v>-1</v>
      </c>
      <c r="AP39" s="646">
        <v>15443</v>
      </c>
      <c r="AQ39" s="646">
        <v>9015</v>
      </c>
      <c r="AR39" s="646">
        <v>8932</v>
      </c>
      <c r="AS39" s="644" t="s">
        <v>324</v>
      </c>
      <c r="AT39" s="644" t="s">
        <v>325</v>
      </c>
      <c r="AU39" s="644" t="s">
        <v>326</v>
      </c>
      <c r="AV39" s="644" t="s">
        <v>933</v>
      </c>
      <c r="AW39" s="644" t="s">
        <v>944</v>
      </c>
      <c r="AX39" s="644" t="s">
        <v>315</v>
      </c>
      <c r="AY39" s="646">
        <v>0</v>
      </c>
      <c r="AZ39" s="646">
        <v>10000</v>
      </c>
      <c r="BA39" s="644" t="s">
        <v>315</v>
      </c>
      <c r="BB39" s="644" t="s">
        <v>315</v>
      </c>
      <c r="BC39" s="644" t="s">
        <v>335</v>
      </c>
      <c r="BD39" s="646">
        <v>11</v>
      </c>
      <c r="BE39" s="644" t="s">
        <v>328</v>
      </c>
      <c r="BF39" s="644" t="s">
        <v>329</v>
      </c>
      <c r="BG39" s="644"/>
      <c r="BH39" s="644" t="s">
        <v>963</v>
      </c>
      <c r="BI39" s="644" t="s">
        <v>964</v>
      </c>
      <c r="BJ39" s="644" t="s">
        <v>964</v>
      </c>
      <c r="BK39" s="644" t="s">
        <v>964</v>
      </c>
      <c r="BL39" s="644"/>
      <c r="BM39" s="644"/>
      <c r="BN39" s="644"/>
      <c r="BO39" s="644" t="s">
        <v>965</v>
      </c>
      <c r="BP39" s="644" t="s">
        <v>966</v>
      </c>
      <c r="BQ39" s="644"/>
      <c r="BR39" s="644"/>
      <c r="BS39" s="644"/>
      <c r="BT39" s="644" t="s">
        <v>605</v>
      </c>
      <c r="BU39" s="644" t="s">
        <v>330</v>
      </c>
      <c r="BV39" s="644" t="s">
        <v>331</v>
      </c>
      <c r="BW39" s="644" t="s">
        <v>742</v>
      </c>
      <c r="BX39" s="644" t="s">
        <v>342</v>
      </c>
      <c r="BY39" s="644" t="s">
        <v>342</v>
      </c>
      <c r="BZ39" s="644" t="s">
        <v>967</v>
      </c>
      <c r="CA39" s="644" t="s">
        <v>968</v>
      </c>
      <c r="CB39" s="644" t="s">
        <v>610</v>
      </c>
      <c r="CC39" s="648" t="s">
        <v>611</v>
      </c>
      <c r="CD39" s="644"/>
      <c r="CE39" s="644"/>
      <c r="CF39" s="644" t="s">
        <v>613</v>
      </c>
      <c r="CG39" s="644" t="s">
        <v>614</v>
      </c>
      <c r="CH39" s="643" t="s">
        <v>615</v>
      </c>
    </row>
    <row r="40" spans="1:86">
      <c r="A40" s="644" t="s">
        <v>969</v>
      </c>
      <c r="B40" s="644" t="s">
        <v>314</v>
      </c>
      <c r="C40" s="644" t="s">
        <v>315</v>
      </c>
      <c r="D40" s="644" t="s">
        <v>315</v>
      </c>
      <c r="E40" s="644" t="s">
        <v>316</v>
      </c>
      <c r="F40" s="644" t="s">
        <v>970</v>
      </c>
      <c r="G40" s="644" t="s">
        <v>317</v>
      </c>
      <c r="H40" s="644" t="s">
        <v>318</v>
      </c>
      <c r="I40" s="644" t="s">
        <v>316</v>
      </c>
      <c r="J40" s="644" t="s">
        <v>315</v>
      </c>
      <c r="M40" s="645">
        <v>25568.75</v>
      </c>
      <c r="N40" s="645">
        <v>44733.827384259297</v>
      </c>
      <c r="O40" s="646">
        <v>2</v>
      </c>
      <c r="P40" s="646">
        <v>4096</v>
      </c>
      <c r="Q40" s="646">
        <v>1</v>
      </c>
      <c r="R40" s="646">
        <v>1</v>
      </c>
      <c r="S40" s="644" t="s">
        <v>319</v>
      </c>
      <c r="T40" s="644" t="s">
        <v>971</v>
      </c>
      <c r="U40" s="644" t="s">
        <v>321</v>
      </c>
      <c r="V40" s="644" t="s">
        <v>321</v>
      </c>
      <c r="W40" s="644" t="s">
        <v>972</v>
      </c>
      <c r="X40" s="644" t="s">
        <v>757</v>
      </c>
      <c r="AD40" s="644"/>
      <c r="AE40" s="644"/>
      <c r="AF40" s="646">
        <v>1</v>
      </c>
      <c r="AG40" s="646">
        <v>0</v>
      </c>
      <c r="AH40" s="644" t="s">
        <v>714</v>
      </c>
      <c r="AK40" s="644" t="s">
        <v>321</v>
      </c>
      <c r="AL40" s="644" t="s">
        <v>322</v>
      </c>
      <c r="AM40" s="644" t="s">
        <v>323</v>
      </c>
      <c r="AN40" s="646">
        <v>-1</v>
      </c>
      <c r="AO40" s="646">
        <v>-1</v>
      </c>
      <c r="AP40" s="646">
        <v>260183</v>
      </c>
      <c r="AQ40" s="646">
        <v>73279</v>
      </c>
      <c r="AR40" s="646">
        <v>69096</v>
      </c>
      <c r="AS40" s="644" t="s">
        <v>324</v>
      </c>
      <c r="AT40" s="644" t="s">
        <v>325</v>
      </c>
      <c r="AU40" s="644" t="s">
        <v>326</v>
      </c>
      <c r="AV40" s="644"/>
      <c r="AW40" s="644"/>
      <c r="AX40" s="644" t="s">
        <v>315</v>
      </c>
      <c r="AY40" s="646">
        <v>0</v>
      </c>
      <c r="AZ40" s="646">
        <v>10000</v>
      </c>
      <c r="BA40" s="644" t="s">
        <v>315</v>
      </c>
      <c r="BB40" s="644" t="s">
        <v>315</v>
      </c>
      <c r="BC40" s="644" t="s">
        <v>335</v>
      </c>
      <c r="BD40" s="646">
        <v>15</v>
      </c>
      <c r="BE40" s="644" t="s">
        <v>328</v>
      </c>
      <c r="BF40" s="644" t="s">
        <v>329</v>
      </c>
      <c r="BG40" s="644"/>
      <c r="BH40" s="644" t="s">
        <v>973</v>
      </c>
      <c r="BI40" s="644" t="s">
        <v>974</v>
      </c>
      <c r="BJ40" s="644" t="s">
        <v>974</v>
      </c>
      <c r="BK40" s="644" t="s">
        <v>974</v>
      </c>
      <c r="BL40" s="644"/>
      <c r="BM40" s="644" t="s">
        <v>605</v>
      </c>
      <c r="BN40" s="644"/>
      <c r="BO40" s="644" t="s">
        <v>975</v>
      </c>
      <c r="BP40" s="644" t="s">
        <v>976</v>
      </c>
      <c r="BQ40" s="644"/>
      <c r="BR40" s="644"/>
      <c r="BS40" s="644"/>
      <c r="BT40" s="644" t="s">
        <v>605</v>
      </c>
      <c r="BU40" s="644" t="s">
        <v>330</v>
      </c>
      <c r="BV40" s="644" t="s">
        <v>720</v>
      </c>
      <c r="BW40" s="644" t="s">
        <v>977</v>
      </c>
      <c r="BX40" s="644" t="s">
        <v>916</v>
      </c>
      <c r="BY40" s="644" t="s">
        <v>916</v>
      </c>
      <c r="BZ40" s="644" t="s">
        <v>978</v>
      </c>
      <c r="CA40" s="644" t="s">
        <v>979</v>
      </c>
      <c r="CB40" s="644" t="s">
        <v>610</v>
      </c>
      <c r="CC40" s="648" t="s">
        <v>611</v>
      </c>
      <c r="CD40" s="644"/>
      <c r="CE40" s="644"/>
      <c r="CF40" s="644" t="s">
        <v>613</v>
      </c>
      <c r="CG40" s="644" t="s">
        <v>614</v>
      </c>
      <c r="CH40" s="643" t="s">
        <v>864</v>
      </c>
    </row>
    <row r="41" spans="1:86">
      <c r="A41" s="644" t="s">
        <v>980</v>
      </c>
      <c r="B41" s="644" t="s">
        <v>314</v>
      </c>
      <c r="C41" s="644" t="s">
        <v>315</v>
      </c>
      <c r="D41" s="644" t="s">
        <v>315</v>
      </c>
      <c r="E41" s="644" t="s">
        <v>316</v>
      </c>
      <c r="F41" s="644" t="s">
        <v>980</v>
      </c>
      <c r="G41" s="644" t="s">
        <v>317</v>
      </c>
      <c r="H41" s="644" t="s">
        <v>318</v>
      </c>
      <c r="I41" s="644" t="s">
        <v>316</v>
      </c>
      <c r="J41" s="644" t="s">
        <v>315</v>
      </c>
      <c r="M41" s="645">
        <v>25568.75</v>
      </c>
      <c r="N41" s="645">
        <v>44733.8268171296</v>
      </c>
      <c r="O41" s="646">
        <v>2</v>
      </c>
      <c r="P41" s="646">
        <v>69632</v>
      </c>
      <c r="Q41" s="646">
        <v>1</v>
      </c>
      <c r="R41" s="646">
        <v>6</v>
      </c>
      <c r="S41" s="644" t="s">
        <v>319</v>
      </c>
      <c r="T41" s="644" t="s">
        <v>320</v>
      </c>
      <c r="U41" s="644" t="s">
        <v>321</v>
      </c>
      <c r="V41" s="644" t="s">
        <v>321</v>
      </c>
      <c r="W41" s="644" t="s">
        <v>981</v>
      </c>
      <c r="X41" s="644" t="s">
        <v>982</v>
      </c>
      <c r="AD41" s="644"/>
      <c r="AE41" s="644"/>
      <c r="AF41" s="646">
        <v>1</v>
      </c>
      <c r="AG41" s="646">
        <v>0</v>
      </c>
      <c r="AH41" s="644" t="s">
        <v>338</v>
      </c>
      <c r="AK41" s="644" t="s">
        <v>321</v>
      </c>
      <c r="AL41" s="644" t="s">
        <v>322</v>
      </c>
      <c r="AM41" s="644" t="s">
        <v>323</v>
      </c>
      <c r="AN41" s="646">
        <v>-1</v>
      </c>
      <c r="AO41" s="646">
        <v>-1</v>
      </c>
      <c r="AP41" s="646">
        <v>2426229</v>
      </c>
      <c r="AQ41" s="646">
        <v>2365981</v>
      </c>
      <c r="AR41" s="646">
        <v>2296256</v>
      </c>
      <c r="AS41" s="644" t="s">
        <v>324</v>
      </c>
      <c r="AT41" s="644" t="s">
        <v>325</v>
      </c>
      <c r="AU41" s="644" t="s">
        <v>326</v>
      </c>
      <c r="AV41" s="644"/>
      <c r="AW41" s="644"/>
      <c r="AX41" s="644" t="s">
        <v>315</v>
      </c>
      <c r="AY41" s="646">
        <v>0</v>
      </c>
      <c r="AZ41" s="646">
        <v>10000</v>
      </c>
      <c r="BA41" s="644" t="s">
        <v>315</v>
      </c>
      <c r="BB41" s="644" t="s">
        <v>315</v>
      </c>
      <c r="BC41" s="644" t="s">
        <v>335</v>
      </c>
      <c r="BD41" s="646">
        <v>15</v>
      </c>
      <c r="BE41" s="644" t="s">
        <v>909</v>
      </c>
      <c r="BF41" s="644" t="s">
        <v>329</v>
      </c>
      <c r="BG41" s="644"/>
      <c r="BH41" s="644" t="s">
        <v>983</v>
      </c>
      <c r="BI41" s="644" t="s">
        <v>984</v>
      </c>
      <c r="BJ41" s="644" t="s">
        <v>984</v>
      </c>
      <c r="BK41" s="644" t="s">
        <v>984</v>
      </c>
      <c r="BL41" s="644" t="s">
        <v>985</v>
      </c>
      <c r="BM41" s="644"/>
      <c r="BN41" s="644"/>
      <c r="BO41" s="644" t="s">
        <v>986</v>
      </c>
      <c r="BP41" s="644" t="s">
        <v>987</v>
      </c>
      <c r="BQ41" s="644"/>
      <c r="BR41" s="644"/>
      <c r="BS41" s="644"/>
      <c r="BT41" s="644" t="s">
        <v>605</v>
      </c>
      <c r="BU41" s="644" t="s">
        <v>330</v>
      </c>
      <c r="BV41" s="644" t="s">
        <v>331</v>
      </c>
      <c r="BW41" s="644" t="s">
        <v>683</v>
      </c>
      <c r="BX41" s="644" t="s">
        <v>916</v>
      </c>
      <c r="BY41" s="644" t="s">
        <v>916</v>
      </c>
      <c r="BZ41" s="644" t="s">
        <v>988</v>
      </c>
      <c r="CA41" s="644" t="s">
        <v>989</v>
      </c>
      <c r="CB41" s="644" t="s">
        <v>610</v>
      </c>
      <c r="CC41" s="648" t="s">
        <v>611</v>
      </c>
      <c r="CD41" s="644"/>
      <c r="CE41" s="644" t="s">
        <v>612</v>
      </c>
      <c r="CF41" s="644" t="s">
        <v>613</v>
      </c>
      <c r="CG41" s="644" t="s">
        <v>614</v>
      </c>
      <c r="CH41" s="643" t="s">
        <v>864</v>
      </c>
    </row>
    <row r="42" spans="1:86">
      <c r="A42" s="644" t="s">
        <v>990</v>
      </c>
      <c r="B42" s="644" t="s">
        <v>314</v>
      </c>
      <c r="C42" s="644" t="s">
        <v>315</v>
      </c>
      <c r="D42" s="644" t="s">
        <v>315</v>
      </c>
      <c r="E42" s="644" t="s">
        <v>316</v>
      </c>
      <c r="F42" s="644" t="s">
        <v>990</v>
      </c>
      <c r="G42" s="644" t="s">
        <v>317</v>
      </c>
      <c r="H42" s="644" t="s">
        <v>318</v>
      </c>
      <c r="I42" s="644" t="s">
        <v>316</v>
      </c>
      <c r="J42" s="644" t="s">
        <v>315</v>
      </c>
      <c r="M42" s="645">
        <v>44629.4937615741</v>
      </c>
      <c r="N42" s="645">
        <v>44733.8253819444</v>
      </c>
      <c r="O42" s="646">
        <v>8</v>
      </c>
      <c r="P42" s="646">
        <v>3072</v>
      </c>
      <c r="Q42" s="646">
        <v>10</v>
      </c>
      <c r="R42" s="646">
        <v>1</v>
      </c>
      <c r="S42" s="644" t="s">
        <v>337</v>
      </c>
      <c r="T42" s="644" t="s">
        <v>320</v>
      </c>
      <c r="V42" s="644" t="s">
        <v>321</v>
      </c>
      <c r="W42" s="644" t="s">
        <v>991</v>
      </c>
      <c r="AA42" s="644" t="s">
        <v>619</v>
      </c>
      <c r="AB42" s="644" t="s">
        <v>992</v>
      </c>
      <c r="AC42" s="644" t="s">
        <v>328</v>
      </c>
      <c r="AD42" s="644" t="s">
        <v>328</v>
      </c>
      <c r="AE42" s="644" t="s">
        <v>328</v>
      </c>
      <c r="AF42" s="646">
        <v>1</v>
      </c>
      <c r="AG42" s="646">
        <v>4096</v>
      </c>
      <c r="AH42" s="644" t="s">
        <v>338</v>
      </c>
      <c r="AK42" s="644" t="s">
        <v>321</v>
      </c>
      <c r="AL42" s="644" t="s">
        <v>322</v>
      </c>
      <c r="AM42" s="644" t="s">
        <v>323</v>
      </c>
      <c r="AN42" s="646">
        <v>-1</v>
      </c>
      <c r="AO42" s="646">
        <v>-1</v>
      </c>
      <c r="AP42" s="646">
        <v>5578</v>
      </c>
      <c r="AQ42" s="646">
        <v>5578</v>
      </c>
      <c r="AR42" s="646">
        <v>2412</v>
      </c>
      <c r="AS42" s="644" t="s">
        <v>324</v>
      </c>
      <c r="AT42" s="644" t="s">
        <v>325</v>
      </c>
      <c r="AU42" s="644" t="s">
        <v>326</v>
      </c>
      <c r="AV42" s="644"/>
      <c r="AW42" s="644"/>
      <c r="AX42" s="644" t="s">
        <v>315</v>
      </c>
      <c r="AY42" s="646">
        <v>0</v>
      </c>
      <c r="AZ42" s="646">
        <v>10000</v>
      </c>
      <c r="BA42" s="644" t="s">
        <v>315</v>
      </c>
      <c r="BB42" s="644" t="s">
        <v>315</v>
      </c>
      <c r="BC42" s="644" t="s">
        <v>335</v>
      </c>
      <c r="BD42" s="646">
        <v>10</v>
      </c>
      <c r="BE42" s="644" t="s">
        <v>328</v>
      </c>
      <c r="BF42" s="644" t="s">
        <v>329</v>
      </c>
      <c r="BG42" s="644"/>
      <c r="BH42" s="644" t="s">
        <v>993</v>
      </c>
      <c r="BI42" s="644" t="s">
        <v>994</v>
      </c>
      <c r="BJ42" s="644" t="s">
        <v>994</v>
      </c>
      <c r="BK42" s="644" t="s">
        <v>994</v>
      </c>
      <c r="BL42" s="644"/>
      <c r="BM42" s="644"/>
      <c r="BN42" s="644"/>
      <c r="BO42" s="644"/>
      <c r="BP42" s="644"/>
      <c r="BQ42" s="644"/>
      <c r="BR42" s="644"/>
      <c r="BS42" s="644"/>
      <c r="BT42" s="644"/>
      <c r="BU42" s="644" t="s">
        <v>330</v>
      </c>
      <c r="BV42" s="644" t="s">
        <v>331</v>
      </c>
      <c r="BW42" s="644" t="s">
        <v>630</v>
      </c>
      <c r="BX42" s="644" t="s">
        <v>339</v>
      </c>
      <c r="BY42" s="644" t="s">
        <v>332</v>
      </c>
      <c r="BZ42" s="644" t="s">
        <v>995</v>
      </c>
      <c r="CA42" s="644" t="s">
        <v>996</v>
      </c>
      <c r="CB42" s="644" t="s">
        <v>610</v>
      </c>
      <c r="CC42" s="648" t="s">
        <v>611</v>
      </c>
      <c r="CD42" s="644"/>
      <c r="CE42" s="644"/>
      <c r="CF42" s="644" t="s">
        <v>613</v>
      </c>
      <c r="CG42" s="644" t="s">
        <v>614</v>
      </c>
      <c r="CH42" s="643" t="s">
        <v>615</v>
      </c>
    </row>
    <row r="43" spans="1:86">
      <c r="A43" s="644" t="s">
        <v>997</v>
      </c>
      <c r="B43" s="644" t="s">
        <v>314</v>
      </c>
      <c r="C43" s="644" t="s">
        <v>315</v>
      </c>
      <c r="D43" s="644" t="s">
        <v>315</v>
      </c>
      <c r="E43" s="644" t="s">
        <v>316</v>
      </c>
      <c r="F43" s="644" t="s">
        <v>997</v>
      </c>
      <c r="G43" s="644" t="s">
        <v>317</v>
      </c>
      <c r="H43" s="644" t="s">
        <v>318</v>
      </c>
      <c r="I43" s="644" t="s">
        <v>316</v>
      </c>
      <c r="J43" s="644" t="s">
        <v>315</v>
      </c>
      <c r="M43" s="645">
        <v>44629.551608796297</v>
      </c>
      <c r="N43" s="645">
        <v>44733.825798611098</v>
      </c>
      <c r="O43" s="646">
        <v>8</v>
      </c>
      <c r="P43" s="646">
        <v>3072</v>
      </c>
      <c r="Q43" s="646">
        <v>10</v>
      </c>
      <c r="R43" s="646">
        <v>1</v>
      </c>
      <c r="S43" s="644" t="s">
        <v>337</v>
      </c>
      <c r="T43" s="644" t="s">
        <v>320</v>
      </c>
      <c r="V43" s="644" t="s">
        <v>321</v>
      </c>
      <c r="W43" s="644" t="s">
        <v>998</v>
      </c>
      <c r="Y43" s="644" t="s">
        <v>619</v>
      </c>
      <c r="Z43" s="644" t="s">
        <v>328</v>
      </c>
      <c r="AA43" s="644" t="s">
        <v>328</v>
      </c>
      <c r="AB43" s="644" t="s">
        <v>328</v>
      </c>
      <c r="AC43" s="644" t="s">
        <v>328</v>
      </c>
      <c r="AD43" s="644" t="s">
        <v>328</v>
      </c>
      <c r="AE43" s="644" t="s">
        <v>328</v>
      </c>
      <c r="AF43" s="646">
        <v>1</v>
      </c>
      <c r="AG43" s="646">
        <v>4096</v>
      </c>
      <c r="AH43" s="644" t="s">
        <v>338</v>
      </c>
      <c r="AK43" s="644" t="s">
        <v>321</v>
      </c>
      <c r="AL43" s="644" t="s">
        <v>322</v>
      </c>
      <c r="AM43" s="644" t="s">
        <v>323</v>
      </c>
      <c r="AN43" s="646">
        <v>-1</v>
      </c>
      <c r="AO43" s="646">
        <v>-1</v>
      </c>
      <c r="AP43" s="646">
        <v>5470</v>
      </c>
      <c r="AQ43" s="646">
        <v>5470</v>
      </c>
      <c r="AR43" s="646">
        <v>2304</v>
      </c>
      <c r="AS43" s="644" t="s">
        <v>324</v>
      </c>
      <c r="AT43" s="644" t="s">
        <v>325</v>
      </c>
      <c r="AU43" s="644" t="s">
        <v>326</v>
      </c>
      <c r="AV43" s="644"/>
      <c r="AW43" s="644"/>
      <c r="AX43" s="644" t="s">
        <v>315</v>
      </c>
      <c r="AY43" s="646">
        <v>0</v>
      </c>
      <c r="AZ43" s="646">
        <v>10000</v>
      </c>
      <c r="BA43" s="644" t="s">
        <v>315</v>
      </c>
      <c r="BB43" s="644" t="s">
        <v>315</v>
      </c>
      <c r="BC43" s="644" t="s">
        <v>335</v>
      </c>
      <c r="BD43" s="646">
        <v>10</v>
      </c>
      <c r="BE43" s="644" t="s">
        <v>328</v>
      </c>
      <c r="BF43" s="644" t="s">
        <v>329</v>
      </c>
      <c r="BG43" s="644"/>
      <c r="BH43" s="644" t="s">
        <v>999</v>
      </c>
      <c r="BI43" s="644" t="s">
        <v>1000</v>
      </c>
      <c r="BJ43" s="644" t="s">
        <v>1000</v>
      </c>
      <c r="BK43" s="644" t="s">
        <v>1000</v>
      </c>
      <c r="BL43" s="644"/>
      <c r="BM43" s="644"/>
      <c r="BN43" s="644"/>
      <c r="BO43" s="644"/>
      <c r="BP43" s="644"/>
      <c r="BQ43" s="644"/>
      <c r="BR43" s="644"/>
      <c r="BS43" s="644"/>
      <c r="BT43" s="644"/>
      <c r="BU43" s="644" t="s">
        <v>330</v>
      </c>
      <c r="BV43" s="644" t="s">
        <v>331</v>
      </c>
      <c r="BW43" s="644" t="s">
        <v>606</v>
      </c>
      <c r="BX43" s="644" t="s">
        <v>339</v>
      </c>
      <c r="BY43" s="644" t="s">
        <v>332</v>
      </c>
      <c r="BZ43" s="644" t="s">
        <v>1001</v>
      </c>
      <c r="CA43" s="644" t="s">
        <v>1002</v>
      </c>
      <c r="CB43" s="644" t="s">
        <v>610</v>
      </c>
      <c r="CC43" s="648" t="s">
        <v>611</v>
      </c>
      <c r="CD43" s="644"/>
      <c r="CE43" s="644"/>
      <c r="CF43" s="644" t="s">
        <v>613</v>
      </c>
      <c r="CG43" s="644" t="s">
        <v>614</v>
      </c>
      <c r="CH43" s="643" t="s">
        <v>615</v>
      </c>
    </row>
    <row r="44" spans="1:86">
      <c r="A44" s="644" t="s">
        <v>1003</v>
      </c>
      <c r="B44" s="644" t="s">
        <v>314</v>
      </c>
      <c r="C44" s="644" t="s">
        <v>315</v>
      </c>
      <c r="D44" s="644" t="s">
        <v>315</v>
      </c>
      <c r="E44" s="644" t="s">
        <v>316</v>
      </c>
      <c r="F44" s="644" t="s">
        <v>1004</v>
      </c>
      <c r="G44" s="644" t="s">
        <v>317</v>
      </c>
      <c r="H44" s="644" t="s">
        <v>318</v>
      </c>
      <c r="I44" s="644" t="s">
        <v>316</v>
      </c>
      <c r="J44" s="644" t="s">
        <v>315</v>
      </c>
      <c r="M44" s="645">
        <v>44511.381377314799</v>
      </c>
      <c r="N44" s="645">
        <v>44733.826180555603</v>
      </c>
      <c r="O44" s="646">
        <v>8</v>
      </c>
      <c r="P44" s="646">
        <v>14336</v>
      </c>
      <c r="Q44" s="646">
        <v>2</v>
      </c>
      <c r="R44" s="646">
        <v>2</v>
      </c>
      <c r="S44" s="644" t="s">
        <v>337</v>
      </c>
      <c r="T44" s="644" t="s">
        <v>320</v>
      </c>
      <c r="V44" s="644" t="s">
        <v>321</v>
      </c>
      <c r="W44" s="644" t="s">
        <v>1005</v>
      </c>
      <c r="X44" s="644" t="s">
        <v>328</v>
      </c>
      <c r="Y44" s="644" t="s">
        <v>992</v>
      </c>
      <c r="AD44" s="644"/>
      <c r="AE44" s="644"/>
      <c r="AF44" s="646">
        <v>1</v>
      </c>
      <c r="AG44" s="646">
        <v>4096</v>
      </c>
      <c r="AH44" s="644" t="s">
        <v>338</v>
      </c>
      <c r="AK44" s="644" t="s">
        <v>321</v>
      </c>
      <c r="AL44" s="644" t="s">
        <v>322</v>
      </c>
      <c r="AM44" s="644" t="s">
        <v>323</v>
      </c>
      <c r="AN44" s="646">
        <v>-1</v>
      </c>
      <c r="AO44" s="646">
        <v>-1</v>
      </c>
      <c r="AP44" s="646">
        <v>138408</v>
      </c>
      <c r="AQ44" s="646">
        <v>118900</v>
      </c>
      <c r="AR44" s="646">
        <v>104468</v>
      </c>
      <c r="AS44" s="644" t="s">
        <v>324</v>
      </c>
      <c r="AT44" s="644" t="s">
        <v>325</v>
      </c>
      <c r="AU44" s="644" t="s">
        <v>326</v>
      </c>
      <c r="AV44" s="644"/>
      <c r="AW44" s="644"/>
      <c r="AX44" s="644" t="s">
        <v>315</v>
      </c>
      <c r="AY44" s="646">
        <v>0</v>
      </c>
      <c r="AZ44" s="646">
        <v>10000</v>
      </c>
      <c r="BA44" s="644" t="s">
        <v>315</v>
      </c>
      <c r="BB44" s="644" t="s">
        <v>315</v>
      </c>
      <c r="BC44" s="644" t="s">
        <v>335</v>
      </c>
      <c r="BD44" s="646">
        <v>10</v>
      </c>
      <c r="BE44" s="644" t="s">
        <v>328</v>
      </c>
      <c r="BF44" s="644" t="s">
        <v>329</v>
      </c>
      <c r="BG44" s="644"/>
      <c r="BH44" s="644" t="s">
        <v>1006</v>
      </c>
      <c r="BI44" s="644" t="s">
        <v>1007</v>
      </c>
      <c r="BJ44" s="644" t="s">
        <v>1007</v>
      </c>
      <c r="BK44" s="644" t="s">
        <v>1007</v>
      </c>
      <c r="BL44" s="644" t="s">
        <v>602</v>
      </c>
      <c r="BM44" s="644"/>
      <c r="BN44" s="644"/>
      <c r="BO44" s="644" t="s">
        <v>1008</v>
      </c>
      <c r="BP44" s="644" t="s">
        <v>1009</v>
      </c>
      <c r="BQ44" s="644"/>
      <c r="BR44" s="644"/>
      <c r="BS44" s="644"/>
      <c r="BT44" s="644" t="s">
        <v>605</v>
      </c>
      <c r="BU44" s="644" t="s">
        <v>330</v>
      </c>
      <c r="BV44" s="644" t="s">
        <v>331</v>
      </c>
      <c r="BW44" s="644" t="s">
        <v>622</v>
      </c>
      <c r="BX44" s="644" t="s">
        <v>607</v>
      </c>
      <c r="BY44" s="644"/>
      <c r="BZ44" s="644" t="s">
        <v>1010</v>
      </c>
      <c r="CA44" s="644" t="s">
        <v>1011</v>
      </c>
      <c r="CB44" s="644" t="s">
        <v>610</v>
      </c>
      <c r="CC44" s="648" t="s">
        <v>611</v>
      </c>
      <c r="CD44" s="644"/>
      <c r="CE44" s="644" t="s">
        <v>612</v>
      </c>
      <c r="CF44" s="644" t="s">
        <v>613</v>
      </c>
      <c r="CG44" s="644" t="s">
        <v>614</v>
      </c>
      <c r="CH44" s="643" t="s">
        <v>615</v>
      </c>
    </row>
    <row r="45" spans="1:86">
      <c r="A45" s="644" t="s">
        <v>1012</v>
      </c>
      <c r="B45" s="644" t="s">
        <v>314</v>
      </c>
      <c r="C45" s="644" t="s">
        <v>315</v>
      </c>
      <c r="D45" s="644" t="s">
        <v>315</v>
      </c>
      <c r="E45" s="644" t="s">
        <v>316</v>
      </c>
      <c r="F45" s="644" t="s">
        <v>1012</v>
      </c>
      <c r="G45" s="644" t="s">
        <v>317</v>
      </c>
      <c r="H45" s="644" t="s">
        <v>318</v>
      </c>
      <c r="I45" s="644" t="s">
        <v>316</v>
      </c>
      <c r="J45" s="644" t="s">
        <v>315</v>
      </c>
      <c r="M45" s="645">
        <v>44629.4937615741</v>
      </c>
      <c r="N45" s="645">
        <v>44733.825416666703</v>
      </c>
      <c r="O45" s="646">
        <v>8</v>
      </c>
      <c r="P45" s="646">
        <v>3072</v>
      </c>
      <c r="Q45" s="646">
        <v>10</v>
      </c>
      <c r="R45" s="646">
        <v>1</v>
      </c>
      <c r="S45" s="644" t="s">
        <v>337</v>
      </c>
      <c r="T45" s="644" t="s">
        <v>320</v>
      </c>
      <c r="V45" s="644" t="s">
        <v>321</v>
      </c>
      <c r="W45" s="644" t="s">
        <v>1013</v>
      </c>
      <c r="AA45" s="644" t="s">
        <v>619</v>
      </c>
      <c r="AB45" s="644" t="s">
        <v>1014</v>
      </c>
      <c r="AC45" s="644" t="s">
        <v>328</v>
      </c>
      <c r="AD45" s="644" t="s">
        <v>328</v>
      </c>
      <c r="AE45" s="644" t="s">
        <v>328</v>
      </c>
      <c r="AF45" s="646">
        <v>1</v>
      </c>
      <c r="AG45" s="646">
        <v>4096</v>
      </c>
      <c r="AH45" s="644" t="s">
        <v>338</v>
      </c>
      <c r="AK45" s="644" t="s">
        <v>321</v>
      </c>
      <c r="AL45" s="644" t="s">
        <v>322</v>
      </c>
      <c r="AM45" s="644" t="s">
        <v>323</v>
      </c>
      <c r="AN45" s="646">
        <v>-1</v>
      </c>
      <c r="AO45" s="646">
        <v>-1</v>
      </c>
      <c r="AP45" s="646">
        <v>5554</v>
      </c>
      <c r="AQ45" s="646">
        <v>5554</v>
      </c>
      <c r="AR45" s="646">
        <v>2388</v>
      </c>
      <c r="AS45" s="644" t="s">
        <v>324</v>
      </c>
      <c r="AT45" s="644" t="s">
        <v>325</v>
      </c>
      <c r="AU45" s="644" t="s">
        <v>326</v>
      </c>
      <c r="AV45" s="644"/>
      <c r="AW45" s="644"/>
      <c r="AX45" s="644" t="s">
        <v>315</v>
      </c>
      <c r="AY45" s="646">
        <v>0</v>
      </c>
      <c r="AZ45" s="646">
        <v>10000</v>
      </c>
      <c r="BA45" s="644" t="s">
        <v>315</v>
      </c>
      <c r="BB45" s="644" t="s">
        <v>315</v>
      </c>
      <c r="BC45" s="644" t="s">
        <v>335</v>
      </c>
      <c r="BD45" s="646">
        <v>10</v>
      </c>
      <c r="BE45" s="644" t="s">
        <v>328</v>
      </c>
      <c r="BF45" s="644" t="s">
        <v>329</v>
      </c>
      <c r="BG45" s="644"/>
      <c r="BH45" s="644" t="s">
        <v>1015</v>
      </c>
      <c r="BI45" s="644" t="s">
        <v>1016</v>
      </c>
      <c r="BJ45" s="644" t="s">
        <v>1016</v>
      </c>
      <c r="BK45" s="644" t="s">
        <v>1016</v>
      </c>
      <c r="BL45" s="644"/>
      <c r="BM45" s="644"/>
      <c r="BN45" s="644"/>
      <c r="BO45" s="644"/>
      <c r="BP45" s="644"/>
      <c r="BQ45" s="644"/>
      <c r="BR45" s="644"/>
      <c r="BS45" s="644"/>
      <c r="BT45" s="644"/>
      <c r="BU45" s="644" t="s">
        <v>330</v>
      </c>
      <c r="BV45" s="644" t="s">
        <v>331</v>
      </c>
      <c r="BW45" s="644" t="s">
        <v>653</v>
      </c>
      <c r="BX45" s="644" t="s">
        <v>339</v>
      </c>
      <c r="BY45" s="644" t="s">
        <v>332</v>
      </c>
      <c r="BZ45" s="644" t="s">
        <v>1017</v>
      </c>
      <c r="CA45" s="644" t="s">
        <v>1018</v>
      </c>
      <c r="CB45" s="644" t="s">
        <v>610</v>
      </c>
      <c r="CC45" s="648" t="s">
        <v>611</v>
      </c>
      <c r="CD45" s="644"/>
      <c r="CE45" s="644"/>
      <c r="CF45" s="644" t="s">
        <v>613</v>
      </c>
      <c r="CG45" s="644" t="s">
        <v>614</v>
      </c>
      <c r="CH45" s="643" t="s">
        <v>615</v>
      </c>
    </row>
    <row r="46" spans="1:86">
      <c r="A46" s="644" t="s">
        <v>1019</v>
      </c>
      <c r="B46" s="644" t="s">
        <v>314</v>
      </c>
      <c r="C46" s="644" t="s">
        <v>315</v>
      </c>
      <c r="D46" s="644" t="s">
        <v>315</v>
      </c>
      <c r="E46" s="644" t="s">
        <v>316</v>
      </c>
      <c r="F46" s="644" t="s">
        <v>1019</v>
      </c>
      <c r="G46" s="644" t="s">
        <v>317</v>
      </c>
      <c r="H46" s="644" t="s">
        <v>318</v>
      </c>
      <c r="I46" s="644" t="s">
        <v>316</v>
      </c>
      <c r="J46" s="644" t="s">
        <v>315</v>
      </c>
      <c r="M46" s="645">
        <v>44629.5516319444</v>
      </c>
      <c r="N46" s="645">
        <v>44734.605960648201</v>
      </c>
      <c r="O46" s="646">
        <v>8</v>
      </c>
      <c r="P46" s="646">
        <v>3072</v>
      </c>
      <c r="Q46" s="646">
        <v>10</v>
      </c>
      <c r="R46" s="646">
        <v>1</v>
      </c>
      <c r="S46" s="644" t="s">
        <v>337</v>
      </c>
      <c r="T46" s="644" t="s">
        <v>320</v>
      </c>
      <c r="V46" s="644" t="s">
        <v>321</v>
      </c>
      <c r="W46" s="644" t="s">
        <v>1020</v>
      </c>
      <c r="Y46" s="644" t="s">
        <v>619</v>
      </c>
      <c r="Z46" s="644" t="s">
        <v>328</v>
      </c>
      <c r="AA46" s="644" t="s">
        <v>328</v>
      </c>
      <c r="AB46" s="644" t="s">
        <v>328</v>
      </c>
      <c r="AC46" s="644" t="s">
        <v>328</v>
      </c>
      <c r="AD46" s="644" t="s">
        <v>328</v>
      </c>
      <c r="AE46" s="644" t="s">
        <v>328</v>
      </c>
      <c r="AF46" s="646">
        <v>1</v>
      </c>
      <c r="AG46" s="646">
        <v>4096</v>
      </c>
      <c r="AH46" s="644" t="s">
        <v>338</v>
      </c>
      <c r="AK46" s="644" t="s">
        <v>321</v>
      </c>
      <c r="AL46" s="644" t="s">
        <v>322</v>
      </c>
      <c r="AM46" s="644" t="s">
        <v>323</v>
      </c>
      <c r="AN46" s="646">
        <v>-1</v>
      </c>
      <c r="AO46" s="646">
        <v>-1</v>
      </c>
      <c r="AP46" s="646">
        <v>5470</v>
      </c>
      <c r="AQ46" s="646">
        <v>5470</v>
      </c>
      <c r="AR46" s="646">
        <v>2304</v>
      </c>
      <c r="AS46" s="644" t="s">
        <v>324</v>
      </c>
      <c r="AT46" s="644" t="s">
        <v>325</v>
      </c>
      <c r="AU46" s="644" t="s">
        <v>326</v>
      </c>
      <c r="AV46" s="644"/>
      <c r="AW46" s="644"/>
      <c r="AX46" s="644" t="s">
        <v>315</v>
      </c>
      <c r="AY46" s="646">
        <v>0</v>
      </c>
      <c r="AZ46" s="646">
        <v>10000</v>
      </c>
      <c r="BA46" s="644" t="s">
        <v>315</v>
      </c>
      <c r="BB46" s="644" t="s">
        <v>315</v>
      </c>
      <c r="BC46" s="644" t="s">
        <v>335</v>
      </c>
      <c r="BD46" s="646">
        <v>10</v>
      </c>
      <c r="BE46" s="644" t="s">
        <v>328</v>
      </c>
      <c r="BF46" s="644" t="s">
        <v>329</v>
      </c>
      <c r="BG46" s="644"/>
      <c r="BH46" s="644" t="s">
        <v>1021</v>
      </c>
      <c r="BI46" s="644" t="s">
        <v>1022</v>
      </c>
      <c r="BJ46" s="644" t="s">
        <v>1022</v>
      </c>
      <c r="BK46" s="644" t="s">
        <v>1022</v>
      </c>
      <c r="BL46" s="644"/>
      <c r="BM46" s="644"/>
      <c r="BN46" s="644"/>
      <c r="BO46" s="644"/>
      <c r="BP46" s="644"/>
      <c r="BQ46" s="644"/>
      <c r="BR46" s="644"/>
      <c r="BS46" s="644"/>
      <c r="BT46" s="644"/>
      <c r="BU46" s="644" t="s">
        <v>330</v>
      </c>
      <c r="BV46" s="644" t="s">
        <v>331</v>
      </c>
      <c r="BW46" s="644" t="s">
        <v>630</v>
      </c>
      <c r="BX46" s="644" t="s">
        <v>339</v>
      </c>
      <c r="BY46" s="644" t="s">
        <v>332</v>
      </c>
      <c r="BZ46" s="644" t="s">
        <v>1023</v>
      </c>
      <c r="CA46" s="644" t="s">
        <v>1024</v>
      </c>
      <c r="CB46" s="644" t="s">
        <v>610</v>
      </c>
      <c r="CC46" s="648" t="s">
        <v>611</v>
      </c>
      <c r="CD46" s="644"/>
      <c r="CE46" s="644"/>
      <c r="CF46" s="644" t="s">
        <v>613</v>
      </c>
      <c r="CG46" s="644" t="s">
        <v>614</v>
      </c>
      <c r="CH46" s="643" t="s">
        <v>615</v>
      </c>
    </row>
    <row r="47" spans="1:86">
      <c r="A47" s="644" t="s">
        <v>1025</v>
      </c>
      <c r="B47" s="644" t="s">
        <v>314</v>
      </c>
      <c r="C47" s="644" t="s">
        <v>315</v>
      </c>
      <c r="D47" s="644" t="s">
        <v>315</v>
      </c>
      <c r="E47" s="644" t="s">
        <v>316</v>
      </c>
      <c r="F47" s="644" t="s">
        <v>1026</v>
      </c>
      <c r="G47" s="644" t="s">
        <v>317</v>
      </c>
      <c r="H47" s="644" t="s">
        <v>318</v>
      </c>
      <c r="I47" s="644" t="s">
        <v>316</v>
      </c>
      <c r="J47" s="644" t="s">
        <v>315</v>
      </c>
      <c r="M47" s="645">
        <v>44511.3847916667</v>
      </c>
      <c r="N47" s="645">
        <v>44733.826157407399</v>
      </c>
      <c r="O47" s="646">
        <v>8</v>
      </c>
      <c r="P47" s="646">
        <v>14336</v>
      </c>
      <c r="Q47" s="646">
        <v>2</v>
      </c>
      <c r="R47" s="646">
        <v>2</v>
      </c>
      <c r="S47" s="644" t="s">
        <v>337</v>
      </c>
      <c r="T47" s="644" t="s">
        <v>320</v>
      </c>
      <c r="V47" s="644" t="s">
        <v>321</v>
      </c>
      <c r="W47" s="644" t="s">
        <v>1027</v>
      </c>
      <c r="X47" s="644" t="s">
        <v>328</v>
      </c>
      <c r="Y47" s="644" t="s">
        <v>1014</v>
      </c>
      <c r="AD47" s="644"/>
      <c r="AE47" s="644"/>
      <c r="AF47" s="646">
        <v>1</v>
      </c>
      <c r="AG47" s="646">
        <v>4096</v>
      </c>
      <c r="AH47" s="644" t="s">
        <v>338</v>
      </c>
      <c r="AK47" s="644" t="s">
        <v>321</v>
      </c>
      <c r="AL47" s="644" t="s">
        <v>322</v>
      </c>
      <c r="AM47" s="644" t="s">
        <v>323</v>
      </c>
      <c r="AN47" s="646">
        <v>-1</v>
      </c>
      <c r="AO47" s="646">
        <v>-1</v>
      </c>
      <c r="AP47" s="646">
        <v>116831</v>
      </c>
      <c r="AQ47" s="646">
        <v>25855</v>
      </c>
      <c r="AR47" s="646">
        <v>11424</v>
      </c>
      <c r="AS47" s="644" t="s">
        <v>324</v>
      </c>
      <c r="AT47" s="644" t="s">
        <v>325</v>
      </c>
      <c r="AU47" s="644" t="s">
        <v>326</v>
      </c>
      <c r="AV47" s="644"/>
      <c r="AW47" s="644"/>
      <c r="AX47" s="644" t="s">
        <v>315</v>
      </c>
      <c r="AY47" s="646">
        <v>0</v>
      </c>
      <c r="AZ47" s="646">
        <v>10000</v>
      </c>
      <c r="BA47" s="644" t="s">
        <v>315</v>
      </c>
      <c r="BB47" s="644" t="s">
        <v>315</v>
      </c>
      <c r="BC47" s="644" t="s">
        <v>335</v>
      </c>
      <c r="BD47" s="646">
        <v>10</v>
      </c>
      <c r="BE47" s="644" t="s">
        <v>328</v>
      </c>
      <c r="BF47" s="644" t="s">
        <v>329</v>
      </c>
      <c r="BG47" s="644"/>
      <c r="BH47" s="644" t="s">
        <v>1028</v>
      </c>
      <c r="BI47" s="644" t="s">
        <v>1029</v>
      </c>
      <c r="BJ47" s="644" t="s">
        <v>1029</v>
      </c>
      <c r="BK47" s="644" t="s">
        <v>1029</v>
      </c>
      <c r="BL47" s="644" t="s">
        <v>602</v>
      </c>
      <c r="BM47" s="644"/>
      <c r="BN47" s="644"/>
      <c r="BO47" s="644" t="s">
        <v>1030</v>
      </c>
      <c r="BP47" s="644" t="s">
        <v>1031</v>
      </c>
      <c r="BQ47" s="644"/>
      <c r="BR47" s="644"/>
      <c r="BS47" s="644"/>
      <c r="BT47" s="644" t="s">
        <v>605</v>
      </c>
      <c r="BU47" s="644" t="s">
        <v>330</v>
      </c>
      <c r="BV47" s="644" t="s">
        <v>331</v>
      </c>
      <c r="BW47" s="644" t="s">
        <v>646</v>
      </c>
      <c r="BX47" s="644" t="s">
        <v>607</v>
      </c>
      <c r="BY47" s="644"/>
      <c r="BZ47" s="644" t="s">
        <v>1032</v>
      </c>
      <c r="CA47" s="644" t="s">
        <v>1033</v>
      </c>
      <c r="CB47" s="644" t="s">
        <v>610</v>
      </c>
      <c r="CC47" s="648" t="s">
        <v>611</v>
      </c>
      <c r="CD47" s="644"/>
      <c r="CE47" s="644" t="s">
        <v>612</v>
      </c>
      <c r="CF47" s="644" t="s">
        <v>613</v>
      </c>
      <c r="CG47" s="644" t="s">
        <v>614</v>
      </c>
      <c r="CH47" s="643" t="s">
        <v>615</v>
      </c>
    </row>
    <row r="48" spans="1:86">
      <c r="A48" s="644" t="s">
        <v>1034</v>
      </c>
      <c r="B48" s="644" t="s">
        <v>314</v>
      </c>
      <c r="C48" s="644" t="s">
        <v>315</v>
      </c>
      <c r="D48" s="644" t="s">
        <v>315</v>
      </c>
      <c r="E48" s="644" t="s">
        <v>316</v>
      </c>
      <c r="F48" s="644" t="s">
        <v>1034</v>
      </c>
      <c r="G48" s="644" t="s">
        <v>317</v>
      </c>
      <c r="H48" s="644" t="s">
        <v>318</v>
      </c>
      <c r="I48" s="644" t="s">
        <v>316</v>
      </c>
      <c r="J48" s="644" t="s">
        <v>315</v>
      </c>
      <c r="M48" s="645">
        <v>44629.494050925903</v>
      </c>
      <c r="N48" s="645">
        <v>44733.825590277796</v>
      </c>
      <c r="O48" s="646">
        <v>8</v>
      </c>
      <c r="P48" s="646">
        <v>3072</v>
      </c>
      <c r="Q48" s="646">
        <v>10</v>
      </c>
      <c r="R48" s="646">
        <v>1</v>
      </c>
      <c r="S48" s="644" t="s">
        <v>337</v>
      </c>
      <c r="T48" s="644" t="s">
        <v>320</v>
      </c>
      <c r="V48" s="644" t="s">
        <v>321</v>
      </c>
      <c r="W48" s="644" t="s">
        <v>1035</v>
      </c>
      <c r="AA48" s="644" t="s">
        <v>619</v>
      </c>
      <c r="AB48" s="644" t="s">
        <v>1036</v>
      </c>
      <c r="AC48" s="644" t="s">
        <v>328</v>
      </c>
      <c r="AD48" s="644" t="s">
        <v>328</v>
      </c>
      <c r="AE48" s="644" t="s">
        <v>328</v>
      </c>
      <c r="AF48" s="646">
        <v>1</v>
      </c>
      <c r="AG48" s="646">
        <v>4096</v>
      </c>
      <c r="AH48" s="644" t="s">
        <v>338</v>
      </c>
      <c r="AK48" s="644" t="s">
        <v>321</v>
      </c>
      <c r="AL48" s="644" t="s">
        <v>322</v>
      </c>
      <c r="AM48" s="644" t="s">
        <v>323</v>
      </c>
      <c r="AN48" s="646">
        <v>-1</v>
      </c>
      <c r="AO48" s="646">
        <v>-1</v>
      </c>
      <c r="AP48" s="646">
        <v>5578</v>
      </c>
      <c r="AQ48" s="646">
        <v>5578</v>
      </c>
      <c r="AR48" s="646">
        <v>2412</v>
      </c>
      <c r="AS48" s="644" t="s">
        <v>324</v>
      </c>
      <c r="AT48" s="644" t="s">
        <v>325</v>
      </c>
      <c r="AU48" s="644" t="s">
        <v>326</v>
      </c>
      <c r="AV48" s="644"/>
      <c r="AW48" s="644"/>
      <c r="AX48" s="644" t="s">
        <v>315</v>
      </c>
      <c r="AY48" s="646">
        <v>0</v>
      </c>
      <c r="AZ48" s="646">
        <v>10000</v>
      </c>
      <c r="BA48" s="644" t="s">
        <v>315</v>
      </c>
      <c r="BB48" s="644" t="s">
        <v>315</v>
      </c>
      <c r="BC48" s="644" t="s">
        <v>335</v>
      </c>
      <c r="BD48" s="646">
        <v>10</v>
      </c>
      <c r="BE48" s="644" t="s">
        <v>328</v>
      </c>
      <c r="BF48" s="644" t="s">
        <v>329</v>
      </c>
      <c r="BG48" s="644"/>
      <c r="BH48" s="644" t="s">
        <v>1037</v>
      </c>
      <c r="BI48" s="644" t="s">
        <v>1038</v>
      </c>
      <c r="BJ48" s="644" t="s">
        <v>1038</v>
      </c>
      <c r="BK48" s="644" t="s">
        <v>1038</v>
      </c>
      <c r="BL48" s="644"/>
      <c r="BM48" s="644"/>
      <c r="BN48" s="644"/>
      <c r="BO48" s="644"/>
      <c r="BP48" s="644"/>
      <c r="BQ48" s="644"/>
      <c r="BR48" s="644"/>
      <c r="BS48" s="644"/>
      <c r="BT48" s="644"/>
      <c r="BU48" s="644" t="s">
        <v>330</v>
      </c>
      <c r="BV48" s="644" t="s">
        <v>331</v>
      </c>
      <c r="BW48" s="644" t="s">
        <v>834</v>
      </c>
      <c r="BX48" s="644" t="s">
        <v>339</v>
      </c>
      <c r="BY48" s="644" t="s">
        <v>332</v>
      </c>
      <c r="BZ48" s="644" t="s">
        <v>1039</v>
      </c>
      <c r="CA48" s="644" t="s">
        <v>1040</v>
      </c>
      <c r="CB48" s="644" t="s">
        <v>610</v>
      </c>
      <c r="CC48" s="648" t="s">
        <v>611</v>
      </c>
      <c r="CD48" s="644"/>
      <c r="CE48" s="644"/>
      <c r="CF48" s="644" t="s">
        <v>613</v>
      </c>
      <c r="CG48" s="644" t="s">
        <v>614</v>
      </c>
      <c r="CH48" s="643" t="s">
        <v>615</v>
      </c>
    </row>
    <row r="49" spans="1:86">
      <c r="A49" s="644" t="s">
        <v>1041</v>
      </c>
      <c r="B49" s="644" t="s">
        <v>314</v>
      </c>
      <c r="C49" s="644" t="s">
        <v>315</v>
      </c>
      <c r="D49" s="644" t="s">
        <v>315</v>
      </c>
      <c r="E49" s="644" t="s">
        <v>316</v>
      </c>
      <c r="F49" s="644" t="s">
        <v>1041</v>
      </c>
      <c r="G49" s="644" t="s">
        <v>317</v>
      </c>
      <c r="H49" s="644" t="s">
        <v>318</v>
      </c>
      <c r="I49" s="644" t="s">
        <v>316</v>
      </c>
      <c r="J49" s="644" t="s">
        <v>315</v>
      </c>
      <c r="M49" s="645">
        <v>44629.551782407398</v>
      </c>
      <c r="N49" s="645">
        <v>44739.9601273148</v>
      </c>
      <c r="O49" s="646">
        <v>8</v>
      </c>
      <c r="P49" s="646">
        <v>3072</v>
      </c>
      <c r="Q49" s="646">
        <v>10</v>
      </c>
      <c r="R49" s="646">
        <v>1</v>
      </c>
      <c r="S49" s="644" t="s">
        <v>337</v>
      </c>
      <c r="T49" s="644" t="s">
        <v>320</v>
      </c>
      <c r="V49" s="644" t="s">
        <v>321</v>
      </c>
      <c r="W49" s="644" t="s">
        <v>1042</v>
      </c>
      <c r="Y49" s="644" t="s">
        <v>619</v>
      </c>
      <c r="Z49" s="644" t="s">
        <v>328</v>
      </c>
      <c r="AA49" s="644" t="s">
        <v>328</v>
      </c>
      <c r="AB49" s="644" t="s">
        <v>328</v>
      </c>
      <c r="AC49" s="644" t="s">
        <v>328</v>
      </c>
      <c r="AD49" s="644" t="s">
        <v>328</v>
      </c>
      <c r="AE49" s="644" t="s">
        <v>328</v>
      </c>
      <c r="AF49" s="646">
        <v>1</v>
      </c>
      <c r="AG49" s="646">
        <v>4096</v>
      </c>
      <c r="AH49" s="644" t="s">
        <v>338</v>
      </c>
      <c r="AK49" s="644" t="s">
        <v>321</v>
      </c>
      <c r="AL49" s="644" t="s">
        <v>322</v>
      </c>
      <c r="AM49" s="644" t="s">
        <v>323</v>
      </c>
      <c r="AN49" s="646">
        <v>-1</v>
      </c>
      <c r="AO49" s="646">
        <v>-1</v>
      </c>
      <c r="AP49" s="646">
        <v>5470</v>
      </c>
      <c r="AQ49" s="646">
        <v>5470</v>
      </c>
      <c r="AR49" s="646">
        <v>2304</v>
      </c>
      <c r="AS49" s="644" t="s">
        <v>324</v>
      </c>
      <c r="AT49" s="644" t="s">
        <v>325</v>
      </c>
      <c r="AU49" s="644" t="s">
        <v>326</v>
      </c>
      <c r="AV49" s="644"/>
      <c r="AW49" s="644"/>
      <c r="AX49" s="644" t="s">
        <v>315</v>
      </c>
      <c r="AY49" s="646">
        <v>0</v>
      </c>
      <c r="AZ49" s="646">
        <v>10000</v>
      </c>
      <c r="BA49" s="644" t="s">
        <v>315</v>
      </c>
      <c r="BB49" s="644" t="s">
        <v>315</v>
      </c>
      <c r="BC49" s="644" t="s">
        <v>335</v>
      </c>
      <c r="BD49" s="646">
        <v>10</v>
      </c>
      <c r="BE49" s="644" t="s">
        <v>328</v>
      </c>
      <c r="BF49" s="644" t="s">
        <v>329</v>
      </c>
      <c r="BG49" s="644"/>
      <c r="BH49" s="644" t="s">
        <v>1043</v>
      </c>
      <c r="BI49" s="644" t="s">
        <v>1044</v>
      </c>
      <c r="BJ49" s="644" t="s">
        <v>1044</v>
      </c>
      <c r="BK49" s="644" t="s">
        <v>1044</v>
      </c>
      <c r="BL49" s="644"/>
      <c r="BM49" s="644"/>
      <c r="BN49" s="644"/>
      <c r="BO49" s="644"/>
      <c r="BP49" s="644"/>
      <c r="BQ49" s="644"/>
      <c r="BR49" s="644"/>
      <c r="BS49" s="644"/>
      <c r="BT49" s="644"/>
      <c r="BU49" s="644" t="s">
        <v>330</v>
      </c>
      <c r="BV49" s="644" t="s">
        <v>331</v>
      </c>
      <c r="BW49" s="644" t="s">
        <v>606</v>
      </c>
      <c r="BX49" s="644" t="s">
        <v>339</v>
      </c>
      <c r="BY49" s="644" t="s">
        <v>332</v>
      </c>
      <c r="BZ49" s="644" t="s">
        <v>1045</v>
      </c>
      <c r="CA49" s="644" t="s">
        <v>1046</v>
      </c>
      <c r="CB49" s="644" t="s">
        <v>610</v>
      </c>
      <c r="CC49" s="648" t="s">
        <v>611</v>
      </c>
      <c r="CD49" s="644"/>
      <c r="CE49" s="644"/>
      <c r="CF49" s="644" t="s">
        <v>613</v>
      </c>
      <c r="CG49" s="644" t="s">
        <v>614</v>
      </c>
      <c r="CH49" s="643" t="s">
        <v>615</v>
      </c>
    </row>
    <row r="50" spans="1:86">
      <c r="A50" s="644" t="s">
        <v>1047</v>
      </c>
      <c r="B50" s="644" t="s">
        <v>314</v>
      </c>
      <c r="C50" s="644" t="s">
        <v>315</v>
      </c>
      <c r="D50" s="644" t="s">
        <v>315</v>
      </c>
      <c r="E50" s="644" t="s">
        <v>316</v>
      </c>
      <c r="F50" s="644" t="s">
        <v>1048</v>
      </c>
      <c r="G50" s="644" t="s">
        <v>317</v>
      </c>
      <c r="H50" s="644" t="s">
        <v>318</v>
      </c>
      <c r="I50" s="644" t="s">
        <v>316</v>
      </c>
      <c r="J50" s="644" t="s">
        <v>315</v>
      </c>
      <c r="M50" s="645">
        <v>44511.389351851903</v>
      </c>
      <c r="N50" s="645">
        <v>44733.825856481497</v>
      </c>
      <c r="O50" s="646">
        <v>8</v>
      </c>
      <c r="P50" s="646">
        <v>14336</v>
      </c>
      <c r="Q50" s="646">
        <v>2</v>
      </c>
      <c r="R50" s="646">
        <v>2</v>
      </c>
      <c r="S50" s="644" t="s">
        <v>337</v>
      </c>
      <c r="T50" s="644" t="s">
        <v>320</v>
      </c>
      <c r="V50" s="644" t="s">
        <v>321</v>
      </c>
      <c r="W50" s="644" t="s">
        <v>1049</v>
      </c>
      <c r="X50" s="644" t="s">
        <v>328</v>
      </c>
      <c r="Y50" s="644" t="s">
        <v>1036</v>
      </c>
      <c r="AD50" s="644"/>
      <c r="AE50" s="644"/>
      <c r="AF50" s="646">
        <v>1</v>
      </c>
      <c r="AG50" s="646">
        <v>4096</v>
      </c>
      <c r="AH50" s="644" t="s">
        <v>338</v>
      </c>
      <c r="AK50" s="644" t="s">
        <v>321</v>
      </c>
      <c r="AL50" s="644" t="s">
        <v>322</v>
      </c>
      <c r="AM50" s="644" t="s">
        <v>323</v>
      </c>
      <c r="AN50" s="646">
        <v>-1</v>
      </c>
      <c r="AO50" s="646">
        <v>-1</v>
      </c>
      <c r="AP50" s="646">
        <v>116831</v>
      </c>
      <c r="AQ50" s="646">
        <v>25815</v>
      </c>
      <c r="AR50" s="646">
        <v>11384</v>
      </c>
      <c r="AS50" s="644" t="s">
        <v>324</v>
      </c>
      <c r="AT50" s="644" t="s">
        <v>325</v>
      </c>
      <c r="AU50" s="644" t="s">
        <v>326</v>
      </c>
      <c r="AV50" s="644"/>
      <c r="AW50" s="644"/>
      <c r="AX50" s="644" t="s">
        <v>315</v>
      </c>
      <c r="AY50" s="646">
        <v>0</v>
      </c>
      <c r="AZ50" s="646">
        <v>10000</v>
      </c>
      <c r="BA50" s="644" t="s">
        <v>315</v>
      </c>
      <c r="BB50" s="644" t="s">
        <v>315</v>
      </c>
      <c r="BC50" s="644" t="s">
        <v>335</v>
      </c>
      <c r="BD50" s="646">
        <v>10</v>
      </c>
      <c r="BE50" s="644" t="s">
        <v>328</v>
      </c>
      <c r="BF50" s="644" t="s">
        <v>329</v>
      </c>
      <c r="BG50" s="644"/>
      <c r="BH50" s="644" t="s">
        <v>1050</v>
      </c>
      <c r="BI50" s="644" t="s">
        <v>1051</v>
      </c>
      <c r="BJ50" s="644" t="s">
        <v>1051</v>
      </c>
      <c r="BK50" s="644" t="s">
        <v>1051</v>
      </c>
      <c r="BL50" s="644" t="s">
        <v>602</v>
      </c>
      <c r="BM50" s="644"/>
      <c r="BN50" s="644"/>
      <c r="BO50" s="644" t="s">
        <v>1052</v>
      </c>
      <c r="BP50" s="644" t="s">
        <v>1053</v>
      </c>
      <c r="BQ50" s="644"/>
      <c r="BR50" s="644"/>
      <c r="BS50" s="644"/>
      <c r="BT50" s="644" t="s">
        <v>605</v>
      </c>
      <c r="BU50" s="644" t="s">
        <v>330</v>
      </c>
      <c r="BV50" s="644" t="s">
        <v>331</v>
      </c>
      <c r="BW50" s="644" t="s">
        <v>630</v>
      </c>
      <c r="BX50" s="644" t="s">
        <v>607</v>
      </c>
      <c r="BY50" s="644"/>
      <c r="BZ50" s="644" t="s">
        <v>1054</v>
      </c>
      <c r="CA50" s="644" t="s">
        <v>1055</v>
      </c>
      <c r="CB50" s="644" t="s">
        <v>610</v>
      </c>
      <c r="CC50" s="648" t="s">
        <v>611</v>
      </c>
      <c r="CD50" s="644"/>
      <c r="CE50" s="644" t="s">
        <v>612</v>
      </c>
      <c r="CF50" s="644" t="s">
        <v>613</v>
      </c>
      <c r="CG50" s="644" t="s">
        <v>614</v>
      </c>
      <c r="CH50" s="643" t="s">
        <v>615</v>
      </c>
    </row>
    <row r="51" spans="1:86">
      <c r="A51" s="644" t="s">
        <v>1056</v>
      </c>
      <c r="B51" s="644" t="s">
        <v>314</v>
      </c>
      <c r="C51" s="644" t="s">
        <v>315</v>
      </c>
      <c r="D51" s="644" t="s">
        <v>315</v>
      </c>
      <c r="E51" s="644" t="s">
        <v>316</v>
      </c>
      <c r="F51" s="644" t="s">
        <v>1057</v>
      </c>
      <c r="G51" s="644" t="s">
        <v>317</v>
      </c>
      <c r="H51" s="644" t="s">
        <v>318</v>
      </c>
      <c r="I51" s="644" t="s">
        <v>316</v>
      </c>
      <c r="J51" s="644" t="s">
        <v>315</v>
      </c>
      <c r="M51" s="645">
        <v>25568.75</v>
      </c>
      <c r="N51" s="645">
        <v>44733.825208333299</v>
      </c>
      <c r="O51" s="646">
        <v>2</v>
      </c>
      <c r="P51" s="646">
        <v>8192</v>
      </c>
      <c r="Q51" s="646">
        <v>1</v>
      </c>
      <c r="R51" s="646">
        <v>2</v>
      </c>
      <c r="S51" s="644" t="s">
        <v>319</v>
      </c>
      <c r="T51" s="644" t="s">
        <v>320</v>
      </c>
      <c r="U51" s="644" t="s">
        <v>321</v>
      </c>
      <c r="V51" s="644" t="s">
        <v>321</v>
      </c>
      <c r="W51" s="644" t="s">
        <v>1058</v>
      </c>
      <c r="X51" s="644" t="s">
        <v>757</v>
      </c>
      <c r="AD51" s="644"/>
      <c r="AE51" s="644"/>
      <c r="AF51" s="646">
        <v>1</v>
      </c>
      <c r="AG51" s="646">
        <v>0</v>
      </c>
      <c r="AH51" s="644" t="s">
        <v>714</v>
      </c>
      <c r="AK51" s="644" t="s">
        <v>321</v>
      </c>
      <c r="AL51" s="644" t="s">
        <v>322</v>
      </c>
      <c r="AM51" s="644" t="s">
        <v>323</v>
      </c>
      <c r="AN51" s="646">
        <v>-1</v>
      </c>
      <c r="AO51" s="646">
        <v>-1</v>
      </c>
      <c r="AP51" s="646">
        <v>246274</v>
      </c>
      <c r="AQ51" s="646">
        <v>229226</v>
      </c>
      <c r="AR51" s="646">
        <v>220944</v>
      </c>
      <c r="AS51" s="644" t="s">
        <v>324</v>
      </c>
      <c r="AT51" s="644" t="s">
        <v>325</v>
      </c>
      <c r="AU51" s="644" t="s">
        <v>326</v>
      </c>
      <c r="AV51" s="644"/>
      <c r="AW51" s="644"/>
      <c r="AX51" s="644" t="s">
        <v>315</v>
      </c>
      <c r="AY51" s="646">
        <v>0</v>
      </c>
      <c r="AZ51" s="646">
        <v>10000</v>
      </c>
      <c r="BA51" s="644" t="s">
        <v>315</v>
      </c>
      <c r="BB51" s="644" t="s">
        <v>315</v>
      </c>
      <c r="BC51" s="644" t="s">
        <v>335</v>
      </c>
      <c r="BD51" s="646">
        <v>15</v>
      </c>
      <c r="BE51" s="644" t="s">
        <v>909</v>
      </c>
      <c r="BF51" s="644" t="s">
        <v>329</v>
      </c>
      <c r="BG51" s="644"/>
      <c r="BH51" s="644" t="s">
        <v>1059</v>
      </c>
      <c r="BI51" s="644" t="s">
        <v>1060</v>
      </c>
      <c r="BJ51" s="644" t="s">
        <v>1060</v>
      </c>
      <c r="BK51" s="644" t="s">
        <v>1060</v>
      </c>
      <c r="BL51" s="644" t="s">
        <v>1061</v>
      </c>
      <c r="BM51" s="644" t="s">
        <v>605</v>
      </c>
      <c r="BN51" s="644"/>
      <c r="BO51" s="644" t="s">
        <v>1062</v>
      </c>
      <c r="BP51" s="644" t="s">
        <v>1063</v>
      </c>
      <c r="BQ51" s="644"/>
      <c r="BR51" s="644"/>
      <c r="BS51" s="644"/>
      <c r="BT51" s="644" t="s">
        <v>605</v>
      </c>
      <c r="BU51" s="644" t="s">
        <v>330</v>
      </c>
      <c r="BV51" s="644" t="s">
        <v>720</v>
      </c>
      <c r="BW51" s="644" t="s">
        <v>1064</v>
      </c>
      <c r="BX51" s="644" t="s">
        <v>916</v>
      </c>
      <c r="BY51" s="644" t="s">
        <v>916</v>
      </c>
      <c r="BZ51" s="644" t="s">
        <v>1065</v>
      </c>
      <c r="CA51" s="644" t="s">
        <v>1066</v>
      </c>
      <c r="CB51" s="644" t="s">
        <v>610</v>
      </c>
      <c r="CC51" s="648" t="s">
        <v>611</v>
      </c>
      <c r="CD51" s="644"/>
      <c r="CE51" s="644"/>
      <c r="CF51" s="644" t="s">
        <v>613</v>
      </c>
      <c r="CG51" s="644" t="s">
        <v>614</v>
      </c>
      <c r="CH51" s="643" t="s">
        <v>864</v>
      </c>
    </row>
    <row r="52" spans="1:86">
      <c r="A52" s="644" t="s">
        <v>1067</v>
      </c>
      <c r="B52" s="644" t="s">
        <v>314</v>
      </c>
      <c r="C52" s="644" t="s">
        <v>315</v>
      </c>
      <c r="D52" s="644" t="s">
        <v>315</v>
      </c>
      <c r="E52" s="644" t="s">
        <v>316</v>
      </c>
      <c r="F52" s="644" t="s">
        <v>1067</v>
      </c>
      <c r="G52" s="644" t="s">
        <v>317</v>
      </c>
      <c r="H52" s="644" t="s">
        <v>318</v>
      </c>
      <c r="I52" s="644" t="s">
        <v>316</v>
      </c>
      <c r="J52" s="644" t="s">
        <v>315</v>
      </c>
      <c r="M52" s="645">
        <v>44629.494050925903</v>
      </c>
      <c r="N52" s="645">
        <v>44733.8258796296</v>
      </c>
      <c r="O52" s="646">
        <v>8</v>
      </c>
      <c r="P52" s="646">
        <v>3072</v>
      </c>
      <c r="Q52" s="646">
        <v>10</v>
      </c>
      <c r="R52" s="646">
        <v>1</v>
      </c>
      <c r="S52" s="644" t="s">
        <v>337</v>
      </c>
      <c r="T52" s="644" t="s">
        <v>320</v>
      </c>
      <c r="V52" s="644" t="s">
        <v>321</v>
      </c>
      <c r="W52" s="644" t="s">
        <v>1068</v>
      </c>
      <c r="AA52" s="644" t="s">
        <v>619</v>
      </c>
      <c r="AB52" s="644" t="s">
        <v>1069</v>
      </c>
      <c r="AC52" s="644" t="s">
        <v>328</v>
      </c>
      <c r="AD52" s="644" t="s">
        <v>328</v>
      </c>
      <c r="AE52" s="644" t="s">
        <v>328</v>
      </c>
      <c r="AF52" s="646">
        <v>1</v>
      </c>
      <c r="AG52" s="646">
        <v>4096</v>
      </c>
      <c r="AH52" s="644" t="s">
        <v>338</v>
      </c>
      <c r="AK52" s="644" t="s">
        <v>321</v>
      </c>
      <c r="AL52" s="644" t="s">
        <v>322</v>
      </c>
      <c r="AM52" s="644" t="s">
        <v>323</v>
      </c>
      <c r="AN52" s="646">
        <v>-1</v>
      </c>
      <c r="AO52" s="646">
        <v>-1</v>
      </c>
      <c r="AP52" s="646">
        <v>5594</v>
      </c>
      <c r="AQ52" s="646">
        <v>5594</v>
      </c>
      <c r="AR52" s="646">
        <v>2428</v>
      </c>
      <c r="AS52" s="644" t="s">
        <v>324</v>
      </c>
      <c r="AT52" s="644" t="s">
        <v>325</v>
      </c>
      <c r="AU52" s="644" t="s">
        <v>326</v>
      </c>
      <c r="AV52" s="644"/>
      <c r="AW52" s="644"/>
      <c r="AX52" s="644" t="s">
        <v>315</v>
      </c>
      <c r="AY52" s="646">
        <v>0</v>
      </c>
      <c r="AZ52" s="646">
        <v>10000</v>
      </c>
      <c r="BA52" s="644" t="s">
        <v>315</v>
      </c>
      <c r="BB52" s="644" t="s">
        <v>315</v>
      </c>
      <c r="BC52" s="644" t="s">
        <v>335</v>
      </c>
      <c r="BD52" s="646">
        <v>10</v>
      </c>
      <c r="BE52" s="644" t="s">
        <v>328</v>
      </c>
      <c r="BF52" s="644" t="s">
        <v>329</v>
      </c>
      <c r="BG52" s="644"/>
      <c r="BH52" s="644" t="s">
        <v>1070</v>
      </c>
      <c r="BI52" s="644" t="s">
        <v>1071</v>
      </c>
      <c r="BJ52" s="644" t="s">
        <v>1071</v>
      </c>
      <c r="BK52" s="644" t="s">
        <v>1071</v>
      </c>
      <c r="BL52" s="644"/>
      <c r="BM52" s="644"/>
      <c r="BN52" s="644"/>
      <c r="BO52" s="644"/>
      <c r="BP52" s="644"/>
      <c r="BQ52" s="644"/>
      <c r="BR52" s="644"/>
      <c r="BS52" s="644"/>
      <c r="BT52" s="644"/>
      <c r="BU52" s="644" t="s">
        <v>330</v>
      </c>
      <c r="BV52" s="644" t="s">
        <v>331</v>
      </c>
      <c r="BW52" s="644" t="s">
        <v>698</v>
      </c>
      <c r="BX52" s="644" t="s">
        <v>339</v>
      </c>
      <c r="BY52" s="644" t="s">
        <v>332</v>
      </c>
      <c r="BZ52" s="644" t="s">
        <v>1072</v>
      </c>
      <c r="CA52" s="644" t="s">
        <v>1073</v>
      </c>
      <c r="CB52" s="644" t="s">
        <v>610</v>
      </c>
      <c r="CC52" s="648" t="s">
        <v>611</v>
      </c>
      <c r="CD52" s="644"/>
      <c r="CE52" s="644"/>
      <c r="CF52" s="644" t="s">
        <v>613</v>
      </c>
      <c r="CG52" s="644" t="s">
        <v>614</v>
      </c>
      <c r="CH52" s="643" t="s">
        <v>615</v>
      </c>
    </row>
    <row r="53" spans="1:86">
      <c r="A53" s="644" t="s">
        <v>1074</v>
      </c>
      <c r="B53" s="644" t="s">
        <v>314</v>
      </c>
      <c r="C53" s="644" t="s">
        <v>315</v>
      </c>
      <c r="D53" s="644" t="s">
        <v>315</v>
      </c>
      <c r="E53" s="644" t="s">
        <v>316</v>
      </c>
      <c r="F53" s="644" t="s">
        <v>1074</v>
      </c>
      <c r="G53" s="644" t="s">
        <v>317</v>
      </c>
      <c r="H53" s="644" t="s">
        <v>318</v>
      </c>
      <c r="I53" s="644" t="s">
        <v>316</v>
      </c>
      <c r="J53" s="644" t="s">
        <v>315</v>
      </c>
      <c r="M53" s="645">
        <v>44629.551793981504</v>
      </c>
      <c r="N53" s="645">
        <v>44739.605706018498</v>
      </c>
      <c r="O53" s="646">
        <v>8</v>
      </c>
      <c r="P53" s="646">
        <v>3072</v>
      </c>
      <c r="Q53" s="646">
        <v>10</v>
      </c>
      <c r="R53" s="646">
        <v>1</v>
      </c>
      <c r="S53" s="644" t="s">
        <v>337</v>
      </c>
      <c r="T53" s="644" t="s">
        <v>320</v>
      </c>
      <c r="V53" s="644" t="s">
        <v>321</v>
      </c>
      <c r="W53" s="644" t="s">
        <v>1075</v>
      </c>
      <c r="Y53" s="644" t="s">
        <v>619</v>
      </c>
      <c r="Z53" s="644" t="s">
        <v>328</v>
      </c>
      <c r="AA53" s="644" t="s">
        <v>328</v>
      </c>
      <c r="AB53" s="644" t="s">
        <v>328</v>
      </c>
      <c r="AC53" s="644" t="s">
        <v>328</v>
      </c>
      <c r="AD53" s="644" t="s">
        <v>328</v>
      </c>
      <c r="AE53" s="644" t="s">
        <v>328</v>
      </c>
      <c r="AF53" s="646">
        <v>1</v>
      </c>
      <c r="AG53" s="646">
        <v>4096</v>
      </c>
      <c r="AH53" s="644" t="s">
        <v>338</v>
      </c>
      <c r="AK53" s="644" t="s">
        <v>321</v>
      </c>
      <c r="AL53" s="644" t="s">
        <v>322</v>
      </c>
      <c r="AM53" s="644" t="s">
        <v>323</v>
      </c>
      <c r="AN53" s="646">
        <v>-1</v>
      </c>
      <c r="AO53" s="646">
        <v>-1</v>
      </c>
      <c r="AP53" s="646">
        <v>5470</v>
      </c>
      <c r="AQ53" s="646">
        <v>5470</v>
      </c>
      <c r="AR53" s="646">
        <v>2304</v>
      </c>
      <c r="AS53" s="644" t="s">
        <v>324</v>
      </c>
      <c r="AT53" s="644" t="s">
        <v>325</v>
      </c>
      <c r="AU53" s="644" t="s">
        <v>326</v>
      </c>
      <c r="AV53" s="644"/>
      <c r="AW53" s="644"/>
      <c r="AX53" s="644" t="s">
        <v>315</v>
      </c>
      <c r="AY53" s="646">
        <v>0</v>
      </c>
      <c r="AZ53" s="646">
        <v>10000</v>
      </c>
      <c r="BA53" s="644" t="s">
        <v>315</v>
      </c>
      <c r="BB53" s="644" t="s">
        <v>315</v>
      </c>
      <c r="BC53" s="644" t="s">
        <v>335</v>
      </c>
      <c r="BD53" s="646">
        <v>10</v>
      </c>
      <c r="BE53" s="644" t="s">
        <v>328</v>
      </c>
      <c r="BF53" s="644" t="s">
        <v>329</v>
      </c>
      <c r="BG53" s="644"/>
      <c r="BH53" s="644" t="s">
        <v>1076</v>
      </c>
      <c r="BI53" s="644" t="s">
        <v>1077</v>
      </c>
      <c r="BJ53" s="644" t="s">
        <v>1077</v>
      </c>
      <c r="BK53" s="644" t="s">
        <v>1077</v>
      </c>
      <c r="BL53" s="644"/>
      <c r="BM53" s="644"/>
      <c r="BN53" s="644"/>
      <c r="BO53" s="644"/>
      <c r="BP53" s="644"/>
      <c r="BQ53" s="644"/>
      <c r="BR53" s="644"/>
      <c r="BS53" s="644"/>
      <c r="BT53" s="644"/>
      <c r="BU53" s="644" t="s">
        <v>330</v>
      </c>
      <c r="BV53" s="644" t="s">
        <v>331</v>
      </c>
      <c r="BW53" s="644" t="s">
        <v>683</v>
      </c>
      <c r="BX53" s="644" t="s">
        <v>339</v>
      </c>
      <c r="BY53" s="644" t="s">
        <v>332</v>
      </c>
      <c r="BZ53" s="644" t="s">
        <v>1078</v>
      </c>
      <c r="CA53" s="644" t="s">
        <v>1079</v>
      </c>
      <c r="CB53" s="644" t="s">
        <v>610</v>
      </c>
      <c r="CC53" s="648" t="s">
        <v>611</v>
      </c>
      <c r="CD53" s="644"/>
      <c r="CE53" s="644"/>
      <c r="CF53" s="644" t="s">
        <v>613</v>
      </c>
      <c r="CG53" s="644" t="s">
        <v>614</v>
      </c>
      <c r="CH53" s="643" t="s">
        <v>615</v>
      </c>
    </row>
    <row r="54" spans="1:86">
      <c r="A54" s="644" t="s">
        <v>1080</v>
      </c>
      <c r="B54" s="644" t="s">
        <v>314</v>
      </c>
      <c r="C54" s="644" t="s">
        <v>315</v>
      </c>
      <c r="D54" s="644" t="s">
        <v>315</v>
      </c>
      <c r="E54" s="644" t="s">
        <v>316</v>
      </c>
      <c r="F54" s="644" t="s">
        <v>1081</v>
      </c>
      <c r="G54" s="644" t="s">
        <v>317</v>
      </c>
      <c r="H54" s="644" t="s">
        <v>318</v>
      </c>
      <c r="I54" s="644" t="s">
        <v>316</v>
      </c>
      <c r="J54" s="644" t="s">
        <v>315</v>
      </c>
      <c r="M54" s="645">
        <v>44511.391504629602</v>
      </c>
      <c r="N54" s="645">
        <v>44733.826018518499</v>
      </c>
      <c r="O54" s="646">
        <v>8</v>
      </c>
      <c r="P54" s="646">
        <v>14336</v>
      </c>
      <c r="Q54" s="646">
        <v>2</v>
      </c>
      <c r="R54" s="646">
        <v>2</v>
      </c>
      <c r="S54" s="644" t="s">
        <v>337</v>
      </c>
      <c r="T54" s="644" t="s">
        <v>320</v>
      </c>
      <c r="V54" s="644" t="s">
        <v>321</v>
      </c>
      <c r="W54" s="644" t="s">
        <v>1082</v>
      </c>
      <c r="X54" s="644" t="s">
        <v>328</v>
      </c>
      <c r="Y54" s="644" t="s">
        <v>1069</v>
      </c>
      <c r="AD54" s="644"/>
      <c r="AE54" s="644"/>
      <c r="AF54" s="646">
        <v>1</v>
      </c>
      <c r="AG54" s="646">
        <v>4096</v>
      </c>
      <c r="AH54" s="644" t="s">
        <v>338</v>
      </c>
      <c r="AK54" s="644" t="s">
        <v>321</v>
      </c>
      <c r="AL54" s="644" t="s">
        <v>322</v>
      </c>
      <c r="AM54" s="644" t="s">
        <v>323</v>
      </c>
      <c r="AN54" s="646">
        <v>-1</v>
      </c>
      <c r="AO54" s="646">
        <v>-1</v>
      </c>
      <c r="AP54" s="646">
        <v>138407</v>
      </c>
      <c r="AQ54" s="646">
        <v>118955</v>
      </c>
      <c r="AR54" s="646">
        <v>104524</v>
      </c>
      <c r="AS54" s="644" t="s">
        <v>324</v>
      </c>
      <c r="AT54" s="644" t="s">
        <v>325</v>
      </c>
      <c r="AU54" s="644" t="s">
        <v>326</v>
      </c>
      <c r="AV54" s="644"/>
      <c r="AW54" s="644"/>
      <c r="AX54" s="644" t="s">
        <v>315</v>
      </c>
      <c r="AY54" s="646">
        <v>0</v>
      </c>
      <c r="AZ54" s="646">
        <v>10000</v>
      </c>
      <c r="BA54" s="644" t="s">
        <v>315</v>
      </c>
      <c r="BB54" s="644" t="s">
        <v>315</v>
      </c>
      <c r="BC54" s="644" t="s">
        <v>335</v>
      </c>
      <c r="BD54" s="646">
        <v>10</v>
      </c>
      <c r="BE54" s="644" t="s">
        <v>328</v>
      </c>
      <c r="BF54" s="644" t="s">
        <v>329</v>
      </c>
      <c r="BG54" s="644"/>
      <c r="BH54" s="644" t="s">
        <v>1083</v>
      </c>
      <c r="BI54" s="644" t="s">
        <v>1084</v>
      </c>
      <c r="BJ54" s="644" t="s">
        <v>1084</v>
      </c>
      <c r="BK54" s="644" t="s">
        <v>1084</v>
      </c>
      <c r="BL54" s="644" t="s">
        <v>602</v>
      </c>
      <c r="BM54" s="644"/>
      <c r="BN54" s="644"/>
      <c r="BO54" s="644" t="s">
        <v>1085</v>
      </c>
      <c r="BP54" s="644" t="s">
        <v>1086</v>
      </c>
      <c r="BQ54" s="644"/>
      <c r="BR54" s="644"/>
      <c r="BS54" s="644"/>
      <c r="BT54" s="644" t="s">
        <v>605</v>
      </c>
      <c r="BU54" s="644" t="s">
        <v>330</v>
      </c>
      <c r="BV54" s="644" t="s">
        <v>331</v>
      </c>
      <c r="BW54" s="644" t="s">
        <v>834</v>
      </c>
      <c r="BX54" s="644" t="s">
        <v>607</v>
      </c>
      <c r="BY54" s="644"/>
      <c r="BZ54" s="644" t="s">
        <v>1087</v>
      </c>
      <c r="CA54" s="644" t="s">
        <v>1088</v>
      </c>
      <c r="CB54" s="644" t="s">
        <v>610</v>
      </c>
      <c r="CC54" s="648" t="s">
        <v>611</v>
      </c>
      <c r="CD54" s="644"/>
      <c r="CE54" s="644" t="s">
        <v>612</v>
      </c>
      <c r="CF54" s="644" t="s">
        <v>613</v>
      </c>
      <c r="CG54" s="644" t="s">
        <v>614</v>
      </c>
      <c r="CH54" s="643" t="s">
        <v>615</v>
      </c>
    </row>
    <row r="55" spans="1:86">
      <c r="A55" s="644" t="s">
        <v>1089</v>
      </c>
      <c r="B55" s="644" t="s">
        <v>314</v>
      </c>
      <c r="C55" s="644" t="s">
        <v>315</v>
      </c>
      <c r="D55" s="644" t="s">
        <v>315</v>
      </c>
      <c r="E55" s="644" t="s">
        <v>316</v>
      </c>
      <c r="F55" s="644" t="s">
        <v>1089</v>
      </c>
      <c r="G55" s="644" t="s">
        <v>317</v>
      </c>
      <c r="H55" s="644" t="s">
        <v>318</v>
      </c>
      <c r="I55" s="644" t="s">
        <v>316</v>
      </c>
      <c r="J55" s="644" t="s">
        <v>315</v>
      </c>
      <c r="M55" s="645">
        <v>44629.494050925903</v>
      </c>
      <c r="N55" s="645">
        <v>44733.825347222199</v>
      </c>
      <c r="O55" s="646">
        <v>8</v>
      </c>
      <c r="P55" s="646">
        <v>3072</v>
      </c>
      <c r="Q55" s="646">
        <v>10</v>
      </c>
      <c r="R55" s="646">
        <v>1</v>
      </c>
      <c r="S55" s="644" t="s">
        <v>337</v>
      </c>
      <c r="T55" s="644" t="s">
        <v>320</v>
      </c>
      <c r="V55" s="644" t="s">
        <v>321</v>
      </c>
      <c r="W55" s="644" t="s">
        <v>1090</v>
      </c>
      <c r="AA55" s="644" t="s">
        <v>619</v>
      </c>
      <c r="AB55" s="644" t="s">
        <v>1091</v>
      </c>
      <c r="AC55" s="644" t="s">
        <v>328</v>
      </c>
      <c r="AD55" s="644" t="s">
        <v>328</v>
      </c>
      <c r="AE55" s="644" t="s">
        <v>328</v>
      </c>
      <c r="AF55" s="646">
        <v>1</v>
      </c>
      <c r="AG55" s="646">
        <v>4096</v>
      </c>
      <c r="AH55" s="644" t="s">
        <v>338</v>
      </c>
      <c r="AK55" s="644" t="s">
        <v>321</v>
      </c>
      <c r="AL55" s="644" t="s">
        <v>322</v>
      </c>
      <c r="AM55" s="644" t="s">
        <v>323</v>
      </c>
      <c r="AN55" s="646">
        <v>-1</v>
      </c>
      <c r="AO55" s="646">
        <v>-1</v>
      </c>
      <c r="AP55" s="646">
        <v>5578</v>
      </c>
      <c r="AQ55" s="646">
        <v>5578</v>
      </c>
      <c r="AR55" s="646">
        <v>2412</v>
      </c>
      <c r="AS55" s="644" t="s">
        <v>324</v>
      </c>
      <c r="AT55" s="644" t="s">
        <v>325</v>
      </c>
      <c r="AU55" s="644" t="s">
        <v>326</v>
      </c>
      <c r="AV55" s="644"/>
      <c r="AW55" s="644"/>
      <c r="AX55" s="644" t="s">
        <v>315</v>
      </c>
      <c r="AY55" s="646">
        <v>0</v>
      </c>
      <c r="AZ55" s="646">
        <v>10000</v>
      </c>
      <c r="BA55" s="644" t="s">
        <v>315</v>
      </c>
      <c r="BB55" s="644" t="s">
        <v>315</v>
      </c>
      <c r="BC55" s="644" t="s">
        <v>335</v>
      </c>
      <c r="BD55" s="646">
        <v>10</v>
      </c>
      <c r="BE55" s="644" t="s">
        <v>328</v>
      </c>
      <c r="BF55" s="644" t="s">
        <v>329</v>
      </c>
      <c r="BG55" s="644"/>
      <c r="BH55" s="644" t="s">
        <v>1092</v>
      </c>
      <c r="BI55" s="644" t="s">
        <v>1093</v>
      </c>
      <c r="BJ55" s="644" t="s">
        <v>1093</v>
      </c>
      <c r="BK55" s="644" t="s">
        <v>1093</v>
      </c>
      <c r="BL55" s="644"/>
      <c r="BM55" s="644"/>
      <c r="BN55" s="644"/>
      <c r="BO55" s="644"/>
      <c r="BP55" s="644"/>
      <c r="BQ55" s="644"/>
      <c r="BR55" s="644"/>
      <c r="BS55" s="644"/>
      <c r="BT55" s="644"/>
      <c r="BU55" s="644" t="s">
        <v>330</v>
      </c>
      <c r="BV55" s="644" t="s">
        <v>331</v>
      </c>
      <c r="BW55" s="644" t="s">
        <v>653</v>
      </c>
      <c r="BX55" s="644" t="s">
        <v>339</v>
      </c>
      <c r="BY55" s="644" t="s">
        <v>332</v>
      </c>
      <c r="BZ55" s="644" t="s">
        <v>1094</v>
      </c>
      <c r="CA55" s="644" t="s">
        <v>1095</v>
      </c>
      <c r="CB55" s="644" t="s">
        <v>610</v>
      </c>
      <c r="CC55" s="648" t="s">
        <v>611</v>
      </c>
      <c r="CD55" s="644"/>
      <c r="CE55" s="644"/>
      <c r="CF55" s="644" t="s">
        <v>613</v>
      </c>
      <c r="CG55" s="644" t="s">
        <v>614</v>
      </c>
      <c r="CH55" s="643" t="s">
        <v>615</v>
      </c>
    </row>
    <row r="56" spans="1:86">
      <c r="A56" s="644" t="s">
        <v>1096</v>
      </c>
      <c r="B56" s="644" t="s">
        <v>314</v>
      </c>
      <c r="C56" s="644" t="s">
        <v>315</v>
      </c>
      <c r="D56" s="644" t="s">
        <v>315</v>
      </c>
      <c r="E56" s="644" t="s">
        <v>316</v>
      </c>
      <c r="F56" s="644" t="s">
        <v>1096</v>
      </c>
      <c r="G56" s="644" t="s">
        <v>317</v>
      </c>
      <c r="H56" s="644" t="s">
        <v>318</v>
      </c>
      <c r="I56" s="644" t="s">
        <v>316</v>
      </c>
      <c r="J56" s="644" t="s">
        <v>315</v>
      </c>
      <c r="M56" s="645">
        <v>44629.551851851902</v>
      </c>
      <c r="N56" s="645">
        <v>44739.605717592603</v>
      </c>
      <c r="O56" s="646">
        <v>8</v>
      </c>
      <c r="P56" s="646">
        <v>3072</v>
      </c>
      <c r="Q56" s="646">
        <v>10</v>
      </c>
      <c r="R56" s="646">
        <v>1</v>
      </c>
      <c r="S56" s="644" t="s">
        <v>337</v>
      </c>
      <c r="T56" s="644" t="s">
        <v>320</v>
      </c>
      <c r="V56" s="644" t="s">
        <v>321</v>
      </c>
      <c r="W56" s="644" t="s">
        <v>1097</v>
      </c>
      <c r="Y56" s="644" t="s">
        <v>619</v>
      </c>
      <c r="Z56" s="644" t="s">
        <v>328</v>
      </c>
      <c r="AA56" s="644" t="s">
        <v>328</v>
      </c>
      <c r="AB56" s="644" t="s">
        <v>328</v>
      </c>
      <c r="AC56" s="644" t="s">
        <v>328</v>
      </c>
      <c r="AD56" s="644" t="s">
        <v>328</v>
      </c>
      <c r="AE56" s="644" t="s">
        <v>328</v>
      </c>
      <c r="AF56" s="646">
        <v>1</v>
      </c>
      <c r="AG56" s="646">
        <v>4096</v>
      </c>
      <c r="AH56" s="644" t="s">
        <v>338</v>
      </c>
      <c r="AK56" s="644" t="s">
        <v>321</v>
      </c>
      <c r="AL56" s="644" t="s">
        <v>322</v>
      </c>
      <c r="AM56" s="644" t="s">
        <v>323</v>
      </c>
      <c r="AN56" s="646">
        <v>-1</v>
      </c>
      <c r="AO56" s="646">
        <v>-1</v>
      </c>
      <c r="AP56" s="646">
        <v>5470</v>
      </c>
      <c r="AQ56" s="646">
        <v>5470</v>
      </c>
      <c r="AR56" s="646">
        <v>2304</v>
      </c>
      <c r="AS56" s="644" t="s">
        <v>324</v>
      </c>
      <c r="AT56" s="644" t="s">
        <v>325</v>
      </c>
      <c r="AU56" s="644" t="s">
        <v>326</v>
      </c>
      <c r="AV56" s="644"/>
      <c r="AW56" s="644"/>
      <c r="AX56" s="644" t="s">
        <v>315</v>
      </c>
      <c r="AY56" s="646">
        <v>0</v>
      </c>
      <c r="AZ56" s="646">
        <v>10000</v>
      </c>
      <c r="BA56" s="644" t="s">
        <v>315</v>
      </c>
      <c r="BB56" s="644" t="s">
        <v>315</v>
      </c>
      <c r="BC56" s="644" t="s">
        <v>335</v>
      </c>
      <c r="BD56" s="646">
        <v>10</v>
      </c>
      <c r="BE56" s="644" t="s">
        <v>328</v>
      </c>
      <c r="BF56" s="644" t="s">
        <v>329</v>
      </c>
      <c r="BG56" s="644"/>
      <c r="BH56" s="644" t="s">
        <v>1098</v>
      </c>
      <c r="BI56" s="644" t="s">
        <v>1099</v>
      </c>
      <c r="BJ56" s="644" t="s">
        <v>1099</v>
      </c>
      <c r="BK56" s="644" t="s">
        <v>1099</v>
      </c>
      <c r="BL56" s="644"/>
      <c r="BM56" s="644"/>
      <c r="BN56" s="644"/>
      <c r="BO56" s="644"/>
      <c r="BP56" s="644"/>
      <c r="BQ56" s="644"/>
      <c r="BR56" s="644"/>
      <c r="BS56" s="644"/>
      <c r="BT56" s="644"/>
      <c r="BU56" s="644" t="s">
        <v>330</v>
      </c>
      <c r="BV56" s="644" t="s">
        <v>331</v>
      </c>
      <c r="BW56" s="644" t="s">
        <v>622</v>
      </c>
      <c r="BX56" s="644" t="s">
        <v>339</v>
      </c>
      <c r="BY56" s="644" t="s">
        <v>332</v>
      </c>
      <c r="BZ56" s="644" t="s">
        <v>1100</v>
      </c>
      <c r="CA56" s="644" t="s">
        <v>1101</v>
      </c>
      <c r="CB56" s="644" t="s">
        <v>610</v>
      </c>
      <c r="CC56" s="648" t="s">
        <v>611</v>
      </c>
      <c r="CD56" s="644"/>
      <c r="CE56" s="644"/>
      <c r="CF56" s="644" t="s">
        <v>613</v>
      </c>
      <c r="CG56" s="644" t="s">
        <v>614</v>
      </c>
      <c r="CH56" s="643" t="s">
        <v>615</v>
      </c>
    </row>
    <row r="57" spans="1:86">
      <c r="A57" s="644" t="s">
        <v>1102</v>
      </c>
      <c r="B57" s="644" t="s">
        <v>314</v>
      </c>
      <c r="C57" s="644" t="s">
        <v>315</v>
      </c>
      <c r="D57" s="644" t="s">
        <v>315</v>
      </c>
      <c r="E57" s="644" t="s">
        <v>316</v>
      </c>
      <c r="F57" s="644" t="s">
        <v>1103</v>
      </c>
      <c r="G57" s="644" t="s">
        <v>317</v>
      </c>
      <c r="H57" s="644" t="s">
        <v>318</v>
      </c>
      <c r="I57" s="644" t="s">
        <v>316</v>
      </c>
      <c r="J57" s="644" t="s">
        <v>315</v>
      </c>
      <c r="M57" s="645">
        <v>44608.523182870398</v>
      </c>
      <c r="N57" s="645">
        <v>44733.826203703698</v>
      </c>
      <c r="O57" s="646">
        <v>8</v>
      </c>
      <c r="P57" s="646">
        <v>14336</v>
      </c>
      <c r="Q57" s="646">
        <v>2</v>
      </c>
      <c r="R57" s="646">
        <v>2</v>
      </c>
      <c r="S57" s="644" t="s">
        <v>337</v>
      </c>
      <c r="T57" s="644" t="s">
        <v>320</v>
      </c>
      <c r="V57" s="644" t="s">
        <v>321</v>
      </c>
      <c r="W57" s="644" t="s">
        <v>1104</v>
      </c>
      <c r="X57" s="644" t="s">
        <v>328</v>
      </c>
      <c r="Y57" s="644" t="s">
        <v>1091</v>
      </c>
      <c r="AD57" s="644"/>
      <c r="AE57" s="644"/>
      <c r="AF57" s="646">
        <v>1</v>
      </c>
      <c r="AG57" s="646">
        <v>4096</v>
      </c>
      <c r="AH57" s="644" t="s">
        <v>338</v>
      </c>
      <c r="AK57" s="644" t="s">
        <v>321</v>
      </c>
      <c r="AL57" s="644" t="s">
        <v>322</v>
      </c>
      <c r="AM57" s="644" t="s">
        <v>323</v>
      </c>
      <c r="AN57" s="646">
        <v>-1</v>
      </c>
      <c r="AO57" s="646">
        <v>-1</v>
      </c>
      <c r="AP57" s="646">
        <v>138413</v>
      </c>
      <c r="AQ57" s="646">
        <v>119041</v>
      </c>
      <c r="AR57" s="646">
        <v>104604</v>
      </c>
      <c r="AS57" s="644" t="s">
        <v>324</v>
      </c>
      <c r="AT57" s="644" t="s">
        <v>325</v>
      </c>
      <c r="AU57" s="644" t="s">
        <v>326</v>
      </c>
      <c r="AV57" s="644"/>
      <c r="AW57" s="644"/>
      <c r="AX57" s="644" t="s">
        <v>315</v>
      </c>
      <c r="AY57" s="646">
        <v>0</v>
      </c>
      <c r="AZ57" s="646">
        <v>10000</v>
      </c>
      <c r="BA57" s="644" t="s">
        <v>315</v>
      </c>
      <c r="BB57" s="644" t="s">
        <v>315</v>
      </c>
      <c r="BC57" s="644" t="s">
        <v>335</v>
      </c>
      <c r="BD57" s="646">
        <v>10</v>
      </c>
      <c r="BE57" s="644" t="s">
        <v>328</v>
      </c>
      <c r="BF57" s="644" t="s">
        <v>329</v>
      </c>
      <c r="BG57" s="644"/>
      <c r="BH57" s="644" t="s">
        <v>1105</v>
      </c>
      <c r="BI57" s="644" t="s">
        <v>1106</v>
      </c>
      <c r="BJ57" s="644" t="s">
        <v>1106</v>
      </c>
      <c r="BK57" s="644" t="s">
        <v>1106</v>
      </c>
      <c r="BL57" s="644" t="s">
        <v>602</v>
      </c>
      <c r="BM57" s="644"/>
      <c r="BN57" s="644"/>
      <c r="BO57" s="644" t="s">
        <v>1107</v>
      </c>
      <c r="BP57" s="644" t="s">
        <v>1108</v>
      </c>
      <c r="BQ57" s="644"/>
      <c r="BR57" s="644"/>
      <c r="BS57" s="644"/>
      <c r="BT57" s="644" t="s">
        <v>605</v>
      </c>
      <c r="BU57" s="644" t="s">
        <v>330</v>
      </c>
      <c r="BV57" s="644" t="s">
        <v>331</v>
      </c>
      <c r="BW57" s="644" t="s">
        <v>742</v>
      </c>
      <c r="BX57" s="644" t="s">
        <v>607</v>
      </c>
      <c r="BY57" s="644"/>
      <c r="BZ57" s="644" t="s">
        <v>1109</v>
      </c>
      <c r="CA57" s="644" t="s">
        <v>1110</v>
      </c>
      <c r="CB57" s="644" t="s">
        <v>610</v>
      </c>
      <c r="CC57" s="648" t="s">
        <v>611</v>
      </c>
      <c r="CD57" s="644"/>
      <c r="CE57" s="644"/>
      <c r="CF57" s="644" t="s">
        <v>613</v>
      </c>
      <c r="CG57" s="644" t="s">
        <v>614</v>
      </c>
      <c r="CH57" s="643" t="s">
        <v>615</v>
      </c>
    </row>
    <row r="58" spans="1:86">
      <c r="A58" s="644" t="s">
        <v>1111</v>
      </c>
      <c r="B58" s="644" t="s">
        <v>333</v>
      </c>
      <c r="C58" s="644" t="s">
        <v>315</v>
      </c>
      <c r="D58" s="644" t="s">
        <v>315</v>
      </c>
      <c r="E58" s="644" t="s">
        <v>316</v>
      </c>
      <c r="G58" s="644" t="s">
        <v>317</v>
      </c>
      <c r="H58" s="644" t="s">
        <v>334</v>
      </c>
      <c r="I58" s="644" t="s">
        <v>323</v>
      </c>
      <c r="J58" s="644" t="s">
        <v>315</v>
      </c>
      <c r="M58" s="645">
        <v>44511.3956944444</v>
      </c>
      <c r="N58" s="645">
        <v>44733.826134259303</v>
      </c>
      <c r="O58" s="646">
        <v>8</v>
      </c>
      <c r="P58" s="646">
        <v>14336</v>
      </c>
      <c r="Q58" s="646">
        <v>2</v>
      </c>
      <c r="R58" s="646">
        <v>2</v>
      </c>
      <c r="T58" s="644" t="s">
        <v>320</v>
      </c>
      <c r="V58" s="644" t="s">
        <v>321</v>
      </c>
      <c r="W58" s="644"/>
      <c r="X58" s="644" t="s">
        <v>1112</v>
      </c>
      <c r="Y58" s="644" t="s">
        <v>1112</v>
      </c>
      <c r="AD58" s="644"/>
      <c r="AE58" s="644"/>
      <c r="AF58" s="646">
        <v>1</v>
      </c>
      <c r="AG58" s="646">
        <v>4096</v>
      </c>
      <c r="AH58" s="644" t="s">
        <v>338</v>
      </c>
      <c r="AL58" s="644" t="s">
        <v>322</v>
      </c>
      <c r="AM58" s="644" t="s">
        <v>323</v>
      </c>
      <c r="AN58" s="646">
        <v>-1</v>
      </c>
      <c r="AO58" s="646">
        <v>-1</v>
      </c>
      <c r="AP58" s="646">
        <v>115455</v>
      </c>
      <c r="AQ58" s="646">
        <v>96</v>
      </c>
      <c r="AR58" s="646">
        <v>96</v>
      </c>
      <c r="AS58" s="644" t="s">
        <v>324</v>
      </c>
      <c r="AT58" s="644" t="s">
        <v>325</v>
      </c>
      <c r="AU58" s="644" t="s">
        <v>326</v>
      </c>
      <c r="AV58" s="644"/>
      <c r="AW58" s="644"/>
      <c r="AX58" s="644" t="s">
        <v>315</v>
      </c>
      <c r="AY58" s="646">
        <v>0</v>
      </c>
      <c r="AZ58" s="646">
        <v>10000</v>
      </c>
      <c r="BA58" s="644" t="s">
        <v>315</v>
      </c>
      <c r="BB58" s="644" t="s">
        <v>315</v>
      </c>
      <c r="BC58" s="644" t="s">
        <v>335</v>
      </c>
      <c r="BD58" s="646">
        <v>10</v>
      </c>
      <c r="BE58" s="644" t="s">
        <v>328</v>
      </c>
      <c r="BF58" s="644" t="s">
        <v>329</v>
      </c>
      <c r="BG58" s="644"/>
      <c r="BH58" s="644" t="s">
        <v>1113</v>
      </c>
      <c r="BI58" s="644" t="s">
        <v>1114</v>
      </c>
      <c r="BJ58" s="644" t="s">
        <v>1114</v>
      </c>
      <c r="BK58" s="644" t="s">
        <v>1114</v>
      </c>
      <c r="BL58" s="644" t="s">
        <v>602</v>
      </c>
      <c r="BM58" s="644"/>
      <c r="BN58" s="644"/>
      <c r="BO58" s="644" t="s">
        <v>1115</v>
      </c>
      <c r="BP58" s="644" t="s">
        <v>1116</v>
      </c>
      <c r="BQ58" s="644"/>
      <c r="BR58" s="644"/>
      <c r="BS58" s="644"/>
      <c r="BT58" s="644" t="s">
        <v>605</v>
      </c>
      <c r="BU58" s="644" t="s">
        <v>330</v>
      </c>
      <c r="BV58" s="644" t="s">
        <v>331</v>
      </c>
      <c r="BW58" s="644" t="s">
        <v>834</v>
      </c>
      <c r="BX58" s="644" t="s">
        <v>607</v>
      </c>
      <c r="BY58" s="644" t="s">
        <v>607</v>
      </c>
      <c r="BZ58" s="644" t="s">
        <v>1117</v>
      </c>
      <c r="CA58" s="644" t="s">
        <v>1118</v>
      </c>
      <c r="CB58" s="644" t="s">
        <v>610</v>
      </c>
      <c r="CC58" s="648" t="s">
        <v>611</v>
      </c>
      <c r="CD58" s="644"/>
      <c r="CE58" s="644" t="s">
        <v>612</v>
      </c>
      <c r="CF58" s="644" t="s">
        <v>613</v>
      </c>
      <c r="CG58" s="644" t="s">
        <v>614</v>
      </c>
      <c r="CH58" s="643" t="s">
        <v>615</v>
      </c>
    </row>
    <row r="59" spans="1:86">
      <c r="A59" s="644" t="s">
        <v>1119</v>
      </c>
      <c r="B59" s="644" t="s">
        <v>314</v>
      </c>
      <c r="C59" s="644" t="s">
        <v>315</v>
      </c>
      <c r="D59" s="644" t="s">
        <v>315</v>
      </c>
      <c r="E59" s="644" t="s">
        <v>316</v>
      </c>
      <c r="F59" s="644" t="s">
        <v>1119</v>
      </c>
      <c r="G59" s="644" t="s">
        <v>317</v>
      </c>
      <c r="H59" s="644" t="s">
        <v>318</v>
      </c>
      <c r="I59" s="644" t="s">
        <v>316</v>
      </c>
      <c r="J59" s="644" t="s">
        <v>315</v>
      </c>
      <c r="M59" s="645">
        <v>44629.493750000001</v>
      </c>
      <c r="N59" s="645">
        <v>44739.605844907397</v>
      </c>
      <c r="O59" s="646">
        <v>8</v>
      </c>
      <c r="P59" s="646">
        <v>3072</v>
      </c>
      <c r="Q59" s="646">
        <v>10</v>
      </c>
      <c r="R59" s="646">
        <v>1</v>
      </c>
      <c r="S59" s="644" t="s">
        <v>337</v>
      </c>
      <c r="T59" s="644" t="s">
        <v>320</v>
      </c>
      <c r="V59" s="644" t="s">
        <v>321</v>
      </c>
      <c r="W59" s="644" t="s">
        <v>1120</v>
      </c>
      <c r="AA59" s="644" t="s">
        <v>619</v>
      </c>
      <c r="AB59" s="644" t="s">
        <v>1112</v>
      </c>
      <c r="AC59" s="644" t="s">
        <v>328</v>
      </c>
      <c r="AD59" s="644" t="s">
        <v>328</v>
      </c>
      <c r="AE59" s="644" t="s">
        <v>328</v>
      </c>
      <c r="AF59" s="646">
        <v>1</v>
      </c>
      <c r="AG59" s="646">
        <v>4096</v>
      </c>
      <c r="AH59" s="644" t="s">
        <v>338</v>
      </c>
      <c r="AK59" s="644" t="s">
        <v>321</v>
      </c>
      <c r="AL59" s="644" t="s">
        <v>322</v>
      </c>
      <c r="AM59" s="644" t="s">
        <v>323</v>
      </c>
      <c r="AN59" s="646">
        <v>-1</v>
      </c>
      <c r="AO59" s="646">
        <v>-1</v>
      </c>
      <c r="AP59" s="646">
        <v>5558</v>
      </c>
      <c r="AQ59" s="646">
        <v>5558</v>
      </c>
      <c r="AR59" s="646">
        <v>2392</v>
      </c>
      <c r="AS59" s="644" t="s">
        <v>324</v>
      </c>
      <c r="AT59" s="644" t="s">
        <v>325</v>
      </c>
      <c r="AU59" s="644" t="s">
        <v>326</v>
      </c>
      <c r="AV59" s="644"/>
      <c r="AW59" s="644"/>
      <c r="AX59" s="644" t="s">
        <v>315</v>
      </c>
      <c r="AY59" s="646">
        <v>0</v>
      </c>
      <c r="AZ59" s="646">
        <v>10000</v>
      </c>
      <c r="BA59" s="644" t="s">
        <v>315</v>
      </c>
      <c r="BB59" s="644" t="s">
        <v>315</v>
      </c>
      <c r="BC59" s="644" t="s">
        <v>335</v>
      </c>
      <c r="BD59" s="646">
        <v>10</v>
      </c>
      <c r="BE59" s="644" t="s">
        <v>328</v>
      </c>
      <c r="BF59" s="644" t="s">
        <v>329</v>
      </c>
      <c r="BG59" s="644"/>
      <c r="BH59" s="644" t="s">
        <v>1121</v>
      </c>
      <c r="BI59" s="644" t="s">
        <v>1122</v>
      </c>
      <c r="BJ59" s="644" t="s">
        <v>1122</v>
      </c>
      <c r="BK59" s="644" t="s">
        <v>1122</v>
      </c>
      <c r="BL59" s="644"/>
      <c r="BM59" s="644"/>
      <c r="BN59" s="644"/>
      <c r="BO59" s="644"/>
      <c r="BP59" s="644"/>
      <c r="BQ59" s="644"/>
      <c r="BR59" s="644"/>
      <c r="BS59" s="644"/>
      <c r="BT59" s="644"/>
      <c r="BU59" s="644" t="s">
        <v>330</v>
      </c>
      <c r="BV59" s="644" t="s">
        <v>331</v>
      </c>
      <c r="BW59" s="644" t="s">
        <v>683</v>
      </c>
      <c r="BX59" s="644" t="s">
        <v>339</v>
      </c>
      <c r="BY59" s="644" t="s">
        <v>332</v>
      </c>
      <c r="BZ59" s="644" t="s">
        <v>1123</v>
      </c>
      <c r="CA59" s="644" t="s">
        <v>1124</v>
      </c>
      <c r="CB59" s="644" t="s">
        <v>610</v>
      </c>
      <c r="CC59" s="648" t="s">
        <v>611</v>
      </c>
      <c r="CD59" s="644"/>
      <c r="CE59" s="644"/>
      <c r="CF59" s="644" t="s">
        <v>613</v>
      </c>
      <c r="CG59" s="644" t="s">
        <v>614</v>
      </c>
      <c r="CH59" s="643" t="s">
        <v>615</v>
      </c>
    </row>
    <row r="60" spans="1:86">
      <c r="A60" s="644" t="s">
        <v>1125</v>
      </c>
      <c r="B60" s="644" t="s">
        <v>314</v>
      </c>
      <c r="C60" s="644" t="s">
        <v>315</v>
      </c>
      <c r="D60" s="644" t="s">
        <v>315</v>
      </c>
      <c r="E60" s="644" t="s">
        <v>316</v>
      </c>
      <c r="F60" s="644" t="s">
        <v>1125</v>
      </c>
      <c r="G60" s="644" t="s">
        <v>317</v>
      </c>
      <c r="H60" s="644" t="s">
        <v>318</v>
      </c>
      <c r="I60" s="644" t="s">
        <v>316</v>
      </c>
      <c r="J60" s="644" t="s">
        <v>315</v>
      </c>
      <c r="M60" s="645">
        <v>44629.551516203697</v>
      </c>
      <c r="N60" s="645">
        <v>44733.825567129599</v>
      </c>
      <c r="O60" s="646">
        <v>8</v>
      </c>
      <c r="P60" s="646">
        <v>3072</v>
      </c>
      <c r="Q60" s="646">
        <v>10</v>
      </c>
      <c r="R60" s="646">
        <v>1</v>
      </c>
      <c r="S60" s="644" t="s">
        <v>337</v>
      </c>
      <c r="T60" s="644" t="s">
        <v>320</v>
      </c>
      <c r="V60" s="644" t="s">
        <v>321</v>
      </c>
      <c r="W60" s="644" t="s">
        <v>1020</v>
      </c>
      <c r="Y60" s="644" t="s">
        <v>619</v>
      </c>
      <c r="Z60" s="644" t="s">
        <v>328</v>
      </c>
      <c r="AA60" s="644" t="s">
        <v>328</v>
      </c>
      <c r="AB60" s="644" t="s">
        <v>328</v>
      </c>
      <c r="AC60" s="644" t="s">
        <v>328</v>
      </c>
      <c r="AD60" s="644" t="s">
        <v>328</v>
      </c>
      <c r="AE60" s="644" t="s">
        <v>328</v>
      </c>
      <c r="AF60" s="646">
        <v>1</v>
      </c>
      <c r="AG60" s="646">
        <v>4096</v>
      </c>
      <c r="AH60" s="644" t="s">
        <v>338</v>
      </c>
      <c r="AK60" s="644" t="s">
        <v>321</v>
      </c>
      <c r="AL60" s="644" t="s">
        <v>322</v>
      </c>
      <c r="AM60" s="644" t="s">
        <v>323</v>
      </c>
      <c r="AN60" s="646">
        <v>-1</v>
      </c>
      <c r="AO60" s="646">
        <v>-1</v>
      </c>
      <c r="AP60" s="646">
        <v>5474</v>
      </c>
      <c r="AQ60" s="646">
        <v>5474</v>
      </c>
      <c r="AR60" s="646">
        <v>2308</v>
      </c>
      <c r="AS60" s="644" t="s">
        <v>324</v>
      </c>
      <c r="AT60" s="644" t="s">
        <v>325</v>
      </c>
      <c r="AU60" s="644" t="s">
        <v>326</v>
      </c>
      <c r="AV60" s="644"/>
      <c r="AW60" s="644"/>
      <c r="AX60" s="644" t="s">
        <v>315</v>
      </c>
      <c r="AY60" s="646">
        <v>0</v>
      </c>
      <c r="AZ60" s="646">
        <v>10000</v>
      </c>
      <c r="BA60" s="644" t="s">
        <v>315</v>
      </c>
      <c r="BB60" s="644" t="s">
        <v>315</v>
      </c>
      <c r="BC60" s="644" t="s">
        <v>335</v>
      </c>
      <c r="BD60" s="646">
        <v>10</v>
      </c>
      <c r="BE60" s="644" t="s">
        <v>328</v>
      </c>
      <c r="BF60" s="644" t="s">
        <v>329</v>
      </c>
      <c r="BG60" s="644"/>
      <c r="BH60" s="644" t="s">
        <v>1126</v>
      </c>
      <c r="BI60" s="644" t="s">
        <v>1127</v>
      </c>
      <c r="BJ60" s="644" t="s">
        <v>1127</v>
      </c>
      <c r="BK60" s="644" t="s">
        <v>1127</v>
      </c>
      <c r="BL60" s="644"/>
      <c r="BM60" s="644"/>
      <c r="BN60" s="644"/>
      <c r="BO60" s="644"/>
      <c r="BP60" s="644"/>
      <c r="BQ60" s="644"/>
      <c r="BR60" s="644"/>
      <c r="BS60" s="644"/>
      <c r="BT60" s="644"/>
      <c r="BU60" s="644" t="s">
        <v>330</v>
      </c>
      <c r="BV60" s="644" t="s">
        <v>331</v>
      </c>
      <c r="BW60" s="644" t="s">
        <v>834</v>
      </c>
      <c r="BX60" s="644" t="s">
        <v>339</v>
      </c>
      <c r="BY60" s="644" t="s">
        <v>332</v>
      </c>
      <c r="BZ60" s="644" t="s">
        <v>1128</v>
      </c>
      <c r="CA60" s="644" t="s">
        <v>1129</v>
      </c>
      <c r="CB60" s="644" t="s">
        <v>610</v>
      </c>
      <c r="CC60" s="648" t="s">
        <v>611</v>
      </c>
      <c r="CD60" s="644"/>
      <c r="CE60" s="644"/>
      <c r="CF60" s="644" t="s">
        <v>613</v>
      </c>
      <c r="CG60" s="644" t="s">
        <v>614</v>
      </c>
      <c r="CH60" s="643" t="s">
        <v>615</v>
      </c>
    </row>
    <row r="61" spans="1:86">
      <c r="A61" s="644" t="s">
        <v>1130</v>
      </c>
      <c r="B61" s="644" t="s">
        <v>314</v>
      </c>
      <c r="C61" s="644" t="s">
        <v>315</v>
      </c>
      <c r="D61" s="644" t="s">
        <v>315</v>
      </c>
      <c r="E61" s="644" t="s">
        <v>316</v>
      </c>
      <c r="F61" s="644" t="s">
        <v>1131</v>
      </c>
      <c r="G61" s="644" t="s">
        <v>317</v>
      </c>
      <c r="H61" s="644" t="s">
        <v>318</v>
      </c>
      <c r="I61" s="644" t="s">
        <v>316</v>
      </c>
      <c r="J61" s="644" t="s">
        <v>315</v>
      </c>
      <c r="M61" s="645">
        <v>44511.4914699074</v>
      </c>
      <c r="N61" s="645">
        <v>44733.825914351903</v>
      </c>
      <c r="O61" s="646">
        <v>8</v>
      </c>
      <c r="P61" s="646">
        <v>14336</v>
      </c>
      <c r="Q61" s="646">
        <v>2</v>
      </c>
      <c r="R61" s="646">
        <v>2</v>
      </c>
      <c r="S61" s="644" t="s">
        <v>337</v>
      </c>
      <c r="T61" s="644" t="s">
        <v>320</v>
      </c>
      <c r="V61" s="644" t="s">
        <v>321</v>
      </c>
      <c r="W61" s="644" t="s">
        <v>1132</v>
      </c>
      <c r="X61" s="644" t="s">
        <v>328</v>
      </c>
      <c r="Y61" s="644" t="s">
        <v>1112</v>
      </c>
      <c r="AD61" s="644"/>
      <c r="AE61" s="644"/>
      <c r="AF61" s="646">
        <v>1</v>
      </c>
      <c r="AG61" s="646">
        <v>4096</v>
      </c>
      <c r="AH61" s="644" t="s">
        <v>338</v>
      </c>
      <c r="AK61" s="644" t="s">
        <v>321</v>
      </c>
      <c r="AL61" s="644" t="s">
        <v>322</v>
      </c>
      <c r="AM61" s="644" t="s">
        <v>323</v>
      </c>
      <c r="AN61" s="646">
        <v>-1</v>
      </c>
      <c r="AO61" s="646">
        <v>-1</v>
      </c>
      <c r="AP61" s="646">
        <v>138407</v>
      </c>
      <c r="AQ61" s="646">
        <v>118851</v>
      </c>
      <c r="AR61" s="646">
        <v>104420</v>
      </c>
      <c r="AS61" s="644" t="s">
        <v>324</v>
      </c>
      <c r="AT61" s="644" t="s">
        <v>325</v>
      </c>
      <c r="AU61" s="644" t="s">
        <v>326</v>
      </c>
      <c r="AV61" s="644"/>
      <c r="AW61" s="644"/>
      <c r="AX61" s="644" t="s">
        <v>315</v>
      </c>
      <c r="AY61" s="646">
        <v>0</v>
      </c>
      <c r="AZ61" s="646">
        <v>10000</v>
      </c>
      <c r="BA61" s="644" t="s">
        <v>315</v>
      </c>
      <c r="BB61" s="644" t="s">
        <v>315</v>
      </c>
      <c r="BC61" s="644" t="s">
        <v>335</v>
      </c>
      <c r="BD61" s="646">
        <v>10</v>
      </c>
      <c r="BE61" s="644" t="s">
        <v>328</v>
      </c>
      <c r="BF61" s="644" t="s">
        <v>329</v>
      </c>
      <c r="BG61" s="644"/>
      <c r="BH61" s="644" t="s">
        <v>1133</v>
      </c>
      <c r="BI61" s="644" t="s">
        <v>1134</v>
      </c>
      <c r="BJ61" s="644" t="s">
        <v>1134</v>
      </c>
      <c r="BK61" s="644" t="s">
        <v>1134</v>
      </c>
      <c r="BL61" s="644" t="s">
        <v>602</v>
      </c>
      <c r="BM61" s="644"/>
      <c r="BN61" s="644"/>
      <c r="BO61" s="644" t="s">
        <v>1135</v>
      </c>
      <c r="BP61" s="644" t="s">
        <v>1136</v>
      </c>
      <c r="BQ61" s="644"/>
      <c r="BR61" s="644"/>
      <c r="BS61" s="644"/>
      <c r="BT61" s="644" t="s">
        <v>605</v>
      </c>
      <c r="BU61" s="644" t="s">
        <v>330</v>
      </c>
      <c r="BV61" s="644" t="s">
        <v>331</v>
      </c>
      <c r="BW61" s="644" t="s">
        <v>834</v>
      </c>
      <c r="BX61" s="644" t="s">
        <v>607</v>
      </c>
      <c r="BY61" s="644"/>
      <c r="BZ61" s="644" t="s">
        <v>1137</v>
      </c>
      <c r="CA61" s="644" t="s">
        <v>1138</v>
      </c>
      <c r="CB61" s="644" t="s">
        <v>610</v>
      </c>
      <c r="CC61" s="648" t="s">
        <v>611</v>
      </c>
      <c r="CD61" s="644"/>
      <c r="CE61" s="644" t="s">
        <v>612</v>
      </c>
      <c r="CF61" s="644" t="s">
        <v>613</v>
      </c>
      <c r="CG61" s="644" t="s">
        <v>614</v>
      </c>
      <c r="CH61" s="643" t="s">
        <v>615</v>
      </c>
    </row>
    <row r="62" spans="1:86">
      <c r="A62" s="644" t="s">
        <v>1139</v>
      </c>
      <c r="B62" s="644" t="s">
        <v>314</v>
      </c>
      <c r="C62" s="644" t="s">
        <v>315</v>
      </c>
      <c r="D62" s="644" t="s">
        <v>315</v>
      </c>
      <c r="E62" s="644" t="s">
        <v>316</v>
      </c>
      <c r="F62" s="644" t="s">
        <v>1139</v>
      </c>
      <c r="G62" s="644" t="s">
        <v>317</v>
      </c>
      <c r="H62" s="644" t="s">
        <v>318</v>
      </c>
      <c r="I62" s="644" t="s">
        <v>316</v>
      </c>
      <c r="J62" s="644" t="s">
        <v>315</v>
      </c>
      <c r="M62" s="645">
        <v>44629.493750000001</v>
      </c>
      <c r="N62" s="645">
        <v>44734.612905092603</v>
      </c>
      <c r="O62" s="646">
        <v>8</v>
      </c>
      <c r="P62" s="646">
        <v>3072</v>
      </c>
      <c r="Q62" s="646">
        <v>10</v>
      </c>
      <c r="R62" s="646">
        <v>1</v>
      </c>
      <c r="S62" s="644" t="s">
        <v>337</v>
      </c>
      <c r="T62" s="644" t="s">
        <v>320</v>
      </c>
      <c r="V62" s="644" t="s">
        <v>321</v>
      </c>
      <c r="W62" s="644" t="s">
        <v>1140</v>
      </c>
      <c r="AA62" s="644" t="s">
        <v>619</v>
      </c>
      <c r="AB62" s="644" t="s">
        <v>1141</v>
      </c>
      <c r="AC62" s="644" t="s">
        <v>328</v>
      </c>
      <c r="AD62" s="644" t="s">
        <v>328</v>
      </c>
      <c r="AE62" s="644" t="s">
        <v>328</v>
      </c>
      <c r="AF62" s="646">
        <v>1</v>
      </c>
      <c r="AG62" s="646">
        <v>4096</v>
      </c>
      <c r="AH62" s="644" t="s">
        <v>338</v>
      </c>
      <c r="AK62" s="644" t="s">
        <v>321</v>
      </c>
      <c r="AL62" s="644" t="s">
        <v>322</v>
      </c>
      <c r="AM62" s="644" t="s">
        <v>323</v>
      </c>
      <c r="AN62" s="646">
        <v>-1</v>
      </c>
      <c r="AO62" s="646">
        <v>-1</v>
      </c>
      <c r="AP62" s="646">
        <v>5591</v>
      </c>
      <c r="AQ62" s="646">
        <v>5591</v>
      </c>
      <c r="AR62" s="646">
        <v>2412</v>
      </c>
      <c r="AS62" s="644" t="s">
        <v>324</v>
      </c>
      <c r="AT62" s="644" t="s">
        <v>325</v>
      </c>
      <c r="AU62" s="644" t="s">
        <v>326</v>
      </c>
      <c r="AV62" s="644"/>
      <c r="AW62" s="644"/>
      <c r="AX62" s="644" t="s">
        <v>315</v>
      </c>
      <c r="AY62" s="646">
        <v>0</v>
      </c>
      <c r="AZ62" s="646">
        <v>10000</v>
      </c>
      <c r="BA62" s="644" t="s">
        <v>315</v>
      </c>
      <c r="BB62" s="644" t="s">
        <v>315</v>
      </c>
      <c r="BC62" s="644" t="s">
        <v>335</v>
      </c>
      <c r="BD62" s="646">
        <v>10</v>
      </c>
      <c r="BE62" s="644" t="s">
        <v>328</v>
      </c>
      <c r="BF62" s="644" t="s">
        <v>329</v>
      </c>
      <c r="BG62" s="644"/>
      <c r="BH62" s="644" t="s">
        <v>1142</v>
      </c>
      <c r="BI62" s="644" t="s">
        <v>1143</v>
      </c>
      <c r="BJ62" s="644" t="s">
        <v>1143</v>
      </c>
      <c r="BK62" s="644" t="s">
        <v>1143</v>
      </c>
      <c r="BL62" s="644"/>
      <c r="BM62" s="644"/>
      <c r="BN62" s="644"/>
      <c r="BO62" s="644"/>
      <c r="BP62" s="644"/>
      <c r="BQ62" s="644"/>
      <c r="BR62" s="644"/>
      <c r="BS62" s="644"/>
      <c r="BT62" s="644"/>
      <c r="BU62" s="644" t="s">
        <v>330</v>
      </c>
      <c r="BV62" s="644" t="s">
        <v>331</v>
      </c>
      <c r="BW62" s="644" t="s">
        <v>622</v>
      </c>
      <c r="BX62" s="644" t="s">
        <v>339</v>
      </c>
      <c r="BY62" s="644" t="s">
        <v>332</v>
      </c>
      <c r="BZ62" s="644" t="s">
        <v>1144</v>
      </c>
      <c r="CA62" s="644" t="s">
        <v>1145</v>
      </c>
      <c r="CB62" s="644" t="s">
        <v>610</v>
      </c>
      <c r="CC62" s="648" t="s">
        <v>611</v>
      </c>
      <c r="CD62" s="644"/>
      <c r="CE62" s="644"/>
      <c r="CF62" s="644" t="s">
        <v>613</v>
      </c>
      <c r="CG62" s="644" t="s">
        <v>614</v>
      </c>
      <c r="CH62" s="643" t="s">
        <v>615</v>
      </c>
    </row>
    <row r="63" spans="1:86">
      <c r="A63" s="644" t="s">
        <v>1146</v>
      </c>
      <c r="B63" s="644" t="s">
        <v>314</v>
      </c>
      <c r="C63" s="644" t="s">
        <v>315</v>
      </c>
      <c r="D63" s="644" t="s">
        <v>315</v>
      </c>
      <c r="E63" s="644" t="s">
        <v>316</v>
      </c>
      <c r="F63" s="644" t="s">
        <v>1146</v>
      </c>
      <c r="G63" s="644" t="s">
        <v>317</v>
      </c>
      <c r="H63" s="644" t="s">
        <v>318</v>
      </c>
      <c r="I63" s="644" t="s">
        <v>316</v>
      </c>
      <c r="J63" s="644" t="s">
        <v>315</v>
      </c>
      <c r="M63" s="645">
        <v>44629.551527777803</v>
      </c>
      <c r="N63" s="645">
        <v>44734.619849536997</v>
      </c>
      <c r="O63" s="646">
        <v>8</v>
      </c>
      <c r="P63" s="646">
        <v>3072</v>
      </c>
      <c r="Q63" s="646">
        <v>10</v>
      </c>
      <c r="R63" s="646">
        <v>1</v>
      </c>
      <c r="S63" s="644" t="s">
        <v>337</v>
      </c>
      <c r="T63" s="644" t="s">
        <v>320</v>
      </c>
      <c r="V63" s="644" t="s">
        <v>321</v>
      </c>
      <c r="W63" s="644" t="s">
        <v>1020</v>
      </c>
      <c r="Y63" s="644" t="s">
        <v>619</v>
      </c>
      <c r="Z63" s="644" t="s">
        <v>328</v>
      </c>
      <c r="AA63" s="644" t="s">
        <v>328</v>
      </c>
      <c r="AB63" s="644" t="s">
        <v>328</v>
      </c>
      <c r="AC63" s="644" t="s">
        <v>328</v>
      </c>
      <c r="AD63" s="644" t="s">
        <v>328</v>
      </c>
      <c r="AE63" s="644" t="s">
        <v>328</v>
      </c>
      <c r="AF63" s="646">
        <v>1</v>
      </c>
      <c r="AG63" s="646">
        <v>4096</v>
      </c>
      <c r="AH63" s="644" t="s">
        <v>338</v>
      </c>
      <c r="AK63" s="644" t="s">
        <v>321</v>
      </c>
      <c r="AL63" s="644" t="s">
        <v>322</v>
      </c>
      <c r="AM63" s="644" t="s">
        <v>323</v>
      </c>
      <c r="AN63" s="646">
        <v>-1</v>
      </c>
      <c r="AO63" s="646">
        <v>-1</v>
      </c>
      <c r="AP63" s="646">
        <v>5466</v>
      </c>
      <c r="AQ63" s="646">
        <v>5466</v>
      </c>
      <c r="AR63" s="646">
        <v>2300</v>
      </c>
      <c r="AS63" s="644" t="s">
        <v>324</v>
      </c>
      <c r="AT63" s="644" t="s">
        <v>325</v>
      </c>
      <c r="AU63" s="644" t="s">
        <v>326</v>
      </c>
      <c r="AV63" s="644"/>
      <c r="AW63" s="644"/>
      <c r="AX63" s="644" t="s">
        <v>315</v>
      </c>
      <c r="AY63" s="646">
        <v>0</v>
      </c>
      <c r="AZ63" s="646">
        <v>10000</v>
      </c>
      <c r="BA63" s="644" t="s">
        <v>315</v>
      </c>
      <c r="BB63" s="644" t="s">
        <v>315</v>
      </c>
      <c r="BC63" s="644" t="s">
        <v>335</v>
      </c>
      <c r="BD63" s="646">
        <v>10</v>
      </c>
      <c r="BE63" s="644" t="s">
        <v>328</v>
      </c>
      <c r="BF63" s="644" t="s">
        <v>329</v>
      </c>
      <c r="BG63" s="644"/>
      <c r="BH63" s="644" t="s">
        <v>1147</v>
      </c>
      <c r="BI63" s="644" t="s">
        <v>1148</v>
      </c>
      <c r="BJ63" s="644" t="s">
        <v>1148</v>
      </c>
      <c r="BK63" s="644" t="s">
        <v>1148</v>
      </c>
      <c r="BL63" s="644"/>
      <c r="BM63" s="644"/>
      <c r="BN63" s="644"/>
      <c r="BO63" s="644"/>
      <c r="BP63" s="644"/>
      <c r="BQ63" s="644"/>
      <c r="BR63" s="644"/>
      <c r="BS63" s="644"/>
      <c r="BT63" s="644"/>
      <c r="BU63" s="644" t="s">
        <v>330</v>
      </c>
      <c r="BV63" s="644" t="s">
        <v>331</v>
      </c>
      <c r="BW63" s="644" t="s">
        <v>646</v>
      </c>
      <c r="BX63" s="644" t="s">
        <v>339</v>
      </c>
      <c r="BY63" s="644" t="s">
        <v>332</v>
      </c>
      <c r="BZ63" s="644" t="s">
        <v>1149</v>
      </c>
      <c r="CA63" s="644" t="s">
        <v>1150</v>
      </c>
      <c r="CB63" s="644" t="s">
        <v>610</v>
      </c>
      <c r="CC63" s="648" t="s">
        <v>611</v>
      </c>
      <c r="CD63" s="644"/>
      <c r="CE63" s="644"/>
      <c r="CF63" s="644" t="s">
        <v>613</v>
      </c>
      <c r="CG63" s="644" t="s">
        <v>614</v>
      </c>
      <c r="CH63" s="643" t="s">
        <v>615</v>
      </c>
    </row>
    <row r="64" spans="1:86">
      <c r="A64" s="644" t="s">
        <v>1151</v>
      </c>
      <c r="B64" s="644" t="s">
        <v>314</v>
      </c>
      <c r="C64" s="644" t="s">
        <v>315</v>
      </c>
      <c r="D64" s="644" t="s">
        <v>315</v>
      </c>
      <c r="E64" s="644" t="s">
        <v>316</v>
      </c>
      <c r="F64" s="644" t="s">
        <v>1152</v>
      </c>
      <c r="G64" s="644" t="s">
        <v>317</v>
      </c>
      <c r="H64" s="644" t="s">
        <v>318</v>
      </c>
      <c r="I64" s="644" t="s">
        <v>316</v>
      </c>
      <c r="J64" s="644" t="s">
        <v>315</v>
      </c>
      <c r="M64" s="645">
        <v>44511.4998611111</v>
      </c>
      <c r="N64" s="645">
        <v>44733.826099537</v>
      </c>
      <c r="O64" s="646">
        <v>8</v>
      </c>
      <c r="P64" s="646">
        <v>14336</v>
      </c>
      <c r="Q64" s="646">
        <v>2</v>
      </c>
      <c r="R64" s="646">
        <v>2</v>
      </c>
      <c r="S64" s="644" t="s">
        <v>337</v>
      </c>
      <c r="T64" s="644" t="s">
        <v>320</v>
      </c>
      <c r="V64" s="644" t="s">
        <v>321</v>
      </c>
      <c r="W64" s="644" t="s">
        <v>598</v>
      </c>
      <c r="X64" s="644" t="s">
        <v>328</v>
      </c>
      <c r="Y64" s="644" t="s">
        <v>1141</v>
      </c>
      <c r="AD64" s="644"/>
      <c r="AE64" s="644"/>
      <c r="AF64" s="646">
        <v>1</v>
      </c>
      <c r="AG64" s="646">
        <v>4096</v>
      </c>
      <c r="AH64" s="644" t="s">
        <v>338</v>
      </c>
      <c r="AK64" s="644" t="s">
        <v>321</v>
      </c>
      <c r="AL64" s="644" t="s">
        <v>322</v>
      </c>
      <c r="AM64" s="644" t="s">
        <v>323</v>
      </c>
      <c r="AN64" s="646">
        <v>-1</v>
      </c>
      <c r="AO64" s="646">
        <v>-1</v>
      </c>
      <c r="AP64" s="646">
        <v>138407</v>
      </c>
      <c r="AQ64" s="646">
        <v>118847</v>
      </c>
      <c r="AR64" s="646">
        <v>104416</v>
      </c>
      <c r="AS64" s="644" t="s">
        <v>324</v>
      </c>
      <c r="AT64" s="644" t="s">
        <v>325</v>
      </c>
      <c r="AU64" s="644" t="s">
        <v>326</v>
      </c>
      <c r="AV64" s="644"/>
      <c r="AW64" s="644"/>
      <c r="AX64" s="644" t="s">
        <v>315</v>
      </c>
      <c r="AY64" s="646">
        <v>0</v>
      </c>
      <c r="AZ64" s="646">
        <v>10000</v>
      </c>
      <c r="BA64" s="644" t="s">
        <v>315</v>
      </c>
      <c r="BB64" s="644" t="s">
        <v>315</v>
      </c>
      <c r="BC64" s="644" t="s">
        <v>335</v>
      </c>
      <c r="BD64" s="646">
        <v>10</v>
      </c>
      <c r="BE64" s="644" t="s">
        <v>328</v>
      </c>
      <c r="BF64" s="644" t="s">
        <v>329</v>
      </c>
      <c r="BG64" s="644"/>
      <c r="BH64" s="644" t="s">
        <v>1153</v>
      </c>
      <c r="BI64" s="644" t="s">
        <v>1154</v>
      </c>
      <c r="BJ64" s="644" t="s">
        <v>1154</v>
      </c>
      <c r="BK64" s="644" t="s">
        <v>1154</v>
      </c>
      <c r="BL64" s="644" t="s">
        <v>602</v>
      </c>
      <c r="BM64" s="644"/>
      <c r="BN64" s="644"/>
      <c r="BO64" s="644" t="s">
        <v>1155</v>
      </c>
      <c r="BP64" s="644" t="s">
        <v>1156</v>
      </c>
      <c r="BQ64" s="644"/>
      <c r="BR64" s="644"/>
      <c r="BS64" s="644"/>
      <c r="BT64" s="644" t="s">
        <v>605</v>
      </c>
      <c r="BU64" s="644" t="s">
        <v>330</v>
      </c>
      <c r="BV64" s="644" t="s">
        <v>331</v>
      </c>
      <c r="BW64" s="644" t="s">
        <v>742</v>
      </c>
      <c r="BX64" s="644" t="s">
        <v>607</v>
      </c>
      <c r="BY64" s="644"/>
      <c r="BZ64" s="644" t="s">
        <v>1157</v>
      </c>
      <c r="CA64" s="644" t="s">
        <v>1158</v>
      </c>
      <c r="CB64" s="644" t="s">
        <v>610</v>
      </c>
      <c r="CC64" s="648" t="s">
        <v>611</v>
      </c>
      <c r="CD64" s="644"/>
      <c r="CE64" s="644" t="s">
        <v>612</v>
      </c>
      <c r="CF64" s="644" t="s">
        <v>613</v>
      </c>
      <c r="CG64" s="644" t="s">
        <v>614</v>
      </c>
      <c r="CH64" s="643" t="s">
        <v>615</v>
      </c>
    </row>
    <row r="65" spans="1:86">
      <c r="A65" s="644" t="s">
        <v>1159</v>
      </c>
      <c r="B65" s="644" t="s">
        <v>314</v>
      </c>
      <c r="C65" s="644" t="s">
        <v>315</v>
      </c>
      <c r="D65" s="644" t="s">
        <v>315</v>
      </c>
      <c r="E65" s="644" t="s">
        <v>316</v>
      </c>
      <c r="F65" s="644" t="s">
        <v>1159</v>
      </c>
      <c r="G65" s="644" t="s">
        <v>317</v>
      </c>
      <c r="H65" s="644" t="s">
        <v>318</v>
      </c>
      <c r="I65" s="644" t="s">
        <v>316</v>
      </c>
      <c r="J65" s="644" t="s">
        <v>315</v>
      </c>
      <c r="M65" s="645">
        <v>44630.716967592598</v>
      </c>
      <c r="N65" s="645">
        <v>44733.8262384259</v>
      </c>
      <c r="O65" s="646">
        <v>8</v>
      </c>
      <c r="P65" s="646">
        <v>3072</v>
      </c>
      <c r="Q65" s="646">
        <v>10</v>
      </c>
      <c r="R65" s="646">
        <v>1</v>
      </c>
      <c r="S65" s="644" t="s">
        <v>337</v>
      </c>
      <c r="T65" s="644" t="s">
        <v>320</v>
      </c>
      <c r="V65" s="644" t="s">
        <v>321</v>
      </c>
      <c r="W65" s="644" t="s">
        <v>1160</v>
      </c>
      <c r="AA65" s="644" t="s">
        <v>619</v>
      </c>
      <c r="AB65" s="644" t="s">
        <v>1161</v>
      </c>
      <c r="AC65" s="644" t="s">
        <v>328</v>
      </c>
      <c r="AD65" s="644" t="s">
        <v>328</v>
      </c>
      <c r="AE65" s="644" t="s">
        <v>328</v>
      </c>
      <c r="AF65" s="646">
        <v>1</v>
      </c>
      <c r="AG65" s="646">
        <v>4096</v>
      </c>
      <c r="AH65" s="644" t="s">
        <v>338</v>
      </c>
      <c r="AK65" s="644" t="s">
        <v>321</v>
      </c>
      <c r="AL65" s="644" t="s">
        <v>322</v>
      </c>
      <c r="AM65" s="644" t="s">
        <v>323</v>
      </c>
      <c r="AN65" s="646">
        <v>-1</v>
      </c>
      <c r="AO65" s="646">
        <v>-1</v>
      </c>
      <c r="AP65" s="646">
        <v>5578</v>
      </c>
      <c r="AQ65" s="646">
        <v>5578</v>
      </c>
      <c r="AR65" s="646">
        <v>2412</v>
      </c>
      <c r="AS65" s="644" t="s">
        <v>324</v>
      </c>
      <c r="AT65" s="644" t="s">
        <v>325</v>
      </c>
      <c r="AU65" s="644" t="s">
        <v>326</v>
      </c>
      <c r="AV65" s="644"/>
      <c r="AW65" s="644"/>
      <c r="AX65" s="644" t="s">
        <v>315</v>
      </c>
      <c r="AY65" s="646">
        <v>0</v>
      </c>
      <c r="AZ65" s="646">
        <v>10000</v>
      </c>
      <c r="BA65" s="644" t="s">
        <v>315</v>
      </c>
      <c r="BB65" s="644" t="s">
        <v>315</v>
      </c>
      <c r="BC65" s="644" t="s">
        <v>335</v>
      </c>
      <c r="BD65" s="646">
        <v>10</v>
      </c>
      <c r="BE65" s="644" t="s">
        <v>328</v>
      </c>
      <c r="BF65" s="644" t="s">
        <v>329</v>
      </c>
      <c r="BG65" s="644"/>
      <c r="BH65" s="644" t="s">
        <v>1162</v>
      </c>
      <c r="BI65" s="644" t="s">
        <v>1163</v>
      </c>
      <c r="BJ65" s="644" t="s">
        <v>1163</v>
      </c>
      <c r="BK65" s="644" t="s">
        <v>1163</v>
      </c>
      <c r="BL65" s="644"/>
      <c r="BM65" s="644"/>
      <c r="BN65" s="644"/>
      <c r="BO65" s="644" t="s">
        <v>1164</v>
      </c>
      <c r="BP65" s="644" t="s">
        <v>1165</v>
      </c>
      <c r="BQ65" s="644"/>
      <c r="BR65" s="644"/>
      <c r="BS65" s="644"/>
      <c r="BT65" s="644" t="s">
        <v>605</v>
      </c>
      <c r="BU65" s="644" t="s">
        <v>330</v>
      </c>
      <c r="BV65" s="644" t="s">
        <v>331</v>
      </c>
      <c r="BW65" s="644" t="s">
        <v>606</v>
      </c>
      <c r="BX65" s="644" t="s">
        <v>339</v>
      </c>
      <c r="BY65" s="644" t="s">
        <v>332</v>
      </c>
      <c r="BZ65" s="644" t="s">
        <v>1166</v>
      </c>
      <c r="CA65" s="644" t="s">
        <v>1167</v>
      </c>
      <c r="CB65" s="644" t="s">
        <v>610</v>
      </c>
      <c r="CC65" s="648" t="s">
        <v>611</v>
      </c>
      <c r="CD65" s="644"/>
      <c r="CE65" s="644"/>
      <c r="CF65" s="644" t="s">
        <v>613</v>
      </c>
      <c r="CG65" s="644" t="s">
        <v>614</v>
      </c>
      <c r="CH65" s="643" t="s">
        <v>615</v>
      </c>
    </row>
    <row r="66" spans="1:86">
      <c r="A66" s="644" t="s">
        <v>1168</v>
      </c>
      <c r="B66" s="644" t="s">
        <v>314</v>
      </c>
      <c r="C66" s="644" t="s">
        <v>315</v>
      </c>
      <c r="D66" s="644" t="s">
        <v>315</v>
      </c>
      <c r="E66" s="644" t="s">
        <v>316</v>
      </c>
      <c r="F66" s="644" t="s">
        <v>1168</v>
      </c>
      <c r="G66" s="644" t="s">
        <v>317</v>
      </c>
      <c r="H66" s="644" t="s">
        <v>318</v>
      </c>
      <c r="I66" s="644" t="s">
        <v>316</v>
      </c>
      <c r="J66" s="644" t="s">
        <v>315</v>
      </c>
      <c r="M66" s="645">
        <v>44630.716990740701</v>
      </c>
      <c r="N66" s="645">
        <v>44734.904571759304</v>
      </c>
      <c r="O66" s="646">
        <v>8</v>
      </c>
      <c r="P66" s="646">
        <v>3072</v>
      </c>
      <c r="Q66" s="646">
        <v>10</v>
      </c>
      <c r="R66" s="646">
        <v>1</v>
      </c>
      <c r="S66" s="644" t="s">
        <v>337</v>
      </c>
      <c r="T66" s="644" t="s">
        <v>320</v>
      </c>
      <c r="V66" s="644" t="s">
        <v>321</v>
      </c>
      <c r="W66" s="644" t="s">
        <v>1169</v>
      </c>
      <c r="Y66" s="644" t="s">
        <v>619</v>
      </c>
      <c r="Z66" s="644" t="s">
        <v>328</v>
      </c>
      <c r="AA66" s="644" t="s">
        <v>328</v>
      </c>
      <c r="AB66" s="644" t="s">
        <v>328</v>
      </c>
      <c r="AC66" s="644" t="s">
        <v>328</v>
      </c>
      <c r="AD66" s="644" t="s">
        <v>328</v>
      </c>
      <c r="AE66" s="644" t="s">
        <v>328</v>
      </c>
      <c r="AF66" s="646">
        <v>1</v>
      </c>
      <c r="AG66" s="646">
        <v>4096</v>
      </c>
      <c r="AH66" s="644" t="s">
        <v>338</v>
      </c>
      <c r="AK66" s="644" t="s">
        <v>321</v>
      </c>
      <c r="AL66" s="644" t="s">
        <v>322</v>
      </c>
      <c r="AM66" s="644" t="s">
        <v>323</v>
      </c>
      <c r="AN66" s="646">
        <v>-1</v>
      </c>
      <c r="AO66" s="646">
        <v>-1</v>
      </c>
      <c r="AP66" s="646">
        <v>5470</v>
      </c>
      <c r="AQ66" s="646">
        <v>5470</v>
      </c>
      <c r="AR66" s="646">
        <v>2304</v>
      </c>
      <c r="AS66" s="644" t="s">
        <v>324</v>
      </c>
      <c r="AT66" s="644" t="s">
        <v>325</v>
      </c>
      <c r="AU66" s="644" t="s">
        <v>326</v>
      </c>
      <c r="AV66" s="644"/>
      <c r="AW66" s="644"/>
      <c r="AX66" s="644" t="s">
        <v>315</v>
      </c>
      <c r="AY66" s="646">
        <v>0</v>
      </c>
      <c r="AZ66" s="646">
        <v>10000</v>
      </c>
      <c r="BA66" s="644" t="s">
        <v>315</v>
      </c>
      <c r="BB66" s="644" t="s">
        <v>315</v>
      </c>
      <c r="BC66" s="644" t="s">
        <v>335</v>
      </c>
      <c r="BD66" s="646">
        <v>10</v>
      </c>
      <c r="BE66" s="644" t="s">
        <v>328</v>
      </c>
      <c r="BF66" s="644" t="s">
        <v>329</v>
      </c>
      <c r="BG66" s="644"/>
      <c r="BH66" s="644" t="s">
        <v>1170</v>
      </c>
      <c r="BI66" s="644" t="s">
        <v>1171</v>
      </c>
      <c r="BJ66" s="644" t="s">
        <v>1171</v>
      </c>
      <c r="BK66" s="644" t="s">
        <v>1171</v>
      </c>
      <c r="BL66" s="644"/>
      <c r="BM66" s="644"/>
      <c r="BN66" s="644"/>
      <c r="BO66" s="644" t="s">
        <v>1172</v>
      </c>
      <c r="BP66" s="644" t="s">
        <v>1173</v>
      </c>
      <c r="BQ66" s="644"/>
      <c r="BR66" s="644"/>
      <c r="BS66" s="644"/>
      <c r="BT66" s="644" t="s">
        <v>605</v>
      </c>
      <c r="BU66" s="644" t="s">
        <v>330</v>
      </c>
      <c r="BV66" s="644" t="s">
        <v>331</v>
      </c>
      <c r="BW66" s="644" t="s">
        <v>698</v>
      </c>
      <c r="BX66" s="644" t="s">
        <v>339</v>
      </c>
      <c r="BY66" s="644" t="s">
        <v>332</v>
      </c>
      <c r="BZ66" s="644" t="s">
        <v>1174</v>
      </c>
      <c r="CA66" s="644" t="s">
        <v>1175</v>
      </c>
      <c r="CB66" s="644" t="s">
        <v>610</v>
      </c>
      <c r="CC66" s="648" t="s">
        <v>611</v>
      </c>
      <c r="CD66" s="644"/>
      <c r="CE66" s="644"/>
      <c r="CF66" s="644" t="s">
        <v>613</v>
      </c>
      <c r="CG66" s="644" t="s">
        <v>614</v>
      </c>
      <c r="CH66" s="643" t="s">
        <v>615</v>
      </c>
    </row>
    <row r="67" spans="1:86">
      <c r="A67" s="644" t="s">
        <v>1176</v>
      </c>
      <c r="B67" s="644" t="s">
        <v>314</v>
      </c>
      <c r="C67" s="644" t="s">
        <v>315</v>
      </c>
      <c r="D67" s="644" t="s">
        <v>315</v>
      </c>
      <c r="E67" s="644" t="s">
        <v>316</v>
      </c>
      <c r="F67" s="644" t="s">
        <v>1177</v>
      </c>
      <c r="G67" s="644" t="s">
        <v>317</v>
      </c>
      <c r="H67" s="644" t="s">
        <v>318</v>
      </c>
      <c r="I67" s="644" t="s">
        <v>316</v>
      </c>
      <c r="J67" s="644" t="s">
        <v>315</v>
      </c>
      <c r="M67" s="645">
        <v>44630.716956018499</v>
      </c>
      <c r="N67" s="645">
        <v>44733.825624999998</v>
      </c>
      <c r="O67" s="646">
        <v>8</v>
      </c>
      <c r="P67" s="646">
        <v>14336</v>
      </c>
      <c r="Q67" s="646">
        <v>2</v>
      </c>
      <c r="R67" s="646">
        <v>2</v>
      </c>
      <c r="S67" s="644" t="s">
        <v>337</v>
      </c>
      <c r="T67" s="644" t="s">
        <v>320</v>
      </c>
      <c r="V67" s="644" t="s">
        <v>321</v>
      </c>
      <c r="W67" s="644" t="s">
        <v>1178</v>
      </c>
      <c r="X67" s="644" t="s">
        <v>328</v>
      </c>
      <c r="Y67" s="644" t="s">
        <v>1161</v>
      </c>
      <c r="AD67" s="644"/>
      <c r="AE67" s="644"/>
      <c r="AF67" s="646">
        <v>1</v>
      </c>
      <c r="AG67" s="646">
        <v>4096</v>
      </c>
      <c r="AH67" s="644" t="s">
        <v>338</v>
      </c>
      <c r="AK67" s="644" t="s">
        <v>321</v>
      </c>
      <c r="AL67" s="644" t="s">
        <v>322</v>
      </c>
      <c r="AM67" s="644" t="s">
        <v>323</v>
      </c>
      <c r="AN67" s="646">
        <v>-1</v>
      </c>
      <c r="AO67" s="646">
        <v>-1</v>
      </c>
      <c r="AP67" s="646">
        <v>138412</v>
      </c>
      <c r="AQ67" s="646">
        <v>118892</v>
      </c>
      <c r="AR67" s="646">
        <v>104456</v>
      </c>
      <c r="AS67" s="644" t="s">
        <v>324</v>
      </c>
      <c r="AT67" s="644" t="s">
        <v>325</v>
      </c>
      <c r="AU67" s="644" t="s">
        <v>326</v>
      </c>
      <c r="AV67" s="644"/>
      <c r="AW67" s="644"/>
      <c r="AX67" s="644" t="s">
        <v>315</v>
      </c>
      <c r="AY67" s="646">
        <v>0</v>
      </c>
      <c r="AZ67" s="646">
        <v>10000</v>
      </c>
      <c r="BA67" s="644" t="s">
        <v>315</v>
      </c>
      <c r="BB67" s="644" t="s">
        <v>315</v>
      </c>
      <c r="BC67" s="644" t="s">
        <v>335</v>
      </c>
      <c r="BD67" s="646">
        <v>10</v>
      </c>
      <c r="BE67" s="644" t="s">
        <v>328</v>
      </c>
      <c r="BF67" s="644" t="s">
        <v>329</v>
      </c>
      <c r="BG67" s="644"/>
      <c r="BH67" s="644" t="s">
        <v>1179</v>
      </c>
      <c r="BI67" s="644" t="s">
        <v>1180</v>
      </c>
      <c r="BJ67" s="644" t="s">
        <v>1180</v>
      </c>
      <c r="BK67" s="644" t="s">
        <v>1180</v>
      </c>
      <c r="BL67" s="644" t="s">
        <v>602</v>
      </c>
      <c r="BM67" s="644"/>
      <c r="BN67" s="644"/>
      <c r="BO67" s="644" t="s">
        <v>1181</v>
      </c>
      <c r="BP67" s="644" t="s">
        <v>1182</v>
      </c>
      <c r="BQ67" s="644"/>
      <c r="BR67" s="644"/>
      <c r="BS67" s="644"/>
      <c r="BT67" s="644" t="s">
        <v>605</v>
      </c>
      <c r="BU67" s="644" t="s">
        <v>330</v>
      </c>
      <c r="BV67" s="644" t="s">
        <v>331</v>
      </c>
      <c r="BW67" s="644" t="s">
        <v>606</v>
      </c>
      <c r="BX67" s="644" t="s">
        <v>607</v>
      </c>
      <c r="BY67" s="644"/>
      <c r="BZ67" s="644" t="s">
        <v>1183</v>
      </c>
      <c r="CA67" s="644" t="s">
        <v>1184</v>
      </c>
      <c r="CB67" s="644" t="s">
        <v>610</v>
      </c>
      <c r="CC67" s="648" t="s">
        <v>611</v>
      </c>
      <c r="CD67" s="644"/>
      <c r="CE67" s="644"/>
      <c r="CF67" s="644" t="s">
        <v>613</v>
      </c>
      <c r="CG67" s="644" t="s">
        <v>614</v>
      </c>
      <c r="CH67" s="643" t="s">
        <v>615</v>
      </c>
    </row>
    <row r="68" spans="1:86">
      <c r="A68" s="644" t="s">
        <v>1185</v>
      </c>
      <c r="B68" s="644" t="s">
        <v>314</v>
      </c>
      <c r="C68" s="644" t="s">
        <v>315</v>
      </c>
      <c r="D68" s="644" t="s">
        <v>315</v>
      </c>
      <c r="E68" s="644" t="s">
        <v>316</v>
      </c>
      <c r="F68" s="644" t="s">
        <v>1185</v>
      </c>
      <c r="G68" s="644" t="s">
        <v>317</v>
      </c>
      <c r="H68" s="644" t="s">
        <v>318</v>
      </c>
      <c r="I68" s="644" t="s">
        <v>316</v>
      </c>
      <c r="J68" s="644" t="s">
        <v>315</v>
      </c>
      <c r="M68" s="645">
        <v>44629.493750000001</v>
      </c>
      <c r="N68" s="645">
        <v>44733.825474537</v>
      </c>
      <c r="O68" s="646">
        <v>8</v>
      </c>
      <c r="P68" s="646">
        <v>3072</v>
      </c>
      <c r="Q68" s="646">
        <v>10</v>
      </c>
      <c r="R68" s="646">
        <v>1</v>
      </c>
      <c r="S68" s="644" t="s">
        <v>337</v>
      </c>
      <c r="T68" s="644" t="s">
        <v>320</v>
      </c>
      <c r="V68" s="644" t="s">
        <v>321</v>
      </c>
      <c r="W68" s="644" t="s">
        <v>1186</v>
      </c>
      <c r="AA68" s="644" t="s">
        <v>619</v>
      </c>
      <c r="AB68" s="644" t="s">
        <v>1187</v>
      </c>
      <c r="AC68" s="644" t="s">
        <v>328</v>
      </c>
      <c r="AD68" s="644" t="s">
        <v>328</v>
      </c>
      <c r="AE68" s="644" t="s">
        <v>328</v>
      </c>
      <c r="AF68" s="646">
        <v>1</v>
      </c>
      <c r="AG68" s="646">
        <v>4096</v>
      </c>
      <c r="AH68" s="644" t="s">
        <v>338</v>
      </c>
      <c r="AK68" s="644" t="s">
        <v>321</v>
      </c>
      <c r="AL68" s="644" t="s">
        <v>322</v>
      </c>
      <c r="AM68" s="644" t="s">
        <v>323</v>
      </c>
      <c r="AN68" s="646">
        <v>-1</v>
      </c>
      <c r="AO68" s="646">
        <v>-1</v>
      </c>
      <c r="AP68" s="646">
        <v>5578</v>
      </c>
      <c r="AQ68" s="646">
        <v>5578</v>
      </c>
      <c r="AR68" s="646">
        <v>2412</v>
      </c>
      <c r="AS68" s="644" t="s">
        <v>324</v>
      </c>
      <c r="AT68" s="644" t="s">
        <v>325</v>
      </c>
      <c r="AU68" s="644" t="s">
        <v>326</v>
      </c>
      <c r="AV68" s="644"/>
      <c r="AW68" s="644"/>
      <c r="AX68" s="644" t="s">
        <v>315</v>
      </c>
      <c r="AY68" s="646">
        <v>0</v>
      </c>
      <c r="AZ68" s="646">
        <v>10000</v>
      </c>
      <c r="BA68" s="644" t="s">
        <v>315</v>
      </c>
      <c r="BB68" s="644" t="s">
        <v>315</v>
      </c>
      <c r="BC68" s="644" t="s">
        <v>335</v>
      </c>
      <c r="BD68" s="646">
        <v>10</v>
      </c>
      <c r="BE68" s="644" t="s">
        <v>328</v>
      </c>
      <c r="BF68" s="644" t="s">
        <v>329</v>
      </c>
      <c r="BG68" s="644"/>
      <c r="BH68" s="644" t="s">
        <v>1188</v>
      </c>
      <c r="BI68" s="644" t="s">
        <v>1189</v>
      </c>
      <c r="BJ68" s="644" t="s">
        <v>1189</v>
      </c>
      <c r="BK68" s="644" t="s">
        <v>1189</v>
      </c>
      <c r="BL68" s="644"/>
      <c r="BM68" s="644"/>
      <c r="BN68" s="644"/>
      <c r="BO68" s="644"/>
      <c r="BP68" s="644"/>
      <c r="BQ68" s="644"/>
      <c r="BR68" s="644"/>
      <c r="BS68" s="644"/>
      <c r="BT68" s="644"/>
      <c r="BU68" s="644" t="s">
        <v>330</v>
      </c>
      <c r="BV68" s="644" t="s">
        <v>331</v>
      </c>
      <c r="BW68" s="644" t="s">
        <v>653</v>
      </c>
      <c r="BX68" s="644" t="s">
        <v>339</v>
      </c>
      <c r="BY68" s="644" t="s">
        <v>332</v>
      </c>
      <c r="BZ68" s="644" t="s">
        <v>1190</v>
      </c>
      <c r="CA68" s="644" t="s">
        <v>1191</v>
      </c>
      <c r="CB68" s="644" t="s">
        <v>610</v>
      </c>
      <c r="CC68" s="648" t="s">
        <v>611</v>
      </c>
      <c r="CD68" s="644"/>
      <c r="CE68" s="644"/>
      <c r="CF68" s="644" t="s">
        <v>613</v>
      </c>
      <c r="CG68" s="644" t="s">
        <v>614</v>
      </c>
      <c r="CH68" s="643" t="s">
        <v>615</v>
      </c>
    </row>
    <row r="69" spans="1:86">
      <c r="A69" s="644" t="s">
        <v>1192</v>
      </c>
      <c r="B69" s="644" t="s">
        <v>314</v>
      </c>
      <c r="C69" s="644" t="s">
        <v>315</v>
      </c>
      <c r="D69" s="644" t="s">
        <v>315</v>
      </c>
      <c r="E69" s="644" t="s">
        <v>316</v>
      </c>
      <c r="F69" s="644" t="s">
        <v>1192</v>
      </c>
      <c r="G69" s="644" t="s">
        <v>317</v>
      </c>
      <c r="H69" s="644" t="s">
        <v>318</v>
      </c>
      <c r="I69" s="644" t="s">
        <v>316</v>
      </c>
      <c r="J69" s="644" t="s">
        <v>315</v>
      </c>
      <c r="M69" s="645">
        <v>44629.551585648202</v>
      </c>
      <c r="N69" s="645">
        <v>44735.383738425902</v>
      </c>
      <c r="O69" s="646">
        <v>8</v>
      </c>
      <c r="P69" s="646">
        <v>3072</v>
      </c>
      <c r="Q69" s="646">
        <v>10</v>
      </c>
      <c r="R69" s="646">
        <v>1</v>
      </c>
      <c r="S69" s="644" t="s">
        <v>337</v>
      </c>
      <c r="T69" s="644" t="s">
        <v>320</v>
      </c>
      <c r="V69" s="644" t="s">
        <v>321</v>
      </c>
      <c r="W69" s="644" t="s">
        <v>1169</v>
      </c>
      <c r="Y69" s="644" t="s">
        <v>619</v>
      </c>
      <c r="Z69" s="644" t="s">
        <v>328</v>
      </c>
      <c r="AA69" s="644" t="s">
        <v>328</v>
      </c>
      <c r="AB69" s="644" t="s">
        <v>328</v>
      </c>
      <c r="AC69" s="644" t="s">
        <v>328</v>
      </c>
      <c r="AD69" s="644" t="s">
        <v>328</v>
      </c>
      <c r="AE69" s="644" t="s">
        <v>328</v>
      </c>
      <c r="AF69" s="646">
        <v>1</v>
      </c>
      <c r="AG69" s="646">
        <v>4096</v>
      </c>
      <c r="AH69" s="644" t="s">
        <v>338</v>
      </c>
      <c r="AK69" s="644" t="s">
        <v>321</v>
      </c>
      <c r="AL69" s="644" t="s">
        <v>322</v>
      </c>
      <c r="AM69" s="644" t="s">
        <v>323</v>
      </c>
      <c r="AN69" s="646">
        <v>-1</v>
      </c>
      <c r="AO69" s="646">
        <v>-1</v>
      </c>
      <c r="AP69" s="646">
        <v>5466</v>
      </c>
      <c r="AQ69" s="646">
        <v>5466</v>
      </c>
      <c r="AR69" s="646">
        <v>2300</v>
      </c>
      <c r="AS69" s="644" t="s">
        <v>324</v>
      </c>
      <c r="AT69" s="644" t="s">
        <v>325</v>
      </c>
      <c r="AU69" s="644" t="s">
        <v>326</v>
      </c>
      <c r="AV69" s="644"/>
      <c r="AW69" s="644"/>
      <c r="AX69" s="644" t="s">
        <v>315</v>
      </c>
      <c r="AY69" s="646">
        <v>0</v>
      </c>
      <c r="AZ69" s="646">
        <v>10000</v>
      </c>
      <c r="BA69" s="644" t="s">
        <v>315</v>
      </c>
      <c r="BB69" s="644" t="s">
        <v>315</v>
      </c>
      <c r="BC69" s="644" t="s">
        <v>335</v>
      </c>
      <c r="BD69" s="646">
        <v>10</v>
      </c>
      <c r="BE69" s="644" t="s">
        <v>328</v>
      </c>
      <c r="BF69" s="644" t="s">
        <v>329</v>
      </c>
      <c r="BG69" s="644"/>
      <c r="BH69" s="644" t="s">
        <v>1193</v>
      </c>
      <c r="BI69" s="644" t="s">
        <v>1194</v>
      </c>
      <c r="BJ69" s="644" t="s">
        <v>1194</v>
      </c>
      <c r="BK69" s="644" t="s">
        <v>1194</v>
      </c>
      <c r="BL69" s="644"/>
      <c r="BM69" s="644"/>
      <c r="BN69" s="644"/>
      <c r="BO69" s="644"/>
      <c r="BP69" s="644"/>
      <c r="BQ69" s="644"/>
      <c r="BR69" s="644"/>
      <c r="BS69" s="644"/>
      <c r="BT69" s="644"/>
      <c r="BU69" s="644" t="s">
        <v>330</v>
      </c>
      <c r="BV69" s="644" t="s">
        <v>331</v>
      </c>
      <c r="BW69" s="644" t="s">
        <v>660</v>
      </c>
      <c r="BX69" s="644" t="s">
        <v>339</v>
      </c>
      <c r="BY69" s="644" t="s">
        <v>332</v>
      </c>
      <c r="BZ69" s="644" t="s">
        <v>1195</v>
      </c>
      <c r="CA69" s="644" t="s">
        <v>1196</v>
      </c>
      <c r="CB69" s="644" t="s">
        <v>610</v>
      </c>
      <c r="CC69" s="648" t="s">
        <v>611</v>
      </c>
      <c r="CD69" s="644"/>
      <c r="CE69" s="644"/>
      <c r="CF69" s="644" t="s">
        <v>613</v>
      </c>
      <c r="CG69" s="644" t="s">
        <v>614</v>
      </c>
      <c r="CH69" s="643" t="s">
        <v>615</v>
      </c>
    </row>
    <row r="70" spans="1:86">
      <c r="A70" s="644" t="s">
        <v>1197</v>
      </c>
      <c r="B70" s="644" t="s">
        <v>314</v>
      </c>
      <c r="C70" s="644" t="s">
        <v>315</v>
      </c>
      <c r="D70" s="644" t="s">
        <v>315</v>
      </c>
      <c r="E70" s="644" t="s">
        <v>316</v>
      </c>
      <c r="F70" s="644" t="s">
        <v>1198</v>
      </c>
      <c r="G70" s="644" t="s">
        <v>317</v>
      </c>
      <c r="H70" s="644" t="s">
        <v>318</v>
      </c>
      <c r="I70" s="644" t="s">
        <v>316</v>
      </c>
      <c r="J70" s="644" t="s">
        <v>315</v>
      </c>
      <c r="M70" s="645">
        <v>44511.506782407399</v>
      </c>
      <c r="N70" s="645">
        <v>44733.826041666704</v>
      </c>
      <c r="O70" s="646">
        <v>8</v>
      </c>
      <c r="P70" s="646">
        <v>14336</v>
      </c>
      <c r="Q70" s="646">
        <v>2</v>
      </c>
      <c r="R70" s="646">
        <v>2</v>
      </c>
      <c r="S70" s="644" t="s">
        <v>337</v>
      </c>
      <c r="T70" s="644" t="s">
        <v>320</v>
      </c>
      <c r="V70" s="644" t="s">
        <v>321</v>
      </c>
      <c r="W70" s="644" t="s">
        <v>1199</v>
      </c>
      <c r="X70" s="644" t="s">
        <v>328</v>
      </c>
      <c r="Y70" s="644" t="s">
        <v>1187</v>
      </c>
      <c r="AD70" s="644"/>
      <c r="AE70" s="644"/>
      <c r="AF70" s="646">
        <v>1</v>
      </c>
      <c r="AG70" s="646">
        <v>4096</v>
      </c>
      <c r="AH70" s="644" t="s">
        <v>338</v>
      </c>
      <c r="AK70" s="644" t="s">
        <v>321</v>
      </c>
      <c r="AL70" s="644" t="s">
        <v>322</v>
      </c>
      <c r="AM70" s="644" t="s">
        <v>323</v>
      </c>
      <c r="AN70" s="646">
        <v>-1</v>
      </c>
      <c r="AO70" s="646">
        <v>-1</v>
      </c>
      <c r="AP70" s="646">
        <v>138408</v>
      </c>
      <c r="AQ70" s="646">
        <v>119016</v>
      </c>
      <c r="AR70" s="646">
        <v>104584</v>
      </c>
      <c r="AS70" s="644" t="s">
        <v>324</v>
      </c>
      <c r="AT70" s="644" t="s">
        <v>325</v>
      </c>
      <c r="AU70" s="644" t="s">
        <v>326</v>
      </c>
      <c r="AV70" s="644"/>
      <c r="AW70" s="644"/>
      <c r="AX70" s="644" t="s">
        <v>315</v>
      </c>
      <c r="AY70" s="646">
        <v>0</v>
      </c>
      <c r="AZ70" s="646">
        <v>10000</v>
      </c>
      <c r="BA70" s="644" t="s">
        <v>315</v>
      </c>
      <c r="BB70" s="644" t="s">
        <v>315</v>
      </c>
      <c r="BC70" s="644" t="s">
        <v>335</v>
      </c>
      <c r="BD70" s="646">
        <v>10</v>
      </c>
      <c r="BE70" s="644" t="s">
        <v>328</v>
      </c>
      <c r="BF70" s="644" t="s">
        <v>329</v>
      </c>
      <c r="BG70" s="644"/>
      <c r="BH70" s="644" t="s">
        <v>1200</v>
      </c>
      <c r="BI70" s="644" t="s">
        <v>1201</v>
      </c>
      <c r="BJ70" s="644" t="s">
        <v>1201</v>
      </c>
      <c r="BK70" s="644" t="s">
        <v>1201</v>
      </c>
      <c r="BL70" s="644" t="s">
        <v>602</v>
      </c>
      <c r="BM70" s="644"/>
      <c r="BN70" s="644"/>
      <c r="BO70" s="644" t="s">
        <v>1202</v>
      </c>
      <c r="BP70" s="644" t="s">
        <v>1203</v>
      </c>
      <c r="BQ70" s="644"/>
      <c r="BR70" s="644"/>
      <c r="BS70" s="644"/>
      <c r="BT70" s="644" t="s">
        <v>605</v>
      </c>
      <c r="BU70" s="644" t="s">
        <v>330</v>
      </c>
      <c r="BV70" s="644" t="s">
        <v>331</v>
      </c>
      <c r="BW70" s="644" t="s">
        <v>834</v>
      </c>
      <c r="BX70" s="644" t="s">
        <v>607</v>
      </c>
      <c r="BY70" s="644"/>
      <c r="BZ70" s="644" t="s">
        <v>1204</v>
      </c>
      <c r="CA70" s="644" t="s">
        <v>1205</v>
      </c>
      <c r="CB70" s="644" t="s">
        <v>610</v>
      </c>
      <c r="CC70" s="648" t="s">
        <v>611</v>
      </c>
      <c r="CD70" s="644"/>
      <c r="CE70" s="644" t="s">
        <v>612</v>
      </c>
      <c r="CF70" s="644" t="s">
        <v>613</v>
      </c>
      <c r="CG70" s="644" t="s">
        <v>614</v>
      </c>
      <c r="CH70" s="643" t="s">
        <v>615</v>
      </c>
    </row>
    <row r="71" spans="1:86">
      <c r="A71" s="644" t="s">
        <v>1206</v>
      </c>
      <c r="B71" s="644" t="s">
        <v>314</v>
      </c>
      <c r="C71" s="644" t="s">
        <v>315</v>
      </c>
      <c r="D71" s="644" t="s">
        <v>315</v>
      </c>
      <c r="E71" s="644" t="s">
        <v>316</v>
      </c>
      <c r="F71" s="644" t="s">
        <v>1206</v>
      </c>
      <c r="G71" s="644" t="s">
        <v>317</v>
      </c>
      <c r="H71" s="644" t="s">
        <v>318</v>
      </c>
      <c r="I71" s="644" t="s">
        <v>316</v>
      </c>
      <c r="J71" s="644" t="s">
        <v>315</v>
      </c>
      <c r="M71" s="645">
        <v>44707.512337963002</v>
      </c>
      <c r="N71" s="645">
        <v>44733.826064814799</v>
      </c>
      <c r="O71" s="646">
        <v>8</v>
      </c>
      <c r="P71" s="646">
        <v>3072</v>
      </c>
      <c r="Q71" s="646">
        <v>10</v>
      </c>
      <c r="R71" s="646">
        <v>1</v>
      </c>
      <c r="S71" s="644" t="s">
        <v>337</v>
      </c>
      <c r="T71" s="644" t="s">
        <v>320</v>
      </c>
      <c r="V71" s="644" t="s">
        <v>321</v>
      </c>
      <c r="W71" s="644" t="s">
        <v>1207</v>
      </c>
      <c r="AA71" s="644" t="s">
        <v>619</v>
      </c>
      <c r="AB71" s="644" t="s">
        <v>1208</v>
      </c>
      <c r="AC71" s="644" t="s">
        <v>328</v>
      </c>
      <c r="AD71" s="644" t="s">
        <v>328</v>
      </c>
      <c r="AE71" s="644" t="s">
        <v>328</v>
      </c>
      <c r="AF71" s="646">
        <v>1</v>
      </c>
      <c r="AG71" s="646">
        <v>4096</v>
      </c>
      <c r="AH71" s="644" t="s">
        <v>338</v>
      </c>
      <c r="AK71" s="644" t="s">
        <v>321</v>
      </c>
      <c r="AL71" s="644" t="s">
        <v>322</v>
      </c>
      <c r="AM71" s="644" t="s">
        <v>323</v>
      </c>
      <c r="AN71" s="646">
        <v>-1</v>
      </c>
      <c r="AO71" s="646">
        <v>-1</v>
      </c>
      <c r="AP71" s="646">
        <v>5542</v>
      </c>
      <c r="AQ71" s="646">
        <v>5542</v>
      </c>
      <c r="AR71" s="646">
        <v>2376</v>
      </c>
      <c r="AS71" s="644" t="s">
        <v>324</v>
      </c>
      <c r="AT71" s="644" t="s">
        <v>325</v>
      </c>
      <c r="AU71" s="644" t="s">
        <v>326</v>
      </c>
      <c r="AV71" s="644"/>
      <c r="AW71" s="644"/>
      <c r="AX71" s="644" t="s">
        <v>315</v>
      </c>
      <c r="AY71" s="646">
        <v>0</v>
      </c>
      <c r="AZ71" s="646">
        <v>10000</v>
      </c>
      <c r="BA71" s="644" t="s">
        <v>315</v>
      </c>
      <c r="BB71" s="644" t="s">
        <v>315</v>
      </c>
      <c r="BC71" s="644" t="s">
        <v>335</v>
      </c>
      <c r="BD71" s="646">
        <v>10</v>
      </c>
      <c r="BE71" s="644" t="s">
        <v>328</v>
      </c>
      <c r="BF71" s="644" t="s">
        <v>329</v>
      </c>
      <c r="BG71" s="644"/>
      <c r="BH71" s="644" t="s">
        <v>1209</v>
      </c>
      <c r="BI71" s="644" t="s">
        <v>1210</v>
      </c>
      <c r="BJ71" s="644" t="s">
        <v>1210</v>
      </c>
      <c r="BK71" s="644" t="s">
        <v>1210</v>
      </c>
      <c r="BL71" s="644"/>
      <c r="BM71" s="644"/>
      <c r="BN71" s="644"/>
      <c r="BO71" s="644" t="s">
        <v>1211</v>
      </c>
      <c r="BP71" s="644" t="s">
        <v>1212</v>
      </c>
      <c r="BQ71" s="644"/>
      <c r="BR71" s="644"/>
      <c r="BS71" s="644"/>
      <c r="BT71" s="644" t="s">
        <v>605</v>
      </c>
      <c r="BU71" s="644" t="s">
        <v>330</v>
      </c>
      <c r="BV71" s="644" t="s">
        <v>331</v>
      </c>
      <c r="BW71" s="644" t="s">
        <v>698</v>
      </c>
      <c r="BX71" s="644" t="s">
        <v>339</v>
      </c>
      <c r="BY71" s="644" t="s">
        <v>332</v>
      </c>
      <c r="BZ71" s="644" t="s">
        <v>1213</v>
      </c>
      <c r="CA71" s="644" t="s">
        <v>1214</v>
      </c>
      <c r="CB71" s="644" t="s">
        <v>610</v>
      </c>
      <c r="CC71" s="648" t="s">
        <v>611</v>
      </c>
      <c r="CD71" s="644"/>
      <c r="CE71" s="644"/>
      <c r="CF71" s="644" t="s">
        <v>613</v>
      </c>
      <c r="CG71" s="644" t="s">
        <v>614</v>
      </c>
      <c r="CH71" s="643" t="s">
        <v>615</v>
      </c>
    </row>
    <row r="72" spans="1:86">
      <c r="A72" s="644" t="s">
        <v>1215</v>
      </c>
      <c r="B72" s="644" t="s">
        <v>314</v>
      </c>
      <c r="C72" s="644" t="s">
        <v>315</v>
      </c>
      <c r="D72" s="644" t="s">
        <v>315</v>
      </c>
      <c r="E72" s="644" t="s">
        <v>316</v>
      </c>
      <c r="F72" s="644" t="s">
        <v>1215</v>
      </c>
      <c r="G72" s="644" t="s">
        <v>317</v>
      </c>
      <c r="H72" s="644" t="s">
        <v>318</v>
      </c>
      <c r="I72" s="644" t="s">
        <v>316</v>
      </c>
      <c r="J72" s="644" t="s">
        <v>315</v>
      </c>
      <c r="M72" s="645">
        <v>44707.512337963002</v>
      </c>
      <c r="N72" s="645">
        <v>44734.904571759304</v>
      </c>
      <c r="O72" s="646">
        <v>8</v>
      </c>
      <c r="P72" s="646">
        <v>3072</v>
      </c>
      <c r="Q72" s="646">
        <v>10</v>
      </c>
      <c r="R72" s="646">
        <v>1</v>
      </c>
      <c r="S72" s="644" t="s">
        <v>337</v>
      </c>
      <c r="T72" s="644" t="s">
        <v>320</v>
      </c>
      <c r="V72" s="644" t="s">
        <v>321</v>
      </c>
      <c r="W72" s="644" t="s">
        <v>1169</v>
      </c>
      <c r="Y72" s="644" t="s">
        <v>619</v>
      </c>
      <c r="Z72" s="644" t="s">
        <v>328</v>
      </c>
      <c r="AA72" s="644" t="s">
        <v>328</v>
      </c>
      <c r="AB72" s="644" t="s">
        <v>328</v>
      </c>
      <c r="AC72" s="644" t="s">
        <v>328</v>
      </c>
      <c r="AD72" s="644" t="s">
        <v>328</v>
      </c>
      <c r="AE72" s="644" t="s">
        <v>328</v>
      </c>
      <c r="AF72" s="646">
        <v>1</v>
      </c>
      <c r="AG72" s="646">
        <v>4096</v>
      </c>
      <c r="AH72" s="644" t="s">
        <v>338</v>
      </c>
      <c r="AK72" s="644" t="s">
        <v>321</v>
      </c>
      <c r="AL72" s="644" t="s">
        <v>322</v>
      </c>
      <c r="AM72" s="644" t="s">
        <v>323</v>
      </c>
      <c r="AN72" s="646">
        <v>-1</v>
      </c>
      <c r="AO72" s="646">
        <v>-1</v>
      </c>
      <c r="AP72" s="646">
        <v>5470</v>
      </c>
      <c r="AQ72" s="646">
        <v>5470</v>
      </c>
      <c r="AR72" s="646">
        <v>2304</v>
      </c>
      <c r="AS72" s="644" t="s">
        <v>324</v>
      </c>
      <c r="AT72" s="644" t="s">
        <v>325</v>
      </c>
      <c r="AU72" s="644" t="s">
        <v>326</v>
      </c>
      <c r="AV72" s="644"/>
      <c r="AW72" s="644"/>
      <c r="AX72" s="644" t="s">
        <v>315</v>
      </c>
      <c r="AY72" s="646">
        <v>0</v>
      </c>
      <c r="AZ72" s="646">
        <v>10000</v>
      </c>
      <c r="BA72" s="644" t="s">
        <v>315</v>
      </c>
      <c r="BB72" s="644" t="s">
        <v>315</v>
      </c>
      <c r="BC72" s="644" t="s">
        <v>335</v>
      </c>
      <c r="BD72" s="646">
        <v>10</v>
      </c>
      <c r="BE72" s="644" t="s">
        <v>328</v>
      </c>
      <c r="BF72" s="644" t="s">
        <v>329</v>
      </c>
      <c r="BG72" s="644"/>
      <c r="BH72" s="644" t="s">
        <v>1216</v>
      </c>
      <c r="BI72" s="644" t="s">
        <v>1217</v>
      </c>
      <c r="BJ72" s="644" t="s">
        <v>1217</v>
      </c>
      <c r="BK72" s="644" t="s">
        <v>1217</v>
      </c>
      <c r="BL72" s="644"/>
      <c r="BM72" s="644"/>
      <c r="BN72" s="644"/>
      <c r="BO72" s="644" t="s">
        <v>1218</v>
      </c>
      <c r="BP72" s="644" t="s">
        <v>1219</v>
      </c>
      <c r="BQ72" s="644"/>
      <c r="BR72" s="644"/>
      <c r="BS72" s="644"/>
      <c r="BT72" s="644" t="s">
        <v>605</v>
      </c>
      <c r="BU72" s="644" t="s">
        <v>330</v>
      </c>
      <c r="BV72" s="644" t="s">
        <v>331</v>
      </c>
      <c r="BW72" s="644" t="s">
        <v>698</v>
      </c>
      <c r="BX72" s="644" t="s">
        <v>339</v>
      </c>
      <c r="BY72" s="644" t="s">
        <v>332</v>
      </c>
      <c r="BZ72" s="644" t="s">
        <v>1220</v>
      </c>
      <c r="CA72" s="644" t="s">
        <v>1221</v>
      </c>
      <c r="CB72" s="644" t="s">
        <v>610</v>
      </c>
      <c r="CC72" s="648" t="s">
        <v>611</v>
      </c>
      <c r="CD72" s="644"/>
      <c r="CE72" s="644"/>
      <c r="CF72" s="644" t="s">
        <v>613</v>
      </c>
      <c r="CG72" s="644" t="s">
        <v>614</v>
      </c>
      <c r="CH72" s="643" t="s">
        <v>615</v>
      </c>
    </row>
    <row r="73" spans="1:86">
      <c r="A73" s="644" t="s">
        <v>1222</v>
      </c>
      <c r="B73" s="644" t="s">
        <v>314</v>
      </c>
      <c r="C73" s="644" t="s">
        <v>315</v>
      </c>
      <c r="D73" s="644" t="s">
        <v>315</v>
      </c>
      <c r="E73" s="644" t="s">
        <v>316</v>
      </c>
      <c r="F73" s="644" t="s">
        <v>1223</v>
      </c>
      <c r="G73" s="644" t="s">
        <v>317</v>
      </c>
      <c r="H73" s="644" t="s">
        <v>318</v>
      </c>
      <c r="I73" s="644" t="s">
        <v>316</v>
      </c>
      <c r="J73" s="644" t="s">
        <v>315</v>
      </c>
      <c r="M73" s="645">
        <v>44707.512337963002</v>
      </c>
      <c r="N73" s="645">
        <v>44733.825937499998</v>
      </c>
      <c r="O73" s="646">
        <v>8</v>
      </c>
      <c r="P73" s="646">
        <v>14336</v>
      </c>
      <c r="Q73" s="646">
        <v>2</v>
      </c>
      <c r="R73" s="646">
        <v>2</v>
      </c>
      <c r="S73" s="644" t="s">
        <v>337</v>
      </c>
      <c r="T73" s="644" t="s">
        <v>320</v>
      </c>
      <c r="V73" s="644" t="s">
        <v>321</v>
      </c>
      <c r="W73" s="644" t="s">
        <v>1224</v>
      </c>
      <c r="X73" s="644" t="s">
        <v>328</v>
      </c>
      <c r="Y73" s="644" t="s">
        <v>1208</v>
      </c>
      <c r="AD73" s="644"/>
      <c r="AE73" s="644"/>
      <c r="AF73" s="646">
        <v>1</v>
      </c>
      <c r="AG73" s="646">
        <v>4096</v>
      </c>
      <c r="AH73" s="644" t="s">
        <v>338</v>
      </c>
      <c r="AK73" s="644" t="s">
        <v>321</v>
      </c>
      <c r="AL73" s="644" t="s">
        <v>322</v>
      </c>
      <c r="AM73" s="644" t="s">
        <v>323</v>
      </c>
      <c r="AN73" s="646">
        <v>-1</v>
      </c>
      <c r="AO73" s="646">
        <v>-1</v>
      </c>
      <c r="AP73" s="646">
        <v>138408</v>
      </c>
      <c r="AQ73" s="646">
        <v>118836</v>
      </c>
      <c r="AR73" s="646">
        <v>104404</v>
      </c>
      <c r="AS73" s="644" t="s">
        <v>324</v>
      </c>
      <c r="AT73" s="644" t="s">
        <v>325</v>
      </c>
      <c r="AU73" s="644" t="s">
        <v>326</v>
      </c>
      <c r="AV73" s="644"/>
      <c r="AW73" s="644"/>
      <c r="AX73" s="644" t="s">
        <v>315</v>
      </c>
      <c r="AY73" s="646">
        <v>0</v>
      </c>
      <c r="AZ73" s="646">
        <v>10000</v>
      </c>
      <c r="BA73" s="644" t="s">
        <v>315</v>
      </c>
      <c r="BB73" s="644" t="s">
        <v>315</v>
      </c>
      <c r="BC73" s="644" t="s">
        <v>335</v>
      </c>
      <c r="BD73" s="646">
        <v>10</v>
      </c>
      <c r="BE73" s="644" t="s">
        <v>328</v>
      </c>
      <c r="BF73" s="644" t="s">
        <v>329</v>
      </c>
      <c r="BG73" s="644"/>
      <c r="BH73" s="644" t="s">
        <v>1225</v>
      </c>
      <c r="BI73" s="644" t="s">
        <v>1226</v>
      </c>
      <c r="BJ73" s="644" t="s">
        <v>1226</v>
      </c>
      <c r="BK73" s="644" t="s">
        <v>1226</v>
      </c>
      <c r="BL73" s="644" t="s">
        <v>602</v>
      </c>
      <c r="BM73" s="644"/>
      <c r="BN73" s="644"/>
      <c r="BO73" s="644" t="s">
        <v>1227</v>
      </c>
      <c r="BP73" s="644" t="s">
        <v>1228</v>
      </c>
      <c r="BQ73" s="644"/>
      <c r="BR73" s="644"/>
      <c r="BS73" s="644"/>
      <c r="BT73" s="644" t="s">
        <v>605</v>
      </c>
      <c r="BU73" s="644" t="s">
        <v>330</v>
      </c>
      <c r="BV73" s="644" t="s">
        <v>331</v>
      </c>
      <c r="BW73" s="644" t="s">
        <v>834</v>
      </c>
      <c r="BX73" s="644" t="s">
        <v>607</v>
      </c>
      <c r="BY73" s="644"/>
      <c r="BZ73" s="644" t="s">
        <v>1229</v>
      </c>
      <c r="CA73" s="644" t="s">
        <v>1230</v>
      </c>
      <c r="CB73" s="644" t="s">
        <v>610</v>
      </c>
      <c r="CC73" s="648" t="s">
        <v>611</v>
      </c>
      <c r="CD73" s="644"/>
      <c r="CE73" s="644"/>
      <c r="CF73" s="644" t="s">
        <v>613</v>
      </c>
      <c r="CG73" s="644" t="s">
        <v>614</v>
      </c>
      <c r="CH73" s="643" t="s">
        <v>615</v>
      </c>
    </row>
    <row r="74" spans="1:86">
      <c r="A74" s="644" t="s">
        <v>1231</v>
      </c>
      <c r="B74" s="644" t="s">
        <v>314</v>
      </c>
      <c r="C74" s="644" t="s">
        <v>315</v>
      </c>
      <c r="D74" s="644" t="s">
        <v>315</v>
      </c>
      <c r="E74" s="644" t="s">
        <v>316</v>
      </c>
      <c r="F74" s="644" t="s">
        <v>1231</v>
      </c>
      <c r="G74" s="644" t="s">
        <v>317</v>
      </c>
      <c r="H74" s="644" t="s">
        <v>318</v>
      </c>
      <c r="I74" s="644" t="s">
        <v>316</v>
      </c>
      <c r="J74" s="644" t="s">
        <v>315</v>
      </c>
      <c r="M74" s="645">
        <v>44629.465972222199</v>
      </c>
      <c r="N74" s="645">
        <v>44733.825960648202</v>
      </c>
      <c r="O74" s="646">
        <v>8</v>
      </c>
      <c r="P74" s="646">
        <v>3072</v>
      </c>
      <c r="Q74" s="646">
        <v>10</v>
      </c>
      <c r="R74" s="646">
        <v>1</v>
      </c>
      <c r="S74" s="644" t="s">
        <v>337</v>
      </c>
      <c r="T74" s="644" t="s">
        <v>320</v>
      </c>
      <c r="V74" s="644" t="s">
        <v>321</v>
      </c>
      <c r="W74" s="644" t="s">
        <v>1232</v>
      </c>
      <c r="AA74" s="644" t="s">
        <v>619</v>
      </c>
      <c r="AB74" s="644" t="s">
        <v>1233</v>
      </c>
      <c r="AC74" s="644" t="s">
        <v>328</v>
      </c>
      <c r="AD74" s="644" t="s">
        <v>328</v>
      </c>
      <c r="AE74" s="644" t="s">
        <v>328</v>
      </c>
      <c r="AF74" s="646">
        <v>1</v>
      </c>
      <c r="AG74" s="646">
        <v>4096</v>
      </c>
      <c r="AH74" s="644" t="s">
        <v>338</v>
      </c>
      <c r="AK74" s="644" t="s">
        <v>321</v>
      </c>
      <c r="AL74" s="644" t="s">
        <v>322</v>
      </c>
      <c r="AM74" s="644" t="s">
        <v>323</v>
      </c>
      <c r="AN74" s="646">
        <v>-1</v>
      </c>
      <c r="AO74" s="646">
        <v>-1</v>
      </c>
      <c r="AP74" s="646">
        <v>5562</v>
      </c>
      <c r="AQ74" s="646">
        <v>5562</v>
      </c>
      <c r="AR74" s="646">
        <v>2396</v>
      </c>
      <c r="AS74" s="644" t="s">
        <v>324</v>
      </c>
      <c r="AT74" s="644" t="s">
        <v>325</v>
      </c>
      <c r="AU74" s="644" t="s">
        <v>326</v>
      </c>
      <c r="AV74" s="644"/>
      <c r="AW74" s="644"/>
      <c r="AX74" s="644" t="s">
        <v>315</v>
      </c>
      <c r="AY74" s="646">
        <v>0</v>
      </c>
      <c r="AZ74" s="646">
        <v>10000</v>
      </c>
      <c r="BA74" s="644" t="s">
        <v>315</v>
      </c>
      <c r="BB74" s="644" t="s">
        <v>315</v>
      </c>
      <c r="BC74" s="644" t="s">
        <v>335</v>
      </c>
      <c r="BD74" s="646">
        <v>10</v>
      </c>
      <c r="BE74" s="644" t="s">
        <v>328</v>
      </c>
      <c r="BF74" s="644" t="s">
        <v>329</v>
      </c>
      <c r="BG74" s="644"/>
      <c r="BH74" s="644" t="s">
        <v>1234</v>
      </c>
      <c r="BI74" s="644" t="s">
        <v>1235</v>
      </c>
      <c r="BJ74" s="644" t="s">
        <v>1235</v>
      </c>
      <c r="BK74" s="644" t="s">
        <v>1235</v>
      </c>
      <c r="BL74" s="644"/>
      <c r="BM74" s="644"/>
      <c r="BN74" s="644"/>
      <c r="BO74" s="644"/>
      <c r="BP74" s="644"/>
      <c r="BQ74" s="644"/>
      <c r="BR74" s="644"/>
      <c r="BS74" s="644"/>
      <c r="BT74" s="644"/>
      <c r="BU74" s="644" t="s">
        <v>330</v>
      </c>
      <c r="BV74" s="644" t="s">
        <v>331</v>
      </c>
      <c r="BW74" s="644" t="s">
        <v>606</v>
      </c>
      <c r="BX74" s="644" t="s">
        <v>339</v>
      </c>
      <c r="BY74" s="644" t="s">
        <v>332</v>
      </c>
      <c r="BZ74" s="644" t="s">
        <v>1236</v>
      </c>
      <c r="CA74" s="644" t="s">
        <v>1237</v>
      </c>
      <c r="CB74" s="644" t="s">
        <v>610</v>
      </c>
      <c r="CC74" s="648" t="s">
        <v>611</v>
      </c>
      <c r="CD74" s="644"/>
      <c r="CE74" s="644"/>
      <c r="CF74" s="644" t="s">
        <v>613</v>
      </c>
      <c r="CG74" s="644" t="s">
        <v>614</v>
      </c>
      <c r="CH74" s="643" t="s">
        <v>615</v>
      </c>
    </row>
    <row r="75" spans="1:86">
      <c r="A75" s="644" t="s">
        <v>1238</v>
      </c>
      <c r="B75" s="644" t="s">
        <v>314</v>
      </c>
      <c r="C75" s="644" t="s">
        <v>315</v>
      </c>
      <c r="D75" s="644" t="s">
        <v>315</v>
      </c>
      <c r="E75" s="644" t="s">
        <v>316</v>
      </c>
      <c r="F75" s="644" t="s">
        <v>1238</v>
      </c>
      <c r="G75" s="644" t="s">
        <v>317</v>
      </c>
      <c r="H75" s="644" t="s">
        <v>318</v>
      </c>
      <c r="I75" s="644" t="s">
        <v>316</v>
      </c>
      <c r="J75" s="644" t="s">
        <v>315</v>
      </c>
      <c r="M75" s="645">
        <v>44502.130659722199</v>
      </c>
      <c r="N75" s="645">
        <v>44733.825983796298</v>
      </c>
      <c r="O75" s="646">
        <v>8</v>
      </c>
      <c r="P75" s="646">
        <v>3072</v>
      </c>
      <c r="Q75" s="646">
        <v>10</v>
      </c>
      <c r="R75" s="646">
        <v>1</v>
      </c>
      <c r="S75" s="644" t="s">
        <v>337</v>
      </c>
      <c r="T75" s="644" t="s">
        <v>320</v>
      </c>
      <c r="V75" s="644" t="s">
        <v>321</v>
      </c>
      <c r="W75" s="644" t="s">
        <v>1020</v>
      </c>
      <c r="Y75" s="644" t="s">
        <v>619</v>
      </c>
      <c r="Z75" s="644" t="s">
        <v>1239</v>
      </c>
      <c r="AA75" s="644" t="s">
        <v>1240</v>
      </c>
      <c r="AB75" s="644" t="s">
        <v>1241</v>
      </c>
      <c r="AC75" s="644" t="s">
        <v>1242</v>
      </c>
      <c r="AD75" s="644" t="s">
        <v>1243</v>
      </c>
      <c r="AE75" s="644" t="s">
        <v>1244</v>
      </c>
      <c r="AF75" s="646">
        <v>1</v>
      </c>
      <c r="AG75" s="646">
        <v>4096</v>
      </c>
      <c r="AH75" s="644" t="s">
        <v>338</v>
      </c>
      <c r="AK75" s="644" t="s">
        <v>321</v>
      </c>
      <c r="AL75" s="644" t="s">
        <v>322</v>
      </c>
      <c r="AM75" s="644" t="s">
        <v>323</v>
      </c>
      <c r="AN75" s="646">
        <v>-1</v>
      </c>
      <c r="AO75" s="646">
        <v>-1</v>
      </c>
      <c r="AP75" s="646">
        <v>5534</v>
      </c>
      <c r="AQ75" s="646">
        <v>5534</v>
      </c>
      <c r="AR75" s="646">
        <v>2368</v>
      </c>
      <c r="AS75" s="644" t="s">
        <v>324</v>
      </c>
      <c r="AT75" s="644" t="s">
        <v>325</v>
      </c>
      <c r="AU75" s="644" t="s">
        <v>326</v>
      </c>
      <c r="AV75" s="644"/>
      <c r="AW75" s="644"/>
      <c r="AX75" s="644" t="s">
        <v>315</v>
      </c>
      <c r="AY75" s="646">
        <v>0</v>
      </c>
      <c r="AZ75" s="646">
        <v>10000</v>
      </c>
      <c r="BA75" s="644" t="s">
        <v>315</v>
      </c>
      <c r="BB75" s="644" t="s">
        <v>315</v>
      </c>
      <c r="BC75" s="644" t="s">
        <v>335</v>
      </c>
      <c r="BD75" s="646">
        <v>10</v>
      </c>
      <c r="BE75" s="644" t="s">
        <v>328</v>
      </c>
      <c r="BF75" s="644" t="s">
        <v>329</v>
      </c>
      <c r="BG75" s="644"/>
      <c r="BH75" s="644" t="s">
        <v>1245</v>
      </c>
      <c r="BI75" s="644" t="s">
        <v>1246</v>
      </c>
      <c r="BJ75" s="644" t="s">
        <v>1246</v>
      </c>
      <c r="BK75" s="644" t="s">
        <v>1246</v>
      </c>
      <c r="BL75" s="644"/>
      <c r="BM75" s="644"/>
      <c r="BN75" s="644"/>
      <c r="BO75" s="644" t="s">
        <v>1247</v>
      </c>
      <c r="BP75" s="644" t="s">
        <v>1248</v>
      </c>
      <c r="BQ75" s="644"/>
      <c r="BR75" s="644"/>
      <c r="BS75" s="644"/>
      <c r="BT75" s="644" t="s">
        <v>605</v>
      </c>
      <c r="BU75" s="644" t="s">
        <v>330</v>
      </c>
      <c r="BV75" s="644" t="s">
        <v>331</v>
      </c>
      <c r="BW75" s="644" t="s">
        <v>660</v>
      </c>
      <c r="BX75" s="644" t="s">
        <v>339</v>
      </c>
      <c r="BY75" s="644" t="s">
        <v>332</v>
      </c>
      <c r="BZ75" s="644" t="s">
        <v>1249</v>
      </c>
      <c r="CA75" s="644" t="s">
        <v>1250</v>
      </c>
      <c r="CB75" s="644" t="s">
        <v>610</v>
      </c>
      <c r="CC75" s="648" t="s">
        <v>611</v>
      </c>
      <c r="CD75" s="644"/>
      <c r="CE75" s="644" t="s">
        <v>612</v>
      </c>
      <c r="CF75" s="644" t="s">
        <v>613</v>
      </c>
      <c r="CG75" s="644" t="s">
        <v>614</v>
      </c>
      <c r="CH75" s="643" t="s">
        <v>615</v>
      </c>
    </row>
    <row r="76" spans="1:86">
      <c r="A76" s="644" t="s">
        <v>1251</v>
      </c>
      <c r="B76" s="644" t="s">
        <v>314</v>
      </c>
      <c r="C76" s="644" t="s">
        <v>315</v>
      </c>
      <c r="D76" s="644" t="s">
        <v>315</v>
      </c>
      <c r="E76" s="644" t="s">
        <v>316</v>
      </c>
      <c r="F76" s="644" t="s">
        <v>1252</v>
      </c>
      <c r="G76" s="644" t="s">
        <v>317</v>
      </c>
      <c r="H76" s="644" t="s">
        <v>318</v>
      </c>
      <c r="I76" s="644" t="s">
        <v>316</v>
      </c>
      <c r="J76" s="644" t="s">
        <v>315</v>
      </c>
      <c r="M76" s="645">
        <v>44474.404108796298</v>
      </c>
      <c r="N76" s="645">
        <v>44739.536898148202</v>
      </c>
      <c r="O76" s="646">
        <v>8</v>
      </c>
      <c r="P76" s="646">
        <v>14336</v>
      </c>
      <c r="Q76" s="646">
        <v>2</v>
      </c>
      <c r="R76" s="646">
        <v>2</v>
      </c>
      <c r="S76" s="644" t="s">
        <v>337</v>
      </c>
      <c r="T76" s="644" t="s">
        <v>320</v>
      </c>
      <c r="V76" s="644" t="s">
        <v>321</v>
      </c>
      <c r="W76" s="644" t="s">
        <v>1253</v>
      </c>
      <c r="X76" s="644" t="s">
        <v>328</v>
      </c>
      <c r="Y76" s="644" t="s">
        <v>1233</v>
      </c>
      <c r="AD76" s="644"/>
      <c r="AE76" s="644"/>
      <c r="AF76" s="646">
        <v>1</v>
      </c>
      <c r="AG76" s="646">
        <v>4096</v>
      </c>
      <c r="AH76" s="644" t="s">
        <v>338</v>
      </c>
      <c r="AK76" s="644" t="s">
        <v>321</v>
      </c>
      <c r="AL76" s="644" t="s">
        <v>322</v>
      </c>
      <c r="AM76" s="644" t="s">
        <v>323</v>
      </c>
      <c r="AN76" s="646">
        <v>-1</v>
      </c>
      <c r="AO76" s="646">
        <v>-1</v>
      </c>
      <c r="AP76" s="646">
        <v>138407</v>
      </c>
      <c r="AQ76" s="646">
        <v>119063</v>
      </c>
      <c r="AR76" s="646">
        <v>104632</v>
      </c>
      <c r="AS76" s="644" t="s">
        <v>324</v>
      </c>
      <c r="AT76" s="644" t="s">
        <v>325</v>
      </c>
      <c r="AU76" s="644" t="s">
        <v>326</v>
      </c>
      <c r="AV76" s="644"/>
      <c r="AW76" s="644"/>
      <c r="AX76" s="644" t="s">
        <v>315</v>
      </c>
      <c r="AY76" s="646">
        <v>0</v>
      </c>
      <c r="AZ76" s="646">
        <v>10000</v>
      </c>
      <c r="BA76" s="644" t="s">
        <v>315</v>
      </c>
      <c r="BB76" s="644" t="s">
        <v>315</v>
      </c>
      <c r="BC76" s="644" t="s">
        <v>335</v>
      </c>
      <c r="BD76" s="646">
        <v>10</v>
      </c>
      <c r="BE76" s="644" t="s">
        <v>328</v>
      </c>
      <c r="BF76" s="644" t="s">
        <v>329</v>
      </c>
      <c r="BG76" s="644"/>
      <c r="BH76" s="644" t="s">
        <v>1254</v>
      </c>
      <c r="BI76" s="644" t="s">
        <v>1255</v>
      </c>
      <c r="BJ76" s="644" t="s">
        <v>1255</v>
      </c>
      <c r="BK76" s="644" t="s">
        <v>1255</v>
      </c>
      <c r="BL76" s="644" t="s">
        <v>602</v>
      </c>
      <c r="BM76" s="644"/>
      <c r="BN76" s="644"/>
      <c r="BO76" s="644" t="s">
        <v>1256</v>
      </c>
      <c r="BP76" s="644"/>
      <c r="BQ76" s="644"/>
      <c r="BR76" s="644"/>
      <c r="BS76" s="644"/>
      <c r="BT76" s="644"/>
      <c r="BU76" s="644" t="s">
        <v>330</v>
      </c>
      <c r="BV76" s="644" t="s">
        <v>331</v>
      </c>
      <c r="BW76" s="644" t="s">
        <v>742</v>
      </c>
      <c r="BX76" s="644" t="s">
        <v>607</v>
      </c>
      <c r="BY76" s="644"/>
      <c r="BZ76" s="644" t="s">
        <v>1257</v>
      </c>
      <c r="CA76" s="644" t="s">
        <v>1258</v>
      </c>
      <c r="CB76" s="644" t="s">
        <v>610</v>
      </c>
      <c r="CC76" s="648" t="s">
        <v>611</v>
      </c>
      <c r="CD76" s="644"/>
      <c r="CE76" s="644" t="s">
        <v>612</v>
      </c>
      <c r="CF76" s="644" t="s">
        <v>613</v>
      </c>
      <c r="CG76" s="644" t="s">
        <v>614</v>
      </c>
      <c r="CH76" s="643" t="s">
        <v>615</v>
      </c>
    </row>
    <row r="77" spans="1:86">
      <c r="A77" s="644" t="s">
        <v>1259</v>
      </c>
      <c r="B77" s="644" t="s">
        <v>314</v>
      </c>
      <c r="C77" s="644" t="s">
        <v>315</v>
      </c>
      <c r="D77" s="644" t="s">
        <v>315</v>
      </c>
      <c r="E77" s="644" t="s">
        <v>316</v>
      </c>
      <c r="F77" s="644" t="s">
        <v>1260</v>
      </c>
      <c r="G77" s="644" t="s">
        <v>317</v>
      </c>
      <c r="H77" s="644" t="s">
        <v>318</v>
      </c>
      <c r="I77" s="644" t="s">
        <v>316</v>
      </c>
      <c r="J77" s="644" t="s">
        <v>315</v>
      </c>
      <c r="K77" s="645">
        <v>44719.595937500002</v>
      </c>
      <c r="M77" s="645">
        <v>25568.75</v>
      </c>
      <c r="N77" s="645">
        <v>44733.827442129601</v>
      </c>
      <c r="O77" s="646">
        <v>2</v>
      </c>
      <c r="P77" s="646">
        <v>8192</v>
      </c>
      <c r="Q77" s="646">
        <v>1</v>
      </c>
      <c r="R77" s="646">
        <v>2</v>
      </c>
      <c r="S77" s="644" t="s">
        <v>319</v>
      </c>
      <c r="T77" s="644" t="s">
        <v>320</v>
      </c>
      <c r="U77" s="644" t="s">
        <v>321</v>
      </c>
      <c r="V77" s="644" t="s">
        <v>321</v>
      </c>
      <c r="W77" s="644" t="s">
        <v>1261</v>
      </c>
      <c r="X77" s="644" t="s">
        <v>1262</v>
      </c>
      <c r="AD77" s="644"/>
      <c r="AE77" s="644"/>
      <c r="AF77" s="646">
        <v>1</v>
      </c>
      <c r="AG77" s="646">
        <v>0</v>
      </c>
      <c r="AH77" s="644" t="s">
        <v>908</v>
      </c>
      <c r="AK77" s="644" t="s">
        <v>321</v>
      </c>
      <c r="AL77" s="644" t="s">
        <v>322</v>
      </c>
      <c r="AM77" s="644" t="s">
        <v>323</v>
      </c>
      <c r="AN77" s="646">
        <v>-1</v>
      </c>
      <c r="AO77" s="646">
        <v>-1</v>
      </c>
      <c r="AP77" s="646">
        <v>387156</v>
      </c>
      <c r="AQ77" s="646">
        <v>203536</v>
      </c>
      <c r="AR77" s="646">
        <v>195260</v>
      </c>
      <c r="AS77" s="644" t="s">
        <v>324</v>
      </c>
      <c r="AT77" s="644" t="s">
        <v>325</v>
      </c>
      <c r="AU77" s="644" t="s">
        <v>326</v>
      </c>
      <c r="AV77" s="644"/>
      <c r="AW77" s="644"/>
      <c r="AX77" s="644" t="s">
        <v>315</v>
      </c>
      <c r="AY77" s="646">
        <v>0</v>
      </c>
      <c r="AZ77" s="646">
        <v>10000</v>
      </c>
      <c r="BA77" s="644" t="s">
        <v>315</v>
      </c>
      <c r="BB77" s="644" t="s">
        <v>315</v>
      </c>
      <c r="BC77" s="644" t="s">
        <v>335</v>
      </c>
      <c r="BD77" s="646">
        <v>15</v>
      </c>
      <c r="BE77" s="644" t="s">
        <v>909</v>
      </c>
      <c r="BF77" s="644" t="s">
        <v>329</v>
      </c>
      <c r="BG77" s="644"/>
      <c r="BH77" s="644" t="s">
        <v>1263</v>
      </c>
      <c r="BI77" s="644" t="s">
        <v>1264</v>
      </c>
      <c r="BJ77" s="644" t="s">
        <v>1264</v>
      </c>
      <c r="BK77" s="644" t="s">
        <v>1264</v>
      </c>
      <c r="BL77" s="644" t="s">
        <v>1265</v>
      </c>
      <c r="BM77" s="644" t="s">
        <v>605</v>
      </c>
      <c r="BN77" s="644"/>
      <c r="BO77" s="644" t="s">
        <v>1266</v>
      </c>
      <c r="BP77" s="644" t="s">
        <v>1267</v>
      </c>
      <c r="BQ77" s="644"/>
      <c r="BR77" s="644"/>
      <c r="BS77" s="644"/>
      <c r="BT77" s="644" t="s">
        <v>605</v>
      </c>
      <c r="BU77" s="644" t="s">
        <v>330</v>
      </c>
      <c r="BV77" s="644" t="s">
        <v>914</v>
      </c>
      <c r="BW77" s="644" t="s">
        <v>1268</v>
      </c>
      <c r="BX77" s="644" t="s">
        <v>916</v>
      </c>
      <c r="BY77" s="644" t="s">
        <v>916</v>
      </c>
      <c r="BZ77" s="644" t="s">
        <v>1269</v>
      </c>
      <c r="CA77" s="644" t="s">
        <v>1270</v>
      </c>
      <c r="CB77" s="644" t="s">
        <v>610</v>
      </c>
      <c r="CC77" s="648" t="s">
        <v>611</v>
      </c>
      <c r="CD77" s="644"/>
      <c r="CE77" s="644"/>
      <c r="CF77" s="644" t="s">
        <v>613</v>
      </c>
      <c r="CG77" s="644" t="s">
        <v>614</v>
      </c>
      <c r="CH77" s="643" t="s">
        <v>864</v>
      </c>
    </row>
    <row r="78" spans="1:86">
      <c r="A78" s="644" t="s">
        <v>1271</v>
      </c>
      <c r="B78" s="644" t="s">
        <v>314</v>
      </c>
      <c r="C78" s="644" t="s">
        <v>315</v>
      </c>
      <c r="D78" s="644" t="s">
        <v>315</v>
      </c>
      <c r="E78" s="644" t="s">
        <v>316</v>
      </c>
      <c r="F78" s="644" t="s">
        <v>1272</v>
      </c>
      <c r="G78" s="644" t="s">
        <v>317</v>
      </c>
      <c r="H78" s="644" t="s">
        <v>318</v>
      </c>
      <c r="I78" s="644" t="s">
        <v>316</v>
      </c>
      <c r="J78" s="644" t="s">
        <v>315</v>
      </c>
      <c r="K78" s="645">
        <v>44734.469537037003</v>
      </c>
      <c r="M78" s="645">
        <v>25568.75</v>
      </c>
      <c r="N78" s="645">
        <v>44733.827465277798</v>
      </c>
      <c r="O78" s="646">
        <v>2</v>
      </c>
      <c r="P78" s="646">
        <v>8192</v>
      </c>
      <c r="Q78" s="646">
        <v>1</v>
      </c>
      <c r="R78" s="646">
        <v>2</v>
      </c>
      <c r="S78" s="644" t="s">
        <v>319</v>
      </c>
      <c r="T78" s="644" t="s">
        <v>320</v>
      </c>
      <c r="U78" s="644" t="s">
        <v>321</v>
      </c>
      <c r="V78" s="644" t="s">
        <v>321</v>
      </c>
      <c r="W78" s="644" t="s">
        <v>1273</v>
      </c>
      <c r="X78" s="644" t="s">
        <v>1262</v>
      </c>
      <c r="AD78" s="644"/>
      <c r="AE78" s="644"/>
      <c r="AF78" s="646">
        <v>1</v>
      </c>
      <c r="AG78" s="646">
        <v>8192</v>
      </c>
      <c r="AH78" s="644" t="s">
        <v>908</v>
      </c>
      <c r="AK78" s="644" t="s">
        <v>321</v>
      </c>
      <c r="AL78" s="644" t="s">
        <v>322</v>
      </c>
      <c r="AM78" s="644" t="s">
        <v>323</v>
      </c>
      <c r="AN78" s="646">
        <v>-1</v>
      </c>
      <c r="AO78" s="646">
        <v>-1</v>
      </c>
      <c r="AP78" s="646">
        <v>516584</v>
      </c>
      <c r="AQ78" s="646">
        <v>516584</v>
      </c>
      <c r="AR78" s="646">
        <v>508304</v>
      </c>
      <c r="AS78" s="644" t="s">
        <v>324</v>
      </c>
      <c r="AT78" s="644" t="s">
        <v>325</v>
      </c>
      <c r="AU78" s="644" t="s">
        <v>326</v>
      </c>
      <c r="AV78" s="644"/>
      <c r="AW78" s="644"/>
      <c r="AX78" s="644" t="s">
        <v>315</v>
      </c>
      <c r="AY78" s="646">
        <v>0</v>
      </c>
      <c r="AZ78" s="646">
        <v>10000</v>
      </c>
      <c r="BA78" s="644" t="s">
        <v>315</v>
      </c>
      <c r="BB78" s="644" t="s">
        <v>315</v>
      </c>
      <c r="BC78" s="644" t="s">
        <v>335</v>
      </c>
      <c r="BD78" s="646">
        <v>15</v>
      </c>
      <c r="BE78" s="644" t="s">
        <v>909</v>
      </c>
      <c r="BF78" s="644" t="s">
        <v>329</v>
      </c>
      <c r="BG78" s="644"/>
      <c r="BH78" s="644" t="s">
        <v>1274</v>
      </c>
      <c r="BI78" s="644" t="s">
        <v>1275</v>
      </c>
      <c r="BJ78" s="644" t="s">
        <v>1275</v>
      </c>
      <c r="BK78" s="644" t="s">
        <v>1275</v>
      </c>
      <c r="BL78" s="644" t="s">
        <v>1265</v>
      </c>
      <c r="BM78" s="644" t="s">
        <v>605</v>
      </c>
      <c r="BN78" s="644"/>
      <c r="BO78" s="644" t="s">
        <v>1276</v>
      </c>
      <c r="BP78" s="644" t="s">
        <v>1277</v>
      </c>
      <c r="BQ78" s="644"/>
      <c r="BR78" s="644"/>
      <c r="BS78" s="644"/>
      <c r="BT78" s="644" t="s">
        <v>605</v>
      </c>
      <c r="BU78" s="644" t="s">
        <v>330</v>
      </c>
      <c r="BV78" s="644" t="s">
        <v>914</v>
      </c>
      <c r="BW78" s="644" t="s">
        <v>926</v>
      </c>
      <c r="BX78" s="644" t="s">
        <v>916</v>
      </c>
      <c r="BY78" s="644" t="s">
        <v>916</v>
      </c>
      <c r="BZ78" s="644" t="s">
        <v>1278</v>
      </c>
      <c r="CA78" s="644" t="s">
        <v>1279</v>
      </c>
      <c r="CB78" s="644" t="s">
        <v>610</v>
      </c>
      <c r="CC78" s="648" t="s">
        <v>611</v>
      </c>
      <c r="CD78" s="644"/>
      <c r="CE78" s="644"/>
      <c r="CF78" s="644" t="s">
        <v>613</v>
      </c>
      <c r="CG78" s="644" t="s">
        <v>614</v>
      </c>
      <c r="CH78" s="643" t="s">
        <v>864</v>
      </c>
    </row>
    <row r="79" spans="1:86">
      <c r="A79" s="644" t="s">
        <v>1280</v>
      </c>
      <c r="B79" s="644" t="s">
        <v>314</v>
      </c>
      <c r="C79" s="644" t="s">
        <v>315</v>
      </c>
      <c r="D79" s="644" t="s">
        <v>315</v>
      </c>
      <c r="E79" s="644" t="s">
        <v>316</v>
      </c>
      <c r="F79" s="644" t="s">
        <v>1281</v>
      </c>
      <c r="G79" s="644" t="s">
        <v>317</v>
      </c>
      <c r="H79" s="644" t="s">
        <v>318</v>
      </c>
      <c r="I79" s="644" t="s">
        <v>316</v>
      </c>
      <c r="J79" s="644" t="s">
        <v>315</v>
      </c>
      <c r="K79" s="645">
        <v>44719.594074074099</v>
      </c>
      <c r="M79" s="645">
        <v>44670.576689814799</v>
      </c>
      <c r="N79" s="645">
        <v>44733.827488425901</v>
      </c>
      <c r="O79" s="646">
        <v>2</v>
      </c>
      <c r="P79" s="646">
        <v>16384</v>
      </c>
      <c r="Q79" s="646">
        <v>1</v>
      </c>
      <c r="R79" s="646">
        <v>2</v>
      </c>
      <c r="S79" s="644" t="s">
        <v>319</v>
      </c>
      <c r="T79" s="644" t="s">
        <v>320</v>
      </c>
      <c r="U79" s="644" t="s">
        <v>321</v>
      </c>
      <c r="V79" s="644" t="s">
        <v>321</v>
      </c>
      <c r="W79" s="644" t="s">
        <v>1282</v>
      </c>
      <c r="X79" s="644" t="s">
        <v>1262</v>
      </c>
      <c r="AD79" s="644"/>
      <c r="AE79" s="644"/>
      <c r="AF79" s="646">
        <v>1</v>
      </c>
      <c r="AG79" s="646">
        <v>8192</v>
      </c>
      <c r="AH79" s="644" t="s">
        <v>908</v>
      </c>
      <c r="AK79" s="644" t="s">
        <v>321</v>
      </c>
      <c r="AL79" s="644" t="s">
        <v>322</v>
      </c>
      <c r="AM79" s="644" t="s">
        <v>323</v>
      </c>
      <c r="AN79" s="646">
        <v>-1</v>
      </c>
      <c r="AO79" s="646">
        <v>-1</v>
      </c>
      <c r="AP79" s="646">
        <v>395348</v>
      </c>
      <c r="AQ79" s="646">
        <v>69044</v>
      </c>
      <c r="AR79" s="646">
        <v>52576</v>
      </c>
      <c r="AS79" s="644" t="s">
        <v>324</v>
      </c>
      <c r="AT79" s="644" t="s">
        <v>325</v>
      </c>
      <c r="AU79" s="644" t="s">
        <v>326</v>
      </c>
      <c r="AV79" s="644"/>
      <c r="AW79" s="644"/>
      <c r="AX79" s="644" t="s">
        <v>315</v>
      </c>
      <c r="AY79" s="646">
        <v>0</v>
      </c>
      <c r="AZ79" s="646">
        <v>10000</v>
      </c>
      <c r="BA79" s="644" t="s">
        <v>315</v>
      </c>
      <c r="BB79" s="644" t="s">
        <v>315</v>
      </c>
      <c r="BC79" s="644" t="s">
        <v>327</v>
      </c>
      <c r="BD79" s="646">
        <v>15</v>
      </c>
      <c r="BE79" s="644" t="s">
        <v>328</v>
      </c>
      <c r="BF79" s="644" t="s">
        <v>329</v>
      </c>
      <c r="BG79" s="644"/>
      <c r="BH79" s="644" t="s">
        <v>1283</v>
      </c>
      <c r="BI79" s="644" t="s">
        <v>1284</v>
      </c>
      <c r="BJ79" s="644" t="s">
        <v>1284</v>
      </c>
      <c r="BK79" s="644" t="s">
        <v>1284</v>
      </c>
      <c r="BL79" s="644" t="s">
        <v>1265</v>
      </c>
      <c r="BM79" s="644"/>
      <c r="BN79" s="644"/>
      <c r="BO79" s="644" t="s">
        <v>1285</v>
      </c>
      <c r="BP79" s="644" t="s">
        <v>1286</v>
      </c>
      <c r="BQ79" s="644"/>
      <c r="BR79" s="644"/>
      <c r="BS79" s="644"/>
      <c r="BT79" s="644" t="s">
        <v>605</v>
      </c>
      <c r="BU79" s="644" t="s">
        <v>330</v>
      </c>
      <c r="BV79" s="644" t="s">
        <v>914</v>
      </c>
      <c r="BW79" s="644" t="s">
        <v>1287</v>
      </c>
      <c r="BX79" s="644" t="s">
        <v>861</v>
      </c>
      <c r="BY79" s="644" t="s">
        <v>861</v>
      </c>
      <c r="BZ79" s="644" t="s">
        <v>1288</v>
      </c>
      <c r="CA79" s="644" t="s">
        <v>1289</v>
      </c>
      <c r="CB79" s="644" t="s">
        <v>610</v>
      </c>
      <c r="CC79" s="648" t="s">
        <v>611</v>
      </c>
      <c r="CD79" s="644"/>
      <c r="CE79" s="644"/>
      <c r="CF79" s="644" t="s">
        <v>613</v>
      </c>
      <c r="CG79" s="644" t="s">
        <v>614</v>
      </c>
      <c r="CH79" s="643" t="s">
        <v>864</v>
      </c>
    </row>
    <row r="80" spans="1:86">
      <c r="A80" s="644" t="s">
        <v>1290</v>
      </c>
      <c r="B80" s="644" t="s">
        <v>314</v>
      </c>
      <c r="C80" s="644" t="s">
        <v>315</v>
      </c>
      <c r="D80" s="644" t="s">
        <v>315</v>
      </c>
      <c r="E80" s="644" t="s">
        <v>316</v>
      </c>
      <c r="F80" s="644" t="s">
        <v>1291</v>
      </c>
      <c r="G80" s="644" t="s">
        <v>317</v>
      </c>
      <c r="H80" s="644" t="s">
        <v>318</v>
      </c>
      <c r="I80" s="644" t="s">
        <v>316</v>
      </c>
      <c r="J80" s="644" t="s">
        <v>315</v>
      </c>
      <c r="M80" s="645">
        <v>44670.577893518501</v>
      </c>
      <c r="N80" s="645">
        <v>44733.827418981498</v>
      </c>
      <c r="O80" s="646">
        <v>2</v>
      </c>
      <c r="P80" s="646">
        <v>16384</v>
      </c>
      <c r="Q80" s="646">
        <v>1</v>
      </c>
      <c r="R80" s="646">
        <v>2</v>
      </c>
      <c r="S80" s="644" t="s">
        <v>319</v>
      </c>
      <c r="T80" s="644" t="s">
        <v>320</v>
      </c>
      <c r="U80" s="644" t="s">
        <v>321</v>
      </c>
      <c r="V80" s="644" t="s">
        <v>321</v>
      </c>
      <c r="W80" s="644" t="s">
        <v>1292</v>
      </c>
      <c r="X80" s="644" t="s">
        <v>1262</v>
      </c>
      <c r="AD80" s="644"/>
      <c r="AE80" s="644"/>
      <c r="AF80" s="646">
        <v>1</v>
      </c>
      <c r="AG80" s="646">
        <v>8192</v>
      </c>
      <c r="AH80" s="644" t="s">
        <v>908</v>
      </c>
      <c r="AK80" s="644" t="s">
        <v>321</v>
      </c>
      <c r="AL80" s="644" t="s">
        <v>322</v>
      </c>
      <c r="AM80" s="644" t="s">
        <v>323</v>
      </c>
      <c r="AN80" s="646">
        <v>-1</v>
      </c>
      <c r="AO80" s="646">
        <v>-1</v>
      </c>
      <c r="AP80" s="646">
        <v>395348</v>
      </c>
      <c r="AQ80" s="646">
        <v>65660</v>
      </c>
      <c r="AR80" s="646">
        <v>49192</v>
      </c>
      <c r="AS80" s="644" t="s">
        <v>324</v>
      </c>
      <c r="AT80" s="644" t="s">
        <v>325</v>
      </c>
      <c r="AU80" s="644" t="s">
        <v>326</v>
      </c>
      <c r="AV80" s="644"/>
      <c r="AW80" s="644"/>
      <c r="AX80" s="644" t="s">
        <v>315</v>
      </c>
      <c r="AY80" s="646">
        <v>0</v>
      </c>
      <c r="AZ80" s="646">
        <v>10000</v>
      </c>
      <c r="BA80" s="644" t="s">
        <v>315</v>
      </c>
      <c r="BB80" s="644" t="s">
        <v>315</v>
      </c>
      <c r="BC80" s="644" t="s">
        <v>327</v>
      </c>
      <c r="BD80" s="646">
        <v>15</v>
      </c>
      <c r="BE80" s="644" t="s">
        <v>328</v>
      </c>
      <c r="BF80" s="644" t="s">
        <v>329</v>
      </c>
      <c r="BG80" s="644"/>
      <c r="BH80" s="644" t="s">
        <v>1293</v>
      </c>
      <c r="BI80" s="644" t="s">
        <v>1294</v>
      </c>
      <c r="BJ80" s="644" t="s">
        <v>1294</v>
      </c>
      <c r="BK80" s="644" t="s">
        <v>1294</v>
      </c>
      <c r="BL80" s="644" t="s">
        <v>1265</v>
      </c>
      <c r="BM80" s="644"/>
      <c r="BN80" s="644"/>
      <c r="BO80" s="644" t="s">
        <v>1295</v>
      </c>
      <c r="BP80" s="644" t="s">
        <v>1296</v>
      </c>
      <c r="BQ80" s="644"/>
      <c r="BR80" s="644"/>
      <c r="BS80" s="644"/>
      <c r="BT80" s="644" t="s">
        <v>605</v>
      </c>
      <c r="BU80" s="644" t="s">
        <v>330</v>
      </c>
      <c r="BV80" s="644" t="s">
        <v>914</v>
      </c>
      <c r="BW80" s="644" t="s">
        <v>926</v>
      </c>
      <c r="BX80" s="644" t="s">
        <v>861</v>
      </c>
      <c r="BY80" s="644" t="s">
        <v>861</v>
      </c>
      <c r="BZ80" s="644" t="s">
        <v>1297</v>
      </c>
      <c r="CA80" s="644" t="s">
        <v>1298</v>
      </c>
      <c r="CB80" s="644" t="s">
        <v>610</v>
      </c>
      <c r="CC80" s="648" t="s">
        <v>611</v>
      </c>
      <c r="CD80" s="644"/>
      <c r="CE80" s="644"/>
      <c r="CF80" s="644" t="s">
        <v>613</v>
      </c>
      <c r="CG80" s="644" t="s">
        <v>614</v>
      </c>
      <c r="CH80" s="643" t="s">
        <v>864</v>
      </c>
    </row>
    <row r="81" spans="1:86">
      <c r="A81" s="644" t="s">
        <v>1299</v>
      </c>
      <c r="B81" s="644" t="s">
        <v>314</v>
      </c>
      <c r="C81" s="644" t="s">
        <v>315</v>
      </c>
      <c r="D81" s="644" t="s">
        <v>315</v>
      </c>
      <c r="E81" s="644" t="s">
        <v>316</v>
      </c>
      <c r="F81" s="644" t="s">
        <v>1300</v>
      </c>
      <c r="G81" s="644" t="s">
        <v>317</v>
      </c>
      <c r="H81" s="644" t="s">
        <v>318</v>
      </c>
      <c r="I81" s="644" t="s">
        <v>316</v>
      </c>
      <c r="J81" s="644" t="s">
        <v>315</v>
      </c>
      <c r="K81" s="645">
        <v>44664.594432870399</v>
      </c>
      <c r="M81" s="645">
        <v>44112.958321759303</v>
      </c>
      <c r="N81" s="645">
        <v>44733.827210648102</v>
      </c>
      <c r="O81" s="646">
        <v>2</v>
      </c>
      <c r="P81" s="646">
        <v>10240</v>
      </c>
      <c r="Q81" s="646">
        <v>1</v>
      </c>
      <c r="R81" s="646">
        <v>3</v>
      </c>
      <c r="S81" s="644" t="s">
        <v>1301</v>
      </c>
      <c r="T81" s="644" t="s">
        <v>320</v>
      </c>
      <c r="U81" s="644" t="s">
        <v>321</v>
      </c>
      <c r="V81" s="644" t="s">
        <v>321</v>
      </c>
      <c r="W81" s="644" t="s">
        <v>1302</v>
      </c>
      <c r="X81" s="644" t="s">
        <v>757</v>
      </c>
      <c r="AD81" s="644"/>
      <c r="AE81" s="644"/>
      <c r="AF81" s="646">
        <v>1</v>
      </c>
      <c r="AG81" s="646">
        <v>8192</v>
      </c>
      <c r="AH81" s="644" t="s">
        <v>714</v>
      </c>
      <c r="AK81" s="644" t="s">
        <v>321</v>
      </c>
      <c r="AL81" s="644" t="s">
        <v>322</v>
      </c>
      <c r="AM81" s="644" t="s">
        <v>323</v>
      </c>
      <c r="AN81" s="646">
        <v>-1</v>
      </c>
      <c r="AO81" s="646">
        <v>-1</v>
      </c>
      <c r="AP81" s="646">
        <v>314368</v>
      </c>
      <c r="AQ81" s="646">
        <v>291956</v>
      </c>
      <c r="AR81" s="646">
        <v>281624</v>
      </c>
      <c r="AS81" s="644" t="s">
        <v>324</v>
      </c>
      <c r="AT81" s="644" t="s">
        <v>325</v>
      </c>
      <c r="AU81" s="644" t="s">
        <v>326</v>
      </c>
      <c r="AV81" s="644"/>
      <c r="AW81" s="644"/>
      <c r="AX81" s="644" t="s">
        <v>315</v>
      </c>
      <c r="AY81" s="646">
        <v>0</v>
      </c>
      <c r="AZ81" s="646">
        <v>10000</v>
      </c>
      <c r="BA81" s="644" t="s">
        <v>315</v>
      </c>
      <c r="BB81" s="644" t="s">
        <v>315</v>
      </c>
      <c r="BC81" s="644" t="s">
        <v>335</v>
      </c>
      <c r="BD81" s="646">
        <v>15</v>
      </c>
      <c r="BE81" s="644" t="s">
        <v>328</v>
      </c>
      <c r="BF81" s="644" t="s">
        <v>329</v>
      </c>
      <c r="BG81" s="644"/>
      <c r="BH81" s="644" t="s">
        <v>1303</v>
      </c>
      <c r="BI81" s="644" t="s">
        <v>1304</v>
      </c>
      <c r="BJ81" s="644" t="s">
        <v>1304</v>
      </c>
      <c r="BK81" s="644" t="s">
        <v>1304</v>
      </c>
      <c r="BL81" s="644" t="s">
        <v>1305</v>
      </c>
      <c r="BM81" s="644"/>
      <c r="BN81" s="644"/>
      <c r="BO81" s="644" t="s">
        <v>1306</v>
      </c>
      <c r="BP81" s="644" t="s">
        <v>1307</v>
      </c>
      <c r="BQ81" s="644"/>
      <c r="BR81" s="644"/>
      <c r="BS81" s="644"/>
      <c r="BT81" s="644" t="s">
        <v>605</v>
      </c>
      <c r="BU81" s="644" t="s">
        <v>330</v>
      </c>
      <c r="BV81" s="644" t="s">
        <v>720</v>
      </c>
      <c r="BW81" s="644" t="s">
        <v>977</v>
      </c>
      <c r="BX81" s="644" t="s">
        <v>1308</v>
      </c>
      <c r="BY81" s="644" t="s">
        <v>1308</v>
      </c>
      <c r="BZ81" s="644" t="s">
        <v>1309</v>
      </c>
      <c r="CA81" s="644" t="s">
        <v>1310</v>
      </c>
      <c r="CB81" s="644" t="s">
        <v>610</v>
      </c>
      <c r="CC81" s="648" t="s">
        <v>611</v>
      </c>
      <c r="CD81" s="644"/>
      <c r="CE81" s="644"/>
      <c r="CF81" s="644" t="s">
        <v>613</v>
      </c>
      <c r="CG81" s="644" t="s">
        <v>614</v>
      </c>
      <c r="CH81" s="643" t="s">
        <v>864</v>
      </c>
    </row>
    <row r="82" spans="1:86">
      <c r="A82" s="644" t="s">
        <v>1311</v>
      </c>
      <c r="B82" s="644" t="s">
        <v>314</v>
      </c>
      <c r="C82" s="644" t="s">
        <v>315</v>
      </c>
      <c r="D82" s="644" t="s">
        <v>315</v>
      </c>
      <c r="E82" s="644" t="s">
        <v>316</v>
      </c>
      <c r="F82" s="644" t="s">
        <v>1312</v>
      </c>
      <c r="G82" s="644" t="s">
        <v>317</v>
      </c>
      <c r="H82" s="644" t="s">
        <v>318</v>
      </c>
      <c r="I82" s="644" t="s">
        <v>316</v>
      </c>
      <c r="J82" s="644" t="s">
        <v>315</v>
      </c>
      <c r="M82" s="645">
        <v>25568.75</v>
      </c>
      <c r="N82" s="645">
        <v>44733.826354166697</v>
      </c>
      <c r="O82" s="646">
        <v>2</v>
      </c>
      <c r="P82" s="646">
        <v>22528</v>
      </c>
      <c r="Q82" s="646">
        <v>1</v>
      </c>
      <c r="R82" s="646">
        <v>6</v>
      </c>
      <c r="S82" s="644" t="s">
        <v>319</v>
      </c>
      <c r="T82" s="644" t="s">
        <v>320</v>
      </c>
      <c r="U82" s="644" t="s">
        <v>321</v>
      </c>
      <c r="V82" s="644" t="s">
        <v>321</v>
      </c>
      <c r="W82" s="644" t="s">
        <v>1313</v>
      </c>
      <c r="X82" s="644" t="s">
        <v>757</v>
      </c>
      <c r="AD82" s="644"/>
      <c r="AE82" s="644"/>
      <c r="AF82" s="646">
        <v>1</v>
      </c>
      <c r="AG82" s="646">
        <v>8192</v>
      </c>
      <c r="AH82" s="644" t="s">
        <v>338</v>
      </c>
      <c r="AK82" s="644" t="s">
        <v>321</v>
      </c>
      <c r="AL82" s="644" t="s">
        <v>322</v>
      </c>
      <c r="AM82" s="644" t="s">
        <v>323</v>
      </c>
      <c r="AN82" s="646">
        <v>-1</v>
      </c>
      <c r="AO82" s="646">
        <v>-1</v>
      </c>
      <c r="AP82" s="646">
        <v>1090108</v>
      </c>
      <c r="AQ82" s="646">
        <v>1074500</v>
      </c>
      <c r="AR82" s="646">
        <v>1051864</v>
      </c>
      <c r="AS82" s="644" t="s">
        <v>324</v>
      </c>
      <c r="AT82" s="644" t="s">
        <v>325</v>
      </c>
      <c r="AU82" s="644" t="s">
        <v>326</v>
      </c>
      <c r="AV82" s="644"/>
      <c r="AW82" s="644"/>
      <c r="AX82" s="644" t="s">
        <v>315</v>
      </c>
      <c r="AY82" s="646">
        <v>0</v>
      </c>
      <c r="AZ82" s="646">
        <v>10000</v>
      </c>
      <c r="BA82" s="644" t="s">
        <v>315</v>
      </c>
      <c r="BB82" s="644" t="s">
        <v>315</v>
      </c>
      <c r="BC82" s="644" t="s">
        <v>335</v>
      </c>
      <c r="BD82" s="646">
        <v>15</v>
      </c>
      <c r="BE82" s="644" t="s">
        <v>909</v>
      </c>
      <c r="BF82" s="644" t="s">
        <v>329</v>
      </c>
      <c r="BG82" s="644"/>
      <c r="BH82" s="644" t="s">
        <v>1314</v>
      </c>
      <c r="BI82" s="644" t="s">
        <v>1315</v>
      </c>
      <c r="BJ82" s="644" t="s">
        <v>1315</v>
      </c>
      <c r="BK82" s="644" t="s">
        <v>1315</v>
      </c>
      <c r="BL82" s="644" t="s">
        <v>1316</v>
      </c>
      <c r="BM82" s="644" t="s">
        <v>605</v>
      </c>
      <c r="BN82" s="644"/>
      <c r="BO82" s="644" t="s">
        <v>1317</v>
      </c>
      <c r="BP82" s="644" t="s">
        <v>1318</v>
      </c>
      <c r="BQ82" s="644"/>
      <c r="BR82" s="644"/>
      <c r="BS82" s="644"/>
      <c r="BT82" s="644" t="s">
        <v>605</v>
      </c>
      <c r="BU82" s="644" t="s">
        <v>330</v>
      </c>
      <c r="BV82" s="644" t="s">
        <v>331</v>
      </c>
      <c r="BW82" s="644" t="s">
        <v>698</v>
      </c>
      <c r="BX82" s="644" t="s">
        <v>1308</v>
      </c>
      <c r="BY82" s="644" t="s">
        <v>916</v>
      </c>
      <c r="BZ82" s="644" t="s">
        <v>1319</v>
      </c>
      <c r="CA82" s="644" t="s">
        <v>1320</v>
      </c>
      <c r="CB82" s="644" t="s">
        <v>610</v>
      </c>
      <c r="CC82" s="648" t="s">
        <v>611</v>
      </c>
      <c r="CD82" s="644"/>
      <c r="CE82" s="644"/>
      <c r="CF82" s="644" t="s">
        <v>613</v>
      </c>
      <c r="CG82" s="644" t="s">
        <v>614</v>
      </c>
      <c r="CH82" s="643" t="s">
        <v>864</v>
      </c>
    </row>
    <row r="83" spans="1:86">
      <c r="A83" s="644" t="s">
        <v>1321</v>
      </c>
      <c r="B83" s="644" t="s">
        <v>314</v>
      </c>
      <c r="C83" s="644" t="s">
        <v>315</v>
      </c>
      <c r="D83" s="644" t="s">
        <v>315</v>
      </c>
      <c r="E83" s="644" t="s">
        <v>316</v>
      </c>
      <c r="F83" s="644" t="s">
        <v>1322</v>
      </c>
      <c r="G83" s="644" t="s">
        <v>317</v>
      </c>
      <c r="H83" s="644" t="s">
        <v>318</v>
      </c>
      <c r="I83" s="644" t="s">
        <v>316</v>
      </c>
      <c r="J83" s="644" t="s">
        <v>315</v>
      </c>
      <c r="M83" s="645">
        <v>25568.75</v>
      </c>
      <c r="N83" s="645">
        <v>44733.825185185196</v>
      </c>
      <c r="O83" s="646">
        <v>2</v>
      </c>
      <c r="P83" s="646">
        <v>3072</v>
      </c>
      <c r="Q83" s="646">
        <v>1</v>
      </c>
      <c r="R83" s="646">
        <v>1</v>
      </c>
      <c r="S83" s="644" t="s">
        <v>319</v>
      </c>
      <c r="T83" s="644" t="s">
        <v>971</v>
      </c>
      <c r="U83" s="644" t="s">
        <v>321</v>
      </c>
      <c r="V83" s="644" t="s">
        <v>321</v>
      </c>
      <c r="W83" s="644" t="s">
        <v>1323</v>
      </c>
      <c r="X83" s="644" t="s">
        <v>757</v>
      </c>
      <c r="AD83" s="644"/>
      <c r="AE83" s="644"/>
      <c r="AF83" s="646">
        <v>1</v>
      </c>
      <c r="AG83" s="646">
        <v>4096</v>
      </c>
      <c r="AH83" s="644" t="s">
        <v>714</v>
      </c>
      <c r="AK83" s="644" t="s">
        <v>321</v>
      </c>
      <c r="AL83" s="644" t="s">
        <v>322</v>
      </c>
      <c r="AM83" s="644" t="s">
        <v>323</v>
      </c>
      <c r="AN83" s="646">
        <v>-1</v>
      </c>
      <c r="AO83" s="646">
        <v>-1</v>
      </c>
      <c r="AP83" s="646">
        <v>167586</v>
      </c>
      <c r="AQ83" s="646">
        <v>167586</v>
      </c>
      <c r="AR83" s="646">
        <v>164428</v>
      </c>
      <c r="AS83" s="644" t="s">
        <v>324</v>
      </c>
      <c r="AT83" s="644" t="s">
        <v>325</v>
      </c>
      <c r="AU83" s="644" t="s">
        <v>326</v>
      </c>
      <c r="AV83" s="644"/>
      <c r="AW83" s="644"/>
      <c r="AX83" s="644" t="s">
        <v>315</v>
      </c>
      <c r="AY83" s="646">
        <v>0</v>
      </c>
      <c r="AZ83" s="646">
        <v>10000</v>
      </c>
      <c r="BA83" s="644" t="s">
        <v>315</v>
      </c>
      <c r="BB83" s="644" t="s">
        <v>315</v>
      </c>
      <c r="BC83" s="644" t="s">
        <v>335</v>
      </c>
      <c r="BD83" s="646">
        <v>15</v>
      </c>
      <c r="BE83" s="644" t="s">
        <v>328</v>
      </c>
      <c r="BF83" s="644" t="s">
        <v>329</v>
      </c>
      <c r="BG83" s="644"/>
      <c r="BH83" s="644" t="s">
        <v>1324</v>
      </c>
      <c r="BI83" s="644" t="s">
        <v>1325</v>
      </c>
      <c r="BJ83" s="644" t="s">
        <v>1325</v>
      </c>
      <c r="BK83" s="644" t="s">
        <v>1325</v>
      </c>
      <c r="BL83" s="644"/>
      <c r="BM83" s="644" t="s">
        <v>605</v>
      </c>
      <c r="BN83" s="644"/>
      <c r="BO83" s="644" t="s">
        <v>1326</v>
      </c>
      <c r="BP83" s="644" t="s">
        <v>1327</v>
      </c>
      <c r="BQ83" s="644"/>
      <c r="BR83" s="644"/>
      <c r="BS83" s="644"/>
      <c r="BT83" s="644" t="s">
        <v>605</v>
      </c>
      <c r="BU83" s="644" t="s">
        <v>330</v>
      </c>
      <c r="BV83" s="644" t="s">
        <v>720</v>
      </c>
      <c r="BW83" s="644" t="s">
        <v>1328</v>
      </c>
      <c r="BX83" s="644" t="s">
        <v>916</v>
      </c>
      <c r="BY83" s="644" t="s">
        <v>916</v>
      </c>
      <c r="BZ83" s="644" t="s">
        <v>1329</v>
      </c>
      <c r="CA83" s="644" t="s">
        <v>1330</v>
      </c>
      <c r="CB83" s="644" t="s">
        <v>610</v>
      </c>
      <c r="CC83" s="648" t="s">
        <v>611</v>
      </c>
      <c r="CD83" s="644"/>
      <c r="CE83" s="644"/>
      <c r="CF83" s="644" t="s">
        <v>613</v>
      </c>
      <c r="CG83" s="644" t="s">
        <v>614</v>
      </c>
      <c r="CH83" s="643" t="s">
        <v>864</v>
      </c>
    </row>
    <row r="84" spans="1:86">
      <c r="A84" s="644" t="s">
        <v>1331</v>
      </c>
      <c r="B84" s="644" t="s">
        <v>314</v>
      </c>
      <c r="C84" s="644" t="s">
        <v>315</v>
      </c>
      <c r="D84" s="644" t="s">
        <v>315</v>
      </c>
      <c r="E84" s="644" t="s">
        <v>316</v>
      </c>
      <c r="F84" s="644" t="s">
        <v>1332</v>
      </c>
      <c r="G84" s="644" t="s">
        <v>317</v>
      </c>
      <c r="H84" s="644" t="s">
        <v>318</v>
      </c>
      <c r="I84" s="644" t="s">
        <v>316</v>
      </c>
      <c r="J84" s="644" t="s">
        <v>315</v>
      </c>
      <c r="M84" s="645">
        <v>25568.75</v>
      </c>
      <c r="N84" s="645">
        <v>44733.825162036999</v>
      </c>
      <c r="O84" s="646">
        <v>2</v>
      </c>
      <c r="P84" s="646">
        <v>3072</v>
      </c>
      <c r="Q84" s="646">
        <v>1</v>
      </c>
      <c r="R84" s="646">
        <v>2</v>
      </c>
      <c r="S84" s="644" t="s">
        <v>319</v>
      </c>
      <c r="T84" s="644" t="s">
        <v>320</v>
      </c>
      <c r="U84" s="644" t="s">
        <v>321</v>
      </c>
      <c r="V84" s="644" t="s">
        <v>321</v>
      </c>
      <c r="W84" s="644" t="s">
        <v>1333</v>
      </c>
      <c r="X84" s="644" t="s">
        <v>757</v>
      </c>
      <c r="AD84" s="644"/>
      <c r="AE84" s="644"/>
      <c r="AF84" s="646">
        <v>1</v>
      </c>
      <c r="AG84" s="646">
        <v>0</v>
      </c>
      <c r="AH84" s="644" t="s">
        <v>714</v>
      </c>
      <c r="AK84" s="644" t="s">
        <v>321</v>
      </c>
      <c r="AL84" s="644" t="s">
        <v>322</v>
      </c>
      <c r="AM84" s="644" t="s">
        <v>323</v>
      </c>
      <c r="AN84" s="646">
        <v>-1</v>
      </c>
      <c r="AO84" s="646">
        <v>-1</v>
      </c>
      <c r="AP84" s="646">
        <v>220247</v>
      </c>
      <c r="AQ84" s="646">
        <v>220247</v>
      </c>
      <c r="AR84" s="646">
        <v>217088</v>
      </c>
      <c r="AS84" s="644" t="s">
        <v>324</v>
      </c>
      <c r="AT84" s="644" t="s">
        <v>325</v>
      </c>
      <c r="AU84" s="644" t="s">
        <v>326</v>
      </c>
      <c r="AV84" s="644"/>
      <c r="AW84" s="644"/>
      <c r="AX84" s="644" t="s">
        <v>315</v>
      </c>
      <c r="AY84" s="646">
        <v>0</v>
      </c>
      <c r="AZ84" s="646">
        <v>10000</v>
      </c>
      <c r="BA84" s="644" t="s">
        <v>315</v>
      </c>
      <c r="BB84" s="644" t="s">
        <v>315</v>
      </c>
      <c r="BC84" s="644" t="s">
        <v>335</v>
      </c>
      <c r="BD84" s="646">
        <v>15</v>
      </c>
      <c r="BE84" s="644" t="s">
        <v>328</v>
      </c>
      <c r="BF84" s="644" t="s">
        <v>329</v>
      </c>
      <c r="BG84" s="644"/>
      <c r="BH84" s="644" t="s">
        <v>1334</v>
      </c>
      <c r="BI84" s="644" t="s">
        <v>1335</v>
      </c>
      <c r="BJ84" s="644" t="s">
        <v>1335</v>
      </c>
      <c r="BK84" s="644" t="s">
        <v>1335</v>
      </c>
      <c r="BL84" s="644"/>
      <c r="BM84" s="644" t="s">
        <v>605</v>
      </c>
      <c r="BN84" s="644"/>
      <c r="BO84" s="644" t="s">
        <v>1336</v>
      </c>
      <c r="BP84" s="644" t="s">
        <v>1337</v>
      </c>
      <c r="BQ84" s="644"/>
      <c r="BR84" s="644"/>
      <c r="BS84" s="644"/>
      <c r="BT84" s="644" t="s">
        <v>605</v>
      </c>
      <c r="BU84" s="644" t="s">
        <v>330</v>
      </c>
      <c r="BV84" s="644" t="s">
        <v>720</v>
      </c>
      <c r="BW84" s="644" t="s">
        <v>1338</v>
      </c>
      <c r="BX84" s="644" t="s">
        <v>916</v>
      </c>
      <c r="BY84" s="644" t="s">
        <v>916</v>
      </c>
      <c r="BZ84" s="644" t="s">
        <v>1339</v>
      </c>
      <c r="CA84" s="644" t="s">
        <v>1340</v>
      </c>
      <c r="CB84" s="644" t="s">
        <v>610</v>
      </c>
      <c r="CC84" s="648" t="s">
        <v>611</v>
      </c>
      <c r="CD84" s="644"/>
      <c r="CE84" s="644"/>
      <c r="CF84" s="644" t="s">
        <v>613</v>
      </c>
      <c r="CG84" s="644" t="s">
        <v>614</v>
      </c>
      <c r="CH84" s="643" t="s">
        <v>864</v>
      </c>
    </row>
    <row r="85" spans="1:86">
      <c r="A85" s="644" t="s">
        <v>1341</v>
      </c>
      <c r="B85" s="644" t="s">
        <v>314</v>
      </c>
      <c r="C85" s="644" t="s">
        <v>315</v>
      </c>
      <c r="D85" s="644" t="s">
        <v>315</v>
      </c>
      <c r="E85" s="644" t="s">
        <v>316</v>
      </c>
      <c r="F85" s="644" t="s">
        <v>1342</v>
      </c>
      <c r="G85" s="644" t="s">
        <v>317</v>
      </c>
      <c r="H85" s="644" t="s">
        <v>318</v>
      </c>
      <c r="I85" s="644" t="s">
        <v>316</v>
      </c>
      <c r="J85" s="644" t="s">
        <v>315</v>
      </c>
      <c r="M85" s="645">
        <v>25568.75</v>
      </c>
      <c r="N85" s="645">
        <v>44733.826400462996</v>
      </c>
      <c r="O85" s="646">
        <v>2</v>
      </c>
      <c r="P85" s="646">
        <v>3072</v>
      </c>
      <c r="Q85" s="646">
        <v>1</v>
      </c>
      <c r="R85" s="646">
        <v>2</v>
      </c>
      <c r="S85" s="644" t="s">
        <v>319</v>
      </c>
      <c r="T85" s="644" t="s">
        <v>320</v>
      </c>
      <c r="U85" s="644" t="s">
        <v>321</v>
      </c>
      <c r="V85" s="644" t="s">
        <v>321</v>
      </c>
      <c r="W85" s="644" t="s">
        <v>1343</v>
      </c>
      <c r="X85" s="644" t="s">
        <v>757</v>
      </c>
      <c r="AD85" s="644"/>
      <c r="AE85" s="644"/>
      <c r="AF85" s="646">
        <v>1</v>
      </c>
      <c r="AG85" s="646">
        <v>0</v>
      </c>
      <c r="AH85" s="644" t="s">
        <v>714</v>
      </c>
      <c r="AK85" s="644" t="s">
        <v>321</v>
      </c>
      <c r="AL85" s="644" t="s">
        <v>322</v>
      </c>
      <c r="AM85" s="644" t="s">
        <v>323</v>
      </c>
      <c r="AN85" s="646">
        <v>-1</v>
      </c>
      <c r="AO85" s="646">
        <v>-1</v>
      </c>
      <c r="AP85" s="646">
        <v>219637</v>
      </c>
      <c r="AQ85" s="646">
        <v>219637</v>
      </c>
      <c r="AR85" s="646">
        <v>216476</v>
      </c>
      <c r="AS85" s="644" t="s">
        <v>324</v>
      </c>
      <c r="AT85" s="644" t="s">
        <v>325</v>
      </c>
      <c r="AU85" s="644" t="s">
        <v>326</v>
      </c>
      <c r="AV85" s="644"/>
      <c r="AW85" s="644"/>
      <c r="AX85" s="644" t="s">
        <v>315</v>
      </c>
      <c r="AY85" s="646">
        <v>0</v>
      </c>
      <c r="AZ85" s="646">
        <v>10000</v>
      </c>
      <c r="BA85" s="644" t="s">
        <v>315</v>
      </c>
      <c r="BB85" s="644" t="s">
        <v>315</v>
      </c>
      <c r="BC85" s="644" t="s">
        <v>335</v>
      </c>
      <c r="BD85" s="646">
        <v>15</v>
      </c>
      <c r="BE85" s="644" t="s">
        <v>328</v>
      </c>
      <c r="BF85" s="644" t="s">
        <v>329</v>
      </c>
      <c r="BG85" s="644"/>
      <c r="BH85" s="644" t="s">
        <v>1344</v>
      </c>
      <c r="BI85" s="644" t="s">
        <v>1345</v>
      </c>
      <c r="BJ85" s="644" t="s">
        <v>1345</v>
      </c>
      <c r="BK85" s="644" t="s">
        <v>1345</v>
      </c>
      <c r="BL85" s="644"/>
      <c r="BM85" s="644" t="s">
        <v>605</v>
      </c>
      <c r="BN85" s="644"/>
      <c r="BO85" s="644" t="s">
        <v>1346</v>
      </c>
      <c r="BP85" s="644" t="s">
        <v>1347</v>
      </c>
      <c r="BQ85" s="644"/>
      <c r="BR85" s="644"/>
      <c r="BS85" s="644"/>
      <c r="BT85" s="644" t="s">
        <v>605</v>
      </c>
      <c r="BU85" s="644" t="s">
        <v>330</v>
      </c>
      <c r="BV85" s="644" t="s">
        <v>720</v>
      </c>
      <c r="BW85" s="644" t="s">
        <v>977</v>
      </c>
      <c r="BX85" s="644" t="s">
        <v>916</v>
      </c>
      <c r="BY85" s="644" t="s">
        <v>916</v>
      </c>
      <c r="BZ85" s="644" t="s">
        <v>1348</v>
      </c>
      <c r="CA85" s="644" t="s">
        <v>1349</v>
      </c>
      <c r="CB85" s="644" t="s">
        <v>610</v>
      </c>
      <c r="CC85" s="648" t="s">
        <v>611</v>
      </c>
      <c r="CD85" s="644"/>
      <c r="CE85" s="644"/>
      <c r="CF85" s="644" t="s">
        <v>613</v>
      </c>
      <c r="CG85" s="644" t="s">
        <v>614</v>
      </c>
      <c r="CH85" s="643" t="s">
        <v>864</v>
      </c>
    </row>
    <row r="86" spans="1:86">
      <c r="A86" s="644" t="s">
        <v>1350</v>
      </c>
      <c r="B86" s="644" t="s">
        <v>314</v>
      </c>
      <c r="C86" s="644" t="s">
        <v>315</v>
      </c>
      <c r="D86" s="644" t="s">
        <v>315</v>
      </c>
      <c r="E86" s="644" t="s">
        <v>316</v>
      </c>
      <c r="F86" s="644" t="s">
        <v>1351</v>
      </c>
      <c r="G86" s="644" t="s">
        <v>317</v>
      </c>
      <c r="H86" s="644" t="s">
        <v>318</v>
      </c>
      <c r="I86" s="644" t="s">
        <v>316</v>
      </c>
      <c r="J86" s="644" t="s">
        <v>315</v>
      </c>
      <c r="M86" s="645">
        <v>25568.75</v>
      </c>
      <c r="N86" s="645">
        <v>44733.826423611099</v>
      </c>
      <c r="O86" s="646">
        <v>2</v>
      </c>
      <c r="P86" s="646">
        <v>3072</v>
      </c>
      <c r="Q86" s="646">
        <v>1</v>
      </c>
      <c r="R86" s="646">
        <v>2</v>
      </c>
      <c r="S86" s="644" t="s">
        <v>319</v>
      </c>
      <c r="T86" s="644" t="s">
        <v>320</v>
      </c>
      <c r="U86" s="644" t="s">
        <v>321</v>
      </c>
      <c r="V86" s="644" t="s">
        <v>321</v>
      </c>
      <c r="W86" s="644" t="s">
        <v>1352</v>
      </c>
      <c r="X86" s="644" t="s">
        <v>757</v>
      </c>
      <c r="AD86" s="644"/>
      <c r="AE86" s="644"/>
      <c r="AF86" s="646">
        <v>1</v>
      </c>
      <c r="AG86" s="646">
        <v>0</v>
      </c>
      <c r="AH86" s="644" t="s">
        <v>714</v>
      </c>
      <c r="AK86" s="644" t="s">
        <v>321</v>
      </c>
      <c r="AL86" s="644" t="s">
        <v>322</v>
      </c>
      <c r="AM86" s="644" t="s">
        <v>323</v>
      </c>
      <c r="AN86" s="646">
        <v>-1</v>
      </c>
      <c r="AO86" s="646">
        <v>-1</v>
      </c>
      <c r="AP86" s="646">
        <v>220509</v>
      </c>
      <c r="AQ86" s="646">
        <v>220509</v>
      </c>
      <c r="AR86" s="646">
        <v>217336</v>
      </c>
      <c r="AS86" s="644" t="s">
        <v>324</v>
      </c>
      <c r="AT86" s="644" t="s">
        <v>325</v>
      </c>
      <c r="AU86" s="644" t="s">
        <v>326</v>
      </c>
      <c r="AV86" s="644"/>
      <c r="AW86" s="644"/>
      <c r="AX86" s="644" t="s">
        <v>315</v>
      </c>
      <c r="AY86" s="646">
        <v>0</v>
      </c>
      <c r="AZ86" s="646">
        <v>10000</v>
      </c>
      <c r="BA86" s="644" t="s">
        <v>315</v>
      </c>
      <c r="BB86" s="644" t="s">
        <v>315</v>
      </c>
      <c r="BC86" s="644" t="s">
        <v>335</v>
      </c>
      <c r="BD86" s="646">
        <v>15</v>
      </c>
      <c r="BE86" s="644" t="s">
        <v>328</v>
      </c>
      <c r="BF86" s="644" t="s">
        <v>329</v>
      </c>
      <c r="BG86" s="644"/>
      <c r="BH86" s="644" t="s">
        <v>1353</v>
      </c>
      <c r="BI86" s="644" t="s">
        <v>1354</v>
      </c>
      <c r="BJ86" s="644" t="s">
        <v>1354</v>
      </c>
      <c r="BK86" s="644" t="s">
        <v>1354</v>
      </c>
      <c r="BL86" s="644"/>
      <c r="BM86" s="644" t="s">
        <v>605</v>
      </c>
      <c r="BN86" s="644"/>
      <c r="BO86" s="644" t="s">
        <v>1355</v>
      </c>
      <c r="BP86" s="644" t="s">
        <v>1356</v>
      </c>
      <c r="BQ86" s="644"/>
      <c r="BR86" s="644"/>
      <c r="BS86" s="644"/>
      <c r="BT86" s="644" t="s">
        <v>605</v>
      </c>
      <c r="BU86" s="644" t="s">
        <v>330</v>
      </c>
      <c r="BV86" s="644" t="s">
        <v>720</v>
      </c>
      <c r="BW86" s="644" t="s">
        <v>1338</v>
      </c>
      <c r="BX86" s="644" t="s">
        <v>916</v>
      </c>
      <c r="BY86" s="644" t="s">
        <v>916</v>
      </c>
      <c r="BZ86" s="644" t="s">
        <v>1357</v>
      </c>
      <c r="CA86" s="644" t="s">
        <v>1358</v>
      </c>
      <c r="CB86" s="644" t="s">
        <v>610</v>
      </c>
      <c r="CC86" s="648" t="s">
        <v>611</v>
      </c>
      <c r="CD86" s="644"/>
      <c r="CE86" s="644"/>
      <c r="CF86" s="644" t="s">
        <v>613</v>
      </c>
      <c r="CG86" s="644" t="s">
        <v>614</v>
      </c>
      <c r="CH86" s="643" t="s">
        <v>864</v>
      </c>
    </row>
    <row r="87" spans="1:86">
      <c r="A87" s="644" t="s">
        <v>1359</v>
      </c>
      <c r="B87" s="644" t="s">
        <v>314</v>
      </c>
      <c r="C87" s="644" t="s">
        <v>315</v>
      </c>
      <c r="D87" s="644" t="s">
        <v>315</v>
      </c>
      <c r="E87" s="644" t="s">
        <v>316</v>
      </c>
      <c r="F87" s="644" t="s">
        <v>1360</v>
      </c>
      <c r="G87" s="644" t="s">
        <v>317</v>
      </c>
      <c r="H87" s="644" t="s">
        <v>318</v>
      </c>
      <c r="I87" s="644" t="s">
        <v>316</v>
      </c>
      <c r="J87" s="644" t="s">
        <v>315</v>
      </c>
      <c r="M87" s="645">
        <v>25568.75</v>
      </c>
      <c r="N87" s="645">
        <v>44734.516192129602</v>
      </c>
      <c r="O87" s="646">
        <v>2</v>
      </c>
      <c r="P87" s="646">
        <v>4096</v>
      </c>
      <c r="Q87" s="646">
        <v>1</v>
      </c>
      <c r="R87" s="646">
        <v>2</v>
      </c>
      <c r="S87" s="644" t="s">
        <v>319</v>
      </c>
      <c r="T87" s="644" t="s">
        <v>320</v>
      </c>
      <c r="V87" s="644" t="s">
        <v>321</v>
      </c>
      <c r="W87" s="644" t="s">
        <v>1361</v>
      </c>
      <c r="X87" s="644" t="s">
        <v>704</v>
      </c>
      <c r="AD87" s="644"/>
      <c r="AE87" s="644"/>
      <c r="AF87" s="646">
        <v>1</v>
      </c>
      <c r="AG87" s="646">
        <v>4096</v>
      </c>
      <c r="AH87" s="644" t="s">
        <v>875</v>
      </c>
      <c r="AK87" s="644" t="s">
        <v>321</v>
      </c>
      <c r="AL87" s="644" t="s">
        <v>322</v>
      </c>
      <c r="AM87" s="644" t="s">
        <v>323</v>
      </c>
      <c r="AN87" s="646">
        <v>-1</v>
      </c>
      <c r="AO87" s="646">
        <v>-1</v>
      </c>
      <c r="AP87" s="646">
        <v>439380</v>
      </c>
      <c r="AQ87" s="646">
        <v>182924</v>
      </c>
      <c r="AR87" s="646">
        <v>178744</v>
      </c>
      <c r="AS87" s="644" t="s">
        <v>324</v>
      </c>
      <c r="AT87" s="644" t="s">
        <v>325</v>
      </c>
      <c r="AU87" s="644" t="s">
        <v>326</v>
      </c>
      <c r="AV87" s="644"/>
      <c r="AW87" s="644"/>
      <c r="AX87" s="644" t="s">
        <v>315</v>
      </c>
      <c r="AY87" s="646">
        <v>0</v>
      </c>
      <c r="AZ87" s="646">
        <v>10000</v>
      </c>
      <c r="BA87" s="644" t="s">
        <v>315</v>
      </c>
      <c r="BB87" s="644" t="s">
        <v>315</v>
      </c>
      <c r="BC87" s="644" t="s">
        <v>335</v>
      </c>
      <c r="BD87" s="646">
        <v>15</v>
      </c>
      <c r="BE87" s="644" t="s">
        <v>328</v>
      </c>
      <c r="BF87" s="644" t="s">
        <v>329</v>
      </c>
      <c r="BG87" s="644"/>
      <c r="BH87" s="644" t="s">
        <v>1362</v>
      </c>
      <c r="BI87" s="644" t="s">
        <v>1363</v>
      </c>
      <c r="BJ87" s="644" t="s">
        <v>1363</v>
      </c>
      <c r="BK87" s="644" t="s">
        <v>1363</v>
      </c>
      <c r="BL87" s="644" t="s">
        <v>1364</v>
      </c>
      <c r="BM87" s="644" t="s">
        <v>605</v>
      </c>
      <c r="BN87" s="644"/>
      <c r="BO87" s="644" t="s">
        <v>1365</v>
      </c>
      <c r="BP87" s="644" t="s">
        <v>1366</v>
      </c>
      <c r="BQ87" s="644"/>
      <c r="BR87" s="644"/>
      <c r="BS87" s="644"/>
      <c r="BT87" s="644" t="s">
        <v>605</v>
      </c>
      <c r="BU87" s="644" t="s">
        <v>330</v>
      </c>
      <c r="BV87" s="644" t="s">
        <v>881</v>
      </c>
      <c r="BW87" s="644" t="s">
        <v>893</v>
      </c>
      <c r="BX87" s="644" t="s">
        <v>1367</v>
      </c>
      <c r="BY87" s="644" t="s">
        <v>1368</v>
      </c>
      <c r="BZ87" s="644" t="s">
        <v>1369</v>
      </c>
      <c r="CA87" s="644" t="s">
        <v>1370</v>
      </c>
      <c r="CB87" s="644" t="s">
        <v>610</v>
      </c>
      <c r="CC87" s="648" t="s">
        <v>611</v>
      </c>
      <c r="CD87" s="644"/>
      <c r="CE87" s="644"/>
      <c r="CF87" s="644" t="s">
        <v>613</v>
      </c>
      <c r="CG87" s="644" t="s">
        <v>614</v>
      </c>
      <c r="CH87" s="643" t="s">
        <v>615</v>
      </c>
    </row>
    <row r="88" spans="1:86">
      <c r="A88" s="644" t="s">
        <v>1371</v>
      </c>
      <c r="B88" s="644" t="s">
        <v>314</v>
      </c>
      <c r="C88" s="644" t="s">
        <v>315</v>
      </c>
      <c r="D88" s="644" t="s">
        <v>315</v>
      </c>
      <c r="E88" s="644" t="s">
        <v>316</v>
      </c>
      <c r="F88" s="644" t="s">
        <v>1372</v>
      </c>
      <c r="G88" s="644" t="s">
        <v>317</v>
      </c>
      <c r="H88" s="644" t="s">
        <v>318</v>
      </c>
      <c r="I88" s="644" t="s">
        <v>316</v>
      </c>
      <c r="J88" s="644" t="s">
        <v>315</v>
      </c>
      <c r="M88" s="645">
        <v>25568.75</v>
      </c>
      <c r="N88" s="645">
        <v>44733.550682870402</v>
      </c>
      <c r="O88" s="646">
        <v>2</v>
      </c>
      <c r="P88" s="646">
        <v>8192</v>
      </c>
      <c r="Q88" s="646">
        <v>1</v>
      </c>
      <c r="R88" s="646">
        <v>1</v>
      </c>
      <c r="S88" s="644" t="s">
        <v>319</v>
      </c>
      <c r="T88" s="644" t="s">
        <v>320</v>
      </c>
      <c r="V88" s="644" t="s">
        <v>321</v>
      </c>
      <c r="W88" s="644" t="s">
        <v>1373</v>
      </c>
      <c r="X88" s="644" t="s">
        <v>704</v>
      </c>
      <c r="AD88" s="644"/>
      <c r="AE88" s="644"/>
      <c r="AF88" s="646">
        <v>1</v>
      </c>
      <c r="AG88" s="646">
        <v>4096</v>
      </c>
      <c r="AH88" s="644" t="s">
        <v>875</v>
      </c>
      <c r="AK88" s="644" t="s">
        <v>321</v>
      </c>
      <c r="AL88" s="644" t="s">
        <v>322</v>
      </c>
      <c r="AM88" s="644" t="s">
        <v>323</v>
      </c>
      <c r="AN88" s="646">
        <v>-1</v>
      </c>
      <c r="AO88" s="646">
        <v>-1</v>
      </c>
      <c r="AP88" s="646">
        <v>326039</v>
      </c>
      <c r="AQ88" s="646">
        <v>326039</v>
      </c>
      <c r="AR88" s="646">
        <v>317764</v>
      </c>
      <c r="AS88" s="644" t="s">
        <v>324</v>
      </c>
      <c r="AT88" s="644" t="s">
        <v>325</v>
      </c>
      <c r="AU88" s="644" t="s">
        <v>326</v>
      </c>
      <c r="AV88" s="644"/>
      <c r="AW88" s="644"/>
      <c r="AX88" s="644" t="s">
        <v>315</v>
      </c>
      <c r="AY88" s="646">
        <v>0</v>
      </c>
      <c r="AZ88" s="646">
        <v>10000</v>
      </c>
      <c r="BA88" s="644" t="s">
        <v>315</v>
      </c>
      <c r="BB88" s="644" t="s">
        <v>315</v>
      </c>
      <c r="BC88" s="644" t="s">
        <v>335</v>
      </c>
      <c r="BD88" s="646">
        <v>15</v>
      </c>
      <c r="BE88" s="644" t="s">
        <v>328</v>
      </c>
      <c r="BF88" s="644" t="s">
        <v>329</v>
      </c>
      <c r="BG88" s="644"/>
      <c r="BH88" s="644" t="s">
        <v>1374</v>
      </c>
      <c r="BI88" s="644" t="s">
        <v>1375</v>
      </c>
      <c r="BJ88" s="644" t="s">
        <v>1375</v>
      </c>
      <c r="BK88" s="644" t="s">
        <v>1375</v>
      </c>
      <c r="BL88" s="644"/>
      <c r="BM88" s="644" t="s">
        <v>605</v>
      </c>
      <c r="BN88" s="644"/>
      <c r="BO88" s="644" t="s">
        <v>1376</v>
      </c>
      <c r="BP88" s="644" t="s">
        <v>1377</v>
      </c>
      <c r="BQ88" s="644"/>
      <c r="BR88" s="644"/>
      <c r="BS88" s="644"/>
      <c r="BT88" s="644" t="s">
        <v>605</v>
      </c>
      <c r="BU88" s="644" t="s">
        <v>330</v>
      </c>
      <c r="BV88" s="644" t="s">
        <v>881</v>
      </c>
      <c r="BW88" s="644" t="s">
        <v>1378</v>
      </c>
      <c r="BX88" s="644" t="s">
        <v>1367</v>
      </c>
      <c r="BY88" s="644" t="s">
        <v>902</v>
      </c>
      <c r="BZ88" s="644" t="s">
        <v>1379</v>
      </c>
      <c r="CA88" s="644" t="s">
        <v>1380</v>
      </c>
      <c r="CB88" s="644" t="s">
        <v>610</v>
      </c>
      <c r="CC88" s="648" t="s">
        <v>611</v>
      </c>
      <c r="CD88" s="644"/>
      <c r="CE88" s="644"/>
      <c r="CF88" s="644" t="s">
        <v>613</v>
      </c>
      <c r="CG88" s="644" t="s">
        <v>614</v>
      </c>
      <c r="CH88" s="643" t="s">
        <v>615</v>
      </c>
    </row>
    <row r="89" spans="1:86">
      <c r="A89" s="644" t="s">
        <v>1381</v>
      </c>
      <c r="B89" s="644" t="s">
        <v>314</v>
      </c>
      <c r="C89" s="644" t="s">
        <v>315</v>
      </c>
      <c r="D89" s="644" t="s">
        <v>315</v>
      </c>
      <c r="E89" s="644" t="s">
        <v>316</v>
      </c>
      <c r="F89" s="644" t="s">
        <v>1382</v>
      </c>
      <c r="G89" s="644" t="s">
        <v>317</v>
      </c>
      <c r="H89" s="644" t="s">
        <v>318</v>
      </c>
      <c r="I89" s="644" t="s">
        <v>316</v>
      </c>
      <c r="J89" s="644" t="s">
        <v>315</v>
      </c>
      <c r="M89" s="645">
        <v>44467.098321759302</v>
      </c>
      <c r="N89" s="645">
        <v>44739.609432870398</v>
      </c>
      <c r="O89" s="646">
        <v>1</v>
      </c>
      <c r="P89" s="646">
        <v>4096</v>
      </c>
      <c r="Q89" s="646">
        <v>1</v>
      </c>
      <c r="R89" s="646">
        <v>1</v>
      </c>
      <c r="S89" s="644" t="s">
        <v>1301</v>
      </c>
      <c r="T89" s="644" t="s">
        <v>971</v>
      </c>
      <c r="U89" s="644" t="s">
        <v>321</v>
      </c>
      <c r="V89" s="644" t="s">
        <v>321</v>
      </c>
      <c r="W89" s="644" t="s">
        <v>1383</v>
      </c>
      <c r="X89" s="644" t="s">
        <v>1384</v>
      </c>
      <c r="AD89" s="644"/>
      <c r="AE89" s="644"/>
      <c r="AF89" s="646">
        <v>1</v>
      </c>
      <c r="AG89" s="646">
        <v>4096</v>
      </c>
      <c r="AH89" s="644" t="s">
        <v>338</v>
      </c>
      <c r="AK89" s="644" t="s">
        <v>321</v>
      </c>
      <c r="AL89" s="644" t="s">
        <v>322</v>
      </c>
      <c r="AM89" s="644" t="s">
        <v>323</v>
      </c>
      <c r="AN89" s="646">
        <v>-1</v>
      </c>
      <c r="AO89" s="646">
        <v>-1</v>
      </c>
      <c r="AP89" s="646">
        <v>127059</v>
      </c>
      <c r="AQ89" s="646">
        <v>71435</v>
      </c>
      <c r="AR89" s="646">
        <v>67256</v>
      </c>
      <c r="AS89" s="644" t="s">
        <v>324</v>
      </c>
      <c r="AT89" s="644" t="s">
        <v>325</v>
      </c>
      <c r="AU89" s="644" t="s">
        <v>326</v>
      </c>
      <c r="AV89" s="644"/>
      <c r="AW89" s="644"/>
      <c r="AX89" s="644" t="s">
        <v>315</v>
      </c>
      <c r="AY89" s="646">
        <v>0</v>
      </c>
      <c r="AZ89" s="646">
        <v>10000</v>
      </c>
      <c r="BA89" s="644" t="s">
        <v>315</v>
      </c>
      <c r="BB89" s="644" t="s">
        <v>315</v>
      </c>
      <c r="BC89" s="644" t="s">
        <v>335</v>
      </c>
      <c r="BD89" s="646">
        <v>15</v>
      </c>
      <c r="BE89" s="644" t="s">
        <v>328</v>
      </c>
      <c r="BF89" s="644" t="s">
        <v>329</v>
      </c>
      <c r="BG89" s="644"/>
      <c r="BH89" s="644" t="s">
        <v>1385</v>
      </c>
      <c r="BI89" s="644" t="s">
        <v>1386</v>
      </c>
      <c r="BJ89" s="644" t="s">
        <v>1386</v>
      </c>
      <c r="BK89" s="644" t="s">
        <v>1386</v>
      </c>
      <c r="BL89" s="644"/>
      <c r="BM89" s="644"/>
      <c r="BN89" s="644"/>
      <c r="BO89" s="644" t="s">
        <v>1387</v>
      </c>
      <c r="BP89" s="644" t="s">
        <v>1388</v>
      </c>
      <c r="BQ89" s="644"/>
      <c r="BR89" s="644"/>
      <c r="BS89" s="644"/>
      <c r="BT89" s="644" t="s">
        <v>605</v>
      </c>
      <c r="BU89" s="644" t="s">
        <v>330</v>
      </c>
      <c r="BV89" s="644" t="s">
        <v>331</v>
      </c>
      <c r="BW89" s="644" t="s">
        <v>834</v>
      </c>
      <c r="BX89" s="644" t="s">
        <v>916</v>
      </c>
      <c r="BY89" s="644" t="s">
        <v>916</v>
      </c>
      <c r="BZ89" s="644" t="s">
        <v>1389</v>
      </c>
      <c r="CA89" s="644" t="s">
        <v>1390</v>
      </c>
      <c r="CB89" s="644" t="s">
        <v>610</v>
      </c>
      <c r="CC89" s="648" t="s">
        <v>611</v>
      </c>
      <c r="CD89" s="644"/>
      <c r="CE89" s="644"/>
      <c r="CF89" s="644" t="s">
        <v>613</v>
      </c>
      <c r="CG89" s="644" t="s">
        <v>614</v>
      </c>
      <c r="CH89" s="643" t="s">
        <v>864</v>
      </c>
    </row>
    <row r="90" spans="1:86">
      <c r="A90" s="644" t="s">
        <v>1391</v>
      </c>
      <c r="B90" s="644" t="s">
        <v>314</v>
      </c>
      <c r="C90" s="644" t="s">
        <v>315</v>
      </c>
      <c r="D90" s="644" t="s">
        <v>315</v>
      </c>
      <c r="E90" s="644" t="s">
        <v>316</v>
      </c>
      <c r="F90" s="644" t="s">
        <v>1392</v>
      </c>
      <c r="G90" s="644" t="s">
        <v>317</v>
      </c>
      <c r="H90" s="644" t="s">
        <v>318</v>
      </c>
      <c r="I90" s="644" t="s">
        <v>316</v>
      </c>
      <c r="J90" s="644" t="s">
        <v>315</v>
      </c>
      <c r="M90" s="645">
        <v>25568.75</v>
      </c>
      <c r="N90" s="645">
        <v>44733.827083333301</v>
      </c>
      <c r="O90" s="646">
        <v>2</v>
      </c>
      <c r="P90" s="646">
        <v>4096</v>
      </c>
      <c r="Q90" s="646">
        <v>1</v>
      </c>
      <c r="R90" s="646">
        <v>3</v>
      </c>
      <c r="S90" s="644" t="s">
        <v>319</v>
      </c>
      <c r="T90" s="644" t="s">
        <v>320</v>
      </c>
      <c r="U90" s="644" t="s">
        <v>321</v>
      </c>
      <c r="V90" s="644" t="s">
        <v>321</v>
      </c>
      <c r="W90" s="644" t="s">
        <v>1393</v>
      </c>
      <c r="X90" s="644" t="s">
        <v>757</v>
      </c>
      <c r="AD90" s="644"/>
      <c r="AE90" s="644"/>
      <c r="AF90" s="646">
        <v>1</v>
      </c>
      <c r="AG90" s="646">
        <v>0</v>
      </c>
      <c r="AH90" s="644" t="s">
        <v>714</v>
      </c>
      <c r="AK90" s="644" t="s">
        <v>321</v>
      </c>
      <c r="AL90" s="644" t="s">
        <v>322</v>
      </c>
      <c r="AM90" s="644" t="s">
        <v>323</v>
      </c>
      <c r="AN90" s="646">
        <v>-1</v>
      </c>
      <c r="AO90" s="646">
        <v>-1</v>
      </c>
      <c r="AP90" s="646">
        <v>467817</v>
      </c>
      <c r="AQ90" s="646">
        <v>467817</v>
      </c>
      <c r="AR90" s="646">
        <v>463632</v>
      </c>
      <c r="AS90" s="644" t="s">
        <v>324</v>
      </c>
      <c r="AT90" s="644" t="s">
        <v>325</v>
      </c>
      <c r="AU90" s="644" t="s">
        <v>326</v>
      </c>
      <c r="AV90" s="644"/>
      <c r="AW90" s="644"/>
      <c r="AX90" s="644" t="s">
        <v>315</v>
      </c>
      <c r="AY90" s="646">
        <v>0</v>
      </c>
      <c r="AZ90" s="646">
        <v>10000</v>
      </c>
      <c r="BA90" s="644" t="s">
        <v>315</v>
      </c>
      <c r="BB90" s="644" t="s">
        <v>315</v>
      </c>
      <c r="BC90" s="644" t="s">
        <v>335</v>
      </c>
      <c r="BD90" s="646">
        <v>15</v>
      </c>
      <c r="BE90" s="644" t="s">
        <v>909</v>
      </c>
      <c r="BF90" s="644" t="s">
        <v>329</v>
      </c>
      <c r="BG90" s="644"/>
      <c r="BH90" s="644" t="s">
        <v>1394</v>
      </c>
      <c r="BI90" s="644" t="s">
        <v>1395</v>
      </c>
      <c r="BJ90" s="644" t="s">
        <v>1395</v>
      </c>
      <c r="BK90" s="644" t="s">
        <v>1395</v>
      </c>
      <c r="BL90" s="644" t="s">
        <v>1396</v>
      </c>
      <c r="BM90" s="644"/>
      <c r="BN90" s="644"/>
      <c r="BO90" s="644" t="s">
        <v>1397</v>
      </c>
      <c r="BP90" s="644" t="s">
        <v>1398</v>
      </c>
      <c r="BQ90" s="644"/>
      <c r="BR90" s="644"/>
      <c r="BS90" s="644"/>
      <c r="BT90" s="644" t="s">
        <v>605</v>
      </c>
      <c r="BU90" s="644" t="s">
        <v>330</v>
      </c>
      <c r="BV90" s="644" t="s">
        <v>720</v>
      </c>
      <c r="BW90" s="644" t="s">
        <v>1399</v>
      </c>
      <c r="BX90" s="644" t="s">
        <v>916</v>
      </c>
      <c r="BY90" s="644" t="s">
        <v>916</v>
      </c>
      <c r="BZ90" s="644" t="s">
        <v>1400</v>
      </c>
      <c r="CA90" s="644" t="s">
        <v>1401</v>
      </c>
      <c r="CB90" s="644" t="s">
        <v>610</v>
      </c>
      <c r="CC90" s="648" t="s">
        <v>611</v>
      </c>
      <c r="CD90" s="644"/>
      <c r="CE90" s="644"/>
      <c r="CF90" s="644" t="s">
        <v>613</v>
      </c>
      <c r="CG90" s="644" t="s">
        <v>614</v>
      </c>
      <c r="CH90" s="643" t="s">
        <v>864</v>
      </c>
    </row>
    <row r="91" spans="1:86">
      <c r="A91" s="644" t="s">
        <v>1402</v>
      </c>
      <c r="B91" s="644" t="s">
        <v>314</v>
      </c>
      <c r="C91" s="644" t="s">
        <v>315</v>
      </c>
      <c r="D91" s="644" t="s">
        <v>315</v>
      </c>
      <c r="E91" s="644" t="s">
        <v>316</v>
      </c>
      <c r="F91" s="644" t="s">
        <v>1403</v>
      </c>
      <c r="G91" s="644" t="s">
        <v>317</v>
      </c>
      <c r="H91" s="644" t="s">
        <v>318</v>
      </c>
      <c r="I91" s="644" t="s">
        <v>316</v>
      </c>
      <c r="J91" s="644" t="s">
        <v>315</v>
      </c>
      <c r="M91" s="645">
        <v>44467.104513888902</v>
      </c>
      <c r="N91" s="645">
        <v>44739.842071759304</v>
      </c>
      <c r="O91" s="646">
        <v>1</v>
      </c>
      <c r="P91" s="646">
        <v>4096</v>
      </c>
      <c r="Q91" s="646">
        <v>1</v>
      </c>
      <c r="R91" s="646">
        <v>2</v>
      </c>
      <c r="S91" s="644" t="s">
        <v>1301</v>
      </c>
      <c r="T91" s="644" t="s">
        <v>320</v>
      </c>
      <c r="U91" s="644" t="s">
        <v>321</v>
      </c>
      <c r="V91" s="644" t="s">
        <v>321</v>
      </c>
      <c r="W91" s="644" t="s">
        <v>1404</v>
      </c>
      <c r="X91" s="644" t="s">
        <v>757</v>
      </c>
      <c r="AD91" s="644"/>
      <c r="AE91" s="644"/>
      <c r="AF91" s="646">
        <v>1</v>
      </c>
      <c r="AG91" s="646">
        <v>0</v>
      </c>
      <c r="AH91" s="644" t="s">
        <v>338</v>
      </c>
      <c r="AK91" s="644" t="s">
        <v>321</v>
      </c>
      <c r="AL91" s="644" t="s">
        <v>322</v>
      </c>
      <c r="AM91" s="644" t="s">
        <v>323</v>
      </c>
      <c r="AN91" s="646">
        <v>-1</v>
      </c>
      <c r="AO91" s="646">
        <v>-1</v>
      </c>
      <c r="AP91" s="646">
        <v>271727</v>
      </c>
      <c r="AQ91" s="646">
        <v>173915</v>
      </c>
      <c r="AR91" s="646">
        <v>169736</v>
      </c>
      <c r="AS91" s="644" t="s">
        <v>324</v>
      </c>
      <c r="AT91" s="644" t="s">
        <v>325</v>
      </c>
      <c r="AU91" s="644" t="s">
        <v>326</v>
      </c>
      <c r="AV91" s="644"/>
      <c r="AW91" s="644"/>
      <c r="AX91" s="644" t="s">
        <v>315</v>
      </c>
      <c r="AY91" s="646">
        <v>0</v>
      </c>
      <c r="AZ91" s="646">
        <v>10000</v>
      </c>
      <c r="BA91" s="644" t="s">
        <v>315</v>
      </c>
      <c r="BB91" s="644" t="s">
        <v>315</v>
      </c>
      <c r="BC91" s="644" t="s">
        <v>335</v>
      </c>
      <c r="BD91" s="646">
        <v>15</v>
      </c>
      <c r="BE91" s="644" t="s">
        <v>328</v>
      </c>
      <c r="BF91" s="644" t="s">
        <v>329</v>
      </c>
      <c r="BG91" s="644"/>
      <c r="BH91" s="644" t="s">
        <v>1405</v>
      </c>
      <c r="BI91" s="644" t="s">
        <v>1406</v>
      </c>
      <c r="BJ91" s="644" t="s">
        <v>1406</v>
      </c>
      <c r="BK91" s="644" t="s">
        <v>1406</v>
      </c>
      <c r="BL91" s="644"/>
      <c r="BM91" s="644"/>
      <c r="BN91" s="644"/>
      <c r="BO91" s="644" t="s">
        <v>1407</v>
      </c>
      <c r="BP91" s="644" t="s">
        <v>1408</v>
      </c>
      <c r="BQ91" s="644"/>
      <c r="BR91" s="644"/>
      <c r="BS91" s="644"/>
      <c r="BT91" s="644" t="s">
        <v>605</v>
      </c>
      <c r="BU91" s="644" t="s">
        <v>330</v>
      </c>
      <c r="BV91" s="644" t="s">
        <v>331</v>
      </c>
      <c r="BW91" s="644" t="s">
        <v>646</v>
      </c>
      <c r="BX91" s="644" t="s">
        <v>1308</v>
      </c>
      <c r="BY91" s="644" t="s">
        <v>1308</v>
      </c>
      <c r="BZ91" s="644" t="s">
        <v>1409</v>
      </c>
      <c r="CA91" s="644" t="s">
        <v>1410</v>
      </c>
      <c r="CB91" s="644" t="s">
        <v>610</v>
      </c>
      <c r="CC91" s="648" t="s">
        <v>611</v>
      </c>
      <c r="CD91" s="644"/>
      <c r="CE91" s="644"/>
      <c r="CF91" s="644" t="s">
        <v>613</v>
      </c>
      <c r="CG91" s="644" t="s">
        <v>614</v>
      </c>
      <c r="CH91" s="643" t="s">
        <v>864</v>
      </c>
    </row>
    <row r="92" spans="1:86">
      <c r="A92" s="644" t="s">
        <v>1411</v>
      </c>
      <c r="B92" s="644" t="s">
        <v>314</v>
      </c>
      <c r="C92" s="644" t="s">
        <v>315</v>
      </c>
      <c r="D92" s="644" t="s">
        <v>315</v>
      </c>
      <c r="E92" s="644" t="s">
        <v>316</v>
      </c>
      <c r="F92" s="644" t="s">
        <v>1412</v>
      </c>
      <c r="G92" s="644" t="s">
        <v>317</v>
      </c>
      <c r="H92" s="644" t="s">
        <v>318</v>
      </c>
      <c r="I92" s="644" t="s">
        <v>316</v>
      </c>
      <c r="J92" s="644" t="s">
        <v>315</v>
      </c>
      <c r="M92" s="645">
        <v>44467.110439814802</v>
      </c>
      <c r="N92" s="645">
        <v>44739.54</v>
      </c>
      <c r="O92" s="646">
        <v>1</v>
      </c>
      <c r="P92" s="646">
        <v>4096</v>
      </c>
      <c r="Q92" s="646">
        <v>1</v>
      </c>
      <c r="R92" s="646">
        <v>2</v>
      </c>
      <c r="S92" s="644" t="s">
        <v>1301</v>
      </c>
      <c r="T92" s="644" t="s">
        <v>320</v>
      </c>
      <c r="U92" s="644" t="s">
        <v>321</v>
      </c>
      <c r="V92" s="644" t="s">
        <v>321</v>
      </c>
      <c r="W92" s="644" t="s">
        <v>1413</v>
      </c>
      <c r="X92" s="644" t="s">
        <v>757</v>
      </c>
      <c r="AD92" s="644"/>
      <c r="AE92" s="644"/>
      <c r="AF92" s="646">
        <v>1</v>
      </c>
      <c r="AG92" s="646">
        <v>0</v>
      </c>
      <c r="AH92" s="644" t="s">
        <v>338</v>
      </c>
      <c r="AK92" s="644" t="s">
        <v>321</v>
      </c>
      <c r="AL92" s="644" t="s">
        <v>322</v>
      </c>
      <c r="AM92" s="644" t="s">
        <v>323</v>
      </c>
      <c r="AN92" s="646">
        <v>-1</v>
      </c>
      <c r="AO92" s="646">
        <v>-1</v>
      </c>
      <c r="AP92" s="646">
        <v>188498</v>
      </c>
      <c r="AQ92" s="646">
        <v>76138</v>
      </c>
      <c r="AR92" s="646">
        <v>71960</v>
      </c>
      <c r="AS92" s="644" t="s">
        <v>324</v>
      </c>
      <c r="AT92" s="644" t="s">
        <v>325</v>
      </c>
      <c r="AU92" s="644" t="s">
        <v>326</v>
      </c>
      <c r="AV92" s="644"/>
      <c r="AW92" s="644"/>
      <c r="AX92" s="644" t="s">
        <v>315</v>
      </c>
      <c r="AY92" s="646">
        <v>0</v>
      </c>
      <c r="AZ92" s="646">
        <v>10000</v>
      </c>
      <c r="BA92" s="644" t="s">
        <v>315</v>
      </c>
      <c r="BB92" s="644" t="s">
        <v>315</v>
      </c>
      <c r="BC92" s="644" t="s">
        <v>335</v>
      </c>
      <c r="BD92" s="646">
        <v>15</v>
      </c>
      <c r="BE92" s="644" t="s">
        <v>328</v>
      </c>
      <c r="BF92" s="644" t="s">
        <v>329</v>
      </c>
      <c r="BG92" s="644"/>
      <c r="BH92" s="644" t="s">
        <v>1414</v>
      </c>
      <c r="BI92" s="644" t="s">
        <v>1415</v>
      </c>
      <c r="BJ92" s="644" t="s">
        <v>1415</v>
      </c>
      <c r="BK92" s="644" t="s">
        <v>1415</v>
      </c>
      <c r="BL92" s="644"/>
      <c r="BM92" s="644"/>
      <c r="BN92" s="644"/>
      <c r="BO92" s="644" t="s">
        <v>1416</v>
      </c>
      <c r="BP92" s="644"/>
      <c r="BQ92" s="644"/>
      <c r="BR92" s="644"/>
      <c r="BS92" s="644"/>
      <c r="BT92" s="644"/>
      <c r="BU92" s="644" t="s">
        <v>330</v>
      </c>
      <c r="BV92" s="644" t="s">
        <v>331</v>
      </c>
      <c r="BW92" s="644" t="s">
        <v>698</v>
      </c>
      <c r="BX92" s="644" t="s">
        <v>916</v>
      </c>
      <c r="BY92" s="644" t="s">
        <v>916</v>
      </c>
      <c r="BZ92" s="644" t="s">
        <v>1417</v>
      </c>
      <c r="CA92" s="644" t="s">
        <v>1418</v>
      </c>
      <c r="CB92" s="644" t="s">
        <v>610</v>
      </c>
      <c r="CC92" s="648" t="s">
        <v>611</v>
      </c>
      <c r="CD92" s="644"/>
      <c r="CE92" s="644" t="s">
        <v>612</v>
      </c>
      <c r="CF92" s="644" t="s">
        <v>613</v>
      </c>
      <c r="CG92" s="644" t="s">
        <v>614</v>
      </c>
      <c r="CH92" s="643" t="s">
        <v>864</v>
      </c>
    </row>
    <row r="93" spans="1:86">
      <c r="A93" s="644" t="s">
        <v>1419</v>
      </c>
      <c r="B93" s="644" t="s">
        <v>314</v>
      </c>
      <c r="C93" s="644" t="s">
        <v>315</v>
      </c>
      <c r="D93" s="644" t="s">
        <v>315</v>
      </c>
      <c r="E93" s="644" t="s">
        <v>316</v>
      </c>
      <c r="F93" s="644" t="s">
        <v>1420</v>
      </c>
      <c r="G93" s="644" t="s">
        <v>317</v>
      </c>
      <c r="H93" s="644" t="s">
        <v>318</v>
      </c>
      <c r="I93" s="644" t="s">
        <v>316</v>
      </c>
      <c r="J93" s="644" t="s">
        <v>315</v>
      </c>
      <c r="K93" s="645">
        <v>44642.596863425897</v>
      </c>
      <c r="M93" s="645">
        <v>25568.75</v>
      </c>
      <c r="N93" s="645">
        <v>44733.827037037001</v>
      </c>
      <c r="O93" s="646">
        <v>2</v>
      </c>
      <c r="P93" s="646">
        <v>3072</v>
      </c>
      <c r="Q93" s="646">
        <v>1</v>
      </c>
      <c r="R93" s="646">
        <v>2</v>
      </c>
      <c r="S93" s="644" t="s">
        <v>319</v>
      </c>
      <c r="T93" s="644" t="s">
        <v>320</v>
      </c>
      <c r="U93" s="644" t="s">
        <v>321</v>
      </c>
      <c r="V93" s="644" t="s">
        <v>321</v>
      </c>
      <c r="W93" s="644" t="s">
        <v>1421</v>
      </c>
      <c r="X93" s="644" t="s">
        <v>757</v>
      </c>
      <c r="AD93" s="644"/>
      <c r="AE93" s="644"/>
      <c r="AF93" s="646">
        <v>1</v>
      </c>
      <c r="AG93" s="646">
        <v>0</v>
      </c>
      <c r="AH93" s="644" t="s">
        <v>714</v>
      </c>
      <c r="AK93" s="644" t="s">
        <v>321</v>
      </c>
      <c r="AL93" s="644" t="s">
        <v>322</v>
      </c>
      <c r="AM93" s="644" t="s">
        <v>323</v>
      </c>
      <c r="AN93" s="646">
        <v>-1</v>
      </c>
      <c r="AO93" s="646">
        <v>-1</v>
      </c>
      <c r="AP93" s="646">
        <v>187481</v>
      </c>
      <c r="AQ93" s="646">
        <v>70413</v>
      </c>
      <c r="AR93" s="646">
        <v>67252</v>
      </c>
      <c r="AS93" s="644" t="s">
        <v>324</v>
      </c>
      <c r="AT93" s="644" t="s">
        <v>325</v>
      </c>
      <c r="AU93" s="644" t="s">
        <v>326</v>
      </c>
      <c r="AV93" s="644"/>
      <c r="AW93" s="644"/>
      <c r="AX93" s="644" t="s">
        <v>315</v>
      </c>
      <c r="AY93" s="646">
        <v>0</v>
      </c>
      <c r="AZ93" s="646">
        <v>10000</v>
      </c>
      <c r="BA93" s="644" t="s">
        <v>315</v>
      </c>
      <c r="BB93" s="644" t="s">
        <v>315</v>
      </c>
      <c r="BC93" s="644" t="s">
        <v>335</v>
      </c>
      <c r="BD93" s="646">
        <v>15</v>
      </c>
      <c r="BE93" s="644" t="s">
        <v>328</v>
      </c>
      <c r="BF93" s="644" t="s">
        <v>329</v>
      </c>
      <c r="BG93" s="644"/>
      <c r="BH93" s="644" t="s">
        <v>1422</v>
      </c>
      <c r="BI93" s="644" t="s">
        <v>1423</v>
      </c>
      <c r="BJ93" s="644" t="s">
        <v>1423</v>
      </c>
      <c r="BK93" s="644" t="s">
        <v>1423</v>
      </c>
      <c r="BL93" s="644"/>
      <c r="BM93" s="644"/>
      <c r="BN93" s="644"/>
      <c r="BO93" s="644" t="s">
        <v>1424</v>
      </c>
      <c r="BP93" s="644" t="s">
        <v>1425</v>
      </c>
      <c r="BQ93" s="644"/>
      <c r="BR93" s="644"/>
      <c r="BS93" s="644"/>
      <c r="BT93" s="644" t="s">
        <v>605</v>
      </c>
      <c r="BU93" s="644" t="s">
        <v>330</v>
      </c>
      <c r="BV93" s="644" t="s">
        <v>720</v>
      </c>
      <c r="BW93" s="644" t="s">
        <v>1426</v>
      </c>
      <c r="BX93" s="644" t="s">
        <v>916</v>
      </c>
      <c r="BY93" s="644" t="s">
        <v>916</v>
      </c>
      <c r="BZ93" s="644" t="s">
        <v>1427</v>
      </c>
      <c r="CA93" s="644" t="s">
        <v>1428</v>
      </c>
      <c r="CB93" s="644" t="s">
        <v>610</v>
      </c>
      <c r="CC93" s="648" t="s">
        <v>611</v>
      </c>
      <c r="CD93" s="644"/>
      <c r="CE93" s="644"/>
      <c r="CF93" s="644" t="s">
        <v>613</v>
      </c>
      <c r="CG93" s="644" t="s">
        <v>614</v>
      </c>
      <c r="CH93" s="643" t="s">
        <v>864</v>
      </c>
    </row>
    <row r="94" spans="1:86">
      <c r="A94" s="644" t="s">
        <v>1429</v>
      </c>
      <c r="B94" s="644" t="s">
        <v>314</v>
      </c>
      <c r="C94" s="644" t="s">
        <v>315</v>
      </c>
      <c r="D94" s="644" t="s">
        <v>315</v>
      </c>
      <c r="E94" s="644" t="s">
        <v>316</v>
      </c>
      <c r="F94" s="644" t="s">
        <v>1430</v>
      </c>
      <c r="G94" s="644" t="s">
        <v>317</v>
      </c>
      <c r="H94" s="644" t="s">
        <v>318</v>
      </c>
      <c r="I94" s="644" t="s">
        <v>316</v>
      </c>
      <c r="J94" s="644" t="s">
        <v>315</v>
      </c>
      <c r="M94" s="645">
        <v>25568.75</v>
      </c>
      <c r="N94" s="645">
        <v>44733.827013888898</v>
      </c>
      <c r="O94" s="646">
        <v>2</v>
      </c>
      <c r="P94" s="646">
        <v>3072</v>
      </c>
      <c r="Q94" s="646">
        <v>1</v>
      </c>
      <c r="R94" s="646">
        <v>2</v>
      </c>
      <c r="S94" s="644" t="s">
        <v>319</v>
      </c>
      <c r="T94" s="644" t="s">
        <v>320</v>
      </c>
      <c r="U94" s="644" t="s">
        <v>321</v>
      </c>
      <c r="V94" s="644" t="s">
        <v>321</v>
      </c>
      <c r="W94" s="644" t="s">
        <v>1431</v>
      </c>
      <c r="X94" s="644" t="s">
        <v>757</v>
      </c>
      <c r="AD94" s="644"/>
      <c r="AE94" s="644"/>
      <c r="AF94" s="646">
        <v>1</v>
      </c>
      <c r="AG94" s="646">
        <v>0</v>
      </c>
      <c r="AH94" s="644" t="s">
        <v>714</v>
      </c>
      <c r="AK94" s="644" t="s">
        <v>321</v>
      </c>
      <c r="AL94" s="644" t="s">
        <v>322</v>
      </c>
      <c r="AM94" s="644" t="s">
        <v>323</v>
      </c>
      <c r="AN94" s="646">
        <v>-1</v>
      </c>
      <c r="AO94" s="646">
        <v>-1</v>
      </c>
      <c r="AP94" s="646">
        <v>167003</v>
      </c>
      <c r="AQ94" s="646">
        <v>74771</v>
      </c>
      <c r="AR94" s="646">
        <v>71608</v>
      </c>
      <c r="AS94" s="644" t="s">
        <v>324</v>
      </c>
      <c r="AT94" s="644" t="s">
        <v>325</v>
      </c>
      <c r="AU94" s="644" t="s">
        <v>326</v>
      </c>
      <c r="AV94" s="644"/>
      <c r="AW94" s="644"/>
      <c r="AX94" s="644" t="s">
        <v>315</v>
      </c>
      <c r="AY94" s="646">
        <v>0</v>
      </c>
      <c r="AZ94" s="646">
        <v>10000</v>
      </c>
      <c r="BA94" s="644" t="s">
        <v>315</v>
      </c>
      <c r="BB94" s="644" t="s">
        <v>315</v>
      </c>
      <c r="BC94" s="644" t="s">
        <v>335</v>
      </c>
      <c r="BD94" s="646">
        <v>15</v>
      </c>
      <c r="BE94" s="644" t="s">
        <v>328</v>
      </c>
      <c r="BF94" s="644" t="s">
        <v>329</v>
      </c>
      <c r="BG94" s="644"/>
      <c r="BH94" s="644" t="s">
        <v>1432</v>
      </c>
      <c r="BI94" s="644" t="s">
        <v>1433</v>
      </c>
      <c r="BJ94" s="644" t="s">
        <v>1433</v>
      </c>
      <c r="BK94" s="644" t="s">
        <v>1433</v>
      </c>
      <c r="BL94" s="644"/>
      <c r="BM94" s="644"/>
      <c r="BN94" s="644"/>
      <c r="BO94" s="644" t="s">
        <v>1434</v>
      </c>
      <c r="BP94" s="644" t="s">
        <v>1435</v>
      </c>
      <c r="BQ94" s="644"/>
      <c r="BR94" s="644"/>
      <c r="BS94" s="644"/>
      <c r="BT94" s="644" t="s">
        <v>605</v>
      </c>
      <c r="BU94" s="644" t="s">
        <v>330</v>
      </c>
      <c r="BV94" s="644" t="s">
        <v>720</v>
      </c>
      <c r="BW94" s="644" t="s">
        <v>860</v>
      </c>
      <c r="BX94" s="644" t="s">
        <v>916</v>
      </c>
      <c r="BY94" s="644" t="s">
        <v>916</v>
      </c>
      <c r="BZ94" s="644" t="s">
        <v>1436</v>
      </c>
      <c r="CA94" s="644" t="s">
        <v>1437</v>
      </c>
      <c r="CB94" s="644" t="s">
        <v>610</v>
      </c>
      <c r="CC94" s="648" t="s">
        <v>611</v>
      </c>
      <c r="CD94" s="644"/>
      <c r="CE94" s="644"/>
      <c r="CF94" s="644" t="s">
        <v>613</v>
      </c>
      <c r="CG94" s="644" t="s">
        <v>614</v>
      </c>
      <c r="CH94" s="643" t="s">
        <v>864</v>
      </c>
    </row>
    <row r="95" spans="1:86">
      <c r="A95" s="644" t="s">
        <v>1438</v>
      </c>
      <c r="B95" s="644" t="s">
        <v>314</v>
      </c>
      <c r="C95" s="644" t="s">
        <v>315</v>
      </c>
      <c r="D95" s="644" t="s">
        <v>315</v>
      </c>
      <c r="E95" s="644" t="s">
        <v>316</v>
      </c>
      <c r="F95" s="644" t="s">
        <v>1439</v>
      </c>
      <c r="G95" s="644" t="s">
        <v>317</v>
      </c>
      <c r="H95" s="644" t="s">
        <v>318</v>
      </c>
      <c r="I95" s="644" t="s">
        <v>316</v>
      </c>
      <c r="J95" s="644" t="s">
        <v>315</v>
      </c>
      <c r="M95" s="645">
        <v>25568.75</v>
      </c>
      <c r="N95" s="645">
        <v>44733.8250694444</v>
      </c>
      <c r="O95" s="646">
        <v>2</v>
      </c>
      <c r="P95" s="646">
        <v>6144</v>
      </c>
      <c r="Q95" s="646">
        <v>1</v>
      </c>
      <c r="R95" s="646">
        <v>2</v>
      </c>
      <c r="S95" s="644" t="s">
        <v>319</v>
      </c>
      <c r="T95" s="644" t="s">
        <v>320</v>
      </c>
      <c r="U95" s="644" t="s">
        <v>321</v>
      </c>
      <c r="V95" s="644" t="s">
        <v>321</v>
      </c>
      <c r="W95" s="644" t="s">
        <v>1440</v>
      </c>
      <c r="X95" s="644" t="s">
        <v>757</v>
      </c>
      <c r="AD95" s="644"/>
      <c r="AE95" s="644"/>
      <c r="AF95" s="646">
        <v>1</v>
      </c>
      <c r="AG95" s="646">
        <v>0</v>
      </c>
      <c r="AH95" s="644" t="s">
        <v>908</v>
      </c>
      <c r="AK95" s="644" t="s">
        <v>321</v>
      </c>
      <c r="AL95" s="644" t="s">
        <v>322</v>
      </c>
      <c r="AM95" s="644" t="s">
        <v>323</v>
      </c>
      <c r="AN95" s="646">
        <v>-1</v>
      </c>
      <c r="AO95" s="646">
        <v>-1</v>
      </c>
      <c r="AP95" s="646">
        <v>221267</v>
      </c>
      <c r="AQ95" s="646">
        <v>137075</v>
      </c>
      <c r="AR95" s="646">
        <v>130848</v>
      </c>
      <c r="AS95" s="644" t="s">
        <v>324</v>
      </c>
      <c r="AT95" s="644" t="s">
        <v>325</v>
      </c>
      <c r="AU95" s="644" t="s">
        <v>326</v>
      </c>
      <c r="AV95" s="644"/>
      <c r="AW95" s="644"/>
      <c r="AX95" s="644" t="s">
        <v>315</v>
      </c>
      <c r="AY95" s="646">
        <v>0</v>
      </c>
      <c r="AZ95" s="646">
        <v>10000</v>
      </c>
      <c r="BA95" s="644" t="s">
        <v>315</v>
      </c>
      <c r="BB95" s="644" t="s">
        <v>315</v>
      </c>
      <c r="BC95" s="644" t="s">
        <v>335</v>
      </c>
      <c r="BD95" s="646">
        <v>15</v>
      </c>
      <c r="BE95" s="644" t="s">
        <v>328</v>
      </c>
      <c r="BF95" s="644" t="s">
        <v>329</v>
      </c>
      <c r="BG95" s="644"/>
      <c r="BH95" s="644" t="s">
        <v>1441</v>
      </c>
      <c r="BI95" s="644" t="s">
        <v>1442</v>
      </c>
      <c r="BJ95" s="644" t="s">
        <v>1442</v>
      </c>
      <c r="BK95" s="644" t="s">
        <v>1442</v>
      </c>
      <c r="BL95" s="644"/>
      <c r="BM95" s="644" t="s">
        <v>605</v>
      </c>
      <c r="BN95" s="644"/>
      <c r="BO95" s="644" t="s">
        <v>1443</v>
      </c>
      <c r="BP95" s="644" t="s">
        <v>1444</v>
      </c>
      <c r="BQ95" s="644"/>
      <c r="BR95" s="644"/>
      <c r="BS95" s="644"/>
      <c r="BT95" s="644" t="s">
        <v>605</v>
      </c>
      <c r="BU95" s="644" t="s">
        <v>330</v>
      </c>
      <c r="BV95" s="644" t="s">
        <v>914</v>
      </c>
      <c r="BW95" s="644" t="s">
        <v>926</v>
      </c>
      <c r="BX95" s="644" t="s">
        <v>916</v>
      </c>
      <c r="BY95" s="644" t="s">
        <v>916</v>
      </c>
      <c r="BZ95" s="644" t="s">
        <v>1445</v>
      </c>
      <c r="CA95" s="644" t="s">
        <v>1446</v>
      </c>
      <c r="CB95" s="644" t="s">
        <v>610</v>
      </c>
      <c r="CC95" s="648" t="s">
        <v>611</v>
      </c>
      <c r="CD95" s="644"/>
      <c r="CE95" s="644"/>
      <c r="CF95" s="644" t="s">
        <v>613</v>
      </c>
      <c r="CG95" s="644" t="s">
        <v>614</v>
      </c>
      <c r="CH95" s="643" t="s">
        <v>864</v>
      </c>
    </row>
    <row r="96" spans="1:86">
      <c r="A96" s="644" t="s">
        <v>1447</v>
      </c>
      <c r="B96" s="644" t="s">
        <v>314</v>
      </c>
      <c r="C96" s="644" t="s">
        <v>315</v>
      </c>
      <c r="D96" s="644" t="s">
        <v>315</v>
      </c>
      <c r="E96" s="644" t="s">
        <v>316</v>
      </c>
      <c r="F96" s="644" t="s">
        <v>1448</v>
      </c>
      <c r="G96" s="644" t="s">
        <v>317</v>
      </c>
      <c r="H96" s="644" t="s">
        <v>318</v>
      </c>
      <c r="I96" s="644" t="s">
        <v>316</v>
      </c>
      <c r="J96" s="644" t="s">
        <v>315</v>
      </c>
      <c r="K96" s="645">
        <v>44727.591238425899</v>
      </c>
      <c r="M96" s="645">
        <v>25568.75</v>
      </c>
      <c r="N96" s="645">
        <v>44733.825092592597</v>
      </c>
      <c r="O96" s="646">
        <v>2</v>
      </c>
      <c r="P96" s="646">
        <v>6144</v>
      </c>
      <c r="Q96" s="646">
        <v>1</v>
      </c>
      <c r="R96" s="646">
        <v>2</v>
      </c>
      <c r="S96" s="644" t="s">
        <v>319</v>
      </c>
      <c r="T96" s="644" t="s">
        <v>320</v>
      </c>
      <c r="U96" s="644" t="s">
        <v>321</v>
      </c>
      <c r="V96" s="644" t="s">
        <v>321</v>
      </c>
      <c r="W96" s="644" t="s">
        <v>1449</v>
      </c>
      <c r="X96" s="644" t="s">
        <v>757</v>
      </c>
      <c r="AD96" s="644"/>
      <c r="AE96" s="644"/>
      <c r="AF96" s="646">
        <v>1</v>
      </c>
      <c r="AG96" s="646">
        <v>0</v>
      </c>
      <c r="AH96" s="644" t="s">
        <v>908</v>
      </c>
      <c r="AK96" s="644" t="s">
        <v>321</v>
      </c>
      <c r="AL96" s="644" t="s">
        <v>322</v>
      </c>
      <c r="AM96" s="644" t="s">
        <v>323</v>
      </c>
      <c r="AN96" s="646">
        <v>-1</v>
      </c>
      <c r="AO96" s="646">
        <v>-1</v>
      </c>
      <c r="AP96" s="646">
        <v>221267</v>
      </c>
      <c r="AQ96" s="646">
        <v>129755</v>
      </c>
      <c r="AR96" s="646">
        <v>123528</v>
      </c>
      <c r="AS96" s="644" t="s">
        <v>324</v>
      </c>
      <c r="AT96" s="644" t="s">
        <v>325</v>
      </c>
      <c r="AU96" s="644" t="s">
        <v>326</v>
      </c>
      <c r="AV96" s="644"/>
      <c r="AW96" s="644"/>
      <c r="AX96" s="644" t="s">
        <v>315</v>
      </c>
      <c r="AY96" s="646">
        <v>0</v>
      </c>
      <c r="AZ96" s="646">
        <v>10000</v>
      </c>
      <c r="BA96" s="644" t="s">
        <v>315</v>
      </c>
      <c r="BB96" s="644" t="s">
        <v>315</v>
      </c>
      <c r="BC96" s="644" t="s">
        <v>335</v>
      </c>
      <c r="BD96" s="646">
        <v>15</v>
      </c>
      <c r="BE96" s="644" t="s">
        <v>328</v>
      </c>
      <c r="BF96" s="644" t="s">
        <v>329</v>
      </c>
      <c r="BG96" s="644"/>
      <c r="BH96" s="644" t="s">
        <v>1450</v>
      </c>
      <c r="BI96" s="644" t="s">
        <v>1451</v>
      </c>
      <c r="BJ96" s="644" t="s">
        <v>1451</v>
      </c>
      <c r="BK96" s="644" t="s">
        <v>1451</v>
      </c>
      <c r="BL96" s="644"/>
      <c r="BM96" s="644" t="s">
        <v>605</v>
      </c>
      <c r="BN96" s="644"/>
      <c r="BO96" s="644" t="s">
        <v>1452</v>
      </c>
      <c r="BP96" s="644" t="s">
        <v>1453</v>
      </c>
      <c r="BQ96" s="644"/>
      <c r="BR96" s="644"/>
      <c r="BS96" s="644"/>
      <c r="BT96" s="644" t="s">
        <v>605</v>
      </c>
      <c r="BU96" s="644" t="s">
        <v>330</v>
      </c>
      <c r="BV96" s="644" t="s">
        <v>914</v>
      </c>
      <c r="BW96" s="644" t="s">
        <v>915</v>
      </c>
      <c r="BX96" s="644" t="s">
        <v>916</v>
      </c>
      <c r="BY96" s="644" t="s">
        <v>916</v>
      </c>
      <c r="BZ96" s="644" t="s">
        <v>1454</v>
      </c>
      <c r="CA96" s="644" t="s">
        <v>1455</v>
      </c>
      <c r="CB96" s="644" t="s">
        <v>610</v>
      </c>
      <c r="CC96" s="648" t="s">
        <v>611</v>
      </c>
      <c r="CD96" s="644"/>
      <c r="CE96" s="644"/>
      <c r="CF96" s="644" t="s">
        <v>613</v>
      </c>
      <c r="CG96" s="644" t="s">
        <v>614</v>
      </c>
      <c r="CH96" s="643" t="s">
        <v>864</v>
      </c>
    </row>
    <row r="97" spans="1:86">
      <c r="A97" s="644" t="s">
        <v>1456</v>
      </c>
      <c r="B97" s="644" t="s">
        <v>314</v>
      </c>
      <c r="C97" s="644" t="s">
        <v>315</v>
      </c>
      <c r="D97" s="644" t="s">
        <v>315</v>
      </c>
      <c r="E97" s="644" t="s">
        <v>316</v>
      </c>
      <c r="F97" s="644" t="s">
        <v>1457</v>
      </c>
      <c r="G97" s="644" t="s">
        <v>317</v>
      </c>
      <c r="H97" s="644" t="s">
        <v>318</v>
      </c>
      <c r="I97" s="644" t="s">
        <v>316</v>
      </c>
      <c r="J97" s="644" t="s">
        <v>315</v>
      </c>
      <c r="M97" s="645">
        <v>25568.75</v>
      </c>
      <c r="N97" s="645">
        <v>44733.826493055603</v>
      </c>
      <c r="O97" s="646">
        <v>2</v>
      </c>
      <c r="P97" s="646">
        <v>4096</v>
      </c>
      <c r="Q97" s="646">
        <v>1</v>
      </c>
      <c r="R97" s="646">
        <v>2</v>
      </c>
      <c r="S97" s="644" t="s">
        <v>319</v>
      </c>
      <c r="T97" s="644" t="s">
        <v>320</v>
      </c>
      <c r="U97" s="644" t="s">
        <v>321</v>
      </c>
      <c r="V97" s="644" t="s">
        <v>321</v>
      </c>
      <c r="W97" s="644" t="s">
        <v>1458</v>
      </c>
      <c r="X97" s="644" t="s">
        <v>757</v>
      </c>
      <c r="AD97" s="644"/>
      <c r="AE97" s="644"/>
      <c r="AF97" s="646">
        <v>1</v>
      </c>
      <c r="AG97" s="646">
        <v>4096</v>
      </c>
      <c r="AH97" s="644" t="s">
        <v>714</v>
      </c>
      <c r="AK97" s="644" t="s">
        <v>321</v>
      </c>
      <c r="AL97" s="644" t="s">
        <v>322</v>
      </c>
      <c r="AM97" s="644" t="s">
        <v>323</v>
      </c>
      <c r="AN97" s="646">
        <v>-1</v>
      </c>
      <c r="AO97" s="646">
        <v>-1</v>
      </c>
      <c r="AP97" s="646">
        <v>442720</v>
      </c>
      <c r="AQ97" s="646">
        <v>442720</v>
      </c>
      <c r="AR97" s="646">
        <v>438536</v>
      </c>
      <c r="AS97" s="644" t="s">
        <v>324</v>
      </c>
      <c r="AT97" s="644" t="s">
        <v>325</v>
      </c>
      <c r="AU97" s="644" t="s">
        <v>326</v>
      </c>
      <c r="AV97" s="644"/>
      <c r="AW97" s="644"/>
      <c r="AX97" s="644" t="s">
        <v>315</v>
      </c>
      <c r="AY97" s="646">
        <v>0</v>
      </c>
      <c r="AZ97" s="646">
        <v>10000</v>
      </c>
      <c r="BA97" s="644" t="s">
        <v>315</v>
      </c>
      <c r="BB97" s="644" t="s">
        <v>315</v>
      </c>
      <c r="BC97" s="644" t="s">
        <v>335</v>
      </c>
      <c r="BD97" s="646">
        <v>15</v>
      </c>
      <c r="BE97" s="644" t="s">
        <v>328</v>
      </c>
      <c r="BF97" s="644" t="s">
        <v>329</v>
      </c>
      <c r="BG97" s="644"/>
      <c r="BH97" s="644" t="s">
        <v>1459</v>
      </c>
      <c r="BI97" s="644" t="s">
        <v>1460</v>
      </c>
      <c r="BJ97" s="644" t="s">
        <v>1460</v>
      </c>
      <c r="BK97" s="644" t="s">
        <v>1460</v>
      </c>
      <c r="BL97" s="644" t="s">
        <v>1461</v>
      </c>
      <c r="BM97" s="644" t="s">
        <v>605</v>
      </c>
      <c r="BN97" s="644"/>
      <c r="BO97" s="644" t="s">
        <v>1462</v>
      </c>
      <c r="BP97" s="644" t="s">
        <v>1463</v>
      </c>
      <c r="BQ97" s="644"/>
      <c r="BR97" s="644"/>
      <c r="BS97" s="644"/>
      <c r="BT97" s="644" t="s">
        <v>605</v>
      </c>
      <c r="BU97" s="644" t="s">
        <v>330</v>
      </c>
      <c r="BV97" s="644" t="s">
        <v>720</v>
      </c>
      <c r="BW97" s="644" t="s">
        <v>1464</v>
      </c>
      <c r="BX97" s="644" t="s">
        <v>916</v>
      </c>
      <c r="BY97" s="644" t="s">
        <v>916</v>
      </c>
      <c r="BZ97" s="644" t="s">
        <v>1465</v>
      </c>
      <c r="CA97" s="644" t="s">
        <v>1466</v>
      </c>
      <c r="CB97" s="644" t="s">
        <v>610</v>
      </c>
      <c r="CC97" s="648" t="s">
        <v>611</v>
      </c>
      <c r="CD97" s="644"/>
      <c r="CE97" s="644"/>
      <c r="CF97" s="644" t="s">
        <v>613</v>
      </c>
      <c r="CG97" s="644" t="s">
        <v>614</v>
      </c>
      <c r="CH97" s="643" t="s">
        <v>864</v>
      </c>
    </row>
    <row r="98" spans="1:86">
      <c r="A98" s="644" t="s">
        <v>1467</v>
      </c>
      <c r="B98" s="644" t="s">
        <v>314</v>
      </c>
      <c r="C98" s="644" t="s">
        <v>315</v>
      </c>
      <c r="D98" s="644" t="s">
        <v>315</v>
      </c>
      <c r="E98" s="644" t="s">
        <v>316</v>
      </c>
      <c r="F98" s="644" t="s">
        <v>1468</v>
      </c>
      <c r="G98" s="644" t="s">
        <v>317</v>
      </c>
      <c r="H98" s="644" t="s">
        <v>318</v>
      </c>
      <c r="I98" s="644" t="s">
        <v>316</v>
      </c>
      <c r="J98" s="644" t="s">
        <v>315</v>
      </c>
      <c r="K98" s="645">
        <v>44686.595983796302</v>
      </c>
      <c r="M98" s="645">
        <v>25568.75</v>
      </c>
      <c r="N98" s="645">
        <v>44733.8264583333</v>
      </c>
      <c r="O98" s="646">
        <v>2</v>
      </c>
      <c r="P98" s="646">
        <v>5120</v>
      </c>
      <c r="Q98" s="646">
        <v>1</v>
      </c>
      <c r="R98" s="646">
        <v>2</v>
      </c>
      <c r="S98" s="644" t="s">
        <v>319</v>
      </c>
      <c r="T98" s="644" t="s">
        <v>320</v>
      </c>
      <c r="U98" s="644" t="s">
        <v>321</v>
      </c>
      <c r="V98" s="644" t="s">
        <v>321</v>
      </c>
      <c r="W98" s="644" t="s">
        <v>1469</v>
      </c>
      <c r="X98" s="644" t="s">
        <v>757</v>
      </c>
      <c r="AD98" s="644"/>
      <c r="AE98" s="644"/>
      <c r="AF98" s="646">
        <v>1</v>
      </c>
      <c r="AG98" s="646">
        <v>4096</v>
      </c>
      <c r="AH98" s="644" t="s">
        <v>714</v>
      </c>
      <c r="AK98" s="644" t="s">
        <v>321</v>
      </c>
      <c r="AL98" s="644" t="s">
        <v>322</v>
      </c>
      <c r="AM98" s="644" t="s">
        <v>323</v>
      </c>
      <c r="AN98" s="646">
        <v>-1</v>
      </c>
      <c r="AO98" s="646">
        <v>-1</v>
      </c>
      <c r="AP98" s="646">
        <v>443306</v>
      </c>
      <c r="AQ98" s="646">
        <v>443306</v>
      </c>
      <c r="AR98" s="646">
        <v>438100</v>
      </c>
      <c r="AS98" s="644" t="s">
        <v>324</v>
      </c>
      <c r="AT98" s="644" t="s">
        <v>325</v>
      </c>
      <c r="AU98" s="644" t="s">
        <v>326</v>
      </c>
      <c r="AV98" s="644"/>
      <c r="AW98" s="644"/>
      <c r="AX98" s="644" t="s">
        <v>315</v>
      </c>
      <c r="AY98" s="646">
        <v>0</v>
      </c>
      <c r="AZ98" s="646">
        <v>10000</v>
      </c>
      <c r="BA98" s="644" t="s">
        <v>315</v>
      </c>
      <c r="BB98" s="644" t="s">
        <v>315</v>
      </c>
      <c r="BC98" s="644" t="s">
        <v>335</v>
      </c>
      <c r="BD98" s="646">
        <v>15</v>
      </c>
      <c r="BE98" s="644" t="s">
        <v>328</v>
      </c>
      <c r="BF98" s="644" t="s">
        <v>329</v>
      </c>
      <c r="BG98" s="644"/>
      <c r="BH98" s="644" t="s">
        <v>1470</v>
      </c>
      <c r="BI98" s="644" t="s">
        <v>1471</v>
      </c>
      <c r="BJ98" s="644" t="s">
        <v>1471</v>
      </c>
      <c r="BK98" s="644" t="s">
        <v>1471</v>
      </c>
      <c r="BL98" s="644" t="s">
        <v>1461</v>
      </c>
      <c r="BM98" s="644" t="s">
        <v>605</v>
      </c>
      <c r="BN98" s="644"/>
      <c r="BO98" s="644" t="s">
        <v>1472</v>
      </c>
      <c r="BP98" s="644" t="s">
        <v>1473</v>
      </c>
      <c r="BQ98" s="644"/>
      <c r="BR98" s="644"/>
      <c r="BS98" s="644"/>
      <c r="BT98" s="644" t="s">
        <v>605</v>
      </c>
      <c r="BU98" s="644" t="s">
        <v>330</v>
      </c>
      <c r="BV98" s="644" t="s">
        <v>720</v>
      </c>
      <c r="BW98" s="644" t="s">
        <v>1474</v>
      </c>
      <c r="BX98" s="644" t="s">
        <v>916</v>
      </c>
      <c r="BY98" s="644" t="s">
        <v>916</v>
      </c>
      <c r="BZ98" s="644" t="s">
        <v>1475</v>
      </c>
      <c r="CA98" s="644" t="s">
        <v>1476</v>
      </c>
      <c r="CB98" s="644" t="s">
        <v>610</v>
      </c>
      <c r="CC98" s="648" t="s">
        <v>611</v>
      </c>
      <c r="CD98" s="644"/>
      <c r="CE98" s="644"/>
      <c r="CF98" s="644" t="s">
        <v>613</v>
      </c>
      <c r="CG98" s="644" t="s">
        <v>614</v>
      </c>
      <c r="CH98" s="643" t="s">
        <v>864</v>
      </c>
    </row>
    <row r="99" spans="1:86">
      <c r="A99" s="644" t="s">
        <v>1477</v>
      </c>
      <c r="B99" s="644" t="s">
        <v>314</v>
      </c>
      <c r="C99" s="644" t="s">
        <v>315</v>
      </c>
      <c r="D99" s="644" t="s">
        <v>315</v>
      </c>
      <c r="E99" s="644" t="s">
        <v>316</v>
      </c>
      <c r="F99" s="644" t="s">
        <v>1478</v>
      </c>
      <c r="G99" s="644" t="s">
        <v>317</v>
      </c>
      <c r="H99" s="644" t="s">
        <v>318</v>
      </c>
      <c r="I99" s="644" t="s">
        <v>316</v>
      </c>
      <c r="J99" s="644" t="s">
        <v>315</v>
      </c>
      <c r="M99" s="645">
        <v>25568.75</v>
      </c>
      <c r="N99" s="645">
        <v>44739.618703703702</v>
      </c>
      <c r="O99" s="646">
        <v>2</v>
      </c>
      <c r="P99" s="646">
        <v>4096</v>
      </c>
      <c r="Q99" s="646">
        <v>1</v>
      </c>
      <c r="R99" s="646">
        <v>4</v>
      </c>
      <c r="S99" s="644" t="s">
        <v>319</v>
      </c>
      <c r="T99" s="644" t="s">
        <v>320</v>
      </c>
      <c r="V99" s="644" t="s">
        <v>321</v>
      </c>
      <c r="W99" s="644" t="s">
        <v>1479</v>
      </c>
      <c r="X99" s="644" t="s">
        <v>704</v>
      </c>
      <c r="AD99" s="644"/>
      <c r="AE99" s="644"/>
      <c r="AF99" s="646">
        <v>1</v>
      </c>
      <c r="AG99" s="646">
        <v>8192</v>
      </c>
      <c r="AH99" s="644" t="s">
        <v>908</v>
      </c>
      <c r="AK99" s="644" t="s">
        <v>321</v>
      </c>
      <c r="AL99" s="644" t="s">
        <v>322</v>
      </c>
      <c r="AM99" s="644" t="s">
        <v>323</v>
      </c>
      <c r="AN99" s="646">
        <v>-1</v>
      </c>
      <c r="AO99" s="646">
        <v>-1</v>
      </c>
      <c r="AP99" s="646">
        <v>1265846</v>
      </c>
      <c r="AQ99" s="646">
        <v>724270</v>
      </c>
      <c r="AR99" s="646">
        <v>724184</v>
      </c>
      <c r="AS99" s="644" t="s">
        <v>324</v>
      </c>
      <c r="AT99" s="644" t="s">
        <v>325</v>
      </c>
      <c r="AU99" s="644" t="s">
        <v>326</v>
      </c>
      <c r="AV99" s="644"/>
      <c r="AW99" s="644"/>
      <c r="AX99" s="644" t="s">
        <v>315</v>
      </c>
      <c r="AY99" s="646">
        <v>6000</v>
      </c>
      <c r="AZ99" s="646">
        <v>10000</v>
      </c>
      <c r="BA99" s="644" t="s">
        <v>315</v>
      </c>
      <c r="BB99" s="644" t="s">
        <v>315</v>
      </c>
      <c r="BC99" s="644" t="s">
        <v>335</v>
      </c>
      <c r="BD99" s="646">
        <v>15</v>
      </c>
      <c r="BE99" s="644" t="s">
        <v>328</v>
      </c>
      <c r="BF99" s="644" t="s">
        <v>329</v>
      </c>
      <c r="BG99" s="644"/>
      <c r="BH99" s="644" t="s">
        <v>1480</v>
      </c>
      <c r="BI99" s="644" t="s">
        <v>1481</v>
      </c>
      <c r="BJ99" s="644" t="s">
        <v>1481</v>
      </c>
      <c r="BK99" s="644" t="s">
        <v>1481</v>
      </c>
      <c r="BL99" s="644" t="s">
        <v>1482</v>
      </c>
      <c r="BM99" s="644"/>
      <c r="BN99" s="644"/>
      <c r="BO99" s="644" t="s">
        <v>1483</v>
      </c>
      <c r="BP99" s="644" t="s">
        <v>1484</v>
      </c>
      <c r="BQ99" s="644"/>
      <c r="BR99" s="644"/>
      <c r="BS99" s="644"/>
      <c r="BT99" s="644" t="s">
        <v>605</v>
      </c>
      <c r="BU99" s="644" t="s">
        <v>330</v>
      </c>
      <c r="BV99" s="644" t="s">
        <v>914</v>
      </c>
      <c r="BW99" s="644" t="s">
        <v>1287</v>
      </c>
      <c r="BX99" s="644" t="s">
        <v>1485</v>
      </c>
      <c r="BY99" s="644" t="s">
        <v>1368</v>
      </c>
      <c r="BZ99" s="644" t="s">
        <v>1486</v>
      </c>
      <c r="CA99" s="644" t="s">
        <v>1487</v>
      </c>
      <c r="CB99" s="644" t="s">
        <v>610</v>
      </c>
      <c r="CC99" s="648" t="s">
        <v>611</v>
      </c>
      <c r="CD99" s="644"/>
      <c r="CE99" s="644"/>
      <c r="CF99" s="644" t="s">
        <v>613</v>
      </c>
      <c r="CG99" s="644" t="s">
        <v>614</v>
      </c>
      <c r="CH99" s="643" t="s">
        <v>615</v>
      </c>
    </row>
    <row r="100" spans="1:86">
      <c r="A100" s="644" t="s">
        <v>1488</v>
      </c>
      <c r="B100" s="644" t="s">
        <v>314</v>
      </c>
      <c r="C100" s="644" t="s">
        <v>315</v>
      </c>
      <c r="D100" s="644" t="s">
        <v>315</v>
      </c>
      <c r="E100" s="644" t="s">
        <v>316</v>
      </c>
      <c r="F100" s="644" t="s">
        <v>1489</v>
      </c>
      <c r="G100" s="644" t="s">
        <v>317</v>
      </c>
      <c r="H100" s="644" t="s">
        <v>318</v>
      </c>
      <c r="I100" s="644" t="s">
        <v>316</v>
      </c>
      <c r="J100" s="644" t="s">
        <v>315</v>
      </c>
      <c r="K100" s="645">
        <v>44698.6080671296</v>
      </c>
      <c r="M100" s="645">
        <v>25568.75</v>
      </c>
      <c r="N100" s="645">
        <v>44733.826319444401</v>
      </c>
      <c r="O100" s="646">
        <v>2</v>
      </c>
      <c r="P100" s="646">
        <v>6144</v>
      </c>
      <c r="Q100" s="646">
        <v>1</v>
      </c>
      <c r="R100" s="646">
        <v>2</v>
      </c>
      <c r="S100" s="644" t="s">
        <v>319</v>
      </c>
      <c r="T100" s="644" t="s">
        <v>320</v>
      </c>
      <c r="U100" s="644" t="s">
        <v>321</v>
      </c>
      <c r="V100" s="644" t="s">
        <v>321</v>
      </c>
      <c r="W100" s="644" t="s">
        <v>1490</v>
      </c>
      <c r="X100" s="644" t="s">
        <v>757</v>
      </c>
      <c r="AD100" s="644"/>
      <c r="AE100" s="644"/>
      <c r="AF100" s="646">
        <v>1</v>
      </c>
      <c r="AG100" s="646">
        <v>0</v>
      </c>
      <c r="AH100" s="644" t="s">
        <v>714</v>
      </c>
      <c r="AK100" s="644" t="s">
        <v>321</v>
      </c>
      <c r="AL100" s="644" t="s">
        <v>322</v>
      </c>
      <c r="AM100" s="644" t="s">
        <v>323</v>
      </c>
      <c r="AN100" s="646">
        <v>-1</v>
      </c>
      <c r="AO100" s="646">
        <v>-1</v>
      </c>
      <c r="AP100" s="646">
        <v>237361</v>
      </c>
      <c r="AQ100" s="646">
        <v>237361</v>
      </c>
      <c r="AR100" s="646">
        <v>231132</v>
      </c>
      <c r="AS100" s="644" t="s">
        <v>324</v>
      </c>
      <c r="AT100" s="644" t="s">
        <v>325</v>
      </c>
      <c r="AU100" s="644" t="s">
        <v>326</v>
      </c>
      <c r="AV100" s="644"/>
      <c r="AW100" s="644"/>
      <c r="AX100" s="644" t="s">
        <v>315</v>
      </c>
      <c r="AY100" s="646">
        <v>0</v>
      </c>
      <c r="AZ100" s="646">
        <v>10000</v>
      </c>
      <c r="BA100" s="644" t="s">
        <v>315</v>
      </c>
      <c r="BB100" s="644" t="s">
        <v>315</v>
      </c>
      <c r="BC100" s="644" t="s">
        <v>335</v>
      </c>
      <c r="BD100" s="646">
        <v>15</v>
      </c>
      <c r="BE100" s="644" t="s">
        <v>909</v>
      </c>
      <c r="BF100" s="644" t="s">
        <v>329</v>
      </c>
      <c r="BG100" s="644"/>
      <c r="BH100" s="644" t="s">
        <v>1491</v>
      </c>
      <c r="BI100" s="644" t="s">
        <v>1492</v>
      </c>
      <c r="BJ100" s="644" t="s">
        <v>1492</v>
      </c>
      <c r="BK100" s="644" t="s">
        <v>1492</v>
      </c>
      <c r="BL100" s="644" t="s">
        <v>1493</v>
      </c>
      <c r="BM100" s="644" t="s">
        <v>605</v>
      </c>
      <c r="BN100" s="644"/>
      <c r="BO100" s="644" t="s">
        <v>1494</v>
      </c>
      <c r="BP100" s="644" t="s">
        <v>1495</v>
      </c>
      <c r="BQ100" s="644"/>
      <c r="BR100" s="644"/>
      <c r="BS100" s="644"/>
      <c r="BT100" s="644" t="s">
        <v>605</v>
      </c>
      <c r="BU100" s="644" t="s">
        <v>330</v>
      </c>
      <c r="BV100" s="644" t="s">
        <v>720</v>
      </c>
      <c r="BW100" s="644" t="s">
        <v>721</v>
      </c>
      <c r="BX100" s="644" t="s">
        <v>916</v>
      </c>
      <c r="BY100" s="644" t="s">
        <v>916</v>
      </c>
      <c r="BZ100" s="644" t="s">
        <v>1496</v>
      </c>
      <c r="CA100" s="644" t="s">
        <v>1497</v>
      </c>
      <c r="CB100" s="644" t="s">
        <v>610</v>
      </c>
      <c r="CC100" s="648" t="s">
        <v>611</v>
      </c>
      <c r="CD100" s="644"/>
      <c r="CE100" s="644"/>
      <c r="CF100" s="644" t="s">
        <v>613</v>
      </c>
      <c r="CG100" s="644" t="s">
        <v>614</v>
      </c>
      <c r="CH100" s="643" t="s">
        <v>864</v>
      </c>
    </row>
    <row r="101" spans="1:86">
      <c r="A101" s="644" t="s">
        <v>1498</v>
      </c>
      <c r="B101" s="644" t="s">
        <v>314</v>
      </c>
      <c r="C101" s="644" t="s">
        <v>315</v>
      </c>
      <c r="D101" s="644" t="s">
        <v>315</v>
      </c>
      <c r="E101" s="644" t="s">
        <v>316</v>
      </c>
      <c r="F101" s="644" t="s">
        <v>1498</v>
      </c>
      <c r="G101" s="644" t="s">
        <v>317</v>
      </c>
      <c r="H101" s="644" t="s">
        <v>318</v>
      </c>
      <c r="I101" s="644" t="s">
        <v>316</v>
      </c>
      <c r="J101" s="644" t="s">
        <v>315</v>
      </c>
      <c r="M101" s="645">
        <v>44718.718240740702</v>
      </c>
      <c r="N101" s="645">
        <v>44733.825011574103</v>
      </c>
      <c r="O101" s="646">
        <v>8</v>
      </c>
      <c r="P101" s="646">
        <v>3072</v>
      </c>
      <c r="Q101" s="646">
        <v>10</v>
      </c>
      <c r="R101" s="646">
        <v>1</v>
      </c>
      <c r="S101" s="644" t="s">
        <v>337</v>
      </c>
      <c r="T101" s="644" t="s">
        <v>320</v>
      </c>
      <c r="V101" s="644" t="s">
        <v>321</v>
      </c>
      <c r="W101" s="644" t="s">
        <v>1499</v>
      </c>
      <c r="AA101" s="644" t="s">
        <v>619</v>
      </c>
      <c r="AB101" s="644" t="s">
        <v>1500</v>
      </c>
      <c r="AC101" s="644" t="s">
        <v>328</v>
      </c>
      <c r="AD101" s="644" t="s">
        <v>328</v>
      </c>
      <c r="AE101" s="644" t="s">
        <v>328</v>
      </c>
      <c r="AF101" s="646">
        <v>1</v>
      </c>
      <c r="AG101" s="646">
        <v>4096</v>
      </c>
      <c r="AH101" s="644" t="s">
        <v>338</v>
      </c>
      <c r="AK101" s="644" t="s">
        <v>321</v>
      </c>
      <c r="AL101" s="644" t="s">
        <v>322</v>
      </c>
      <c r="AM101" s="644" t="s">
        <v>323</v>
      </c>
      <c r="AN101" s="646">
        <v>-1</v>
      </c>
      <c r="AO101" s="646">
        <v>-1</v>
      </c>
      <c r="AP101" s="646">
        <v>5526</v>
      </c>
      <c r="AQ101" s="646">
        <v>5526</v>
      </c>
      <c r="AR101" s="646">
        <v>2360</v>
      </c>
      <c r="AS101" s="644" t="s">
        <v>324</v>
      </c>
      <c r="AT101" s="644" t="s">
        <v>325</v>
      </c>
      <c r="AU101" s="644" t="s">
        <v>326</v>
      </c>
      <c r="AV101" s="644"/>
      <c r="AW101" s="644"/>
      <c r="AX101" s="644" t="s">
        <v>315</v>
      </c>
      <c r="AY101" s="646">
        <v>0</v>
      </c>
      <c r="AZ101" s="646">
        <v>10000</v>
      </c>
      <c r="BA101" s="644" t="s">
        <v>315</v>
      </c>
      <c r="BB101" s="644" t="s">
        <v>315</v>
      </c>
      <c r="BC101" s="644" t="s">
        <v>335</v>
      </c>
      <c r="BD101" s="646">
        <v>10</v>
      </c>
      <c r="BE101" s="644" t="s">
        <v>328</v>
      </c>
      <c r="BF101" s="644" t="s">
        <v>329</v>
      </c>
      <c r="BG101" s="644"/>
      <c r="BH101" s="644" t="s">
        <v>1501</v>
      </c>
      <c r="BI101" s="644" t="s">
        <v>1502</v>
      </c>
      <c r="BJ101" s="644" t="s">
        <v>1502</v>
      </c>
      <c r="BK101" s="644" t="s">
        <v>1502</v>
      </c>
      <c r="BL101" s="644"/>
      <c r="BM101" s="644"/>
      <c r="BN101" s="644"/>
      <c r="BO101" s="644" t="s">
        <v>1503</v>
      </c>
      <c r="BP101" s="644" t="s">
        <v>1504</v>
      </c>
      <c r="BQ101" s="644"/>
      <c r="BR101" s="644"/>
      <c r="BS101" s="644"/>
      <c r="BT101" s="644" t="s">
        <v>605</v>
      </c>
      <c r="BU101" s="644" t="s">
        <v>330</v>
      </c>
      <c r="BV101" s="644" t="s">
        <v>331</v>
      </c>
      <c r="BW101" s="644" t="s">
        <v>834</v>
      </c>
      <c r="BX101" s="644" t="s">
        <v>339</v>
      </c>
      <c r="BY101" s="644" t="s">
        <v>332</v>
      </c>
      <c r="BZ101" s="644" t="s">
        <v>1505</v>
      </c>
      <c r="CA101" s="644" t="s">
        <v>1506</v>
      </c>
      <c r="CB101" s="644" t="s">
        <v>610</v>
      </c>
      <c r="CC101" s="648" t="s">
        <v>611</v>
      </c>
      <c r="CD101" s="644"/>
      <c r="CE101" s="644"/>
      <c r="CF101" s="644" t="s">
        <v>613</v>
      </c>
      <c r="CG101" s="644" t="s">
        <v>614</v>
      </c>
      <c r="CH101" s="643" t="s">
        <v>615</v>
      </c>
    </row>
    <row r="102" spans="1:86">
      <c r="A102" s="644" t="s">
        <v>1507</v>
      </c>
      <c r="B102" s="644" t="s">
        <v>314</v>
      </c>
      <c r="C102" s="644" t="s">
        <v>315</v>
      </c>
      <c r="D102" s="644" t="s">
        <v>315</v>
      </c>
      <c r="E102" s="644" t="s">
        <v>316</v>
      </c>
      <c r="F102" s="644" t="s">
        <v>1507</v>
      </c>
      <c r="G102" s="644" t="s">
        <v>317</v>
      </c>
      <c r="H102" s="644" t="s">
        <v>318</v>
      </c>
      <c r="I102" s="644" t="s">
        <v>316</v>
      </c>
      <c r="J102" s="644" t="s">
        <v>315</v>
      </c>
      <c r="M102" s="645">
        <v>44718.718275462998</v>
      </c>
      <c r="N102" s="645">
        <v>44734.619849536997</v>
      </c>
      <c r="O102" s="646">
        <v>8</v>
      </c>
      <c r="P102" s="646">
        <v>3072</v>
      </c>
      <c r="Q102" s="646">
        <v>10</v>
      </c>
      <c r="R102" s="646">
        <v>1</v>
      </c>
      <c r="S102" s="644" t="s">
        <v>337</v>
      </c>
      <c r="T102" s="644" t="s">
        <v>320</v>
      </c>
      <c r="V102" s="644" t="s">
        <v>321</v>
      </c>
      <c r="W102" s="644" t="s">
        <v>1508</v>
      </c>
      <c r="Y102" s="644" t="s">
        <v>619</v>
      </c>
      <c r="Z102" s="644" t="s">
        <v>328</v>
      </c>
      <c r="AA102" s="644" t="s">
        <v>328</v>
      </c>
      <c r="AB102" s="644" t="s">
        <v>328</v>
      </c>
      <c r="AC102" s="644" t="s">
        <v>328</v>
      </c>
      <c r="AD102" s="644" t="s">
        <v>328</v>
      </c>
      <c r="AE102" s="644" t="s">
        <v>328</v>
      </c>
      <c r="AF102" s="646">
        <v>1</v>
      </c>
      <c r="AG102" s="646">
        <v>4096</v>
      </c>
      <c r="AH102" s="644" t="s">
        <v>338</v>
      </c>
      <c r="AK102" s="644" t="s">
        <v>321</v>
      </c>
      <c r="AL102" s="644" t="s">
        <v>322</v>
      </c>
      <c r="AM102" s="644" t="s">
        <v>323</v>
      </c>
      <c r="AN102" s="646">
        <v>-1</v>
      </c>
      <c r="AO102" s="646">
        <v>-1</v>
      </c>
      <c r="AP102" s="646">
        <v>5470</v>
      </c>
      <c r="AQ102" s="646">
        <v>5470</v>
      </c>
      <c r="AR102" s="646">
        <v>2304</v>
      </c>
      <c r="AS102" s="644" t="s">
        <v>324</v>
      </c>
      <c r="AT102" s="644" t="s">
        <v>325</v>
      </c>
      <c r="AU102" s="644" t="s">
        <v>326</v>
      </c>
      <c r="AV102" s="644"/>
      <c r="AW102" s="644"/>
      <c r="AX102" s="644" t="s">
        <v>315</v>
      </c>
      <c r="AY102" s="646">
        <v>0</v>
      </c>
      <c r="AZ102" s="646">
        <v>10000</v>
      </c>
      <c r="BA102" s="644" t="s">
        <v>315</v>
      </c>
      <c r="BB102" s="644" t="s">
        <v>315</v>
      </c>
      <c r="BC102" s="644" t="s">
        <v>335</v>
      </c>
      <c r="BD102" s="646">
        <v>10</v>
      </c>
      <c r="BE102" s="644" t="s">
        <v>328</v>
      </c>
      <c r="BF102" s="644" t="s">
        <v>329</v>
      </c>
      <c r="BG102" s="644"/>
      <c r="BH102" s="644" t="s">
        <v>1509</v>
      </c>
      <c r="BI102" s="644" t="s">
        <v>1510</v>
      </c>
      <c r="BJ102" s="644" t="s">
        <v>1510</v>
      </c>
      <c r="BK102" s="644" t="s">
        <v>1510</v>
      </c>
      <c r="BL102" s="644"/>
      <c r="BM102" s="644"/>
      <c r="BN102" s="644"/>
      <c r="BO102" s="644" t="s">
        <v>1511</v>
      </c>
      <c r="BP102" s="644" t="s">
        <v>1512</v>
      </c>
      <c r="BQ102" s="644"/>
      <c r="BR102" s="644"/>
      <c r="BS102" s="644"/>
      <c r="BT102" s="644" t="s">
        <v>605</v>
      </c>
      <c r="BU102" s="644" t="s">
        <v>330</v>
      </c>
      <c r="BV102" s="644" t="s">
        <v>331</v>
      </c>
      <c r="BW102" s="644" t="s">
        <v>646</v>
      </c>
      <c r="BX102" s="644" t="s">
        <v>339</v>
      </c>
      <c r="BY102" s="644" t="s">
        <v>332</v>
      </c>
      <c r="BZ102" s="644" t="s">
        <v>1513</v>
      </c>
      <c r="CA102" s="644" t="s">
        <v>1514</v>
      </c>
      <c r="CB102" s="644" t="s">
        <v>610</v>
      </c>
      <c r="CC102" s="648" t="s">
        <v>611</v>
      </c>
      <c r="CD102" s="644"/>
      <c r="CE102" s="644"/>
      <c r="CF102" s="644" t="s">
        <v>613</v>
      </c>
      <c r="CG102" s="644" t="s">
        <v>614</v>
      </c>
      <c r="CH102" s="643" t="s">
        <v>615</v>
      </c>
    </row>
    <row r="103" spans="1:86">
      <c r="A103" s="644" t="s">
        <v>1515</v>
      </c>
      <c r="B103" s="644" t="s">
        <v>314</v>
      </c>
      <c r="C103" s="644" t="s">
        <v>315</v>
      </c>
      <c r="D103" s="644" t="s">
        <v>315</v>
      </c>
      <c r="E103" s="644" t="s">
        <v>316</v>
      </c>
      <c r="F103" s="644" t="s">
        <v>1516</v>
      </c>
      <c r="G103" s="644" t="s">
        <v>317</v>
      </c>
      <c r="H103" s="644" t="s">
        <v>318</v>
      </c>
      <c r="I103" s="644" t="s">
        <v>316</v>
      </c>
      <c r="J103" s="644" t="s">
        <v>315</v>
      </c>
      <c r="M103" s="645">
        <v>44718.718229166698</v>
      </c>
      <c r="N103" s="645">
        <v>44733.825046296297</v>
      </c>
      <c r="O103" s="646">
        <v>8</v>
      </c>
      <c r="P103" s="646">
        <v>14336</v>
      </c>
      <c r="Q103" s="646">
        <v>2</v>
      </c>
      <c r="R103" s="646">
        <v>2</v>
      </c>
      <c r="S103" s="644" t="s">
        <v>337</v>
      </c>
      <c r="T103" s="644" t="s">
        <v>320</v>
      </c>
      <c r="V103" s="644" t="s">
        <v>321</v>
      </c>
      <c r="W103" s="644" t="s">
        <v>1027</v>
      </c>
      <c r="X103" s="644" t="s">
        <v>328</v>
      </c>
      <c r="Y103" s="644" t="s">
        <v>1500</v>
      </c>
      <c r="AD103" s="644"/>
      <c r="AE103" s="644"/>
      <c r="AF103" s="646">
        <v>1</v>
      </c>
      <c r="AG103" s="646">
        <v>4096</v>
      </c>
      <c r="AH103" s="644" t="s">
        <v>338</v>
      </c>
      <c r="AK103" s="644" t="s">
        <v>321</v>
      </c>
      <c r="AL103" s="644" t="s">
        <v>322</v>
      </c>
      <c r="AM103" s="644" t="s">
        <v>323</v>
      </c>
      <c r="AN103" s="646">
        <v>-1</v>
      </c>
      <c r="AO103" s="646">
        <v>-1</v>
      </c>
      <c r="AP103" s="646">
        <v>116831</v>
      </c>
      <c r="AQ103" s="646">
        <v>25731</v>
      </c>
      <c r="AR103" s="646">
        <v>11300</v>
      </c>
      <c r="AS103" s="644" t="s">
        <v>324</v>
      </c>
      <c r="AT103" s="644" t="s">
        <v>325</v>
      </c>
      <c r="AU103" s="644" t="s">
        <v>326</v>
      </c>
      <c r="AV103" s="644"/>
      <c r="AW103" s="644"/>
      <c r="AX103" s="644" t="s">
        <v>315</v>
      </c>
      <c r="AY103" s="646">
        <v>0</v>
      </c>
      <c r="AZ103" s="646">
        <v>10000</v>
      </c>
      <c r="BA103" s="644" t="s">
        <v>315</v>
      </c>
      <c r="BB103" s="644" t="s">
        <v>315</v>
      </c>
      <c r="BC103" s="644" t="s">
        <v>335</v>
      </c>
      <c r="BD103" s="646">
        <v>10</v>
      </c>
      <c r="BE103" s="644" t="s">
        <v>328</v>
      </c>
      <c r="BF103" s="644" t="s">
        <v>329</v>
      </c>
      <c r="BG103" s="644"/>
      <c r="BH103" s="644" t="s">
        <v>1517</v>
      </c>
      <c r="BI103" s="644" t="s">
        <v>1518</v>
      </c>
      <c r="BJ103" s="644" t="s">
        <v>1518</v>
      </c>
      <c r="BK103" s="644" t="s">
        <v>1518</v>
      </c>
      <c r="BL103" s="644" t="s">
        <v>602</v>
      </c>
      <c r="BM103" s="644"/>
      <c r="BN103" s="644"/>
      <c r="BO103" s="644" t="s">
        <v>1519</v>
      </c>
      <c r="BP103" s="644" t="s">
        <v>1520</v>
      </c>
      <c r="BQ103" s="644"/>
      <c r="BR103" s="644"/>
      <c r="BS103" s="644"/>
      <c r="BT103" s="644" t="s">
        <v>605</v>
      </c>
      <c r="BU103" s="644" t="s">
        <v>330</v>
      </c>
      <c r="BV103" s="644" t="s">
        <v>331</v>
      </c>
      <c r="BW103" s="644" t="s">
        <v>622</v>
      </c>
      <c r="BX103" s="644" t="s">
        <v>607</v>
      </c>
      <c r="BY103" s="644"/>
      <c r="BZ103" s="644" t="s">
        <v>1521</v>
      </c>
      <c r="CA103" s="644" t="s">
        <v>1522</v>
      </c>
      <c r="CB103" s="644" t="s">
        <v>610</v>
      </c>
      <c r="CC103" s="648" t="s">
        <v>611</v>
      </c>
      <c r="CD103" s="644"/>
      <c r="CE103" s="644"/>
      <c r="CF103" s="644" t="s">
        <v>613</v>
      </c>
      <c r="CG103" s="644" t="s">
        <v>614</v>
      </c>
      <c r="CH103" s="643" t="s">
        <v>615</v>
      </c>
    </row>
    <row r="104" spans="1:86">
      <c r="A104" s="644" t="s">
        <v>1523</v>
      </c>
      <c r="B104" s="644" t="s">
        <v>314</v>
      </c>
      <c r="C104" s="644" t="s">
        <v>315</v>
      </c>
      <c r="D104" s="644" t="s">
        <v>315</v>
      </c>
      <c r="E104" s="644" t="s">
        <v>316</v>
      </c>
      <c r="F104" s="644" t="s">
        <v>1523</v>
      </c>
      <c r="G104" s="644" t="s">
        <v>317</v>
      </c>
      <c r="H104" s="644" t="s">
        <v>318</v>
      </c>
      <c r="I104" s="644" t="s">
        <v>316</v>
      </c>
      <c r="J104" s="644" t="s">
        <v>315</v>
      </c>
      <c r="M104" s="645">
        <v>44718.718900462998</v>
      </c>
      <c r="N104" s="645">
        <v>44733.824930555602</v>
      </c>
      <c r="O104" s="646">
        <v>8</v>
      </c>
      <c r="P104" s="646">
        <v>3072</v>
      </c>
      <c r="Q104" s="646">
        <v>10</v>
      </c>
      <c r="R104" s="646">
        <v>1</v>
      </c>
      <c r="S104" s="644" t="s">
        <v>337</v>
      </c>
      <c r="T104" s="644" t="s">
        <v>320</v>
      </c>
      <c r="V104" s="644" t="s">
        <v>321</v>
      </c>
      <c r="W104" s="644" t="s">
        <v>1524</v>
      </c>
      <c r="Y104" s="644" t="s">
        <v>619</v>
      </c>
      <c r="AB104" s="644" t="s">
        <v>1525</v>
      </c>
      <c r="AC104" s="644" t="s">
        <v>328</v>
      </c>
      <c r="AD104" s="644" t="s">
        <v>328</v>
      </c>
      <c r="AE104" s="644" t="s">
        <v>328</v>
      </c>
      <c r="AF104" s="646">
        <v>1</v>
      </c>
      <c r="AG104" s="646">
        <v>4096</v>
      </c>
      <c r="AH104" s="644" t="s">
        <v>338</v>
      </c>
      <c r="AK104" s="644" t="s">
        <v>321</v>
      </c>
      <c r="AL104" s="644" t="s">
        <v>322</v>
      </c>
      <c r="AM104" s="644" t="s">
        <v>323</v>
      </c>
      <c r="AN104" s="646">
        <v>-1</v>
      </c>
      <c r="AO104" s="646">
        <v>-1</v>
      </c>
      <c r="AP104" s="646">
        <v>5514</v>
      </c>
      <c r="AQ104" s="646">
        <v>5514</v>
      </c>
      <c r="AR104" s="646">
        <v>2348</v>
      </c>
      <c r="AS104" s="644" t="s">
        <v>324</v>
      </c>
      <c r="AT104" s="644" t="s">
        <v>325</v>
      </c>
      <c r="AU104" s="644" t="s">
        <v>326</v>
      </c>
      <c r="AV104" s="644"/>
      <c r="AW104" s="644"/>
      <c r="AX104" s="644" t="s">
        <v>315</v>
      </c>
      <c r="AY104" s="646">
        <v>0</v>
      </c>
      <c r="AZ104" s="646">
        <v>10000</v>
      </c>
      <c r="BA104" s="644" t="s">
        <v>315</v>
      </c>
      <c r="BB104" s="644" t="s">
        <v>315</v>
      </c>
      <c r="BC104" s="644" t="s">
        <v>335</v>
      </c>
      <c r="BD104" s="646">
        <v>10</v>
      </c>
      <c r="BE104" s="644" t="s">
        <v>328</v>
      </c>
      <c r="BF104" s="644" t="s">
        <v>329</v>
      </c>
      <c r="BG104" s="644"/>
      <c r="BH104" s="644" t="s">
        <v>1526</v>
      </c>
      <c r="BI104" s="644" t="s">
        <v>1527</v>
      </c>
      <c r="BJ104" s="644" t="s">
        <v>1527</v>
      </c>
      <c r="BK104" s="644" t="s">
        <v>1527</v>
      </c>
      <c r="BL104" s="644"/>
      <c r="BM104" s="644"/>
      <c r="BN104" s="644"/>
      <c r="BO104" s="644" t="s">
        <v>1528</v>
      </c>
      <c r="BP104" s="644" t="s">
        <v>1529</v>
      </c>
      <c r="BQ104" s="644"/>
      <c r="BR104" s="644"/>
      <c r="BS104" s="644"/>
      <c r="BT104" s="644" t="s">
        <v>605</v>
      </c>
      <c r="BU104" s="644" t="s">
        <v>330</v>
      </c>
      <c r="BV104" s="644" t="s">
        <v>331</v>
      </c>
      <c r="BW104" s="644" t="s">
        <v>698</v>
      </c>
      <c r="BX104" s="644" t="s">
        <v>339</v>
      </c>
      <c r="BY104" s="644" t="s">
        <v>332</v>
      </c>
      <c r="BZ104" s="644" t="s">
        <v>1530</v>
      </c>
      <c r="CA104" s="644" t="s">
        <v>1531</v>
      </c>
      <c r="CB104" s="644" t="s">
        <v>610</v>
      </c>
      <c r="CC104" s="648" t="s">
        <v>611</v>
      </c>
      <c r="CD104" s="644"/>
      <c r="CE104" s="644"/>
      <c r="CF104" s="644" t="s">
        <v>613</v>
      </c>
      <c r="CG104" s="644" t="s">
        <v>614</v>
      </c>
      <c r="CH104" s="643" t="s">
        <v>615</v>
      </c>
    </row>
    <row r="105" spans="1:86">
      <c r="A105" s="644" t="s">
        <v>1532</v>
      </c>
      <c r="B105" s="644" t="s">
        <v>314</v>
      </c>
      <c r="C105" s="644" t="s">
        <v>315</v>
      </c>
      <c r="D105" s="644" t="s">
        <v>315</v>
      </c>
      <c r="E105" s="644" t="s">
        <v>316</v>
      </c>
      <c r="F105" s="644" t="s">
        <v>1532</v>
      </c>
      <c r="G105" s="644" t="s">
        <v>317</v>
      </c>
      <c r="H105" s="644" t="s">
        <v>318</v>
      </c>
      <c r="I105" s="644" t="s">
        <v>316</v>
      </c>
      <c r="J105" s="644" t="s">
        <v>315</v>
      </c>
      <c r="M105" s="645">
        <v>44718.718912037002</v>
      </c>
      <c r="N105" s="645">
        <v>44734.675405092603</v>
      </c>
      <c r="O105" s="646">
        <v>8</v>
      </c>
      <c r="P105" s="646">
        <v>3072</v>
      </c>
      <c r="Q105" s="646">
        <v>10</v>
      </c>
      <c r="R105" s="646">
        <v>1</v>
      </c>
      <c r="S105" s="644" t="s">
        <v>337</v>
      </c>
      <c r="T105" s="644" t="s">
        <v>320</v>
      </c>
      <c r="V105" s="644" t="s">
        <v>321</v>
      </c>
      <c r="W105" s="644" t="s">
        <v>1042</v>
      </c>
      <c r="Y105" s="644" t="s">
        <v>619</v>
      </c>
      <c r="Z105" s="644" t="s">
        <v>328</v>
      </c>
      <c r="AA105" s="644" t="s">
        <v>328</v>
      </c>
      <c r="AB105" s="644" t="s">
        <v>328</v>
      </c>
      <c r="AC105" s="644" t="s">
        <v>328</v>
      </c>
      <c r="AD105" s="644" t="s">
        <v>328</v>
      </c>
      <c r="AE105" s="644" t="s">
        <v>328</v>
      </c>
      <c r="AF105" s="646">
        <v>1</v>
      </c>
      <c r="AG105" s="646">
        <v>4096</v>
      </c>
      <c r="AH105" s="644" t="s">
        <v>338</v>
      </c>
      <c r="AK105" s="644" t="s">
        <v>321</v>
      </c>
      <c r="AL105" s="644" t="s">
        <v>322</v>
      </c>
      <c r="AM105" s="644" t="s">
        <v>323</v>
      </c>
      <c r="AN105" s="646">
        <v>-1</v>
      </c>
      <c r="AO105" s="646">
        <v>-1</v>
      </c>
      <c r="AP105" s="646">
        <v>5470</v>
      </c>
      <c r="AQ105" s="646">
        <v>5470</v>
      </c>
      <c r="AR105" s="646">
        <v>2304</v>
      </c>
      <c r="AS105" s="644" t="s">
        <v>324</v>
      </c>
      <c r="AT105" s="644" t="s">
        <v>325</v>
      </c>
      <c r="AU105" s="644" t="s">
        <v>326</v>
      </c>
      <c r="AV105" s="644"/>
      <c r="AW105" s="644"/>
      <c r="AX105" s="644" t="s">
        <v>315</v>
      </c>
      <c r="AY105" s="646">
        <v>0</v>
      </c>
      <c r="AZ105" s="646">
        <v>10000</v>
      </c>
      <c r="BA105" s="644" t="s">
        <v>315</v>
      </c>
      <c r="BB105" s="644" t="s">
        <v>315</v>
      </c>
      <c r="BC105" s="644" t="s">
        <v>335</v>
      </c>
      <c r="BD105" s="646">
        <v>10</v>
      </c>
      <c r="BE105" s="644" t="s">
        <v>328</v>
      </c>
      <c r="BF105" s="644" t="s">
        <v>329</v>
      </c>
      <c r="BG105" s="644"/>
      <c r="BH105" s="644" t="s">
        <v>1533</v>
      </c>
      <c r="BI105" s="644" t="s">
        <v>1534</v>
      </c>
      <c r="BJ105" s="644" t="s">
        <v>1534</v>
      </c>
      <c r="BK105" s="644" t="s">
        <v>1534</v>
      </c>
      <c r="BL105" s="644"/>
      <c r="BM105" s="644"/>
      <c r="BN105" s="644"/>
      <c r="BO105" s="644" t="s">
        <v>1535</v>
      </c>
      <c r="BP105" s="644" t="s">
        <v>1536</v>
      </c>
      <c r="BQ105" s="644"/>
      <c r="BR105" s="644"/>
      <c r="BS105" s="644"/>
      <c r="BT105" s="644" t="s">
        <v>605</v>
      </c>
      <c r="BU105" s="644" t="s">
        <v>330</v>
      </c>
      <c r="BV105" s="644" t="s">
        <v>331</v>
      </c>
      <c r="BW105" s="644" t="s">
        <v>653</v>
      </c>
      <c r="BX105" s="644" t="s">
        <v>339</v>
      </c>
      <c r="BY105" s="644" t="s">
        <v>332</v>
      </c>
      <c r="BZ105" s="644" t="s">
        <v>1537</v>
      </c>
      <c r="CA105" s="644" t="s">
        <v>1538</v>
      </c>
      <c r="CB105" s="644" t="s">
        <v>610</v>
      </c>
      <c r="CC105" s="648" t="s">
        <v>611</v>
      </c>
      <c r="CD105" s="644"/>
      <c r="CE105" s="644"/>
      <c r="CF105" s="644" t="s">
        <v>613</v>
      </c>
      <c r="CG105" s="644" t="s">
        <v>614</v>
      </c>
      <c r="CH105" s="643" t="s">
        <v>615</v>
      </c>
    </row>
    <row r="106" spans="1:86">
      <c r="A106" s="644" t="s">
        <v>1539</v>
      </c>
      <c r="B106" s="644" t="s">
        <v>314</v>
      </c>
      <c r="C106" s="644" t="s">
        <v>315</v>
      </c>
      <c r="D106" s="644" t="s">
        <v>315</v>
      </c>
      <c r="E106" s="644" t="s">
        <v>316</v>
      </c>
      <c r="F106" s="644" t="s">
        <v>1516</v>
      </c>
      <c r="G106" s="644" t="s">
        <v>317</v>
      </c>
      <c r="H106" s="644" t="s">
        <v>318</v>
      </c>
      <c r="I106" s="644" t="s">
        <v>316</v>
      </c>
      <c r="J106" s="644" t="s">
        <v>315</v>
      </c>
      <c r="M106" s="645">
        <v>44718.718900462998</v>
      </c>
      <c r="N106" s="645">
        <v>44733.824965277803</v>
      </c>
      <c r="O106" s="646">
        <v>8</v>
      </c>
      <c r="P106" s="646">
        <v>14336</v>
      </c>
      <c r="Q106" s="646">
        <v>2</v>
      </c>
      <c r="R106" s="646">
        <v>2</v>
      </c>
      <c r="S106" s="644" t="s">
        <v>337</v>
      </c>
      <c r="T106" s="644" t="s">
        <v>320</v>
      </c>
      <c r="V106" s="644" t="s">
        <v>321</v>
      </c>
      <c r="W106" s="644" t="s">
        <v>1049</v>
      </c>
      <c r="X106" s="644" t="s">
        <v>328</v>
      </c>
      <c r="Y106" s="644" t="s">
        <v>1525</v>
      </c>
      <c r="AD106" s="644"/>
      <c r="AE106" s="644"/>
      <c r="AF106" s="646">
        <v>1</v>
      </c>
      <c r="AG106" s="646">
        <v>4096</v>
      </c>
      <c r="AH106" s="644" t="s">
        <v>338</v>
      </c>
      <c r="AK106" s="644" t="s">
        <v>321</v>
      </c>
      <c r="AL106" s="644" t="s">
        <v>322</v>
      </c>
      <c r="AM106" s="644" t="s">
        <v>323</v>
      </c>
      <c r="AN106" s="646">
        <v>-1</v>
      </c>
      <c r="AO106" s="646">
        <v>-1</v>
      </c>
      <c r="AP106" s="646">
        <v>116831</v>
      </c>
      <c r="AQ106" s="646">
        <v>25615</v>
      </c>
      <c r="AR106" s="646">
        <v>11184</v>
      </c>
      <c r="AS106" s="644" t="s">
        <v>324</v>
      </c>
      <c r="AT106" s="644" t="s">
        <v>325</v>
      </c>
      <c r="AU106" s="644" t="s">
        <v>326</v>
      </c>
      <c r="AV106" s="644"/>
      <c r="AW106" s="644"/>
      <c r="AX106" s="644" t="s">
        <v>315</v>
      </c>
      <c r="AY106" s="646">
        <v>0</v>
      </c>
      <c r="AZ106" s="646">
        <v>10000</v>
      </c>
      <c r="BA106" s="644" t="s">
        <v>315</v>
      </c>
      <c r="BB106" s="644" t="s">
        <v>315</v>
      </c>
      <c r="BC106" s="644" t="s">
        <v>335</v>
      </c>
      <c r="BD106" s="646">
        <v>10</v>
      </c>
      <c r="BE106" s="644" t="s">
        <v>328</v>
      </c>
      <c r="BF106" s="644" t="s">
        <v>329</v>
      </c>
      <c r="BG106" s="644"/>
      <c r="BH106" s="644" t="s">
        <v>1540</v>
      </c>
      <c r="BI106" s="644" t="s">
        <v>1541</v>
      </c>
      <c r="BJ106" s="644" t="s">
        <v>1541</v>
      </c>
      <c r="BK106" s="644" t="s">
        <v>1541</v>
      </c>
      <c r="BL106" s="644" t="s">
        <v>602</v>
      </c>
      <c r="BM106" s="644"/>
      <c r="BN106" s="644"/>
      <c r="BO106" s="644" t="s">
        <v>1542</v>
      </c>
      <c r="BP106" s="644" t="s">
        <v>1543</v>
      </c>
      <c r="BQ106" s="644"/>
      <c r="BR106" s="644"/>
      <c r="BS106" s="644"/>
      <c r="BT106" s="644" t="s">
        <v>605</v>
      </c>
      <c r="BU106" s="644" t="s">
        <v>330</v>
      </c>
      <c r="BV106" s="644" t="s">
        <v>331</v>
      </c>
      <c r="BW106" s="644" t="s">
        <v>622</v>
      </c>
      <c r="BX106" s="644" t="s">
        <v>607</v>
      </c>
      <c r="BY106" s="644"/>
      <c r="BZ106" s="644" t="s">
        <v>1544</v>
      </c>
      <c r="CA106" s="644" t="s">
        <v>1545</v>
      </c>
      <c r="CB106" s="644" t="s">
        <v>610</v>
      </c>
      <c r="CC106" s="648" t="s">
        <v>611</v>
      </c>
      <c r="CD106" s="644"/>
      <c r="CE106" s="644"/>
      <c r="CF106" s="644" t="s">
        <v>613</v>
      </c>
      <c r="CG106" s="644" t="s">
        <v>614</v>
      </c>
      <c r="CH106" s="643" t="s">
        <v>615</v>
      </c>
    </row>
    <row r="107" spans="1:86">
      <c r="A107" s="644" t="s">
        <v>1546</v>
      </c>
      <c r="B107" s="644" t="s">
        <v>314</v>
      </c>
      <c r="C107" s="644" t="s">
        <v>315</v>
      </c>
      <c r="D107" s="644" t="s">
        <v>315</v>
      </c>
      <c r="E107" s="644" t="s">
        <v>316</v>
      </c>
      <c r="F107" s="644" t="s">
        <v>1546</v>
      </c>
      <c r="G107" s="644" t="s">
        <v>317</v>
      </c>
      <c r="H107" s="644" t="s">
        <v>318</v>
      </c>
      <c r="I107" s="644" t="s">
        <v>316</v>
      </c>
      <c r="J107" s="644" t="s">
        <v>315</v>
      </c>
      <c r="M107" s="645">
        <v>44718.728842592602</v>
      </c>
      <c r="N107" s="645">
        <v>44733.824768518498</v>
      </c>
      <c r="O107" s="646">
        <v>8</v>
      </c>
      <c r="P107" s="646">
        <v>3072</v>
      </c>
      <c r="Q107" s="646">
        <v>10</v>
      </c>
      <c r="R107" s="646">
        <v>1</v>
      </c>
      <c r="S107" s="644" t="s">
        <v>337</v>
      </c>
      <c r="T107" s="644" t="s">
        <v>320</v>
      </c>
      <c r="V107" s="644" t="s">
        <v>321</v>
      </c>
      <c r="W107" s="644" t="s">
        <v>1547</v>
      </c>
      <c r="AA107" s="644" t="s">
        <v>619</v>
      </c>
      <c r="AB107" s="644" t="s">
        <v>1548</v>
      </c>
      <c r="AC107" s="644" t="s">
        <v>328</v>
      </c>
      <c r="AD107" s="644" t="s">
        <v>328</v>
      </c>
      <c r="AE107" s="644" t="s">
        <v>328</v>
      </c>
      <c r="AF107" s="646">
        <v>1</v>
      </c>
      <c r="AG107" s="646">
        <v>4096</v>
      </c>
      <c r="AH107" s="644" t="s">
        <v>338</v>
      </c>
      <c r="AK107" s="644" t="s">
        <v>321</v>
      </c>
      <c r="AL107" s="644" t="s">
        <v>322</v>
      </c>
      <c r="AM107" s="644" t="s">
        <v>323</v>
      </c>
      <c r="AN107" s="646">
        <v>-1</v>
      </c>
      <c r="AO107" s="646">
        <v>-1</v>
      </c>
      <c r="AP107" s="646">
        <v>5558</v>
      </c>
      <c r="AQ107" s="646">
        <v>5558</v>
      </c>
      <c r="AR107" s="646">
        <v>2392</v>
      </c>
      <c r="AS107" s="644" t="s">
        <v>324</v>
      </c>
      <c r="AT107" s="644" t="s">
        <v>325</v>
      </c>
      <c r="AU107" s="644" t="s">
        <v>326</v>
      </c>
      <c r="AV107" s="644"/>
      <c r="AW107" s="644"/>
      <c r="AX107" s="644" t="s">
        <v>315</v>
      </c>
      <c r="AY107" s="646">
        <v>0</v>
      </c>
      <c r="AZ107" s="646">
        <v>10000</v>
      </c>
      <c r="BA107" s="644" t="s">
        <v>315</v>
      </c>
      <c r="BB107" s="644" t="s">
        <v>315</v>
      </c>
      <c r="BC107" s="644" t="s">
        <v>335</v>
      </c>
      <c r="BD107" s="646">
        <v>10</v>
      </c>
      <c r="BE107" s="644" t="s">
        <v>328</v>
      </c>
      <c r="BF107" s="644" t="s">
        <v>329</v>
      </c>
      <c r="BG107" s="644"/>
      <c r="BH107" s="644" t="s">
        <v>1549</v>
      </c>
      <c r="BI107" s="644" t="s">
        <v>1550</v>
      </c>
      <c r="BJ107" s="644" t="s">
        <v>1550</v>
      </c>
      <c r="BK107" s="644" t="s">
        <v>1550</v>
      </c>
      <c r="BL107" s="644"/>
      <c r="BM107" s="644"/>
      <c r="BN107" s="644"/>
      <c r="BO107" s="644" t="s">
        <v>1551</v>
      </c>
      <c r="BP107" s="644" t="s">
        <v>1552</v>
      </c>
      <c r="BQ107" s="644"/>
      <c r="BR107" s="644"/>
      <c r="BS107" s="644"/>
      <c r="BT107" s="644" t="s">
        <v>605</v>
      </c>
      <c r="BU107" s="644" t="s">
        <v>330</v>
      </c>
      <c r="BV107" s="644" t="s">
        <v>331</v>
      </c>
      <c r="BW107" s="644" t="s">
        <v>660</v>
      </c>
      <c r="BX107" s="644" t="s">
        <v>339</v>
      </c>
      <c r="BY107" s="644" t="s">
        <v>332</v>
      </c>
      <c r="BZ107" s="644" t="s">
        <v>1553</v>
      </c>
      <c r="CA107" s="644" t="s">
        <v>1554</v>
      </c>
      <c r="CB107" s="644" t="s">
        <v>610</v>
      </c>
      <c r="CC107" s="648" t="s">
        <v>611</v>
      </c>
      <c r="CD107" s="644"/>
      <c r="CE107" s="644"/>
      <c r="CF107" s="644" t="s">
        <v>613</v>
      </c>
      <c r="CG107" s="644" t="s">
        <v>614</v>
      </c>
      <c r="CH107" s="643" t="s">
        <v>615</v>
      </c>
    </row>
    <row r="108" spans="1:86">
      <c r="A108" s="644" t="s">
        <v>1555</v>
      </c>
      <c r="B108" s="644" t="s">
        <v>314</v>
      </c>
      <c r="C108" s="644" t="s">
        <v>315</v>
      </c>
      <c r="D108" s="644" t="s">
        <v>315</v>
      </c>
      <c r="E108" s="644" t="s">
        <v>316</v>
      </c>
      <c r="F108" s="644" t="s">
        <v>1555</v>
      </c>
      <c r="G108" s="644" t="s">
        <v>317</v>
      </c>
      <c r="H108" s="644" t="s">
        <v>318</v>
      </c>
      <c r="I108" s="644" t="s">
        <v>316</v>
      </c>
      <c r="J108" s="644" t="s">
        <v>315</v>
      </c>
      <c r="M108" s="645">
        <v>44718.728831018503</v>
      </c>
      <c r="N108" s="645">
        <v>44733.824849536999</v>
      </c>
      <c r="O108" s="646">
        <v>8</v>
      </c>
      <c r="P108" s="646">
        <v>3072</v>
      </c>
      <c r="Q108" s="646">
        <v>10</v>
      </c>
      <c r="R108" s="646">
        <v>1</v>
      </c>
      <c r="S108" s="644" t="s">
        <v>337</v>
      </c>
      <c r="T108" s="644" t="s">
        <v>320</v>
      </c>
      <c r="V108" s="644" t="s">
        <v>321</v>
      </c>
      <c r="W108" s="644" t="s">
        <v>1556</v>
      </c>
      <c r="Y108" s="644" t="s">
        <v>619</v>
      </c>
      <c r="Z108" s="644" t="s">
        <v>328</v>
      </c>
      <c r="AA108" s="644" t="s">
        <v>328</v>
      </c>
      <c r="AB108" s="644" t="s">
        <v>328</v>
      </c>
      <c r="AC108" s="644" t="s">
        <v>328</v>
      </c>
      <c r="AD108" s="644" t="s">
        <v>328</v>
      </c>
      <c r="AE108" s="644" t="s">
        <v>328</v>
      </c>
      <c r="AF108" s="646">
        <v>1</v>
      </c>
      <c r="AG108" s="646">
        <v>4096</v>
      </c>
      <c r="AH108" s="644" t="s">
        <v>338</v>
      </c>
      <c r="AK108" s="644" t="s">
        <v>321</v>
      </c>
      <c r="AL108" s="644" t="s">
        <v>322</v>
      </c>
      <c r="AM108" s="644" t="s">
        <v>323</v>
      </c>
      <c r="AN108" s="646">
        <v>-1</v>
      </c>
      <c r="AO108" s="646">
        <v>-1</v>
      </c>
      <c r="AP108" s="646">
        <v>5474</v>
      </c>
      <c r="AQ108" s="646">
        <v>5474</v>
      </c>
      <c r="AR108" s="646">
        <v>2308</v>
      </c>
      <c r="AS108" s="644" t="s">
        <v>324</v>
      </c>
      <c r="AT108" s="644" t="s">
        <v>325</v>
      </c>
      <c r="AU108" s="644" t="s">
        <v>326</v>
      </c>
      <c r="AV108" s="644"/>
      <c r="AW108" s="644"/>
      <c r="AX108" s="644" t="s">
        <v>315</v>
      </c>
      <c r="AY108" s="646">
        <v>0</v>
      </c>
      <c r="AZ108" s="646">
        <v>10000</v>
      </c>
      <c r="BA108" s="644" t="s">
        <v>315</v>
      </c>
      <c r="BB108" s="644" t="s">
        <v>315</v>
      </c>
      <c r="BC108" s="644" t="s">
        <v>335</v>
      </c>
      <c r="BD108" s="646">
        <v>10</v>
      </c>
      <c r="BE108" s="644" t="s">
        <v>328</v>
      </c>
      <c r="BF108" s="644" t="s">
        <v>329</v>
      </c>
      <c r="BG108" s="644"/>
      <c r="BH108" s="644" t="s">
        <v>1557</v>
      </c>
      <c r="BI108" s="644" t="s">
        <v>1558</v>
      </c>
      <c r="BJ108" s="644" t="s">
        <v>1558</v>
      </c>
      <c r="BK108" s="644" t="s">
        <v>1558</v>
      </c>
      <c r="BL108" s="644"/>
      <c r="BM108" s="644"/>
      <c r="BN108" s="644"/>
      <c r="BO108" s="644" t="s">
        <v>1559</v>
      </c>
      <c r="BP108" s="644" t="s">
        <v>1560</v>
      </c>
      <c r="BQ108" s="644"/>
      <c r="BR108" s="644"/>
      <c r="BS108" s="644"/>
      <c r="BT108" s="644" t="s">
        <v>605</v>
      </c>
      <c r="BU108" s="644" t="s">
        <v>330</v>
      </c>
      <c r="BV108" s="644" t="s">
        <v>331</v>
      </c>
      <c r="BW108" s="644" t="s">
        <v>660</v>
      </c>
      <c r="BX108" s="644" t="s">
        <v>339</v>
      </c>
      <c r="BY108" s="644" t="s">
        <v>332</v>
      </c>
      <c r="BZ108" s="644" t="s">
        <v>1561</v>
      </c>
      <c r="CA108" s="644" t="s">
        <v>1562</v>
      </c>
      <c r="CB108" s="644" t="s">
        <v>610</v>
      </c>
      <c r="CC108" s="648" t="s">
        <v>611</v>
      </c>
      <c r="CD108" s="644"/>
      <c r="CE108" s="644"/>
      <c r="CF108" s="644" t="s">
        <v>613</v>
      </c>
      <c r="CG108" s="644" t="s">
        <v>614</v>
      </c>
      <c r="CH108" s="643" t="s">
        <v>615</v>
      </c>
    </row>
    <row r="109" spans="1:86">
      <c r="A109" s="644" t="s">
        <v>1563</v>
      </c>
      <c r="B109" s="644" t="s">
        <v>314</v>
      </c>
      <c r="C109" s="644" t="s">
        <v>315</v>
      </c>
      <c r="D109" s="644" t="s">
        <v>315</v>
      </c>
      <c r="E109" s="644" t="s">
        <v>316</v>
      </c>
      <c r="F109" s="644" t="s">
        <v>1516</v>
      </c>
      <c r="G109" s="644" t="s">
        <v>317</v>
      </c>
      <c r="H109" s="644" t="s">
        <v>318</v>
      </c>
      <c r="I109" s="644" t="s">
        <v>316</v>
      </c>
      <c r="J109" s="644" t="s">
        <v>315</v>
      </c>
      <c r="M109" s="645">
        <v>44718.728819444397</v>
      </c>
      <c r="N109" s="645">
        <v>44733.824884259302</v>
      </c>
      <c r="O109" s="646">
        <v>8</v>
      </c>
      <c r="P109" s="646">
        <v>14336</v>
      </c>
      <c r="Q109" s="646">
        <v>2</v>
      </c>
      <c r="R109" s="646">
        <v>2</v>
      </c>
      <c r="S109" s="644" t="s">
        <v>337</v>
      </c>
      <c r="T109" s="644" t="s">
        <v>320</v>
      </c>
      <c r="V109" s="644" t="s">
        <v>321</v>
      </c>
      <c r="W109" s="644" t="s">
        <v>1104</v>
      </c>
      <c r="X109" s="644" t="s">
        <v>328</v>
      </c>
      <c r="Y109" s="644" t="s">
        <v>1548</v>
      </c>
      <c r="AD109" s="644"/>
      <c r="AE109" s="644"/>
      <c r="AF109" s="646">
        <v>1</v>
      </c>
      <c r="AG109" s="646">
        <v>4096</v>
      </c>
      <c r="AH109" s="644" t="s">
        <v>338</v>
      </c>
      <c r="AK109" s="644" t="s">
        <v>321</v>
      </c>
      <c r="AL109" s="644" t="s">
        <v>322</v>
      </c>
      <c r="AM109" s="644" t="s">
        <v>323</v>
      </c>
      <c r="AN109" s="646">
        <v>-1</v>
      </c>
      <c r="AO109" s="646">
        <v>-1</v>
      </c>
      <c r="AP109" s="646">
        <v>116831</v>
      </c>
      <c r="AQ109" s="646">
        <v>25551</v>
      </c>
      <c r="AR109" s="646">
        <v>11120</v>
      </c>
      <c r="AS109" s="644" t="s">
        <v>324</v>
      </c>
      <c r="AT109" s="644" t="s">
        <v>325</v>
      </c>
      <c r="AU109" s="644" t="s">
        <v>326</v>
      </c>
      <c r="AV109" s="644"/>
      <c r="AW109" s="644"/>
      <c r="AX109" s="644" t="s">
        <v>315</v>
      </c>
      <c r="AY109" s="646">
        <v>0</v>
      </c>
      <c r="AZ109" s="646">
        <v>10000</v>
      </c>
      <c r="BA109" s="644" t="s">
        <v>315</v>
      </c>
      <c r="BB109" s="644" t="s">
        <v>315</v>
      </c>
      <c r="BC109" s="644" t="s">
        <v>335</v>
      </c>
      <c r="BD109" s="646">
        <v>10</v>
      </c>
      <c r="BE109" s="644" t="s">
        <v>328</v>
      </c>
      <c r="BF109" s="644" t="s">
        <v>329</v>
      </c>
      <c r="BG109" s="644"/>
      <c r="BH109" s="644" t="s">
        <v>1564</v>
      </c>
      <c r="BI109" s="644" t="s">
        <v>1565</v>
      </c>
      <c r="BJ109" s="644" t="s">
        <v>1565</v>
      </c>
      <c r="BK109" s="644" t="s">
        <v>1565</v>
      </c>
      <c r="BL109" s="644" t="s">
        <v>602</v>
      </c>
      <c r="BM109" s="644"/>
      <c r="BN109" s="644"/>
      <c r="BO109" s="644" t="s">
        <v>1566</v>
      </c>
      <c r="BP109" s="644" t="s">
        <v>1567</v>
      </c>
      <c r="BQ109" s="644"/>
      <c r="BR109" s="644"/>
      <c r="BS109" s="644"/>
      <c r="BT109" s="644" t="s">
        <v>605</v>
      </c>
      <c r="BU109" s="644" t="s">
        <v>330</v>
      </c>
      <c r="BV109" s="644" t="s">
        <v>331</v>
      </c>
      <c r="BW109" s="644" t="s">
        <v>646</v>
      </c>
      <c r="BX109" s="644" t="s">
        <v>607</v>
      </c>
      <c r="BY109" s="644"/>
      <c r="BZ109" s="644" t="s">
        <v>1568</v>
      </c>
      <c r="CA109" s="644" t="s">
        <v>1569</v>
      </c>
      <c r="CB109" s="644" t="s">
        <v>610</v>
      </c>
      <c r="CC109" s="648" t="s">
        <v>611</v>
      </c>
      <c r="CD109" s="644"/>
      <c r="CE109" s="644"/>
      <c r="CF109" s="644" t="s">
        <v>613</v>
      </c>
      <c r="CG109" s="644" t="s">
        <v>614</v>
      </c>
      <c r="CH109" s="643" t="s">
        <v>615</v>
      </c>
    </row>
    <row r="110" spans="1:86">
      <c r="A110" s="644" t="s">
        <v>1570</v>
      </c>
      <c r="B110" s="644" t="s">
        <v>314</v>
      </c>
      <c r="C110" s="644" t="s">
        <v>315</v>
      </c>
      <c r="D110" s="644" t="s">
        <v>315</v>
      </c>
      <c r="E110" s="644" t="s">
        <v>316</v>
      </c>
      <c r="F110" s="644" t="s">
        <v>1571</v>
      </c>
      <c r="G110" s="644" t="s">
        <v>317</v>
      </c>
      <c r="H110" s="644" t="s">
        <v>318</v>
      </c>
      <c r="I110" s="644" t="s">
        <v>316</v>
      </c>
      <c r="J110" s="644" t="s">
        <v>315</v>
      </c>
      <c r="M110" s="645">
        <v>25568.75</v>
      </c>
      <c r="N110" s="645">
        <v>44733.826979166697</v>
      </c>
      <c r="O110" s="646">
        <v>2</v>
      </c>
      <c r="P110" s="646">
        <v>3072</v>
      </c>
      <c r="Q110" s="646">
        <v>1</v>
      </c>
      <c r="R110" s="646">
        <v>2</v>
      </c>
      <c r="S110" s="644" t="s">
        <v>319</v>
      </c>
      <c r="T110" s="644" t="s">
        <v>320</v>
      </c>
      <c r="U110" s="644" t="s">
        <v>321</v>
      </c>
      <c r="V110" s="644" t="s">
        <v>321</v>
      </c>
      <c r="W110" s="644" t="s">
        <v>1572</v>
      </c>
      <c r="X110" s="644" t="s">
        <v>757</v>
      </c>
      <c r="AD110" s="644"/>
      <c r="AE110" s="644"/>
      <c r="AF110" s="646">
        <v>1</v>
      </c>
      <c r="AG110" s="646">
        <v>4096</v>
      </c>
      <c r="AH110" s="644" t="s">
        <v>714</v>
      </c>
      <c r="AK110" s="644" t="s">
        <v>321</v>
      </c>
      <c r="AL110" s="644" t="s">
        <v>322</v>
      </c>
      <c r="AM110" s="644" t="s">
        <v>323</v>
      </c>
      <c r="AN110" s="646">
        <v>-1</v>
      </c>
      <c r="AO110" s="646">
        <v>-1</v>
      </c>
      <c r="AP110" s="646">
        <v>330840</v>
      </c>
      <c r="AQ110" s="646">
        <v>282216</v>
      </c>
      <c r="AR110" s="646">
        <v>279056</v>
      </c>
      <c r="AS110" s="644" t="s">
        <v>324</v>
      </c>
      <c r="AT110" s="644" t="s">
        <v>325</v>
      </c>
      <c r="AU110" s="644" t="s">
        <v>326</v>
      </c>
      <c r="AV110" s="644"/>
      <c r="AW110" s="644"/>
      <c r="AX110" s="644" t="s">
        <v>315</v>
      </c>
      <c r="AY110" s="646">
        <v>0</v>
      </c>
      <c r="AZ110" s="646">
        <v>10000</v>
      </c>
      <c r="BA110" s="644" t="s">
        <v>315</v>
      </c>
      <c r="BB110" s="644" t="s">
        <v>315</v>
      </c>
      <c r="BC110" s="644" t="s">
        <v>335</v>
      </c>
      <c r="BD110" s="646">
        <v>15</v>
      </c>
      <c r="BE110" s="644" t="s">
        <v>328</v>
      </c>
      <c r="BF110" s="644" t="s">
        <v>329</v>
      </c>
      <c r="BG110" s="644"/>
      <c r="BH110" s="644" t="s">
        <v>1573</v>
      </c>
      <c r="BI110" s="644" t="s">
        <v>1574</v>
      </c>
      <c r="BJ110" s="644" t="s">
        <v>1574</v>
      </c>
      <c r="BK110" s="644" t="s">
        <v>1574</v>
      </c>
      <c r="BL110" s="644" t="s">
        <v>1575</v>
      </c>
      <c r="BM110" s="644" t="s">
        <v>605</v>
      </c>
      <c r="BN110" s="644"/>
      <c r="BO110" s="644" t="s">
        <v>1576</v>
      </c>
      <c r="BP110" s="644" t="s">
        <v>1577</v>
      </c>
      <c r="BQ110" s="644"/>
      <c r="BR110" s="644"/>
      <c r="BS110" s="644"/>
      <c r="BT110" s="644" t="s">
        <v>605</v>
      </c>
      <c r="BU110" s="644" t="s">
        <v>330</v>
      </c>
      <c r="BV110" s="644" t="s">
        <v>720</v>
      </c>
      <c r="BW110" s="644" t="s">
        <v>1578</v>
      </c>
      <c r="BX110" s="644" t="s">
        <v>916</v>
      </c>
      <c r="BY110" s="644" t="s">
        <v>916</v>
      </c>
      <c r="BZ110" s="644" t="s">
        <v>1579</v>
      </c>
      <c r="CA110" s="644" t="s">
        <v>1580</v>
      </c>
      <c r="CB110" s="644" t="s">
        <v>610</v>
      </c>
      <c r="CC110" s="648" t="s">
        <v>611</v>
      </c>
      <c r="CD110" s="644"/>
      <c r="CE110" s="644"/>
      <c r="CF110" s="644" t="s">
        <v>613</v>
      </c>
      <c r="CG110" s="644" t="s">
        <v>614</v>
      </c>
      <c r="CH110" s="643" t="s">
        <v>864</v>
      </c>
    </row>
    <row r="111" spans="1:86">
      <c r="A111" s="644" t="s">
        <v>1581</v>
      </c>
      <c r="B111" s="644" t="s">
        <v>314</v>
      </c>
      <c r="C111" s="644" t="s">
        <v>315</v>
      </c>
      <c r="D111" s="644" t="s">
        <v>315</v>
      </c>
      <c r="E111" s="644" t="s">
        <v>316</v>
      </c>
      <c r="F111" s="644" t="s">
        <v>1582</v>
      </c>
      <c r="G111" s="644" t="s">
        <v>317</v>
      </c>
      <c r="H111" s="644" t="s">
        <v>318</v>
      </c>
      <c r="I111" s="644" t="s">
        <v>316</v>
      </c>
      <c r="J111" s="644" t="s">
        <v>315</v>
      </c>
      <c r="M111" s="645">
        <v>25568.75</v>
      </c>
      <c r="N111" s="645">
        <v>44739.852581018502</v>
      </c>
      <c r="O111" s="646">
        <v>2</v>
      </c>
      <c r="P111" s="646">
        <v>6144</v>
      </c>
      <c r="Q111" s="646">
        <v>1</v>
      </c>
      <c r="R111" s="646">
        <v>2</v>
      </c>
      <c r="S111" s="644" t="s">
        <v>319</v>
      </c>
      <c r="T111" s="644" t="s">
        <v>320</v>
      </c>
      <c r="U111" s="644" t="s">
        <v>321</v>
      </c>
      <c r="V111" s="644" t="s">
        <v>321</v>
      </c>
      <c r="W111" s="644" t="s">
        <v>1583</v>
      </c>
      <c r="X111" s="644" t="s">
        <v>757</v>
      </c>
      <c r="AD111" s="644"/>
      <c r="AE111" s="644"/>
      <c r="AF111" s="646">
        <v>1</v>
      </c>
      <c r="AG111" s="646">
        <v>0</v>
      </c>
      <c r="AH111" s="644" t="s">
        <v>338</v>
      </c>
      <c r="AK111" s="644" t="s">
        <v>321</v>
      </c>
      <c r="AL111" s="644" t="s">
        <v>322</v>
      </c>
      <c r="AM111" s="644" t="s">
        <v>323</v>
      </c>
      <c r="AN111" s="646">
        <v>-1</v>
      </c>
      <c r="AO111" s="646">
        <v>-1</v>
      </c>
      <c r="AP111" s="646">
        <v>170075</v>
      </c>
      <c r="AQ111" s="646">
        <v>102555</v>
      </c>
      <c r="AR111" s="646">
        <v>96320</v>
      </c>
      <c r="AS111" s="644" t="s">
        <v>324</v>
      </c>
      <c r="AT111" s="644" t="s">
        <v>325</v>
      </c>
      <c r="AU111" s="644" t="s">
        <v>326</v>
      </c>
      <c r="AV111" s="644"/>
      <c r="AW111" s="644"/>
      <c r="AX111" s="644" t="s">
        <v>315</v>
      </c>
      <c r="AY111" s="646">
        <v>0</v>
      </c>
      <c r="AZ111" s="646">
        <v>10000</v>
      </c>
      <c r="BA111" s="644" t="s">
        <v>315</v>
      </c>
      <c r="BB111" s="644" t="s">
        <v>315</v>
      </c>
      <c r="BC111" s="644" t="s">
        <v>335</v>
      </c>
      <c r="BD111" s="646">
        <v>15</v>
      </c>
      <c r="BE111" s="644" t="s">
        <v>909</v>
      </c>
      <c r="BF111" s="644" t="s">
        <v>329</v>
      </c>
      <c r="BG111" s="644"/>
      <c r="BH111" s="644" t="s">
        <v>1584</v>
      </c>
      <c r="BI111" s="644" t="s">
        <v>1585</v>
      </c>
      <c r="BJ111" s="644" t="s">
        <v>1585</v>
      </c>
      <c r="BK111" s="644" t="s">
        <v>1585</v>
      </c>
      <c r="BL111" s="644"/>
      <c r="BM111" s="644"/>
      <c r="BN111" s="644"/>
      <c r="BO111" s="644" t="s">
        <v>1586</v>
      </c>
      <c r="BP111" s="644" t="s">
        <v>1587</v>
      </c>
      <c r="BQ111" s="644"/>
      <c r="BR111" s="644"/>
      <c r="BS111" s="644"/>
      <c r="BT111" s="644" t="s">
        <v>605</v>
      </c>
      <c r="BU111" s="644" t="s">
        <v>330</v>
      </c>
      <c r="BV111" s="644" t="s">
        <v>331</v>
      </c>
      <c r="BW111" s="644" t="s">
        <v>646</v>
      </c>
      <c r="BX111" s="644" t="s">
        <v>916</v>
      </c>
      <c r="BY111" s="644" t="s">
        <v>861</v>
      </c>
      <c r="BZ111" s="644" t="s">
        <v>1588</v>
      </c>
      <c r="CA111" s="644" t="s">
        <v>1589</v>
      </c>
      <c r="CB111" s="644" t="s">
        <v>610</v>
      </c>
      <c r="CC111" s="648" t="s">
        <v>611</v>
      </c>
      <c r="CD111" s="644"/>
      <c r="CE111" s="644"/>
      <c r="CF111" s="644" t="s">
        <v>613</v>
      </c>
      <c r="CG111" s="644" t="s">
        <v>614</v>
      </c>
      <c r="CH111" s="643" t="s">
        <v>864</v>
      </c>
    </row>
    <row r="112" spans="1:86">
      <c r="A112" s="644" t="s">
        <v>1590</v>
      </c>
      <c r="B112" s="644" t="s">
        <v>314</v>
      </c>
      <c r="C112" s="644" t="s">
        <v>315</v>
      </c>
      <c r="D112" s="644" t="s">
        <v>315</v>
      </c>
      <c r="E112" s="644" t="s">
        <v>316</v>
      </c>
      <c r="F112" s="644" t="s">
        <v>1591</v>
      </c>
      <c r="G112" s="644" t="s">
        <v>317</v>
      </c>
      <c r="H112" s="644" t="s">
        <v>318</v>
      </c>
      <c r="I112" s="644" t="s">
        <v>316</v>
      </c>
      <c r="J112" s="644" t="s">
        <v>315</v>
      </c>
      <c r="K112" s="645">
        <v>44665.588888888902</v>
      </c>
      <c r="M112" s="645">
        <v>25568.75</v>
      </c>
      <c r="N112" s="645">
        <v>44733.8272685185</v>
      </c>
      <c r="O112" s="646">
        <v>6</v>
      </c>
      <c r="P112" s="646">
        <v>16384</v>
      </c>
      <c r="Q112" s="646">
        <v>1</v>
      </c>
      <c r="R112" s="646">
        <v>1</v>
      </c>
      <c r="S112" s="644" t="s">
        <v>319</v>
      </c>
      <c r="T112" s="644" t="s">
        <v>320</v>
      </c>
      <c r="U112" s="644" t="s">
        <v>321</v>
      </c>
      <c r="V112" s="644" t="s">
        <v>321</v>
      </c>
      <c r="W112" s="644" t="s">
        <v>1592</v>
      </c>
      <c r="X112" s="644" t="s">
        <v>757</v>
      </c>
      <c r="AD112" s="644"/>
      <c r="AE112" s="644"/>
      <c r="AF112" s="646">
        <v>1</v>
      </c>
      <c r="AG112" s="646">
        <v>8192</v>
      </c>
      <c r="AH112" s="644" t="s">
        <v>714</v>
      </c>
      <c r="AK112" s="644" t="s">
        <v>321</v>
      </c>
      <c r="AL112" s="644" t="s">
        <v>322</v>
      </c>
      <c r="AM112" s="644" t="s">
        <v>323</v>
      </c>
      <c r="AN112" s="646">
        <v>-1</v>
      </c>
      <c r="AO112" s="646">
        <v>-1</v>
      </c>
      <c r="AP112" s="646">
        <v>262239</v>
      </c>
      <c r="AQ112" s="646">
        <v>225735</v>
      </c>
      <c r="AR112" s="646">
        <v>209256</v>
      </c>
      <c r="AS112" s="644" t="s">
        <v>324</v>
      </c>
      <c r="AT112" s="644" t="s">
        <v>325</v>
      </c>
      <c r="AU112" s="644" t="s">
        <v>326</v>
      </c>
      <c r="AV112" s="644"/>
      <c r="AW112" s="644"/>
      <c r="AX112" s="644" t="s">
        <v>315</v>
      </c>
      <c r="AY112" s="646">
        <v>0</v>
      </c>
      <c r="AZ112" s="646">
        <v>10000</v>
      </c>
      <c r="BA112" s="644" t="s">
        <v>315</v>
      </c>
      <c r="BB112" s="644" t="s">
        <v>315</v>
      </c>
      <c r="BC112" s="644" t="s">
        <v>335</v>
      </c>
      <c r="BD112" s="646">
        <v>15</v>
      </c>
      <c r="BE112" s="644" t="s">
        <v>328</v>
      </c>
      <c r="BF112" s="644" t="s">
        <v>329</v>
      </c>
      <c r="BG112" s="644"/>
      <c r="BH112" s="644" t="s">
        <v>1593</v>
      </c>
      <c r="BI112" s="644" t="s">
        <v>1594</v>
      </c>
      <c r="BJ112" s="644" t="s">
        <v>1594</v>
      </c>
      <c r="BK112" s="644" t="s">
        <v>1594</v>
      </c>
      <c r="BL112" s="644" t="s">
        <v>1595</v>
      </c>
      <c r="BM112" s="644" t="s">
        <v>605</v>
      </c>
      <c r="BN112" s="644"/>
      <c r="BO112" s="644" t="s">
        <v>1596</v>
      </c>
      <c r="BP112" s="644" t="s">
        <v>1597</v>
      </c>
      <c r="BQ112" s="644"/>
      <c r="BR112" s="644"/>
      <c r="BS112" s="644"/>
      <c r="BT112" s="644" t="s">
        <v>605</v>
      </c>
      <c r="BU112" s="644" t="s">
        <v>330</v>
      </c>
      <c r="BV112" s="644" t="s">
        <v>720</v>
      </c>
      <c r="BW112" s="644" t="s">
        <v>1474</v>
      </c>
      <c r="BX112" s="644" t="s">
        <v>916</v>
      </c>
      <c r="BY112" s="644" t="s">
        <v>916</v>
      </c>
      <c r="BZ112" s="644" t="s">
        <v>1598</v>
      </c>
      <c r="CA112" s="644" t="s">
        <v>1599</v>
      </c>
      <c r="CB112" s="644" t="s">
        <v>610</v>
      </c>
      <c r="CC112" s="648" t="s">
        <v>611</v>
      </c>
      <c r="CD112" s="644"/>
      <c r="CE112" s="644"/>
      <c r="CF112" s="644" t="s">
        <v>613</v>
      </c>
      <c r="CG112" s="644" t="s">
        <v>614</v>
      </c>
      <c r="CH112" s="643" t="s">
        <v>864</v>
      </c>
    </row>
    <row r="113" spans="1:86">
      <c r="A113" s="644" t="s">
        <v>1600</v>
      </c>
      <c r="B113" s="644" t="s">
        <v>314</v>
      </c>
      <c r="C113" s="644" t="s">
        <v>315</v>
      </c>
      <c r="D113" s="644" t="s">
        <v>315</v>
      </c>
      <c r="E113" s="644" t="s">
        <v>316</v>
      </c>
      <c r="F113" s="644" t="s">
        <v>1601</v>
      </c>
      <c r="G113" s="644" t="s">
        <v>317</v>
      </c>
      <c r="H113" s="644" t="s">
        <v>318</v>
      </c>
      <c r="I113" s="644" t="s">
        <v>316</v>
      </c>
      <c r="J113" s="644" t="s">
        <v>315</v>
      </c>
      <c r="K113" s="645">
        <v>44705.614062499997</v>
      </c>
      <c r="M113" s="645">
        <v>44175.4304050926</v>
      </c>
      <c r="N113" s="645">
        <v>44733.826736111099</v>
      </c>
      <c r="O113" s="646">
        <v>8</v>
      </c>
      <c r="P113" s="646">
        <v>24576</v>
      </c>
      <c r="Q113" s="646">
        <v>1</v>
      </c>
      <c r="R113" s="646">
        <v>2</v>
      </c>
      <c r="S113" s="644" t="s">
        <v>319</v>
      </c>
      <c r="T113" s="644" t="s">
        <v>320</v>
      </c>
      <c r="U113" s="644" t="s">
        <v>321</v>
      </c>
      <c r="V113" s="644" t="s">
        <v>321</v>
      </c>
      <c r="W113" s="644" t="s">
        <v>1602</v>
      </c>
      <c r="X113" s="644" t="s">
        <v>757</v>
      </c>
      <c r="AD113" s="644"/>
      <c r="AE113" s="644"/>
      <c r="AF113" s="646">
        <v>1</v>
      </c>
      <c r="AG113" s="646">
        <v>8192</v>
      </c>
      <c r="AH113" s="644" t="s">
        <v>714</v>
      </c>
      <c r="AK113" s="644" t="s">
        <v>321</v>
      </c>
      <c r="AL113" s="644" t="s">
        <v>322</v>
      </c>
      <c r="AM113" s="644" t="s">
        <v>323</v>
      </c>
      <c r="AN113" s="646">
        <v>-1</v>
      </c>
      <c r="AO113" s="646">
        <v>-1</v>
      </c>
      <c r="AP113" s="646">
        <v>1334470</v>
      </c>
      <c r="AQ113" s="646">
        <v>1334470</v>
      </c>
      <c r="AR113" s="646">
        <v>1309796</v>
      </c>
      <c r="AS113" s="644" t="s">
        <v>324</v>
      </c>
      <c r="AT113" s="644" t="s">
        <v>325</v>
      </c>
      <c r="AU113" s="644" t="s">
        <v>326</v>
      </c>
      <c r="AV113" s="644"/>
      <c r="AW113" s="644"/>
      <c r="AX113" s="644" t="s">
        <v>315</v>
      </c>
      <c r="AY113" s="646">
        <v>0</v>
      </c>
      <c r="AZ113" s="646">
        <v>10000</v>
      </c>
      <c r="BA113" s="644" t="s">
        <v>315</v>
      </c>
      <c r="BB113" s="644" t="s">
        <v>315</v>
      </c>
      <c r="BC113" s="644" t="s">
        <v>327</v>
      </c>
      <c r="BD113" s="646">
        <v>15</v>
      </c>
      <c r="BE113" s="644" t="s">
        <v>909</v>
      </c>
      <c r="BF113" s="644" t="s">
        <v>329</v>
      </c>
      <c r="BG113" s="644"/>
      <c r="BH113" s="644" t="s">
        <v>1603</v>
      </c>
      <c r="BI113" s="644" t="s">
        <v>1604</v>
      </c>
      <c r="BJ113" s="644" t="s">
        <v>1604</v>
      </c>
      <c r="BK113" s="644" t="s">
        <v>1604</v>
      </c>
      <c r="BL113" s="644" t="s">
        <v>1605</v>
      </c>
      <c r="BM113" s="644"/>
      <c r="BN113" s="644"/>
      <c r="BO113" s="644" t="s">
        <v>1606</v>
      </c>
      <c r="BP113" s="644" t="s">
        <v>1607</v>
      </c>
      <c r="BQ113" s="644"/>
      <c r="BR113" s="644"/>
      <c r="BS113" s="644"/>
      <c r="BT113" s="644" t="s">
        <v>605</v>
      </c>
      <c r="BU113" s="644" t="s">
        <v>330</v>
      </c>
      <c r="BV113" s="644" t="s">
        <v>720</v>
      </c>
      <c r="BW113" s="644" t="s">
        <v>1608</v>
      </c>
      <c r="BX113" s="644" t="s">
        <v>861</v>
      </c>
      <c r="BY113" s="644" t="s">
        <v>861</v>
      </c>
      <c r="BZ113" s="644" t="s">
        <v>1609</v>
      </c>
      <c r="CA113" s="644" t="s">
        <v>1610</v>
      </c>
      <c r="CB113" s="644" t="s">
        <v>610</v>
      </c>
      <c r="CC113" s="648" t="s">
        <v>611</v>
      </c>
      <c r="CD113" s="644"/>
      <c r="CE113" s="644"/>
      <c r="CF113" s="644" t="s">
        <v>613</v>
      </c>
      <c r="CG113" s="644" t="s">
        <v>614</v>
      </c>
      <c r="CH113" s="643" t="s">
        <v>864</v>
      </c>
    </row>
    <row r="114" spans="1:86">
      <c r="A114" s="644" t="s">
        <v>1611</v>
      </c>
      <c r="B114" s="644" t="s">
        <v>314</v>
      </c>
      <c r="C114" s="644" t="s">
        <v>315</v>
      </c>
      <c r="D114" s="644" t="s">
        <v>315</v>
      </c>
      <c r="E114" s="644" t="s">
        <v>316</v>
      </c>
      <c r="F114" s="644" t="s">
        <v>1612</v>
      </c>
      <c r="G114" s="644" t="s">
        <v>317</v>
      </c>
      <c r="H114" s="644" t="s">
        <v>318</v>
      </c>
      <c r="I114" s="644" t="s">
        <v>316</v>
      </c>
      <c r="J114" s="644" t="s">
        <v>315</v>
      </c>
      <c r="M114" s="645">
        <v>44467.188553240703</v>
      </c>
      <c r="N114" s="645">
        <v>44733.826516203699</v>
      </c>
      <c r="O114" s="646">
        <v>2</v>
      </c>
      <c r="P114" s="646">
        <v>8192</v>
      </c>
      <c r="Q114" s="646">
        <v>1</v>
      </c>
      <c r="R114" s="646">
        <v>2</v>
      </c>
      <c r="S114" s="644" t="s">
        <v>1301</v>
      </c>
      <c r="T114" s="644" t="s">
        <v>320</v>
      </c>
      <c r="U114" s="644" t="s">
        <v>321</v>
      </c>
      <c r="V114" s="644" t="s">
        <v>321</v>
      </c>
      <c r="W114" s="644" t="s">
        <v>1613</v>
      </c>
      <c r="X114" s="644" t="s">
        <v>1614</v>
      </c>
      <c r="AD114" s="644"/>
      <c r="AE114" s="644"/>
      <c r="AF114" s="646">
        <v>1</v>
      </c>
      <c r="AG114" s="646">
        <v>0</v>
      </c>
      <c r="AH114" s="644" t="s">
        <v>338</v>
      </c>
      <c r="AK114" s="644" t="s">
        <v>321</v>
      </c>
      <c r="AL114" s="644" t="s">
        <v>322</v>
      </c>
      <c r="AM114" s="644" t="s">
        <v>323</v>
      </c>
      <c r="AN114" s="646">
        <v>-1</v>
      </c>
      <c r="AO114" s="646">
        <v>-1</v>
      </c>
      <c r="AP114" s="646">
        <v>199384</v>
      </c>
      <c r="AQ114" s="646">
        <v>199384</v>
      </c>
      <c r="AR114" s="646">
        <v>190876</v>
      </c>
      <c r="AS114" s="644" t="s">
        <v>324</v>
      </c>
      <c r="AT114" s="644" t="s">
        <v>325</v>
      </c>
      <c r="AU114" s="644" t="s">
        <v>326</v>
      </c>
      <c r="AV114" s="644"/>
      <c r="AW114" s="644"/>
      <c r="AX114" s="644" t="s">
        <v>315</v>
      </c>
      <c r="AY114" s="646">
        <v>0</v>
      </c>
      <c r="AZ114" s="646">
        <v>10000</v>
      </c>
      <c r="BA114" s="644" t="s">
        <v>315</v>
      </c>
      <c r="BB114" s="644" t="s">
        <v>315</v>
      </c>
      <c r="BC114" s="644" t="s">
        <v>335</v>
      </c>
      <c r="BD114" s="646">
        <v>15</v>
      </c>
      <c r="BE114" s="644" t="s">
        <v>328</v>
      </c>
      <c r="BF114" s="644" t="s">
        <v>329</v>
      </c>
      <c r="BG114" s="644"/>
      <c r="BH114" s="644" t="s">
        <v>1615</v>
      </c>
      <c r="BI114" s="644" t="s">
        <v>1616</v>
      </c>
      <c r="BJ114" s="644" t="s">
        <v>1616</v>
      </c>
      <c r="BK114" s="644" t="s">
        <v>1616</v>
      </c>
      <c r="BL114" s="644" t="s">
        <v>241</v>
      </c>
      <c r="BM114" s="644"/>
      <c r="BN114" s="644"/>
      <c r="BO114" s="644" t="s">
        <v>1617</v>
      </c>
      <c r="BP114" s="644" t="s">
        <v>1618</v>
      </c>
      <c r="BQ114" s="644"/>
      <c r="BR114" s="644"/>
      <c r="BS114" s="644"/>
      <c r="BT114" s="644" t="s">
        <v>605</v>
      </c>
      <c r="BU114" s="644" t="s">
        <v>330</v>
      </c>
      <c r="BV114" s="644" t="s">
        <v>331</v>
      </c>
      <c r="BW114" s="644" t="s">
        <v>606</v>
      </c>
      <c r="BX114" s="644" t="s">
        <v>1308</v>
      </c>
      <c r="BY114" s="644" t="s">
        <v>1308</v>
      </c>
      <c r="BZ114" s="644" t="s">
        <v>1619</v>
      </c>
      <c r="CA114" s="644" t="s">
        <v>1620</v>
      </c>
      <c r="CB114" s="644" t="s">
        <v>610</v>
      </c>
      <c r="CC114" s="648" t="s">
        <v>611</v>
      </c>
      <c r="CD114" s="644"/>
      <c r="CE114" s="644"/>
      <c r="CF114" s="644" t="s">
        <v>613</v>
      </c>
      <c r="CG114" s="644" t="s">
        <v>614</v>
      </c>
      <c r="CH114" s="643" t="s">
        <v>864</v>
      </c>
    </row>
    <row r="115" spans="1:86">
      <c r="A115" s="644" t="s">
        <v>1621</v>
      </c>
      <c r="B115" s="644" t="s">
        <v>314</v>
      </c>
      <c r="C115" s="644" t="s">
        <v>315</v>
      </c>
      <c r="D115" s="644" t="s">
        <v>315</v>
      </c>
      <c r="E115" s="644" t="s">
        <v>316</v>
      </c>
      <c r="F115" s="644" t="s">
        <v>1622</v>
      </c>
      <c r="G115" s="644" t="s">
        <v>317</v>
      </c>
      <c r="H115" s="644" t="s">
        <v>318</v>
      </c>
      <c r="I115" s="644" t="s">
        <v>316</v>
      </c>
      <c r="J115" s="644" t="s">
        <v>315</v>
      </c>
      <c r="M115" s="645">
        <v>44467.1820717593</v>
      </c>
      <c r="N115" s="645">
        <v>44733.826539351903</v>
      </c>
      <c r="O115" s="646">
        <v>2</v>
      </c>
      <c r="P115" s="646">
        <v>8192</v>
      </c>
      <c r="Q115" s="646">
        <v>1</v>
      </c>
      <c r="R115" s="646">
        <v>3</v>
      </c>
      <c r="S115" s="644" t="s">
        <v>1301</v>
      </c>
      <c r="T115" s="644" t="s">
        <v>320</v>
      </c>
      <c r="U115" s="644" t="s">
        <v>321</v>
      </c>
      <c r="V115" s="644" t="s">
        <v>321</v>
      </c>
      <c r="W115" s="644" t="s">
        <v>1623</v>
      </c>
      <c r="X115" s="644" t="s">
        <v>1614</v>
      </c>
      <c r="AD115" s="644"/>
      <c r="AE115" s="644"/>
      <c r="AF115" s="646">
        <v>1</v>
      </c>
      <c r="AG115" s="646">
        <v>0</v>
      </c>
      <c r="AH115" s="644" t="s">
        <v>338</v>
      </c>
      <c r="AK115" s="644" t="s">
        <v>321</v>
      </c>
      <c r="AL115" s="644" t="s">
        <v>322</v>
      </c>
      <c r="AM115" s="644" t="s">
        <v>323</v>
      </c>
      <c r="AN115" s="646">
        <v>-1</v>
      </c>
      <c r="AO115" s="646">
        <v>-1</v>
      </c>
      <c r="AP115" s="646">
        <v>656246</v>
      </c>
      <c r="AQ115" s="646">
        <v>606398</v>
      </c>
      <c r="AR115" s="646">
        <v>598008</v>
      </c>
      <c r="AS115" s="644" t="s">
        <v>324</v>
      </c>
      <c r="AT115" s="644" t="s">
        <v>325</v>
      </c>
      <c r="AU115" s="644" t="s">
        <v>326</v>
      </c>
      <c r="AV115" s="644"/>
      <c r="AW115" s="644"/>
      <c r="AX115" s="644" t="s">
        <v>315</v>
      </c>
      <c r="AY115" s="646">
        <v>0</v>
      </c>
      <c r="AZ115" s="646">
        <v>10000</v>
      </c>
      <c r="BA115" s="644" t="s">
        <v>315</v>
      </c>
      <c r="BB115" s="644" t="s">
        <v>315</v>
      </c>
      <c r="BC115" s="644" t="s">
        <v>335</v>
      </c>
      <c r="BD115" s="646">
        <v>15</v>
      </c>
      <c r="BE115" s="644" t="s">
        <v>328</v>
      </c>
      <c r="BF115" s="644" t="s">
        <v>329</v>
      </c>
      <c r="BG115" s="644"/>
      <c r="BH115" s="644" t="s">
        <v>1624</v>
      </c>
      <c r="BI115" s="644" t="s">
        <v>1625</v>
      </c>
      <c r="BJ115" s="644" t="s">
        <v>1625</v>
      </c>
      <c r="BK115" s="644" t="s">
        <v>1625</v>
      </c>
      <c r="BL115" s="644" t="s">
        <v>241</v>
      </c>
      <c r="BM115" s="644"/>
      <c r="BN115" s="644"/>
      <c r="BO115" s="644" t="s">
        <v>1626</v>
      </c>
      <c r="BP115" s="644" t="s">
        <v>1627</v>
      </c>
      <c r="BQ115" s="644"/>
      <c r="BR115" s="644"/>
      <c r="BS115" s="644"/>
      <c r="BT115" s="644" t="s">
        <v>605</v>
      </c>
      <c r="BU115" s="644" t="s">
        <v>330</v>
      </c>
      <c r="BV115" s="644" t="s">
        <v>331</v>
      </c>
      <c r="BW115" s="644" t="s">
        <v>622</v>
      </c>
      <c r="BX115" s="644" t="s">
        <v>1308</v>
      </c>
      <c r="BY115" s="644" t="s">
        <v>1308</v>
      </c>
      <c r="BZ115" s="644" t="s">
        <v>1628</v>
      </c>
      <c r="CA115" s="644" t="s">
        <v>1629</v>
      </c>
      <c r="CB115" s="644" t="s">
        <v>610</v>
      </c>
      <c r="CC115" s="648" t="s">
        <v>611</v>
      </c>
      <c r="CD115" s="644"/>
      <c r="CE115" s="644"/>
      <c r="CF115" s="644" t="s">
        <v>613</v>
      </c>
      <c r="CG115" s="644" t="s">
        <v>614</v>
      </c>
      <c r="CH115" s="643" t="s">
        <v>864</v>
      </c>
    </row>
    <row r="116" spans="1:86">
      <c r="A116" s="644" t="s">
        <v>1630</v>
      </c>
      <c r="B116" s="644" t="s">
        <v>314</v>
      </c>
      <c r="C116" s="644" t="s">
        <v>315</v>
      </c>
      <c r="D116" s="644" t="s">
        <v>315</v>
      </c>
      <c r="E116" s="644" t="s">
        <v>316</v>
      </c>
      <c r="F116" s="644" t="s">
        <v>1631</v>
      </c>
      <c r="G116" s="644" t="s">
        <v>317</v>
      </c>
      <c r="H116" s="644" t="s">
        <v>318</v>
      </c>
      <c r="I116" s="644" t="s">
        <v>316</v>
      </c>
      <c r="J116" s="644" t="s">
        <v>315</v>
      </c>
      <c r="M116" s="645">
        <v>25568.75</v>
      </c>
      <c r="N116" s="645">
        <v>44733.523657407401</v>
      </c>
      <c r="O116" s="646">
        <v>2</v>
      </c>
      <c r="P116" s="646">
        <v>6144</v>
      </c>
      <c r="Q116" s="646">
        <v>1</v>
      </c>
      <c r="R116" s="646">
        <v>3</v>
      </c>
      <c r="S116" s="644" t="s">
        <v>319</v>
      </c>
      <c r="T116" s="644" t="s">
        <v>320</v>
      </c>
      <c r="V116" s="644" t="s">
        <v>321</v>
      </c>
      <c r="W116" s="644" t="s">
        <v>1632</v>
      </c>
      <c r="X116" s="644" t="s">
        <v>704</v>
      </c>
      <c r="AD116" s="644"/>
      <c r="AE116" s="644"/>
      <c r="AF116" s="646">
        <v>1</v>
      </c>
      <c r="AG116" s="646">
        <v>4096</v>
      </c>
      <c r="AH116" s="644" t="s">
        <v>875</v>
      </c>
      <c r="AK116" s="644" t="s">
        <v>321</v>
      </c>
      <c r="AL116" s="644" t="s">
        <v>322</v>
      </c>
      <c r="AM116" s="644" t="s">
        <v>323</v>
      </c>
      <c r="AN116" s="646">
        <v>-1</v>
      </c>
      <c r="AO116" s="646">
        <v>-1</v>
      </c>
      <c r="AP116" s="646">
        <v>1228972</v>
      </c>
      <c r="AQ116" s="646">
        <v>1217632</v>
      </c>
      <c r="AR116" s="646">
        <v>1211404</v>
      </c>
      <c r="AS116" s="644" t="s">
        <v>324</v>
      </c>
      <c r="AT116" s="644" t="s">
        <v>325</v>
      </c>
      <c r="AU116" s="644" t="s">
        <v>326</v>
      </c>
      <c r="AV116" s="644"/>
      <c r="AW116" s="644"/>
      <c r="AX116" s="644" t="s">
        <v>315</v>
      </c>
      <c r="AY116" s="646">
        <v>0</v>
      </c>
      <c r="AZ116" s="646">
        <v>10000</v>
      </c>
      <c r="BA116" s="644" t="s">
        <v>315</v>
      </c>
      <c r="BB116" s="644" t="s">
        <v>315</v>
      </c>
      <c r="BC116" s="644" t="s">
        <v>335</v>
      </c>
      <c r="BD116" s="646">
        <v>15</v>
      </c>
      <c r="BE116" s="644" t="s">
        <v>328</v>
      </c>
      <c r="BF116" s="644" t="s">
        <v>329</v>
      </c>
      <c r="BG116" s="644"/>
      <c r="BH116" s="644" t="s">
        <v>1633</v>
      </c>
      <c r="BI116" s="644" t="s">
        <v>1634</v>
      </c>
      <c r="BJ116" s="644" t="s">
        <v>1634</v>
      </c>
      <c r="BK116" s="644" t="s">
        <v>1634</v>
      </c>
      <c r="BL116" s="644" t="s">
        <v>1635</v>
      </c>
      <c r="BM116" s="644" t="s">
        <v>605</v>
      </c>
      <c r="BN116" s="644"/>
      <c r="BO116" s="644" t="s">
        <v>1636</v>
      </c>
      <c r="BP116" s="644" t="s">
        <v>1637</v>
      </c>
      <c r="BQ116" s="644"/>
      <c r="BR116" s="644"/>
      <c r="BS116" s="644"/>
      <c r="BT116" s="644" t="s">
        <v>605</v>
      </c>
      <c r="BU116" s="644" t="s">
        <v>330</v>
      </c>
      <c r="BV116" s="644" t="s">
        <v>881</v>
      </c>
      <c r="BW116" s="644" t="s">
        <v>1378</v>
      </c>
      <c r="BX116" s="644" t="s">
        <v>1367</v>
      </c>
      <c r="BY116" s="644" t="s">
        <v>1368</v>
      </c>
      <c r="BZ116" s="644" t="s">
        <v>1638</v>
      </c>
      <c r="CA116" s="644" t="s">
        <v>1639</v>
      </c>
      <c r="CB116" s="644" t="s">
        <v>610</v>
      </c>
      <c r="CC116" s="648" t="s">
        <v>611</v>
      </c>
      <c r="CD116" s="644"/>
      <c r="CE116" s="644"/>
      <c r="CF116" s="644" t="s">
        <v>613</v>
      </c>
      <c r="CG116" s="644" t="s">
        <v>614</v>
      </c>
      <c r="CH116" s="643" t="s">
        <v>615</v>
      </c>
    </row>
    <row r="117" spans="1:86">
      <c r="A117" s="644" t="s">
        <v>1640</v>
      </c>
      <c r="B117" s="644" t="s">
        <v>333</v>
      </c>
      <c r="C117" s="644" t="s">
        <v>315</v>
      </c>
      <c r="D117" s="644" t="s">
        <v>315</v>
      </c>
      <c r="E117" s="644" t="s">
        <v>316</v>
      </c>
      <c r="G117" s="644" t="s">
        <v>317</v>
      </c>
      <c r="H117" s="644" t="s">
        <v>334</v>
      </c>
      <c r="I117" s="644" t="s">
        <v>323</v>
      </c>
      <c r="J117" s="644" t="s">
        <v>315</v>
      </c>
      <c r="M117" s="645">
        <v>44462.688784722202</v>
      </c>
      <c r="N117" s="645">
        <v>44733.826620370397</v>
      </c>
      <c r="O117" s="646">
        <v>4</v>
      </c>
      <c r="P117" s="646">
        <v>12288</v>
      </c>
      <c r="Q117" s="646">
        <v>1</v>
      </c>
      <c r="R117" s="646">
        <v>2</v>
      </c>
      <c r="S117" s="644" t="s">
        <v>1641</v>
      </c>
      <c r="T117" s="644" t="s">
        <v>320</v>
      </c>
      <c r="V117" s="644" t="s">
        <v>321</v>
      </c>
      <c r="W117" s="644"/>
      <c r="X117" s="644" t="s">
        <v>1242</v>
      </c>
      <c r="AD117" s="644"/>
      <c r="AE117" s="644"/>
      <c r="AF117" s="646">
        <v>1</v>
      </c>
      <c r="AG117" s="646">
        <v>4096</v>
      </c>
      <c r="AH117" s="644" t="s">
        <v>338</v>
      </c>
      <c r="AL117" s="644" t="s">
        <v>322</v>
      </c>
      <c r="AM117" s="644" t="s">
        <v>323</v>
      </c>
      <c r="AN117" s="646">
        <v>-1</v>
      </c>
      <c r="AO117" s="646">
        <v>-1</v>
      </c>
      <c r="AP117" s="646">
        <v>483528</v>
      </c>
      <c r="AQ117" s="646">
        <v>312972</v>
      </c>
      <c r="AR117" s="646">
        <v>312972</v>
      </c>
      <c r="AS117" s="644" t="s">
        <v>324</v>
      </c>
      <c r="AT117" s="644" t="s">
        <v>325</v>
      </c>
      <c r="AU117" s="644" t="s">
        <v>326</v>
      </c>
      <c r="AV117" s="644"/>
      <c r="AW117" s="644"/>
      <c r="AX117" s="644" t="s">
        <v>315</v>
      </c>
      <c r="AY117" s="646">
        <v>10000</v>
      </c>
      <c r="AZ117" s="646">
        <v>10000</v>
      </c>
      <c r="BA117" s="644" t="s">
        <v>315</v>
      </c>
      <c r="BB117" s="644" t="s">
        <v>315</v>
      </c>
      <c r="BC117" s="644" t="s">
        <v>335</v>
      </c>
      <c r="BD117" s="646">
        <v>15</v>
      </c>
      <c r="BE117" s="644" t="s">
        <v>328</v>
      </c>
      <c r="BF117" s="644" t="s">
        <v>329</v>
      </c>
      <c r="BG117" s="644"/>
      <c r="BH117" s="644" t="s">
        <v>1642</v>
      </c>
      <c r="BI117" s="644" t="s">
        <v>1643</v>
      </c>
      <c r="BJ117" s="644" t="s">
        <v>1643</v>
      </c>
      <c r="BK117" s="644" t="s">
        <v>1643</v>
      </c>
      <c r="BL117" s="644"/>
      <c r="BM117" s="644"/>
      <c r="BN117" s="644"/>
      <c r="BO117" s="644" t="s">
        <v>1644</v>
      </c>
      <c r="BP117" s="644" t="s">
        <v>1645</v>
      </c>
      <c r="BQ117" s="644"/>
      <c r="BR117" s="644"/>
      <c r="BS117" s="644"/>
      <c r="BT117" s="644" t="s">
        <v>605</v>
      </c>
      <c r="BU117" s="644" t="s">
        <v>330</v>
      </c>
      <c r="BV117" s="644" t="s">
        <v>331</v>
      </c>
      <c r="BW117" s="644" t="s">
        <v>698</v>
      </c>
      <c r="BX117" s="644" t="s">
        <v>1367</v>
      </c>
      <c r="BY117" s="644" t="s">
        <v>1367</v>
      </c>
      <c r="BZ117" s="644" t="s">
        <v>1646</v>
      </c>
      <c r="CA117" s="644" t="s">
        <v>1647</v>
      </c>
      <c r="CB117" s="644" t="s">
        <v>610</v>
      </c>
      <c r="CC117" s="648" t="s">
        <v>611</v>
      </c>
      <c r="CD117" s="644"/>
      <c r="CE117" s="644"/>
      <c r="CF117" s="644" t="s">
        <v>613</v>
      </c>
      <c r="CG117" s="644" t="s">
        <v>614</v>
      </c>
      <c r="CH117" s="643" t="s">
        <v>615</v>
      </c>
    </row>
    <row r="118" spans="1:86">
      <c r="A118" s="644" t="s">
        <v>1648</v>
      </c>
      <c r="B118" s="644" t="s">
        <v>314</v>
      </c>
      <c r="C118" s="644" t="s">
        <v>315</v>
      </c>
      <c r="D118" s="644" t="s">
        <v>315</v>
      </c>
      <c r="E118" s="644" t="s">
        <v>316</v>
      </c>
      <c r="F118" s="644" t="s">
        <v>1649</v>
      </c>
      <c r="G118" s="644" t="s">
        <v>317</v>
      </c>
      <c r="H118" s="644" t="s">
        <v>318</v>
      </c>
      <c r="I118" s="644" t="s">
        <v>316</v>
      </c>
      <c r="J118" s="644" t="s">
        <v>315</v>
      </c>
      <c r="M118" s="645">
        <v>25568.75</v>
      </c>
      <c r="N118" s="645">
        <v>44733.827118055597</v>
      </c>
      <c r="O118" s="646">
        <v>4</v>
      </c>
      <c r="P118" s="646">
        <v>98304</v>
      </c>
      <c r="Q118" s="646">
        <v>1</v>
      </c>
      <c r="R118" s="646">
        <v>8</v>
      </c>
      <c r="S118" s="644" t="s">
        <v>319</v>
      </c>
      <c r="T118" s="644" t="s">
        <v>320</v>
      </c>
      <c r="U118" s="644" t="s">
        <v>321</v>
      </c>
      <c r="V118" s="644" t="s">
        <v>321</v>
      </c>
      <c r="W118" s="644" t="s">
        <v>1650</v>
      </c>
      <c r="X118" s="644" t="s">
        <v>1651</v>
      </c>
      <c r="AD118" s="644"/>
      <c r="AE118" s="644"/>
      <c r="AF118" s="646">
        <v>1</v>
      </c>
      <c r="AG118" s="646">
        <v>8192</v>
      </c>
      <c r="AH118" s="644" t="s">
        <v>908</v>
      </c>
      <c r="AK118" s="644" t="s">
        <v>321</v>
      </c>
      <c r="AL118" s="644" t="s">
        <v>322</v>
      </c>
      <c r="AM118" s="644" t="s">
        <v>323</v>
      </c>
      <c r="AN118" s="646">
        <v>-1</v>
      </c>
      <c r="AO118" s="646">
        <v>-1</v>
      </c>
      <c r="AP118" s="646">
        <v>2419524</v>
      </c>
      <c r="AQ118" s="646">
        <v>307864</v>
      </c>
      <c r="AR118" s="646">
        <v>209472</v>
      </c>
      <c r="AS118" s="644" t="s">
        <v>324</v>
      </c>
      <c r="AT118" s="644" t="s">
        <v>325</v>
      </c>
      <c r="AU118" s="644" t="s">
        <v>326</v>
      </c>
      <c r="AV118" s="644"/>
      <c r="AW118" s="644"/>
      <c r="AX118" s="644" t="s">
        <v>315</v>
      </c>
      <c r="AY118" s="646">
        <v>0</v>
      </c>
      <c r="AZ118" s="646">
        <v>10000</v>
      </c>
      <c r="BA118" s="644" t="s">
        <v>315</v>
      </c>
      <c r="BB118" s="644" t="s">
        <v>315</v>
      </c>
      <c r="BC118" s="644" t="s">
        <v>335</v>
      </c>
      <c r="BD118" s="646">
        <v>15</v>
      </c>
      <c r="BE118" s="644" t="s">
        <v>328</v>
      </c>
      <c r="BF118" s="644" t="s">
        <v>329</v>
      </c>
      <c r="BG118" s="644"/>
      <c r="BH118" s="644" t="s">
        <v>1652</v>
      </c>
      <c r="BI118" s="644" t="s">
        <v>1653</v>
      </c>
      <c r="BJ118" s="644" t="s">
        <v>1653</v>
      </c>
      <c r="BK118" s="644" t="s">
        <v>1653</v>
      </c>
      <c r="BL118" s="644" t="s">
        <v>1654</v>
      </c>
      <c r="BM118" s="644"/>
      <c r="BN118" s="644"/>
      <c r="BO118" s="644" t="s">
        <v>1655</v>
      </c>
      <c r="BP118" s="644"/>
      <c r="BQ118" s="644"/>
      <c r="BR118" s="644"/>
      <c r="BS118" s="644"/>
      <c r="BT118" s="644" t="s">
        <v>605</v>
      </c>
      <c r="BU118" s="644" t="s">
        <v>330</v>
      </c>
      <c r="BV118" s="644" t="s">
        <v>914</v>
      </c>
      <c r="BW118" s="644" t="s">
        <v>926</v>
      </c>
      <c r="BX118" s="644" t="s">
        <v>916</v>
      </c>
      <c r="BY118" s="644" t="s">
        <v>916</v>
      </c>
      <c r="BZ118" s="644" t="s">
        <v>1656</v>
      </c>
      <c r="CA118" s="644" t="s">
        <v>1657</v>
      </c>
      <c r="CB118" s="644" t="s">
        <v>610</v>
      </c>
      <c r="CC118" s="648" t="s">
        <v>611</v>
      </c>
      <c r="CD118" s="644"/>
      <c r="CE118" s="644" t="s">
        <v>612</v>
      </c>
      <c r="CF118" s="644" t="s">
        <v>613</v>
      </c>
      <c r="CG118" s="644" t="s">
        <v>614</v>
      </c>
      <c r="CH118" s="643" t="s">
        <v>1658</v>
      </c>
    </row>
    <row r="119" spans="1:86">
      <c r="A119" s="644" t="s">
        <v>1659</v>
      </c>
      <c r="B119" s="644" t="s">
        <v>314</v>
      </c>
      <c r="C119" s="644" t="s">
        <v>315</v>
      </c>
      <c r="D119" s="644" t="s">
        <v>315</v>
      </c>
      <c r="E119" s="644" t="s">
        <v>316</v>
      </c>
      <c r="F119" s="644" t="s">
        <v>1660</v>
      </c>
      <c r="G119" s="644" t="s">
        <v>317</v>
      </c>
      <c r="H119" s="644" t="s">
        <v>318</v>
      </c>
      <c r="I119" s="644" t="s">
        <v>316</v>
      </c>
      <c r="J119" s="644" t="s">
        <v>315</v>
      </c>
      <c r="K119" s="645">
        <v>44712.617349537002</v>
      </c>
      <c r="M119" s="645">
        <v>25568.75</v>
      </c>
      <c r="N119" s="645">
        <v>44733.827303240701</v>
      </c>
      <c r="O119" s="646">
        <v>6</v>
      </c>
      <c r="P119" s="646">
        <v>65536</v>
      </c>
      <c r="Q119" s="646">
        <v>2</v>
      </c>
      <c r="R119" s="646">
        <v>6</v>
      </c>
      <c r="S119" s="644" t="s">
        <v>319</v>
      </c>
      <c r="T119" s="644" t="s">
        <v>320</v>
      </c>
      <c r="U119" s="644" t="s">
        <v>321</v>
      </c>
      <c r="V119" s="644" t="s">
        <v>321</v>
      </c>
      <c r="W119" s="644" t="s">
        <v>1661</v>
      </c>
      <c r="X119" s="644" t="s">
        <v>1651</v>
      </c>
      <c r="Y119" s="644" t="s">
        <v>1651</v>
      </c>
      <c r="AD119" s="644"/>
      <c r="AE119" s="644"/>
      <c r="AF119" s="646">
        <v>1</v>
      </c>
      <c r="AG119" s="646">
        <v>0</v>
      </c>
      <c r="AH119" s="644" t="s">
        <v>908</v>
      </c>
      <c r="AK119" s="644" t="s">
        <v>321</v>
      </c>
      <c r="AL119" s="644" t="s">
        <v>322</v>
      </c>
      <c r="AM119" s="644" t="s">
        <v>323</v>
      </c>
      <c r="AN119" s="646">
        <v>-1</v>
      </c>
      <c r="AO119" s="646">
        <v>-1</v>
      </c>
      <c r="AP119" s="646">
        <v>3539269</v>
      </c>
      <c r="AQ119" s="646">
        <v>2210077</v>
      </c>
      <c r="AR119" s="646">
        <v>2144436</v>
      </c>
      <c r="AS119" s="644" t="s">
        <v>324</v>
      </c>
      <c r="AT119" s="644" t="s">
        <v>325</v>
      </c>
      <c r="AU119" s="644" t="s">
        <v>326</v>
      </c>
      <c r="AV119" s="644" t="s">
        <v>1662</v>
      </c>
      <c r="AW119" s="644" t="s">
        <v>1663</v>
      </c>
      <c r="AX119" s="644" t="s">
        <v>315</v>
      </c>
      <c r="AY119" s="646">
        <v>0</v>
      </c>
      <c r="AZ119" s="646">
        <v>10000</v>
      </c>
      <c r="BA119" s="644" t="s">
        <v>315</v>
      </c>
      <c r="BB119" s="644" t="s">
        <v>315</v>
      </c>
      <c r="BC119" s="644" t="s">
        <v>335</v>
      </c>
      <c r="BD119" s="646">
        <v>15</v>
      </c>
      <c r="BE119" s="644" t="s">
        <v>909</v>
      </c>
      <c r="BF119" s="644" t="s">
        <v>329</v>
      </c>
      <c r="BG119" s="644"/>
      <c r="BH119" s="644" t="s">
        <v>1664</v>
      </c>
      <c r="BI119" s="644" t="s">
        <v>1665</v>
      </c>
      <c r="BJ119" s="644" t="s">
        <v>1665</v>
      </c>
      <c r="BK119" s="644" t="s">
        <v>1665</v>
      </c>
      <c r="BL119" s="644" t="s">
        <v>1666</v>
      </c>
      <c r="BM119" s="644"/>
      <c r="BN119" s="644"/>
      <c r="BO119" s="644" t="s">
        <v>1667</v>
      </c>
      <c r="BP119" s="644" t="s">
        <v>1668</v>
      </c>
      <c r="BQ119" s="644"/>
      <c r="BR119" s="644"/>
      <c r="BS119" s="644"/>
      <c r="BT119" s="644" t="s">
        <v>605</v>
      </c>
      <c r="BU119" s="644" t="s">
        <v>330</v>
      </c>
      <c r="BV119" s="644" t="s">
        <v>914</v>
      </c>
      <c r="BW119" s="644" t="s">
        <v>926</v>
      </c>
      <c r="BX119" s="644" t="s">
        <v>916</v>
      </c>
      <c r="BY119" s="644" t="s">
        <v>916</v>
      </c>
      <c r="BZ119" s="644" t="s">
        <v>1669</v>
      </c>
      <c r="CA119" s="644" t="s">
        <v>1670</v>
      </c>
      <c r="CB119" s="644" t="s">
        <v>610</v>
      </c>
      <c r="CC119" s="648" t="s">
        <v>611</v>
      </c>
      <c r="CD119" s="644"/>
      <c r="CE119" s="644"/>
      <c r="CF119" s="644" t="s">
        <v>613</v>
      </c>
      <c r="CG119" s="644" t="s">
        <v>614</v>
      </c>
      <c r="CH119" s="643" t="s">
        <v>1658</v>
      </c>
    </row>
    <row r="120" spans="1:86">
      <c r="A120" s="644" t="s">
        <v>1671</v>
      </c>
      <c r="B120" s="644" t="s">
        <v>314</v>
      </c>
      <c r="C120" s="644" t="s">
        <v>315</v>
      </c>
      <c r="D120" s="644" t="s">
        <v>315</v>
      </c>
      <c r="E120" s="644" t="s">
        <v>316</v>
      </c>
      <c r="F120" s="644" t="s">
        <v>1672</v>
      </c>
      <c r="G120" s="644" t="s">
        <v>317</v>
      </c>
      <c r="H120" s="644" t="s">
        <v>318</v>
      </c>
      <c r="I120" s="644" t="s">
        <v>316</v>
      </c>
      <c r="J120" s="644" t="s">
        <v>315</v>
      </c>
      <c r="K120" s="645">
        <v>44712.616944444402</v>
      </c>
      <c r="M120" s="645">
        <v>25568.75</v>
      </c>
      <c r="N120" s="645">
        <v>44733.827326388899</v>
      </c>
      <c r="O120" s="646">
        <v>6</v>
      </c>
      <c r="P120" s="646">
        <v>65536</v>
      </c>
      <c r="Q120" s="646">
        <v>2</v>
      </c>
      <c r="R120" s="646">
        <v>6</v>
      </c>
      <c r="S120" s="644" t="s">
        <v>319</v>
      </c>
      <c r="T120" s="644" t="s">
        <v>320</v>
      </c>
      <c r="U120" s="644" t="s">
        <v>321</v>
      </c>
      <c r="V120" s="644" t="s">
        <v>321</v>
      </c>
      <c r="W120" s="644" t="s">
        <v>1673</v>
      </c>
      <c r="X120" s="644" t="s">
        <v>1651</v>
      </c>
      <c r="Y120" s="644" t="s">
        <v>1651</v>
      </c>
      <c r="AD120" s="644"/>
      <c r="AE120" s="644"/>
      <c r="AF120" s="646">
        <v>1</v>
      </c>
      <c r="AG120" s="646">
        <v>0</v>
      </c>
      <c r="AH120" s="644" t="s">
        <v>908</v>
      </c>
      <c r="AK120" s="644" t="s">
        <v>321</v>
      </c>
      <c r="AL120" s="644" t="s">
        <v>322</v>
      </c>
      <c r="AM120" s="644" t="s">
        <v>323</v>
      </c>
      <c r="AN120" s="646">
        <v>-1</v>
      </c>
      <c r="AO120" s="646">
        <v>-1</v>
      </c>
      <c r="AP120" s="646">
        <v>3358896</v>
      </c>
      <c r="AQ120" s="646">
        <v>1988304</v>
      </c>
      <c r="AR120" s="646">
        <v>1922664</v>
      </c>
      <c r="AS120" s="644" t="s">
        <v>324</v>
      </c>
      <c r="AT120" s="644" t="s">
        <v>325</v>
      </c>
      <c r="AU120" s="644" t="s">
        <v>326</v>
      </c>
      <c r="AV120" s="644" t="s">
        <v>1662</v>
      </c>
      <c r="AW120" s="644" t="s">
        <v>1663</v>
      </c>
      <c r="AX120" s="644" t="s">
        <v>315</v>
      </c>
      <c r="AY120" s="646">
        <v>0</v>
      </c>
      <c r="AZ120" s="646">
        <v>10000</v>
      </c>
      <c r="BA120" s="644" t="s">
        <v>315</v>
      </c>
      <c r="BB120" s="644" t="s">
        <v>315</v>
      </c>
      <c r="BC120" s="644" t="s">
        <v>335</v>
      </c>
      <c r="BD120" s="646">
        <v>15</v>
      </c>
      <c r="BE120" s="644" t="s">
        <v>328</v>
      </c>
      <c r="BF120" s="644" t="s">
        <v>329</v>
      </c>
      <c r="BG120" s="644"/>
      <c r="BH120" s="644" t="s">
        <v>1674</v>
      </c>
      <c r="BI120" s="644" t="s">
        <v>1675</v>
      </c>
      <c r="BJ120" s="644" t="s">
        <v>1675</v>
      </c>
      <c r="BK120" s="644" t="s">
        <v>1675</v>
      </c>
      <c r="BL120" s="644" t="s">
        <v>1666</v>
      </c>
      <c r="BM120" s="644"/>
      <c r="BN120" s="644"/>
      <c r="BO120" s="644" t="s">
        <v>1676</v>
      </c>
      <c r="BP120" s="644" t="s">
        <v>1677</v>
      </c>
      <c r="BQ120" s="644"/>
      <c r="BR120" s="644"/>
      <c r="BS120" s="644"/>
      <c r="BT120" s="644" t="s">
        <v>605</v>
      </c>
      <c r="BU120" s="644" t="s">
        <v>330</v>
      </c>
      <c r="BV120" s="644" t="s">
        <v>914</v>
      </c>
      <c r="BW120" s="644" t="s">
        <v>1268</v>
      </c>
      <c r="BX120" s="644" t="s">
        <v>916</v>
      </c>
      <c r="BY120" s="644" t="s">
        <v>916</v>
      </c>
      <c r="BZ120" s="644" t="s">
        <v>1678</v>
      </c>
      <c r="CA120" s="644" t="s">
        <v>1679</v>
      </c>
      <c r="CB120" s="644" t="s">
        <v>610</v>
      </c>
      <c r="CC120" s="648" t="s">
        <v>611</v>
      </c>
      <c r="CD120" s="644"/>
      <c r="CE120" s="644"/>
      <c r="CF120" s="644" t="s">
        <v>613</v>
      </c>
      <c r="CG120" s="644" t="s">
        <v>614</v>
      </c>
      <c r="CH120" s="643" t="s">
        <v>1658</v>
      </c>
    </row>
    <row r="121" spans="1:86">
      <c r="A121" s="644" t="s">
        <v>1680</v>
      </c>
      <c r="B121" s="644" t="s">
        <v>314</v>
      </c>
      <c r="C121" s="644" t="s">
        <v>315</v>
      </c>
      <c r="D121" s="644" t="s">
        <v>315</v>
      </c>
      <c r="E121" s="644" t="s">
        <v>316</v>
      </c>
      <c r="F121" s="644" t="s">
        <v>1681</v>
      </c>
      <c r="G121" s="644" t="s">
        <v>317</v>
      </c>
      <c r="H121" s="644" t="s">
        <v>318</v>
      </c>
      <c r="I121" s="644" t="s">
        <v>316</v>
      </c>
      <c r="J121" s="644" t="s">
        <v>315</v>
      </c>
      <c r="M121" s="645">
        <v>25568.75</v>
      </c>
      <c r="N121" s="645">
        <v>44733.827152777798</v>
      </c>
      <c r="O121" s="646">
        <v>8</v>
      </c>
      <c r="P121" s="646">
        <v>30720</v>
      </c>
      <c r="Q121" s="646">
        <v>1</v>
      </c>
      <c r="R121" s="646">
        <v>7</v>
      </c>
      <c r="S121" s="644" t="s">
        <v>319</v>
      </c>
      <c r="T121" s="644" t="s">
        <v>320</v>
      </c>
      <c r="U121" s="644" t="s">
        <v>321</v>
      </c>
      <c r="V121" s="644" t="s">
        <v>321</v>
      </c>
      <c r="W121" s="644" t="s">
        <v>1682</v>
      </c>
      <c r="X121" s="644" t="s">
        <v>1651</v>
      </c>
      <c r="AD121" s="644"/>
      <c r="AE121" s="644"/>
      <c r="AF121" s="646">
        <v>1</v>
      </c>
      <c r="AG121" s="646">
        <v>0</v>
      </c>
      <c r="AH121" s="644" t="s">
        <v>908</v>
      </c>
      <c r="AK121" s="644" t="s">
        <v>321</v>
      </c>
      <c r="AL121" s="644" t="s">
        <v>322</v>
      </c>
      <c r="AM121" s="644" t="s">
        <v>323</v>
      </c>
      <c r="AN121" s="646">
        <v>-1</v>
      </c>
      <c r="AO121" s="646">
        <v>-1</v>
      </c>
      <c r="AP121" s="646">
        <v>2590739</v>
      </c>
      <c r="AQ121" s="646">
        <v>1754827</v>
      </c>
      <c r="AR121" s="646">
        <v>1724012</v>
      </c>
      <c r="AS121" s="644" t="s">
        <v>324</v>
      </c>
      <c r="AT121" s="644" t="s">
        <v>325</v>
      </c>
      <c r="AU121" s="644" t="s">
        <v>326</v>
      </c>
      <c r="AV121" s="644"/>
      <c r="AW121" s="644"/>
      <c r="AX121" s="644" t="s">
        <v>315</v>
      </c>
      <c r="AY121" s="646">
        <v>0</v>
      </c>
      <c r="AZ121" s="646">
        <v>10000</v>
      </c>
      <c r="BA121" s="644" t="s">
        <v>315</v>
      </c>
      <c r="BB121" s="644" t="s">
        <v>315</v>
      </c>
      <c r="BC121" s="644" t="s">
        <v>335</v>
      </c>
      <c r="BD121" s="646">
        <v>15</v>
      </c>
      <c r="BE121" s="644" t="s">
        <v>328</v>
      </c>
      <c r="BF121" s="644" t="s">
        <v>329</v>
      </c>
      <c r="BG121" s="644"/>
      <c r="BH121" s="644" t="s">
        <v>1683</v>
      </c>
      <c r="BI121" s="644" t="s">
        <v>1684</v>
      </c>
      <c r="BJ121" s="644" t="s">
        <v>1684</v>
      </c>
      <c r="BK121" s="644" t="s">
        <v>1684</v>
      </c>
      <c r="BL121" s="644"/>
      <c r="BM121" s="644"/>
      <c r="BN121" s="644"/>
      <c r="BO121" s="644" t="s">
        <v>1685</v>
      </c>
      <c r="BP121" s="644" t="s">
        <v>1686</v>
      </c>
      <c r="BQ121" s="644"/>
      <c r="BR121" s="644"/>
      <c r="BS121" s="644"/>
      <c r="BT121" s="644" t="s">
        <v>605</v>
      </c>
      <c r="BU121" s="644" t="s">
        <v>330</v>
      </c>
      <c r="BV121" s="644" t="s">
        <v>914</v>
      </c>
      <c r="BW121" s="644" t="s">
        <v>915</v>
      </c>
      <c r="BX121" s="644" t="s">
        <v>916</v>
      </c>
      <c r="BY121" s="644" t="s">
        <v>861</v>
      </c>
      <c r="BZ121" s="644" t="s">
        <v>1687</v>
      </c>
      <c r="CA121" s="644" t="s">
        <v>1688</v>
      </c>
      <c r="CB121" s="644" t="s">
        <v>610</v>
      </c>
      <c r="CC121" s="648" t="s">
        <v>611</v>
      </c>
      <c r="CD121" s="644"/>
      <c r="CE121" s="644" t="s">
        <v>612</v>
      </c>
      <c r="CF121" s="644" t="s">
        <v>613</v>
      </c>
      <c r="CG121" s="644" t="s">
        <v>614</v>
      </c>
      <c r="CH121" s="643" t="s">
        <v>1658</v>
      </c>
    </row>
    <row r="122" spans="1:86">
      <c r="A122" s="644" t="s">
        <v>1689</v>
      </c>
      <c r="B122" s="644" t="s">
        <v>314</v>
      </c>
      <c r="C122" s="644" t="s">
        <v>315</v>
      </c>
      <c r="D122" s="644" t="s">
        <v>315</v>
      </c>
      <c r="E122" s="644" t="s">
        <v>316</v>
      </c>
      <c r="F122" s="644" t="s">
        <v>1690</v>
      </c>
      <c r="G122" s="644" t="s">
        <v>317</v>
      </c>
      <c r="H122" s="644" t="s">
        <v>318</v>
      </c>
      <c r="I122" s="644" t="s">
        <v>316</v>
      </c>
      <c r="J122" s="644" t="s">
        <v>315</v>
      </c>
      <c r="M122" s="645">
        <v>25568.75</v>
      </c>
      <c r="N122" s="645">
        <v>44733.826944444401</v>
      </c>
      <c r="O122" s="646">
        <v>8</v>
      </c>
      <c r="P122" s="646">
        <v>65536</v>
      </c>
      <c r="Q122" s="646">
        <v>2</v>
      </c>
      <c r="R122" s="646">
        <v>6</v>
      </c>
      <c r="S122" s="644" t="s">
        <v>319</v>
      </c>
      <c r="T122" s="644" t="s">
        <v>320</v>
      </c>
      <c r="U122" s="644" t="s">
        <v>321</v>
      </c>
      <c r="V122" s="644" t="s">
        <v>321</v>
      </c>
      <c r="W122" s="644" t="s">
        <v>1691</v>
      </c>
      <c r="X122" s="644" t="s">
        <v>1651</v>
      </c>
      <c r="Y122" s="644" t="s">
        <v>1651</v>
      </c>
      <c r="AD122" s="644"/>
      <c r="AE122" s="644"/>
      <c r="AF122" s="646">
        <v>1</v>
      </c>
      <c r="AG122" s="646">
        <v>0</v>
      </c>
      <c r="AH122" s="644" t="s">
        <v>908</v>
      </c>
      <c r="AK122" s="644" t="s">
        <v>321</v>
      </c>
      <c r="AL122" s="644" t="s">
        <v>322</v>
      </c>
      <c r="AM122" s="644" t="s">
        <v>323</v>
      </c>
      <c r="AN122" s="646">
        <v>-1</v>
      </c>
      <c r="AO122" s="646">
        <v>-1</v>
      </c>
      <c r="AP122" s="646">
        <v>764891</v>
      </c>
      <c r="AQ122" s="646">
        <v>670543</v>
      </c>
      <c r="AR122" s="646">
        <v>604904</v>
      </c>
      <c r="AS122" s="644" t="s">
        <v>324</v>
      </c>
      <c r="AT122" s="644" t="s">
        <v>325</v>
      </c>
      <c r="AU122" s="644" t="s">
        <v>326</v>
      </c>
      <c r="AV122" s="644" t="s">
        <v>1662</v>
      </c>
      <c r="AW122" s="644" t="s">
        <v>1692</v>
      </c>
      <c r="AX122" s="644" t="s">
        <v>315</v>
      </c>
      <c r="AY122" s="646">
        <v>0</v>
      </c>
      <c r="AZ122" s="646">
        <v>10000</v>
      </c>
      <c r="BA122" s="644" t="s">
        <v>315</v>
      </c>
      <c r="BB122" s="644" t="s">
        <v>315</v>
      </c>
      <c r="BC122" s="644" t="s">
        <v>335</v>
      </c>
      <c r="BD122" s="646">
        <v>15</v>
      </c>
      <c r="BE122" s="644" t="s">
        <v>328</v>
      </c>
      <c r="BF122" s="644" t="s">
        <v>329</v>
      </c>
      <c r="BG122" s="644"/>
      <c r="BH122" s="644" t="s">
        <v>1693</v>
      </c>
      <c r="BI122" s="644" t="s">
        <v>1694</v>
      </c>
      <c r="BJ122" s="644" t="s">
        <v>1694</v>
      </c>
      <c r="BK122" s="644" t="s">
        <v>1694</v>
      </c>
      <c r="BL122" s="644" t="s">
        <v>1695</v>
      </c>
      <c r="BM122" s="644"/>
      <c r="BN122" s="644"/>
      <c r="BO122" s="644" t="s">
        <v>1696</v>
      </c>
      <c r="BP122" s="644" t="s">
        <v>1697</v>
      </c>
      <c r="BQ122" s="644"/>
      <c r="BR122" s="644"/>
      <c r="BS122" s="644"/>
      <c r="BT122" s="644" t="s">
        <v>605</v>
      </c>
      <c r="BU122" s="644" t="s">
        <v>330</v>
      </c>
      <c r="BV122" s="644" t="s">
        <v>914</v>
      </c>
      <c r="BW122" s="644" t="s">
        <v>1287</v>
      </c>
      <c r="BX122" s="644" t="s">
        <v>916</v>
      </c>
      <c r="BY122" s="644" t="s">
        <v>916</v>
      </c>
      <c r="BZ122" s="644" t="s">
        <v>1698</v>
      </c>
      <c r="CA122" s="644" t="s">
        <v>1699</v>
      </c>
      <c r="CB122" s="644" t="s">
        <v>610</v>
      </c>
      <c r="CC122" s="648" t="s">
        <v>611</v>
      </c>
      <c r="CD122" s="644"/>
      <c r="CE122" s="644"/>
      <c r="CF122" s="644" t="s">
        <v>613</v>
      </c>
      <c r="CG122" s="644" t="s">
        <v>614</v>
      </c>
      <c r="CH122" s="643" t="s">
        <v>1658</v>
      </c>
    </row>
    <row r="123" spans="1:86">
      <c r="A123" s="644" t="s">
        <v>1700</v>
      </c>
      <c r="B123" s="644" t="s">
        <v>314</v>
      </c>
      <c r="C123" s="644" t="s">
        <v>315</v>
      </c>
      <c r="D123" s="644" t="s">
        <v>315</v>
      </c>
      <c r="E123" s="644" t="s">
        <v>316</v>
      </c>
      <c r="F123" s="644" t="s">
        <v>1701</v>
      </c>
      <c r="G123" s="644" t="s">
        <v>317</v>
      </c>
      <c r="H123" s="644" t="s">
        <v>318</v>
      </c>
      <c r="I123" s="644" t="s">
        <v>316</v>
      </c>
      <c r="J123" s="644" t="s">
        <v>315</v>
      </c>
      <c r="M123" s="645">
        <v>25568.75</v>
      </c>
      <c r="N123" s="645">
        <v>44733.826898148101</v>
      </c>
      <c r="O123" s="646">
        <v>8</v>
      </c>
      <c r="P123" s="646">
        <v>65536</v>
      </c>
      <c r="Q123" s="646">
        <v>2</v>
      </c>
      <c r="R123" s="646">
        <v>6</v>
      </c>
      <c r="S123" s="644" t="s">
        <v>319</v>
      </c>
      <c r="T123" s="644" t="s">
        <v>320</v>
      </c>
      <c r="U123" s="644" t="s">
        <v>321</v>
      </c>
      <c r="V123" s="644" t="s">
        <v>321</v>
      </c>
      <c r="W123" s="644" t="s">
        <v>1702</v>
      </c>
      <c r="X123" s="644" t="s">
        <v>1651</v>
      </c>
      <c r="Y123" s="644" t="s">
        <v>1651</v>
      </c>
      <c r="AD123" s="644"/>
      <c r="AE123" s="644"/>
      <c r="AF123" s="646">
        <v>1</v>
      </c>
      <c r="AG123" s="646">
        <v>0</v>
      </c>
      <c r="AH123" s="644" t="s">
        <v>908</v>
      </c>
      <c r="AK123" s="644" t="s">
        <v>321</v>
      </c>
      <c r="AL123" s="644" t="s">
        <v>322</v>
      </c>
      <c r="AM123" s="644" t="s">
        <v>323</v>
      </c>
      <c r="AN123" s="646">
        <v>-1</v>
      </c>
      <c r="AO123" s="646">
        <v>-1</v>
      </c>
      <c r="AP123" s="646">
        <v>760983</v>
      </c>
      <c r="AQ123" s="646">
        <v>523503</v>
      </c>
      <c r="AR123" s="646">
        <v>457864</v>
      </c>
      <c r="AS123" s="644" t="s">
        <v>324</v>
      </c>
      <c r="AT123" s="644" t="s">
        <v>325</v>
      </c>
      <c r="AU123" s="644" t="s">
        <v>326</v>
      </c>
      <c r="AV123" s="644" t="s">
        <v>1662</v>
      </c>
      <c r="AW123" s="644" t="s">
        <v>1692</v>
      </c>
      <c r="AX123" s="644" t="s">
        <v>315</v>
      </c>
      <c r="AY123" s="646">
        <v>0</v>
      </c>
      <c r="AZ123" s="646">
        <v>10000</v>
      </c>
      <c r="BA123" s="644" t="s">
        <v>315</v>
      </c>
      <c r="BB123" s="644" t="s">
        <v>315</v>
      </c>
      <c r="BC123" s="644" t="s">
        <v>335</v>
      </c>
      <c r="BD123" s="646">
        <v>15</v>
      </c>
      <c r="BE123" s="644" t="s">
        <v>328</v>
      </c>
      <c r="BF123" s="644" t="s">
        <v>329</v>
      </c>
      <c r="BG123" s="644"/>
      <c r="BH123" s="644" t="s">
        <v>1703</v>
      </c>
      <c r="BI123" s="644" t="s">
        <v>1704</v>
      </c>
      <c r="BJ123" s="644" t="s">
        <v>1704</v>
      </c>
      <c r="BK123" s="644" t="s">
        <v>1704</v>
      </c>
      <c r="BL123" s="644" t="s">
        <v>1695</v>
      </c>
      <c r="BM123" s="644"/>
      <c r="BN123" s="644"/>
      <c r="BO123" s="644" t="s">
        <v>1705</v>
      </c>
      <c r="BP123" s="644" t="s">
        <v>1706</v>
      </c>
      <c r="BQ123" s="644"/>
      <c r="BR123" s="644"/>
      <c r="BS123" s="644"/>
      <c r="BT123" s="644" t="s">
        <v>605</v>
      </c>
      <c r="BU123" s="644" t="s">
        <v>330</v>
      </c>
      <c r="BV123" s="644" t="s">
        <v>914</v>
      </c>
      <c r="BW123" s="644" t="s">
        <v>926</v>
      </c>
      <c r="BX123" s="644" t="s">
        <v>916</v>
      </c>
      <c r="BY123" s="644" t="s">
        <v>916</v>
      </c>
      <c r="BZ123" s="644" t="s">
        <v>1707</v>
      </c>
      <c r="CA123" s="644" t="s">
        <v>1708</v>
      </c>
      <c r="CB123" s="644" t="s">
        <v>610</v>
      </c>
      <c r="CC123" s="648" t="s">
        <v>611</v>
      </c>
      <c r="CD123" s="644"/>
      <c r="CE123" s="644"/>
      <c r="CF123" s="644" t="s">
        <v>613</v>
      </c>
      <c r="CG123" s="644" t="s">
        <v>614</v>
      </c>
      <c r="CH123" s="643" t="s">
        <v>1658</v>
      </c>
    </row>
    <row r="124" spans="1:86">
      <c r="A124" s="644" t="s">
        <v>1709</v>
      </c>
      <c r="B124" s="644" t="s">
        <v>314</v>
      </c>
      <c r="C124" s="644" t="s">
        <v>315</v>
      </c>
      <c r="D124" s="644" t="s">
        <v>315</v>
      </c>
      <c r="E124" s="644" t="s">
        <v>316</v>
      </c>
      <c r="F124" s="644" t="s">
        <v>1710</v>
      </c>
      <c r="G124" s="644" t="s">
        <v>317</v>
      </c>
      <c r="H124" s="644" t="s">
        <v>318</v>
      </c>
      <c r="I124" s="644" t="s">
        <v>316</v>
      </c>
      <c r="J124" s="644" t="s">
        <v>315</v>
      </c>
      <c r="M124" s="645">
        <v>25568.75</v>
      </c>
      <c r="N124" s="645">
        <v>44733.825138888897</v>
      </c>
      <c r="O124" s="646">
        <v>3</v>
      </c>
      <c r="P124" s="646">
        <v>24576</v>
      </c>
      <c r="Q124" s="646">
        <v>1</v>
      </c>
      <c r="R124" s="646">
        <v>5</v>
      </c>
      <c r="S124" s="644" t="s">
        <v>319</v>
      </c>
      <c r="T124" s="644" t="s">
        <v>971</v>
      </c>
      <c r="U124" s="644" t="s">
        <v>321</v>
      </c>
      <c r="V124" s="644" t="s">
        <v>321</v>
      </c>
      <c r="W124" s="644" t="s">
        <v>1711</v>
      </c>
      <c r="X124" s="644" t="s">
        <v>1651</v>
      </c>
      <c r="AD124" s="644"/>
      <c r="AE124" s="644"/>
      <c r="AF124" s="646">
        <v>1</v>
      </c>
      <c r="AG124" s="646">
        <v>0</v>
      </c>
      <c r="AH124" s="644" t="s">
        <v>908</v>
      </c>
      <c r="AK124" s="644" t="s">
        <v>321</v>
      </c>
      <c r="AL124" s="644" t="s">
        <v>322</v>
      </c>
      <c r="AM124" s="644" t="s">
        <v>323</v>
      </c>
      <c r="AN124" s="646">
        <v>-1</v>
      </c>
      <c r="AO124" s="646">
        <v>-1</v>
      </c>
      <c r="AP124" s="646">
        <v>1099749</v>
      </c>
      <c r="AQ124" s="646">
        <v>923813</v>
      </c>
      <c r="AR124" s="646">
        <v>899132</v>
      </c>
      <c r="AS124" s="644" t="s">
        <v>324</v>
      </c>
      <c r="AT124" s="644" t="s">
        <v>325</v>
      </c>
      <c r="AU124" s="644" t="s">
        <v>326</v>
      </c>
      <c r="AV124" s="644"/>
      <c r="AW124" s="644"/>
      <c r="AX124" s="644" t="s">
        <v>315</v>
      </c>
      <c r="AY124" s="646">
        <v>0</v>
      </c>
      <c r="AZ124" s="646">
        <v>10000</v>
      </c>
      <c r="BA124" s="644" t="s">
        <v>315</v>
      </c>
      <c r="BB124" s="644" t="s">
        <v>315</v>
      </c>
      <c r="BC124" s="644" t="s">
        <v>335</v>
      </c>
      <c r="BD124" s="646">
        <v>15</v>
      </c>
      <c r="BE124" s="644" t="s">
        <v>328</v>
      </c>
      <c r="BF124" s="644" t="s">
        <v>329</v>
      </c>
      <c r="BG124" s="644"/>
      <c r="BH124" s="644" t="s">
        <v>1712</v>
      </c>
      <c r="BI124" s="644" t="s">
        <v>1713</v>
      </c>
      <c r="BJ124" s="644" t="s">
        <v>1713</v>
      </c>
      <c r="BK124" s="644" t="s">
        <v>1713</v>
      </c>
      <c r="BL124" s="644" t="s">
        <v>1714</v>
      </c>
      <c r="BM124" s="644"/>
      <c r="BN124" s="644"/>
      <c r="BO124" s="644" t="s">
        <v>1715</v>
      </c>
      <c r="BP124" s="644" t="s">
        <v>1716</v>
      </c>
      <c r="BQ124" s="644"/>
      <c r="BR124" s="644"/>
      <c r="BS124" s="644"/>
      <c r="BT124" s="644" t="s">
        <v>605</v>
      </c>
      <c r="BU124" s="644" t="s">
        <v>330</v>
      </c>
      <c r="BV124" s="644" t="s">
        <v>914</v>
      </c>
      <c r="BW124" s="644" t="s">
        <v>915</v>
      </c>
      <c r="BX124" s="644" t="s">
        <v>916</v>
      </c>
      <c r="BY124" s="644" t="s">
        <v>916</v>
      </c>
      <c r="BZ124" s="644" t="s">
        <v>1717</v>
      </c>
      <c r="CA124" s="644" t="s">
        <v>1718</v>
      </c>
      <c r="CB124" s="644" t="s">
        <v>610</v>
      </c>
      <c r="CC124" s="648" t="s">
        <v>611</v>
      </c>
      <c r="CD124" s="644"/>
      <c r="CE124" s="644"/>
      <c r="CF124" s="644" t="s">
        <v>613</v>
      </c>
      <c r="CG124" s="644" t="s">
        <v>614</v>
      </c>
      <c r="CH124" s="643" t="s">
        <v>1658</v>
      </c>
    </row>
    <row r="125" spans="1:86">
      <c r="A125" s="644" t="s">
        <v>1719</v>
      </c>
      <c r="B125" s="644" t="s">
        <v>314</v>
      </c>
      <c r="C125" s="644" t="s">
        <v>315</v>
      </c>
      <c r="D125" s="644" t="s">
        <v>315</v>
      </c>
      <c r="E125" s="644" t="s">
        <v>316</v>
      </c>
      <c r="F125" s="644" t="s">
        <v>1720</v>
      </c>
      <c r="G125" s="644" t="s">
        <v>317</v>
      </c>
      <c r="H125" s="644" t="s">
        <v>318</v>
      </c>
      <c r="I125" s="644" t="s">
        <v>316</v>
      </c>
      <c r="J125" s="644" t="s">
        <v>315</v>
      </c>
      <c r="M125" s="645">
        <v>25568.75</v>
      </c>
      <c r="N125" s="645">
        <v>44733.825243055602</v>
      </c>
      <c r="O125" s="646">
        <v>2</v>
      </c>
      <c r="P125" s="646">
        <v>38912</v>
      </c>
      <c r="Q125" s="646">
        <v>1</v>
      </c>
      <c r="R125" s="646">
        <v>2</v>
      </c>
      <c r="S125" s="644" t="s">
        <v>319</v>
      </c>
      <c r="T125" s="644" t="s">
        <v>320</v>
      </c>
      <c r="V125" s="644" t="s">
        <v>321</v>
      </c>
      <c r="W125" s="644" t="s">
        <v>1721</v>
      </c>
      <c r="X125" s="644" t="s">
        <v>704</v>
      </c>
      <c r="AD125" s="644"/>
      <c r="AE125" s="644"/>
      <c r="AF125" s="646">
        <v>1</v>
      </c>
      <c r="AG125" s="646">
        <v>4096</v>
      </c>
      <c r="AH125" s="644" t="s">
        <v>338</v>
      </c>
      <c r="AK125" s="644" t="s">
        <v>321</v>
      </c>
      <c r="AL125" s="644" t="s">
        <v>322</v>
      </c>
      <c r="AM125" s="644" t="s">
        <v>323</v>
      </c>
      <c r="AN125" s="646">
        <v>-1</v>
      </c>
      <c r="AO125" s="646">
        <v>-1</v>
      </c>
      <c r="AP125" s="646">
        <v>262680</v>
      </c>
      <c r="AQ125" s="646">
        <v>208580</v>
      </c>
      <c r="AR125" s="646">
        <v>208492</v>
      </c>
      <c r="AS125" s="644" t="s">
        <v>324</v>
      </c>
      <c r="AT125" s="644" t="s">
        <v>325</v>
      </c>
      <c r="AU125" s="644" t="s">
        <v>326</v>
      </c>
      <c r="AV125" s="644"/>
      <c r="AW125" s="644"/>
      <c r="AX125" s="644" t="s">
        <v>315</v>
      </c>
      <c r="AY125" s="646">
        <v>0</v>
      </c>
      <c r="AZ125" s="646">
        <v>10000</v>
      </c>
      <c r="BA125" s="644" t="s">
        <v>315</v>
      </c>
      <c r="BB125" s="644" t="s">
        <v>315</v>
      </c>
      <c r="BC125" s="644" t="s">
        <v>335</v>
      </c>
      <c r="BD125" s="646">
        <v>15</v>
      </c>
      <c r="BE125" s="644" t="s">
        <v>328</v>
      </c>
      <c r="BF125" s="644" t="s">
        <v>329</v>
      </c>
      <c r="BG125" s="644"/>
      <c r="BH125" s="644" t="s">
        <v>1722</v>
      </c>
      <c r="BI125" s="644" t="s">
        <v>1723</v>
      </c>
      <c r="BJ125" s="644" t="s">
        <v>1723</v>
      </c>
      <c r="BK125" s="644" t="s">
        <v>1723</v>
      </c>
      <c r="BL125" s="644" t="s">
        <v>1724</v>
      </c>
      <c r="BM125" s="644" t="s">
        <v>605</v>
      </c>
      <c r="BN125" s="644"/>
      <c r="BO125" s="644" t="s">
        <v>1725</v>
      </c>
      <c r="BP125" s="644" t="s">
        <v>1726</v>
      </c>
      <c r="BQ125" s="644"/>
      <c r="BR125" s="644"/>
      <c r="BS125" s="644"/>
      <c r="BT125" s="644" t="s">
        <v>605</v>
      </c>
      <c r="BU125" s="644" t="s">
        <v>330</v>
      </c>
      <c r="BV125" s="644" t="s">
        <v>331</v>
      </c>
      <c r="BW125" s="644" t="s">
        <v>683</v>
      </c>
      <c r="BX125" s="644" t="s">
        <v>1367</v>
      </c>
      <c r="BY125" s="644" t="s">
        <v>1368</v>
      </c>
      <c r="BZ125" s="644" t="s">
        <v>1727</v>
      </c>
      <c r="CA125" s="644" t="s">
        <v>1728</v>
      </c>
      <c r="CB125" s="644" t="s">
        <v>610</v>
      </c>
      <c r="CC125" s="648" t="s">
        <v>611</v>
      </c>
      <c r="CD125" s="644"/>
      <c r="CE125" s="644"/>
      <c r="CF125" s="644" t="s">
        <v>613</v>
      </c>
      <c r="CG125" s="644" t="s">
        <v>614</v>
      </c>
      <c r="CH125" s="643" t="s">
        <v>615</v>
      </c>
    </row>
    <row r="126" spans="1:86">
      <c r="A126" s="644" t="s">
        <v>1729</v>
      </c>
      <c r="B126" s="644" t="s">
        <v>314</v>
      </c>
      <c r="C126" s="644" t="s">
        <v>315</v>
      </c>
      <c r="D126" s="644" t="s">
        <v>315</v>
      </c>
      <c r="E126" s="644" t="s">
        <v>316</v>
      </c>
      <c r="F126" s="644" t="s">
        <v>1730</v>
      </c>
      <c r="G126" s="644" t="s">
        <v>317</v>
      </c>
      <c r="H126" s="644" t="s">
        <v>318</v>
      </c>
      <c r="I126" s="644" t="s">
        <v>316</v>
      </c>
      <c r="J126" s="644" t="s">
        <v>315</v>
      </c>
      <c r="M126" s="645">
        <v>25568.75</v>
      </c>
      <c r="N126" s="645">
        <v>44739.606585648202</v>
      </c>
      <c r="O126" s="646">
        <v>2</v>
      </c>
      <c r="P126" s="646">
        <v>38912</v>
      </c>
      <c r="Q126" s="646">
        <v>1</v>
      </c>
      <c r="R126" s="646">
        <v>2</v>
      </c>
      <c r="S126" s="644" t="s">
        <v>319</v>
      </c>
      <c r="T126" s="644" t="s">
        <v>320</v>
      </c>
      <c r="V126" s="644" t="s">
        <v>321</v>
      </c>
      <c r="W126" s="644" t="s">
        <v>1731</v>
      </c>
      <c r="X126" s="644" t="s">
        <v>704</v>
      </c>
      <c r="AD126" s="644"/>
      <c r="AE126" s="644"/>
      <c r="AF126" s="646">
        <v>1</v>
      </c>
      <c r="AG126" s="646">
        <v>4096</v>
      </c>
      <c r="AH126" s="644" t="s">
        <v>338</v>
      </c>
      <c r="AK126" s="644" t="s">
        <v>321</v>
      </c>
      <c r="AL126" s="644" t="s">
        <v>322</v>
      </c>
      <c r="AM126" s="644" t="s">
        <v>323</v>
      </c>
      <c r="AN126" s="646">
        <v>-1</v>
      </c>
      <c r="AO126" s="646">
        <v>-1</v>
      </c>
      <c r="AP126" s="646">
        <v>256089</v>
      </c>
      <c r="AQ126" s="646">
        <v>200593</v>
      </c>
      <c r="AR126" s="646">
        <v>200504</v>
      </c>
      <c r="AS126" s="644" t="s">
        <v>324</v>
      </c>
      <c r="AT126" s="644" t="s">
        <v>325</v>
      </c>
      <c r="AU126" s="644" t="s">
        <v>326</v>
      </c>
      <c r="AV126" s="644"/>
      <c r="AW126" s="644"/>
      <c r="AX126" s="644" t="s">
        <v>315</v>
      </c>
      <c r="AY126" s="646">
        <v>0</v>
      </c>
      <c r="AZ126" s="646">
        <v>10000</v>
      </c>
      <c r="BA126" s="644" t="s">
        <v>315</v>
      </c>
      <c r="BB126" s="644" t="s">
        <v>315</v>
      </c>
      <c r="BC126" s="644" t="s">
        <v>335</v>
      </c>
      <c r="BD126" s="646">
        <v>15</v>
      </c>
      <c r="BE126" s="644" t="s">
        <v>328</v>
      </c>
      <c r="BF126" s="644" t="s">
        <v>329</v>
      </c>
      <c r="BG126" s="644"/>
      <c r="BH126" s="644" t="s">
        <v>1732</v>
      </c>
      <c r="BI126" s="644" t="s">
        <v>1733</v>
      </c>
      <c r="BJ126" s="644" t="s">
        <v>1733</v>
      </c>
      <c r="BK126" s="644" t="s">
        <v>1733</v>
      </c>
      <c r="BL126" s="644" t="s">
        <v>1724</v>
      </c>
      <c r="BM126" s="644" t="s">
        <v>605</v>
      </c>
      <c r="BN126" s="644"/>
      <c r="BO126" s="644" t="s">
        <v>1734</v>
      </c>
      <c r="BP126" s="644" t="s">
        <v>1735</v>
      </c>
      <c r="BQ126" s="644"/>
      <c r="BR126" s="644"/>
      <c r="BS126" s="644"/>
      <c r="BT126" s="644" t="s">
        <v>605</v>
      </c>
      <c r="BU126" s="644" t="s">
        <v>330</v>
      </c>
      <c r="BV126" s="644" t="s">
        <v>331</v>
      </c>
      <c r="BW126" s="644" t="s">
        <v>622</v>
      </c>
      <c r="BX126" s="644" t="s">
        <v>1367</v>
      </c>
      <c r="BY126" s="644" t="s">
        <v>1368</v>
      </c>
      <c r="BZ126" s="644" t="s">
        <v>1736</v>
      </c>
      <c r="CA126" s="644" t="s">
        <v>1737</v>
      </c>
      <c r="CB126" s="644" t="s">
        <v>610</v>
      </c>
      <c r="CC126" s="648" t="s">
        <v>611</v>
      </c>
      <c r="CD126" s="644"/>
      <c r="CE126" s="644"/>
      <c r="CF126" s="644" t="s">
        <v>613</v>
      </c>
      <c r="CG126" s="644" t="s">
        <v>614</v>
      </c>
      <c r="CH126" s="643" t="s">
        <v>615</v>
      </c>
    </row>
    <row r="127" spans="1:86">
      <c r="A127" s="644" t="s">
        <v>1738</v>
      </c>
      <c r="B127" s="644" t="s">
        <v>314</v>
      </c>
      <c r="C127" s="644" t="s">
        <v>315</v>
      </c>
      <c r="D127" s="644" t="s">
        <v>315</v>
      </c>
      <c r="E127" s="644" t="s">
        <v>316</v>
      </c>
      <c r="F127" s="644" t="s">
        <v>1739</v>
      </c>
      <c r="G127" s="644" t="s">
        <v>317</v>
      </c>
      <c r="H127" s="644" t="s">
        <v>318</v>
      </c>
      <c r="I127" s="644" t="s">
        <v>316</v>
      </c>
      <c r="J127" s="644" t="s">
        <v>315</v>
      </c>
      <c r="M127" s="645">
        <v>44467.194675925901</v>
      </c>
      <c r="N127" s="645">
        <v>44733.826678240701</v>
      </c>
      <c r="O127" s="646">
        <v>4</v>
      </c>
      <c r="P127" s="646">
        <v>45056</v>
      </c>
      <c r="Q127" s="646">
        <v>1</v>
      </c>
      <c r="R127" s="646">
        <v>1</v>
      </c>
      <c r="S127" s="644" t="s">
        <v>1740</v>
      </c>
      <c r="T127" s="644" t="s">
        <v>320</v>
      </c>
      <c r="V127" s="644" t="s">
        <v>321</v>
      </c>
      <c r="W127" s="644" t="s">
        <v>1741</v>
      </c>
      <c r="X127" s="644" t="s">
        <v>1244</v>
      </c>
      <c r="AD127" s="644"/>
      <c r="AE127" s="644"/>
      <c r="AF127" s="646">
        <v>1</v>
      </c>
      <c r="AG127" s="646">
        <v>4096</v>
      </c>
      <c r="AH127" s="644" t="s">
        <v>338</v>
      </c>
      <c r="AK127" s="644" t="s">
        <v>321</v>
      </c>
      <c r="AL127" s="644" t="s">
        <v>322</v>
      </c>
      <c r="AM127" s="644" t="s">
        <v>323</v>
      </c>
      <c r="AN127" s="646">
        <v>-1</v>
      </c>
      <c r="AO127" s="646">
        <v>-1</v>
      </c>
      <c r="AP127" s="646">
        <v>249950</v>
      </c>
      <c r="AQ127" s="646">
        <v>188694</v>
      </c>
      <c r="AR127" s="646">
        <v>143544</v>
      </c>
      <c r="AS127" s="644" t="s">
        <v>324</v>
      </c>
      <c r="AT127" s="644" t="s">
        <v>325</v>
      </c>
      <c r="AU127" s="644" t="s">
        <v>326</v>
      </c>
      <c r="AV127" s="644"/>
      <c r="AW127" s="644"/>
      <c r="AX127" s="644" t="s">
        <v>315</v>
      </c>
      <c r="AY127" s="646">
        <v>0</v>
      </c>
      <c r="AZ127" s="646">
        <v>10000</v>
      </c>
      <c r="BA127" s="644" t="s">
        <v>315</v>
      </c>
      <c r="BB127" s="644" t="s">
        <v>315</v>
      </c>
      <c r="BC127" s="644" t="s">
        <v>335</v>
      </c>
      <c r="BD127" s="646">
        <v>15</v>
      </c>
      <c r="BE127" s="644" t="s">
        <v>328</v>
      </c>
      <c r="BF127" s="644" t="s">
        <v>329</v>
      </c>
      <c r="BG127" s="644"/>
      <c r="BH127" s="644" t="s">
        <v>1742</v>
      </c>
      <c r="BI127" s="644" t="s">
        <v>1743</v>
      </c>
      <c r="BJ127" s="644" t="s">
        <v>1743</v>
      </c>
      <c r="BK127" s="644" t="s">
        <v>1743</v>
      </c>
      <c r="BL127" s="644" t="s">
        <v>1744</v>
      </c>
      <c r="BM127" s="644"/>
      <c r="BN127" s="644"/>
      <c r="BO127" s="644" t="s">
        <v>1745</v>
      </c>
      <c r="BP127" s="644" t="s">
        <v>1746</v>
      </c>
      <c r="BQ127" s="644"/>
      <c r="BR127" s="644"/>
      <c r="BS127" s="644"/>
      <c r="BT127" s="644" t="s">
        <v>605</v>
      </c>
      <c r="BU127" s="644" t="s">
        <v>330</v>
      </c>
      <c r="BV127" s="644" t="s">
        <v>331</v>
      </c>
      <c r="BW127" s="644" t="s">
        <v>698</v>
      </c>
      <c r="BX127" s="644" t="s">
        <v>1367</v>
      </c>
      <c r="BY127" s="644" t="s">
        <v>1368</v>
      </c>
      <c r="BZ127" s="644" t="s">
        <v>1747</v>
      </c>
      <c r="CA127" s="644" t="s">
        <v>1748</v>
      </c>
      <c r="CB127" s="644" t="s">
        <v>610</v>
      </c>
      <c r="CC127" s="648" t="s">
        <v>611</v>
      </c>
      <c r="CD127" s="644"/>
      <c r="CE127" s="644"/>
      <c r="CF127" s="644" t="s">
        <v>613</v>
      </c>
      <c r="CG127" s="644" t="s">
        <v>614</v>
      </c>
      <c r="CH127" s="643" t="s">
        <v>615</v>
      </c>
    </row>
    <row r="128" spans="1:86">
      <c r="A128" s="644" t="s">
        <v>1749</v>
      </c>
      <c r="B128" s="644" t="s">
        <v>314</v>
      </c>
      <c r="C128" s="644" t="s">
        <v>315</v>
      </c>
      <c r="D128" s="644" t="s">
        <v>315</v>
      </c>
      <c r="E128" s="644" t="s">
        <v>316</v>
      </c>
      <c r="F128" s="644" t="s">
        <v>1750</v>
      </c>
      <c r="G128" s="644" t="s">
        <v>317</v>
      </c>
      <c r="H128" s="644" t="s">
        <v>318</v>
      </c>
      <c r="I128" s="644" t="s">
        <v>316</v>
      </c>
      <c r="J128" s="644" t="s">
        <v>315</v>
      </c>
      <c r="M128" s="645">
        <v>25568.75</v>
      </c>
      <c r="N128" s="645">
        <v>44733.550682870402</v>
      </c>
      <c r="O128" s="646">
        <v>4</v>
      </c>
      <c r="P128" s="646">
        <v>12288</v>
      </c>
      <c r="Q128" s="646">
        <v>1</v>
      </c>
      <c r="R128" s="646">
        <v>2</v>
      </c>
      <c r="S128" s="644" t="s">
        <v>319</v>
      </c>
      <c r="T128" s="644" t="s">
        <v>320</v>
      </c>
      <c r="V128" s="644" t="s">
        <v>321</v>
      </c>
      <c r="W128" s="644" t="s">
        <v>1751</v>
      </c>
      <c r="X128" s="644" t="s">
        <v>704</v>
      </c>
      <c r="AD128" s="644"/>
      <c r="AE128" s="644"/>
      <c r="AF128" s="646">
        <v>1</v>
      </c>
      <c r="AG128" s="646">
        <v>4096</v>
      </c>
      <c r="AH128" s="644" t="s">
        <v>875</v>
      </c>
      <c r="AK128" s="644" t="s">
        <v>321</v>
      </c>
      <c r="AL128" s="644" t="s">
        <v>322</v>
      </c>
      <c r="AM128" s="644" t="s">
        <v>323</v>
      </c>
      <c r="AN128" s="646">
        <v>-1</v>
      </c>
      <c r="AO128" s="646">
        <v>-1</v>
      </c>
      <c r="AP128" s="646">
        <v>177471</v>
      </c>
      <c r="AQ128" s="646">
        <v>177471</v>
      </c>
      <c r="AR128" s="646">
        <v>165096</v>
      </c>
      <c r="AS128" s="644" t="s">
        <v>324</v>
      </c>
      <c r="AT128" s="644" t="s">
        <v>325</v>
      </c>
      <c r="AU128" s="644" t="s">
        <v>326</v>
      </c>
      <c r="AV128" s="644"/>
      <c r="AW128" s="644"/>
      <c r="AX128" s="644" t="s">
        <v>315</v>
      </c>
      <c r="AY128" s="646">
        <v>10000</v>
      </c>
      <c r="AZ128" s="646">
        <v>10000</v>
      </c>
      <c r="BA128" s="644" t="s">
        <v>315</v>
      </c>
      <c r="BB128" s="644" t="s">
        <v>315</v>
      </c>
      <c r="BC128" s="644" t="s">
        <v>335</v>
      </c>
      <c r="BD128" s="646">
        <v>15</v>
      </c>
      <c r="BE128" s="644" t="s">
        <v>328</v>
      </c>
      <c r="BF128" s="644" t="s">
        <v>329</v>
      </c>
      <c r="BG128" s="644"/>
      <c r="BH128" s="644" t="s">
        <v>1752</v>
      </c>
      <c r="BI128" s="644" t="s">
        <v>1753</v>
      </c>
      <c r="BJ128" s="644" t="s">
        <v>1753</v>
      </c>
      <c r="BK128" s="644" t="s">
        <v>1753</v>
      </c>
      <c r="BL128" s="644" t="s">
        <v>1754</v>
      </c>
      <c r="BM128" s="644"/>
      <c r="BN128" s="644"/>
      <c r="BO128" s="644" t="s">
        <v>1755</v>
      </c>
      <c r="BP128" s="644" t="s">
        <v>1756</v>
      </c>
      <c r="BQ128" s="644"/>
      <c r="BR128" s="644"/>
      <c r="BS128" s="644"/>
      <c r="BT128" s="644" t="s">
        <v>605</v>
      </c>
      <c r="BU128" s="644" t="s">
        <v>330</v>
      </c>
      <c r="BV128" s="644" t="s">
        <v>881</v>
      </c>
      <c r="BW128" s="644" t="s">
        <v>1378</v>
      </c>
      <c r="BX128" s="644" t="s">
        <v>1757</v>
      </c>
      <c r="BY128" s="644" t="s">
        <v>794</v>
      </c>
      <c r="BZ128" s="644" t="s">
        <v>1758</v>
      </c>
      <c r="CA128" s="644" t="s">
        <v>1759</v>
      </c>
      <c r="CB128" s="644" t="s">
        <v>610</v>
      </c>
      <c r="CC128" s="648" t="s">
        <v>611</v>
      </c>
      <c r="CD128" s="644"/>
      <c r="CE128" s="644"/>
      <c r="CF128" s="644" t="s">
        <v>613</v>
      </c>
      <c r="CG128" s="644" t="s">
        <v>614</v>
      </c>
      <c r="CH128" s="643" t="s">
        <v>615</v>
      </c>
    </row>
    <row r="129" spans="1:86">
      <c r="A129" s="644" t="s">
        <v>1760</v>
      </c>
      <c r="B129" s="644" t="s">
        <v>314</v>
      </c>
      <c r="C129" s="644" t="s">
        <v>315</v>
      </c>
      <c r="D129" s="644" t="s">
        <v>315</v>
      </c>
      <c r="E129" s="644" t="s">
        <v>316</v>
      </c>
      <c r="F129" s="644" t="s">
        <v>1761</v>
      </c>
      <c r="G129" s="644" t="s">
        <v>317</v>
      </c>
      <c r="H129" s="644" t="s">
        <v>318</v>
      </c>
      <c r="I129" s="644" t="s">
        <v>316</v>
      </c>
      <c r="J129" s="644" t="s">
        <v>315</v>
      </c>
      <c r="M129" s="645">
        <v>25568.75</v>
      </c>
      <c r="N129" s="645">
        <v>44733.826851851903</v>
      </c>
      <c r="O129" s="646">
        <v>6</v>
      </c>
      <c r="P129" s="646">
        <v>49152</v>
      </c>
      <c r="Q129" s="646">
        <v>1</v>
      </c>
      <c r="R129" s="646">
        <v>1</v>
      </c>
      <c r="S129" s="644" t="s">
        <v>319</v>
      </c>
      <c r="T129" s="644" t="s">
        <v>320</v>
      </c>
      <c r="V129" s="644" t="s">
        <v>321</v>
      </c>
      <c r="W129" s="644" t="s">
        <v>1762</v>
      </c>
      <c r="X129" s="644" t="s">
        <v>704</v>
      </c>
      <c r="AD129" s="644"/>
      <c r="AE129" s="644"/>
      <c r="AF129" s="646">
        <v>1</v>
      </c>
      <c r="AG129" s="646">
        <v>4096</v>
      </c>
      <c r="AH129" s="644" t="s">
        <v>338</v>
      </c>
      <c r="AK129" s="644" t="s">
        <v>321</v>
      </c>
      <c r="AL129" s="644" t="s">
        <v>322</v>
      </c>
      <c r="AM129" s="644" t="s">
        <v>323</v>
      </c>
      <c r="AN129" s="646">
        <v>-1</v>
      </c>
      <c r="AO129" s="646">
        <v>-1</v>
      </c>
      <c r="AP129" s="646">
        <v>2402269</v>
      </c>
      <c r="AQ129" s="646">
        <v>1904218</v>
      </c>
      <c r="AR129" s="646">
        <v>1879548</v>
      </c>
      <c r="AS129" s="644" t="s">
        <v>324</v>
      </c>
      <c r="AT129" s="644" t="s">
        <v>325</v>
      </c>
      <c r="AU129" s="644" t="s">
        <v>326</v>
      </c>
      <c r="AV129" s="644"/>
      <c r="AW129" s="644"/>
      <c r="AX129" s="644" t="s">
        <v>315</v>
      </c>
      <c r="AY129" s="646">
        <v>0</v>
      </c>
      <c r="AZ129" s="646">
        <v>10000</v>
      </c>
      <c r="BA129" s="644" t="s">
        <v>315</v>
      </c>
      <c r="BB129" s="644" t="s">
        <v>315</v>
      </c>
      <c r="BC129" s="644" t="s">
        <v>335</v>
      </c>
      <c r="BD129" s="646">
        <v>15</v>
      </c>
      <c r="BE129" s="644" t="s">
        <v>328</v>
      </c>
      <c r="BF129" s="644" t="s">
        <v>329</v>
      </c>
      <c r="BG129" s="644"/>
      <c r="BH129" s="644" t="s">
        <v>1763</v>
      </c>
      <c r="BI129" s="644" t="s">
        <v>1764</v>
      </c>
      <c r="BJ129" s="644" t="s">
        <v>1764</v>
      </c>
      <c r="BK129" s="644" t="s">
        <v>1764</v>
      </c>
      <c r="BL129" s="644" t="s">
        <v>1765</v>
      </c>
      <c r="BM129" s="644"/>
      <c r="BN129" s="644"/>
      <c r="BO129" s="644" t="s">
        <v>1766</v>
      </c>
      <c r="BP129" s="644" t="s">
        <v>1767</v>
      </c>
      <c r="BQ129" s="644"/>
      <c r="BR129" s="644"/>
      <c r="BS129" s="644"/>
      <c r="BT129" s="644" t="s">
        <v>605</v>
      </c>
      <c r="BU129" s="644" t="s">
        <v>330</v>
      </c>
      <c r="BV129" s="644" t="s">
        <v>331</v>
      </c>
      <c r="BW129" s="644" t="s">
        <v>622</v>
      </c>
      <c r="BX129" s="644" t="s">
        <v>342</v>
      </c>
      <c r="BY129" s="644" t="s">
        <v>342</v>
      </c>
      <c r="BZ129" s="644" t="s">
        <v>1768</v>
      </c>
      <c r="CA129" s="644" t="s">
        <v>1769</v>
      </c>
      <c r="CB129" s="644" t="s">
        <v>610</v>
      </c>
      <c r="CC129" s="648" t="s">
        <v>611</v>
      </c>
      <c r="CD129" s="644"/>
      <c r="CE129" s="644"/>
      <c r="CF129" s="644" t="s">
        <v>613</v>
      </c>
      <c r="CG129" s="644" t="s">
        <v>614</v>
      </c>
      <c r="CH129" s="643" t="s">
        <v>615</v>
      </c>
    </row>
    <row r="130" spans="1:86">
      <c r="A130" s="644" t="s">
        <v>1770</v>
      </c>
      <c r="B130" s="644" t="s">
        <v>314</v>
      </c>
      <c r="C130" s="644" t="s">
        <v>315</v>
      </c>
      <c r="D130" s="644" t="s">
        <v>315</v>
      </c>
      <c r="E130" s="644" t="s">
        <v>316</v>
      </c>
      <c r="F130" s="644" t="s">
        <v>1771</v>
      </c>
      <c r="G130" s="644" t="s">
        <v>317</v>
      </c>
      <c r="H130" s="644" t="s">
        <v>318</v>
      </c>
      <c r="I130" s="644" t="s">
        <v>316</v>
      </c>
      <c r="J130" s="644" t="s">
        <v>315</v>
      </c>
      <c r="M130" s="645">
        <v>25568.75</v>
      </c>
      <c r="N130" s="645">
        <v>44733.826874999999</v>
      </c>
      <c r="O130" s="646">
        <v>4</v>
      </c>
      <c r="P130" s="646">
        <v>12288</v>
      </c>
      <c r="Q130" s="646">
        <v>1</v>
      </c>
      <c r="R130" s="646">
        <v>1</v>
      </c>
      <c r="S130" s="644" t="s">
        <v>319</v>
      </c>
      <c r="T130" s="644" t="s">
        <v>320</v>
      </c>
      <c r="V130" s="644" t="s">
        <v>321</v>
      </c>
      <c r="W130" s="644" t="s">
        <v>1772</v>
      </c>
      <c r="X130" s="644" t="s">
        <v>704</v>
      </c>
      <c r="AD130" s="644"/>
      <c r="AE130" s="644"/>
      <c r="AF130" s="646">
        <v>1</v>
      </c>
      <c r="AG130" s="646">
        <v>4096</v>
      </c>
      <c r="AH130" s="644" t="s">
        <v>338</v>
      </c>
      <c r="AK130" s="644" t="s">
        <v>321</v>
      </c>
      <c r="AL130" s="644" t="s">
        <v>322</v>
      </c>
      <c r="AM130" s="644" t="s">
        <v>323</v>
      </c>
      <c r="AN130" s="646">
        <v>-1</v>
      </c>
      <c r="AO130" s="646">
        <v>-1</v>
      </c>
      <c r="AP130" s="646">
        <v>494703</v>
      </c>
      <c r="AQ130" s="646">
        <v>386067</v>
      </c>
      <c r="AR130" s="646">
        <v>381872</v>
      </c>
      <c r="AS130" s="644" t="s">
        <v>324</v>
      </c>
      <c r="AT130" s="644" t="s">
        <v>325</v>
      </c>
      <c r="AU130" s="644" t="s">
        <v>326</v>
      </c>
      <c r="AV130" s="644"/>
      <c r="AW130" s="644"/>
      <c r="AX130" s="644" t="s">
        <v>315</v>
      </c>
      <c r="AY130" s="646">
        <v>0</v>
      </c>
      <c r="AZ130" s="646">
        <v>10000</v>
      </c>
      <c r="BA130" s="644" t="s">
        <v>315</v>
      </c>
      <c r="BB130" s="644" t="s">
        <v>315</v>
      </c>
      <c r="BC130" s="644" t="s">
        <v>335</v>
      </c>
      <c r="BD130" s="646">
        <v>15</v>
      </c>
      <c r="BE130" s="644" t="s">
        <v>328</v>
      </c>
      <c r="BF130" s="644" t="s">
        <v>329</v>
      </c>
      <c r="BG130" s="644"/>
      <c r="BH130" s="644" t="s">
        <v>1773</v>
      </c>
      <c r="BI130" s="644" t="s">
        <v>1774</v>
      </c>
      <c r="BJ130" s="644" t="s">
        <v>1774</v>
      </c>
      <c r="BK130" s="644" t="s">
        <v>1774</v>
      </c>
      <c r="BL130" s="644" t="s">
        <v>1775</v>
      </c>
      <c r="BM130" s="644"/>
      <c r="BN130" s="644"/>
      <c r="BO130" s="644" t="s">
        <v>1776</v>
      </c>
      <c r="BP130" s="644" t="s">
        <v>1777</v>
      </c>
      <c r="BQ130" s="644"/>
      <c r="BR130" s="644"/>
      <c r="BS130" s="644"/>
      <c r="BT130" s="644" t="s">
        <v>605</v>
      </c>
      <c r="BU130" s="644" t="s">
        <v>330</v>
      </c>
      <c r="BV130" s="644" t="s">
        <v>331</v>
      </c>
      <c r="BW130" s="644" t="s">
        <v>660</v>
      </c>
      <c r="BX130" s="644" t="s">
        <v>342</v>
      </c>
      <c r="BY130" s="644" t="s">
        <v>342</v>
      </c>
      <c r="BZ130" s="644" t="s">
        <v>1778</v>
      </c>
      <c r="CA130" s="644" t="s">
        <v>1779</v>
      </c>
      <c r="CB130" s="644" t="s">
        <v>610</v>
      </c>
      <c r="CC130" s="648" t="s">
        <v>611</v>
      </c>
      <c r="CD130" s="644"/>
      <c r="CE130" s="644"/>
      <c r="CF130" s="644" t="s">
        <v>613</v>
      </c>
      <c r="CG130" s="644" t="s">
        <v>614</v>
      </c>
      <c r="CH130" s="643" t="s">
        <v>615</v>
      </c>
    </row>
    <row r="131" spans="1:86">
      <c r="A131" s="644" t="s">
        <v>1780</v>
      </c>
      <c r="B131" s="644" t="s">
        <v>314</v>
      </c>
      <c r="C131" s="644" t="s">
        <v>315</v>
      </c>
      <c r="D131" s="644" t="s">
        <v>315</v>
      </c>
      <c r="E131" s="644" t="s">
        <v>316</v>
      </c>
      <c r="F131" s="644" t="s">
        <v>1781</v>
      </c>
      <c r="G131" s="644" t="s">
        <v>317</v>
      </c>
      <c r="H131" s="644" t="s">
        <v>318</v>
      </c>
      <c r="I131" s="644" t="s">
        <v>316</v>
      </c>
      <c r="J131" s="644" t="s">
        <v>315</v>
      </c>
      <c r="K131" s="645">
        <v>44740.637233796297</v>
      </c>
      <c r="M131" s="645">
        <v>25568.75</v>
      </c>
      <c r="N131" s="645">
        <v>44733.844953703701</v>
      </c>
      <c r="O131" s="646">
        <v>2</v>
      </c>
      <c r="P131" s="646">
        <v>4096</v>
      </c>
      <c r="Q131" s="646">
        <v>1</v>
      </c>
      <c r="R131" s="646">
        <v>2</v>
      </c>
      <c r="S131" s="644" t="s">
        <v>319</v>
      </c>
      <c r="T131" s="644" t="s">
        <v>320</v>
      </c>
      <c r="U131" s="644" t="s">
        <v>321</v>
      </c>
      <c r="V131" s="644" t="s">
        <v>321</v>
      </c>
      <c r="W131" s="644" t="s">
        <v>1782</v>
      </c>
      <c r="X131" s="644" t="s">
        <v>757</v>
      </c>
      <c r="AD131" s="644"/>
      <c r="AE131" s="644"/>
      <c r="AF131" s="646">
        <v>1</v>
      </c>
      <c r="AG131" s="646">
        <v>8192</v>
      </c>
      <c r="AH131" s="644" t="s">
        <v>714</v>
      </c>
      <c r="AK131" s="644" t="s">
        <v>321</v>
      </c>
      <c r="AL131" s="644" t="s">
        <v>322</v>
      </c>
      <c r="AM131" s="644" t="s">
        <v>323</v>
      </c>
      <c r="AN131" s="646">
        <v>-1</v>
      </c>
      <c r="AO131" s="646">
        <v>-1</v>
      </c>
      <c r="AP131" s="646">
        <v>720256</v>
      </c>
      <c r="AQ131" s="646">
        <v>720256</v>
      </c>
      <c r="AR131" s="646">
        <v>716076</v>
      </c>
      <c r="AS131" s="644" t="s">
        <v>324</v>
      </c>
      <c r="AT131" s="644" t="s">
        <v>325</v>
      </c>
      <c r="AU131" s="644" t="s">
        <v>326</v>
      </c>
      <c r="AV131" s="644"/>
      <c r="AW131" s="644"/>
      <c r="AX131" s="644" t="s">
        <v>315</v>
      </c>
      <c r="AY131" s="646">
        <v>0</v>
      </c>
      <c r="AZ131" s="646">
        <v>10000</v>
      </c>
      <c r="BA131" s="644" t="s">
        <v>315</v>
      </c>
      <c r="BB131" s="644" t="s">
        <v>315</v>
      </c>
      <c r="BC131" s="644" t="s">
        <v>335</v>
      </c>
      <c r="BD131" s="646">
        <v>15</v>
      </c>
      <c r="BE131" s="644" t="s">
        <v>909</v>
      </c>
      <c r="BF131" s="644" t="s">
        <v>329</v>
      </c>
      <c r="BG131" s="644"/>
      <c r="BH131" s="644" t="s">
        <v>1783</v>
      </c>
      <c r="BI131" s="644" t="s">
        <v>1784</v>
      </c>
      <c r="BJ131" s="644" t="s">
        <v>1784</v>
      </c>
      <c r="BK131" s="644" t="s">
        <v>1784</v>
      </c>
      <c r="BL131" s="644"/>
      <c r="BM131" s="644"/>
      <c r="BN131" s="644"/>
      <c r="BO131" s="644" t="s">
        <v>1785</v>
      </c>
      <c r="BP131" s="644" t="s">
        <v>1786</v>
      </c>
      <c r="BQ131" s="644"/>
      <c r="BR131" s="644"/>
      <c r="BS131" s="644"/>
      <c r="BT131" s="644" t="s">
        <v>605</v>
      </c>
      <c r="BU131" s="644" t="s">
        <v>330</v>
      </c>
      <c r="BV131" s="644" t="s">
        <v>720</v>
      </c>
      <c r="BW131" s="644" t="s">
        <v>1787</v>
      </c>
      <c r="BX131" s="644" t="s">
        <v>1308</v>
      </c>
      <c r="BY131" s="644" t="s">
        <v>1308</v>
      </c>
      <c r="BZ131" s="644" t="s">
        <v>1788</v>
      </c>
      <c r="CA131" s="644" t="s">
        <v>1789</v>
      </c>
      <c r="CB131" s="644" t="s">
        <v>610</v>
      </c>
      <c r="CC131" s="648" t="s">
        <v>611</v>
      </c>
      <c r="CD131" s="644"/>
      <c r="CE131" s="644" t="s">
        <v>612</v>
      </c>
      <c r="CF131" s="644" t="s">
        <v>613</v>
      </c>
      <c r="CG131" s="644" t="s">
        <v>614</v>
      </c>
      <c r="CH131" s="643" t="s">
        <v>864</v>
      </c>
    </row>
    <row r="132" spans="1:86">
      <c r="A132" s="644" t="s">
        <v>1790</v>
      </c>
      <c r="B132" s="644" t="s">
        <v>314</v>
      </c>
      <c r="C132" s="644" t="s">
        <v>315</v>
      </c>
      <c r="D132" s="644" t="s">
        <v>315</v>
      </c>
      <c r="E132" s="644" t="s">
        <v>316</v>
      </c>
      <c r="F132" s="644" t="s">
        <v>1791</v>
      </c>
      <c r="G132" s="644" t="s">
        <v>317</v>
      </c>
      <c r="H132" s="644" t="s">
        <v>318</v>
      </c>
      <c r="I132" s="644" t="s">
        <v>316</v>
      </c>
      <c r="J132" s="644" t="s">
        <v>315</v>
      </c>
      <c r="M132" s="645">
        <v>25568.75</v>
      </c>
      <c r="N132" s="645">
        <v>44733.844930555599</v>
      </c>
      <c r="O132" s="646">
        <v>2</v>
      </c>
      <c r="P132" s="646">
        <v>6144</v>
      </c>
      <c r="Q132" s="646">
        <v>1</v>
      </c>
      <c r="R132" s="646">
        <v>2</v>
      </c>
      <c r="S132" s="644" t="s">
        <v>319</v>
      </c>
      <c r="T132" s="644" t="s">
        <v>320</v>
      </c>
      <c r="U132" s="644" t="s">
        <v>321</v>
      </c>
      <c r="V132" s="644" t="s">
        <v>321</v>
      </c>
      <c r="W132" s="644" t="s">
        <v>1792</v>
      </c>
      <c r="X132" s="644" t="s">
        <v>757</v>
      </c>
      <c r="AD132" s="644"/>
      <c r="AE132" s="644"/>
      <c r="AF132" s="646">
        <v>1</v>
      </c>
      <c r="AG132" s="646">
        <v>0</v>
      </c>
      <c r="AH132" s="644" t="s">
        <v>714</v>
      </c>
      <c r="AK132" s="644" t="s">
        <v>321</v>
      </c>
      <c r="AL132" s="644" t="s">
        <v>322</v>
      </c>
      <c r="AM132" s="644" t="s">
        <v>323</v>
      </c>
      <c r="AN132" s="646">
        <v>-1</v>
      </c>
      <c r="AO132" s="646">
        <v>-1</v>
      </c>
      <c r="AP132" s="646">
        <v>697888</v>
      </c>
      <c r="AQ132" s="646">
        <v>697888</v>
      </c>
      <c r="AR132" s="646">
        <v>691660</v>
      </c>
      <c r="AS132" s="644" t="s">
        <v>324</v>
      </c>
      <c r="AT132" s="644" t="s">
        <v>325</v>
      </c>
      <c r="AU132" s="644" t="s">
        <v>326</v>
      </c>
      <c r="AV132" s="644"/>
      <c r="AW132" s="644"/>
      <c r="AX132" s="644" t="s">
        <v>315</v>
      </c>
      <c r="AY132" s="646">
        <v>0</v>
      </c>
      <c r="AZ132" s="646">
        <v>10000</v>
      </c>
      <c r="BA132" s="644" t="s">
        <v>315</v>
      </c>
      <c r="BB132" s="644" t="s">
        <v>315</v>
      </c>
      <c r="BC132" s="644" t="s">
        <v>335</v>
      </c>
      <c r="BD132" s="646">
        <v>15</v>
      </c>
      <c r="BE132" s="644" t="s">
        <v>328</v>
      </c>
      <c r="BF132" s="644" t="s">
        <v>329</v>
      </c>
      <c r="BG132" s="644"/>
      <c r="BH132" s="644" t="s">
        <v>1793</v>
      </c>
      <c r="BI132" s="644" t="s">
        <v>1794</v>
      </c>
      <c r="BJ132" s="644" t="s">
        <v>1794</v>
      </c>
      <c r="BK132" s="644" t="s">
        <v>1794</v>
      </c>
      <c r="BL132" s="644"/>
      <c r="BM132" s="644" t="s">
        <v>605</v>
      </c>
      <c r="BN132" s="644"/>
      <c r="BO132" s="644" t="s">
        <v>1795</v>
      </c>
      <c r="BP132" s="644" t="s">
        <v>1796</v>
      </c>
      <c r="BQ132" s="644"/>
      <c r="BR132" s="644"/>
      <c r="BS132" s="644"/>
      <c r="BT132" s="644" t="s">
        <v>605</v>
      </c>
      <c r="BU132" s="644" t="s">
        <v>330</v>
      </c>
      <c r="BV132" s="644" t="s">
        <v>720</v>
      </c>
      <c r="BW132" s="644" t="s">
        <v>1064</v>
      </c>
      <c r="BX132" s="644" t="s">
        <v>1308</v>
      </c>
      <c r="BY132" s="644" t="s">
        <v>1308</v>
      </c>
      <c r="BZ132" s="644" t="s">
        <v>1797</v>
      </c>
      <c r="CA132" s="644" t="s">
        <v>1798</v>
      </c>
      <c r="CB132" s="644" t="s">
        <v>610</v>
      </c>
      <c r="CC132" s="648" t="s">
        <v>611</v>
      </c>
      <c r="CD132" s="644"/>
      <c r="CE132" s="644" t="s">
        <v>612</v>
      </c>
      <c r="CF132" s="644" t="s">
        <v>613</v>
      </c>
      <c r="CG132" s="644" t="s">
        <v>614</v>
      </c>
      <c r="CH132" s="643" t="s">
        <v>864</v>
      </c>
    </row>
    <row r="133" spans="1:86">
      <c r="A133" s="644" t="s">
        <v>1799</v>
      </c>
      <c r="B133" s="644" t="s">
        <v>314</v>
      </c>
      <c r="C133" s="644" t="s">
        <v>315</v>
      </c>
      <c r="D133" s="644" t="s">
        <v>315</v>
      </c>
      <c r="E133" s="644" t="s">
        <v>316</v>
      </c>
      <c r="F133" s="644" t="s">
        <v>1800</v>
      </c>
      <c r="G133" s="644" t="s">
        <v>317</v>
      </c>
      <c r="H133" s="644" t="s">
        <v>318</v>
      </c>
      <c r="I133" s="644" t="s">
        <v>316</v>
      </c>
      <c r="J133" s="644" t="s">
        <v>315</v>
      </c>
      <c r="M133" s="645">
        <v>44467.2010532407</v>
      </c>
      <c r="N133" s="645">
        <v>44733.844849537003</v>
      </c>
      <c r="O133" s="646">
        <v>4</v>
      </c>
      <c r="P133" s="646">
        <v>8192</v>
      </c>
      <c r="Q133" s="646">
        <v>1</v>
      </c>
      <c r="R133" s="646">
        <v>2</v>
      </c>
      <c r="S133" s="644" t="s">
        <v>1301</v>
      </c>
      <c r="T133" s="644" t="s">
        <v>320</v>
      </c>
      <c r="U133" s="644" t="s">
        <v>321</v>
      </c>
      <c r="V133" s="644" t="s">
        <v>321</v>
      </c>
      <c r="W133" s="644" t="s">
        <v>1801</v>
      </c>
      <c r="X133" s="644" t="s">
        <v>1243</v>
      </c>
      <c r="AD133" s="644"/>
      <c r="AE133" s="644"/>
      <c r="AF133" s="646">
        <v>1</v>
      </c>
      <c r="AG133" s="646">
        <v>8192</v>
      </c>
      <c r="AH133" s="644" t="s">
        <v>338</v>
      </c>
      <c r="AK133" s="644" t="s">
        <v>321</v>
      </c>
      <c r="AL133" s="644" t="s">
        <v>322</v>
      </c>
      <c r="AM133" s="644" t="s">
        <v>323</v>
      </c>
      <c r="AN133" s="646">
        <v>-1</v>
      </c>
      <c r="AO133" s="646">
        <v>-1</v>
      </c>
      <c r="AP133" s="646">
        <v>376819</v>
      </c>
      <c r="AQ133" s="646">
        <v>172067</v>
      </c>
      <c r="AR133" s="646">
        <v>163768</v>
      </c>
      <c r="AS133" s="644" t="s">
        <v>324</v>
      </c>
      <c r="AT133" s="644" t="s">
        <v>325</v>
      </c>
      <c r="AU133" s="644" t="s">
        <v>326</v>
      </c>
      <c r="AV133" s="644"/>
      <c r="AW133" s="644"/>
      <c r="AX133" s="644" t="s">
        <v>315</v>
      </c>
      <c r="AY133" s="646">
        <v>0</v>
      </c>
      <c r="AZ133" s="646">
        <v>10000</v>
      </c>
      <c r="BA133" s="644" t="s">
        <v>315</v>
      </c>
      <c r="BB133" s="644" t="s">
        <v>315</v>
      </c>
      <c r="BC133" s="644" t="s">
        <v>335</v>
      </c>
      <c r="BD133" s="646">
        <v>15</v>
      </c>
      <c r="BE133" s="644" t="s">
        <v>328</v>
      </c>
      <c r="BF133" s="644" t="s">
        <v>329</v>
      </c>
      <c r="BG133" s="644"/>
      <c r="BH133" s="644" t="s">
        <v>1802</v>
      </c>
      <c r="BI133" s="644" t="s">
        <v>1803</v>
      </c>
      <c r="BJ133" s="644" t="s">
        <v>1803</v>
      </c>
      <c r="BK133" s="644" t="s">
        <v>1803</v>
      </c>
      <c r="BL133" s="644"/>
      <c r="BM133" s="644"/>
      <c r="BN133" s="644"/>
      <c r="BO133" s="644" t="s">
        <v>1804</v>
      </c>
      <c r="BP133" s="644" t="s">
        <v>1805</v>
      </c>
      <c r="BQ133" s="644"/>
      <c r="BR133" s="644"/>
      <c r="BS133" s="644"/>
      <c r="BT133" s="644" t="s">
        <v>605</v>
      </c>
      <c r="BU133" s="644" t="s">
        <v>330</v>
      </c>
      <c r="BV133" s="644" t="s">
        <v>331</v>
      </c>
      <c r="BW133" s="644" t="s">
        <v>653</v>
      </c>
      <c r="BX133" s="644" t="s">
        <v>1308</v>
      </c>
      <c r="BY133" s="644" t="s">
        <v>1308</v>
      </c>
      <c r="BZ133" s="644" t="s">
        <v>1806</v>
      </c>
      <c r="CA133" s="644" t="s">
        <v>1807</v>
      </c>
      <c r="CB133" s="644" t="s">
        <v>610</v>
      </c>
      <c r="CC133" s="648" t="s">
        <v>611</v>
      </c>
      <c r="CD133" s="644"/>
      <c r="CE133" s="644"/>
      <c r="CF133" s="644" t="s">
        <v>613</v>
      </c>
      <c r="CG133" s="644" t="s">
        <v>614</v>
      </c>
      <c r="CH133" s="643" t="s">
        <v>864</v>
      </c>
    </row>
    <row r="134" spans="1:86">
      <c r="A134" s="644" t="s">
        <v>1808</v>
      </c>
      <c r="B134" s="644" t="s">
        <v>314</v>
      </c>
      <c r="C134" s="644" t="s">
        <v>315</v>
      </c>
      <c r="D134" s="644" t="s">
        <v>315</v>
      </c>
      <c r="E134" s="644" t="s">
        <v>316</v>
      </c>
      <c r="F134" s="644" t="s">
        <v>1809</v>
      </c>
      <c r="G134" s="644" t="s">
        <v>317</v>
      </c>
      <c r="H134" s="644" t="s">
        <v>318</v>
      </c>
      <c r="I134" s="644" t="s">
        <v>316</v>
      </c>
      <c r="J134" s="644" t="s">
        <v>315</v>
      </c>
      <c r="K134" s="645">
        <v>44741.549675925897</v>
      </c>
      <c r="M134" s="645">
        <v>44741.310821759304</v>
      </c>
      <c r="N134" s="645">
        <v>44741.548344907402</v>
      </c>
      <c r="O134" s="646">
        <v>4</v>
      </c>
      <c r="P134" s="646">
        <v>12288</v>
      </c>
      <c r="Q134" s="646">
        <v>1</v>
      </c>
      <c r="R134" s="646">
        <v>1</v>
      </c>
      <c r="S134" s="644" t="s">
        <v>319</v>
      </c>
      <c r="T134" s="644" t="s">
        <v>320</v>
      </c>
      <c r="V134" s="644" t="s">
        <v>321</v>
      </c>
      <c r="W134" s="644" t="s">
        <v>1810</v>
      </c>
      <c r="X134" s="644" t="s">
        <v>1811</v>
      </c>
      <c r="AD134" s="644"/>
      <c r="AE134" s="644"/>
      <c r="AF134" s="646">
        <v>4</v>
      </c>
      <c r="AG134" s="646">
        <v>72000</v>
      </c>
      <c r="AH134" s="644" t="s">
        <v>714</v>
      </c>
      <c r="AK134" s="644" t="s">
        <v>321</v>
      </c>
      <c r="AL134" s="644" t="s">
        <v>322</v>
      </c>
      <c r="AM134" s="644" t="s">
        <v>323</v>
      </c>
      <c r="AN134" s="646">
        <v>-1</v>
      </c>
      <c r="AO134" s="646">
        <v>-1</v>
      </c>
      <c r="AP134" s="646">
        <v>975064</v>
      </c>
      <c r="AQ134" s="646">
        <v>975064</v>
      </c>
      <c r="AR134" s="646">
        <v>962668</v>
      </c>
      <c r="AS134" s="644" t="s">
        <v>324</v>
      </c>
      <c r="AT134" s="644" t="s">
        <v>325</v>
      </c>
      <c r="AU134" s="644" t="s">
        <v>326</v>
      </c>
      <c r="AV134" s="644"/>
      <c r="AW134" s="644"/>
      <c r="AX134" s="644" t="s">
        <v>315</v>
      </c>
      <c r="AY134" s="646">
        <v>0</v>
      </c>
      <c r="AZ134" s="646">
        <v>10000</v>
      </c>
      <c r="BA134" s="644" t="s">
        <v>315</v>
      </c>
      <c r="BB134" s="644" t="s">
        <v>315</v>
      </c>
      <c r="BC134" s="644" t="s">
        <v>335</v>
      </c>
      <c r="BD134" s="646">
        <v>15</v>
      </c>
      <c r="BE134" s="644" t="s">
        <v>909</v>
      </c>
      <c r="BF134" s="644" t="s">
        <v>329</v>
      </c>
      <c r="BG134" s="644"/>
      <c r="BH134" s="644" t="s">
        <v>1812</v>
      </c>
      <c r="BI134" s="644" t="s">
        <v>1813</v>
      </c>
      <c r="BJ134" s="644" t="s">
        <v>1813</v>
      </c>
      <c r="BK134" s="644" t="s">
        <v>1813</v>
      </c>
      <c r="BL134" s="644" t="s">
        <v>1814</v>
      </c>
      <c r="BM134" s="644"/>
      <c r="BN134" s="644"/>
      <c r="BO134" s="644"/>
      <c r="BP134" s="644"/>
      <c r="BQ134" s="644"/>
      <c r="BR134" s="644"/>
      <c r="BS134" s="644"/>
      <c r="BT134" s="644"/>
      <c r="BU134" s="644" t="s">
        <v>330</v>
      </c>
      <c r="BV134" s="644" t="s">
        <v>720</v>
      </c>
      <c r="BW134" s="644" t="s">
        <v>1338</v>
      </c>
      <c r="BX134" s="644" t="s">
        <v>1815</v>
      </c>
      <c r="BY134" s="644" t="s">
        <v>1815</v>
      </c>
      <c r="BZ134" s="644" t="s">
        <v>1816</v>
      </c>
      <c r="CA134" s="644" t="s">
        <v>1817</v>
      </c>
      <c r="CB134" s="644" t="s">
        <v>610</v>
      </c>
      <c r="CC134" s="648" t="s">
        <v>611</v>
      </c>
      <c r="CD134" s="644"/>
      <c r="CE134" s="644"/>
      <c r="CF134" s="644" t="s">
        <v>613</v>
      </c>
      <c r="CG134" s="644" t="s">
        <v>614</v>
      </c>
      <c r="CH134" s="643" t="s">
        <v>864</v>
      </c>
    </row>
    <row r="135" spans="1:86">
      <c r="A135" s="644" t="s">
        <v>1818</v>
      </c>
      <c r="B135" s="644" t="s">
        <v>314</v>
      </c>
      <c r="C135" s="644" t="s">
        <v>315</v>
      </c>
      <c r="D135" s="644" t="s">
        <v>315</v>
      </c>
      <c r="E135" s="644" t="s">
        <v>316</v>
      </c>
      <c r="F135" s="644" t="s">
        <v>1819</v>
      </c>
      <c r="G135" s="644" t="s">
        <v>317</v>
      </c>
      <c r="H135" s="644" t="s">
        <v>318</v>
      </c>
      <c r="I135" s="644" t="s">
        <v>316</v>
      </c>
      <c r="J135" s="644" t="s">
        <v>315</v>
      </c>
      <c r="K135" s="645">
        <v>44727.2804861111</v>
      </c>
      <c r="M135" s="645">
        <v>25568.75</v>
      </c>
      <c r="N135" s="645">
        <v>44733.844907407401</v>
      </c>
      <c r="O135" s="646">
        <v>2</v>
      </c>
      <c r="P135" s="646">
        <v>8192</v>
      </c>
      <c r="Q135" s="646">
        <v>1</v>
      </c>
      <c r="R135" s="646">
        <v>1</v>
      </c>
      <c r="S135" s="644" t="s">
        <v>319</v>
      </c>
      <c r="T135" s="644" t="s">
        <v>320</v>
      </c>
      <c r="V135" s="644" t="s">
        <v>321</v>
      </c>
      <c r="W135" s="644" t="s">
        <v>1820</v>
      </c>
      <c r="X135" s="644" t="s">
        <v>1811</v>
      </c>
      <c r="AD135" s="644"/>
      <c r="AE135" s="644"/>
      <c r="AF135" s="646">
        <v>1</v>
      </c>
      <c r="AG135" s="646">
        <v>8192</v>
      </c>
      <c r="AH135" s="644" t="s">
        <v>714</v>
      </c>
      <c r="AK135" s="644" t="s">
        <v>321</v>
      </c>
      <c r="AL135" s="644" t="s">
        <v>322</v>
      </c>
      <c r="AM135" s="644" t="s">
        <v>323</v>
      </c>
      <c r="AN135" s="646">
        <v>-1</v>
      </c>
      <c r="AO135" s="646">
        <v>-1</v>
      </c>
      <c r="AP135" s="646">
        <v>421566</v>
      </c>
      <c r="AQ135" s="646">
        <v>421566</v>
      </c>
      <c r="AR135" s="646">
        <v>413288</v>
      </c>
      <c r="AS135" s="644" t="s">
        <v>324</v>
      </c>
      <c r="AT135" s="644" t="s">
        <v>325</v>
      </c>
      <c r="AU135" s="644" t="s">
        <v>326</v>
      </c>
      <c r="AV135" s="644"/>
      <c r="AW135" s="644"/>
      <c r="AX135" s="644" t="s">
        <v>315</v>
      </c>
      <c r="AY135" s="646">
        <v>0</v>
      </c>
      <c r="AZ135" s="646">
        <v>10000</v>
      </c>
      <c r="BA135" s="644" t="s">
        <v>315</v>
      </c>
      <c r="BB135" s="644" t="s">
        <v>315</v>
      </c>
      <c r="BC135" s="644" t="s">
        <v>335</v>
      </c>
      <c r="BD135" s="646">
        <v>15</v>
      </c>
      <c r="BE135" s="644" t="s">
        <v>909</v>
      </c>
      <c r="BF135" s="644" t="s">
        <v>329</v>
      </c>
      <c r="BG135" s="644"/>
      <c r="BH135" s="644" t="s">
        <v>1821</v>
      </c>
      <c r="BI135" s="644" t="s">
        <v>1822</v>
      </c>
      <c r="BJ135" s="644" t="s">
        <v>1822</v>
      </c>
      <c r="BK135" s="644" t="s">
        <v>1822</v>
      </c>
      <c r="BL135" s="644"/>
      <c r="BM135" s="644"/>
      <c r="BN135" s="644"/>
      <c r="BO135" s="644" t="s">
        <v>1823</v>
      </c>
      <c r="BP135" s="644" t="s">
        <v>1824</v>
      </c>
      <c r="BQ135" s="644"/>
      <c r="BR135" s="644"/>
      <c r="BS135" s="644"/>
      <c r="BT135" s="644" t="s">
        <v>605</v>
      </c>
      <c r="BU135" s="644" t="s">
        <v>330</v>
      </c>
      <c r="BV135" s="644" t="s">
        <v>720</v>
      </c>
      <c r="BW135" s="644" t="s">
        <v>1474</v>
      </c>
      <c r="BX135" s="644" t="s">
        <v>1815</v>
      </c>
      <c r="BY135" s="644" t="s">
        <v>1815</v>
      </c>
      <c r="BZ135" s="644" t="s">
        <v>1825</v>
      </c>
      <c r="CA135" s="644" t="s">
        <v>1826</v>
      </c>
      <c r="CB135" s="644" t="s">
        <v>610</v>
      </c>
      <c r="CC135" s="648" t="s">
        <v>611</v>
      </c>
      <c r="CD135" s="644"/>
      <c r="CE135" s="644"/>
      <c r="CF135" s="644" t="s">
        <v>613</v>
      </c>
      <c r="CG135" s="644" t="s">
        <v>614</v>
      </c>
      <c r="CH135" s="643" t="s">
        <v>864</v>
      </c>
    </row>
    <row r="136" spans="1:86">
      <c r="A136" s="644" t="s">
        <v>1827</v>
      </c>
      <c r="B136" s="644" t="s">
        <v>314</v>
      </c>
      <c r="C136" s="644" t="s">
        <v>315</v>
      </c>
      <c r="D136" s="644" t="s">
        <v>315</v>
      </c>
      <c r="E136" s="644" t="s">
        <v>316</v>
      </c>
      <c r="F136" s="644" t="s">
        <v>1828</v>
      </c>
      <c r="G136" s="644" t="s">
        <v>317</v>
      </c>
      <c r="H136" s="644" t="s">
        <v>318</v>
      </c>
      <c r="I136" s="644" t="s">
        <v>316</v>
      </c>
      <c r="J136" s="644" t="s">
        <v>315</v>
      </c>
      <c r="M136" s="645">
        <v>43747.620891203696</v>
      </c>
      <c r="N136" s="645">
        <v>44706.828425925902</v>
      </c>
      <c r="O136" s="646">
        <v>2</v>
      </c>
      <c r="P136" s="646">
        <v>61440</v>
      </c>
      <c r="Q136" s="646">
        <v>1</v>
      </c>
      <c r="R136" s="646">
        <v>6</v>
      </c>
      <c r="S136" s="644" t="s">
        <v>319</v>
      </c>
      <c r="T136" s="644" t="s">
        <v>320</v>
      </c>
      <c r="U136" s="644" t="s">
        <v>321</v>
      </c>
      <c r="V136" s="644" t="s">
        <v>321</v>
      </c>
      <c r="W136" s="644" t="s">
        <v>1829</v>
      </c>
      <c r="X136" s="644" t="s">
        <v>1830</v>
      </c>
      <c r="AD136" s="644"/>
      <c r="AE136" s="644"/>
      <c r="AF136" s="646">
        <v>1</v>
      </c>
      <c r="AG136" s="646">
        <v>8192</v>
      </c>
      <c r="AH136" s="644" t="s">
        <v>875</v>
      </c>
      <c r="AK136" s="644" t="s">
        <v>321</v>
      </c>
      <c r="AL136" s="644" t="s">
        <v>322</v>
      </c>
      <c r="AM136" s="644" t="s">
        <v>323</v>
      </c>
      <c r="AN136" s="646">
        <v>-1</v>
      </c>
      <c r="AO136" s="646">
        <v>-1</v>
      </c>
      <c r="AP136" s="646">
        <v>3591214</v>
      </c>
      <c r="AQ136" s="646">
        <v>3530434</v>
      </c>
      <c r="AR136" s="646">
        <v>3530344</v>
      </c>
      <c r="AS136" s="644" t="s">
        <v>324</v>
      </c>
      <c r="AT136" s="644" t="s">
        <v>325</v>
      </c>
      <c r="AU136" s="644" t="s">
        <v>326</v>
      </c>
      <c r="AV136" s="644"/>
      <c r="AW136" s="644"/>
      <c r="AX136" s="644" t="s">
        <v>315</v>
      </c>
      <c r="AY136" s="646">
        <v>5000</v>
      </c>
      <c r="AZ136" s="646">
        <v>10000</v>
      </c>
      <c r="BA136" s="644" t="s">
        <v>315</v>
      </c>
      <c r="BB136" s="644" t="s">
        <v>315</v>
      </c>
      <c r="BC136" s="644" t="s">
        <v>335</v>
      </c>
      <c r="BD136" s="646">
        <v>15</v>
      </c>
      <c r="BE136" s="644" t="s">
        <v>328</v>
      </c>
      <c r="BF136" s="644" t="s">
        <v>329</v>
      </c>
      <c r="BG136" s="644"/>
      <c r="BH136" s="644" t="s">
        <v>1831</v>
      </c>
      <c r="BI136" s="644" t="s">
        <v>1832</v>
      </c>
      <c r="BJ136" s="644" t="s">
        <v>1832</v>
      </c>
      <c r="BK136" s="644" t="s">
        <v>1832</v>
      </c>
      <c r="BL136" s="644" t="s">
        <v>1833</v>
      </c>
      <c r="BM136" s="644"/>
      <c r="BN136" s="644"/>
      <c r="BO136" s="644" t="s">
        <v>1834</v>
      </c>
      <c r="BP136" s="644" t="s">
        <v>1835</v>
      </c>
      <c r="BQ136" s="644"/>
      <c r="BR136" s="644"/>
      <c r="BS136" s="644"/>
      <c r="BT136" s="644" t="s">
        <v>605</v>
      </c>
      <c r="BU136" s="644" t="s">
        <v>330</v>
      </c>
      <c r="BV136" s="644" t="s">
        <v>881</v>
      </c>
      <c r="BW136" s="644" t="s">
        <v>1378</v>
      </c>
      <c r="BX136" s="644" t="s">
        <v>927</v>
      </c>
      <c r="BY136" s="644" t="s">
        <v>902</v>
      </c>
      <c r="BZ136" s="644" t="s">
        <v>1836</v>
      </c>
      <c r="CA136" s="644" t="s">
        <v>1837</v>
      </c>
      <c r="CB136" s="644" t="s">
        <v>610</v>
      </c>
      <c r="CC136" s="648" t="s">
        <v>611</v>
      </c>
      <c r="CD136" s="644"/>
      <c r="CE136" s="644"/>
      <c r="CF136" s="644" t="s">
        <v>613</v>
      </c>
      <c r="CG136" s="644" t="s">
        <v>614</v>
      </c>
      <c r="CH136" s="643" t="s">
        <v>615</v>
      </c>
    </row>
    <row r="137" spans="1:86">
      <c r="A137" s="644" t="s">
        <v>1838</v>
      </c>
      <c r="B137" s="644" t="s">
        <v>314</v>
      </c>
      <c r="C137" s="644" t="s">
        <v>315</v>
      </c>
      <c r="D137" s="644" t="s">
        <v>315</v>
      </c>
      <c r="E137" s="644" t="s">
        <v>316</v>
      </c>
      <c r="F137" s="644" t="s">
        <v>1838</v>
      </c>
      <c r="G137" s="644" t="s">
        <v>317</v>
      </c>
      <c r="H137" s="644" t="s">
        <v>318</v>
      </c>
      <c r="I137" s="644" t="s">
        <v>316</v>
      </c>
      <c r="J137" s="644" t="s">
        <v>315</v>
      </c>
      <c r="K137" s="645">
        <v>44721.386747685203</v>
      </c>
      <c r="M137" s="645">
        <v>43864.464201388902</v>
      </c>
      <c r="N137" s="645">
        <v>44721.386747685203</v>
      </c>
      <c r="O137" s="646">
        <v>8</v>
      </c>
      <c r="P137" s="646">
        <v>409600</v>
      </c>
      <c r="Q137" s="646">
        <v>1</v>
      </c>
      <c r="R137" s="646">
        <v>12</v>
      </c>
      <c r="S137" s="644" t="s">
        <v>319</v>
      </c>
      <c r="T137" s="644" t="s">
        <v>320</v>
      </c>
      <c r="U137" s="644" t="s">
        <v>321</v>
      </c>
      <c r="V137" s="644" t="s">
        <v>321</v>
      </c>
      <c r="W137" s="644" t="s">
        <v>1839</v>
      </c>
      <c r="X137" s="644" t="s">
        <v>1830</v>
      </c>
      <c r="AD137" s="644"/>
      <c r="AE137" s="644"/>
      <c r="AF137" s="646">
        <v>1</v>
      </c>
      <c r="AG137" s="646">
        <v>8192</v>
      </c>
      <c r="AH137" s="644" t="s">
        <v>714</v>
      </c>
      <c r="AK137" s="644" t="s">
        <v>321</v>
      </c>
      <c r="AL137" s="644" t="s">
        <v>322</v>
      </c>
      <c r="AM137" s="644" t="s">
        <v>323</v>
      </c>
      <c r="AN137" s="646">
        <v>-1</v>
      </c>
      <c r="AO137" s="646">
        <v>-1</v>
      </c>
      <c r="AP137" s="646">
        <v>44158866</v>
      </c>
      <c r="AQ137" s="646">
        <v>44158866</v>
      </c>
      <c r="AR137" s="646">
        <v>43749164</v>
      </c>
      <c r="AS137" s="644" t="s">
        <v>324</v>
      </c>
      <c r="AT137" s="644" t="s">
        <v>325</v>
      </c>
      <c r="AU137" s="644" t="s">
        <v>326</v>
      </c>
      <c r="AV137" s="644"/>
      <c r="AW137" s="644"/>
      <c r="AX137" s="644" t="s">
        <v>315</v>
      </c>
      <c r="AY137" s="646">
        <v>5000</v>
      </c>
      <c r="AZ137" s="646">
        <v>10000</v>
      </c>
      <c r="BA137" s="644" t="s">
        <v>315</v>
      </c>
      <c r="BB137" s="644" t="s">
        <v>315</v>
      </c>
      <c r="BC137" s="644" t="s">
        <v>335</v>
      </c>
      <c r="BD137" s="646">
        <v>15</v>
      </c>
      <c r="BE137" s="644" t="s">
        <v>909</v>
      </c>
      <c r="BF137" s="644" t="s">
        <v>329</v>
      </c>
      <c r="BG137" s="644"/>
      <c r="BH137" s="644" t="s">
        <v>1840</v>
      </c>
      <c r="BI137" s="644" t="s">
        <v>1841</v>
      </c>
      <c r="BJ137" s="644" t="s">
        <v>1841</v>
      </c>
      <c r="BK137" s="644" t="s">
        <v>1841</v>
      </c>
      <c r="BL137" s="644" t="s">
        <v>1833</v>
      </c>
      <c r="BM137" s="644"/>
      <c r="BN137" s="644"/>
      <c r="BO137" s="644" t="s">
        <v>1842</v>
      </c>
      <c r="BP137" s="644" t="s">
        <v>1843</v>
      </c>
      <c r="BQ137" s="644"/>
      <c r="BR137" s="644"/>
      <c r="BS137" s="644"/>
      <c r="BT137" s="644" t="s">
        <v>605</v>
      </c>
      <c r="BU137" s="644" t="s">
        <v>330</v>
      </c>
      <c r="BV137" s="644" t="s">
        <v>720</v>
      </c>
      <c r="BW137" s="644" t="s">
        <v>1844</v>
      </c>
      <c r="BX137" s="644" t="s">
        <v>927</v>
      </c>
      <c r="BY137" s="644" t="s">
        <v>902</v>
      </c>
      <c r="BZ137" s="644" t="s">
        <v>1845</v>
      </c>
      <c r="CA137" s="644" t="s">
        <v>1846</v>
      </c>
      <c r="CB137" s="644" t="s">
        <v>610</v>
      </c>
      <c r="CC137" s="648" t="s">
        <v>611</v>
      </c>
      <c r="CD137" s="644"/>
      <c r="CE137" s="644" t="s">
        <v>612</v>
      </c>
      <c r="CF137" s="644" t="s">
        <v>613</v>
      </c>
      <c r="CG137" s="644" t="s">
        <v>614</v>
      </c>
      <c r="CH137" s="643" t="s">
        <v>615</v>
      </c>
    </row>
    <row r="138" spans="1:86">
      <c r="A138" s="644" t="s">
        <v>1847</v>
      </c>
      <c r="B138" s="644" t="s">
        <v>333</v>
      </c>
      <c r="C138" s="644" t="s">
        <v>315</v>
      </c>
      <c r="D138" s="644" t="s">
        <v>315</v>
      </c>
      <c r="E138" s="644" t="s">
        <v>316</v>
      </c>
      <c r="G138" s="644" t="s">
        <v>317</v>
      </c>
      <c r="H138" s="644" t="s">
        <v>334</v>
      </c>
      <c r="I138" s="644" t="s">
        <v>323</v>
      </c>
      <c r="J138" s="644" t="s">
        <v>315</v>
      </c>
      <c r="M138" s="645">
        <v>44733.643229166701</v>
      </c>
      <c r="N138" s="645">
        <v>44734.548472222203</v>
      </c>
      <c r="O138" s="646">
        <v>2</v>
      </c>
      <c r="P138" s="646">
        <v>8192</v>
      </c>
      <c r="Q138" s="646">
        <v>1</v>
      </c>
      <c r="R138" s="646">
        <v>1</v>
      </c>
      <c r="T138" s="644" t="s">
        <v>320</v>
      </c>
      <c r="V138" s="644"/>
      <c r="W138" s="644"/>
      <c r="X138" s="644" t="s">
        <v>1848</v>
      </c>
      <c r="AD138" s="644"/>
      <c r="AE138" s="644"/>
      <c r="AF138" s="646">
        <v>1</v>
      </c>
      <c r="AG138" s="646">
        <v>8192</v>
      </c>
      <c r="AH138" s="644" t="s">
        <v>875</v>
      </c>
      <c r="AL138" s="644" t="s">
        <v>322</v>
      </c>
      <c r="AM138" s="644" t="s">
        <v>323</v>
      </c>
      <c r="AN138" s="646">
        <v>-1</v>
      </c>
      <c r="AO138" s="646">
        <v>-1</v>
      </c>
      <c r="AP138" s="646">
        <v>426273</v>
      </c>
      <c r="AQ138" s="646">
        <v>417869</v>
      </c>
      <c r="AR138" s="646">
        <v>417868</v>
      </c>
      <c r="AS138" s="644" t="s">
        <v>324</v>
      </c>
      <c r="AT138" s="644" t="s">
        <v>325</v>
      </c>
      <c r="AU138" s="644" t="s">
        <v>326</v>
      </c>
      <c r="AV138" s="644"/>
      <c r="AW138" s="644"/>
      <c r="AX138" s="644" t="s">
        <v>315</v>
      </c>
      <c r="AY138" s="646">
        <v>3000</v>
      </c>
      <c r="AZ138" s="646">
        <v>10000</v>
      </c>
      <c r="BA138" s="644" t="s">
        <v>315</v>
      </c>
      <c r="BB138" s="644" t="s">
        <v>315</v>
      </c>
      <c r="BC138" s="644" t="s">
        <v>335</v>
      </c>
      <c r="BD138" s="646">
        <v>14</v>
      </c>
      <c r="BE138" s="644" t="s">
        <v>328</v>
      </c>
      <c r="BF138" s="644" t="s">
        <v>329</v>
      </c>
      <c r="BG138" s="644"/>
      <c r="BH138" s="644" t="s">
        <v>1849</v>
      </c>
      <c r="BI138" s="644" t="s">
        <v>1850</v>
      </c>
      <c r="BJ138" s="644" t="s">
        <v>1850</v>
      </c>
      <c r="BK138" s="644" t="s">
        <v>1850</v>
      </c>
      <c r="BL138" s="644"/>
      <c r="BM138" s="644"/>
      <c r="BN138" s="644"/>
      <c r="BO138" s="644" t="s">
        <v>1851</v>
      </c>
      <c r="BP138" s="644" t="s">
        <v>1852</v>
      </c>
      <c r="BQ138" s="644"/>
      <c r="BR138" s="644"/>
      <c r="BS138" s="644"/>
      <c r="BT138" s="644" t="s">
        <v>605</v>
      </c>
      <c r="BU138" s="644" t="s">
        <v>330</v>
      </c>
      <c r="BV138" s="644" t="s">
        <v>881</v>
      </c>
      <c r="BW138" s="644" t="s">
        <v>893</v>
      </c>
      <c r="BX138" s="644" t="s">
        <v>341</v>
      </c>
      <c r="BY138" s="644"/>
      <c r="BZ138" s="644" t="s">
        <v>1853</v>
      </c>
      <c r="CA138" s="644" t="s">
        <v>1854</v>
      </c>
      <c r="CB138" s="644" t="s">
        <v>610</v>
      </c>
      <c r="CC138" s="648" t="s">
        <v>611</v>
      </c>
      <c r="CD138" s="644"/>
      <c r="CE138" s="644"/>
      <c r="CF138" s="644" t="s">
        <v>613</v>
      </c>
      <c r="CG138" s="644" t="s">
        <v>614</v>
      </c>
      <c r="CH138" s="643" t="s">
        <v>615</v>
      </c>
    </row>
    <row r="139" spans="1:86">
      <c r="A139" s="644" t="s">
        <v>1855</v>
      </c>
      <c r="B139" s="644" t="s">
        <v>314</v>
      </c>
      <c r="C139" s="644" t="s">
        <v>315</v>
      </c>
      <c r="D139" s="644" t="s">
        <v>315</v>
      </c>
      <c r="E139" s="644" t="s">
        <v>316</v>
      </c>
      <c r="F139" s="644" t="s">
        <v>1856</v>
      </c>
      <c r="G139" s="644" t="s">
        <v>317</v>
      </c>
      <c r="H139" s="644" t="s">
        <v>318</v>
      </c>
      <c r="I139" s="644" t="s">
        <v>316</v>
      </c>
      <c r="J139" s="644" t="s">
        <v>315</v>
      </c>
      <c r="K139" s="645">
        <v>44726.503599536998</v>
      </c>
      <c r="M139" s="645">
        <v>44726.502719907403</v>
      </c>
      <c r="N139" s="645">
        <v>44726.503587963001</v>
      </c>
      <c r="O139" s="646">
        <v>8</v>
      </c>
      <c r="P139" s="646">
        <v>32768</v>
      </c>
      <c r="Q139" s="646">
        <v>1</v>
      </c>
      <c r="R139" s="646">
        <v>2</v>
      </c>
      <c r="S139" s="644" t="s">
        <v>319</v>
      </c>
      <c r="T139" s="644" t="s">
        <v>320</v>
      </c>
      <c r="V139" s="644" t="s">
        <v>321</v>
      </c>
      <c r="W139" s="644" t="s">
        <v>1857</v>
      </c>
      <c r="X139" s="644" t="s">
        <v>704</v>
      </c>
      <c r="AD139" s="644"/>
      <c r="AE139" s="644"/>
      <c r="AF139" s="646">
        <v>1</v>
      </c>
      <c r="AG139" s="646">
        <v>8192</v>
      </c>
      <c r="AH139" s="644" t="s">
        <v>875</v>
      </c>
      <c r="AK139" s="644" t="s">
        <v>321</v>
      </c>
      <c r="AL139" s="644" t="s">
        <v>322</v>
      </c>
      <c r="AM139" s="644" t="s">
        <v>323</v>
      </c>
      <c r="AN139" s="646">
        <v>-1</v>
      </c>
      <c r="AO139" s="646">
        <v>-1</v>
      </c>
      <c r="AP139" s="646">
        <v>1077527</v>
      </c>
      <c r="AQ139" s="646">
        <v>1077527</v>
      </c>
      <c r="AR139" s="646">
        <v>1044664</v>
      </c>
      <c r="AS139" s="644" t="s">
        <v>324</v>
      </c>
      <c r="AT139" s="644" t="s">
        <v>325</v>
      </c>
      <c r="AU139" s="644" t="s">
        <v>326</v>
      </c>
      <c r="AV139" s="644"/>
      <c r="AW139" s="644"/>
      <c r="AX139" s="644" t="s">
        <v>315</v>
      </c>
      <c r="AY139" s="646">
        <v>5000</v>
      </c>
      <c r="AZ139" s="646">
        <v>10000</v>
      </c>
      <c r="BA139" s="644" t="s">
        <v>315</v>
      </c>
      <c r="BB139" s="644" t="s">
        <v>315</v>
      </c>
      <c r="BC139" s="644" t="s">
        <v>335</v>
      </c>
      <c r="BD139" s="646">
        <v>14</v>
      </c>
      <c r="BE139" s="644" t="s">
        <v>328</v>
      </c>
      <c r="BF139" s="644" t="s">
        <v>329</v>
      </c>
      <c r="BG139" s="644"/>
      <c r="BH139" s="644" t="s">
        <v>1858</v>
      </c>
      <c r="BI139" s="644" t="s">
        <v>1859</v>
      </c>
      <c r="BJ139" s="644" t="s">
        <v>1859</v>
      </c>
      <c r="BK139" s="644" t="s">
        <v>1859</v>
      </c>
      <c r="BL139" s="644"/>
      <c r="BM139" s="644"/>
      <c r="BN139" s="644"/>
      <c r="BO139" s="644" t="s">
        <v>1860</v>
      </c>
      <c r="BP139" s="644" t="s">
        <v>1861</v>
      </c>
      <c r="BQ139" s="644"/>
      <c r="BR139" s="644"/>
      <c r="BS139" s="644"/>
      <c r="BT139" s="644" t="s">
        <v>605</v>
      </c>
      <c r="BU139" s="644" t="s">
        <v>330</v>
      </c>
      <c r="BV139" s="644" t="s">
        <v>881</v>
      </c>
      <c r="BW139" s="644" t="s">
        <v>882</v>
      </c>
      <c r="BX139" s="644" t="s">
        <v>902</v>
      </c>
      <c r="BY139" s="644" t="s">
        <v>902</v>
      </c>
      <c r="BZ139" s="644" t="s">
        <v>1862</v>
      </c>
      <c r="CA139" s="644" t="s">
        <v>1863</v>
      </c>
      <c r="CB139" s="644" t="s">
        <v>610</v>
      </c>
      <c r="CC139" s="648" t="s">
        <v>611</v>
      </c>
      <c r="CD139" s="644"/>
      <c r="CE139" s="644"/>
      <c r="CF139" s="644" t="s">
        <v>613</v>
      </c>
      <c r="CG139" s="644" t="s">
        <v>614</v>
      </c>
      <c r="CH139" s="643" t="s">
        <v>615</v>
      </c>
    </row>
    <row r="140" spans="1:86">
      <c r="A140" s="644" t="s">
        <v>1864</v>
      </c>
      <c r="B140" s="644" t="s">
        <v>314</v>
      </c>
      <c r="C140" s="644" t="s">
        <v>315</v>
      </c>
      <c r="D140" s="644" t="s">
        <v>315</v>
      </c>
      <c r="E140" s="644" t="s">
        <v>316</v>
      </c>
      <c r="F140" s="644" t="s">
        <v>1865</v>
      </c>
      <c r="G140" s="644" t="s">
        <v>317</v>
      </c>
      <c r="H140" s="644" t="s">
        <v>318</v>
      </c>
      <c r="I140" s="644" t="s">
        <v>316</v>
      </c>
      <c r="J140" s="644" t="s">
        <v>315</v>
      </c>
      <c r="M140" s="645">
        <v>44588.069212962997</v>
      </c>
      <c r="N140" s="645">
        <v>44721.230486111097</v>
      </c>
      <c r="O140" s="646">
        <v>8</v>
      </c>
      <c r="P140" s="646">
        <v>32768</v>
      </c>
      <c r="Q140" s="646">
        <v>1</v>
      </c>
      <c r="R140" s="646">
        <v>3</v>
      </c>
      <c r="S140" s="644" t="s">
        <v>319</v>
      </c>
      <c r="T140" s="644" t="s">
        <v>320</v>
      </c>
      <c r="V140" s="644" t="s">
        <v>321</v>
      </c>
      <c r="W140" s="644" t="s">
        <v>1866</v>
      </c>
      <c r="X140" s="644" t="s">
        <v>704</v>
      </c>
      <c r="AD140" s="644"/>
      <c r="AE140" s="644"/>
      <c r="AF140" s="646">
        <v>1</v>
      </c>
      <c r="AG140" s="646">
        <v>4096</v>
      </c>
      <c r="AH140" s="644" t="s">
        <v>338</v>
      </c>
      <c r="AK140" s="644" t="s">
        <v>321</v>
      </c>
      <c r="AL140" s="644" t="s">
        <v>322</v>
      </c>
      <c r="AM140" s="644" t="s">
        <v>323</v>
      </c>
      <c r="AN140" s="646">
        <v>-1</v>
      </c>
      <c r="AO140" s="646">
        <v>-1</v>
      </c>
      <c r="AP140" s="646">
        <v>2539990</v>
      </c>
      <c r="AQ140" s="646">
        <v>2539990</v>
      </c>
      <c r="AR140" s="646">
        <v>2507116</v>
      </c>
      <c r="AS140" s="644" t="s">
        <v>324</v>
      </c>
      <c r="AT140" s="644" t="s">
        <v>325</v>
      </c>
      <c r="AU140" s="644" t="s">
        <v>326</v>
      </c>
      <c r="AV140" s="644"/>
      <c r="AW140" s="644"/>
      <c r="AX140" s="644" t="s">
        <v>315</v>
      </c>
      <c r="AY140" s="646">
        <v>5000</v>
      </c>
      <c r="AZ140" s="646">
        <v>10000</v>
      </c>
      <c r="BA140" s="644" t="s">
        <v>315</v>
      </c>
      <c r="BB140" s="644" t="s">
        <v>315</v>
      </c>
      <c r="BC140" s="644" t="s">
        <v>335</v>
      </c>
      <c r="BD140" s="646">
        <v>15</v>
      </c>
      <c r="BE140" s="644" t="s">
        <v>328</v>
      </c>
      <c r="BF140" s="644" t="s">
        <v>329</v>
      </c>
      <c r="BG140" s="644"/>
      <c r="BH140" s="644" t="s">
        <v>1867</v>
      </c>
      <c r="BI140" s="644" t="s">
        <v>1868</v>
      </c>
      <c r="BJ140" s="644" t="s">
        <v>1868</v>
      </c>
      <c r="BK140" s="644" t="s">
        <v>1868</v>
      </c>
      <c r="BL140" s="644"/>
      <c r="BM140" s="644"/>
      <c r="BN140" s="644"/>
      <c r="BO140" s="644" t="s">
        <v>1869</v>
      </c>
      <c r="BP140" s="644" t="s">
        <v>1870</v>
      </c>
      <c r="BQ140" s="644"/>
      <c r="BR140" s="644"/>
      <c r="BS140" s="644"/>
      <c r="BT140" s="644" t="s">
        <v>605</v>
      </c>
      <c r="BU140" s="644" t="s">
        <v>330</v>
      </c>
      <c r="BV140" s="644" t="s">
        <v>331</v>
      </c>
      <c r="BW140" s="644" t="s">
        <v>630</v>
      </c>
      <c r="BX140" s="644" t="s">
        <v>1367</v>
      </c>
      <c r="BY140" s="644" t="s">
        <v>1871</v>
      </c>
      <c r="BZ140" s="644" t="s">
        <v>1872</v>
      </c>
      <c r="CA140" s="644" t="s">
        <v>1873</v>
      </c>
      <c r="CB140" s="644" t="s">
        <v>610</v>
      </c>
      <c r="CC140" s="648" t="s">
        <v>611</v>
      </c>
      <c r="CD140" s="644"/>
      <c r="CE140" s="644"/>
      <c r="CF140" s="644" t="s">
        <v>613</v>
      </c>
      <c r="CG140" s="644" t="s">
        <v>614</v>
      </c>
      <c r="CH140" s="643" t="s">
        <v>615</v>
      </c>
    </row>
    <row r="141" spans="1:86">
      <c r="A141" s="644" t="s">
        <v>1874</v>
      </c>
      <c r="B141" s="644" t="s">
        <v>314</v>
      </c>
      <c r="C141" s="644" t="s">
        <v>315</v>
      </c>
      <c r="D141" s="644" t="s">
        <v>315</v>
      </c>
      <c r="E141" s="644" t="s">
        <v>316</v>
      </c>
      <c r="F141" s="644" t="s">
        <v>1875</v>
      </c>
      <c r="G141" s="644" t="s">
        <v>317</v>
      </c>
      <c r="H141" s="644" t="s">
        <v>318</v>
      </c>
      <c r="I141" s="644" t="s">
        <v>316</v>
      </c>
      <c r="J141" s="644" t="s">
        <v>315</v>
      </c>
      <c r="M141" s="645">
        <v>44588.071759259299</v>
      </c>
      <c r="N141" s="645">
        <v>44741.418472222198</v>
      </c>
      <c r="O141" s="646">
        <v>2</v>
      </c>
      <c r="P141" s="646">
        <v>3072</v>
      </c>
      <c r="Q141" s="646">
        <v>1</v>
      </c>
      <c r="R141" s="646">
        <v>1</v>
      </c>
      <c r="S141" s="644" t="s">
        <v>319</v>
      </c>
      <c r="T141" s="644" t="s">
        <v>320</v>
      </c>
      <c r="V141" s="644" t="s">
        <v>321</v>
      </c>
      <c r="W141" s="644" t="s">
        <v>1876</v>
      </c>
      <c r="X141" s="644" t="s">
        <v>704</v>
      </c>
      <c r="AD141" s="644"/>
      <c r="AE141" s="644"/>
      <c r="AF141" s="646">
        <v>1</v>
      </c>
      <c r="AG141" s="646">
        <v>8192</v>
      </c>
      <c r="AH141" s="644" t="s">
        <v>338</v>
      </c>
      <c r="AK141" s="644" t="s">
        <v>321</v>
      </c>
      <c r="AL141" s="644" t="s">
        <v>322</v>
      </c>
      <c r="AM141" s="644" t="s">
        <v>323</v>
      </c>
      <c r="AN141" s="646">
        <v>-1</v>
      </c>
      <c r="AO141" s="646">
        <v>-1</v>
      </c>
      <c r="AP141" s="646">
        <v>337448</v>
      </c>
      <c r="AQ141" s="646">
        <v>337448</v>
      </c>
      <c r="AR141" s="646">
        <v>334292</v>
      </c>
      <c r="AS141" s="644" t="s">
        <v>324</v>
      </c>
      <c r="AT141" s="644" t="s">
        <v>325</v>
      </c>
      <c r="AU141" s="644" t="s">
        <v>326</v>
      </c>
      <c r="AV141" s="644"/>
      <c r="AW141" s="644"/>
      <c r="AX141" s="644" t="s">
        <v>315</v>
      </c>
      <c r="AY141" s="646">
        <v>5000</v>
      </c>
      <c r="AZ141" s="646">
        <v>10000</v>
      </c>
      <c r="BA141" s="644" t="s">
        <v>315</v>
      </c>
      <c r="BB141" s="644" t="s">
        <v>315</v>
      </c>
      <c r="BC141" s="644" t="s">
        <v>335</v>
      </c>
      <c r="BD141" s="646">
        <v>15</v>
      </c>
      <c r="BE141" s="644" t="s">
        <v>328</v>
      </c>
      <c r="BF141" s="644" t="s">
        <v>329</v>
      </c>
      <c r="BG141" s="644"/>
      <c r="BH141" s="644" t="s">
        <v>1877</v>
      </c>
      <c r="BI141" s="644" t="s">
        <v>1878</v>
      </c>
      <c r="BJ141" s="644" t="s">
        <v>1878</v>
      </c>
      <c r="BK141" s="644" t="s">
        <v>1878</v>
      </c>
      <c r="BL141" s="644"/>
      <c r="BM141" s="644"/>
      <c r="BN141" s="644"/>
      <c r="BO141" s="644" t="s">
        <v>1879</v>
      </c>
      <c r="BP141" s="644" t="s">
        <v>1880</v>
      </c>
      <c r="BQ141" s="644"/>
      <c r="BR141" s="644"/>
      <c r="BS141" s="644"/>
      <c r="BT141" s="644" t="s">
        <v>605</v>
      </c>
      <c r="BU141" s="644" t="s">
        <v>330</v>
      </c>
      <c r="BV141" s="644" t="s">
        <v>331</v>
      </c>
      <c r="BW141" s="644" t="s">
        <v>606</v>
      </c>
      <c r="BX141" s="644" t="s">
        <v>1367</v>
      </c>
      <c r="BY141" s="644" t="s">
        <v>1871</v>
      </c>
      <c r="BZ141" s="644" t="s">
        <v>1881</v>
      </c>
      <c r="CA141" s="644" t="s">
        <v>1882</v>
      </c>
      <c r="CB141" s="644" t="s">
        <v>610</v>
      </c>
      <c r="CC141" s="648" t="s">
        <v>611</v>
      </c>
      <c r="CD141" s="644"/>
      <c r="CE141" s="644"/>
      <c r="CF141" s="644" t="s">
        <v>613</v>
      </c>
      <c r="CG141" s="644" t="s">
        <v>614</v>
      </c>
      <c r="CH141" s="643" t="s">
        <v>615</v>
      </c>
    </row>
    <row r="142" spans="1:86">
      <c r="A142" s="644" t="s">
        <v>1883</v>
      </c>
      <c r="B142" s="644" t="s">
        <v>314</v>
      </c>
      <c r="C142" s="644" t="s">
        <v>315</v>
      </c>
      <c r="D142" s="644" t="s">
        <v>315</v>
      </c>
      <c r="E142" s="644" t="s">
        <v>316</v>
      </c>
      <c r="F142" s="644" t="s">
        <v>1884</v>
      </c>
      <c r="G142" s="644" t="s">
        <v>317</v>
      </c>
      <c r="H142" s="644" t="s">
        <v>318</v>
      </c>
      <c r="I142" s="644" t="s">
        <v>316</v>
      </c>
      <c r="J142" s="644" t="s">
        <v>315</v>
      </c>
      <c r="M142" s="645">
        <v>44655.406134259298</v>
      </c>
      <c r="N142" s="645">
        <v>44734.564537036997</v>
      </c>
      <c r="O142" s="646">
        <v>4</v>
      </c>
      <c r="P142" s="646">
        <v>65536</v>
      </c>
      <c r="Q142" s="646">
        <v>1</v>
      </c>
      <c r="R142" s="646">
        <v>2</v>
      </c>
      <c r="S142" s="644" t="s">
        <v>319</v>
      </c>
      <c r="T142" s="644" t="s">
        <v>320</v>
      </c>
      <c r="V142" s="644" t="s">
        <v>321</v>
      </c>
      <c r="W142" s="644" t="s">
        <v>1885</v>
      </c>
      <c r="X142" s="644" t="s">
        <v>1886</v>
      </c>
      <c r="AD142" s="644"/>
      <c r="AE142" s="644"/>
      <c r="AF142" s="646">
        <v>1</v>
      </c>
      <c r="AG142" s="646">
        <v>8192</v>
      </c>
      <c r="AH142" s="644" t="s">
        <v>875</v>
      </c>
      <c r="AK142" s="644" t="s">
        <v>321</v>
      </c>
      <c r="AL142" s="644" t="s">
        <v>322</v>
      </c>
      <c r="AM142" s="644" t="s">
        <v>323</v>
      </c>
      <c r="AN142" s="646">
        <v>-1</v>
      </c>
      <c r="AO142" s="646">
        <v>-1</v>
      </c>
      <c r="AP142" s="646">
        <v>1360996</v>
      </c>
      <c r="AQ142" s="646">
        <v>1360996</v>
      </c>
      <c r="AR142" s="646">
        <v>1295368</v>
      </c>
      <c r="AS142" s="644" t="s">
        <v>324</v>
      </c>
      <c r="AT142" s="644" t="s">
        <v>325</v>
      </c>
      <c r="AU142" s="644" t="s">
        <v>326</v>
      </c>
      <c r="AV142" s="644"/>
      <c r="AW142" s="644"/>
      <c r="AX142" s="644" t="s">
        <v>315</v>
      </c>
      <c r="AY142" s="646">
        <v>3000</v>
      </c>
      <c r="AZ142" s="646">
        <v>10000</v>
      </c>
      <c r="BA142" s="644" t="s">
        <v>315</v>
      </c>
      <c r="BB142" s="644" t="s">
        <v>315</v>
      </c>
      <c r="BC142" s="644" t="s">
        <v>335</v>
      </c>
      <c r="BD142" s="646">
        <v>14</v>
      </c>
      <c r="BE142" s="644" t="s">
        <v>328</v>
      </c>
      <c r="BF142" s="644" t="s">
        <v>329</v>
      </c>
      <c r="BG142" s="644"/>
      <c r="BH142" s="644" t="s">
        <v>1887</v>
      </c>
      <c r="BI142" s="644" t="s">
        <v>1888</v>
      </c>
      <c r="BJ142" s="644" t="s">
        <v>1888</v>
      </c>
      <c r="BK142" s="644" t="s">
        <v>1888</v>
      </c>
      <c r="BL142" s="644"/>
      <c r="BM142" s="644"/>
      <c r="BN142" s="644"/>
      <c r="BO142" s="644" t="s">
        <v>1889</v>
      </c>
      <c r="BP142" s="644" t="s">
        <v>1890</v>
      </c>
      <c r="BQ142" s="644"/>
      <c r="BR142" s="644"/>
      <c r="BS142" s="644"/>
      <c r="BT142" s="644" t="s">
        <v>605</v>
      </c>
      <c r="BU142" s="644" t="s">
        <v>330</v>
      </c>
      <c r="BV142" s="644" t="s">
        <v>881</v>
      </c>
      <c r="BW142" s="644" t="s">
        <v>893</v>
      </c>
      <c r="BX142" s="644" t="s">
        <v>341</v>
      </c>
      <c r="BY142" s="644" t="s">
        <v>341</v>
      </c>
      <c r="BZ142" s="644" t="s">
        <v>1891</v>
      </c>
      <c r="CA142" s="644" t="s">
        <v>1892</v>
      </c>
      <c r="CB142" s="644" t="s">
        <v>610</v>
      </c>
      <c r="CC142" s="648" t="s">
        <v>611</v>
      </c>
      <c r="CD142" s="644"/>
      <c r="CE142" s="644"/>
      <c r="CF142" s="644" t="s">
        <v>613</v>
      </c>
      <c r="CG142" s="644" t="s">
        <v>614</v>
      </c>
      <c r="CH142" s="643" t="s">
        <v>615</v>
      </c>
    </row>
    <row r="143" spans="1:86">
      <c r="A143" s="644" t="s">
        <v>1893</v>
      </c>
      <c r="B143" s="644" t="s">
        <v>314</v>
      </c>
      <c r="C143" s="644" t="s">
        <v>315</v>
      </c>
      <c r="D143" s="644" t="s">
        <v>315</v>
      </c>
      <c r="E143" s="644" t="s">
        <v>316</v>
      </c>
      <c r="F143" s="644" t="s">
        <v>1894</v>
      </c>
      <c r="G143" s="644" t="s">
        <v>317</v>
      </c>
      <c r="H143" s="644" t="s">
        <v>318</v>
      </c>
      <c r="I143" s="644" t="s">
        <v>316</v>
      </c>
      <c r="J143" s="644" t="s">
        <v>315</v>
      </c>
      <c r="M143" s="645">
        <v>44655.457152777803</v>
      </c>
      <c r="N143" s="645">
        <v>44734.566064814797</v>
      </c>
      <c r="O143" s="646">
        <v>4</v>
      </c>
      <c r="P143" s="646">
        <v>65536</v>
      </c>
      <c r="Q143" s="646">
        <v>1</v>
      </c>
      <c r="R143" s="646">
        <v>2</v>
      </c>
      <c r="S143" s="644" t="s">
        <v>319</v>
      </c>
      <c r="T143" s="644" t="s">
        <v>320</v>
      </c>
      <c r="V143" s="644" t="s">
        <v>321</v>
      </c>
      <c r="W143" s="644" t="s">
        <v>1895</v>
      </c>
      <c r="X143" s="644" t="s">
        <v>1886</v>
      </c>
      <c r="AD143" s="644"/>
      <c r="AE143" s="644"/>
      <c r="AF143" s="646">
        <v>1</v>
      </c>
      <c r="AG143" s="646">
        <v>8192</v>
      </c>
      <c r="AH143" s="644" t="s">
        <v>875</v>
      </c>
      <c r="AK143" s="644" t="s">
        <v>321</v>
      </c>
      <c r="AL143" s="644" t="s">
        <v>322</v>
      </c>
      <c r="AM143" s="644" t="s">
        <v>323</v>
      </c>
      <c r="AN143" s="646">
        <v>-1</v>
      </c>
      <c r="AO143" s="646">
        <v>-1</v>
      </c>
      <c r="AP143" s="646">
        <v>1360995</v>
      </c>
      <c r="AQ143" s="646">
        <v>1360995</v>
      </c>
      <c r="AR143" s="646">
        <v>1295368</v>
      </c>
      <c r="AS143" s="644" t="s">
        <v>324</v>
      </c>
      <c r="AT143" s="644" t="s">
        <v>325</v>
      </c>
      <c r="AU143" s="644" t="s">
        <v>326</v>
      </c>
      <c r="AV143" s="644"/>
      <c r="AW143" s="644"/>
      <c r="AX143" s="644" t="s">
        <v>315</v>
      </c>
      <c r="AY143" s="646">
        <v>3000</v>
      </c>
      <c r="AZ143" s="646">
        <v>10000</v>
      </c>
      <c r="BA143" s="644" t="s">
        <v>315</v>
      </c>
      <c r="BB143" s="644" t="s">
        <v>315</v>
      </c>
      <c r="BC143" s="644" t="s">
        <v>335</v>
      </c>
      <c r="BD143" s="646">
        <v>14</v>
      </c>
      <c r="BE143" s="644" t="s">
        <v>328</v>
      </c>
      <c r="BF143" s="644" t="s">
        <v>329</v>
      </c>
      <c r="BG143" s="644"/>
      <c r="BH143" s="644" t="s">
        <v>1896</v>
      </c>
      <c r="BI143" s="644" t="s">
        <v>1897</v>
      </c>
      <c r="BJ143" s="644" t="s">
        <v>1897</v>
      </c>
      <c r="BK143" s="644" t="s">
        <v>1897</v>
      </c>
      <c r="BL143" s="644"/>
      <c r="BM143" s="644"/>
      <c r="BN143" s="644"/>
      <c r="BO143" s="644" t="s">
        <v>1898</v>
      </c>
      <c r="BP143" s="644" t="s">
        <v>1899</v>
      </c>
      <c r="BQ143" s="644"/>
      <c r="BR143" s="644"/>
      <c r="BS143" s="644"/>
      <c r="BT143" s="644" t="s">
        <v>605</v>
      </c>
      <c r="BU143" s="644" t="s">
        <v>330</v>
      </c>
      <c r="BV143" s="644" t="s">
        <v>881</v>
      </c>
      <c r="BW143" s="644" t="s">
        <v>893</v>
      </c>
      <c r="BX143" s="644" t="s">
        <v>341</v>
      </c>
      <c r="BY143" s="644" t="s">
        <v>341</v>
      </c>
      <c r="BZ143" s="644" t="s">
        <v>1900</v>
      </c>
      <c r="CA143" s="644" t="s">
        <v>1901</v>
      </c>
      <c r="CB143" s="644" t="s">
        <v>610</v>
      </c>
      <c r="CC143" s="648" t="s">
        <v>611</v>
      </c>
      <c r="CD143" s="644"/>
      <c r="CE143" s="644"/>
      <c r="CF143" s="644" t="s">
        <v>613</v>
      </c>
      <c r="CG143" s="644" t="s">
        <v>614</v>
      </c>
      <c r="CH143" s="643" t="s">
        <v>615</v>
      </c>
    </row>
    <row r="144" spans="1:86">
      <c r="A144" s="644" t="s">
        <v>1902</v>
      </c>
      <c r="B144" s="644" t="s">
        <v>314</v>
      </c>
      <c r="C144" s="644" t="s">
        <v>315</v>
      </c>
      <c r="D144" s="644" t="s">
        <v>315</v>
      </c>
      <c r="E144" s="644" t="s">
        <v>316</v>
      </c>
      <c r="F144" s="644" t="s">
        <v>1903</v>
      </c>
      <c r="G144" s="644" t="s">
        <v>317</v>
      </c>
      <c r="H144" s="644" t="s">
        <v>318</v>
      </c>
      <c r="I144" s="644" t="s">
        <v>316</v>
      </c>
      <c r="J144" s="644" t="s">
        <v>315</v>
      </c>
      <c r="K144" s="645">
        <v>44736.411527777796</v>
      </c>
      <c r="M144" s="645">
        <v>44734.539375</v>
      </c>
      <c r="N144" s="645">
        <v>44736.411701388897</v>
      </c>
      <c r="O144" s="646">
        <v>4</v>
      </c>
      <c r="P144" s="646">
        <v>8192</v>
      </c>
      <c r="Q144" s="646">
        <v>1</v>
      </c>
      <c r="R144" s="646">
        <v>2</v>
      </c>
      <c r="S144" s="644" t="s">
        <v>1301</v>
      </c>
      <c r="T144" s="644" t="s">
        <v>320</v>
      </c>
      <c r="V144" s="644"/>
      <c r="W144" s="644"/>
      <c r="X144" s="644" t="s">
        <v>704</v>
      </c>
      <c r="AD144" s="644"/>
      <c r="AE144" s="644"/>
      <c r="AF144" s="646">
        <v>1</v>
      </c>
      <c r="AG144" s="646">
        <v>8192</v>
      </c>
      <c r="AH144" s="644" t="s">
        <v>338</v>
      </c>
      <c r="AK144" s="644" t="s">
        <v>321</v>
      </c>
      <c r="AL144" s="644" t="s">
        <v>322</v>
      </c>
      <c r="AM144" s="644" t="s">
        <v>323</v>
      </c>
      <c r="AN144" s="646">
        <v>-1</v>
      </c>
      <c r="AO144" s="646">
        <v>-1</v>
      </c>
      <c r="AP144" s="646">
        <v>2565547</v>
      </c>
      <c r="AQ144" s="646">
        <v>2565547</v>
      </c>
      <c r="AR144" s="646">
        <v>2557268</v>
      </c>
      <c r="AS144" s="644" t="s">
        <v>324</v>
      </c>
      <c r="AT144" s="644" t="s">
        <v>325</v>
      </c>
      <c r="AU144" s="644" t="s">
        <v>326</v>
      </c>
      <c r="AV144" s="644"/>
      <c r="AW144" s="644"/>
      <c r="AX144" s="644" t="s">
        <v>315</v>
      </c>
      <c r="AY144" s="646">
        <v>10000</v>
      </c>
      <c r="AZ144" s="646">
        <v>10000</v>
      </c>
      <c r="BA144" s="644" t="s">
        <v>315</v>
      </c>
      <c r="BB144" s="644" t="s">
        <v>315</v>
      </c>
      <c r="BC144" s="644" t="s">
        <v>335</v>
      </c>
      <c r="BD144" s="646">
        <v>14</v>
      </c>
      <c r="BE144" s="644" t="s">
        <v>328</v>
      </c>
      <c r="BF144" s="644" t="s">
        <v>329</v>
      </c>
      <c r="BG144" s="644"/>
      <c r="BH144" s="644" t="s">
        <v>1904</v>
      </c>
      <c r="BI144" s="644" t="s">
        <v>1905</v>
      </c>
      <c r="BJ144" s="644" t="s">
        <v>1905</v>
      </c>
      <c r="BK144" s="644" t="s">
        <v>1905</v>
      </c>
      <c r="BL144" s="644"/>
      <c r="BM144" s="644"/>
      <c r="BN144" s="644"/>
      <c r="BO144" s="644" t="s">
        <v>1906</v>
      </c>
      <c r="BP144" s="644" t="s">
        <v>1907</v>
      </c>
      <c r="BQ144" s="644"/>
      <c r="BR144" s="644"/>
      <c r="BS144" s="644"/>
      <c r="BT144" s="644" t="s">
        <v>605</v>
      </c>
      <c r="BU144" s="644" t="s">
        <v>330</v>
      </c>
      <c r="BV144" s="644" t="s">
        <v>331</v>
      </c>
      <c r="BW144" s="644" t="s">
        <v>742</v>
      </c>
      <c r="BX144" s="644" t="s">
        <v>1871</v>
      </c>
      <c r="BY144" s="644" t="s">
        <v>1871</v>
      </c>
      <c r="BZ144" s="644" t="s">
        <v>1908</v>
      </c>
      <c r="CA144" s="644" t="s">
        <v>1909</v>
      </c>
      <c r="CB144" s="644" t="s">
        <v>610</v>
      </c>
      <c r="CC144" s="648" t="s">
        <v>611</v>
      </c>
      <c r="CD144" s="644"/>
      <c r="CE144" s="644"/>
      <c r="CF144" s="644" t="s">
        <v>613</v>
      </c>
      <c r="CG144" s="644" t="s">
        <v>614</v>
      </c>
      <c r="CH144" s="643" t="s">
        <v>615</v>
      </c>
    </row>
    <row r="145" spans="1:86">
      <c r="A145" s="644" t="s">
        <v>1910</v>
      </c>
      <c r="B145" s="644" t="s">
        <v>314</v>
      </c>
      <c r="C145" s="644" t="s">
        <v>315</v>
      </c>
      <c r="D145" s="644" t="s">
        <v>315</v>
      </c>
      <c r="E145" s="644" t="s">
        <v>316</v>
      </c>
      <c r="F145" s="644" t="s">
        <v>1911</v>
      </c>
      <c r="G145" s="644" t="s">
        <v>317</v>
      </c>
      <c r="H145" s="644" t="s">
        <v>318</v>
      </c>
      <c r="I145" s="644" t="s">
        <v>316</v>
      </c>
      <c r="J145" s="644" t="s">
        <v>315</v>
      </c>
      <c r="M145" s="645">
        <v>44655.458888888897</v>
      </c>
      <c r="N145" s="645">
        <v>44734.564537036997</v>
      </c>
      <c r="O145" s="646">
        <v>2</v>
      </c>
      <c r="P145" s="646">
        <v>32768</v>
      </c>
      <c r="Q145" s="646">
        <v>1</v>
      </c>
      <c r="R145" s="646">
        <v>3</v>
      </c>
      <c r="S145" s="644" t="s">
        <v>319</v>
      </c>
      <c r="T145" s="644" t="s">
        <v>320</v>
      </c>
      <c r="V145" s="644" t="s">
        <v>321</v>
      </c>
      <c r="W145" s="644" t="s">
        <v>1912</v>
      </c>
      <c r="X145" s="644" t="s">
        <v>1886</v>
      </c>
      <c r="AD145" s="644"/>
      <c r="AE145" s="644"/>
      <c r="AF145" s="646">
        <v>1</v>
      </c>
      <c r="AG145" s="646">
        <v>8192</v>
      </c>
      <c r="AH145" s="644" t="s">
        <v>875</v>
      </c>
      <c r="AK145" s="644" t="s">
        <v>321</v>
      </c>
      <c r="AL145" s="644" t="s">
        <v>322</v>
      </c>
      <c r="AM145" s="644" t="s">
        <v>323</v>
      </c>
      <c r="AN145" s="646">
        <v>-1</v>
      </c>
      <c r="AO145" s="646">
        <v>-1</v>
      </c>
      <c r="AP145" s="646">
        <v>1537173</v>
      </c>
      <c r="AQ145" s="646">
        <v>1537173</v>
      </c>
      <c r="AR145" s="646">
        <v>1504316</v>
      </c>
      <c r="AS145" s="644" t="s">
        <v>324</v>
      </c>
      <c r="AT145" s="644" t="s">
        <v>325</v>
      </c>
      <c r="AU145" s="644" t="s">
        <v>326</v>
      </c>
      <c r="AV145" s="644"/>
      <c r="AW145" s="644"/>
      <c r="AX145" s="644" t="s">
        <v>315</v>
      </c>
      <c r="AY145" s="646">
        <v>3000</v>
      </c>
      <c r="AZ145" s="646">
        <v>10000</v>
      </c>
      <c r="BA145" s="644" t="s">
        <v>315</v>
      </c>
      <c r="BB145" s="644" t="s">
        <v>315</v>
      </c>
      <c r="BC145" s="644" t="s">
        <v>335</v>
      </c>
      <c r="BD145" s="646">
        <v>14</v>
      </c>
      <c r="BE145" s="644" t="s">
        <v>328</v>
      </c>
      <c r="BF145" s="644" t="s">
        <v>329</v>
      </c>
      <c r="BG145" s="644"/>
      <c r="BH145" s="644" t="s">
        <v>1913</v>
      </c>
      <c r="BI145" s="644" t="s">
        <v>1914</v>
      </c>
      <c r="BJ145" s="644" t="s">
        <v>1914</v>
      </c>
      <c r="BK145" s="644" t="s">
        <v>1914</v>
      </c>
      <c r="BL145" s="644"/>
      <c r="BM145" s="644"/>
      <c r="BN145" s="644"/>
      <c r="BO145" s="644" t="s">
        <v>1915</v>
      </c>
      <c r="BP145" s="644" t="s">
        <v>1916</v>
      </c>
      <c r="BQ145" s="644"/>
      <c r="BR145" s="644"/>
      <c r="BS145" s="644"/>
      <c r="BT145" s="644" t="s">
        <v>605</v>
      </c>
      <c r="BU145" s="644" t="s">
        <v>330</v>
      </c>
      <c r="BV145" s="644" t="s">
        <v>881</v>
      </c>
      <c r="BW145" s="644" t="s">
        <v>893</v>
      </c>
      <c r="BX145" s="644" t="s">
        <v>341</v>
      </c>
      <c r="BY145" s="644" t="s">
        <v>341</v>
      </c>
      <c r="BZ145" s="644" t="s">
        <v>1917</v>
      </c>
      <c r="CA145" s="644" t="s">
        <v>1918</v>
      </c>
      <c r="CB145" s="644" t="s">
        <v>610</v>
      </c>
      <c r="CC145" s="648" t="s">
        <v>611</v>
      </c>
      <c r="CD145" s="644"/>
      <c r="CE145" s="644"/>
      <c r="CF145" s="644" t="s">
        <v>613</v>
      </c>
      <c r="CG145" s="644" t="s">
        <v>614</v>
      </c>
      <c r="CH145" s="643" t="s">
        <v>615</v>
      </c>
    </row>
    <row r="146" spans="1:86">
      <c r="A146" s="644" t="s">
        <v>1919</v>
      </c>
      <c r="B146" s="644" t="s">
        <v>314</v>
      </c>
      <c r="C146" s="644" t="s">
        <v>315</v>
      </c>
      <c r="D146" s="644" t="s">
        <v>315</v>
      </c>
      <c r="E146" s="644" t="s">
        <v>316</v>
      </c>
      <c r="F146" s="644" t="s">
        <v>1920</v>
      </c>
      <c r="G146" s="644" t="s">
        <v>317</v>
      </c>
      <c r="H146" s="644" t="s">
        <v>318</v>
      </c>
      <c r="I146" s="644" t="s">
        <v>316</v>
      </c>
      <c r="J146" s="644" t="s">
        <v>315</v>
      </c>
      <c r="M146" s="645">
        <v>44655.4609375</v>
      </c>
      <c r="N146" s="645">
        <v>44734.566550925898</v>
      </c>
      <c r="O146" s="646">
        <v>2</v>
      </c>
      <c r="P146" s="646">
        <v>32768</v>
      </c>
      <c r="Q146" s="646">
        <v>1</v>
      </c>
      <c r="R146" s="646">
        <v>3</v>
      </c>
      <c r="S146" s="644" t="s">
        <v>319</v>
      </c>
      <c r="T146" s="644" t="s">
        <v>320</v>
      </c>
      <c r="V146" s="644" t="s">
        <v>321</v>
      </c>
      <c r="W146" s="644" t="s">
        <v>1921</v>
      </c>
      <c r="X146" s="644" t="s">
        <v>1886</v>
      </c>
      <c r="AD146" s="644"/>
      <c r="AE146" s="644"/>
      <c r="AF146" s="646">
        <v>1</v>
      </c>
      <c r="AG146" s="646">
        <v>8192</v>
      </c>
      <c r="AH146" s="644" t="s">
        <v>875</v>
      </c>
      <c r="AK146" s="644" t="s">
        <v>321</v>
      </c>
      <c r="AL146" s="644" t="s">
        <v>322</v>
      </c>
      <c r="AM146" s="644" t="s">
        <v>323</v>
      </c>
      <c r="AN146" s="646">
        <v>-1</v>
      </c>
      <c r="AO146" s="646">
        <v>-1</v>
      </c>
      <c r="AP146" s="646">
        <v>770149</v>
      </c>
      <c r="AQ146" s="646">
        <v>87745</v>
      </c>
      <c r="AR146" s="646">
        <v>54876</v>
      </c>
      <c r="AS146" s="644" t="s">
        <v>324</v>
      </c>
      <c r="AT146" s="644" t="s">
        <v>325</v>
      </c>
      <c r="AU146" s="644" t="s">
        <v>326</v>
      </c>
      <c r="AV146" s="644"/>
      <c r="AW146" s="644"/>
      <c r="AX146" s="644" t="s">
        <v>315</v>
      </c>
      <c r="AY146" s="646">
        <v>3000</v>
      </c>
      <c r="AZ146" s="646">
        <v>10000</v>
      </c>
      <c r="BA146" s="644" t="s">
        <v>315</v>
      </c>
      <c r="BB146" s="644" t="s">
        <v>315</v>
      </c>
      <c r="BC146" s="644" t="s">
        <v>335</v>
      </c>
      <c r="BD146" s="646">
        <v>14</v>
      </c>
      <c r="BE146" s="644" t="s">
        <v>328</v>
      </c>
      <c r="BF146" s="644" t="s">
        <v>329</v>
      </c>
      <c r="BG146" s="644"/>
      <c r="BH146" s="644" t="s">
        <v>1922</v>
      </c>
      <c r="BI146" s="644" t="s">
        <v>1923</v>
      </c>
      <c r="BJ146" s="644" t="s">
        <v>1923</v>
      </c>
      <c r="BK146" s="644" t="s">
        <v>1923</v>
      </c>
      <c r="BL146" s="644"/>
      <c r="BM146" s="644"/>
      <c r="BN146" s="644"/>
      <c r="BO146" s="644" t="s">
        <v>1924</v>
      </c>
      <c r="BP146" s="644" t="s">
        <v>1925</v>
      </c>
      <c r="BQ146" s="644"/>
      <c r="BR146" s="644"/>
      <c r="BS146" s="644"/>
      <c r="BT146" s="644" t="s">
        <v>605</v>
      </c>
      <c r="BU146" s="644" t="s">
        <v>330</v>
      </c>
      <c r="BV146" s="644" t="s">
        <v>881</v>
      </c>
      <c r="BW146" s="644" t="s">
        <v>882</v>
      </c>
      <c r="BX146" s="644" t="s">
        <v>341</v>
      </c>
      <c r="BY146" s="644" t="s">
        <v>341</v>
      </c>
      <c r="BZ146" s="644" t="s">
        <v>1926</v>
      </c>
      <c r="CA146" s="644" t="s">
        <v>1927</v>
      </c>
      <c r="CB146" s="644" t="s">
        <v>610</v>
      </c>
      <c r="CC146" s="648" t="s">
        <v>611</v>
      </c>
      <c r="CD146" s="644"/>
      <c r="CE146" s="644"/>
      <c r="CF146" s="644" t="s">
        <v>613</v>
      </c>
      <c r="CG146" s="644" t="s">
        <v>614</v>
      </c>
      <c r="CH146" s="643" t="s">
        <v>615</v>
      </c>
    </row>
    <row r="147" spans="1:86">
      <c r="A147" s="644" t="s">
        <v>1928</v>
      </c>
      <c r="B147" s="644" t="s">
        <v>314</v>
      </c>
      <c r="C147" s="644" t="s">
        <v>315</v>
      </c>
      <c r="D147" s="644" t="s">
        <v>315</v>
      </c>
      <c r="E147" s="644" t="s">
        <v>316</v>
      </c>
      <c r="F147" s="644" t="s">
        <v>1929</v>
      </c>
      <c r="G147" s="644" t="s">
        <v>317</v>
      </c>
      <c r="H147" s="644" t="s">
        <v>318</v>
      </c>
      <c r="I147" s="644" t="s">
        <v>316</v>
      </c>
      <c r="J147" s="644" t="s">
        <v>315</v>
      </c>
      <c r="M147" s="645">
        <v>44655.461967592601</v>
      </c>
      <c r="N147" s="645">
        <v>44734.566550925898</v>
      </c>
      <c r="O147" s="646">
        <v>2</v>
      </c>
      <c r="P147" s="646">
        <v>32768</v>
      </c>
      <c r="Q147" s="646">
        <v>1</v>
      </c>
      <c r="R147" s="646">
        <v>3</v>
      </c>
      <c r="S147" s="644" t="s">
        <v>319</v>
      </c>
      <c r="T147" s="644" t="s">
        <v>320</v>
      </c>
      <c r="V147" s="644" t="s">
        <v>321</v>
      </c>
      <c r="W147" s="644" t="s">
        <v>1930</v>
      </c>
      <c r="X147" s="644" t="s">
        <v>1886</v>
      </c>
      <c r="AD147" s="644"/>
      <c r="AE147" s="644"/>
      <c r="AF147" s="646">
        <v>1</v>
      </c>
      <c r="AG147" s="646">
        <v>8192</v>
      </c>
      <c r="AH147" s="644" t="s">
        <v>875</v>
      </c>
      <c r="AK147" s="644" t="s">
        <v>321</v>
      </c>
      <c r="AL147" s="644" t="s">
        <v>322</v>
      </c>
      <c r="AM147" s="644" t="s">
        <v>323</v>
      </c>
      <c r="AN147" s="646">
        <v>-1</v>
      </c>
      <c r="AO147" s="646">
        <v>-1</v>
      </c>
      <c r="AP147" s="646">
        <v>770137</v>
      </c>
      <c r="AQ147" s="646">
        <v>88061</v>
      </c>
      <c r="AR147" s="646">
        <v>55204</v>
      </c>
      <c r="AS147" s="644" t="s">
        <v>324</v>
      </c>
      <c r="AT147" s="644" t="s">
        <v>325</v>
      </c>
      <c r="AU147" s="644" t="s">
        <v>326</v>
      </c>
      <c r="AV147" s="644"/>
      <c r="AW147" s="644"/>
      <c r="AX147" s="644" t="s">
        <v>315</v>
      </c>
      <c r="AY147" s="646">
        <v>3000</v>
      </c>
      <c r="AZ147" s="646">
        <v>10000</v>
      </c>
      <c r="BA147" s="644" t="s">
        <v>315</v>
      </c>
      <c r="BB147" s="644" t="s">
        <v>315</v>
      </c>
      <c r="BC147" s="644" t="s">
        <v>335</v>
      </c>
      <c r="BD147" s="646">
        <v>14</v>
      </c>
      <c r="BE147" s="644" t="s">
        <v>328</v>
      </c>
      <c r="BF147" s="644" t="s">
        <v>329</v>
      </c>
      <c r="BG147" s="644"/>
      <c r="BH147" s="644" t="s">
        <v>1931</v>
      </c>
      <c r="BI147" s="644" t="s">
        <v>1932</v>
      </c>
      <c r="BJ147" s="644" t="s">
        <v>1932</v>
      </c>
      <c r="BK147" s="644" t="s">
        <v>1932</v>
      </c>
      <c r="BL147" s="644"/>
      <c r="BM147" s="644"/>
      <c r="BN147" s="644"/>
      <c r="BO147" s="644" t="s">
        <v>1933</v>
      </c>
      <c r="BP147" s="644" t="s">
        <v>1934</v>
      </c>
      <c r="BQ147" s="644"/>
      <c r="BR147" s="644"/>
      <c r="BS147" s="644"/>
      <c r="BT147" s="644" t="s">
        <v>605</v>
      </c>
      <c r="BU147" s="644" t="s">
        <v>330</v>
      </c>
      <c r="BV147" s="644" t="s">
        <v>881</v>
      </c>
      <c r="BW147" s="644" t="s">
        <v>882</v>
      </c>
      <c r="BX147" s="644" t="s">
        <v>341</v>
      </c>
      <c r="BY147" s="644" t="s">
        <v>341</v>
      </c>
      <c r="BZ147" s="644" t="s">
        <v>1935</v>
      </c>
      <c r="CA147" s="644" t="s">
        <v>1936</v>
      </c>
      <c r="CB147" s="644" t="s">
        <v>610</v>
      </c>
      <c r="CC147" s="648" t="s">
        <v>611</v>
      </c>
      <c r="CD147" s="644"/>
      <c r="CE147" s="644"/>
      <c r="CF147" s="644" t="s">
        <v>613</v>
      </c>
      <c r="CG147" s="644" t="s">
        <v>614</v>
      </c>
      <c r="CH147" s="643" t="s">
        <v>615</v>
      </c>
    </row>
    <row r="148" spans="1:86">
      <c r="A148" s="644" t="s">
        <v>1937</v>
      </c>
      <c r="B148" s="644" t="s">
        <v>314</v>
      </c>
      <c r="C148" s="644" t="s">
        <v>315</v>
      </c>
      <c r="D148" s="644" t="s">
        <v>315</v>
      </c>
      <c r="E148" s="644" t="s">
        <v>316</v>
      </c>
      <c r="F148" s="644" t="s">
        <v>1938</v>
      </c>
      <c r="G148" s="644" t="s">
        <v>317</v>
      </c>
      <c r="H148" s="644" t="s">
        <v>318</v>
      </c>
      <c r="I148" s="644" t="s">
        <v>316</v>
      </c>
      <c r="J148" s="644" t="s">
        <v>315</v>
      </c>
      <c r="M148" s="645">
        <v>44622.552951388898</v>
      </c>
      <c r="N148" s="645">
        <v>44720.7167708333</v>
      </c>
      <c r="O148" s="646">
        <v>8</v>
      </c>
      <c r="P148" s="646">
        <v>24576</v>
      </c>
      <c r="Q148" s="646">
        <v>1</v>
      </c>
      <c r="R148" s="646">
        <v>3</v>
      </c>
      <c r="S148" s="644" t="s">
        <v>319</v>
      </c>
      <c r="T148" s="644" t="s">
        <v>320</v>
      </c>
      <c r="V148" s="644" t="s">
        <v>321</v>
      </c>
      <c r="W148" s="644" t="s">
        <v>1939</v>
      </c>
      <c r="X148" s="644" t="s">
        <v>1886</v>
      </c>
      <c r="AD148" s="644"/>
      <c r="AE148" s="644"/>
      <c r="AF148" s="646">
        <v>1</v>
      </c>
      <c r="AG148" s="646">
        <v>8192</v>
      </c>
      <c r="AH148" s="644" t="s">
        <v>338</v>
      </c>
      <c r="AK148" s="644" t="s">
        <v>321</v>
      </c>
      <c r="AL148" s="644" t="s">
        <v>322</v>
      </c>
      <c r="AM148" s="644" t="s">
        <v>323</v>
      </c>
      <c r="AN148" s="646">
        <v>-1</v>
      </c>
      <c r="AO148" s="646">
        <v>-1</v>
      </c>
      <c r="AP148" s="646">
        <v>1905051</v>
      </c>
      <c r="AQ148" s="646">
        <v>1905051</v>
      </c>
      <c r="AR148" s="646">
        <v>1880372</v>
      </c>
      <c r="AS148" s="644" t="s">
        <v>324</v>
      </c>
      <c r="AT148" s="644" t="s">
        <v>325</v>
      </c>
      <c r="AU148" s="644" t="s">
        <v>326</v>
      </c>
      <c r="AV148" s="644"/>
      <c r="AW148" s="644"/>
      <c r="AX148" s="644" t="s">
        <v>315</v>
      </c>
      <c r="AY148" s="646">
        <v>5000</v>
      </c>
      <c r="AZ148" s="646">
        <v>10000</v>
      </c>
      <c r="BA148" s="644" t="s">
        <v>315</v>
      </c>
      <c r="BB148" s="644" t="s">
        <v>315</v>
      </c>
      <c r="BC148" s="644" t="s">
        <v>335</v>
      </c>
      <c r="BD148" s="646">
        <v>14</v>
      </c>
      <c r="BE148" s="644" t="s">
        <v>328</v>
      </c>
      <c r="BF148" s="644" t="s">
        <v>329</v>
      </c>
      <c r="BG148" s="644"/>
      <c r="BH148" s="644" t="s">
        <v>1940</v>
      </c>
      <c r="BI148" s="644" t="s">
        <v>1941</v>
      </c>
      <c r="BJ148" s="644" t="s">
        <v>1941</v>
      </c>
      <c r="BK148" s="644" t="s">
        <v>1941</v>
      </c>
      <c r="BL148" s="644"/>
      <c r="BM148" s="644"/>
      <c r="BN148" s="644"/>
      <c r="BO148" s="644" t="s">
        <v>1942</v>
      </c>
      <c r="BP148" s="644" t="s">
        <v>1943</v>
      </c>
      <c r="BQ148" s="644"/>
      <c r="BR148" s="644"/>
      <c r="BS148" s="644"/>
      <c r="BT148" s="644" t="s">
        <v>605</v>
      </c>
      <c r="BU148" s="644" t="s">
        <v>330</v>
      </c>
      <c r="BV148" s="644" t="s">
        <v>331</v>
      </c>
      <c r="BW148" s="644" t="s">
        <v>683</v>
      </c>
      <c r="BX148" s="644" t="s">
        <v>902</v>
      </c>
      <c r="BY148" s="644" t="s">
        <v>902</v>
      </c>
      <c r="BZ148" s="644" t="s">
        <v>1944</v>
      </c>
      <c r="CA148" s="644" t="s">
        <v>1945</v>
      </c>
      <c r="CB148" s="644" t="s">
        <v>610</v>
      </c>
      <c r="CC148" s="648" t="s">
        <v>611</v>
      </c>
      <c r="CD148" s="644"/>
      <c r="CE148" s="644"/>
      <c r="CF148" s="644" t="s">
        <v>613</v>
      </c>
      <c r="CG148" s="644" t="s">
        <v>614</v>
      </c>
      <c r="CH148" s="643" t="s">
        <v>615</v>
      </c>
    </row>
    <row r="149" spans="1:86">
      <c r="A149" s="644" t="s">
        <v>1946</v>
      </c>
      <c r="B149" s="644" t="s">
        <v>314</v>
      </c>
      <c r="C149" s="644" t="s">
        <v>315</v>
      </c>
      <c r="D149" s="644" t="s">
        <v>315</v>
      </c>
      <c r="E149" s="644" t="s">
        <v>316</v>
      </c>
      <c r="F149" s="644" t="s">
        <v>1947</v>
      </c>
      <c r="G149" s="644" t="s">
        <v>317</v>
      </c>
      <c r="H149" s="644" t="s">
        <v>318</v>
      </c>
      <c r="I149" s="644" t="s">
        <v>316</v>
      </c>
      <c r="J149" s="644" t="s">
        <v>315</v>
      </c>
      <c r="M149" s="645">
        <v>44620.531365740702</v>
      </c>
      <c r="N149" s="645">
        <v>44739.9601273148</v>
      </c>
      <c r="O149" s="646">
        <v>8</v>
      </c>
      <c r="P149" s="646">
        <v>24576</v>
      </c>
      <c r="Q149" s="646">
        <v>1</v>
      </c>
      <c r="R149" s="646">
        <v>1</v>
      </c>
      <c r="S149" s="644" t="s">
        <v>319</v>
      </c>
      <c r="T149" s="644" t="s">
        <v>320</v>
      </c>
      <c r="V149" s="644" t="s">
        <v>321</v>
      </c>
      <c r="W149" s="644" t="s">
        <v>1948</v>
      </c>
      <c r="X149" s="644" t="s">
        <v>855</v>
      </c>
      <c r="AD149" s="644"/>
      <c r="AE149" s="644"/>
      <c r="AF149" s="646">
        <v>1</v>
      </c>
      <c r="AG149" s="646">
        <v>8192</v>
      </c>
      <c r="AH149" s="644" t="s">
        <v>338</v>
      </c>
      <c r="AK149" s="644" t="s">
        <v>321</v>
      </c>
      <c r="AL149" s="644" t="s">
        <v>322</v>
      </c>
      <c r="AM149" s="644" t="s">
        <v>323</v>
      </c>
      <c r="AN149" s="646">
        <v>-1</v>
      </c>
      <c r="AO149" s="646">
        <v>-1</v>
      </c>
      <c r="AP149" s="646">
        <v>229474</v>
      </c>
      <c r="AQ149" s="646">
        <v>40862</v>
      </c>
      <c r="AR149" s="646">
        <v>16188</v>
      </c>
      <c r="AS149" s="644" t="s">
        <v>324</v>
      </c>
      <c r="AT149" s="644" t="s">
        <v>325</v>
      </c>
      <c r="AU149" s="644" t="s">
        <v>326</v>
      </c>
      <c r="AV149" s="644"/>
      <c r="AW149" s="644"/>
      <c r="AX149" s="644" t="s">
        <v>315</v>
      </c>
      <c r="AY149" s="646">
        <v>5000</v>
      </c>
      <c r="AZ149" s="646">
        <v>10000</v>
      </c>
      <c r="BA149" s="644" t="s">
        <v>315</v>
      </c>
      <c r="BB149" s="644" t="s">
        <v>315</v>
      </c>
      <c r="BC149" s="644" t="s">
        <v>335</v>
      </c>
      <c r="BD149" s="646">
        <v>14</v>
      </c>
      <c r="BE149" s="644" t="s">
        <v>328</v>
      </c>
      <c r="BF149" s="644" t="s">
        <v>329</v>
      </c>
      <c r="BG149" s="644"/>
      <c r="BH149" s="644" t="s">
        <v>1949</v>
      </c>
      <c r="BI149" s="644" t="s">
        <v>1950</v>
      </c>
      <c r="BJ149" s="644" t="s">
        <v>1950</v>
      </c>
      <c r="BK149" s="644" t="s">
        <v>1950</v>
      </c>
      <c r="BL149" s="644"/>
      <c r="BM149" s="644"/>
      <c r="BN149" s="644"/>
      <c r="BO149" s="644" t="s">
        <v>1951</v>
      </c>
      <c r="BP149" s="644" t="s">
        <v>1952</v>
      </c>
      <c r="BQ149" s="644"/>
      <c r="BR149" s="644"/>
      <c r="BS149" s="644"/>
      <c r="BT149" s="644" t="s">
        <v>605</v>
      </c>
      <c r="BU149" s="644" t="s">
        <v>330</v>
      </c>
      <c r="BV149" s="644" t="s">
        <v>331</v>
      </c>
      <c r="BW149" s="644" t="s">
        <v>606</v>
      </c>
      <c r="BX149" s="644" t="s">
        <v>902</v>
      </c>
      <c r="BY149" s="644" t="s">
        <v>902</v>
      </c>
      <c r="BZ149" s="644" t="s">
        <v>1953</v>
      </c>
      <c r="CA149" s="644" t="s">
        <v>1954</v>
      </c>
      <c r="CB149" s="644" t="s">
        <v>610</v>
      </c>
      <c r="CC149" s="648" t="s">
        <v>611</v>
      </c>
      <c r="CD149" s="644"/>
      <c r="CE149" s="644"/>
      <c r="CF149" s="644" t="s">
        <v>613</v>
      </c>
      <c r="CG149" s="644" t="s">
        <v>614</v>
      </c>
      <c r="CH149" s="643" t="s">
        <v>615</v>
      </c>
    </row>
    <row r="150" spans="1:86">
      <c r="A150" s="644" t="s">
        <v>1955</v>
      </c>
      <c r="B150" s="644" t="s">
        <v>314</v>
      </c>
      <c r="C150" s="644" t="s">
        <v>315</v>
      </c>
      <c r="D150" s="644" t="s">
        <v>315</v>
      </c>
      <c r="E150" s="644" t="s">
        <v>316</v>
      </c>
      <c r="F150" s="644" t="s">
        <v>1956</v>
      </c>
      <c r="G150" s="644" t="s">
        <v>317</v>
      </c>
      <c r="H150" s="644" t="s">
        <v>318</v>
      </c>
      <c r="I150" s="644" t="s">
        <v>316</v>
      </c>
      <c r="J150" s="644" t="s">
        <v>315</v>
      </c>
      <c r="M150" s="645">
        <v>44620.5316087963</v>
      </c>
      <c r="N150" s="645">
        <v>44720.716759259303</v>
      </c>
      <c r="O150" s="646">
        <v>8</v>
      </c>
      <c r="P150" s="646">
        <v>24576</v>
      </c>
      <c r="Q150" s="646">
        <v>1</v>
      </c>
      <c r="R150" s="646">
        <v>1</v>
      </c>
      <c r="S150" s="644" t="s">
        <v>319</v>
      </c>
      <c r="T150" s="644" t="s">
        <v>320</v>
      </c>
      <c r="V150" s="644" t="s">
        <v>321</v>
      </c>
      <c r="W150" s="644" t="s">
        <v>1957</v>
      </c>
      <c r="X150" s="644" t="s">
        <v>855</v>
      </c>
      <c r="AD150" s="644"/>
      <c r="AE150" s="644"/>
      <c r="AF150" s="646">
        <v>1</v>
      </c>
      <c r="AG150" s="646">
        <v>8192</v>
      </c>
      <c r="AH150" s="644" t="s">
        <v>338</v>
      </c>
      <c r="AK150" s="644" t="s">
        <v>321</v>
      </c>
      <c r="AL150" s="644" t="s">
        <v>322</v>
      </c>
      <c r="AM150" s="644" t="s">
        <v>323</v>
      </c>
      <c r="AN150" s="646">
        <v>-1</v>
      </c>
      <c r="AO150" s="646">
        <v>-1</v>
      </c>
      <c r="AP150" s="646">
        <v>229473</v>
      </c>
      <c r="AQ150" s="646">
        <v>43917</v>
      </c>
      <c r="AR150" s="646">
        <v>19244</v>
      </c>
      <c r="AS150" s="644" t="s">
        <v>324</v>
      </c>
      <c r="AT150" s="644" t="s">
        <v>325</v>
      </c>
      <c r="AU150" s="644" t="s">
        <v>326</v>
      </c>
      <c r="AV150" s="644"/>
      <c r="AW150" s="644"/>
      <c r="AX150" s="644" t="s">
        <v>315</v>
      </c>
      <c r="AY150" s="646">
        <v>5000</v>
      </c>
      <c r="AZ150" s="646">
        <v>10000</v>
      </c>
      <c r="BA150" s="644" t="s">
        <v>315</v>
      </c>
      <c r="BB150" s="644" t="s">
        <v>315</v>
      </c>
      <c r="BC150" s="644" t="s">
        <v>335</v>
      </c>
      <c r="BD150" s="646">
        <v>14</v>
      </c>
      <c r="BE150" s="644" t="s">
        <v>328</v>
      </c>
      <c r="BF150" s="644" t="s">
        <v>329</v>
      </c>
      <c r="BG150" s="644"/>
      <c r="BH150" s="644" t="s">
        <v>1958</v>
      </c>
      <c r="BI150" s="644" t="s">
        <v>1959</v>
      </c>
      <c r="BJ150" s="644" t="s">
        <v>1959</v>
      </c>
      <c r="BK150" s="644" t="s">
        <v>1959</v>
      </c>
      <c r="BL150" s="644"/>
      <c r="BM150" s="644"/>
      <c r="BN150" s="644"/>
      <c r="BO150" s="644" t="s">
        <v>1960</v>
      </c>
      <c r="BP150" s="644" t="s">
        <v>1961</v>
      </c>
      <c r="BQ150" s="644"/>
      <c r="BR150" s="644"/>
      <c r="BS150" s="644"/>
      <c r="BT150" s="644" t="s">
        <v>605</v>
      </c>
      <c r="BU150" s="644" t="s">
        <v>330</v>
      </c>
      <c r="BV150" s="644" t="s">
        <v>331</v>
      </c>
      <c r="BW150" s="644" t="s">
        <v>630</v>
      </c>
      <c r="BX150" s="644" t="s">
        <v>902</v>
      </c>
      <c r="BY150" s="644" t="s">
        <v>1871</v>
      </c>
      <c r="BZ150" s="644" t="s">
        <v>1962</v>
      </c>
      <c r="CA150" s="644" t="s">
        <v>1963</v>
      </c>
      <c r="CB150" s="644" t="s">
        <v>610</v>
      </c>
      <c r="CC150" s="648" t="s">
        <v>611</v>
      </c>
      <c r="CD150" s="644"/>
      <c r="CE150" s="644"/>
      <c r="CF150" s="644" t="s">
        <v>613</v>
      </c>
      <c r="CG150" s="644" t="s">
        <v>614</v>
      </c>
      <c r="CH150" s="643" t="s">
        <v>615</v>
      </c>
    </row>
    <row r="151" spans="1:86">
      <c r="A151" s="644" t="s">
        <v>1964</v>
      </c>
      <c r="B151" s="644" t="s">
        <v>314</v>
      </c>
      <c r="C151" s="644" t="s">
        <v>315</v>
      </c>
      <c r="D151" s="644" t="s">
        <v>315</v>
      </c>
      <c r="E151" s="644" t="s">
        <v>316</v>
      </c>
      <c r="F151" s="644" t="s">
        <v>1965</v>
      </c>
      <c r="G151" s="644" t="s">
        <v>317</v>
      </c>
      <c r="H151" s="644" t="s">
        <v>318</v>
      </c>
      <c r="I151" s="644" t="s">
        <v>316</v>
      </c>
      <c r="J151" s="644" t="s">
        <v>315</v>
      </c>
      <c r="M151" s="645">
        <v>44663.370034722197</v>
      </c>
      <c r="N151" s="645">
        <v>44721.300960648201</v>
      </c>
      <c r="O151" s="646">
        <v>4</v>
      </c>
      <c r="P151" s="646">
        <v>8192</v>
      </c>
      <c r="Q151" s="646">
        <v>1</v>
      </c>
      <c r="R151" s="646">
        <v>1</v>
      </c>
      <c r="S151" s="644" t="s">
        <v>319</v>
      </c>
      <c r="T151" s="644" t="s">
        <v>320</v>
      </c>
      <c r="V151" s="644" t="s">
        <v>321</v>
      </c>
      <c r="W151" s="644" t="s">
        <v>1966</v>
      </c>
      <c r="X151" s="644" t="s">
        <v>704</v>
      </c>
      <c r="AD151" s="644"/>
      <c r="AE151" s="644"/>
      <c r="AF151" s="646">
        <v>1</v>
      </c>
      <c r="AG151" s="646">
        <v>8192</v>
      </c>
      <c r="AH151" s="644" t="s">
        <v>338</v>
      </c>
      <c r="AK151" s="644" t="s">
        <v>321</v>
      </c>
      <c r="AL151" s="644" t="s">
        <v>322</v>
      </c>
      <c r="AM151" s="644" t="s">
        <v>323</v>
      </c>
      <c r="AN151" s="646">
        <v>-1</v>
      </c>
      <c r="AO151" s="646">
        <v>-1</v>
      </c>
      <c r="AP151" s="646">
        <v>190488</v>
      </c>
      <c r="AQ151" s="646">
        <v>190488</v>
      </c>
      <c r="AR151" s="646">
        <v>182188</v>
      </c>
      <c r="AS151" s="644" t="s">
        <v>324</v>
      </c>
      <c r="AT151" s="644" t="s">
        <v>325</v>
      </c>
      <c r="AU151" s="644" t="s">
        <v>326</v>
      </c>
      <c r="AV151" s="644"/>
      <c r="AW151" s="644"/>
      <c r="AX151" s="644" t="s">
        <v>315</v>
      </c>
      <c r="AY151" s="646">
        <v>0</v>
      </c>
      <c r="AZ151" s="646">
        <v>10000</v>
      </c>
      <c r="BA151" s="644" t="s">
        <v>315</v>
      </c>
      <c r="BB151" s="644" t="s">
        <v>315</v>
      </c>
      <c r="BC151" s="644" t="s">
        <v>335</v>
      </c>
      <c r="BD151" s="646">
        <v>14</v>
      </c>
      <c r="BE151" s="644" t="s">
        <v>328</v>
      </c>
      <c r="BF151" s="644" t="s">
        <v>329</v>
      </c>
      <c r="BG151" s="644"/>
      <c r="BH151" s="644" t="s">
        <v>1967</v>
      </c>
      <c r="BI151" s="644" t="s">
        <v>1968</v>
      </c>
      <c r="BJ151" s="644" t="s">
        <v>1968</v>
      </c>
      <c r="BK151" s="644" t="s">
        <v>1968</v>
      </c>
      <c r="BL151" s="644"/>
      <c r="BM151" s="644"/>
      <c r="BN151" s="644"/>
      <c r="BO151" s="644" t="s">
        <v>1969</v>
      </c>
      <c r="BP151" s="644" t="s">
        <v>1970</v>
      </c>
      <c r="BQ151" s="644"/>
      <c r="BR151" s="644"/>
      <c r="BS151" s="644"/>
      <c r="BT151" s="644" t="s">
        <v>605</v>
      </c>
      <c r="BU151" s="644" t="s">
        <v>330</v>
      </c>
      <c r="BV151" s="644" t="s">
        <v>331</v>
      </c>
      <c r="BW151" s="644" t="s">
        <v>653</v>
      </c>
      <c r="BX151" s="644" t="s">
        <v>902</v>
      </c>
      <c r="BY151" s="644" t="s">
        <v>1871</v>
      </c>
      <c r="BZ151" s="644" t="s">
        <v>1971</v>
      </c>
      <c r="CA151" s="644" t="s">
        <v>1972</v>
      </c>
      <c r="CB151" s="644" t="s">
        <v>610</v>
      </c>
      <c r="CC151" s="648" t="s">
        <v>611</v>
      </c>
      <c r="CD151" s="644"/>
      <c r="CE151" s="644"/>
      <c r="CF151" s="644" t="s">
        <v>613</v>
      </c>
      <c r="CG151" s="644" t="s">
        <v>614</v>
      </c>
      <c r="CH151" s="643" t="s">
        <v>615</v>
      </c>
    </row>
    <row r="152" spans="1:86">
      <c r="A152" s="644" t="s">
        <v>1973</v>
      </c>
      <c r="B152" s="644" t="s">
        <v>333</v>
      </c>
      <c r="C152" s="644" t="s">
        <v>315</v>
      </c>
      <c r="D152" s="644" t="s">
        <v>315</v>
      </c>
      <c r="E152" s="644" t="s">
        <v>316</v>
      </c>
      <c r="F152" s="644" t="s">
        <v>1974</v>
      </c>
      <c r="G152" s="644" t="s">
        <v>317</v>
      </c>
      <c r="H152" s="644" t="s">
        <v>334</v>
      </c>
      <c r="I152" s="644" t="s">
        <v>323</v>
      </c>
      <c r="J152" s="644" t="s">
        <v>315</v>
      </c>
      <c r="M152" s="645">
        <v>44599.531261574099</v>
      </c>
      <c r="N152" s="645">
        <v>44721.465011574102</v>
      </c>
      <c r="O152" s="646">
        <v>4</v>
      </c>
      <c r="P152" s="646">
        <v>8192</v>
      </c>
      <c r="Q152" s="646">
        <v>1</v>
      </c>
      <c r="R152" s="646">
        <v>1</v>
      </c>
      <c r="T152" s="644" t="s">
        <v>320</v>
      </c>
      <c r="V152" s="644" t="s">
        <v>321</v>
      </c>
      <c r="W152" s="644"/>
      <c r="X152" s="644" t="s">
        <v>704</v>
      </c>
      <c r="AD152" s="644"/>
      <c r="AE152" s="644"/>
      <c r="AF152" s="646">
        <v>1</v>
      </c>
      <c r="AG152" s="646">
        <v>4096</v>
      </c>
      <c r="AH152" s="644" t="s">
        <v>338</v>
      </c>
      <c r="AL152" s="644" t="s">
        <v>322</v>
      </c>
      <c r="AM152" s="644" t="s">
        <v>323</v>
      </c>
      <c r="AN152" s="646">
        <v>-1</v>
      </c>
      <c r="AO152" s="646">
        <v>-1</v>
      </c>
      <c r="AP152" s="646">
        <v>182474</v>
      </c>
      <c r="AQ152" s="646">
        <v>112446</v>
      </c>
      <c r="AR152" s="646">
        <v>112444</v>
      </c>
      <c r="AS152" s="644" t="s">
        <v>324</v>
      </c>
      <c r="AT152" s="644" t="s">
        <v>325</v>
      </c>
      <c r="AU152" s="644" t="s">
        <v>326</v>
      </c>
      <c r="AV152" s="644"/>
      <c r="AW152" s="644"/>
      <c r="AX152" s="644" t="s">
        <v>315</v>
      </c>
      <c r="AY152" s="646">
        <v>0</v>
      </c>
      <c r="AZ152" s="646">
        <v>10000</v>
      </c>
      <c r="BA152" s="644" t="s">
        <v>315</v>
      </c>
      <c r="BB152" s="644" t="s">
        <v>315</v>
      </c>
      <c r="BC152" s="644" t="s">
        <v>335</v>
      </c>
      <c r="BD152" s="646">
        <v>15</v>
      </c>
      <c r="BE152" s="644" t="s">
        <v>328</v>
      </c>
      <c r="BF152" s="644" t="s">
        <v>329</v>
      </c>
      <c r="BG152" s="644"/>
      <c r="BH152" s="644" t="s">
        <v>1975</v>
      </c>
      <c r="BI152" s="644" t="s">
        <v>1976</v>
      </c>
      <c r="BJ152" s="644" t="s">
        <v>1976</v>
      </c>
      <c r="BK152" s="644" t="s">
        <v>1976</v>
      </c>
      <c r="BL152" s="644"/>
      <c r="BM152" s="644"/>
      <c r="BN152" s="644"/>
      <c r="BO152" s="644" t="s">
        <v>1977</v>
      </c>
      <c r="BP152" s="644" t="s">
        <v>1978</v>
      </c>
      <c r="BQ152" s="644"/>
      <c r="BR152" s="644"/>
      <c r="BS152" s="644"/>
      <c r="BT152" s="644" t="s">
        <v>605</v>
      </c>
      <c r="BU152" s="644" t="s">
        <v>330</v>
      </c>
      <c r="BV152" s="644" t="s">
        <v>331</v>
      </c>
      <c r="BW152" s="644" t="s">
        <v>622</v>
      </c>
      <c r="BX152" s="644" t="s">
        <v>902</v>
      </c>
      <c r="BY152" s="644" t="s">
        <v>902</v>
      </c>
      <c r="BZ152" s="644" t="s">
        <v>1979</v>
      </c>
      <c r="CA152" s="644" t="s">
        <v>1980</v>
      </c>
      <c r="CB152" s="644" t="s">
        <v>610</v>
      </c>
      <c r="CC152" s="648" t="s">
        <v>611</v>
      </c>
      <c r="CD152" s="644"/>
      <c r="CE152" s="644"/>
      <c r="CF152" s="644" t="s">
        <v>613</v>
      </c>
      <c r="CG152" s="644" t="s">
        <v>614</v>
      </c>
      <c r="CH152" s="643" t="s">
        <v>615</v>
      </c>
    </row>
    <row r="153" spans="1:86">
      <c r="A153" s="644" t="s">
        <v>1981</v>
      </c>
      <c r="B153" s="644" t="s">
        <v>314</v>
      </c>
      <c r="C153" s="644" t="s">
        <v>315</v>
      </c>
      <c r="D153" s="644" t="s">
        <v>315</v>
      </c>
      <c r="E153" s="644" t="s">
        <v>316</v>
      </c>
      <c r="F153" s="644" t="s">
        <v>1982</v>
      </c>
      <c r="G153" s="644" t="s">
        <v>317</v>
      </c>
      <c r="H153" s="644" t="s">
        <v>318</v>
      </c>
      <c r="I153" s="644" t="s">
        <v>316</v>
      </c>
      <c r="J153" s="644" t="s">
        <v>315</v>
      </c>
      <c r="M153" s="645">
        <v>44666.413576388899</v>
      </c>
      <c r="N153" s="645">
        <v>44739.605960648201</v>
      </c>
      <c r="O153" s="646">
        <v>4</v>
      </c>
      <c r="P153" s="646">
        <v>8192</v>
      </c>
      <c r="Q153" s="646">
        <v>1</v>
      </c>
      <c r="R153" s="646">
        <v>1</v>
      </c>
      <c r="S153" s="644" t="s">
        <v>319</v>
      </c>
      <c r="T153" s="644" t="s">
        <v>320</v>
      </c>
      <c r="V153" s="644" t="s">
        <v>321</v>
      </c>
      <c r="W153" s="644" t="s">
        <v>1983</v>
      </c>
      <c r="X153" s="644" t="s">
        <v>704</v>
      </c>
      <c r="AD153" s="644"/>
      <c r="AE153" s="644"/>
      <c r="AF153" s="646">
        <v>1</v>
      </c>
      <c r="AG153" s="646">
        <v>8192</v>
      </c>
      <c r="AH153" s="644" t="s">
        <v>338</v>
      </c>
      <c r="AK153" s="644" t="s">
        <v>321</v>
      </c>
      <c r="AL153" s="644" t="s">
        <v>322</v>
      </c>
      <c r="AM153" s="644" t="s">
        <v>323</v>
      </c>
      <c r="AN153" s="646">
        <v>-1</v>
      </c>
      <c r="AO153" s="646">
        <v>-1</v>
      </c>
      <c r="AP153" s="646">
        <v>363468</v>
      </c>
      <c r="AQ153" s="646">
        <v>363468</v>
      </c>
      <c r="AR153" s="646">
        <v>355188</v>
      </c>
      <c r="AS153" s="644" t="s">
        <v>324</v>
      </c>
      <c r="AT153" s="644" t="s">
        <v>325</v>
      </c>
      <c r="AU153" s="644" t="s">
        <v>326</v>
      </c>
      <c r="AV153" s="644"/>
      <c r="AW153" s="644"/>
      <c r="AX153" s="644" t="s">
        <v>315</v>
      </c>
      <c r="AY153" s="646">
        <v>0</v>
      </c>
      <c r="AZ153" s="646">
        <v>10000</v>
      </c>
      <c r="BA153" s="644" t="s">
        <v>315</v>
      </c>
      <c r="BB153" s="644" t="s">
        <v>315</v>
      </c>
      <c r="BC153" s="644" t="s">
        <v>335</v>
      </c>
      <c r="BD153" s="646">
        <v>14</v>
      </c>
      <c r="BE153" s="644" t="s">
        <v>328</v>
      </c>
      <c r="BF153" s="644" t="s">
        <v>329</v>
      </c>
      <c r="BG153" s="644"/>
      <c r="BH153" s="644" t="s">
        <v>1984</v>
      </c>
      <c r="BI153" s="644" t="s">
        <v>1985</v>
      </c>
      <c r="BJ153" s="644" t="s">
        <v>1985</v>
      </c>
      <c r="BK153" s="644" t="s">
        <v>1985</v>
      </c>
      <c r="BL153" s="644"/>
      <c r="BM153" s="644"/>
      <c r="BN153" s="644"/>
      <c r="BO153" s="644" t="s">
        <v>1986</v>
      </c>
      <c r="BP153" s="644" t="s">
        <v>1987</v>
      </c>
      <c r="BQ153" s="644"/>
      <c r="BR153" s="644"/>
      <c r="BS153" s="644"/>
      <c r="BT153" s="644" t="s">
        <v>605</v>
      </c>
      <c r="BU153" s="644" t="s">
        <v>330</v>
      </c>
      <c r="BV153" s="644" t="s">
        <v>331</v>
      </c>
      <c r="BW153" s="644" t="s">
        <v>742</v>
      </c>
      <c r="BX153" s="644" t="s">
        <v>902</v>
      </c>
      <c r="BY153" s="644" t="s">
        <v>1871</v>
      </c>
      <c r="BZ153" s="644" t="s">
        <v>1988</v>
      </c>
      <c r="CA153" s="644" t="s">
        <v>1989</v>
      </c>
      <c r="CB153" s="644" t="s">
        <v>610</v>
      </c>
      <c r="CC153" s="648" t="s">
        <v>611</v>
      </c>
      <c r="CD153" s="644"/>
      <c r="CE153" s="644"/>
      <c r="CF153" s="644" t="s">
        <v>613</v>
      </c>
      <c r="CG153" s="644" t="s">
        <v>614</v>
      </c>
      <c r="CH153" s="643" t="s">
        <v>615</v>
      </c>
    </row>
    <row r="154" spans="1:86">
      <c r="A154" s="644" t="s">
        <v>1990</v>
      </c>
      <c r="B154" s="644" t="s">
        <v>314</v>
      </c>
      <c r="C154" s="644" t="s">
        <v>315</v>
      </c>
      <c r="D154" s="644" t="s">
        <v>315</v>
      </c>
      <c r="E154" s="644" t="s">
        <v>316</v>
      </c>
      <c r="F154" s="644" t="s">
        <v>1991</v>
      </c>
      <c r="G154" s="644" t="s">
        <v>317</v>
      </c>
      <c r="H154" s="644" t="s">
        <v>318</v>
      </c>
      <c r="I154" s="644" t="s">
        <v>316</v>
      </c>
      <c r="J154" s="644" t="s">
        <v>315</v>
      </c>
      <c r="M154" s="645">
        <v>44666.415902777801</v>
      </c>
      <c r="N154" s="645">
        <v>44720.951527777797</v>
      </c>
      <c r="O154" s="646">
        <v>4</v>
      </c>
      <c r="P154" s="646">
        <v>8192</v>
      </c>
      <c r="Q154" s="646">
        <v>1</v>
      </c>
      <c r="R154" s="646">
        <v>1</v>
      </c>
      <c r="S154" s="644" t="s">
        <v>319</v>
      </c>
      <c r="T154" s="644" t="s">
        <v>320</v>
      </c>
      <c r="V154" s="644" t="s">
        <v>321</v>
      </c>
      <c r="W154" s="644" t="s">
        <v>1992</v>
      </c>
      <c r="X154" s="644" t="s">
        <v>704</v>
      </c>
      <c r="AD154" s="644"/>
      <c r="AE154" s="644"/>
      <c r="AF154" s="646">
        <v>1</v>
      </c>
      <c r="AG154" s="646">
        <v>8192</v>
      </c>
      <c r="AH154" s="644" t="s">
        <v>338</v>
      </c>
      <c r="AK154" s="644" t="s">
        <v>321</v>
      </c>
      <c r="AL154" s="644" t="s">
        <v>322</v>
      </c>
      <c r="AM154" s="644" t="s">
        <v>323</v>
      </c>
      <c r="AN154" s="646">
        <v>-1</v>
      </c>
      <c r="AO154" s="646">
        <v>-1</v>
      </c>
      <c r="AP154" s="646">
        <v>363469</v>
      </c>
      <c r="AQ154" s="646">
        <v>363469</v>
      </c>
      <c r="AR154" s="646">
        <v>355188</v>
      </c>
      <c r="AS154" s="644" t="s">
        <v>324</v>
      </c>
      <c r="AT154" s="644" t="s">
        <v>325</v>
      </c>
      <c r="AU154" s="644" t="s">
        <v>326</v>
      </c>
      <c r="AV154" s="644"/>
      <c r="AW154" s="644"/>
      <c r="AX154" s="644" t="s">
        <v>315</v>
      </c>
      <c r="AY154" s="646">
        <v>0</v>
      </c>
      <c r="AZ154" s="646">
        <v>10000</v>
      </c>
      <c r="BA154" s="644" t="s">
        <v>315</v>
      </c>
      <c r="BB154" s="644" t="s">
        <v>315</v>
      </c>
      <c r="BC154" s="644" t="s">
        <v>335</v>
      </c>
      <c r="BD154" s="646">
        <v>14</v>
      </c>
      <c r="BE154" s="644" t="s">
        <v>328</v>
      </c>
      <c r="BF154" s="644" t="s">
        <v>329</v>
      </c>
      <c r="BG154" s="644"/>
      <c r="BH154" s="644" t="s">
        <v>1993</v>
      </c>
      <c r="BI154" s="644" t="s">
        <v>1994</v>
      </c>
      <c r="BJ154" s="644" t="s">
        <v>1994</v>
      </c>
      <c r="BK154" s="644" t="s">
        <v>1994</v>
      </c>
      <c r="BL154" s="644"/>
      <c r="BM154" s="644"/>
      <c r="BN154" s="644"/>
      <c r="BO154" s="644" t="s">
        <v>1995</v>
      </c>
      <c r="BP154" s="644" t="s">
        <v>1996</v>
      </c>
      <c r="BQ154" s="644"/>
      <c r="BR154" s="644"/>
      <c r="BS154" s="644"/>
      <c r="BT154" s="644" t="s">
        <v>605</v>
      </c>
      <c r="BU154" s="644" t="s">
        <v>330</v>
      </c>
      <c r="BV154" s="644" t="s">
        <v>331</v>
      </c>
      <c r="BW154" s="644" t="s">
        <v>606</v>
      </c>
      <c r="BX154" s="644" t="s">
        <v>902</v>
      </c>
      <c r="BY154" s="644" t="s">
        <v>1871</v>
      </c>
      <c r="BZ154" s="644" t="s">
        <v>1997</v>
      </c>
      <c r="CA154" s="644" t="s">
        <v>1998</v>
      </c>
      <c r="CB154" s="644" t="s">
        <v>610</v>
      </c>
      <c r="CC154" s="648" t="s">
        <v>611</v>
      </c>
      <c r="CD154" s="644"/>
      <c r="CE154" s="644"/>
      <c r="CF154" s="644" t="s">
        <v>613</v>
      </c>
      <c r="CG154" s="644" t="s">
        <v>614</v>
      </c>
      <c r="CH154" s="643" t="s">
        <v>615</v>
      </c>
    </row>
    <row r="155" spans="1:86">
      <c r="A155" s="644" t="s">
        <v>1999</v>
      </c>
      <c r="B155" s="644" t="s">
        <v>314</v>
      </c>
      <c r="C155" s="644" t="s">
        <v>315</v>
      </c>
      <c r="D155" s="644" t="s">
        <v>315</v>
      </c>
      <c r="E155" s="644" t="s">
        <v>316</v>
      </c>
      <c r="F155" s="644" t="s">
        <v>1999</v>
      </c>
      <c r="G155" s="644" t="s">
        <v>317</v>
      </c>
      <c r="H155" s="644" t="s">
        <v>318</v>
      </c>
      <c r="I155" s="644" t="s">
        <v>316</v>
      </c>
      <c r="J155" s="644" t="s">
        <v>315</v>
      </c>
      <c r="K155" s="645">
        <v>44734.5926273148</v>
      </c>
      <c r="M155" s="645">
        <v>44312.515069444402</v>
      </c>
      <c r="N155" s="645">
        <v>44734.5926273148</v>
      </c>
      <c r="O155" s="646">
        <v>2</v>
      </c>
      <c r="P155" s="646">
        <v>2048</v>
      </c>
      <c r="Q155" s="646">
        <v>1</v>
      </c>
      <c r="R155" s="646">
        <v>1</v>
      </c>
      <c r="S155" s="644" t="s">
        <v>319</v>
      </c>
      <c r="T155" s="644" t="s">
        <v>320</v>
      </c>
      <c r="V155" s="644" t="s">
        <v>321</v>
      </c>
      <c r="W155" s="644" t="s">
        <v>2000</v>
      </c>
      <c r="X155" s="644" t="s">
        <v>704</v>
      </c>
      <c r="AD155" s="644"/>
      <c r="AE155" s="644"/>
      <c r="AF155" s="646">
        <v>1</v>
      </c>
      <c r="AG155" s="646">
        <v>0</v>
      </c>
      <c r="AH155" s="644" t="s">
        <v>875</v>
      </c>
      <c r="AK155" s="644" t="s">
        <v>321</v>
      </c>
      <c r="AL155" s="644" t="s">
        <v>322</v>
      </c>
      <c r="AM155" s="644" t="s">
        <v>323</v>
      </c>
      <c r="AN155" s="646">
        <v>-1</v>
      </c>
      <c r="AO155" s="646">
        <v>-1</v>
      </c>
      <c r="AP155" s="646">
        <v>206930</v>
      </c>
      <c r="AQ155" s="646">
        <v>51774</v>
      </c>
      <c r="AR155" s="646">
        <v>49644</v>
      </c>
      <c r="AS155" s="644" t="s">
        <v>324</v>
      </c>
      <c r="AT155" s="644" t="s">
        <v>325</v>
      </c>
      <c r="AU155" s="644" t="s">
        <v>326</v>
      </c>
      <c r="AV155" s="644"/>
      <c r="AW155" s="644"/>
      <c r="AX155" s="644" t="s">
        <v>315</v>
      </c>
      <c r="AY155" s="646">
        <v>3000</v>
      </c>
      <c r="AZ155" s="646">
        <v>10000</v>
      </c>
      <c r="BA155" s="644" t="s">
        <v>315</v>
      </c>
      <c r="BB155" s="644" t="s">
        <v>315</v>
      </c>
      <c r="BC155" s="644" t="s">
        <v>335</v>
      </c>
      <c r="BD155" s="646">
        <v>15</v>
      </c>
      <c r="BE155" s="644" t="s">
        <v>328</v>
      </c>
      <c r="BF155" s="644" t="s">
        <v>329</v>
      </c>
      <c r="BG155" s="644"/>
      <c r="BH155" s="644" t="s">
        <v>2001</v>
      </c>
      <c r="BI155" s="644" t="s">
        <v>2002</v>
      </c>
      <c r="BJ155" s="644" t="s">
        <v>2002</v>
      </c>
      <c r="BK155" s="644" t="s">
        <v>2002</v>
      </c>
      <c r="BL155" s="644"/>
      <c r="BM155" s="644"/>
      <c r="BN155" s="644"/>
      <c r="BO155" s="644" t="s">
        <v>2003</v>
      </c>
      <c r="BP155" s="644" t="s">
        <v>2004</v>
      </c>
      <c r="BQ155" s="644"/>
      <c r="BR155" s="644"/>
      <c r="BS155" s="644"/>
      <c r="BT155" s="644" t="s">
        <v>605</v>
      </c>
      <c r="BU155" s="644" t="s">
        <v>330</v>
      </c>
      <c r="BV155" s="644" t="s">
        <v>881</v>
      </c>
      <c r="BW155" s="644" t="s">
        <v>893</v>
      </c>
      <c r="BX155" s="644" t="s">
        <v>927</v>
      </c>
      <c r="BY155" s="644" t="s">
        <v>927</v>
      </c>
      <c r="BZ155" s="644" t="s">
        <v>2005</v>
      </c>
      <c r="CA155" s="644" t="s">
        <v>2006</v>
      </c>
      <c r="CB155" s="644" t="s">
        <v>610</v>
      </c>
      <c r="CC155" s="648" t="s">
        <v>611</v>
      </c>
      <c r="CD155" s="644"/>
      <c r="CE155" s="644"/>
      <c r="CF155" s="644" t="s">
        <v>613</v>
      </c>
      <c r="CG155" s="644" t="s">
        <v>614</v>
      </c>
      <c r="CH155" s="643" t="s">
        <v>615</v>
      </c>
    </row>
    <row r="156" spans="1:86">
      <c r="A156" s="644" t="s">
        <v>2007</v>
      </c>
      <c r="B156" s="644" t="s">
        <v>314</v>
      </c>
      <c r="C156" s="644" t="s">
        <v>315</v>
      </c>
      <c r="D156" s="644" t="s">
        <v>315</v>
      </c>
      <c r="E156" s="644" t="s">
        <v>316</v>
      </c>
      <c r="F156" s="644" t="s">
        <v>2008</v>
      </c>
      <c r="G156" s="644" t="s">
        <v>317</v>
      </c>
      <c r="H156" s="644" t="s">
        <v>318</v>
      </c>
      <c r="I156" s="644" t="s">
        <v>316</v>
      </c>
      <c r="J156" s="644" t="s">
        <v>315</v>
      </c>
      <c r="K156" s="645">
        <v>44741.4942592593</v>
      </c>
      <c r="M156" s="645">
        <v>44739.591157407398</v>
      </c>
      <c r="N156" s="645">
        <v>44741.493148148104</v>
      </c>
      <c r="O156" s="646">
        <v>4</v>
      </c>
      <c r="P156" s="646">
        <v>8192</v>
      </c>
      <c r="Q156" s="646">
        <v>1</v>
      </c>
      <c r="R156" s="646">
        <v>1</v>
      </c>
      <c r="S156" s="644" t="s">
        <v>319</v>
      </c>
      <c r="T156" s="644" t="s">
        <v>320</v>
      </c>
      <c r="V156" s="644" t="s">
        <v>321</v>
      </c>
      <c r="W156" s="644" t="s">
        <v>2009</v>
      </c>
      <c r="X156" s="644" t="s">
        <v>982</v>
      </c>
      <c r="AD156" s="644"/>
      <c r="AE156" s="644"/>
      <c r="AF156" s="646">
        <v>1</v>
      </c>
      <c r="AG156" s="646">
        <v>8192</v>
      </c>
      <c r="AH156" s="644" t="s">
        <v>875</v>
      </c>
      <c r="AK156" s="644" t="s">
        <v>321</v>
      </c>
      <c r="AL156" s="644" t="s">
        <v>322</v>
      </c>
      <c r="AM156" s="644" t="s">
        <v>323</v>
      </c>
      <c r="AN156" s="646">
        <v>-1</v>
      </c>
      <c r="AO156" s="646">
        <v>-1</v>
      </c>
      <c r="AP156" s="646">
        <v>426081</v>
      </c>
      <c r="AQ156" s="646">
        <v>37873</v>
      </c>
      <c r="AR156" s="646">
        <v>21392</v>
      </c>
      <c r="AS156" s="644" t="s">
        <v>324</v>
      </c>
      <c r="AT156" s="644" t="s">
        <v>325</v>
      </c>
      <c r="AU156" s="644" t="s">
        <v>326</v>
      </c>
      <c r="AV156" s="644"/>
      <c r="AW156" s="644"/>
      <c r="AX156" s="644" t="s">
        <v>315</v>
      </c>
      <c r="AY156" s="646">
        <v>0</v>
      </c>
      <c r="AZ156" s="646">
        <v>10000</v>
      </c>
      <c r="BA156" s="644" t="s">
        <v>315</v>
      </c>
      <c r="BB156" s="644" t="s">
        <v>315</v>
      </c>
      <c r="BC156" s="644" t="s">
        <v>335</v>
      </c>
      <c r="BD156" s="646">
        <v>14</v>
      </c>
      <c r="BE156" s="644" t="s">
        <v>328</v>
      </c>
      <c r="BF156" s="644" t="s">
        <v>329</v>
      </c>
      <c r="BG156" s="644"/>
      <c r="BH156" s="644" t="s">
        <v>2010</v>
      </c>
      <c r="BI156" s="644" t="s">
        <v>2011</v>
      </c>
      <c r="BJ156" s="644" t="s">
        <v>2011</v>
      </c>
      <c r="BK156" s="644" t="s">
        <v>2011</v>
      </c>
      <c r="BL156" s="644"/>
      <c r="BM156" s="644"/>
      <c r="BN156" s="644"/>
      <c r="BO156" s="644" t="s">
        <v>2012</v>
      </c>
      <c r="BP156" s="644" t="s">
        <v>2013</v>
      </c>
      <c r="BQ156" s="644"/>
      <c r="BR156" s="644"/>
      <c r="BS156" s="644"/>
      <c r="BT156" s="644" t="s">
        <v>605</v>
      </c>
      <c r="BU156" s="644" t="s">
        <v>330</v>
      </c>
      <c r="BV156" s="644" t="s">
        <v>881</v>
      </c>
      <c r="BW156" s="644" t="s">
        <v>893</v>
      </c>
      <c r="BX156" s="644" t="s">
        <v>927</v>
      </c>
      <c r="BY156" s="644" t="s">
        <v>341</v>
      </c>
      <c r="BZ156" s="644" t="s">
        <v>2014</v>
      </c>
      <c r="CA156" s="644" t="s">
        <v>2015</v>
      </c>
      <c r="CB156" s="644" t="s">
        <v>610</v>
      </c>
      <c r="CC156" s="648" t="s">
        <v>611</v>
      </c>
      <c r="CD156" s="644"/>
      <c r="CE156" s="644"/>
      <c r="CF156" s="644" t="s">
        <v>613</v>
      </c>
      <c r="CG156" s="644" t="s">
        <v>614</v>
      </c>
      <c r="CH156" s="643" t="s">
        <v>615</v>
      </c>
    </row>
    <row r="157" spans="1:86">
      <c r="A157" s="644" t="s">
        <v>2016</v>
      </c>
      <c r="B157" s="644" t="s">
        <v>314</v>
      </c>
      <c r="C157" s="644" t="s">
        <v>315</v>
      </c>
      <c r="D157" s="644" t="s">
        <v>315</v>
      </c>
      <c r="E157" s="644" t="s">
        <v>316</v>
      </c>
      <c r="F157" s="644" t="s">
        <v>2008</v>
      </c>
      <c r="G157" s="644" t="s">
        <v>317</v>
      </c>
      <c r="H157" s="644" t="s">
        <v>318</v>
      </c>
      <c r="I157" s="644" t="s">
        <v>316</v>
      </c>
      <c r="J157" s="644" t="s">
        <v>315</v>
      </c>
      <c r="K157" s="645">
        <v>44741.494340277801</v>
      </c>
      <c r="M157" s="645">
        <v>44741.4820833333</v>
      </c>
      <c r="N157" s="645">
        <v>44741.494328703702</v>
      </c>
      <c r="O157" s="646">
        <v>4</v>
      </c>
      <c r="P157" s="646">
        <v>8192</v>
      </c>
      <c r="Q157" s="646">
        <v>1</v>
      </c>
      <c r="R157" s="646">
        <v>1</v>
      </c>
      <c r="S157" s="644" t="s">
        <v>319</v>
      </c>
      <c r="T157" s="644" t="s">
        <v>320</v>
      </c>
      <c r="V157" s="644" t="s">
        <v>321</v>
      </c>
      <c r="W157" s="644" t="s">
        <v>2017</v>
      </c>
      <c r="X157" s="644" t="s">
        <v>982</v>
      </c>
      <c r="AD157" s="644"/>
      <c r="AE157" s="644"/>
      <c r="AF157" s="646">
        <v>1</v>
      </c>
      <c r="AG157" s="646">
        <v>8192</v>
      </c>
      <c r="AH157" s="644" t="s">
        <v>875</v>
      </c>
      <c r="AK157" s="644" t="s">
        <v>321</v>
      </c>
      <c r="AL157" s="644" t="s">
        <v>322</v>
      </c>
      <c r="AM157" s="644" t="s">
        <v>323</v>
      </c>
      <c r="AN157" s="646">
        <v>-1</v>
      </c>
      <c r="AO157" s="646">
        <v>-1</v>
      </c>
      <c r="AP157" s="646">
        <v>213078</v>
      </c>
      <c r="AQ157" s="646">
        <v>32602</v>
      </c>
      <c r="AR157" s="646">
        <v>24324</v>
      </c>
      <c r="AS157" s="644" t="s">
        <v>324</v>
      </c>
      <c r="AT157" s="644" t="s">
        <v>325</v>
      </c>
      <c r="AU157" s="644" t="s">
        <v>326</v>
      </c>
      <c r="AV157" s="644"/>
      <c r="AW157" s="644"/>
      <c r="AX157" s="644" t="s">
        <v>315</v>
      </c>
      <c r="AY157" s="646">
        <v>0</v>
      </c>
      <c r="AZ157" s="646">
        <v>10000</v>
      </c>
      <c r="BA157" s="644" t="s">
        <v>315</v>
      </c>
      <c r="BB157" s="644" t="s">
        <v>315</v>
      </c>
      <c r="BC157" s="644" t="s">
        <v>335</v>
      </c>
      <c r="BD157" s="646">
        <v>14</v>
      </c>
      <c r="BE157" s="644" t="s">
        <v>328</v>
      </c>
      <c r="BF157" s="644" t="s">
        <v>329</v>
      </c>
      <c r="BG157" s="644"/>
      <c r="BH157" s="644" t="s">
        <v>2018</v>
      </c>
      <c r="BI157" s="644" t="s">
        <v>2019</v>
      </c>
      <c r="BJ157" s="644" t="s">
        <v>2019</v>
      </c>
      <c r="BK157" s="644" t="s">
        <v>2019</v>
      </c>
      <c r="BL157" s="644"/>
      <c r="BM157" s="644"/>
      <c r="BN157" s="644"/>
      <c r="BO157" s="644"/>
      <c r="BP157" s="644"/>
      <c r="BQ157" s="644"/>
      <c r="BR157" s="644"/>
      <c r="BS157" s="644"/>
      <c r="BT157" s="644"/>
      <c r="BU157" s="644" t="s">
        <v>330</v>
      </c>
      <c r="BV157" s="644" t="s">
        <v>881</v>
      </c>
      <c r="BW157" s="644" t="s">
        <v>1378</v>
      </c>
      <c r="BX157" s="644" t="s">
        <v>927</v>
      </c>
      <c r="BY157" s="644" t="s">
        <v>341</v>
      </c>
      <c r="BZ157" s="644" t="s">
        <v>2020</v>
      </c>
      <c r="CA157" s="644" t="s">
        <v>2021</v>
      </c>
      <c r="CB157" s="644" t="s">
        <v>610</v>
      </c>
      <c r="CC157" s="648" t="s">
        <v>611</v>
      </c>
      <c r="CD157" s="644"/>
      <c r="CE157" s="644"/>
      <c r="CF157" s="644" t="s">
        <v>613</v>
      </c>
      <c r="CG157" s="644" t="s">
        <v>614</v>
      </c>
      <c r="CH157" s="643" t="s">
        <v>615</v>
      </c>
    </row>
    <row r="158" spans="1:86">
      <c r="A158" s="644" t="s">
        <v>2022</v>
      </c>
      <c r="B158" s="644" t="s">
        <v>314</v>
      </c>
      <c r="C158" s="644" t="s">
        <v>315</v>
      </c>
      <c r="D158" s="644" t="s">
        <v>315</v>
      </c>
      <c r="E158" s="644" t="s">
        <v>316</v>
      </c>
      <c r="F158" s="644" t="s">
        <v>2023</v>
      </c>
      <c r="G158" s="644" t="s">
        <v>317</v>
      </c>
      <c r="H158" s="644" t="s">
        <v>318</v>
      </c>
      <c r="I158" s="644" t="s">
        <v>316</v>
      </c>
      <c r="J158" s="644" t="s">
        <v>315</v>
      </c>
      <c r="M158" s="645">
        <v>44734.697453703702</v>
      </c>
      <c r="N158" s="645">
        <v>44739.605972222198</v>
      </c>
      <c r="O158" s="646">
        <v>2</v>
      </c>
      <c r="P158" s="646">
        <v>4096</v>
      </c>
      <c r="Q158" s="646">
        <v>1</v>
      </c>
      <c r="R158" s="646">
        <v>1</v>
      </c>
      <c r="S158" s="644" t="s">
        <v>319</v>
      </c>
      <c r="T158" s="644" t="s">
        <v>320</v>
      </c>
      <c r="V158" s="644"/>
      <c r="W158" s="644" t="s">
        <v>2024</v>
      </c>
      <c r="X158" s="644" t="s">
        <v>855</v>
      </c>
      <c r="AD158" s="644"/>
      <c r="AE158" s="644"/>
      <c r="AF158" s="646">
        <v>1</v>
      </c>
      <c r="AG158" s="646">
        <v>8192</v>
      </c>
      <c r="AH158" s="644" t="s">
        <v>338</v>
      </c>
      <c r="AK158" s="644" t="s">
        <v>321</v>
      </c>
      <c r="AL158" s="644" t="s">
        <v>322</v>
      </c>
      <c r="AM158" s="644" t="s">
        <v>323</v>
      </c>
      <c r="AN158" s="646">
        <v>-1</v>
      </c>
      <c r="AO158" s="646">
        <v>-1</v>
      </c>
      <c r="AP158" s="646">
        <v>362579</v>
      </c>
      <c r="AQ158" s="646">
        <v>257075</v>
      </c>
      <c r="AR158" s="646">
        <v>252896</v>
      </c>
      <c r="AS158" s="644" t="s">
        <v>324</v>
      </c>
      <c r="AT158" s="644" t="s">
        <v>325</v>
      </c>
      <c r="AU158" s="644" t="s">
        <v>326</v>
      </c>
      <c r="AV158" s="644"/>
      <c r="AW158" s="644"/>
      <c r="AX158" s="644" t="s">
        <v>315</v>
      </c>
      <c r="AY158" s="646">
        <v>0</v>
      </c>
      <c r="AZ158" s="646">
        <v>10000</v>
      </c>
      <c r="BA158" s="644" t="s">
        <v>315</v>
      </c>
      <c r="BB158" s="644" t="s">
        <v>315</v>
      </c>
      <c r="BC158" s="644" t="s">
        <v>327</v>
      </c>
      <c r="BD158" s="646">
        <v>14</v>
      </c>
      <c r="BE158" s="644" t="s">
        <v>328</v>
      </c>
      <c r="BF158" s="644" t="s">
        <v>329</v>
      </c>
      <c r="BG158" s="644"/>
      <c r="BH158" s="644" t="s">
        <v>2025</v>
      </c>
      <c r="BI158" s="644" t="s">
        <v>2026</v>
      </c>
      <c r="BJ158" s="644" t="s">
        <v>2026</v>
      </c>
      <c r="BK158" s="644" t="s">
        <v>2026</v>
      </c>
      <c r="BL158" s="644"/>
      <c r="BM158" s="644"/>
      <c r="BN158" s="644"/>
      <c r="BO158" s="644" t="s">
        <v>2027</v>
      </c>
      <c r="BP158" s="644" t="s">
        <v>2028</v>
      </c>
      <c r="BQ158" s="644"/>
      <c r="BR158" s="644"/>
      <c r="BS158" s="644"/>
      <c r="BT158" s="644" t="s">
        <v>605</v>
      </c>
      <c r="BU158" s="644" t="s">
        <v>330</v>
      </c>
      <c r="BV158" s="644" t="s">
        <v>331</v>
      </c>
      <c r="BW158" s="644" t="s">
        <v>630</v>
      </c>
      <c r="BX158" s="644" t="s">
        <v>1871</v>
      </c>
      <c r="BY158" s="644" t="s">
        <v>1871</v>
      </c>
      <c r="BZ158" s="644" t="s">
        <v>2029</v>
      </c>
      <c r="CA158" s="644" t="s">
        <v>2030</v>
      </c>
      <c r="CB158" s="644" t="s">
        <v>610</v>
      </c>
      <c r="CC158" s="648" t="s">
        <v>611</v>
      </c>
      <c r="CD158" s="644"/>
      <c r="CE158" s="644"/>
      <c r="CF158" s="644" t="s">
        <v>613</v>
      </c>
      <c r="CG158" s="644" t="s">
        <v>614</v>
      </c>
      <c r="CH158" s="643" t="s">
        <v>615</v>
      </c>
    </row>
    <row r="159" spans="1:86">
      <c r="A159" s="644" t="s">
        <v>2031</v>
      </c>
      <c r="B159" s="644" t="s">
        <v>314</v>
      </c>
      <c r="C159" s="644" t="s">
        <v>315</v>
      </c>
      <c r="D159" s="644" t="s">
        <v>315</v>
      </c>
      <c r="E159" s="644" t="s">
        <v>316</v>
      </c>
      <c r="F159" s="644" t="s">
        <v>2032</v>
      </c>
      <c r="G159" s="644" t="s">
        <v>317</v>
      </c>
      <c r="H159" s="644" t="s">
        <v>318</v>
      </c>
      <c r="I159" s="644" t="s">
        <v>316</v>
      </c>
      <c r="J159" s="644" t="s">
        <v>315</v>
      </c>
      <c r="K159" s="645">
        <v>44718.466608796298</v>
      </c>
      <c r="M159" s="645">
        <v>44714.6246875</v>
      </c>
      <c r="N159" s="645">
        <v>44718.466550925899</v>
      </c>
      <c r="O159" s="646">
        <v>6</v>
      </c>
      <c r="P159" s="646">
        <v>133120</v>
      </c>
      <c r="Q159" s="646">
        <v>1</v>
      </c>
      <c r="R159" s="646">
        <v>4</v>
      </c>
      <c r="S159" s="644" t="s">
        <v>1301</v>
      </c>
      <c r="T159" s="644" t="s">
        <v>320</v>
      </c>
      <c r="V159" s="644"/>
      <c r="W159" s="644" t="s">
        <v>2033</v>
      </c>
      <c r="X159" s="644" t="s">
        <v>2034</v>
      </c>
      <c r="AD159" s="644"/>
      <c r="AE159" s="644"/>
      <c r="AF159" s="646">
        <v>1</v>
      </c>
      <c r="AG159" s="646">
        <v>8192</v>
      </c>
      <c r="AH159" s="644" t="s">
        <v>875</v>
      </c>
      <c r="AK159" s="644" t="s">
        <v>321</v>
      </c>
      <c r="AL159" s="644" t="s">
        <v>322</v>
      </c>
      <c r="AM159" s="644" t="s">
        <v>323</v>
      </c>
      <c r="AN159" s="646">
        <v>-1</v>
      </c>
      <c r="AO159" s="646">
        <v>-1</v>
      </c>
      <c r="AP159" s="646">
        <v>6028984</v>
      </c>
      <c r="AQ159" s="646">
        <v>3587692</v>
      </c>
      <c r="AR159" s="646">
        <v>3454480</v>
      </c>
      <c r="AS159" s="644" t="s">
        <v>324</v>
      </c>
      <c r="AT159" s="644" t="s">
        <v>325</v>
      </c>
      <c r="AU159" s="644" t="s">
        <v>326</v>
      </c>
      <c r="AV159" s="644"/>
      <c r="AW159" s="644"/>
      <c r="AX159" s="644" t="s">
        <v>315</v>
      </c>
      <c r="AY159" s="646">
        <v>0</v>
      </c>
      <c r="AZ159" s="646">
        <v>10000</v>
      </c>
      <c r="BA159" s="644" t="s">
        <v>315</v>
      </c>
      <c r="BB159" s="644" t="s">
        <v>315</v>
      </c>
      <c r="BC159" s="644" t="s">
        <v>335</v>
      </c>
      <c r="BD159" s="646">
        <v>14</v>
      </c>
      <c r="BE159" s="644" t="s">
        <v>328</v>
      </c>
      <c r="BF159" s="644" t="s">
        <v>329</v>
      </c>
      <c r="BG159" s="644"/>
      <c r="BH159" s="644" t="s">
        <v>2035</v>
      </c>
      <c r="BI159" s="644" t="s">
        <v>2036</v>
      </c>
      <c r="BJ159" s="644" t="s">
        <v>2036</v>
      </c>
      <c r="BK159" s="644" t="s">
        <v>2036</v>
      </c>
      <c r="BL159" s="644"/>
      <c r="BM159" s="644"/>
      <c r="BN159" s="644"/>
      <c r="BO159" s="644" t="s">
        <v>2037</v>
      </c>
      <c r="BP159" s="644" t="s">
        <v>2038</v>
      </c>
      <c r="BQ159" s="644"/>
      <c r="BR159" s="644"/>
      <c r="BS159" s="644"/>
      <c r="BT159" s="644" t="s">
        <v>605</v>
      </c>
      <c r="BU159" s="644" t="s">
        <v>330</v>
      </c>
      <c r="BV159" s="644" t="s">
        <v>881</v>
      </c>
      <c r="BW159" s="644" t="s">
        <v>882</v>
      </c>
      <c r="BX159" s="644" t="s">
        <v>902</v>
      </c>
      <c r="BY159" s="644" t="s">
        <v>902</v>
      </c>
      <c r="BZ159" s="644" t="s">
        <v>2039</v>
      </c>
      <c r="CA159" s="644" t="s">
        <v>2040</v>
      </c>
      <c r="CB159" s="644" t="s">
        <v>610</v>
      </c>
      <c r="CC159" s="648" t="s">
        <v>611</v>
      </c>
      <c r="CD159" s="644"/>
      <c r="CE159" s="644"/>
      <c r="CF159" s="644" t="s">
        <v>613</v>
      </c>
      <c r="CG159" s="644" t="s">
        <v>614</v>
      </c>
      <c r="CH159" s="643" t="s">
        <v>615</v>
      </c>
    </row>
    <row r="160" spans="1:86">
      <c r="A160" s="644" t="s">
        <v>2041</v>
      </c>
      <c r="B160" s="644" t="s">
        <v>314</v>
      </c>
      <c r="C160" s="644" t="s">
        <v>315</v>
      </c>
      <c r="D160" s="644" t="s">
        <v>315</v>
      </c>
      <c r="E160" s="644" t="s">
        <v>316</v>
      </c>
      <c r="F160" s="644" t="s">
        <v>2041</v>
      </c>
      <c r="G160" s="644" t="s">
        <v>317</v>
      </c>
      <c r="H160" s="644" t="s">
        <v>318</v>
      </c>
      <c r="I160" s="644" t="s">
        <v>316</v>
      </c>
      <c r="J160" s="644" t="s">
        <v>315</v>
      </c>
      <c r="M160" s="645">
        <v>44629.491724537002</v>
      </c>
      <c r="N160" s="645">
        <v>44733.8433449074</v>
      </c>
      <c r="O160" s="646">
        <v>8</v>
      </c>
      <c r="P160" s="646">
        <v>3072</v>
      </c>
      <c r="Q160" s="646">
        <v>10</v>
      </c>
      <c r="R160" s="646">
        <v>1</v>
      </c>
      <c r="S160" s="644" t="s">
        <v>337</v>
      </c>
      <c r="T160" s="644" t="s">
        <v>320</v>
      </c>
      <c r="V160" s="644" t="s">
        <v>321</v>
      </c>
      <c r="W160" s="644" t="s">
        <v>2042</v>
      </c>
      <c r="AA160" s="644" t="s">
        <v>619</v>
      </c>
      <c r="AB160" s="644" t="s">
        <v>2043</v>
      </c>
      <c r="AC160" s="644" t="s">
        <v>328</v>
      </c>
      <c r="AD160" s="644" t="s">
        <v>328</v>
      </c>
      <c r="AE160" s="644" t="s">
        <v>328</v>
      </c>
      <c r="AF160" s="646">
        <v>1</v>
      </c>
      <c r="AG160" s="646">
        <v>4096</v>
      </c>
      <c r="AH160" s="644" t="s">
        <v>338</v>
      </c>
      <c r="AK160" s="644" t="s">
        <v>321</v>
      </c>
      <c r="AL160" s="644" t="s">
        <v>322</v>
      </c>
      <c r="AM160" s="644" t="s">
        <v>323</v>
      </c>
      <c r="AN160" s="646">
        <v>-1</v>
      </c>
      <c r="AO160" s="646">
        <v>-1</v>
      </c>
      <c r="AP160" s="646">
        <v>5626</v>
      </c>
      <c r="AQ160" s="646">
        <v>5626</v>
      </c>
      <c r="AR160" s="646">
        <v>2460</v>
      </c>
      <c r="AS160" s="644" t="s">
        <v>324</v>
      </c>
      <c r="AT160" s="644" t="s">
        <v>325</v>
      </c>
      <c r="AU160" s="644" t="s">
        <v>326</v>
      </c>
      <c r="AV160" s="644"/>
      <c r="AW160" s="644"/>
      <c r="AX160" s="644" t="s">
        <v>315</v>
      </c>
      <c r="AY160" s="646">
        <v>0</v>
      </c>
      <c r="AZ160" s="646">
        <v>10000</v>
      </c>
      <c r="BA160" s="644" t="s">
        <v>315</v>
      </c>
      <c r="BB160" s="644" t="s">
        <v>315</v>
      </c>
      <c r="BC160" s="644" t="s">
        <v>335</v>
      </c>
      <c r="BD160" s="646">
        <v>10</v>
      </c>
      <c r="BE160" s="644" t="s">
        <v>328</v>
      </c>
      <c r="BF160" s="644" t="s">
        <v>329</v>
      </c>
      <c r="BG160" s="644"/>
      <c r="BH160" s="644" t="s">
        <v>2044</v>
      </c>
      <c r="BI160" s="644" t="s">
        <v>2045</v>
      </c>
      <c r="BJ160" s="644" t="s">
        <v>2045</v>
      </c>
      <c r="BK160" s="644" t="s">
        <v>2045</v>
      </c>
      <c r="BL160" s="644"/>
      <c r="BM160" s="644"/>
      <c r="BN160" s="644"/>
      <c r="BO160" s="644"/>
      <c r="BP160" s="644"/>
      <c r="BQ160" s="644"/>
      <c r="BR160" s="644"/>
      <c r="BS160" s="644"/>
      <c r="BT160" s="644"/>
      <c r="BU160" s="644" t="s">
        <v>330</v>
      </c>
      <c r="BV160" s="644" t="s">
        <v>331</v>
      </c>
      <c r="BW160" s="644" t="s">
        <v>622</v>
      </c>
      <c r="BX160" s="644" t="s">
        <v>339</v>
      </c>
      <c r="BY160" s="644" t="s">
        <v>332</v>
      </c>
      <c r="BZ160" s="644" t="s">
        <v>2046</v>
      </c>
      <c r="CA160" s="644" t="s">
        <v>2047</v>
      </c>
      <c r="CB160" s="644" t="s">
        <v>610</v>
      </c>
      <c r="CC160" s="648" t="s">
        <v>611</v>
      </c>
      <c r="CD160" s="644"/>
      <c r="CE160" s="644"/>
      <c r="CF160" s="644" t="s">
        <v>613</v>
      </c>
      <c r="CG160" s="644" t="s">
        <v>614</v>
      </c>
      <c r="CH160" s="643" t="s">
        <v>615</v>
      </c>
    </row>
    <row r="161" spans="1:86">
      <c r="A161" s="644" t="s">
        <v>2048</v>
      </c>
      <c r="B161" s="644" t="s">
        <v>314</v>
      </c>
      <c r="C161" s="644" t="s">
        <v>315</v>
      </c>
      <c r="D161" s="644" t="s">
        <v>315</v>
      </c>
      <c r="E161" s="644" t="s">
        <v>316</v>
      </c>
      <c r="F161" s="644" t="s">
        <v>2049</v>
      </c>
      <c r="G161" s="644" t="s">
        <v>317</v>
      </c>
      <c r="H161" s="644" t="s">
        <v>318</v>
      </c>
      <c r="I161" s="644" t="s">
        <v>316</v>
      </c>
      <c r="J161" s="644" t="s">
        <v>315</v>
      </c>
      <c r="M161" s="645">
        <v>44600.461238425902</v>
      </c>
      <c r="N161" s="645">
        <v>44733.843784722201</v>
      </c>
      <c r="O161" s="646">
        <v>8</v>
      </c>
      <c r="P161" s="646">
        <v>14336</v>
      </c>
      <c r="Q161" s="646">
        <v>2</v>
      </c>
      <c r="R161" s="646">
        <v>2</v>
      </c>
      <c r="S161" s="644" t="s">
        <v>337</v>
      </c>
      <c r="T161" s="644" t="s">
        <v>320</v>
      </c>
      <c r="V161" s="644" t="s">
        <v>321</v>
      </c>
      <c r="W161" s="644" t="s">
        <v>1199</v>
      </c>
      <c r="X161" s="644" t="s">
        <v>328</v>
      </c>
      <c r="Y161" s="644" t="s">
        <v>2043</v>
      </c>
      <c r="AD161" s="644"/>
      <c r="AE161" s="644"/>
      <c r="AF161" s="646">
        <v>1</v>
      </c>
      <c r="AG161" s="646">
        <v>4096</v>
      </c>
      <c r="AH161" s="644" t="s">
        <v>338</v>
      </c>
      <c r="AK161" s="644" t="s">
        <v>321</v>
      </c>
      <c r="AL161" s="644" t="s">
        <v>322</v>
      </c>
      <c r="AM161" s="644" t="s">
        <v>323</v>
      </c>
      <c r="AN161" s="646">
        <v>-1</v>
      </c>
      <c r="AO161" s="646">
        <v>-1</v>
      </c>
      <c r="AP161" s="646">
        <v>116837</v>
      </c>
      <c r="AQ161" s="646">
        <v>43337</v>
      </c>
      <c r="AR161" s="646">
        <v>28900</v>
      </c>
      <c r="AS161" s="644" t="s">
        <v>324</v>
      </c>
      <c r="AT161" s="644" t="s">
        <v>325</v>
      </c>
      <c r="AU161" s="644" t="s">
        <v>326</v>
      </c>
      <c r="AV161" s="644"/>
      <c r="AW161" s="644"/>
      <c r="AX161" s="644" t="s">
        <v>315</v>
      </c>
      <c r="AY161" s="646">
        <v>0</v>
      </c>
      <c r="AZ161" s="646">
        <v>10000</v>
      </c>
      <c r="BA161" s="644" t="s">
        <v>315</v>
      </c>
      <c r="BB161" s="644" t="s">
        <v>315</v>
      </c>
      <c r="BC161" s="644" t="s">
        <v>335</v>
      </c>
      <c r="BD161" s="646">
        <v>10</v>
      </c>
      <c r="BE161" s="644" t="s">
        <v>328</v>
      </c>
      <c r="BF161" s="644" t="s">
        <v>329</v>
      </c>
      <c r="BG161" s="644"/>
      <c r="BH161" s="644" t="s">
        <v>2050</v>
      </c>
      <c r="BI161" s="644" t="s">
        <v>2051</v>
      </c>
      <c r="BJ161" s="644" t="s">
        <v>2051</v>
      </c>
      <c r="BK161" s="644" t="s">
        <v>2051</v>
      </c>
      <c r="BL161" s="644" t="s">
        <v>602</v>
      </c>
      <c r="BM161" s="644"/>
      <c r="BN161" s="644"/>
      <c r="BO161" s="644" t="s">
        <v>2052</v>
      </c>
      <c r="BP161" s="644" t="s">
        <v>2053</v>
      </c>
      <c r="BQ161" s="644"/>
      <c r="BR161" s="644"/>
      <c r="BS161" s="644"/>
      <c r="BT161" s="644" t="s">
        <v>605</v>
      </c>
      <c r="BU161" s="644" t="s">
        <v>330</v>
      </c>
      <c r="BV161" s="644" t="s">
        <v>331</v>
      </c>
      <c r="BW161" s="644" t="s">
        <v>698</v>
      </c>
      <c r="BX161" s="644" t="s">
        <v>607</v>
      </c>
      <c r="BY161" s="644"/>
      <c r="BZ161" s="644" t="s">
        <v>2054</v>
      </c>
      <c r="CA161" s="644" t="s">
        <v>2055</v>
      </c>
      <c r="CB161" s="644" t="s">
        <v>610</v>
      </c>
      <c r="CC161" s="648" t="s">
        <v>611</v>
      </c>
      <c r="CD161" s="644"/>
      <c r="CE161" s="644"/>
      <c r="CF161" s="644" t="s">
        <v>613</v>
      </c>
      <c r="CG161" s="644" t="s">
        <v>614</v>
      </c>
      <c r="CH161" s="643" t="s">
        <v>615</v>
      </c>
    </row>
    <row r="162" spans="1:86">
      <c r="A162" s="644" t="s">
        <v>2056</v>
      </c>
      <c r="B162" s="644" t="s">
        <v>314</v>
      </c>
      <c r="C162" s="644" t="s">
        <v>315</v>
      </c>
      <c r="D162" s="644" t="s">
        <v>315</v>
      </c>
      <c r="E162" s="644" t="s">
        <v>316</v>
      </c>
      <c r="F162" s="644" t="s">
        <v>2056</v>
      </c>
      <c r="G162" s="644" t="s">
        <v>317</v>
      </c>
      <c r="H162" s="644" t="s">
        <v>318</v>
      </c>
      <c r="I162" s="644" t="s">
        <v>316</v>
      </c>
      <c r="J162" s="644" t="s">
        <v>315</v>
      </c>
      <c r="M162" s="645">
        <v>44629.491805555597</v>
      </c>
      <c r="N162" s="645">
        <v>44733.843229166698</v>
      </c>
      <c r="O162" s="646">
        <v>8</v>
      </c>
      <c r="P162" s="646">
        <v>3072</v>
      </c>
      <c r="Q162" s="646">
        <v>10</v>
      </c>
      <c r="R162" s="646">
        <v>1</v>
      </c>
      <c r="S162" s="644" t="s">
        <v>337</v>
      </c>
      <c r="T162" s="644" t="s">
        <v>320</v>
      </c>
      <c r="V162" s="644" t="s">
        <v>321</v>
      </c>
      <c r="W162" s="644" t="s">
        <v>2057</v>
      </c>
      <c r="AA162" s="644" t="s">
        <v>619</v>
      </c>
      <c r="AB162" s="644" t="s">
        <v>2058</v>
      </c>
      <c r="AC162" s="644" t="s">
        <v>328</v>
      </c>
      <c r="AD162" s="644" t="s">
        <v>328</v>
      </c>
      <c r="AE162" s="644" t="s">
        <v>328</v>
      </c>
      <c r="AF162" s="646">
        <v>1</v>
      </c>
      <c r="AG162" s="646">
        <v>4096</v>
      </c>
      <c r="AH162" s="644" t="s">
        <v>338</v>
      </c>
      <c r="AK162" s="644" t="s">
        <v>321</v>
      </c>
      <c r="AL162" s="644" t="s">
        <v>322</v>
      </c>
      <c r="AM162" s="644" t="s">
        <v>323</v>
      </c>
      <c r="AN162" s="646">
        <v>-1</v>
      </c>
      <c r="AO162" s="646">
        <v>-1</v>
      </c>
      <c r="AP162" s="646">
        <v>5578</v>
      </c>
      <c r="AQ162" s="646">
        <v>5578</v>
      </c>
      <c r="AR162" s="646">
        <v>2412</v>
      </c>
      <c r="AS162" s="644" t="s">
        <v>324</v>
      </c>
      <c r="AT162" s="644" t="s">
        <v>325</v>
      </c>
      <c r="AU162" s="644" t="s">
        <v>326</v>
      </c>
      <c r="AV162" s="644"/>
      <c r="AW162" s="644"/>
      <c r="AX162" s="644" t="s">
        <v>315</v>
      </c>
      <c r="AY162" s="646">
        <v>0</v>
      </c>
      <c r="AZ162" s="646">
        <v>10000</v>
      </c>
      <c r="BA162" s="644" t="s">
        <v>315</v>
      </c>
      <c r="BB162" s="644" t="s">
        <v>315</v>
      </c>
      <c r="BC162" s="644" t="s">
        <v>335</v>
      </c>
      <c r="BD162" s="646">
        <v>10</v>
      </c>
      <c r="BE162" s="644" t="s">
        <v>328</v>
      </c>
      <c r="BF162" s="644" t="s">
        <v>329</v>
      </c>
      <c r="BG162" s="644"/>
      <c r="BH162" s="644" t="s">
        <v>2059</v>
      </c>
      <c r="BI162" s="644" t="s">
        <v>2060</v>
      </c>
      <c r="BJ162" s="644" t="s">
        <v>2060</v>
      </c>
      <c r="BK162" s="644" t="s">
        <v>2060</v>
      </c>
      <c r="BL162" s="644"/>
      <c r="BM162" s="644"/>
      <c r="BN162" s="644"/>
      <c r="BO162" s="644"/>
      <c r="BP162" s="644"/>
      <c r="BQ162" s="644"/>
      <c r="BR162" s="644"/>
      <c r="BS162" s="644"/>
      <c r="BT162" s="644"/>
      <c r="BU162" s="644" t="s">
        <v>330</v>
      </c>
      <c r="BV162" s="644" t="s">
        <v>331</v>
      </c>
      <c r="BW162" s="644" t="s">
        <v>622</v>
      </c>
      <c r="BX162" s="644" t="s">
        <v>339</v>
      </c>
      <c r="BY162" s="644" t="s">
        <v>332</v>
      </c>
      <c r="BZ162" s="644" t="s">
        <v>2061</v>
      </c>
      <c r="CA162" s="644" t="s">
        <v>2062</v>
      </c>
      <c r="CB162" s="644" t="s">
        <v>610</v>
      </c>
      <c r="CC162" s="648" t="s">
        <v>611</v>
      </c>
      <c r="CD162" s="644"/>
      <c r="CE162" s="644"/>
      <c r="CF162" s="644" t="s">
        <v>613</v>
      </c>
      <c r="CG162" s="644" t="s">
        <v>614</v>
      </c>
      <c r="CH162" s="643" t="s">
        <v>615</v>
      </c>
    </row>
    <row r="163" spans="1:86">
      <c r="A163" s="644" t="s">
        <v>2063</v>
      </c>
      <c r="B163" s="644" t="s">
        <v>314</v>
      </c>
      <c r="C163" s="644" t="s">
        <v>315</v>
      </c>
      <c r="D163" s="644" t="s">
        <v>315</v>
      </c>
      <c r="E163" s="644" t="s">
        <v>316</v>
      </c>
      <c r="F163" s="644" t="s">
        <v>2063</v>
      </c>
      <c r="G163" s="644" t="s">
        <v>317</v>
      </c>
      <c r="H163" s="644" t="s">
        <v>318</v>
      </c>
      <c r="I163" s="644" t="s">
        <v>316</v>
      </c>
      <c r="J163" s="644" t="s">
        <v>315</v>
      </c>
      <c r="M163" s="645">
        <v>44629.551064814797</v>
      </c>
      <c r="N163" s="645">
        <v>44739.605833333299</v>
      </c>
      <c r="O163" s="646">
        <v>8</v>
      </c>
      <c r="P163" s="646">
        <v>3072</v>
      </c>
      <c r="Q163" s="646">
        <v>10</v>
      </c>
      <c r="R163" s="646">
        <v>1</v>
      </c>
      <c r="S163" s="644" t="s">
        <v>337</v>
      </c>
      <c r="T163" s="644" t="s">
        <v>320</v>
      </c>
      <c r="V163" s="644" t="s">
        <v>321</v>
      </c>
      <c r="W163" s="644" t="s">
        <v>2064</v>
      </c>
      <c r="Y163" s="644" t="s">
        <v>619</v>
      </c>
      <c r="Z163" s="644" t="s">
        <v>328</v>
      </c>
      <c r="AA163" s="644" t="s">
        <v>328</v>
      </c>
      <c r="AB163" s="644" t="s">
        <v>328</v>
      </c>
      <c r="AC163" s="644" t="s">
        <v>328</v>
      </c>
      <c r="AD163" s="644" t="s">
        <v>328</v>
      </c>
      <c r="AE163" s="644" t="s">
        <v>328</v>
      </c>
      <c r="AF163" s="646">
        <v>1</v>
      </c>
      <c r="AG163" s="646">
        <v>4096</v>
      </c>
      <c r="AH163" s="644" t="s">
        <v>338</v>
      </c>
      <c r="AK163" s="644" t="s">
        <v>321</v>
      </c>
      <c r="AL163" s="644" t="s">
        <v>322</v>
      </c>
      <c r="AM163" s="644" t="s">
        <v>323</v>
      </c>
      <c r="AN163" s="646">
        <v>-1</v>
      </c>
      <c r="AO163" s="646">
        <v>-1</v>
      </c>
      <c r="AP163" s="646">
        <v>5470</v>
      </c>
      <c r="AQ163" s="646">
        <v>5470</v>
      </c>
      <c r="AR163" s="646">
        <v>2304</v>
      </c>
      <c r="AS163" s="644" t="s">
        <v>324</v>
      </c>
      <c r="AT163" s="644" t="s">
        <v>325</v>
      </c>
      <c r="AU163" s="644" t="s">
        <v>326</v>
      </c>
      <c r="AV163" s="644"/>
      <c r="AW163" s="644"/>
      <c r="AX163" s="644" t="s">
        <v>315</v>
      </c>
      <c r="AY163" s="646">
        <v>0</v>
      </c>
      <c r="AZ163" s="646">
        <v>10000</v>
      </c>
      <c r="BA163" s="644" t="s">
        <v>315</v>
      </c>
      <c r="BB163" s="644" t="s">
        <v>315</v>
      </c>
      <c r="BC163" s="644" t="s">
        <v>335</v>
      </c>
      <c r="BD163" s="646">
        <v>10</v>
      </c>
      <c r="BE163" s="644" t="s">
        <v>328</v>
      </c>
      <c r="BF163" s="644" t="s">
        <v>329</v>
      </c>
      <c r="BG163" s="644"/>
      <c r="BH163" s="644" t="s">
        <v>2065</v>
      </c>
      <c r="BI163" s="644" t="s">
        <v>2066</v>
      </c>
      <c r="BJ163" s="644" t="s">
        <v>2066</v>
      </c>
      <c r="BK163" s="644" t="s">
        <v>2066</v>
      </c>
      <c r="BL163" s="644"/>
      <c r="BM163" s="644"/>
      <c r="BN163" s="644"/>
      <c r="BO163" s="644"/>
      <c r="BP163" s="644"/>
      <c r="BQ163" s="644"/>
      <c r="BR163" s="644"/>
      <c r="BS163" s="644"/>
      <c r="BT163" s="644"/>
      <c r="BU163" s="644" t="s">
        <v>330</v>
      </c>
      <c r="BV163" s="644" t="s">
        <v>331</v>
      </c>
      <c r="BW163" s="644" t="s">
        <v>742</v>
      </c>
      <c r="BX163" s="644" t="s">
        <v>339</v>
      </c>
      <c r="BY163" s="644" t="s">
        <v>332</v>
      </c>
      <c r="BZ163" s="644" t="s">
        <v>2067</v>
      </c>
      <c r="CA163" s="644" t="s">
        <v>2068</v>
      </c>
      <c r="CB163" s="644" t="s">
        <v>610</v>
      </c>
      <c r="CC163" s="648" t="s">
        <v>611</v>
      </c>
      <c r="CD163" s="644"/>
      <c r="CE163" s="644"/>
      <c r="CF163" s="644" t="s">
        <v>613</v>
      </c>
      <c r="CG163" s="644" t="s">
        <v>614</v>
      </c>
      <c r="CH163" s="643" t="s">
        <v>615</v>
      </c>
    </row>
    <row r="164" spans="1:86">
      <c r="A164" s="644" t="s">
        <v>2069</v>
      </c>
      <c r="B164" s="644" t="s">
        <v>314</v>
      </c>
      <c r="C164" s="644" t="s">
        <v>315</v>
      </c>
      <c r="D164" s="644" t="s">
        <v>315</v>
      </c>
      <c r="E164" s="644" t="s">
        <v>316</v>
      </c>
      <c r="F164" s="644" t="s">
        <v>2070</v>
      </c>
      <c r="G164" s="644" t="s">
        <v>317</v>
      </c>
      <c r="H164" s="644" t="s">
        <v>318</v>
      </c>
      <c r="I164" s="644" t="s">
        <v>316</v>
      </c>
      <c r="J164" s="644" t="s">
        <v>315</v>
      </c>
      <c r="M164" s="645">
        <v>44586.484201388899</v>
      </c>
      <c r="N164" s="645">
        <v>44733.8437037037</v>
      </c>
      <c r="O164" s="646">
        <v>8</v>
      </c>
      <c r="P164" s="646">
        <v>14336</v>
      </c>
      <c r="Q164" s="646">
        <v>2</v>
      </c>
      <c r="R164" s="646">
        <v>2</v>
      </c>
      <c r="S164" s="644" t="s">
        <v>337</v>
      </c>
      <c r="T164" s="644" t="s">
        <v>320</v>
      </c>
      <c r="V164" s="644" t="s">
        <v>321</v>
      </c>
      <c r="W164" s="644" t="s">
        <v>1005</v>
      </c>
      <c r="X164" s="644" t="s">
        <v>328</v>
      </c>
      <c r="Y164" s="644" t="s">
        <v>2058</v>
      </c>
      <c r="AD164" s="644"/>
      <c r="AE164" s="644"/>
      <c r="AF164" s="646">
        <v>1</v>
      </c>
      <c r="AG164" s="646">
        <v>4096</v>
      </c>
      <c r="AH164" s="644" t="s">
        <v>338</v>
      </c>
      <c r="AK164" s="644" t="s">
        <v>321</v>
      </c>
      <c r="AL164" s="644" t="s">
        <v>322</v>
      </c>
      <c r="AM164" s="644" t="s">
        <v>323</v>
      </c>
      <c r="AN164" s="646">
        <v>-1</v>
      </c>
      <c r="AO164" s="646">
        <v>-1</v>
      </c>
      <c r="AP164" s="646">
        <v>138418</v>
      </c>
      <c r="AQ164" s="646">
        <v>119058</v>
      </c>
      <c r="AR164" s="646">
        <v>104620</v>
      </c>
      <c r="AS164" s="644" t="s">
        <v>324</v>
      </c>
      <c r="AT164" s="644" t="s">
        <v>325</v>
      </c>
      <c r="AU164" s="644" t="s">
        <v>326</v>
      </c>
      <c r="AV164" s="644"/>
      <c r="AW164" s="644"/>
      <c r="AX164" s="644" t="s">
        <v>315</v>
      </c>
      <c r="AY164" s="646">
        <v>0</v>
      </c>
      <c r="AZ164" s="646">
        <v>10000</v>
      </c>
      <c r="BA164" s="644" t="s">
        <v>315</v>
      </c>
      <c r="BB164" s="644" t="s">
        <v>315</v>
      </c>
      <c r="BC164" s="644" t="s">
        <v>335</v>
      </c>
      <c r="BD164" s="646">
        <v>10</v>
      </c>
      <c r="BE164" s="644" t="s">
        <v>328</v>
      </c>
      <c r="BF164" s="644" t="s">
        <v>329</v>
      </c>
      <c r="BG164" s="644"/>
      <c r="BH164" s="644" t="s">
        <v>2071</v>
      </c>
      <c r="BI164" s="644" t="s">
        <v>2072</v>
      </c>
      <c r="BJ164" s="644" t="s">
        <v>2072</v>
      </c>
      <c r="BK164" s="644" t="s">
        <v>2072</v>
      </c>
      <c r="BL164" s="644" t="s">
        <v>602</v>
      </c>
      <c r="BM164" s="644"/>
      <c r="BN164" s="644"/>
      <c r="BO164" s="644" t="s">
        <v>2073</v>
      </c>
      <c r="BP164" s="644" t="s">
        <v>2074</v>
      </c>
      <c r="BQ164" s="644"/>
      <c r="BR164" s="644"/>
      <c r="BS164" s="644"/>
      <c r="BT164" s="644" t="s">
        <v>605</v>
      </c>
      <c r="BU164" s="644" t="s">
        <v>330</v>
      </c>
      <c r="BV164" s="644" t="s">
        <v>331</v>
      </c>
      <c r="BW164" s="644" t="s">
        <v>646</v>
      </c>
      <c r="BX164" s="644" t="s">
        <v>607</v>
      </c>
      <c r="BY164" s="644"/>
      <c r="BZ164" s="644" t="s">
        <v>2075</v>
      </c>
      <c r="CA164" s="644" t="s">
        <v>2076</v>
      </c>
      <c r="CB164" s="644" t="s">
        <v>610</v>
      </c>
      <c r="CC164" s="648" t="s">
        <v>611</v>
      </c>
      <c r="CD164" s="644"/>
      <c r="CE164" s="644"/>
      <c r="CF164" s="644" t="s">
        <v>613</v>
      </c>
      <c r="CG164" s="644" t="s">
        <v>614</v>
      </c>
      <c r="CH164" s="643" t="s">
        <v>615</v>
      </c>
    </row>
    <row r="165" spans="1:86">
      <c r="A165" s="644" t="s">
        <v>2077</v>
      </c>
      <c r="B165" s="644" t="s">
        <v>314</v>
      </c>
      <c r="C165" s="644" t="s">
        <v>315</v>
      </c>
      <c r="D165" s="644" t="s">
        <v>315</v>
      </c>
      <c r="E165" s="644" t="s">
        <v>316</v>
      </c>
      <c r="F165" s="644" t="s">
        <v>2077</v>
      </c>
      <c r="G165" s="644" t="s">
        <v>317</v>
      </c>
      <c r="H165" s="644" t="s">
        <v>318</v>
      </c>
      <c r="I165" s="644" t="s">
        <v>316</v>
      </c>
      <c r="J165" s="644" t="s">
        <v>315</v>
      </c>
      <c r="M165" s="645">
        <v>44629.491990740702</v>
      </c>
      <c r="N165" s="645">
        <v>44733.843171296299</v>
      </c>
      <c r="O165" s="646">
        <v>8</v>
      </c>
      <c r="P165" s="646">
        <v>3072</v>
      </c>
      <c r="Q165" s="646">
        <v>10</v>
      </c>
      <c r="R165" s="646">
        <v>1</v>
      </c>
      <c r="S165" s="644" t="s">
        <v>337</v>
      </c>
      <c r="T165" s="644" t="s">
        <v>320</v>
      </c>
      <c r="V165" s="644" t="s">
        <v>321</v>
      </c>
      <c r="W165" s="644" t="s">
        <v>2078</v>
      </c>
      <c r="AA165" s="644" t="s">
        <v>619</v>
      </c>
      <c r="AB165" s="644" t="s">
        <v>2079</v>
      </c>
      <c r="AC165" s="644" t="s">
        <v>328</v>
      </c>
      <c r="AD165" s="644" t="s">
        <v>328</v>
      </c>
      <c r="AE165" s="644" t="s">
        <v>328</v>
      </c>
      <c r="AF165" s="646">
        <v>1</v>
      </c>
      <c r="AG165" s="646">
        <v>4096</v>
      </c>
      <c r="AH165" s="644" t="s">
        <v>338</v>
      </c>
      <c r="AK165" s="644" t="s">
        <v>321</v>
      </c>
      <c r="AL165" s="644" t="s">
        <v>322</v>
      </c>
      <c r="AM165" s="644" t="s">
        <v>323</v>
      </c>
      <c r="AN165" s="646">
        <v>-1</v>
      </c>
      <c r="AO165" s="646">
        <v>-1</v>
      </c>
      <c r="AP165" s="646">
        <v>5586</v>
      </c>
      <c r="AQ165" s="646">
        <v>5586</v>
      </c>
      <c r="AR165" s="646">
        <v>2420</v>
      </c>
      <c r="AS165" s="644" t="s">
        <v>324</v>
      </c>
      <c r="AT165" s="644" t="s">
        <v>325</v>
      </c>
      <c r="AU165" s="644" t="s">
        <v>326</v>
      </c>
      <c r="AV165" s="644"/>
      <c r="AW165" s="644"/>
      <c r="AX165" s="644" t="s">
        <v>315</v>
      </c>
      <c r="AY165" s="646">
        <v>0</v>
      </c>
      <c r="AZ165" s="646">
        <v>10000</v>
      </c>
      <c r="BA165" s="644" t="s">
        <v>315</v>
      </c>
      <c r="BB165" s="644" t="s">
        <v>315</v>
      </c>
      <c r="BC165" s="644" t="s">
        <v>335</v>
      </c>
      <c r="BD165" s="646">
        <v>10</v>
      </c>
      <c r="BE165" s="644" t="s">
        <v>328</v>
      </c>
      <c r="BF165" s="644" t="s">
        <v>329</v>
      </c>
      <c r="BG165" s="644"/>
      <c r="BH165" s="644" t="s">
        <v>2080</v>
      </c>
      <c r="BI165" s="644" t="s">
        <v>2081</v>
      </c>
      <c r="BJ165" s="644" t="s">
        <v>2081</v>
      </c>
      <c r="BK165" s="644" t="s">
        <v>2081</v>
      </c>
      <c r="BL165" s="644"/>
      <c r="BM165" s="644"/>
      <c r="BN165" s="644"/>
      <c r="BO165" s="644"/>
      <c r="BP165" s="644"/>
      <c r="BQ165" s="644"/>
      <c r="BR165" s="644"/>
      <c r="BS165" s="644"/>
      <c r="BT165" s="644"/>
      <c r="BU165" s="644" t="s">
        <v>330</v>
      </c>
      <c r="BV165" s="644" t="s">
        <v>331</v>
      </c>
      <c r="BW165" s="644" t="s">
        <v>606</v>
      </c>
      <c r="BX165" s="644" t="s">
        <v>339</v>
      </c>
      <c r="BY165" s="644" t="s">
        <v>332</v>
      </c>
      <c r="BZ165" s="644" t="s">
        <v>2082</v>
      </c>
      <c r="CA165" s="644" t="s">
        <v>2083</v>
      </c>
      <c r="CB165" s="644" t="s">
        <v>610</v>
      </c>
      <c r="CC165" s="648" t="s">
        <v>611</v>
      </c>
      <c r="CD165" s="644"/>
      <c r="CE165" s="644"/>
      <c r="CF165" s="644" t="s">
        <v>613</v>
      </c>
      <c r="CG165" s="644" t="s">
        <v>614</v>
      </c>
      <c r="CH165" s="643" t="s">
        <v>615</v>
      </c>
    </row>
    <row r="166" spans="1:86">
      <c r="A166" s="644" t="s">
        <v>2084</v>
      </c>
      <c r="B166" s="644" t="s">
        <v>314</v>
      </c>
      <c r="C166" s="644" t="s">
        <v>315</v>
      </c>
      <c r="D166" s="644" t="s">
        <v>315</v>
      </c>
      <c r="E166" s="644" t="s">
        <v>316</v>
      </c>
      <c r="F166" s="644" t="s">
        <v>2084</v>
      </c>
      <c r="G166" s="644" t="s">
        <v>317</v>
      </c>
      <c r="H166" s="644" t="s">
        <v>318</v>
      </c>
      <c r="I166" s="644" t="s">
        <v>316</v>
      </c>
      <c r="J166" s="644" t="s">
        <v>315</v>
      </c>
      <c r="M166" s="645">
        <v>44629.551064814797</v>
      </c>
      <c r="N166" s="645">
        <v>44739.605706018498</v>
      </c>
      <c r="O166" s="646">
        <v>8</v>
      </c>
      <c r="P166" s="646">
        <v>3072</v>
      </c>
      <c r="Q166" s="646">
        <v>10</v>
      </c>
      <c r="R166" s="646">
        <v>1</v>
      </c>
      <c r="S166" s="644" t="s">
        <v>337</v>
      </c>
      <c r="T166" s="644" t="s">
        <v>320</v>
      </c>
      <c r="V166" s="644" t="s">
        <v>321</v>
      </c>
      <c r="W166" s="644" t="s">
        <v>1097</v>
      </c>
      <c r="Y166" s="644" t="s">
        <v>619</v>
      </c>
      <c r="Z166" s="644" t="s">
        <v>328</v>
      </c>
      <c r="AA166" s="644" t="s">
        <v>328</v>
      </c>
      <c r="AB166" s="644" t="s">
        <v>328</v>
      </c>
      <c r="AC166" s="644" t="s">
        <v>328</v>
      </c>
      <c r="AD166" s="644" t="s">
        <v>328</v>
      </c>
      <c r="AE166" s="644" t="s">
        <v>328</v>
      </c>
      <c r="AF166" s="646">
        <v>1</v>
      </c>
      <c r="AG166" s="646">
        <v>4096</v>
      </c>
      <c r="AH166" s="644" t="s">
        <v>338</v>
      </c>
      <c r="AK166" s="644" t="s">
        <v>321</v>
      </c>
      <c r="AL166" s="644" t="s">
        <v>322</v>
      </c>
      <c r="AM166" s="644" t="s">
        <v>323</v>
      </c>
      <c r="AN166" s="646">
        <v>-1</v>
      </c>
      <c r="AO166" s="646">
        <v>-1</v>
      </c>
      <c r="AP166" s="646">
        <v>5482</v>
      </c>
      <c r="AQ166" s="646">
        <v>5482</v>
      </c>
      <c r="AR166" s="646">
        <v>2316</v>
      </c>
      <c r="AS166" s="644" t="s">
        <v>324</v>
      </c>
      <c r="AT166" s="644" t="s">
        <v>325</v>
      </c>
      <c r="AU166" s="644" t="s">
        <v>326</v>
      </c>
      <c r="AV166" s="644"/>
      <c r="AW166" s="644"/>
      <c r="AX166" s="644" t="s">
        <v>315</v>
      </c>
      <c r="AY166" s="646">
        <v>0</v>
      </c>
      <c r="AZ166" s="646">
        <v>10000</v>
      </c>
      <c r="BA166" s="644" t="s">
        <v>315</v>
      </c>
      <c r="BB166" s="644" t="s">
        <v>315</v>
      </c>
      <c r="BC166" s="644" t="s">
        <v>335</v>
      </c>
      <c r="BD166" s="646">
        <v>10</v>
      </c>
      <c r="BE166" s="644" t="s">
        <v>328</v>
      </c>
      <c r="BF166" s="644" t="s">
        <v>329</v>
      </c>
      <c r="BG166" s="644"/>
      <c r="BH166" s="644" t="s">
        <v>2085</v>
      </c>
      <c r="BI166" s="644" t="s">
        <v>2086</v>
      </c>
      <c r="BJ166" s="644" t="s">
        <v>2086</v>
      </c>
      <c r="BK166" s="644" t="s">
        <v>2086</v>
      </c>
      <c r="BL166" s="644"/>
      <c r="BM166" s="644"/>
      <c r="BN166" s="644"/>
      <c r="BO166" s="644"/>
      <c r="BP166" s="644"/>
      <c r="BQ166" s="644"/>
      <c r="BR166" s="644"/>
      <c r="BS166" s="644"/>
      <c r="BT166" s="644"/>
      <c r="BU166" s="644" t="s">
        <v>330</v>
      </c>
      <c r="BV166" s="644" t="s">
        <v>331</v>
      </c>
      <c r="BW166" s="644" t="s">
        <v>683</v>
      </c>
      <c r="BX166" s="644" t="s">
        <v>339</v>
      </c>
      <c r="BY166" s="644" t="s">
        <v>332</v>
      </c>
      <c r="BZ166" s="644" t="s">
        <v>2087</v>
      </c>
      <c r="CA166" s="644" t="s">
        <v>2088</v>
      </c>
      <c r="CB166" s="644" t="s">
        <v>610</v>
      </c>
      <c r="CC166" s="648" t="s">
        <v>611</v>
      </c>
      <c r="CD166" s="644"/>
      <c r="CE166" s="644"/>
      <c r="CF166" s="644" t="s">
        <v>613</v>
      </c>
      <c r="CG166" s="644" t="s">
        <v>614</v>
      </c>
      <c r="CH166" s="643" t="s">
        <v>615</v>
      </c>
    </row>
    <row r="167" spans="1:86">
      <c r="A167" s="644" t="s">
        <v>2089</v>
      </c>
      <c r="B167" s="644" t="s">
        <v>314</v>
      </c>
      <c r="C167" s="644" t="s">
        <v>315</v>
      </c>
      <c r="D167" s="644" t="s">
        <v>315</v>
      </c>
      <c r="E167" s="644" t="s">
        <v>316</v>
      </c>
      <c r="F167" s="644" t="s">
        <v>2090</v>
      </c>
      <c r="G167" s="644" t="s">
        <v>317</v>
      </c>
      <c r="H167" s="644" t="s">
        <v>318</v>
      </c>
      <c r="I167" s="644" t="s">
        <v>316</v>
      </c>
      <c r="J167" s="644" t="s">
        <v>315</v>
      </c>
      <c r="M167" s="645">
        <v>44586.687696759298</v>
      </c>
      <c r="N167" s="645">
        <v>44733.8440162037</v>
      </c>
      <c r="O167" s="646">
        <v>8</v>
      </c>
      <c r="P167" s="646">
        <v>14336</v>
      </c>
      <c r="Q167" s="646">
        <v>2</v>
      </c>
      <c r="R167" s="646">
        <v>2</v>
      </c>
      <c r="S167" s="644" t="s">
        <v>337</v>
      </c>
      <c r="T167" s="644" t="s">
        <v>320</v>
      </c>
      <c r="V167" s="644" t="s">
        <v>321</v>
      </c>
      <c r="W167" s="644" t="s">
        <v>1132</v>
      </c>
      <c r="X167" s="644" t="s">
        <v>328</v>
      </c>
      <c r="Y167" s="644" t="s">
        <v>2079</v>
      </c>
      <c r="AD167" s="644"/>
      <c r="AE167" s="644"/>
      <c r="AF167" s="646">
        <v>1</v>
      </c>
      <c r="AG167" s="646">
        <v>4096</v>
      </c>
      <c r="AH167" s="644" t="s">
        <v>338</v>
      </c>
      <c r="AK167" s="644" t="s">
        <v>321</v>
      </c>
      <c r="AL167" s="644" t="s">
        <v>322</v>
      </c>
      <c r="AM167" s="644" t="s">
        <v>323</v>
      </c>
      <c r="AN167" s="646">
        <v>-1</v>
      </c>
      <c r="AO167" s="646">
        <v>-1</v>
      </c>
      <c r="AP167" s="646">
        <v>138414</v>
      </c>
      <c r="AQ167" s="646">
        <v>119106</v>
      </c>
      <c r="AR167" s="646">
        <v>104668</v>
      </c>
      <c r="AS167" s="644" t="s">
        <v>324</v>
      </c>
      <c r="AT167" s="644" t="s">
        <v>325</v>
      </c>
      <c r="AU167" s="644" t="s">
        <v>326</v>
      </c>
      <c r="AV167" s="644"/>
      <c r="AW167" s="644"/>
      <c r="AX167" s="644" t="s">
        <v>315</v>
      </c>
      <c r="AY167" s="646">
        <v>0</v>
      </c>
      <c r="AZ167" s="646">
        <v>10000</v>
      </c>
      <c r="BA167" s="644" t="s">
        <v>315</v>
      </c>
      <c r="BB167" s="644" t="s">
        <v>315</v>
      </c>
      <c r="BC167" s="644" t="s">
        <v>335</v>
      </c>
      <c r="BD167" s="646">
        <v>10</v>
      </c>
      <c r="BE167" s="644" t="s">
        <v>328</v>
      </c>
      <c r="BF167" s="644" t="s">
        <v>329</v>
      </c>
      <c r="BG167" s="644"/>
      <c r="BH167" s="644" t="s">
        <v>2091</v>
      </c>
      <c r="BI167" s="644" t="s">
        <v>2092</v>
      </c>
      <c r="BJ167" s="644" t="s">
        <v>2092</v>
      </c>
      <c r="BK167" s="644" t="s">
        <v>2092</v>
      </c>
      <c r="BL167" s="644" t="s">
        <v>602</v>
      </c>
      <c r="BM167" s="644"/>
      <c r="BN167" s="644"/>
      <c r="BO167" s="644" t="s">
        <v>2093</v>
      </c>
      <c r="BP167" s="644" t="s">
        <v>2094</v>
      </c>
      <c r="BQ167" s="644"/>
      <c r="BR167" s="644"/>
      <c r="BS167" s="644"/>
      <c r="BT167" s="644" t="s">
        <v>605</v>
      </c>
      <c r="BU167" s="644" t="s">
        <v>330</v>
      </c>
      <c r="BV167" s="644" t="s">
        <v>331</v>
      </c>
      <c r="BW167" s="644" t="s">
        <v>683</v>
      </c>
      <c r="BX167" s="644" t="s">
        <v>607</v>
      </c>
      <c r="BY167" s="644"/>
      <c r="BZ167" s="644" t="s">
        <v>2095</v>
      </c>
      <c r="CA167" s="644" t="s">
        <v>2096</v>
      </c>
      <c r="CB167" s="644" t="s">
        <v>610</v>
      </c>
      <c r="CC167" s="648" t="s">
        <v>611</v>
      </c>
      <c r="CD167" s="644"/>
      <c r="CE167" s="644"/>
      <c r="CF167" s="644" t="s">
        <v>613</v>
      </c>
      <c r="CG167" s="644" t="s">
        <v>614</v>
      </c>
      <c r="CH167" s="643" t="s">
        <v>615</v>
      </c>
    </row>
    <row r="168" spans="1:86">
      <c r="A168" s="644" t="s">
        <v>2097</v>
      </c>
      <c r="B168" s="644" t="s">
        <v>314</v>
      </c>
      <c r="C168" s="644" t="s">
        <v>315</v>
      </c>
      <c r="D168" s="644" t="s">
        <v>315</v>
      </c>
      <c r="E168" s="644" t="s">
        <v>316</v>
      </c>
      <c r="F168" s="644" t="s">
        <v>2097</v>
      </c>
      <c r="G168" s="644" t="s">
        <v>317</v>
      </c>
      <c r="H168" s="644" t="s">
        <v>318</v>
      </c>
      <c r="I168" s="644" t="s">
        <v>316</v>
      </c>
      <c r="J168" s="644" t="s">
        <v>315</v>
      </c>
      <c r="M168" s="645">
        <v>44629.492106481499</v>
      </c>
      <c r="N168" s="645">
        <v>44739.605844907397</v>
      </c>
      <c r="O168" s="646">
        <v>8</v>
      </c>
      <c r="P168" s="646">
        <v>3072</v>
      </c>
      <c r="Q168" s="646">
        <v>10</v>
      </c>
      <c r="R168" s="646">
        <v>1</v>
      </c>
      <c r="S168" s="644" t="s">
        <v>337</v>
      </c>
      <c r="T168" s="644" t="s">
        <v>320</v>
      </c>
      <c r="V168" s="644" t="s">
        <v>321</v>
      </c>
      <c r="W168" s="644" t="s">
        <v>2098</v>
      </c>
      <c r="AA168" s="644" t="s">
        <v>619</v>
      </c>
      <c r="AB168" s="644" t="s">
        <v>2099</v>
      </c>
      <c r="AC168" s="644" t="s">
        <v>328</v>
      </c>
      <c r="AD168" s="644" t="s">
        <v>328</v>
      </c>
      <c r="AE168" s="644" t="s">
        <v>328</v>
      </c>
      <c r="AF168" s="646">
        <v>1</v>
      </c>
      <c r="AG168" s="646">
        <v>4096</v>
      </c>
      <c r="AH168" s="644" t="s">
        <v>338</v>
      </c>
      <c r="AK168" s="644" t="s">
        <v>321</v>
      </c>
      <c r="AL168" s="644" t="s">
        <v>322</v>
      </c>
      <c r="AM168" s="644" t="s">
        <v>323</v>
      </c>
      <c r="AN168" s="646">
        <v>-1</v>
      </c>
      <c r="AO168" s="646">
        <v>-1</v>
      </c>
      <c r="AP168" s="646">
        <v>5562</v>
      </c>
      <c r="AQ168" s="646">
        <v>5562</v>
      </c>
      <c r="AR168" s="646">
        <v>2396</v>
      </c>
      <c r="AS168" s="644" t="s">
        <v>324</v>
      </c>
      <c r="AT168" s="644" t="s">
        <v>325</v>
      </c>
      <c r="AU168" s="644" t="s">
        <v>326</v>
      </c>
      <c r="AV168" s="644"/>
      <c r="AW168" s="644"/>
      <c r="AX168" s="644" t="s">
        <v>315</v>
      </c>
      <c r="AY168" s="646">
        <v>0</v>
      </c>
      <c r="AZ168" s="646">
        <v>10000</v>
      </c>
      <c r="BA168" s="644" t="s">
        <v>315</v>
      </c>
      <c r="BB168" s="644" t="s">
        <v>315</v>
      </c>
      <c r="BC168" s="644" t="s">
        <v>335</v>
      </c>
      <c r="BD168" s="646">
        <v>10</v>
      </c>
      <c r="BE168" s="644" t="s">
        <v>328</v>
      </c>
      <c r="BF168" s="644" t="s">
        <v>329</v>
      </c>
      <c r="BG168" s="644"/>
      <c r="BH168" s="644" t="s">
        <v>2100</v>
      </c>
      <c r="BI168" s="644" t="s">
        <v>2101</v>
      </c>
      <c r="BJ168" s="644" t="s">
        <v>2101</v>
      </c>
      <c r="BK168" s="644" t="s">
        <v>2101</v>
      </c>
      <c r="BL168" s="644"/>
      <c r="BM168" s="644"/>
      <c r="BN168" s="644"/>
      <c r="BO168" s="644"/>
      <c r="BP168" s="644"/>
      <c r="BQ168" s="644"/>
      <c r="BR168" s="644"/>
      <c r="BS168" s="644"/>
      <c r="BT168" s="644"/>
      <c r="BU168" s="644" t="s">
        <v>330</v>
      </c>
      <c r="BV168" s="644" t="s">
        <v>331</v>
      </c>
      <c r="BW168" s="644" t="s">
        <v>630</v>
      </c>
      <c r="BX168" s="644" t="s">
        <v>339</v>
      </c>
      <c r="BY168" s="644" t="s">
        <v>332</v>
      </c>
      <c r="BZ168" s="644" t="s">
        <v>2102</v>
      </c>
      <c r="CA168" s="644" t="s">
        <v>2103</v>
      </c>
      <c r="CB168" s="644" t="s">
        <v>610</v>
      </c>
      <c r="CC168" s="648" t="s">
        <v>611</v>
      </c>
      <c r="CD168" s="644"/>
      <c r="CE168" s="644"/>
      <c r="CF168" s="644" t="s">
        <v>613</v>
      </c>
      <c r="CG168" s="644" t="s">
        <v>614</v>
      </c>
      <c r="CH168" s="643" t="s">
        <v>615</v>
      </c>
    </row>
    <row r="169" spans="1:86">
      <c r="A169" s="644" t="s">
        <v>2104</v>
      </c>
      <c r="B169" s="644" t="s">
        <v>314</v>
      </c>
      <c r="C169" s="644" t="s">
        <v>315</v>
      </c>
      <c r="D169" s="644" t="s">
        <v>315</v>
      </c>
      <c r="E169" s="644" t="s">
        <v>316</v>
      </c>
      <c r="F169" s="644" t="s">
        <v>2104</v>
      </c>
      <c r="G169" s="644" t="s">
        <v>317</v>
      </c>
      <c r="H169" s="644" t="s">
        <v>318</v>
      </c>
      <c r="I169" s="644" t="s">
        <v>316</v>
      </c>
      <c r="J169" s="644" t="s">
        <v>315</v>
      </c>
      <c r="M169" s="645">
        <v>44629.551307870403</v>
      </c>
      <c r="N169" s="645">
        <v>44735.383738425902</v>
      </c>
      <c r="O169" s="646">
        <v>8</v>
      </c>
      <c r="P169" s="646">
        <v>3072</v>
      </c>
      <c r="Q169" s="646">
        <v>10</v>
      </c>
      <c r="R169" s="646">
        <v>1</v>
      </c>
      <c r="S169" s="644" t="s">
        <v>337</v>
      </c>
      <c r="T169" s="644" t="s">
        <v>320</v>
      </c>
      <c r="V169" s="644" t="s">
        <v>321</v>
      </c>
      <c r="W169" s="644" t="s">
        <v>1020</v>
      </c>
      <c r="Y169" s="644" t="s">
        <v>619</v>
      </c>
      <c r="Z169" s="644" t="s">
        <v>328</v>
      </c>
      <c r="AA169" s="644" t="s">
        <v>328</v>
      </c>
      <c r="AB169" s="644" t="s">
        <v>328</v>
      </c>
      <c r="AC169" s="644" t="s">
        <v>328</v>
      </c>
      <c r="AD169" s="644" t="s">
        <v>328</v>
      </c>
      <c r="AE169" s="644" t="s">
        <v>328</v>
      </c>
      <c r="AF169" s="646">
        <v>1</v>
      </c>
      <c r="AG169" s="646">
        <v>4096</v>
      </c>
      <c r="AH169" s="644" t="s">
        <v>338</v>
      </c>
      <c r="AK169" s="644" t="s">
        <v>321</v>
      </c>
      <c r="AL169" s="644" t="s">
        <v>322</v>
      </c>
      <c r="AM169" s="644" t="s">
        <v>323</v>
      </c>
      <c r="AN169" s="646">
        <v>-1</v>
      </c>
      <c r="AO169" s="646">
        <v>-1</v>
      </c>
      <c r="AP169" s="646">
        <v>5474</v>
      </c>
      <c r="AQ169" s="646">
        <v>5474</v>
      </c>
      <c r="AR169" s="646">
        <v>2308</v>
      </c>
      <c r="AS169" s="644" t="s">
        <v>324</v>
      </c>
      <c r="AT169" s="644" t="s">
        <v>325</v>
      </c>
      <c r="AU169" s="644" t="s">
        <v>326</v>
      </c>
      <c r="AV169" s="644"/>
      <c r="AW169" s="644"/>
      <c r="AX169" s="644" t="s">
        <v>315</v>
      </c>
      <c r="AY169" s="646">
        <v>0</v>
      </c>
      <c r="AZ169" s="646">
        <v>10000</v>
      </c>
      <c r="BA169" s="644" t="s">
        <v>315</v>
      </c>
      <c r="BB169" s="644" t="s">
        <v>315</v>
      </c>
      <c r="BC169" s="644" t="s">
        <v>335</v>
      </c>
      <c r="BD169" s="646">
        <v>10</v>
      </c>
      <c r="BE169" s="644" t="s">
        <v>328</v>
      </c>
      <c r="BF169" s="644" t="s">
        <v>329</v>
      </c>
      <c r="BG169" s="644"/>
      <c r="BH169" s="644" t="s">
        <v>2105</v>
      </c>
      <c r="BI169" s="644" t="s">
        <v>2106</v>
      </c>
      <c r="BJ169" s="644" t="s">
        <v>2106</v>
      </c>
      <c r="BK169" s="644" t="s">
        <v>2106</v>
      </c>
      <c r="BL169" s="644"/>
      <c r="BM169" s="644"/>
      <c r="BN169" s="644"/>
      <c r="BO169" s="644"/>
      <c r="BP169" s="644"/>
      <c r="BQ169" s="644"/>
      <c r="BR169" s="644"/>
      <c r="BS169" s="644"/>
      <c r="BT169" s="644"/>
      <c r="BU169" s="644" t="s">
        <v>330</v>
      </c>
      <c r="BV169" s="644" t="s">
        <v>331</v>
      </c>
      <c r="BW169" s="644" t="s">
        <v>660</v>
      </c>
      <c r="BX169" s="644" t="s">
        <v>339</v>
      </c>
      <c r="BY169" s="644" t="s">
        <v>332</v>
      </c>
      <c r="BZ169" s="644" t="s">
        <v>2107</v>
      </c>
      <c r="CA169" s="644" t="s">
        <v>2108</v>
      </c>
      <c r="CB169" s="644" t="s">
        <v>610</v>
      </c>
      <c r="CC169" s="648" t="s">
        <v>611</v>
      </c>
      <c r="CD169" s="644"/>
      <c r="CE169" s="644"/>
      <c r="CF169" s="644" t="s">
        <v>613</v>
      </c>
      <c r="CG169" s="644" t="s">
        <v>614</v>
      </c>
      <c r="CH169" s="643" t="s">
        <v>615</v>
      </c>
    </row>
    <row r="170" spans="1:86">
      <c r="A170" s="644" t="s">
        <v>2109</v>
      </c>
      <c r="B170" s="644" t="s">
        <v>314</v>
      </c>
      <c r="C170" s="644" t="s">
        <v>315</v>
      </c>
      <c r="D170" s="644" t="s">
        <v>315</v>
      </c>
      <c r="E170" s="644" t="s">
        <v>316</v>
      </c>
      <c r="F170" s="644" t="s">
        <v>2110</v>
      </c>
      <c r="G170" s="644" t="s">
        <v>317</v>
      </c>
      <c r="H170" s="644" t="s">
        <v>318</v>
      </c>
      <c r="I170" s="644" t="s">
        <v>316</v>
      </c>
      <c r="J170" s="644" t="s">
        <v>315</v>
      </c>
      <c r="M170" s="645">
        <v>44586.688472222202</v>
      </c>
      <c r="N170" s="645">
        <v>44733.843969907401</v>
      </c>
      <c r="O170" s="646">
        <v>8</v>
      </c>
      <c r="P170" s="646">
        <v>14336</v>
      </c>
      <c r="Q170" s="646">
        <v>2</v>
      </c>
      <c r="R170" s="646">
        <v>2</v>
      </c>
      <c r="S170" s="644" t="s">
        <v>337</v>
      </c>
      <c r="T170" s="644" t="s">
        <v>320</v>
      </c>
      <c r="V170" s="644" t="s">
        <v>321</v>
      </c>
      <c r="W170" s="644" t="s">
        <v>1027</v>
      </c>
      <c r="X170" s="644" t="s">
        <v>328</v>
      </c>
      <c r="Y170" s="644" t="s">
        <v>2099</v>
      </c>
      <c r="AD170" s="644"/>
      <c r="AE170" s="644"/>
      <c r="AF170" s="646">
        <v>1</v>
      </c>
      <c r="AG170" s="646">
        <v>4096</v>
      </c>
      <c r="AH170" s="644" t="s">
        <v>338</v>
      </c>
      <c r="AK170" s="644" t="s">
        <v>321</v>
      </c>
      <c r="AL170" s="644" t="s">
        <v>322</v>
      </c>
      <c r="AM170" s="644" t="s">
        <v>323</v>
      </c>
      <c r="AN170" s="646">
        <v>-1</v>
      </c>
      <c r="AO170" s="646">
        <v>-1</v>
      </c>
      <c r="AP170" s="646">
        <v>116838</v>
      </c>
      <c r="AQ170" s="646">
        <v>25894</v>
      </c>
      <c r="AR170" s="646">
        <v>11456</v>
      </c>
      <c r="AS170" s="644" t="s">
        <v>324</v>
      </c>
      <c r="AT170" s="644" t="s">
        <v>325</v>
      </c>
      <c r="AU170" s="644" t="s">
        <v>326</v>
      </c>
      <c r="AV170" s="644"/>
      <c r="AW170" s="644"/>
      <c r="AX170" s="644" t="s">
        <v>315</v>
      </c>
      <c r="AY170" s="646">
        <v>0</v>
      </c>
      <c r="AZ170" s="646">
        <v>10000</v>
      </c>
      <c r="BA170" s="644" t="s">
        <v>315</v>
      </c>
      <c r="BB170" s="644" t="s">
        <v>315</v>
      </c>
      <c r="BC170" s="644" t="s">
        <v>335</v>
      </c>
      <c r="BD170" s="646">
        <v>10</v>
      </c>
      <c r="BE170" s="644" t="s">
        <v>328</v>
      </c>
      <c r="BF170" s="644" t="s">
        <v>329</v>
      </c>
      <c r="BG170" s="644"/>
      <c r="BH170" s="644" t="s">
        <v>2111</v>
      </c>
      <c r="BI170" s="644" t="s">
        <v>2112</v>
      </c>
      <c r="BJ170" s="644" t="s">
        <v>2112</v>
      </c>
      <c r="BK170" s="644" t="s">
        <v>2112</v>
      </c>
      <c r="BL170" s="644" t="s">
        <v>602</v>
      </c>
      <c r="BM170" s="644"/>
      <c r="BN170" s="644"/>
      <c r="BO170" s="644" t="s">
        <v>2113</v>
      </c>
      <c r="BP170" s="644" t="s">
        <v>2114</v>
      </c>
      <c r="BQ170" s="644"/>
      <c r="BR170" s="644"/>
      <c r="BS170" s="644"/>
      <c r="BT170" s="644" t="s">
        <v>605</v>
      </c>
      <c r="BU170" s="644" t="s">
        <v>330</v>
      </c>
      <c r="BV170" s="644" t="s">
        <v>331</v>
      </c>
      <c r="BW170" s="644" t="s">
        <v>646</v>
      </c>
      <c r="BX170" s="644" t="s">
        <v>607</v>
      </c>
      <c r="BY170" s="644"/>
      <c r="BZ170" s="644" t="s">
        <v>2115</v>
      </c>
      <c r="CA170" s="644" t="s">
        <v>2116</v>
      </c>
      <c r="CB170" s="644" t="s">
        <v>610</v>
      </c>
      <c r="CC170" s="648" t="s">
        <v>611</v>
      </c>
      <c r="CD170" s="644"/>
      <c r="CE170" s="644"/>
      <c r="CF170" s="644" t="s">
        <v>613</v>
      </c>
      <c r="CG170" s="644" t="s">
        <v>614</v>
      </c>
      <c r="CH170" s="643" t="s">
        <v>615</v>
      </c>
    </row>
    <row r="171" spans="1:86">
      <c r="A171" s="644" t="s">
        <v>2117</v>
      </c>
      <c r="B171" s="644" t="s">
        <v>314</v>
      </c>
      <c r="C171" s="644" t="s">
        <v>315</v>
      </c>
      <c r="D171" s="644" t="s">
        <v>315</v>
      </c>
      <c r="E171" s="644" t="s">
        <v>316</v>
      </c>
      <c r="F171" s="644" t="s">
        <v>2117</v>
      </c>
      <c r="G171" s="644" t="s">
        <v>317</v>
      </c>
      <c r="H171" s="644" t="s">
        <v>318</v>
      </c>
      <c r="I171" s="644" t="s">
        <v>316</v>
      </c>
      <c r="J171" s="644" t="s">
        <v>315</v>
      </c>
      <c r="M171" s="645">
        <v>44629.492291666698</v>
      </c>
      <c r="N171" s="645">
        <v>44733.8432523148</v>
      </c>
      <c r="O171" s="646">
        <v>8</v>
      </c>
      <c r="P171" s="646">
        <v>3072</v>
      </c>
      <c r="Q171" s="646">
        <v>10</v>
      </c>
      <c r="R171" s="646">
        <v>1</v>
      </c>
      <c r="S171" s="644" t="s">
        <v>337</v>
      </c>
      <c r="T171" s="644" t="s">
        <v>320</v>
      </c>
      <c r="V171" s="644" t="s">
        <v>321</v>
      </c>
      <c r="W171" s="644" t="s">
        <v>2118</v>
      </c>
      <c r="AA171" s="644" t="s">
        <v>619</v>
      </c>
      <c r="AB171" s="644" t="s">
        <v>2119</v>
      </c>
      <c r="AC171" s="644" t="s">
        <v>328</v>
      </c>
      <c r="AD171" s="644" t="s">
        <v>328</v>
      </c>
      <c r="AE171" s="644" t="s">
        <v>328</v>
      </c>
      <c r="AF171" s="646">
        <v>1</v>
      </c>
      <c r="AG171" s="646">
        <v>4096</v>
      </c>
      <c r="AH171" s="644" t="s">
        <v>338</v>
      </c>
      <c r="AK171" s="644" t="s">
        <v>321</v>
      </c>
      <c r="AL171" s="644" t="s">
        <v>322</v>
      </c>
      <c r="AM171" s="644" t="s">
        <v>323</v>
      </c>
      <c r="AN171" s="646">
        <v>-1</v>
      </c>
      <c r="AO171" s="646">
        <v>-1</v>
      </c>
      <c r="AP171" s="646">
        <v>5578</v>
      </c>
      <c r="AQ171" s="646">
        <v>5578</v>
      </c>
      <c r="AR171" s="646">
        <v>2412</v>
      </c>
      <c r="AS171" s="644" t="s">
        <v>324</v>
      </c>
      <c r="AT171" s="644" t="s">
        <v>325</v>
      </c>
      <c r="AU171" s="644" t="s">
        <v>326</v>
      </c>
      <c r="AV171" s="644"/>
      <c r="AW171" s="644"/>
      <c r="AX171" s="644" t="s">
        <v>315</v>
      </c>
      <c r="AY171" s="646">
        <v>0</v>
      </c>
      <c r="AZ171" s="646">
        <v>10000</v>
      </c>
      <c r="BA171" s="644" t="s">
        <v>315</v>
      </c>
      <c r="BB171" s="644" t="s">
        <v>315</v>
      </c>
      <c r="BC171" s="644" t="s">
        <v>335</v>
      </c>
      <c r="BD171" s="646">
        <v>10</v>
      </c>
      <c r="BE171" s="644" t="s">
        <v>328</v>
      </c>
      <c r="BF171" s="644" t="s">
        <v>329</v>
      </c>
      <c r="BG171" s="644"/>
      <c r="BH171" s="644" t="s">
        <v>2120</v>
      </c>
      <c r="BI171" s="644" t="s">
        <v>2121</v>
      </c>
      <c r="BJ171" s="644" t="s">
        <v>2121</v>
      </c>
      <c r="BK171" s="644" t="s">
        <v>2121</v>
      </c>
      <c r="BL171" s="644"/>
      <c r="BM171" s="644"/>
      <c r="BN171" s="644"/>
      <c r="BO171" s="644"/>
      <c r="BP171" s="644"/>
      <c r="BQ171" s="644"/>
      <c r="BR171" s="644"/>
      <c r="BS171" s="644"/>
      <c r="BT171" s="644"/>
      <c r="BU171" s="644" t="s">
        <v>330</v>
      </c>
      <c r="BV171" s="644" t="s">
        <v>331</v>
      </c>
      <c r="BW171" s="644" t="s">
        <v>606</v>
      </c>
      <c r="BX171" s="644" t="s">
        <v>339</v>
      </c>
      <c r="BY171" s="644" t="s">
        <v>332</v>
      </c>
      <c r="BZ171" s="644" t="s">
        <v>2122</v>
      </c>
      <c r="CA171" s="644" t="s">
        <v>2123</v>
      </c>
      <c r="CB171" s="644" t="s">
        <v>610</v>
      </c>
      <c r="CC171" s="648" t="s">
        <v>611</v>
      </c>
      <c r="CD171" s="644"/>
      <c r="CE171" s="644"/>
      <c r="CF171" s="644" t="s">
        <v>613</v>
      </c>
      <c r="CG171" s="644" t="s">
        <v>614</v>
      </c>
      <c r="CH171" s="643" t="s">
        <v>615</v>
      </c>
    </row>
    <row r="172" spans="1:86">
      <c r="A172" s="644" t="s">
        <v>2124</v>
      </c>
      <c r="B172" s="644" t="s">
        <v>314</v>
      </c>
      <c r="C172" s="644" t="s">
        <v>315</v>
      </c>
      <c r="D172" s="644" t="s">
        <v>315</v>
      </c>
      <c r="E172" s="644" t="s">
        <v>316</v>
      </c>
      <c r="F172" s="644" t="s">
        <v>2124</v>
      </c>
      <c r="G172" s="644" t="s">
        <v>317</v>
      </c>
      <c r="H172" s="644" t="s">
        <v>318</v>
      </c>
      <c r="I172" s="644" t="s">
        <v>316</v>
      </c>
      <c r="J172" s="644" t="s">
        <v>315</v>
      </c>
      <c r="M172" s="645">
        <v>44629.551273148201</v>
      </c>
      <c r="N172" s="645">
        <v>44739.9601273148</v>
      </c>
      <c r="O172" s="646">
        <v>8</v>
      </c>
      <c r="P172" s="646">
        <v>3072</v>
      </c>
      <c r="Q172" s="646">
        <v>10</v>
      </c>
      <c r="R172" s="646">
        <v>1</v>
      </c>
      <c r="S172" s="644" t="s">
        <v>337</v>
      </c>
      <c r="T172" s="644" t="s">
        <v>320</v>
      </c>
      <c r="V172" s="644" t="s">
        <v>321</v>
      </c>
      <c r="W172" s="644" t="s">
        <v>998</v>
      </c>
      <c r="Y172" s="644" t="s">
        <v>619</v>
      </c>
      <c r="Z172" s="644" t="s">
        <v>328</v>
      </c>
      <c r="AA172" s="644" t="s">
        <v>328</v>
      </c>
      <c r="AB172" s="644" t="s">
        <v>328</v>
      </c>
      <c r="AC172" s="644" t="s">
        <v>328</v>
      </c>
      <c r="AD172" s="644" t="s">
        <v>328</v>
      </c>
      <c r="AE172" s="644" t="s">
        <v>328</v>
      </c>
      <c r="AF172" s="646">
        <v>1</v>
      </c>
      <c r="AG172" s="646">
        <v>4096</v>
      </c>
      <c r="AH172" s="644" t="s">
        <v>338</v>
      </c>
      <c r="AK172" s="644" t="s">
        <v>321</v>
      </c>
      <c r="AL172" s="644" t="s">
        <v>322</v>
      </c>
      <c r="AM172" s="644" t="s">
        <v>323</v>
      </c>
      <c r="AN172" s="646">
        <v>-1</v>
      </c>
      <c r="AO172" s="646">
        <v>-1</v>
      </c>
      <c r="AP172" s="646">
        <v>5482</v>
      </c>
      <c r="AQ172" s="646">
        <v>5482</v>
      </c>
      <c r="AR172" s="646">
        <v>2316</v>
      </c>
      <c r="AS172" s="644" t="s">
        <v>324</v>
      </c>
      <c r="AT172" s="644" t="s">
        <v>325</v>
      </c>
      <c r="AU172" s="644" t="s">
        <v>326</v>
      </c>
      <c r="AV172" s="644"/>
      <c r="AW172" s="644"/>
      <c r="AX172" s="644" t="s">
        <v>315</v>
      </c>
      <c r="AY172" s="646">
        <v>0</v>
      </c>
      <c r="AZ172" s="646">
        <v>10000</v>
      </c>
      <c r="BA172" s="644" t="s">
        <v>315</v>
      </c>
      <c r="BB172" s="644" t="s">
        <v>315</v>
      </c>
      <c r="BC172" s="644" t="s">
        <v>335</v>
      </c>
      <c r="BD172" s="646">
        <v>10</v>
      </c>
      <c r="BE172" s="644" t="s">
        <v>328</v>
      </c>
      <c r="BF172" s="644" t="s">
        <v>329</v>
      </c>
      <c r="BG172" s="644"/>
      <c r="BH172" s="644" t="s">
        <v>2125</v>
      </c>
      <c r="BI172" s="644" t="s">
        <v>2126</v>
      </c>
      <c r="BJ172" s="644" t="s">
        <v>2126</v>
      </c>
      <c r="BK172" s="644" t="s">
        <v>2126</v>
      </c>
      <c r="BL172" s="644"/>
      <c r="BM172" s="644"/>
      <c r="BN172" s="644"/>
      <c r="BO172" s="644"/>
      <c r="BP172" s="644"/>
      <c r="BQ172" s="644"/>
      <c r="BR172" s="644"/>
      <c r="BS172" s="644"/>
      <c r="BT172" s="644"/>
      <c r="BU172" s="644" t="s">
        <v>330</v>
      </c>
      <c r="BV172" s="644" t="s">
        <v>331</v>
      </c>
      <c r="BW172" s="644" t="s">
        <v>606</v>
      </c>
      <c r="BX172" s="644" t="s">
        <v>339</v>
      </c>
      <c r="BY172" s="644" t="s">
        <v>332</v>
      </c>
      <c r="BZ172" s="644" t="s">
        <v>2127</v>
      </c>
      <c r="CA172" s="644" t="s">
        <v>2128</v>
      </c>
      <c r="CB172" s="644" t="s">
        <v>610</v>
      </c>
      <c r="CC172" s="648" t="s">
        <v>611</v>
      </c>
      <c r="CD172" s="644"/>
      <c r="CE172" s="644"/>
      <c r="CF172" s="644" t="s">
        <v>613</v>
      </c>
      <c r="CG172" s="644" t="s">
        <v>614</v>
      </c>
      <c r="CH172" s="643" t="s">
        <v>615</v>
      </c>
    </row>
    <row r="173" spans="1:86">
      <c r="A173" s="644" t="s">
        <v>2129</v>
      </c>
      <c r="B173" s="644" t="s">
        <v>314</v>
      </c>
      <c r="C173" s="644" t="s">
        <v>315</v>
      </c>
      <c r="D173" s="644" t="s">
        <v>315</v>
      </c>
      <c r="E173" s="644" t="s">
        <v>316</v>
      </c>
      <c r="F173" s="644" t="s">
        <v>2130</v>
      </c>
      <c r="G173" s="644" t="s">
        <v>317</v>
      </c>
      <c r="H173" s="644" t="s">
        <v>318</v>
      </c>
      <c r="I173" s="644" t="s">
        <v>316</v>
      </c>
      <c r="J173" s="644" t="s">
        <v>315</v>
      </c>
      <c r="M173" s="645">
        <v>44586.689189814802</v>
      </c>
      <c r="N173" s="645">
        <v>44733.843912037002</v>
      </c>
      <c r="O173" s="646">
        <v>8</v>
      </c>
      <c r="P173" s="646">
        <v>14336</v>
      </c>
      <c r="Q173" s="646">
        <v>2</v>
      </c>
      <c r="R173" s="646">
        <v>2</v>
      </c>
      <c r="S173" s="644" t="s">
        <v>337</v>
      </c>
      <c r="T173" s="644" t="s">
        <v>320</v>
      </c>
      <c r="V173" s="644" t="s">
        <v>321</v>
      </c>
      <c r="W173" s="644" t="s">
        <v>1049</v>
      </c>
      <c r="X173" s="644" t="s">
        <v>328</v>
      </c>
      <c r="Y173" s="644" t="s">
        <v>2119</v>
      </c>
      <c r="AD173" s="644"/>
      <c r="AE173" s="644"/>
      <c r="AF173" s="646">
        <v>1</v>
      </c>
      <c r="AG173" s="646">
        <v>4096</v>
      </c>
      <c r="AH173" s="644" t="s">
        <v>338</v>
      </c>
      <c r="AK173" s="644" t="s">
        <v>321</v>
      </c>
      <c r="AL173" s="644" t="s">
        <v>322</v>
      </c>
      <c r="AM173" s="644" t="s">
        <v>323</v>
      </c>
      <c r="AN173" s="646">
        <v>-1</v>
      </c>
      <c r="AO173" s="646">
        <v>-1</v>
      </c>
      <c r="AP173" s="646">
        <v>138418</v>
      </c>
      <c r="AQ173" s="646">
        <v>119010</v>
      </c>
      <c r="AR173" s="646">
        <v>104572</v>
      </c>
      <c r="AS173" s="644" t="s">
        <v>324</v>
      </c>
      <c r="AT173" s="644" t="s">
        <v>325</v>
      </c>
      <c r="AU173" s="644" t="s">
        <v>326</v>
      </c>
      <c r="AV173" s="644"/>
      <c r="AW173" s="644"/>
      <c r="AX173" s="644" t="s">
        <v>315</v>
      </c>
      <c r="AY173" s="646">
        <v>0</v>
      </c>
      <c r="AZ173" s="646">
        <v>10000</v>
      </c>
      <c r="BA173" s="644" t="s">
        <v>315</v>
      </c>
      <c r="BB173" s="644" t="s">
        <v>315</v>
      </c>
      <c r="BC173" s="644" t="s">
        <v>335</v>
      </c>
      <c r="BD173" s="646">
        <v>10</v>
      </c>
      <c r="BE173" s="644" t="s">
        <v>328</v>
      </c>
      <c r="BF173" s="644" t="s">
        <v>329</v>
      </c>
      <c r="BG173" s="644"/>
      <c r="BH173" s="644" t="s">
        <v>2131</v>
      </c>
      <c r="BI173" s="644" t="s">
        <v>2132</v>
      </c>
      <c r="BJ173" s="644" t="s">
        <v>2132</v>
      </c>
      <c r="BK173" s="644" t="s">
        <v>2132</v>
      </c>
      <c r="BL173" s="644" t="s">
        <v>602</v>
      </c>
      <c r="BM173" s="644"/>
      <c r="BN173" s="644"/>
      <c r="BO173" s="644" t="s">
        <v>2133</v>
      </c>
      <c r="BP173" s="644" t="s">
        <v>2134</v>
      </c>
      <c r="BQ173" s="644"/>
      <c r="BR173" s="644"/>
      <c r="BS173" s="644"/>
      <c r="BT173" s="644" t="s">
        <v>605</v>
      </c>
      <c r="BU173" s="644" t="s">
        <v>330</v>
      </c>
      <c r="BV173" s="644" t="s">
        <v>331</v>
      </c>
      <c r="BW173" s="644" t="s">
        <v>630</v>
      </c>
      <c r="BX173" s="644" t="s">
        <v>607</v>
      </c>
      <c r="BY173" s="644"/>
      <c r="BZ173" s="644" t="s">
        <v>2135</v>
      </c>
      <c r="CA173" s="644" t="s">
        <v>2136</v>
      </c>
      <c r="CB173" s="644" t="s">
        <v>610</v>
      </c>
      <c r="CC173" s="648" t="s">
        <v>611</v>
      </c>
      <c r="CD173" s="644"/>
      <c r="CE173" s="644"/>
      <c r="CF173" s="644" t="s">
        <v>613</v>
      </c>
      <c r="CG173" s="644" t="s">
        <v>614</v>
      </c>
      <c r="CH173" s="643" t="s">
        <v>615</v>
      </c>
    </row>
    <row r="174" spans="1:86">
      <c r="A174" s="644" t="s">
        <v>2137</v>
      </c>
      <c r="B174" s="644" t="s">
        <v>314</v>
      </c>
      <c r="C174" s="644" t="s">
        <v>315</v>
      </c>
      <c r="D174" s="644" t="s">
        <v>315</v>
      </c>
      <c r="E174" s="644" t="s">
        <v>316</v>
      </c>
      <c r="F174" s="644" t="s">
        <v>2137</v>
      </c>
      <c r="G174" s="644" t="s">
        <v>317</v>
      </c>
      <c r="H174" s="644" t="s">
        <v>318</v>
      </c>
      <c r="I174" s="644" t="s">
        <v>316</v>
      </c>
      <c r="J174" s="644" t="s">
        <v>315</v>
      </c>
      <c r="M174" s="645">
        <v>44629.492407407401</v>
      </c>
      <c r="N174" s="645">
        <v>44733.84375</v>
      </c>
      <c r="O174" s="646">
        <v>8</v>
      </c>
      <c r="P174" s="646">
        <v>3072</v>
      </c>
      <c r="Q174" s="646">
        <v>10</v>
      </c>
      <c r="R174" s="646">
        <v>1</v>
      </c>
      <c r="S174" s="644" t="s">
        <v>337</v>
      </c>
      <c r="T174" s="644" t="s">
        <v>320</v>
      </c>
      <c r="V174" s="644" t="s">
        <v>321</v>
      </c>
      <c r="W174" s="644" t="s">
        <v>2138</v>
      </c>
      <c r="AA174" s="644" t="s">
        <v>619</v>
      </c>
      <c r="AB174" s="644" t="s">
        <v>2139</v>
      </c>
      <c r="AC174" s="644" t="s">
        <v>328</v>
      </c>
      <c r="AD174" s="644" t="s">
        <v>328</v>
      </c>
      <c r="AE174" s="644" t="s">
        <v>328</v>
      </c>
      <c r="AF174" s="646">
        <v>1</v>
      </c>
      <c r="AG174" s="646">
        <v>4096</v>
      </c>
      <c r="AH174" s="644" t="s">
        <v>338</v>
      </c>
      <c r="AK174" s="644" t="s">
        <v>321</v>
      </c>
      <c r="AL174" s="644" t="s">
        <v>322</v>
      </c>
      <c r="AM174" s="644" t="s">
        <v>323</v>
      </c>
      <c r="AN174" s="646">
        <v>-1</v>
      </c>
      <c r="AO174" s="646">
        <v>-1</v>
      </c>
      <c r="AP174" s="646">
        <v>5606</v>
      </c>
      <c r="AQ174" s="646">
        <v>5606</v>
      </c>
      <c r="AR174" s="646">
        <v>2440</v>
      </c>
      <c r="AS174" s="644" t="s">
        <v>324</v>
      </c>
      <c r="AT174" s="644" t="s">
        <v>325</v>
      </c>
      <c r="AU174" s="644" t="s">
        <v>326</v>
      </c>
      <c r="AV174" s="644"/>
      <c r="AW174" s="644"/>
      <c r="AX174" s="644" t="s">
        <v>315</v>
      </c>
      <c r="AY174" s="646">
        <v>0</v>
      </c>
      <c r="AZ174" s="646">
        <v>10000</v>
      </c>
      <c r="BA174" s="644" t="s">
        <v>315</v>
      </c>
      <c r="BB174" s="644" t="s">
        <v>315</v>
      </c>
      <c r="BC174" s="644" t="s">
        <v>335</v>
      </c>
      <c r="BD174" s="646">
        <v>10</v>
      </c>
      <c r="BE174" s="644" t="s">
        <v>328</v>
      </c>
      <c r="BF174" s="644" t="s">
        <v>329</v>
      </c>
      <c r="BG174" s="644"/>
      <c r="BH174" s="644" t="s">
        <v>2140</v>
      </c>
      <c r="BI174" s="644" t="s">
        <v>2141</v>
      </c>
      <c r="BJ174" s="644" t="s">
        <v>2141</v>
      </c>
      <c r="BK174" s="644" t="s">
        <v>2141</v>
      </c>
      <c r="BL174" s="644"/>
      <c r="BM174" s="644"/>
      <c r="BN174" s="644"/>
      <c r="BO174" s="644"/>
      <c r="BP174" s="644"/>
      <c r="BQ174" s="644"/>
      <c r="BR174" s="644"/>
      <c r="BS174" s="644"/>
      <c r="BT174" s="644"/>
      <c r="BU174" s="644" t="s">
        <v>330</v>
      </c>
      <c r="BV174" s="644" t="s">
        <v>331</v>
      </c>
      <c r="BW174" s="644" t="s">
        <v>606</v>
      </c>
      <c r="BX174" s="644" t="s">
        <v>339</v>
      </c>
      <c r="BY174" s="644" t="s">
        <v>332</v>
      </c>
      <c r="BZ174" s="644" t="s">
        <v>2142</v>
      </c>
      <c r="CA174" s="644" t="s">
        <v>2143</v>
      </c>
      <c r="CB174" s="644" t="s">
        <v>610</v>
      </c>
      <c r="CC174" s="648" t="s">
        <v>611</v>
      </c>
      <c r="CD174" s="644"/>
      <c r="CE174" s="644"/>
      <c r="CF174" s="644" t="s">
        <v>613</v>
      </c>
      <c r="CG174" s="644" t="s">
        <v>614</v>
      </c>
      <c r="CH174" s="643" t="s">
        <v>615</v>
      </c>
    </row>
    <row r="175" spans="1:86">
      <c r="A175" s="644" t="s">
        <v>2144</v>
      </c>
      <c r="B175" s="644" t="s">
        <v>314</v>
      </c>
      <c r="C175" s="644" t="s">
        <v>315</v>
      </c>
      <c r="D175" s="644" t="s">
        <v>315</v>
      </c>
      <c r="E175" s="644" t="s">
        <v>316</v>
      </c>
      <c r="F175" s="644" t="s">
        <v>2144</v>
      </c>
      <c r="G175" s="644" t="s">
        <v>317</v>
      </c>
      <c r="H175" s="644" t="s">
        <v>318</v>
      </c>
      <c r="I175" s="644" t="s">
        <v>316</v>
      </c>
      <c r="J175" s="644" t="s">
        <v>315</v>
      </c>
      <c r="M175" s="645">
        <v>44629.551249999997</v>
      </c>
      <c r="N175" s="645">
        <v>44739.605717592603</v>
      </c>
      <c r="O175" s="646">
        <v>8</v>
      </c>
      <c r="P175" s="646">
        <v>3072</v>
      </c>
      <c r="Q175" s="646">
        <v>10</v>
      </c>
      <c r="R175" s="646">
        <v>1</v>
      </c>
      <c r="S175" s="644" t="s">
        <v>337</v>
      </c>
      <c r="T175" s="644" t="s">
        <v>320</v>
      </c>
      <c r="V175" s="644" t="s">
        <v>321</v>
      </c>
      <c r="W175" s="644" t="s">
        <v>2145</v>
      </c>
      <c r="Y175" s="644" t="s">
        <v>619</v>
      </c>
      <c r="Z175" s="644" t="s">
        <v>328</v>
      </c>
      <c r="AA175" s="644" t="s">
        <v>328</v>
      </c>
      <c r="AB175" s="644" t="s">
        <v>328</v>
      </c>
      <c r="AC175" s="644" t="s">
        <v>328</v>
      </c>
      <c r="AD175" s="644" t="s">
        <v>328</v>
      </c>
      <c r="AE175" s="644" t="s">
        <v>328</v>
      </c>
      <c r="AF175" s="646">
        <v>1</v>
      </c>
      <c r="AG175" s="646">
        <v>4096</v>
      </c>
      <c r="AH175" s="644" t="s">
        <v>338</v>
      </c>
      <c r="AK175" s="644" t="s">
        <v>321</v>
      </c>
      <c r="AL175" s="644" t="s">
        <v>322</v>
      </c>
      <c r="AM175" s="644" t="s">
        <v>323</v>
      </c>
      <c r="AN175" s="646">
        <v>-1</v>
      </c>
      <c r="AO175" s="646">
        <v>-1</v>
      </c>
      <c r="AP175" s="646">
        <v>5514</v>
      </c>
      <c r="AQ175" s="646">
        <v>5514</v>
      </c>
      <c r="AR175" s="646">
        <v>2348</v>
      </c>
      <c r="AS175" s="644" t="s">
        <v>324</v>
      </c>
      <c r="AT175" s="644" t="s">
        <v>325</v>
      </c>
      <c r="AU175" s="644" t="s">
        <v>326</v>
      </c>
      <c r="AV175" s="644"/>
      <c r="AW175" s="644"/>
      <c r="AX175" s="644" t="s">
        <v>315</v>
      </c>
      <c r="AY175" s="646">
        <v>0</v>
      </c>
      <c r="AZ175" s="646">
        <v>10000</v>
      </c>
      <c r="BA175" s="644" t="s">
        <v>315</v>
      </c>
      <c r="BB175" s="644" t="s">
        <v>315</v>
      </c>
      <c r="BC175" s="644" t="s">
        <v>335</v>
      </c>
      <c r="BD175" s="646">
        <v>10</v>
      </c>
      <c r="BE175" s="644" t="s">
        <v>328</v>
      </c>
      <c r="BF175" s="644" t="s">
        <v>329</v>
      </c>
      <c r="BG175" s="644"/>
      <c r="BH175" s="644" t="s">
        <v>2146</v>
      </c>
      <c r="BI175" s="644" t="s">
        <v>2147</v>
      </c>
      <c r="BJ175" s="644" t="s">
        <v>2147</v>
      </c>
      <c r="BK175" s="644" t="s">
        <v>2147</v>
      </c>
      <c r="BL175" s="644"/>
      <c r="BM175" s="644"/>
      <c r="BN175" s="644"/>
      <c r="BO175" s="644"/>
      <c r="BP175" s="644"/>
      <c r="BQ175" s="644"/>
      <c r="BR175" s="644"/>
      <c r="BS175" s="644"/>
      <c r="BT175" s="644"/>
      <c r="BU175" s="644" t="s">
        <v>330</v>
      </c>
      <c r="BV175" s="644" t="s">
        <v>331</v>
      </c>
      <c r="BW175" s="644" t="s">
        <v>683</v>
      </c>
      <c r="BX175" s="644" t="s">
        <v>339</v>
      </c>
      <c r="BY175" s="644" t="s">
        <v>332</v>
      </c>
      <c r="BZ175" s="644" t="s">
        <v>2148</v>
      </c>
      <c r="CA175" s="644" t="s">
        <v>2149</v>
      </c>
      <c r="CB175" s="644" t="s">
        <v>610</v>
      </c>
      <c r="CC175" s="648" t="s">
        <v>611</v>
      </c>
      <c r="CD175" s="644"/>
      <c r="CE175" s="644"/>
      <c r="CF175" s="644" t="s">
        <v>613</v>
      </c>
      <c r="CG175" s="644" t="s">
        <v>614</v>
      </c>
      <c r="CH175" s="643" t="s">
        <v>615</v>
      </c>
    </row>
    <row r="176" spans="1:86">
      <c r="A176" s="644" t="s">
        <v>2150</v>
      </c>
      <c r="B176" s="644" t="s">
        <v>314</v>
      </c>
      <c r="C176" s="644" t="s">
        <v>315</v>
      </c>
      <c r="D176" s="644" t="s">
        <v>315</v>
      </c>
      <c r="E176" s="644" t="s">
        <v>316</v>
      </c>
      <c r="F176" s="644" t="s">
        <v>2151</v>
      </c>
      <c r="G176" s="644" t="s">
        <v>317</v>
      </c>
      <c r="H176" s="644" t="s">
        <v>318</v>
      </c>
      <c r="I176" s="644" t="s">
        <v>316</v>
      </c>
      <c r="J176" s="644" t="s">
        <v>315</v>
      </c>
      <c r="M176" s="645">
        <v>44511.390208333301</v>
      </c>
      <c r="N176" s="645">
        <v>44733.843935185199</v>
      </c>
      <c r="O176" s="646">
        <v>8</v>
      </c>
      <c r="P176" s="646">
        <v>14336</v>
      </c>
      <c r="Q176" s="646">
        <v>2</v>
      </c>
      <c r="R176" s="646">
        <v>2</v>
      </c>
      <c r="S176" s="644" t="s">
        <v>337</v>
      </c>
      <c r="T176" s="644" t="s">
        <v>320</v>
      </c>
      <c r="V176" s="644" t="s">
        <v>321</v>
      </c>
      <c r="W176" s="644" t="s">
        <v>1082</v>
      </c>
      <c r="X176" s="644" t="s">
        <v>328</v>
      </c>
      <c r="Y176" s="644" t="s">
        <v>2139</v>
      </c>
      <c r="AD176" s="644"/>
      <c r="AE176" s="644"/>
      <c r="AF176" s="646">
        <v>1</v>
      </c>
      <c r="AG176" s="646">
        <v>4096</v>
      </c>
      <c r="AH176" s="644" t="s">
        <v>338</v>
      </c>
      <c r="AK176" s="644" t="s">
        <v>321</v>
      </c>
      <c r="AL176" s="644" t="s">
        <v>322</v>
      </c>
      <c r="AM176" s="644" t="s">
        <v>323</v>
      </c>
      <c r="AN176" s="646">
        <v>-1</v>
      </c>
      <c r="AO176" s="646">
        <v>-1</v>
      </c>
      <c r="AP176" s="646">
        <v>116842</v>
      </c>
      <c r="AQ176" s="646">
        <v>25774</v>
      </c>
      <c r="AR176" s="646">
        <v>11332</v>
      </c>
      <c r="AS176" s="644" t="s">
        <v>324</v>
      </c>
      <c r="AT176" s="644" t="s">
        <v>325</v>
      </c>
      <c r="AU176" s="644" t="s">
        <v>326</v>
      </c>
      <c r="AV176" s="644"/>
      <c r="AW176" s="644"/>
      <c r="AX176" s="644" t="s">
        <v>315</v>
      </c>
      <c r="AY176" s="646">
        <v>0</v>
      </c>
      <c r="AZ176" s="646">
        <v>10000</v>
      </c>
      <c r="BA176" s="644" t="s">
        <v>315</v>
      </c>
      <c r="BB176" s="644" t="s">
        <v>315</v>
      </c>
      <c r="BC176" s="644" t="s">
        <v>335</v>
      </c>
      <c r="BD176" s="646">
        <v>10</v>
      </c>
      <c r="BE176" s="644" t="s">
        <v>328</v>
      </c>
      <c r="BF176" s="644" t="s">
        <v>329</v>
      </c>
      <c r="BG176" s="644"/>
      <c r="BH176" s="644" t="s">
        <v>2152</v>
      </c>
      <c r="BI176" s="644" t="s">
        <v>2153</v>
      </c>
      <c r="BJ176" s="644" t="s">
        <v>2153</v>
      </c>
      <c r="BK176" s="644" t="s">
        <v>2153</v>
      </c>
      <c r="BL176" s="644" t="s">
        <v>602</v>
      </c>
      <c r="BM176" s="644"/>
      <c r="BN176" s="644"/>
      <c r="BO176" s="644" t="s">
        <v>2154</v>
      </c>
      <c r="BP176" s="644" t="s">
        <v>2155</v>
      </c>
      <c r="BQ176" s="644"/>
      <c r="BR176" s="644"/>
      <c r="BS176" s="644"/>
      <c r="BT176" s="644" t="s">
        <v>605</v>
      </c>
      <c r="BU176" s="644" t="s">
        <v>330</v>
      </c>
      <c r="BV176" s="644" t="s">
        <v>331</v>
      </c>
      <c r="BW176" s="644" t="s">
        <v>646</v>
      </c>
      <c r="BX176" s="644" t="s">
        <v>607</v>
      </c>
      <c r="BY176" s="644"/>
      <c r="BZ176" s="644" t="s">
        <v>2156</v>
      </c>
      <c r="CA176" s="644" t="s">
        <v>2157</v>
      </c>
      <c r="CB176" s="644" t="s">
        <v>610</v>
      </c>
      <c r="CC176" s="648" t="s">
        <v>611</v>
      </c>
      <c r="CD176" s="644"/>
      <c r="CE176" s="644"/>
      <c r="CF176" s="644" t="s">
        <v>613</v>
      </c>
      <c r="CG176" s="644" t="s">
        <v>614</v>
      </c>
      <c r="CH176" s="643" t="s">
        <v>615</v>
      </c>
    </row>
    <row r="177" spans="1:86">
      <c r="A177" s="644" t="s">
        <v>2158</v>
      </c>
      <c r="B177" s="644" t="s">
        <v>314</v>
      </c>
      <c r="C177" s="644" t="s">
        <v>315</v>
      </c>
      <c r="D177" s="644" t="s">
        <v>315</v>
      </c>
      <c r="E177" s="644" t="s">
        <v>316</v>
      </c>
      <c r="F177" s="644" t="s">
        <v>2158</v>
      </c>
      <c r="G177" s="644" t="s">
        <v>317</v>
      </c>
      <c r="H177" s="644" t="s">
        <v>318</v>
      </c>
      <c r="I177" s="644" t="s">
        <v>316</v>
      </c>
      <c r="J177" s="644" t="s">
        <v>315</v>
      </c>
      <c r="M177" s="645">
        <v>44707.641562500001</v>
      </c>
      <c r="N177" s="645">
        <v>44733.843379629601</v>
      </c>
      <c r="O177" s="646">
        <v>8</v>
      </c>
      <c r="P177" s="646">
        <v>3072</v>
      </c>
      <c r="Q177" s="646">
        <v>10</v>
      </c>
      <c r="R177" s="646">
        <v>1</v>
      </c>
      <c r="S177" s="644" t="s">
        <v>337</v>
      </c>
      <c r="T177" s="644" t="s">
        <v>320</v>
      </c>
      <c r="V177" s="644" t="s">
        <v>321</v>
      </c>
      <c r="W177" s="644" t="s">
        <v>2159</v>
      </c>
      <c r="AA177" s="644" t="s">
        <v>619</v>
      </c>
      <c r="AB177" s="644" t="s">
        <v>2160</v>
      </c>
      <c r="AC177" s="644" t="s">
        <v>328</v>
      </c>
      <c r="AD177" s="644" t="s">
        <v>328</v>
      </c>
      <c r="AE177" s="644" t="s">
        <v>328</v>
      </c>
      <c r="AF177" s="646">
        <v>1</v>
      </c>
      <c r="AG177" s="646">
        <v>4096</v>
      </c>
      <c r="AH177" s="644" t="s">
        <v>338</v>
      </c>
      <c r="AK177" s="644" t="s">
        <v>321</v>
      </c>
      <c r="AL177" s="644" t="s">
        <v>322</v>
      </c>
      <c r="AM177" s="644" t="s">
        <v>323</v>
      </c>
      <c r="AN177" s="646">
        <v>-1</v>
      </c>
      <c r="AO177" s="646">
        <v>-1</v>
      </c>
      <c r="AP177" s="646">
        <v>5558</v>
      </c>
      <c r="AQ177" s="646">
        <v>5558</v>
      </c>
      <c r="AR177" s="646">
        <v>2392</v>
      </c>
      <c r="AS177" s="644" t="s">
        <v>324</v>
      </c>
      <c r="AT177" s="644" t="s">
        <v>325</v>
      </c>
      <c r="AU177" s="644" t="s">
        <v>326</v>
      </c>
      <c r="AV177" s="644"/>
      <c r="AW177" s="644"/>
      <c r="AX177" s="644" t="s">
        <v>315</v>
      </c>
      <c r="AY177" s="646">
        <v>0</v>
      </c>
      <c r="AZ177" s="646">
        <v>10000</v>
      </c>
      <c r="BA177" s="644" t="s">
        <v>315</v>
      </c>
      <c r="BB177" s="644" t="s">
        <v>315</v>
      </c>
      <c r="BC177" s="644" t="s">
        <v>335</v>
      </c>
      <c r="BD177" s="646">
        <v>10</v>
      </c>
      <c r="BE177" s="644" t="s">
        <v>328</v>
      </c>
      <c r="BF177" s="644" t="s">
        <v>329</v>
      </c>
      <c r="BG177" s="644"/>
      <c r="BH177" s="644" t="s">
        <v>2161</v>
      </c>
      <c r="BI177" s="644" t="s">
        <v>2162</v>
      </c>
      <c r="BJ177" s="644" t="s">
        <v>2162</v>
      </c>
      <c r="BK177" s="644" t="s">
        <v>2162</v>
      </c>
      <c r="BL177" s="644"/>
      <c r="BM177" s="644"/>
      <c r="BN177" s="644"/>
      <c r="BO177" s="644" t="s">
        <v>2163</v>
      </c>
      <c r="BP177" s="644" t="s">
        <v>2164</v>
      </c>
      <c r="BQ177" s="644"/>
      <c r="BR177" s="644"/>
      <c r="BS177" s="644"/>
      <c r="BT177" s="644" t="s">
        <v>605</v>
      </c>
      <c r="BU177" s="644" t="s">
        <v>330</v>
      </c>
      <c r="BV177" s="644" t="s">
        <v>331</v>
      </c>
      <c r="BW177" s="644" t="s">
        <v>653</v>
      </c>
      <c r="BX177" s="644" t="s">
        <v>339</v>
      </c>
      <c r="BY177" s="644" t="s">
        <v>332</v>
      </c>
      <c r="BZ177" s="644" t="s">
        <v>2165</v>
      </c>
      <c r="CA177" s="644" t="s">
        <v>2166</v>
      </c>
      <c r="CB177" s="644" t="s">
        <v>610</v>
      </c>
      <c r="CC177" s="648" t="s">
        <v>611</v>
      </c>
      <c r="CD177" s="644"/>
      <c r="CE177" s="644"/>
      <c r="CF177" s="644" t="s">
        <v>613</v>
      </c>
      <c r="CG177" s="644" t="s">
        <v>614</v>
      </c>
      <c r="CH177" s="643" t="s">
        <v>615</v>
      </c>
    </row>
    <row r="178" spans="1:86">
      <c r="A178" s="644" t="s">
        <v>2167</v>
      </c>
      <c r="B178" s="644" t="s">
        <v>314</v>
      </c>
      <c r="C178" s="644" t="s">
        <v>315</v>
      </c>
      <c r="D178" s="644" t="s">
        <v>315</v>
      </c>
      <c r="E178" s="644" t="s">
        <v>316</v>
      </c>
      <c r="F178" s="644" t="s">
        <v>2167</v>
      </c>
      <c r="G178" s="644" t="s">
        <v>317</v>
      </c>
      <c r="H178" s="644" t="s">
        <v>318</v>
      </c>
      <c r="I178" s="644" t="s">
        <v>316</v>
      </c>
      <c r="J178" s="644" t="s">
        <v>315</v>
      </c>
      <c r="M178" s="645">
        <v>44707.641550925902</v>
      </c>
      <c r="N178" s="645">
        <v>44739.675439814797</v>
      </c>
      <c r="O178" s="646">
        <v>8</v>
      </c>
      <c r="P178" s="646">
        <v>3072</v>
      </c>
      <c r="Q178" s="646">
        <v>10</v>
      </c>
      <c r="R178" s="646">
        <v>1</v>
      </c>
      <c r="S178" s="644" t="s">
        <v>337</v>
      </c>
      <c r="T178" s="644" t="s">
        <v>320</v>
      </c>
      <c r="V178" s="644" t="s">
        <v>321</v>
      </c>
      <c r="W178" s="644" t="s">
        <v>2145</v>
      </c>
      <c r="Y178" s="644" t="s">
        <v>619</v>
      </c>
      <c r="Z178" s="644" t="s">
        <v>328</v>
      </c>
      <c r="AA178" s="644" t="s">
        <v>328</v>
      </c>
      <c r="AB178" s="644" t="s">
        <v>328</v>
      </c>
      <c r="AC178" s="644" t="s">
        <v>328</v>
      </c>
      <c r="AD178" s="644" t="s">
        <v>328</v>
      </c>
      <c r="AE178" s="644" t="s">
        <v>328</v>
      </c>
      <c r="AF178" s="646">
        <v>1</v>
      </c>
      <c r="AG178" s="646">
        <v>4096</v>
      </c>
      <c r="AH178" s="644" t="s">
        <v>338</v>
      </c>
      <c r="AK178" s="644" t="s">
        <v>321</v>
      </c>
      <c r="AL178" s="644" t="s">
        <v>322</v>
      </c>
      <c r="AM178" s="644" t="s">
        <v>323</v>
      </c>
      <c r="AN178" s="646">
        <v>-1</v>
      </c>
      <c r="AO178" s="646">
        <v>-1</v>
      </c>
      <c r="AP178" s="646">
        <v>5478</v>
      </c>
      <c r="AQ178" s="646">
        <v>5478</v>
      </c>
      <c r="AR178" s="646">
        <v>2312</v>
      </c>
      <c r="AS178" s="644" t="s">
        <v>324</v>
      </c>
      <c r="AT178" s="644" t="s">
        <v>325</v>
      </c>
      <c r="AU178" s="644" t="s">
        <v>326</v>
      </c>
      <c r="AV178" s="644"/>
      <c r="AW178" s="644"/>
      <c r="AX178" s="644" t="s">
        <v>315</v>
      </c>
      <c r="AY178" s="646">
        <v>0</v>
      </c>
      <c r="AZ178" s="646">
        <v>10000</v>
      </c>
      <c r="BA178" s="644" t="s">
        <v>315</v>
      </c>
      <c r="BB178" s="644" t="s">
        <v>315</v>
      </c>
      <c r="BC178" s="644" t="s">
        <v>335</v>
      </c>
      <c r="BD178" s="646">
        <v>10</v>
      </c>
      <c r="BE178" s="644" t="s">
        <v>328</v>
      </c>
      <c r="BF178" s="644" t="s">
        <v>329</v>
      </c>
      <c r="BG178" s="644"/>
      <c r="BH178" s="644" t="s">
        <v>2168</v>
      </c>
      <c r="BI178" s="644" t="s">
        <v>2169</v>
      </c>
      <c r="BJ178" s="644" t="s">
        <v>2169</v>
      </c>
      <c r="BK178" s="644" t="s">
        <v>2169</v>
      </c>
      <c r="BL178" s="644"/>
      <c r="BM178" s="644"/>
      <c r="BN178" s="644"/>
      <c r="BO178" s="644" t="s">
        <v>2170</v>
      </c>
      <c r="BP178" s="644" t="s">
        <v>2171</v>
      </c>
      <c r="BQ178" s="644"/>
      <c r="BR178" s="644"/>
      <c r="BS178" s="644"/>
      <c r="BT178" s="644" t="s">
        <v>605</v>
      </c>
      <c r="BU178" s="644" t="s">
        <v>330</v>
      </c>
      <c r="BV178" s="644" t="s">
        <v>331</v>
      </c>
      <c r="BW178" s="644" t="s">
        <v>698</v>
      </c>
      <c r="BX178" s="644" t="s">
        <v>339</v>
      </c>
      <c r="BY178" s="644" t="s">
        <v>332</v>
      </c>
      <c r="BZ178" s="644" t="s">
        <v>2172</v>
      </c>
      <c r="CA178" s="644" t="s">
        <v>2173</v>
      </c>
      <c r="CB178" s="644" t="s">
        <v>610</v>
      </c>
      <c r="CC178" s="648" t="s">
        <v>611</v>
      </c>
      <c r="CD178" s="644"/>
      <c r="CE178" s="644"/>
      <c r="CF178" s="644" t="s">
        <v>613</v>
      </c>
      <c r="CG178" s="644" t="s">
        <v>614</v>
      </c>
      <c r="CH178" s="643" t="s">
        <v>615</v>
      </c>
    </row>
    <row r="179" spans="1:86">
      <c r="A179" s="644" t="s">
        <v>2174</v>
      </c>
      <c r="B179" s="644" t="s">
        <v>314</v>
      </c>
      <c r="C179" s="644" t="s">
        <v>315</v>
      </c>
      <c r="D179" s="644" t="s">
        <v>315</v>
      </c>
      <c r="E179" s="644" t="s">
        <v>316</v>
      </c>
      <c r="F179" s="644" t="s">
        <v>2175</v>
      </c>
      <c r="G179" s="644" t="s">
        <v>317</v>
      </c>
      <c r="H179" s="644" t="s">
        <v>318</v>
      </c>
      <c r="I179" s="644" t="s">
        <v>316</v>
      </c>
      <c r="J179" s="644" t="s">
        <v>315</v>
      </c>
      <c r="M179" s="645">
        <v>44707.641539351898</v>
      </c>
      <c r="N179" s="645">
        <v>44733.843530092599</v>
      </c>
      <c r="O179" s="646">
        <v>8</v>
      </c>
      <c r="P179" s="646">
        <v>14336</v>
      </c>
      <c r="Q179" s="646">
        <v>2</v>
      </c>
      <c r="R179" s="646">
        <v>2</v>
      </c>
      <c r="S179" s="644" t="s">
        <v>337</v>
      </c>
      <c r="T179" s="644" t="s">
        <v>320</v>
      </c>
      <c r="V179" s="644" t="s">
        <v>321</v>
      </c>
      <c r="W179" s="644" t="s">
        <v>1005</v>
      </c>
      <c r="X179" s="644" t="s">
        <v>328</v>
      </c>
      <c r="Y179" s="644" t="s">
        <v>2160</v>
      </c>
      <c r="AD179" s="644"/>
      <c r="AE179" s="644"/>
      <c r="AF179" s="646">
        <v>1</v>
      </c>
      <c r="AG179" s="646">
        <v>4096</v>
      </c>
      <c r="AH179" s="644" t="s">
        <v>338</v>
      </c>
      <c r="AK179" s="644" t="s">
        <v>321</v>
      </c>
      <c r="AL179" s="644" t="s">
        <v>322</v>
      </c>
      <c r="AM179" s="644" t="s">
        <v>323</v>
      </c>
      <c r="AN179" s="646">
        <v>-1</v>
      </c>
      <c r="AO179" s="646">
        <v>-1</v>
      </c>
      <c r="AP179" s="646">
        <v>138408</v>
      </c>
      <c r="AQ179" s="646">
        <v>118924</v>
      </c>
      <c r="AR179" s="646">
        <v>104492</v>
      </c>
      <c r="AS179" s="644" t="s">
        <v>324</v>
      </c>
      <c r="AT179" s="644" t="s">
        <v>325</v>
      </c>
      <c r="AU179" s="644" t="s">
        <v>326</v>
      </c>
      <c r="AV179" s="644"/>
      <c r="AW179" s="644"/>
      <c r="AX179" s="644" t="s">
        <v>315</v>
      </c>
      <c r="AY179" s="646">
        <v>0</v>
      </c>
      <c r="AZ179" s="646">
        <v>10000</v>
      </c>
      <c r="BA179" s="644" t="s">
        <v>315</v>
      </c>
      <c r="BB179" s="644" t="s">
        <v>315</v>
      </c>
      <c r="BC179" s="644" t="s">
        <v>335</v>
      </c>
      <c r="BD179" s="646">
        <v>10</v>
      </c>
      <c r="BE179" s="644" t="s">
        <v>328</v>
      </c>
      <c r="BF179" s="644" t="s">
        <v>329</v>
      </c>
      <c r="BG179" s="644"/>
      <c r="BH179" s="644" t="s">
        <v>2176</v>
      </c>
      <c r="BI179" s="644" t="s">
        <v>2177</v>
      </c>
      <c r="BJ179" s="644" t="s">
        <v>2177</v>
      </c>
      <c r="BK179" s="644" t="s">
        <v>2177</v>
      </c>
      <c r="BL179" s="644" t="s">
        <v>602</v>
      </c>
      <c r="BM179" s="644"/>
      <c r="BN179" s="644"/>
      <c r="BO179" s="644" t="s">
        <v>2178</v>
      </c>
      <c r="BP179" s="644" t="s">
        <v>2179</v>
      </c>
      <c r="BQ179" s="644"/>
      <c r="BR179" s="644"/>
      <c r="BS179" s="644"/>
      <c r="BT179" s="644" t="s">
        <v>605</v>
      </c>
      <c r="BU179" s="644" t="s">
        <v>330</v>
      </c>
      <c r="BV179" s="644" t="s">
        <v>331</v>
      </c>
      <c r="BW179" s="644" t="s">
        <v>683</v>
      </c>
      <c r="BX179" s="644" t="s">
        <v>607</v>
      </c>
      <c r="BY179" s="644"/>
      <c r="BZ179" s="644" t="s">
        <v>2180</v>
      </c>
      <c r="CA179" s="644" t="s">
        <v>2181</v>
      </c>
      <c r="CB179" s="644" t="s">
        <v>610</v>
      </c>
      <c r="CC179" s="648" t="s">
        <v>611</v>
      </c>
      <c r="CD179" s="644"/>
      <c r="CE179" s="644"/>
      <c r="CF179" s="644" t="s">
        <v>613</v>
      </c>
      <c r="CG179" s="644" t="s">
        <v>614</v>
      </c>
      <c r="CH179" s="643" t="s">
        <v>615</v>
      </c>
    </row>
    <row r="180" spans="1:86">
      <c r="A180" s="644" t="s">
        <v>2182</v>
      </c>
      <c r="B180" s="644" t="s">
        <v>314</v>
      </c>
      <c r="C180" s="644" t="s">
        <v>315</v>
      </c>
      <c r="D180" s="644" t="s">
        <v>315</v>
      </c>
      <c r="E180" s="644" t="s">
        <v>316</v>
      </c>
      <c r="F180" s="644" t="s">
        <v>2182</v>
      </c>
      <c r="G180" s="644" t="s">
        <v>317</v>
      </c>
      <c r="H180" s="644" t="s">
        <v>318</v>
      </c>
      <c r="I180" s="644" t="s">
        <v>316</v>
      </c>
      <c r="J180" s="644" t="s">
        <v>315</v>
      </c>
      <c r="M180" s="645">
        <v>44629.465763888897</v>
      </c>
      <c r="N180" s="645">
        <v>44739.605844907397</v>
      </c>
      <c r="O180" s="646">
        <v>8</v>
      </c>
      <c r="P180" s="646">
        <v>3072</v>
      </c>
      <c r="Q180" s="646">
        <v>10</v>
      </c>
      <c r="R180" s="646">
        <v>1</v>
      </c>
      <c r="S180" s="644" t="s">
        <v>337</v>
      </c>
      <c r="T180" s="644" t="s">
        <v>320</v>
      </c>
      <c r="V180" s="644" t="s">
        <v>321</v>
      </c>
      <c r="W180" s="644" t="s">
        <v>2183</v>
      </c>
      <c r="AA180" s="644" t="s">
        <v>619</v>
      </c>
      <c r="AB180" s="644" t="s">
        <v>2184</v>
      </c>
      <c r="AC180" s="644" t="s">
        <v>328</v>
      </c>
      <c r="AD180" s="644" t="s">
        <v>328</v>
      </c>
      <c r="AE180" s="644" t="s">
        <v>328</v>
      </c>
      <c r="AF180" s="646">
        <v>1</v>
      </c>
      <c r="AG180" s="646">
        <v>4096</v>
      </c>
      <c r="AH180" s="644" t="s">
        <v>338</v>
      </c>
      <c r="AK180" s="644" t="s">
        <v>321</v>
      </c>
      <c r="AL180" s="644" t="s">
        <v>322</v>
      </c>
      <c r="AM180" s="644" t="s">
        <v>323</v>
      </c>
      <c r="AN180" s="646">
        <v>-1</v>
      </c>
      <c r="AO180" s="646">
        <v>-1</v>
      </c>
      <c r="AP180" s="646">
        <v>5570</v>
      </c>
      <c r="AQ180" s="646">
        <v>5570</v>
      </c>
      <c r="AR180" s="646">
        <v>2404</v>
      </c>
      <c r="AS180" s="644" t="s">
        <v>324</v>
      </c>
      <c r="AT180" s="644" t="s">
        <v>325</v>
      </c>
      <c r="AU180" s="644" t="s">
        <v>326</v>
      </c>
      <c r="AV180" s="644"/>
      <c r="AW180" s="644"/>
      <c r="AX180" s="644" t="s">
        <v>315</v>
      </c>
      <c r="AY180" s="646">
        <v>0</v>
      </c>
      <c r="AZ180" s="646">
        <v>10000</v>
      </c>
      <c r="BA180" s="644" t="s">
        <v>315</v>
      </c>
      <c r="BB180" s="644" t="s">
        <v>315</v>
      </c>
      <c r="BC180" s="644" t="s">
        <v>335</v>
      </c>
      <c r="BD180" s="646">
        <v>10</v>
      </c>
      <c r="BE180" s="644" t="s">
        <v>328</v>
      </c>
      <c r="BF180" s="644" t="s">
        <v>329</v>
      </c>
      <c r="BG180" s="644"/>
      <c r="BH180" s="644" t="s">
        <v>2185</v>
      </c>
      <c r="BI180" s="644" t="s">
        <v>2186</v>
      </c>
      <c r="BJ180" s="644" t="s">
        <v>2186</v>
      </c>
      <c r="BK180" s="644" t="s">
        <v>2186</v>
      </c>
      <c r="BL180" s="644"/>
      <c r="BM180" s="644"/>
      <c r="BN180" s="644"/>
      <c r="BO180" s="644"/>
      <c r="BP180" s="644"/>
      <c r="BQ180" s="644"/>
      <c r="BR180" s="644"/>
      <c r="BS180" s="644"/>
      <c r="BT180" s="644"/>
      <c r="BU180" s="644" t="s">
        <v>330</v>
      </c>
      <c r="BV180" s="644" t="s">
        <v>331</v>
      </c>
      <c r="BW180" s="644" t="s">
        <v>622</v>
      </c>
      <c r="BX180" s="644" t="s">
        <v>339</v>
      </c>
      <c r="BY180" s="644" t="s">
        <v>332</v>
      </c>
      <c r="BZ180" s="644" t="s">
        <v>2187</v>
      </c>
      <c r="CA180" s="644" t="s">
        <v>2188</v>
      </c>
      <c r="CB180" s="644" t="s">
        <v>610</v>
      </c>
      <c r="CC180" s="648" t="s">
        <v>611</v>
      </c>
      <c r="CD180" s="644"/>
      <c r="CE180" s="644"/>
      <c r="CF180" s="644" t="s">
        <v>613</v>
      </c>
      <c r="CG180" s="644" t="s">
        <v>614</v>
      </c>
      <c r="CH180" s="643" t="s">
        <v>615</v>
      </c>
    </row>
    <row r="181" spans="1:86">
      <c r="A181" s="644" t="s">
        <v>2189</v>
      </c>
      <c r="B181" s="644" t="s">
        <v>314</v>
      </c>
      <c r="C181" s="644" t="s">
        <v>315</v>
      </c>
      <c r="D181" s="644" t="s">
        <v>315</v>
      </c>
      <c r="E181" s="644" t="s">
        <v>316</v>
      </c>
      <c r="F181" s="644" t="s">
        <v>2189</v>
      </c>
      <c r="G181" s="644" t="s">
        <v>317</v>
      </c>
      <c r="H181" s="644" t="s">
        <v>318</v>
      </c>
      <c r="I181" s="644" t="s">
        <v>316</v>
      </c>
      <c r="J181" s="644" t="s">
        <v>315</v>
      </c>
      <c r="M181" s="645">
        <v>44502.131041666697</v>
      </c>
      <c r="N181" s="645">
        <v>44733.843668981499</v>
      </c>
      <c r="O181" s="646">
        <v>8</v>
      </c>
      <c r="P181" s="646">
        <v>3072</v>
      </c>
      <c r="Q181" s="646">
        <v>10</v>
      </c>
      <c r="R181" s="646">
        <v>1</v>
      </c>
      <c r="S181" s="644" t="s">
        <v>337</v>
      </c>
      <c r="T181" s="644" t="s">
        <v>320</v>
      </c>
      <c r="V181" s="644" t="s">
        <v>321</v>
      </c>
      <c r="W181" s="644" t="s">
        <v>2145</v>
      </c>
      <c r="Y181" s="644" t="s">
        <v>619</v>
      </c>
      <c r="Z181" s="644" t="s">
        <v>2190</v>
      </c>
      <c r="AA181" s="644" t="s">
        <v>2191</v>
      </c>
      <c r="AB181" s="644" t="s">
        <v>2192</v>
      </c>
      <c r="AC181" s="644" t="s">
        <v>2193</v>
      </c>
      <c r="AD181" s="644" t="s">
        <v>2194</v>
      </c>
      <c r="AE181" s="644" t="s">
        <v>328</v>
      </c>
      <c r="AF181" s="646">
        <v>1</v>
      </c>
      <c r="AG181" s="646">
        <v>4096</v>
      </c>
      <c r="AH181" s="644" t="s">
        <v>338</v>
      </c>
      <c r="AK181" s="644" t="s">
        <v>321</v>
      </c>
      <c r="AL181" s="644" t="s">
        <v>322</v>
      </c>
      <c r="AM181" s="644" t="s">
        <v>323</v>
      </c>
      <c r="AN181" s="646">
        <v>-1</v>
      </c>
      <c r="AO181" s="646">
        <v>-1</v>
      </c>
      <c r="AP181" s="646">
        <v>5539</v>
      </c>
      <c r="AQ181" s="646">
        <v>5539</v>
      </c>
      <c r="AR181" s="646">
        <v>2372</v>
      </c>
      <c r="AS181" s="644" t="s">
        <v>324</v>
      </c>
      <c r="AT181" s="644" t="s">
        <v>325</v>
      </c>
      <c r="AU181" s="644" t="s">
        <v>326</v>
      </c>
      <c r="AV181" s="644"/>
      <c r="AW181" s="644"/>
      <c r="AX181" s="644" t="s">
        <v>315</v>
      </c>
      <c r="AY181" s="646">
        <v>0</v>
      </c>
      <c r="AZ181" s="646">
        <v>10000</v>
      </c>
      <c r="BA181" s="644" t="s">
        <v>315</v>
      </c>
      <c r="BB181" s="644" t="s">
        <v>315</v>
      </c>
      <c r="BC181" s="644" t="s">
        <v>335</v>
      </c>
      <c r="BD181" s="646">
        <v>10</v>
      </c>
      <c r="BE181" s="644" t="s">
        <v>328</v>
      </c>
      <c r="BF181" s="644" t="s">
        <v>329</v>
      </c>
      <c r="BG181" s="644"/>
      <c r="BH181" s="644" t="s">
        <v>2195</v>
      </c>
      <c r="BI181" s="644" t="s">
        <v>2196</v>
      </c>
      <c r="BJ181" s="644" t="s">
        <v>2196</v>
      </c>
      <c r="BK181" s="644" t="s">
        <v>2196</v>
      </c>
      <c r="BL181" s="644"/>
      <c r="BM181" s="644"/>
      <c r="BN181" s="644"/>
      <c r="BO181" s="644" t="s">
        <v>1462</v>
      </c>
      <c r="BP181" s="644" t="s">
        <v>1463</v>
      </c>
      <c r="BQ181" s="644"/>
      <c r="BR181" s="644"/>
      <c r="BS181" s="644"/>
      <c r="BT181" s="644" t="s">
        <v>605</v>
      </c>
      <c r="BU181" s="644" t="s">
        <v>330</v>
      </c>
      <c r="BV181" s="644" t="s">
        <v>331</v>
      </c>
      <c r="BW181" s="644" t="s">
        <v>606</v>
      </c>
      <c r="BX181" s="644" t="s">
        <v>339</v>
      </c>
      <c r="BY181" s="644" t="s">
        <v>332</v>
      </c>
      <c r="BZ181" s="644" t="s">
        <v>2197</v>
      </c>
      <c r="CA181" s="644" t="s">
        <v>2198</v>
      </c>
      <c r="CB181" s="644" t="s">
        <v>610</v>
      </c>
      <c r="CC181" s="648" t="s">
        <v>611</v>
      </c>
      <c r="CD181" s="644"/>
      <c r="CE181" s="644"/>
      <c r="CF181" s="644" t="s">
        <v>613</v>
      </c>
      <c r="CG181" s="644" t="s">
        <v>614</v>
      </c>
      <c r="CH181" s="643" t="s">
        <v>615</v>
      </c>
    </row>
    <row r="182" spans="1:86">
      <c r="A182" s="644" t="s">
        <v>2199</v>
      </c>
      <c r="B182" s="644" t="s">
        <v>314</v>
      </c>
      <c r="C182" s="644" t="s">
        <v>315</v>
      </c>
      <c r="D182" s="644" t="s">
        <v>315</v>
      </c>
      <c r="E182" s="644" t="s">
        <v>316</v>
      </c>
      <c r="F182" s="644" t="s">
        <v>2199</v>
      </c>
      <c r="G182" s="644" t="s">
        <v>317</v>
      </c>
      <c r="H182" s="644" t="s">
        <v>318</v>
      </c>
      <c r="I182" s="644" t="s">
        <v>316</v>
      </c>
      <c r="J182" s="644" t="s">
        <v>315</v>
      </c>
      <c r="M182" s="645">
        <v>44629.550995370402</v>
      </c>
      <c r="N182" s="645">
        <v>44733.843553240702</v>
      </c>
      <c r="O182" s="646">
        <v>8</v>
      </c>
      <c r="P182" s="646">
        <v>3072</v>
      </c>
      <c r="Q182" s="646">
        <v>10</v>
      </c>
      <c r="R182" s="646">
        <v>1</v>
      </c>
      <c r="S182" s="644" t="s">
        <v>337</v>
      </c>
      <c r="T182" s="644" t="s">
        <v>320</v>
      </c>
      <c r="V182" s="644" t="s">
        <v>321</v>
      </c>
      <c r="W182" s="644" t="s">
        <v>1169</v>
      </c>
      <c r="Y182" s="644" t="s">
        <v>619</v>
      </c>
      <c r="Z182" s="644" t="s">
        <v>328</v>
      </c>
      <c r="AA182" s="644" t="s">
        <v>328</v>
      </c>
      <c r="AB182" s="644" t="s">
        <v>328</v>
      </c>
      <c r="AC182" s="644" t="s">
        <v>328</v>
      </c>
      <c r="AD182" s="644" t="s">
        <v>328</v>
      </c>
      <c r="AE182" s="644" t="s">
        <v>328</v>
      </c>
      <c r="AF182" s="646">
        <v>1</v>
      </c>
      <c r="AG182" s="646">
        <v>4096</v>
      </c>
      <c r="AH182" s="644" t="s">
        <v>338</v>
      </c>
      <c r="AK182" s="644" t="s">
        <v>321</v>
      </c>
      <c r="AL182" s="644" t="s">
        <v>322</v>
      </c>
      <c r="AM182" s="644" t="s">
        <v>323</v>
      </c>
      <c r="AN182" s="646">
        <v>-1</v>
      </c>
      <c r="AO182" s="646">
        <v>-1</v>
      </c>
      <c r="AP182" s="646">
        <v>5474</v>
      </c>
      <c r="AQ182" s="646">
        <v>5474</v>
      </c>
      <c r="AR182" s="646">
        <v>2308</v>
      </c>
      <c r="AS182" s="644" t="s">
        <v>324</v>
      </c>
      <c r="AT182" s="644" t="s">
        <v>325</v>
      </c>
      <c r="AU182" s="644" t="s">
        <v>326</v>
      </c>
      <c r="AV182" s="644"/>
      <c r="AW182" s="644"/>
      <c r="AX182" s="644" t="s">
        <v>315</v>
      </c>
      <c r="AY182" s="646">
        <v>0</v>
      </c>
      <c r="AZ182" s="646">
        <v>10000</v>
      </c>
      <c r="BA182" s="644" t="s">
        <v>315</v>
      </c>
      <c r="BB182" s="644" t="s">
        <v>315</v>
      </c>
      <c r="BC182" s="644" t="s">
        <v>335</v>
      </c>
      <c r="BD182" s="646">
        <v>10</v>
      </c>
      <c r="BE182" s="644" t="s">
        <v>328</v>
      </c>
      <c r="BF182" s="644" t="s">
        <v>329</v>
      </c>
      <c r="BG182" s="644"/>
      <c r="BH182" s="644" t="s">
        <v>2200</v>
      </c>
      <c r="BI182" s="644" t="s">
        <v>2201</v>
      </c>
      <c r="BJ182" s="644" t="s">
        <v>2201</v>
      </c>
      <c r="BK182" s="644" t="s">
        <v>2201</v>
      </c>
      <c r="BL182" s="644"/>
      <c r="BM182" s="644"/>
      <c r="BN182" s="644"/>
      <c r="BO182" s="644"/>
      <c r="BP182" s="644"/>
      <c r="BQ182" s="644"/>
      <c r="BR182" s="644"/>
      <c r="BS182" s="644"/>
      <c r="BT182" s="644"/>
      <c r="BU182" s="644" t="s">
        <v>330</v>
      </c>
      <c r="BV182" s="644" t="s">
        <v>331</v>
      </c>
      <c r="BW182" s="644" t="s">
        <v>660</v>
      </c>
      <c r="BX182" s="644" t="s">
        <v>339</v>
      </c>
      <c r="BY182" s="644" t="s">
        <v>332</v>
      </c>
      <c r="BZ182" s="644" t="s">
        <v>2202</v>
      </c>
      <c r="CA182" s="644" t="s">
        <v>2203</v>
      </c>
      <c r="CB182" s="644" t="s">
        <v>610</v>
      </c>
      <c r="CC182" s="648" t="s">
        <v>611</v>
      </c>
      <c r="CD182" s="644"/>
      <c r="CE182" s="644"/>
      <c r="CF182" s="644" t="s">
        <v>613</v>
      </c>
      <c r="CG182" s="644" t="s">
        <v>614</v>
      </c>
      <c r="CH182" s="643" t="s">
        <v>615</v>
      </c>
    </row>
    <row r="183" spans="1:86">
      <c r="A183" s="644" t="s">
        <v>2204</v>
      </c>
      <c r="B183" s="644" t="s">
        <v>314</v>
      </c>
      <c r="C183" s="644" t="s">
        <v>315</v>
      </c>
      <c r="D183" s="644" t="s">
        <v>315</v>
      </c>
      <c r="E183" s="644" t="s">
        <v>316</v>
      </c>
      <c r="F183" s="644" t="s">
        <v>2204</v>
      </c>
      <c r="G183" s="644" t="s">
        <v>317</v>
      </c>
      <c r="H183" s="644" t="s">
        <v>318</v>
      </c>
      <c r="I183" s="644" t="s">
        <v>316</v>
      </c>
      <c r="J183" s="644" t="s">
        <v>315</v>
      </c>
      <c r="M183" s="645">
        <v>44629.550995370402</v>
      </c>
      <c r="N183" s="645">
        <v>44733.843275462998</v>
      </c>
      <c r="O183" s="646">
        <v>8</v>
      </c>
      <c r="P183" s="646">
        <v>3072</v>
      </c>
      <c r="Q183" s="646">
        <v>10</v>
      </c>
      <c r="R183" s="646">
        <v>1</v>
      </c>
      <c r="S183" s="644" t="s">
        <v>337</v>
      </c>
      <c r="T183" s="644" t="s">
        <v>320</v>
      </c>
      <c r="V183" s="644" t="s">
        <v>321</v>
      </c>
      <c r="W183" s="644" t="s">
        <v>1020</v>
      </c>
      <c r="Y183" s="644" t="s">
        <v>619</v>
      </c>
      <c r="Z183" s="644" t="s">
        <v>328</v>
      </c>
      <c r="AA183" s="644" t="s">
        <v>328</v>
      </c>
      <c r="AB183" s="644" t="s">
        <v>328</v>
      </c>
      <c r="AC183" s="644" t="s">
        <v>328</v>
      </c>
      <c r="AD183" s="644" t="s">
        <v>328</v>
      </c>
      <c r="AE183" s="644" t="s">
        <v>328</v>
      </c>
      <c r="AF183" s="646">
        <v>1</v>
      </c>
      <c r="AG183" s="646">
        <v>4096</v>
      </c>
      <c r="AH183" s="644" t="s">
        <v>338</v>
      </c>
      <c r="AK183" s="644" t="s">
        <v>321</v>
      </c>
      <c r="AL183" s="644" t="s">
        <v>322</v>
      </c>
      <c r="AM183" s="644" t="s">
        <v>323</v>
      </c>
      <c r="AN183" s="646">
        <v>-1</v>
      </c>
      <c r="AO183" s="646">
        <v>-1</v>
      </c>
      <c r="AP183" s="646">
        <v>5470</v>
      </c>
      <c r="AQ183" s="646">
        <v>5470</v>
      </c>
      <c r="AR183" s="646">
        <v>2304</v>
      </c>
      <c r="AS183" s="644" t="s">
        <v>324</v>
      </c>
      <c r="AT183" s="644" t="s">
        <v>325</v>
      </c>
      <c r="AU183" s="644" t="s">
        <v>326</v>
      </c>
      <c r="AV183" s="644"/>
      <c r="AW183" s="644"/>
      <c r="AX183" s="644" t="s">
        <v>315</v>
      </c>
      <c r="AY183" s="646">
        <v>0</v>
      </c>
      <c r="AZ183" s="646">
        <v>10000</v>
      </c>
      <c r="BA183" s="644" t="s">
        <v>315</v>
      </c>
      <c r="BB183" s="644" t="s">
        <v>315</v>
      </c>
      <c r="BC183" s="644" t="s">
        <v>335</v>
      </c>
      <c r="BD183" s="646">
        <v>10</v>
      </c>
      <c r="BE183" s="644" t="s">
        <v>328</v>
      </c>
      <c r="BF183" s="644" t="s">
        <v>329</v>
      </c>
      <c r="BG183" s="644"/>
      <c r="BH183" s="644" t="s">
        <v>2205</v>
      </c>
      <c r="BI183" s="644" t="s">
        <v>2206</v>
      </c>
      <c r="BJ183" s="644" t="s">
        <v>2206</v>
      </c>
      <c r="BK183" s="644" t="s">
        <v>2206</v>
      </c>
      <c r="BL183" s="644"/>
      <c r="BM183" s="644"/>
      <c r="BN183" s="644"/>
      <c r="BO183" s="644"/>
      <c r="BP183" s="644"/>
      <c r="BQ183" s="644"/>
      <c r="BR183" s="644"/>
      <c r="BS183" s="644"/>
      <c r="BT183" s="644"/>
      <c r="BU183" s="644" t="s">
        <v>330</v>
      </c>
      <c r="BV183" s="644" t="s">
        <v>331</v>
      </c>
      <c r="BW183" s="644" t="s">
        <v>698</v>
      </c>
      <c r="BX183" s="644" t="s">
        <v>339</v>
      </c>
      <c r="BY183" s="644" t="s">
        <v>332</v>
      </c>
      <c r="BZ183" s="644" t="s">
        <v>2207</v>
      </c>
      <c r="CA183" s="644" t="s">
        <v>2208</v>
      </c>
      <c r="CB183" s="644" t="s">
        <v>610</v>
      </c>
      <c r="CC183" s="648" t="s">
        <v>611</v>
      </c>
      <c r="CD183" s="644"/>
      <c r="CE183" s="644"/>
      <c r="CF183" s="644" t="s">
        <v>613</v>
      </c>
      <c r="CG183" s="644" t="s">
        <v>614</v>
      </c>
      <c r="CH183" s="643" t="s">
        <v>615</v>
      </c>
    </row>
    <row r="184" spans="1:86">
      <c r="A184" s="644" t="s">
        <v>2209</v>
      </c>
      <c r="B184" s="644" t="s">
        <v>314</v>
      </c>
      <c r="C184" s="644" t="s">
        <v>315</v>
      </c>
      <c r="D184" s="644" t="s">
        <v>315</v>
      </c>
      <c r="E184" s="644" t="s">
        <v>316</v>
      </c>
      <c r="F184" s="644" t="s">
        <v>2210</v>
      </c>
      <c r="G184" s="644" t="s">
        <v>317</v>
      </c>
      <c r="H184" s="644" t="s">
        <v>318</v>
      </c>
      <c r="I184" s="644" t="s">
        <v>316</v>
      </c>
      <c r="J184" s="644" t="s">
        <v>315</v>
      </c>
      <c r="M184" s="645">
        <v>44470.065358796302</v>
      </c>
      <c r="N184" s="645">
        <v>44733.8438888889</v>
      </c>
      <c r="O184" s="646">
        <v>8</v>
      </c>
      <c r="P184" s="646">
        <v>14336</v>
      </c>
      <c r="Q184" s="646">
        <v>2</v>
      </c>
      <c r="R184" s="646">
        <v>2</v>
      </c>
      <c r="S184" s="644" t="s">
        <v>337</v>
      </c>
      <c r="T184" s="644" t="s">
        <v>320</v>
      </c>
      <c r="V184" s="644" t="s">
        <v>321</v>
      </c>
      <c r="W184" s="644" t="s">
        <v>1132</v>
      </c>
      <c r="X184" s="644" t="s">
        <v>328</v>
      </c>
      <c r="Y184" s="644" t="s">
        <v>2184</v>
      </c>
      <c r="AD184" s="644"/>
      <c r="AE184" s="644"/>
      <c r="AF184" s="646">
        <v>1</v>
      </c>
      <c r="AG184" s="646">
        <v>4096</v>
      </c>
      <c r="AH184" s="644" t="s">
        <v>338</v>
      </c>
      <c r="AK184" s="644" t="s">
        <v>321</v>
      </c>
      <c r="AL184" s="644" t="s">
        <v>322</v>
      </c>
      <c r="AM184" s="644" t="s">
        <v>323</v>
      </c>
      <c r="AN184" s="646">
        <v>-1</v>
      </c>
      <c r="AO184" s="646">
        <v>-1</v>
      </c>
      <c r="AP184" s="646">
        <v>138407</v>
      </c>
      <c r="AQ184" s="646">
        <v>119083</v>
      </c>
      <c r="AR184" s="646">
        <v>104652</v>
      </c>
      <c r="AS184" s="644" t="s">
        <v>324</v>
      </c>
      <c r="AT184" s="644" t="s">
        <v>325</v>
      </c>
      <c r="AU184" s="644" t="s">
        <v>326</v>
      </c>
      <c r="AV184" s="644"/>
      <c r="AW184" s="644"/>
      <c r="AX184" s="644" t="s">
        <v>315</v>
      </c>
      <c r="AY184" s="646">
        <v>0</v>
      </c>
      <c r="AZ184" s="646">
        <v>10000</v>
      </c>
      <c r="BA184" s="644" t="s">
        <v>315</v>
      </c>
      <c r="BB184" s="644" t="s">
        <v>315</v>
      </c>
      <c r="BC184" s="644" t="s">
        <v>335</v>
      </c>
      <c r="BD184" s="646">
        <v>10</v>
      </c>
      <c r="BE184" s="644" t="s">
        <v>328</v>
      </c>
      <c r="BF184" s="644" t="s">
        <v>329</v>
      </c>
      <c r="BG184" s="644"/>
      <c r="BH184" s="644" t="s">
        <v>2211</v>
      </c>
      <c r="BI184" s="644" t="s">
        <v>2212</v>
      </c>
      <c r="BJ184" s="644" t="s">
        <v>2212</v>
      </c>
      <c r="BK184" s="644" t="s">
        <v>2212</v>
      </c>
      <c r="BL184" s="644" t="s">
        <v>602</v>
      </c>
      <c r="BM184" s="644"/>
      <c r="BN184" s="644"/>
      <c r="BO184" s="644" t="s">
        <v>2213</v>
      </c>
      <c r="BP184" s="644"/>
      <c r="BQ184" s="644"/>
      <c r="BR184" s="644"/>
      <c r="BS184" s="644"/>
      <c r="BT184" s="644" t="s">
        <v>605</v>
      </c>
      <c r="BU184" s="644" t="s">
        <v>330</v>
      </c>
      <c r="BV184" s="644" t="s">
        <v>331</v>
      </c>
      <c r="BW184" s="644" t="s">
        <v>683</v>
      </c>
      <c r="BX184" s="644" t="s">
        <v>607</v>
      </c>
      <c r="BY184" s="644"/>
      <c r="BZ184" s="644" t="s">
        <v>2214</v>
      </c>
      <c r="CA184" s="644" t="s">
        <v>2215</v>
      </c>
      <c r="CB184" s="644" t="s">
        <v>610</v>
      </c>
      <c r="CC184" s="648" t="s">
        <v>611</v>
      </c>
      <c r="CD184" s="644"/>
      <c r="CE184" s="644" t="s">
        <v>612</v>
      </c>
      <c r="CF184" s="644" t="s">
        <v>613</v>
      </c>
      <c r="CG184" s="644" t="s">
        <v>614</v>
      </c>
      <c r="CH184" s="643" t="s">
        <v>615</v>
      </c>
    </row>
    <row r="185" spans="1:86">
      <c r="A185" s="644" t="s">
        <v>2216</v>
      </c>
      <c r="B185" s="644" t="s">
        <v>314</v>
      </c>
      <c r="C185" s="644" t="s">
        <v>315</v>
      </c>
      <c r="D185" s="644" t="s">
        <v>315</v>
      </c>
      <c r="E185" s="644" t="s">
        <v>316</v>
      </c>
      <c r="F185" s="644" t="s">
        <v>2216</v>
      </c>
      <c r="G185" s="644" t="s">
        <v>317</v>
      </c>
      <c r="H185" s="644" t="s">
        <v>318</v>
      </c>
      <c r="I185" s="644" t="s">
        <v>316</v>
      </c>
      <c r="J185" s="644" t="s">
        <v>315</v>
      </c>
      <c r="M185" s="645">
        <v>44655.710775462998</v>
      </c>
      <c r="N185" s="645">
        <v>44733.843599537002</v>
      </c>
      <c r="O185" s="646">
        <v>8</v>
      </c>
      <c r="P185" s="646">
        <v>3072</v>
      </c>
      <c r="Q185" s="646">
        <v>10</v>
      </c>
      <c r="R185" s="646">
        <v>1</v>
      </c>
      <c r="S185" s="644" t="s">
        <v>337</v>
      </c>
      <c r="T185" s="644" t="s">
        <v>320</v>
      </c>
      <c r="V185" s="644" t="s">
        <v>321</v>
      </c>
      <c r="W185" s="644" t="s">
        <v>2217</v>
      </c>
      <c r="AA185" s="644" t="s">
        <v>619</v>
      </c>
      <c r="AB185" s="644" t="s">
        <v>2218</v>
      </c>
      <c r="AC185" s="644" t="s">
        <v>328</v>
      </c>
      <c r="AD185" s="644" t="s">
        <v>328</v>
      </c>
      <c r="AE185" s="644" t="s">
        <v>328</v>
      </c>
      <c r="AF185" s="646">
        <v>1</v>
      </c>
      <c r="AG185" s="646">
        <v>4096</v>
      </c>
      <c r="AH185" s="644" t="s">
        <v>338</v>
      </c>
      <c r="AK185" s="644" t="s">
        <v>321</v>
      </c>
      <c r="AL185" s="644" t="s">
        <v>322</v>
      </c>
      <c r="AM185" s="644" t="s">
        <v>323</v>
      </c>
      <c r="AN185" s="646">
        <v>-1</v>
      </c>
      <c r="AO185" s="646">
        <v>-1</v>
      </c>
      <c r="AP185" s="646">
        <v>5579</v>
      </c>
      <c r="AQ185" s="646">
        <v>5579</v>
      </c>
      <c r="AR185" s="646">
        <v>2412</v>
      </c>
      <c r="AS185" s="644" t="s">
        <v>324</v>
      </c>
      <c r="AT185" s="644" t="s">
        <v>325</v>
      </c>
      <c r="AU185" s="644" t="s">
        <v>326</v>
      </c>
      <c r="AV185" s="644"/>
      <c r="AW185" s="644"/>
      <c r="AX185" s="644" t="s">
        <v>315</v>
      </c>
      <c r="AY185" s="646">
        <v>0</v>
      </c>
      <c r="AZ185" s="646">
        <v>10000</v>
      </c>
      <c r="BA185" s="644" t="s">
        <v>315</v>
      </c>
      <c r="BB185" s="644" t="s">
        <v>315</v>
      </c>
      <c r="BC185" s="644" t="s">
        <v>335</v>
      </c>
      <c r="BD185" s="646">
        <v>10</v>
      </c>
      <c r="BE185" s="644" t="s">
        <v>328</v>
      </c>
      <c r="BF185" s="644" t="s">
        <v>329</v>
      </c>
      <c r="BG185" s="644"/>
      <c r="BH185" s="644" t="s">
        <v>2219</v>
      </c>
      <c r="BI185" s="644" t="s">
        <v>2220</v>
      </c>
      <c r="BJ185" s="644" t="s">
        <v>2220</v>
      </c>
      <c r="BK185" s="644" t="s">
        <v>2220</v>
      </c>
      <c r="BL185" s="644"/>
      <c r="BM185" s="644"/>
      <c r="BN185" s="644"/>
      <c r="BO185" s="644" t="s">
        <v>2221</v>
      </c>
      <c r="BP185" s="644" t="s">
        <v>2222</v>
      </c>
      <c r="BQ185" s="644"/>
      <c r="BR185" s="644"/>
      <c r="BS185" s="644"/>
      <c r="BT185" s="644" t="s">
        <v>605</v>
      </c>
      <c r="BU185" s="644" t="s">
        <v>330</v>
      </c>
      <c r="BV185" s="644" t="s">
        <v>331</v>
      </c>
      <c r="BW185" s="644" t="s">
        <v>834</v>
      </c>
      <c r="BX185" s="644" t="s">
        <v>339</v>
      </c>
      <c r="BY185" s="644" t="s">
        <v>332</v>
      </c>
      <c r="BZ185" s="644" t="s">
        <v>2223</v>
      </c>
      <c r="CA185" s="644" t="s">
        <v>2224</v>
      </c>
      <c r="CB185" s="644" t="s">
        <v>610</v>
      </c>
      <c r="CC185" s="648" t="s">
        <v>611</v>
      </c>
      <c r="CD185" s="644"/>
      <c r="CE185" s="644"/>
      <c r="CF185" s="644" t="s">
        <v>613</v>
      </c>
      <c r="CG185" s="644" t="s">
        <v>614</v>
      </c>
      <c r="CH185" s="643" t="s">
        <v>615</v>
      </c>
    </row>
    <row r="186" spans="1:86">
      <c r="A186" s="644" t="s">
        <v>2225</v>
      </c>
      <c r="B186" s="644" t="s">
        <v>314</v>
      </c>
      <c r="C186" s="644" t="s">
        <v>315</v>
      </c>
      <c r="D186" s="644" t="s">
        <v>315</v>
      </c>
      <c r="E186" s="644" t="s">
        <v>316</v>
      </c>
      <c r="F186" s="644" t="s">
        <v>2225</v>
      </c>
      <c r="G186" s="644" t="s">
        <v>317</v>
      </c>
      <c r="H186" s="644" t="s">
        <v>318</v>
      </c>
      <c r="I186" s="644" t="s">
        <v>316</v>
      </c>
      <c r="J186" s="644" t="s">
        <v>315</v>
      </c>
      <c r="M186" s="645">
        <v>44655.7107986111</v>
      </c>
      <c r="N186" s="645">
        <v>44739.605844907397</v>
      </c>
      <c r="O186" s="646">
        <v>8</v>
      </c>
      <c r="P186" s="646">
        <v>3072</v>
      </c>
      <c r="Q186" s="646">
        <v>10</v>
      </c>
      <c r="R186" s="646">
        <v>1</v>
      </c>
      <c r="S186" s="644" t="s">
        <v>337</v>
      </c>
      <c r="T186" s="644" t="s">
        <v>320</v>
      </c>
      <c r="V186" s="644" t="s">
        <v>321</v>
      </c>
      <c r="W186" s="644" t="s">
        <v>2226</v>
      </c>
      <c r="Y186" s="644" t="s">
        <v>619</v>
      </c>
      <c r="Z186" s="644" t="s">
        <v>328</v>
      </c>
      <c r="AA186" s="644" t="s">
        <v>328</v>
      </c>
      <c r="AB186" s="644" t="s">
        <v>328</v>
      </c>
      <c r="AC186" s="644" t="s">
        <v>328</v>
      </c>
      <c r="AD186" s="644" t="s">
        <v>328</v>
      </c>
      <c r="AE186" s="644" t="s">
        <v>328</v>
      </c>
      <c r="AF186" s="646">
        <v>1</v>
      </c>
      <c r="AG186" s="646">
        <v>4096</v>
      </c>
      <c r="AH186" s="644" t="s">
        <v>338</v>
      </c>
      <c r="AK186" s="644" t="s">
        <v>321</v>
      </c>
      <c r="AL186" s="644" t="s">
        <v>322</v>
      </c>
      <c r="AM186" s="644" t="s">
        <v>323</v>
      </c>
      <c r="AN186" s="646">
        <v>-1</v>
      </c>
      <c r="AO186" s="646">
        <v>-1</v>
      </c>
      <c r="AP186" s="646">
        <v>5471</v>
      </c>
      <c r="AQ186" s="646">
        <v>5471</v>
      </c>
      <c r="AR186" s="646">
        <v>2304</v>
      </c>
      <c r="AS186" s="644" t="s">
        <v>324</v>
      </c>
      <c r="AT186" s="644" t="s">
        <v>325</v>
      </c>
      <c r="AU186" s="644" t="s">
        <v>326</v>
      </c>
      <c r="AV186" s="644"/>
      <c r="AW186" s="644"/>
      <c r="AX186" s="644" t="s">
        <v>315</v>
      </c>
      <c r="AY186" s="646">
        <v>0</v>
      </c>
      <c r="AZ186" s="646">
        <v>10000</v>
      </c>
      <c r="BA186" s="644" t="s">
        <v>315</v>
      </c>
      <c r="BB186" s="644" t="s">
        <v>315</v>
      </c>
      <c r="BC186" s="644" t="s">
        <v>335</v>
      </c>
      <c r="BD186" s="646">
        <v>10</v>
      </c>
      <c r="BE186" s="644" t="s">
        <v>328</v>
      </c>
      <c r="BF186" s="644" t="s">
        <v>329</v>
      </c>
      <c r="BG186" s="644"/>
      <c r="BH186" s="644" t="s">
        <v>2227</v>
      </c>
      <c r="BI186" s="644" t="s">
        <v>2228</v>
      </c>
      <c r="BJ186" s="644" t="s">
        <v>2228</v>
      </c>
      <c r="BK186" s="644" t="s">
        <v>2228</v>
      </c>
      <c r="BL186" s="644"/>
      <c r="BM186" s="644"/>
      <c r="BN186" s="644"/>
      <c r="BO186" s="644" t="s">
        <v>2229</v>
      </c>
      <c r="BP186" s="644" t="s">
        <v>2230</v>
      </c>
      <c r="BQ186" s="644"/>
      <c r="BR186" s="644"/>
      <c r="BS186" s="644"/>
      <c r="BT186" s="644" t="s">
        <v>605</v>
      </c>
      <c r="BU186" s="644" t="s">
        <v>330</v>
      </c>
      <c r="BV186" s="644" t="s">
        <v>331</v>
      </c>
      <c r="BW186" s="644" t="s">
        <v>622</v>
      </c>
      <c r="BX186" s="644" t="s">
        <v>339</v>
      </c>
      <c r="BY186" s="644" t="s">
        <v>332</v>
      </c>
      <c r="BZ186" s="644" t="s">
        <v>2231</v>
      </c>
      <c r="CA186" s="644" t="s">
        <v>2232</v>
      </c>
      <c r="CB186" s="644" t="s">
        <v>610</v>
      </c>
      <c r="CC186" s="648" t="s">
        <v>611</v>
      </c>
      <c r="CD186" s="644"/>
      <c r="CE186" s="644"/>
      <c r="CF186" s="644" t="s">
        <v>613</v>
      </c>
      <c r="CG186" s="644" t="s">
        <v>614</v>
      </c>
      <c r="CH186" s="643" t="s">
        <v>615</v>
      </c>
    </row>
    <row r="187" spans="1:86">
      <c r="A187" s="644" t="s">
        <v>2233</v>
      </c>
      <c r="B187" s="644" t="s">
        <v>314</v>
      </c>
      <c r="C187" s="644" t="s">
        <v>315</v>
      </c>
      <c r="D187" s="644" t="s">
        <v>315</v>
      </c>
      <c r="E187" s="644" t="s">
        <v>316</v>
      </c>
      <c r="F187" s="644" t="s">
        <v>2234</v>
      </c>
      <c r="G187" s="644" t="s">
        <v>317</v>
      </c>
      <c r="H187" s="644" t="s">
        <v>318</v>
      </c>
      <c r="I187" s="644" t="s">
        <v>316</v>
      </c>
      <c r="J187" s="644" t="s">
        <v>315</v>
      </c>
      <c r="M187" s="645">
        <v>44655.710775462998</v>
      </c>
      <c r="N187" s="645">
        <v>44733.843993055598</v>
      </c>
      <c r="O187" s="646">
        <v>8</v>
      </c>
      <c r="P187" s="646">
        <v>14336</v>
      </c>
      <c r="Q187" s="646">
        <v>2</v>
      </c>
      <c r="R187" s="646">
        <v>2</v>
      </c>
      <c r="S187" s="644" t="s">
        <v>337</v>
      </c>
      <c r="T187" s="644" t="s">
        <v>320</v>
      </c>
      <c r="V187" s="644" t="s">
        <v>321</v>
      </c>
      <c r="W187" s="644" t="s">
        <v>1104</v>
      </c>
      <c r="X187" s="644" t="s">
        <v>328</v>
      </c>
      <c r="Y187" s="644" t="s">
        <v>2218</v>
      </c>
      <c r="AD187" s="644"/>
      <c r="AE187" s="644"/>
      <c r="AF187" s="646">
        <v>1</v>
      </c>
      <c r="AG187" s="646">
        <v>4096</v>
      </c>
      <c r="AH187" s="644" t="s">
        <v>338</v>
      </c>
      <c r="AK187" s="644" t="s">
        <v>321</v>
      </c>
      <c r="AL187" s="644" t="s">
        <v>322</v>
      </c>
      <c r="AM187" s="644" t="s">
        <v>323</v>
      </c>
      <c r="AN187" s="646">
        <v>-1</v>
      </c>
      <c r="AO187" s="646">
        <v>-1</v>
      </c>
      <c r="AP187" s="646">
        <v>138410</v>
      </c>
      <c r="AQ187" s="646">
        <v>118870</v>
      </c>
      <c r="AR187" s="646">
        <v>104436</v>
      </c>
      <c r="AS187" s="644" t="s">
        <v>324</v>
      </c>
      <c r="AT187" s="644" t="s">
        <v>325</v>
      </c>
      <c r="AU187" s="644" t="s">
        <v>326</v>
      </c>
      <c r="AV187" s="644"/>
      <c r="AW187" s="644"/>
      <c r="AX187" s="644" t="s">
        <v>315</v>
      </c>
      <c r="AY187" s="646">
        <v>0</v>
      </c>
      <c r="AZ187" s="646">
        <v>10000</v>
      </c>
      <c r="BA187" s="644" t="s">
        <v>315</v>
      </c>
      <c r="BB187" s="644" t="s">
        <v>315</v>
      </c>
      <c r="BC187" s="644" t="s">
        <v>335</v>
      </c>
      <c r="BD187" s="646">
        <v>10</v>
      </c>
      <c r="BE187" s="644" t="s">
        <v>328</v>
      </c>
      <c r="BF187" s="644" t="s">
        <v>329</v>
      </c>
      <c r="BG187" s="644"/>
      <c r="BH187" s="644" t="s">
        <v>2235</v>
      </c>
      <c r="BI187" s="644" t="s">
        <v>2236</v>
      </c>
      <c r="BJ187" s="644" t="s">
        <v>2236</v>
      </c>
      <c r="BK187" s="644" t="s">
        <v>2236</v>
      </c>
      <c r="BL187" s="644" t="s">
        <v>602</v>
      </c>
      <c r="BM187" s="644"/>
      <c r="BN187" s="644"/>
      <c r="BO187" s="644" t="s">
        <v>2237</v>
      </c>
      <c r="BP187" s="644" t="s">
        <v>2238</v>
      </c>
      <c r="BQ187" s="644"/>
      <c r="BR187" s="644"/>
      <c r="BS187" s="644"/>
      <c r="BT187" s="644" t="s">
        <v>605</v>
      </c>
      <c r="BU187" s="644" t="s">
        <v>330</v>
      </c>
      <c r="BV187" s="644" t="s">
        <v>331</v>
      </c>
      <c r="BW187" s="644" t="s">
        <v>606</v>
      </c>
      <c r="BX187" s="644" t="s">
        <v>607</v>
      </c>
      <c r="BY187" s="644"/>
      <c r="BZ187" s="644" t="s">
        <v>2239</v>
      </c>
      <c r="CA187" s="644" t="s">
        <v>2240</v>
      </c>
      <c r="CB187" s="644" t="s">
        <v>610</v>
      </c>
      <c r="CC187" s="648" t="s">
        <v>611</v>
      </c>
      <c r="CD187" s="644"/>
      <c r="CE187" s="644"/>
      <c r="CF187" s="644" t="s">
        <v>613</v>
      </c>
      <c r="CG187" s="644" t="s">
        <v>614</v>
      </c>
      <c r="CH187" s="643" t="s">
        <v>615</v>
      </c>
    </row>
    <row r="188" spans="1:86">
      <c r="A188" s="644" t="s">
        <v>2241</v>
      </c>
      <c r="B188" s="644" t="s">
        <v>314</v>
      </c>
      <c r="C188" s="644" t="s">
        <v>315</v>
      </c>
      <c r="D188" s="644" t="s">
        <v>315</v>
      </c>
      <c r="E188" s="644" t="s">
        <v>316</v>
      </c>
      <c r="F188" s="644" t="s">
        <v>2241</v>
      </c>
      <c r="G188" s="644" t="s">
        <v>317</v>
      </c>
      <c r="H188" s="644" t="s">
        <v>318</v>
      </c>
      <c r="I188" s="644" t="s">
        <v>316</v>
      </c>
      <c r="J188" s="644" t="s">
        <v>315</v>
      </c>
      <c r="M188" s="645">
        <v>44629.465763888897</v>
      </c>
      <c r="N188" s="645">
        <v>44739.605706018498</v>
      </c>
      <c r="O188" s="646">
        <v>8</v>
      </c>
      <c r="P188" s="646">
        <v>3072</v>
      </c>
      <c r="Q188" s="646">
        <v>10</v>
      </c>
      <c r="R188" s="646">
        <v>1</v>
      </c>
      <c r="S188" s="644" t="s">
        <v>337</v>
      </c>
      <c r="T188" s="644" t="s">
        <v>320</v>
      </c>
      <c r="V188" s="644" t="s">
        <v>321</v>
      </c>
      <c r="W188" s="644" t="s">
        <v>2242</v>
      </c>
      <c r="AA188" s="644" t="s">
        <v>619</v>
      </c>
      <c r="AB188" s="644" t="s">
        <v>2243</v>
      </c>
      <c r="AC188" s="644" t="s">
        <v>328</v>
      </c>
      <c r="AD188" s="644" t="s">
        <v>328</v>
      </c>
      <c r="AE188" s="644" t="s">
        <v>328</v>
      </c>
      <c r="AF188" s="646">
        <v>1</v>
      </c>
      <c r="AG188" s="646">
        <v>4096</v>
      </c>
      <c r="AH188" s="644" t="s">
        <v>338</v>
      </c>
      <c r="AK188" s="644" t="s">
        <v>321</v>
      </c>
      <c r="AL188" s="644" t="s">
        <v>322</v>
      </c>
      <c r="AM188" s="644" t="s">
        <v>323</v>
      </c>
      <c r="AN188" s="646">
        <v>-1</v>
      </c>
      <c r="AO188" s="646">
        <v>-1</v>
      </c>
      <c r="AP188" s="646">
        <v>5562</v>
      </c>
      <c r="AQ188" s="646">
        <v>5562</v>
      </c>
      <c r="AR188" s="646">
        <v>2396</v>
      </c>
      <c r="AS188" s="644" t="s">
        <v>324</v>
      </c>
      <c r="AT188" s="644" t="s">
        <v>325</v>
      </c>
      <c r="AU188" s="644" t="s">
        <v>326</v>
      </c>
      <c r="AV188" s="644"/>
      <c r="AW188" s="644"/>
      <c r="AX188" s="644" t="s">
        <v>315</v>
      </c>
      <c r="AY188" s="646">
        <v>0</v>
      </c>
      <c r="AZ188" s="646">
        <v>10000</v>
      </c>
      <c r="BA188" s="644" t="s">
        <v>315</v>
      </c>
      <c r="BB188" s="644" t="s">
        <v>315</v>
      </c>
      <c r="BC188" s="644" t="s">
        <v>335</v>
      </c>
      <c r="BD188" s="646">
        <v>10</v>
      </c>
      <c r="BE188" s="644" t="s">
        <v>328</v>
      </c>
      <c r="BF188" s="644" t="s">
        <v>329</v>
      </c>
      <c r="BG188" s="644"/>
      <c r="BH188" s="644" t="s">
        <v>2244</v>
      </c>
      <c r="BI188" s="644" t="s">
        <v>2245</v>
      </c>
      <c r="BJ188" s="644" t="s">
        <v>2245</v>
      </c>
      <c r="BK188" s="644" t="s">
        <v>2245</v>
      </c>
      <c r="BL188" s="644"/>
      <c r="BM188" s="644"/>
      <c r="BN188" s="644"/>
      <c r="BO188" s="644"/>
      <c r="BP188" s="644"/>
      <c r="BQ188" s="644"/>
      <c r="BR188" s="644"/>
      <c r="BS188" s="644"/>
      <c r="BT188" s="644"/>
      <c r="BU188" s="644" t="s">
        <v>330</v>
      </c>
      <c r="BV188" s="644" t="s">
        <v>331</v>
      </c>
      <c r="BW188" s="644" t="s">
        <v>742</v>
      </c>
      <c r="BX188" s="644" t="s">
        <v>339</v>
      </c>
      <c r="BY188" s="644" t="s">
        <v>332</v>
      </c>
      <c r="BZ188" s="644" t="s">
        <v>2246</v>
      </c>
      <c r="CA188" s="644" t="s">
        <v>2247</v>
      </c>
      <c r="CB188" s="644" t="s">
        <v>610</v>
      </c>
      <c r="CC188" s="648" t="s">
        <v>611</v>
      </c>
      <c r="CD188" s="644"/>
      <c r="CE188" s="644"/>
      <c r="CF188" s="644" t="s">
        <v>613</v>
      </c>
      <c r="CG188" s="644" t="s">
        <v>614</v>
      </c>
      <c r="CH188" s="643" t="s">
        <v>615</v>
      </c>
    </row>
    <row r="189" spans="1:86">
      <c r="A189" s="644" t="s">
        <v>2248</v>
      </c>
      <c r="B189" s="644" t="s">
        <v>314</v>
      </c>
      <c r="C189" s="644" t="s">
        <v>315</v>
      </c>
      <c r="D189" s="644" t="s">
        <v>315</v>
      </c>
      <c r="E189" s="644" t="s">
        <v>316</v>
      </c>
      <c r="F189" s="644" t="s">
        <v>2248</v>
      </c>
      <c r="G189" s="644" t="s">
        <v>317</v>
      </c>
      <c r="H189" s="644" t="s">
        <v>318</v>
      </c>
      <c r="I189" s="644" t="s">
        <v>316</v>
      </c>
      <c r="J189" s="644" t="s">
        <v>315</v>
      </c>
      <c r="M189" s="645">
        <v>44629.551006944399</v>
      </c>
      <c r="N189" s="645">
        <v>44739.605717592603</v>
      </c>
      <c r="O189" s="646">
        <v>8</v>
      </c>
      <c r="P189" s="646">
        <v>3072</v>
      </c>
      <c r="Q189" s="646">
        <v>10</v>
      </c>
      <c r="R189" s="646">
        <v>1</v>
      </c>
      <c r="S189" s="644" t="s">
        <v>337</v>
      </c>
      <c r="T189" s="644" t="s">
        <v>320</v>
      </c>
      <c r="V189" s="644" t="s">
        <v>321</v>
      </c>
      <c r="W189" s="644" t="s">
        <v>627</v>
      </c>
      <c r="Y189" s="644" t="s">
        <v>619</v>
      </c>
      <c r="Z189" s="644" t="s">
        <v>328</v>
      </c>
      <c r="AA189" s="644" t="s">
        <v>328</v>
      </c>
      <c r="AB189" s="644" t="s">
        <v>328</v>
      </c>
      <c r="AC189" s="644" t="s">
        <v>328</v>
      </c>
      <c r="AD189" s="644" t="s">
        <v>328</v>
      </c>
      <c r="AE189" s="644" t="s">
        <v>328</v>
      </c>
      <c r="AF189" s="646">
        <v>1</v>
      </c>
      <c r="AG189" s="646">
        <v>4096</v>
      </c>
      <c r="AH189" s="644" t="s">
        <v>338</v>
      </c>
      <c r="AK189" s="644" t="s">
        <v>321</v>
      </c>
      <c r="AL189" s="644" t="s">
        <v>322</v>
      </c>
      <c r="AM189" s="644" t="s">
        <v>323</v>
      </c>
      <c r="AN189" s="646">
        <v>-1</v>
      </c>
      <c r="AO189" s="646">
        <v>-1</v>
      </c>
      <c r="AP189" s="646">
        <v>5470</v>
      </c>
      <c r="AQ189" s="646">
        <v>5470</v>
      </c>
      <c r="AR189" s="646">
        <v>2304</v>
      </c>
      <c r="AS189" s="644" t="s">
        <v>324</v>
      </c>
      <c r="AT189" s="644" t="s">
        <v>325</v>
      </c>
      <c r="AU189" s="644" t="s">
        <v>326</v>
      </c>
      <c r="AV189" s="644"/>
      <c r="AW189" s="644"/>
      <c r="AX189" s="644" t="s">
        <v>315</v>
      </c>
      <c r="AY189" s="646">
        <v>0</v>
      </c>
      <c r="AZ189" s="646">
        <v>10000</v>
      </c>
      <c r="BA189" s="644" t="s">
        <v>315</v>
      </c>
      <c r="BB189" s="644" t="s">
        <v>315</v>
      </c>
      <c r="BC189" s="644" t="s">
        <v>335</v>
      </c>
      <c r="BD189" s="646">
        <v>10</v>
      </c>
      <c r="BE189" s="644" t="s">
        <v>328</v>
      </c>
      <c r="BF189" s="644" t="s">
        <v>329</v>
      </c>
      <c r="BG189" s="644"/>
      <c r="BH189" s="644" t="s">
        <v>2249</v>
      </c>
      <c r="BI189" s="644" t="s">
        <v>2250</v>
      </c>
      <c r="BJ189" s="644" t="s">
        <v>2250</v>
      </c>
      <c r="BK189" s="644" t="s">
        <v>2250</v>
      </c>
      <c r="BL189" s="644"/>
      <c r="BM189" s="644"/>
      <c r="BN189" s="644"/>
      <c r="BO189" s="644"/>
      <c r="BP189" s="644"/>
      <c r="BQ189" s="644"/>
      <c r="BR189" s="644"/>
      <c r="BS189" s="644"/>
      <c r="BT189" s="644"/>
      <c r="BU189" s="644" t="s">
        <v>330</v>
      </c>
      <c r="BV189" s="644" t="s">
        <v>331</v>
      </c>
      <c r="BW189" s="644" t="s">
        <v>683</v>
      </c>
      <c r="BX189" s="644" t="s">
        <v>339</v>
      </c>
      <c r="BY189" s="644" t="s">
        <v>332</v>
      </c>
      <c r="BZ189" s="644" t="s">
        <v>2251</v>
      </c>
      <c r="CA189" s="644" t="s">
        <v>2252</v>
      </c>
      <c r="CB189" s="644" t="s">
        <v>610</v>
      </c>
      <c r="CC189" s="648" t="s">
        <v>611</v>
      </c>
      <c r="CD189" s="644"/>
      <c r="CE189" s="644"/>
      <c r="CF189" s="644" t="s">
        <v>613</v>
      </c>
      <c r="CG189" s="644" t="s">
        <v>614</v>
      </c>
      <c r="CH189" s="643" t="s">
        <v>615</v>
      </c>
    </row>
    <row r="190" spans="1:86">
      <c r="A190" s="644" t="s">
        <v>2253</v>
      </c>
      <c r="B190" s="644" t="s">
        <v>314</v>
      </c>
      <c r="C190" s="644" t="s">
        <v>315</v>
      </c>
      <c r="D190" s="644" t="s">
        <v>315</v>
      </c>
      <c r="E190" s="644" t="s">
        <v>316</v>
      </c>
      <c r="F190" s="644" t="s">
        <v>2254</v>
      </c>
      <c r="G190" s="644" t="s">
        <v>317</v>
      </c>
      <c r="H190" s="644" t="s">
        <v>318</v>
      </c>
      <c r="I190" s="644" t="s">
        <v>316</v>
      </c>
      <c r="J190" s="644" t="s">
        <v>315</v>
      </c>
      <c r="M190" s="645">
        <v>44470.065358796302</v>
      </c>
      <c r="N190" s="645">
        <v>44733.843854166698</v>
      </c>
      <c r="O190" s="646">
        <v>8</v>
      </c>
      <c r="P190" s="646">
        <v>14336</v>
      </c>
      <c r="Q190" s="646">
        <v>2</v>
      </c>
      <c r="R190" s="646">
        <v>2</v>
      </c>
      <c r="S190" s="644" t="s">
        <v>337</v>
      </c>
      <c r="T190" s="644" t="s">
        <v>320</v>
      </c>
      <c r="V190" s="644" t="s">
        <v>321</v>
      </c>
      <c r="W190" s="644" t="s">
        <v>1104</v>
      </c>
      <c r="X190" s="644" t="s">
        <v>328</v>
      </c>
      <c r="Y190" s="644" t="s">
        <v>2243</v>
      </c>
      <c r="AD190" s="644"/>
      <c r="AE190" s="644"/>
      <c r="AF190" s="646">
        <v>1</v>
      </c>
      <c r="AG190" s="646">
        <v>4096</v>
      </c>
      <c r="AH190" s="644" t="s">
        <v>338</v>
      </c>
      <c r="AK190" s="644" t="s">
        <v>321</v>
      </c>
      <c r="AL190" s="644" t="s">
        <v>322</v>
      </c>
      <c r="AM190" s="644" t="s">
        <v>323</v>
      </c>
      <c r="AN190" s="646">
        <v>-1</v>
      </c>
      <c r="AO190" s="646">
        <v>-1</v>
      </c>
      <c r="AP190" s="646">
        <v>116831</v>
      </c>
      <c r="AQ190" s="646">
        <v>25799</v>
      </c>
      <c r="AR190" s="646">
        <v>11368</v>
      </c>
      <c r="AS190" s="644" t="s">
        <v>324</v>
      </c>
      <c r="AT190" s="644" t="s">
        <v>325</v>
      </c>
      <c r="AU190" s="644" t="s">
        <v>326</v>
      </c>
      <c r="AV190" s="644"/>
      <c r="AW190" s="644"/>
      <c r="AX190" s="644" t="s">
        <v>315</v>
      </c>
      <c r="AY190" s="646">
        <v>0</v>
      </c>
      <c r="AZ190" s="646">
        <v>10000</v>
      </c>
      <c r="BA190" s="644" t="s">
        <v>315</v>
      </c>
      <c r="BB190" s="644" t="s">
        <v>315</v>
      </c>
      <c r="BC190" s="644" t="s">
        <v>335</v>
      </c>
      <c r="BD190" s="646">
        <v>10</v>
      </c>
      <c r="BE190" s="644" t="s">
        <v>328</v>
      </c>
      <c r="BF190" s="644" t="s">
        <v>329</v>
      </c>
      <c r="BG190" s="644"/>
      <c r="BH190" s="644" t="s">
        <v>2255</v>
      </c>
      <c r="BI190" s="644" t="s">
        <v>2256</v>
      </c>
      <c r="BJ190" s="644" t="s">
        <v>2256</v>
      </c>
      <c r="BK190" s="644" t="s">
        <v>2256</v>
      </c>
      <c r="BL190" s="644" t="s">
        <v>602</v>
      </c>
      <c r="BM190" s="644"/>
      <c r="BN190" s="644"/>
      <c r="BO190" s="644" t="s">
        <v>2257</v>
      </c>
      <c r="BP190" s="644"/>
      <c r="BQ190" s="644"/>
      <c r="BR190" s="644"/>
      <c r="BS190" s="644"/>
      <c r="BT190" s="644"/>
      <c r="BU190" s="644" t="s">
        <v>330</v>
      </c>
      <c r="BV190" s="644" t="s">
        <v>331</v>
      </c>
      <c r="BW190" s="644" t="s">
        <v>683</v>
      </c>
      <c r="BX190" s="644" t="s">
        <v>607</v>
      </c>
      <c r="BY190" s="644"/>
      <c r="BZ190" s="644" t="s">
        <v>2258</v>
      </c>
      <c r="CA190" s="644" t="s">
        <v>2259</v>
      </c>
      <c r="CB190" s="644" t="s">
        <v>610</v>
      </c>
      <c r="CC190" s="648" t="s">
        <v>611</v>
      </c>
      <c r="CD190" s="644"/>
      <c r="CE190" s="644" t="s">
        <v>612</v>
      </c>
      <c r="CF190" s="644" t="s">
        <v>613</v>
      </c>
      <c r="CG190" s="644" t="s">
        <v>614</v>
      </c>
      <c r="CH190" s="643" t="s">
        <v>615</v>
      </c>
    </row>
    <row r="191" spans="1:86">
      <c r="A191" s="644" t="s">
        <v>2260</v>
      </c>
      <c r="B191" s="644" t="s">
        <v>314</v>
      </c>
      <c r="C191" s="644" t="s">
        <v>315</v>
      </c>
      <c r="D191" s="644" t="s">
        <v>315</v>
      </c>
      <c r="E191" s="644" t="s">
        <v>316</v>
      </c>
      <c r="F191" s="644" t="s">
        <v>2260</v>
      </c>
      <c r="G191" s="644" t="s">
        <v>317</v>
      </c>
      <c r="H191" s="644" t="s">
        <v>318</v>
      </c>
      <c r="I191" s="644" t="s">
        <v>316</v>
      </c>
      <c r="J191" s="644" t="s">
        <v>315</v>
      </c>
      <c r="M191" s="645">
        <v>44627.711944444403</v>
      </c>
      <c r="N191" s="645">
        <v>44733.843425925901</v>
      </c>
      <c r="O191" s="646">
        <v>8</v>
      </c>
      <c r="P191" s="646">
        <v>3072</v>
      </c>
      <c r="Q191" s="646">
        <v>10</v>
      </c>
      <c r="R191" s="646">
        <v>1</v>
      </c>
      <c r="S191" s="644" t="s">
        <v>337</v>
      </c>
      <c r="T191" s="644" t="s">
        <v>320</v>
      </c>
      <c r="V191" s="644" t="s">
        <v>321</v>
      </c>
      <c r="W191" s="644" t="s">
        <v>2261</v>
      </c>
      <c r="AA191" s="644" t="s">
        <v>619</v>
      </c>
      <c r="AB191" s="644" t="s">
        <v>2262</v>
      </c>
      <c r="AC191" s="644" t="s">
        <v>328</v>
      </c>
      <c r="AD191" s="644" t="s">
        <v>328</v>
      </c>
      <c r="AE191" s="644" t="s">
        <v>328</v>
      </c>
      <c r="AF191" s="646">
        <v>1</v>
      </c>
      <c r="AG191" s="646">
        <v>4096</v>
      </c>
      <c r="AH191" s="644" t="s">
        <v>338</v>
      </c>
      <c r="AK191" s="644" t="s">
        <v>321</v>
      </c>
      <c r="AL191" s="644" t="s">
        <v>322</v>
      </c>
      <c r="AM191" s="644" t="s">
        <v>323</v>
      </c>
      <c r="AN191" s="646">
        <v>-1</v>
      </c>
      <c r="AO191" s="646">
        <v>-1</v>
      </c>
      <c r="AP191" s="646">
        <v>5578</v>
      </c>
      <c r="AQ191" s="646">
        <v>5578</v>
      </c>
      <c r="AR191" s="646">
        <v>2412</v>
      </c>
      <c r="AS191" s="644" t="s">
        <v>324</v>
      </c>
      <c r="AT191" s="644" t="s">
        <v>325</v>
      </c>
      <c r="AU191" s="644" t="s">
        <v>326</v>
      </c>
      <c r="AV191" s="644"/>
      <c r="AW191" s="644"/>
      <c r="AX191" s="644" t="s">
        <v>315</v>
      </c>
      <c r="AY191" s="646">
        <v>0</v>
      </c>
      <c r="AZ191" s="646">
        <v>10000</v>
      </c>
      <c r="BA191" s="644" t="s">
        <v>315</v>
      </c>
      <c r="BB191" s="644" t="s">
        <v>315</v>
      </c>
      <c r="BC191" s="644" t="s">
        <v>335</v>
      </c>
      <c r="BD191" s="646">
        <v>10</v>
      </c>
      <c r="BE191" s="644" t="s">
        <v>328</v>
      </c>
      <c r="BF191" s="644" t="s">
        <v>329</v>
      </c>
      <c r="BG191" s="644"/>
      <c r="BH191" s="644" t="s">
        <v>2263</v>
      </c>
      <c r="BI191" s="644" t="s">
        <v>2264</v>
      </c>
      <c r="BJ191" s="644" t="s">
        <v>2264</v>
      </c>
      <c r="BK191" s="644" t="s">
        <v>2264</v>
      </c>
      <c r="BL191" s="644"/>
      <c r="BM191" s="644"/>
      <c r="BN191" s="644"/>
      <c r="BO191" s="644" t="s">
        <v>2265</v>
      </c>
      <c r="BP191" s="644" t="s">
        <v>2266</v>
      </c>
      <c r="BQ191" s="644"/>
      <c r="BR191" s="644"/>
      <c r="BS191" s="644"/>
      <c r="BT191" s="644" t="s">
        <v>605</v>
      </c>
      <c r="BU191" s="644" t="s">
        <v>330</v>
      </c>
      <c r="BV191" s="644" t="s">
        <v>331</v>
      </c>
      <c r="BW191" s="644" t="s">
        <v>606</v>
      </c>
      <c r="BX191" s="644" t="s">
        <v>339</v>
      </c>
      <c r="BY191" s="644" t="s">
        <v>332</v>
      </c>
      <c r="BZ191" s="644" t="s">
        <v>2267</v>
      </c>
      <c r="CA191" s="644" t="s">
        <v>2268</v>
      </c>
      <c r="CB191" s="644" t="s">
        <v>610</v>
      </c>
      <c r="CC191" s="648" t="s">
        <v>611</v>
      </c>
      <c r="CD191" s="644"/>
      <c r="CE191" s="644"/>
      <c r="CF191" s="644" t="s">
        <v>613</v>
      </c>
      <c r="CG191" s="644" t="s">
        <v>614</v>
      </c>
      <c r="CH191" s="643" t="s">
        <v>615</v>
      </c>
    </row>
    <row r="192" spans="1:86">
      <c r="A192" s="644" t="s">
        <v>2269</v>
      </c>
      <c r="B192" s="644" t="s">
        <v>314</v>
      </c>
      <c r="C192" s="644" t="s">
        <v>315</v>
      </c>
      <c r="D192" s="644" t="s">
        <v>315</v>
      </c>
      <c r="E192" s="644" t="s">
        <v>316</v>
      </c>
      <c r="F192" s="644" t="s">
        <v>2269</v>
      </c>
      <c r="G192" s="644" t="s">
        <v>317</v>
      </c>
      <c r="H192" s="644" t="s">
        <v>318</v>
      </c>
      <c r="I192" s="644" t="s">
        <v>316</v>
      </c>
      <c r="J192" s="644" t="s">
        <v>315</v>
      </c>
      <c r="M192" s="645">
        <v>44627.711944444403</v>
      </c>
      <c r="N192" s="645">
        <v>44733.843310185199</v>
      </c>
      <c r="O192" s="646">
        <v>8</v>
      </c>
      <c r="P192" s="646">
        <v>3072</v>
      </c>
      <c r="Q192" s="646">
        <v>10</v>
      </c>
      <c r="R192" s="646">
        <v>1</v>
      </c>
      <c r="S192" s="644" t="s">
        <v>337</v>
      </c>
      <c r="T192" s="644" t="s">
        <v>320</v>
      </c>
      <c r="V192" s="644" t="s">
        <v>321</v>
      </c>
      <c r="W192" s="644" t="s">
        <v>2226</v>
      </c>
      <c r="Y192" s="644" t="s">
        <v>619</v>
      </c>
      <c r="Z192" s="644" t="s">
        <v>328</v>
      </c>
      <c r="AA192" s="644" t="s">
        <v>328</v>
      </c>
      <c r="AB192" s="644" t="s">
        <v>328</v>
      </c>
      <c r="AC192" s="644" t="s">
        <v>328</v>
      </c>
      <c r="AD192" s="644" t="s">
        <v>328</v>
      </c>
      <c r="AE192" s="644" t="s">
        <v>328</v>
      </c>
      <c r="AF192" s="646">
        <v>1</v>
      </c>
      <c r="AG192" s="646">
        <v>4096</v>
      </c>
      <c r="AH192" s="644" t="s">
        <v>338</v>
      </c>
      <c r="AK192" s="644" t="s">
        <v>321</v>
      </c>
      <c r="AL192" s="644" t="s">
        <v>322</v>
      </c>
      <c r="AM192" s="644" t="s">
        <v>323</v>
      </c>
      <c r="AN192" s="646">
        <v>-1</v>
      </c>
      <c r="AO192" s="646">
        <v>-1</v>
      </c>
      <c r="AP192" s="646">
        <v>5470</v>
      </c>
      <c r="AQ192" s="646">
        <v>5470</v>
      </c>
      <c r="AR192" s="646">
        <v>2304</v>
      </c>
      <c r="AS192" s="644" t="s">
        <v>324</v>
      </c>
      <c r="AT192" s="644" t="s">
        <v>325</v>
      </c>
      <c r="AU192" s="644" t="s">
        <v>326</v>
      </c>
      <c r="AV192" s="644"/>
      <c r="AW192" s="644"/>
      <c r="AX192" s="644" t="s">
        <v>315</v>
      </c>
      <c r="AY192" s="646">
        <v>0</v>
      </c>
      <c r="AZ192" s="646">
        <v>10000</v>
      </c>
      <c r="BA192" s="644" t="s">
        <v>315</v>
      </c>
      <c r="BB192" s="644" t="s">
        <v>315</v>
      </c>
      <c r="BC192" s="644" t="s">
        <v>335</v>
      </c>
      <c r="BD192" s="646">
        <v>10</v>
      </c>
      <c r="BE192" s="644" t="s">
        <v>328</v>
      </c>
      <c r="BF192" s="644" t="s">
        <v>329</v>
      </c>
      <c r="BG192" s="644"/>
      <c r="BH192" s="644" t="s">
        <v>2270</v>
      </c>
      <c r="BI192" s="644" t="s">
        <v>2271</v>
      </c>
      <c r="BJ192" s="644" t="s">
        <v>2271</v>
      </c>
      <c r="BK192" s="644" t="s">
        <v>2271</v>
      </c>
      <c r="BL192" s="644"/>
      <c r="BM192" s="644"/>
      <c r="BN192" s="644"/>
      <c r="BO192" s="644" t="s">
        <v>2272</v>
      </c>
      <c r="BP192" s="644" t="s">
        <v>2273</v>
      </c>
      <c r="BQ192" s="644"/>
      <c r="BR192" s="644"/>
      <c r="BS192" s="644"/>
      <c r="BT192" s="644" t="s">
        <v>605</v>
      </c>
      <c r="BU192" s="644" t="s">
        <v>330</v>
      </c>
      <c r="BV192" s="644" t="s">
        <v>331</v>
      </c>
      <c r="BW192" s="644" t="s">
        <v>698</v>
      </c>
      <c r="BX192" s="644" t="s">
        <v>339</v>
      </c>
      <c r="BY192" s="644" t="s">
        <v>332</v>
      </c>
      <c r="BZ192" s="644" t="s">
        <v>2274</v>
      </c>
      <c r="CA192" s="644" t="s">
        <v>2275</v>
      </c>
      <c r="CB192" s="644" t="s">
        <v>610</v>
      </c>
      <c r="CC192" s="648" t="s">
        <v>611</v>
      </c>
      <c r="CD192" s="644"/>
      <c r="CE192" s="644"/>
      <c r="CF192" s="644" t="s">
        <v>613</v>
      </c>
      <c r="CG192" s="644" t="s">
        <v>614</v>
      </c>
      <c r="CH192" s="643" t="s">
        <v>615</v>
      </c>
    </row>
    <row r="193" spans="1:86">
      <c r="A193" s="644" t="s">
        <v>2276</v>
      </c>
      <c r="B193" s="644" t="s">
        <v>314</v>
      </c>
      <c r="C193" s="644" t="s">
        <v>315</v>
      </c>
      <c r="D193" s="644" t="s">
        <v>315</v>
      </c>
      <c r="E193" s="644" t="s">
        <v>316</v>
      </c>
      <c r="F193" s="644" t="s">
        <v>2277</v>
      </c>
      <c r="G193" s="644" t="s">
        <v>317</v>
      </c>
      <c r="H193" s="644" t="s">
        <v>318</v>
      </c>
      <c r="I193" s="644" t="s">
        <v>316</v>
      </c>
      <c r="J193" s="644" t="s">
        <v>315</v>
      </c>
      <c r="M193" s="645">
        <v>44627.711944444403</v>
      </c>
      <c r="N193" s="645">
        <v>44733.843449074098</v>
      </c>
      <c r="O193" s="646">
        <v>8</v>
      </c>
      <c r="P193" s="646">
        <v>14336</v>
      </c>
      <c r="Q193" s="646">
        <v>2</v>
      </c>
      <c r="R193" s="646">
        <v>2</v>
      </c>
      <c r="S193" s="644" t="s">
        <v>337</v>
      </c>
      <c r="T193" s="644" t="s">
        <v>320</v>
      </c>
      <c r="V193" s="644" t="s">
        <v>321</v>
      </c>
      <c r="W193" s="644" t="s">
        <v>2278</v>
      </c>
      <c r="X193" s="644" t="s">
        <v>328</v>
      </c>
      <c r="Y193" s="644" t="s">
        <v>2262</v>
      </c>
      <c r="AD193" s="644"/>
      <c r="AE193" s="644"/>
      <c r="AF193" s="646">
        <v>1</v>
      </c>
      <c r="AG193" s="646">
        <v>4096</v>
      </c>
      <c r="AH193" s="644" t="s">
        <v>338</v>
      </c>
      <c r="AK193" s="644" t="s">
        <v>321</v>
      </c>
      <c r="AL193" s="644" t="s">
        <v>322</v>
      </c>
      <c r="AM193" s="644" t="s">
        <v>323</v>
      </c>
      <c r="AN193" s="646">
        <v>-1</v>
      </c>
      <c r="AO193" s="646">
        <v>-1</v>
      </c>
      <c r="AP193" s="646">
        <v>138406</v>
      </c>
      <c r="AQ193" s="646">
        <v>118774</v>
      </c>
      <c r="AR193" s="646">
        <v>104344</v>
      </c>
      <c r="AS193" s="644" t="s">
        <v>324</v>
      </c>
      <c r="AT193" s="644" t="s">
        <v>325</v>
      </c>
      <c r="AU193" s="644" t="s">
        <v>326</v>
      </c>
      <c r="AV193" s="644"/>
      <c r="AW193" s="644"/>
      <c r="AX193" s="644" t="s">
        <v>315</v>
      </c>
      <c r="AY193" s="646">
        <v>0</v>
      </c>
      <c r="AZ193" s="646">
        <v>10000</v>
      </c>
      <c r="BA193" s="644" t="s">
        <v>315</v>
      </c>
      <c r="BB193" s="644" t="s">
        <v>315</v>
      </c>
      <c r="BC193" s="644" t="s">
        <v>335</v>
      </c>
      <c r="BD193" s="646">
        <v>10</v>
      </c>
      <c r="BE193" s="644" t="s">
        <v>328</v>
      </c>
      <c r="BF193" s="644" t="s">
        <v>329</v>
      </c>
      <c r="BG193" s="644"/>
      <c r="BH193" s="644" t="s">
        <v>2279</v>
      </c>
      <c r="BI193" s="644" t="s">
        <v>2280</v>
      </c>
      <c r="BJ193" s="644" t="s">
        <v>2280</v>
      </c>
      <c r="BK193" s="644" t="s">
        <v>2280</v>
      </c>
      <c r="BL193" s="644" t="s">
        <v>602</v>
      </c>
      <c r="BM193" s="644"/>
      <c r="BN193" s="644"/>
      <c r="BO193" s="644" t="s">
        <v>2281</v>
      </c>
      <c r="BP193" s="644" t="s">
        <v>2282</v>
      </c>
      <c r="BQ193" s="644"/>
      <c r="BR193" s="644"/>
      <c r="BS193" s="644"/>
      <c r="BT193" s="644" t="s">
        <v>605</v>
      </c>
      <c r="BU193" s="644" t="s">
        <v>330</v>
      </c>
      <c r="BV193" s="644" t="s">
        <v>331</v>
      </c>
      <c r="BW193" s="644" t="s">
        <v>646</v>
      </c>
      <c r="BX193" s="644" t="s">
        <v>607</v>
      </c>
      <c r="BY193" s="644"/>
      <c r="BZ193" s="644" t="s">
        <v>2283</v>
      </c>
      <c r="CA193" s="644" t="s">
        <v>2284</v>
      </c>
      <c r="CB193" s="644" t="s">
        <v>610</v>
      </c>
      <c r="CC193" s="648" t="s">
        <v>611</v>
      </c>
      <c r="CD193" s="644"/>
      <c r="CE193" s="644"/>
      <c r="CF193" s="644" t="s">
        <v>613</v>
      </c>
      <c r="CG193" s="644" t="s">
        <v>614</v>
      </c>
      <c r="CH193" s="643" t="s">
        <v>615</v>
      </c>
    </row>
    <row r="194" spans="1:86">
      <c r="A194" s="644" t="s">
        <v>2285</v>
      </c>
      <c r="B194" s="644" t="s">
        <v>314</v>
      </c>
      <c r="C194" s="644" t="s">
        <v>315</v>
      </c>
      <c r="D194" s="644" t="s">
        <v>315</v>
      </c>
      <c r="E194" s="644" t="s">
        <v>316</v>
      </c>
      <c r="F194" s="644" t="s">
        <v>2286</v>
      </c>
      <c r="G194" s="644" t="s">
        <v>317</v>
      </c>
      <c r="H194" s="644" t="s">
        <v>318</v>
      </c>
      <c r="I194" s="644" t="s">
        <v>316</v>
      </c>
      <c r="J194" s="644" t="s">
        <v>315</v>
      </c>
      <c r="M194" s="645">
        <v>44467.206400463001</v>
      </c>
      <c r="N194" s="645">
        <v>44733.840381944399</v>
      </c>
      <c r="O194" s="646">
        <v>4</v>
      </c>
      <c r="P194" s="646">
        <v>32768</v>
      </c>
      <c r="Q194" s="646">
        <v>2</v>
      </c>
      <c r="R194" s="646">
        <v>2</v>
      </c>
      <c r="S194" s="644" t="s">
        <v>337</v>
      </c>
      <c r="T194" s="644" t="s">
        <v>320</v>
      </c>
      <c r="U194" s="644" t="s">
        <v>321</v>
      </c>
      <c r="V194" s="644" t="s">
        <v>321</v>
      </c>
      <c r="W194" s="644" t="s">
        <v>2287</v>
      </c>
      <c r="X194" s="644" t="s">
        <v>2191</v>
      </c>
      <c r="Y194" s="644" t="s">
        <v>2191</v>
      </c>
      <c r="AD194" s="644"/>
      <c r="AE194" s="644"/>
      <c r="AF194" s="646">
        <v>1</v>
      </c>
      <c r="AG194" s="646">
        <v>8192</v>
      </c>
      <c r="AH194" s="644" t="s">
        <v>338</v>
      </c>
      <c r="AK194" s="644" t="s">
        <v>321</v>
      </c>
      <c r="AL194" s="644" t="s">
        <v>322</v>
      </c>
      <c r="AM194" s="644" t="s">
        <v>323</v>
      </c>
      <c r="AN194" s="646">
        <v>-1</v>
      </c>
      <c r="AO194" s="646">
        <v>-1</v>
      </c>
      <c r="AP194" s="646">
        <v>353736</v>
      </c>
      <c r="AQ194" s="646">
        <v>181866</v>
      </c>
      <c r="AR194" s="646">
        <v>148964</v>
      </c>
      <c r="AS194" s="644" t="s">
        <v>324</v>
      </c>
      <c r="AT194" s="644" t="s">
        <v>325</v>
      </c>
      <c r="AU194" s="644" t="s">
        <v>326</v>
      </c>
      <c r="AV194" s="644"/>
      <c r="AW194" s="644"/>
      <c r="AX194" s="644" t="s">
        <v>315</v>
      </c>
      <c r="AY194" s="646">
        <v>0</v>
      </c>
      <c r="AZ194" s="646">
        <v>10000</v>
      </c>
      <c r="BA194" s="644" t="s">
        <v>315</v>
      </c>
      <c r="BB194" s="644" t="s">
        <v>315</v>
      </c>
      <c r="BC194" s="644" t="s">
        <v>335</v>
      </c>
      <c r="BD194" s="646">
        <v>10</v>
      </c>
      <c r="BE194" s="644" t="s">
        <v>328</v>
      </c>
      <c r="BF194" s="644" t="s">
        <v>329</v>
      </c>
      <c r="BG194" s="644"/>
      <c r="BH194" s="644" t="s">
        <v>2288</v>
      </c>
      <c r="BI194" s="644" t="s">
        <v>2289</v>
      </c>
      <c r="BJ194" s="644" t="s">
        <v>2289</v>
      </c>
      <c r="BK194" s="644" t="s">
        <v>2289</v>
      </c>
      <c r="BL194" s="644"/>
      <c r="BM194" s="644"/>
      <c r="BN194" s="644"/>
      <c r="BO194" s="644" t="s">
        <v>2290</v>
      </c>
      <c r="BP194" s="644"/>
      <c r="BQ194" s="644"/>
      <c r="BR194" s="644"/>
      <c r="BS194" s="644"/>
      <c r="BT194" s="644" t="s">
        <v>605</v>
      </c>
      <c r="BU194" s="644" t="s">
        <v>330</v>
      </c>
      <c r="BV194" s="644" t="s">
        <v>331</v>
      </c>
      <c r="BW194" s="644" t="s">
        <v>834</v>
      </c>
      <c r="BX194" s="644" t="s">
        <v>1308</v>
      </c>
      <c r="BY194" s="644" t="s">
        <v>1308</v>
      </c>
      <c r="BZ194" s="644" t="s">
        <v>2291</v>
      </c>
      <c r="CA194" s="644" t="s">
        <v>2292</v>
      </c>
      <c r="CB194" s="644" t="s">
        <v>610</v>
      </c>
      <c r="CC194" s="648" t="s">
        <v>611</v>
      </c>
      <c r="CD194" s="644"/>
      <c r="CE194" s="644"/>
      <c r="CF194" s="644" t="s">
        <v>613</v>
      </c>
      <c r="CG194" s="644" t="s">
        <v>614</v>
      </c>
      <c r="CH194" s="643" t="s">
        <v>864</v>
      </c>
    </row>
    <row r="195" spans="1:86">
      <c r="A195" s="644" t="s">
        <v>2293</v>
      </c>
      <c r="B195" s="644" t="s">
        <v>314</v>
      </c>
      <c r="C195" s="644" t="s">
        <v>315</v>
      </c>
      <c r="D195" s="644" t="s">
        <v>315</v>
      </c>
      <c r="E195" s="644" t="s">
        <v>316</v>
      </c>
      <c r="F195" s="644" t="s">
        <v>2293</v>
      </c>
      <c r="G195" s="644" t="s">
        <v>317</v>
      </c>
      <c r="H195" s="644" t="s">
        <v>318</v>
      </c>
      <c r="I195" s="644" t="s">
        <v>316</v>
      </c>
      <c r="J195" s="644" t="s">
        <v>315</v>
      </c>
      <c r="K195" s="645">
        <v>44730.993206018502</v>
      </c>
      <c r="M195" s="645">
        <v>44467.214490740698</v>
      </c>
      <c r="N195" s="645">
        <v>44733.840289351901</v>
      </c>
      <c r="O195" s="646">
        <v>8</v>
      </c>
      <c r="P195" s="646">
        <v>122880</v>
      </c>
      <c r="Q195" s="646">
        <v>1</v>
      </c>
      <c r="R195" s="646">
        <v>2</v>
      </c>
      <c r="S195" s="644" t="s">
        <v>337</v>
      </c>
      <c r="T195" s="644" t="s">
        <v>320</v>
      </c>
      <c r="U195" s="644" t="s">
        <v>321</v>
      </c>
      <c r="V195" s="644" t="s">
        <v>321</v>
      </c>
      <c r="W195" s="644" t="s">
        <v>2294</v>
      </c>
      <c r="X195" s="644" t="s">
        <v>2191</v>
      </c>
      <c r="AD195" s="644"/>
      <c r="AE195" s="644"/>
      <c r="AF195" s="646">
        <v>1</v>
      </c>
      <c r="AG195" s="646">
        <v>8192</v>
      </c>
      <c r="AH195" s="644" t="s">
        <v>338</v>
      </c>
      <c r="AK195" s="644" t="s">
        <v>321</v>
      </c>
      <c r="AL195" s="644" t="s">
        <v>322</v>
      </c>
      <c r="AM195" s="644" t="s">
        <v>323</v>
      </c>
      <c r="AN195" s="646">
        <v>-1</v>
      </c>
      <c r="AO195" s="646">
        <v>-1</v>
      </c>
      <c r="AP195" s="646">
        <v>982199</v>
      </c>
      <c r="AQ195" s="646">
        <v>982199</v>
      </c>
      <c r="AR195" s="646">
        <v>859188</v>
      </c>
      <c r="AS195" s="644" t="s">
        <v>324</v>
      </c>
      <c r="AT195" s="644" t="s">
        <v>325</v>
      </c>
      <c r="AU195" s="644" t="s">
        <v>326</v>
      </c>
      <c r="AV195" s="644"/>
      <c r="AW195" s="644"/>
      <c r="AX195" s="644" t="s">
        <v>315</v>
      </c>
      <c r="AY195" s="646">
        <v>0</v>
      </c>
      <c r="AZ195" s="646">
        <v>10000</v>
      </c>
      <c r="BA195" s="644" t="s">
        <v>315</v>
      </c>
      <c r="BB195" s="644" t="s">
        <v>315</v>
      </c>
      <c r="BC195" s="644" t="s">
        <v>335</v>
      </c>
      <c r="BD195" s="646">
        <v>11</v>
      </c>
      <c r="BE195" s="644" t="s">
        <v>328</v>
      </c>
      <c r="BF195" s="644" t="s">
        <v>329</v>
      </c>
      <c r="BG195" s="644"/>
      <c r="BH195" s="644" t="s">
        <v>2295</v>
      </c>
      <c r="BI195" s="644" t="s">
        <v>2296</v>
      </c>
      <c r="BJ195" s="644" t="s">
        <v>2296</v>
      </c>
      <c r="BK195" s="644" t="s">
        <v>2296</v>
      </c>
      <c r="BL195" s="644"/>
      <c r="BM195" s="644"/>
      <c r="BN195" s="644"/>
      <c r="BO195" s="644" t="s">
        <v>2297</v>
      </c>
      <c r="BP195" s="644" t="s">
        <v>2298</v>
      </c>
      <c r="BQ195" s="644"/>
      <c r="BR195" s="644"/>
      <c r="BS195" s="644"/>
      <c r="BT195" s="644" t="s">
        <v>605</v>
      </c>
      <c r="BU195" s="644" t="s">
        <v>330</v>
      </c>
      <c r="BV195" s="644" t="s">
        <v>331</v>
      </c>
      <c r="BW195" s="644" t="s">
        <v>834</v>
      </c>
      <c r="BX195" s="644" t="s">
        <v>1308</v>
      </c>
      <c r="BY195" s="644" t="s">
        <v>1308</v>
      </c>
      <c r="BZ195" s="644" t="s">
        <v>2299</v>
      </c>
      <c r="CA195" s="644" t="s">
        <v>2300</v>
      </c>
      <c r="CB195" s="644" t="s">
        <v>610</v>
      </c>
      <c r="CC195" s="648" t="s">
        <v>611</v>
      </c>
      <c r="CD195" s="644"/>
      <c r="CE195" s="644"/>
      <c r="CF195" s="644" t="s">
        <v>613</v>
      </c>
      <c r="CG195" s="644" t="s">
        <v>614</v>
      </c>
      <c r="CH195" s="643" t="s">
        <v>864</v>
      </c>
    </row>
    <row r="196" spans="1:86">
      <c r="A196" s="644" t="s">
        <v>2301</v>
      </c>
      <c r="B196" s="644" t="s">
        <v>314</v>
      </c>
      <c r="C196" s="644" t="s">
        <v>315</v>
      </c>
      <c r="D196" s="644" t="s">
        <v>315</v>
      </c>
      <c r="E196" s="644" t="s">
        <v>316</v>
      </c>
      <c r="F196" s="644" t="s">
        <v>2302</v>
      </c>
      <c r="G196" s="644" t="s">
        <v>317</v>
      </c>
      <c r="H196" s="644" t="s">
        <v>318</v>
      </c>
      <c r="I196" s="644" t="s">
        <v>316</v>
      </c>
      <c r="J196" s="644" t="s">
        <v>315</v>
      </c>
      <c r="M196" s="645">
        <v>44467.228518518503</v>
      </c>
      <c r="N196" s="645">
        <v>44739.609444444402</v>
      </c>
      <c r="O196" s="646">
        <v>2</v>
      </c>
      <c r="P196" s="646">
        <v>4096</v>
      </c>
      <c r="Q196" s="646">
        <v>1</v>
      </c>
      <c r="R196" s="646">
        <v>3</v>
      </c>
      <c r="S196" s="644" t="s">
        <v>337</v>
      </c>
      <c r="T196" s="644" t="s">
        <v>320</v>
      </c>
      <c r="U196" s="644" t="s">
        <v>321</v>
      </c>
      <c r="V196" s="644" t="s">
        <v>321</v>
      </c>
      <c r="W196" s="644" t="s">
        <v>2303</v>
      </c>
      <c r="X196" s="644" t="s">
        <v>2194</v>
      </c>
      <c r="AD196" s="644"/>
      <c r="AE196" s="644"/>
      <c r="AF196" s="646">
        <v>1</v>
      </c>
      <c r="AG196" s="646">
        <v>8192</v>
      </c>
      <c r="AH196" s="644" t="s">
        <v>338</v>
      </c>
      <c r="AK196" s="644" t="s">
        <v>321</v>
      </c>
      <c r="AL196" s="644" t="s">
        <v>322</v>
      </c>
      <c r="AM196" s="644" t="s">
        <v>323</v>
      </c>
      <c r="AN196" s="646">
        <v>-1</v>
      </c>
      <c r="AO196" s="646">
        <v>-1</v>
      </c>
      <c r="AP196" s="646">
        <v>311626</v>
      </c>
      <c r="AQ196" s="646">
        <v>244002</v>
      </c>
      <c r="AR196" s="646">
        <v>239800</v>
      </c>
      <c r="AS196" s="644" t="s">
        <v>324</v>
      </c>
      <c r="AT196" s="644" t="s">
        <v>325</v>
      </c>
      <c r="AU196" s="644" t="s">
        <v>326</v>
      </c>
      <c r="AV196" s="644"/>
      <c r="AW196" s="644"/>
      <c r="AX196" s="644" t="s">
        <v>315</v>
      </c>
      <c r="AY196" s="646">
        <v>0</v>
      </c>
      <c r="AZ196" s="646">
        <v>10000</v>
      </c>
      <c r="BA196" s="644" t="s">
        <v>315</v>
      </c>
      <c r="BB196" s="644" t="s">
        <v>315</v>
      </c>
      <c r="BC196" s="644" t="s">
        <v>335</v>
      </c>
      <c r="BD196" s="646">
        <v>9</v>
      </c>
      <c r="BE196" s="644" t="s">
        <v>328</v>
      </c>
      <c r="BF196" s="644" t="s">
        <v>329</v>
      </c>
      <c r="BG196" s="644"/>
      <c r="BH196" s="644" t="s">
        <v>2304</v>
      </c>
      <c r="BI196" s="644" t="s">
        <v>2305</v>
      </c>
      <c r="BJ196" s="644" t="s">
        <v>2305</v>
      </c>
      <c r="BK196" s="644" t="s">
        <v>2305</v>
      </c>
      <c r="BL196" s="644" t="s">
        <v>2306</v>
      </c>
      <c r="BM196" s="644"/>
      <c r="BN196" s="644"/>
      <c r="BO196" s="644" t="s">
        <v>2307</v>
      </c>
      <c r="BP196" s="644" t="s">
        <v>2308</v>
      </c>
      <c r="BQ196" s="644"/>
      <c r="BR196" s="644"/>
      <c r="BS196" s="644"/>
      <c r="BT196" s="644" t="s">
        <v>605</v>
      </c>
      <c r="BU196" s="644" t="s">
        <v>330</v>
      </c>
      <c r="BV196" s="644" t="s">
        <v>331</v>
      </c>
      <c r="BW196" s="644" t="s">
        <v>834</v>
      </c>
      <c r="BX196" s="644" t="s">
        <v>1308</v>
      </c>
      <c r="BY196" s="644" t="s">
        <v>1308</v>
      </c>
      <c r="BZ196" s="644" t="s">
        <v>2309</v>
      </c>
      <c r="CA196" s="644" t="s">
        <v>2310</v>
      </c>
      <c r="CB196" s="644" t="s">
        <v>610</v>
      </c>
      <c r="CC196" s="648" t="s">
        <v>611</v>
      </c>
      <c r="CD196" s="644"/>
      <c r="CE196" s="644"/>
      <c r="CF196" s="644" t="s">
        <v>613</v>
      </c>
      <c r="CG196" s="644" t="s">
        <v>614</v>
      </c>
      <c r="CH196" s="643" t="s">
        <v>864</v>
      </c>
    </row>
    <row r="197" spans="1:86">
      <c r="A197" s="644" t="s">
        <v>2311</v>
      </c>
      <c r="B197" s="644" t="s">
        <v>314</v>
      </c>
      <c r="C197" s="644" t="s">
        <v>315</v>
      </c>
      <c r="D197" s="644" t="s">
        <v>315</v>
      </c>
      <c r="E197" s="644" t="s">
        <v>316</v>
      </c>
      <c r="F197" s="644" t="s">
        <v>2312</v>
      </c>
      <c r="G197" s="644" t="s">
        <v>317</v>
      </c>
      <c r="H197" s="644" t="s">
        <v>318</v>
      </c>
      <c r="I197" s="644" t="s">
        <v>316</v>
      </c>
      <c r="J197" s="644" t="s">
        <v>315</v>
      </c>
      <c r="K197" s="645">
        <v>44741.255324074104</v>
      </c>
      <c r="M197" s="645">
        <v>25568.75</v>
      </c>
      <c r="N197" s="645">
        <v>44741.255011574103</v>
      </c>
      <c r="O197" s="646">
        <v>2</v>
      </c>
      <c r="P197" s="646">
        <v>7168</v>
      </c>
      <c r="Q197" s="646">
        <v>1</v>
      </c>
      <c r="R197" s="646">
        <v>2</v>
      </c>
      <c r="S197" s="644" t="s">
        <v>319</v>
      </c>
      <c r="T197" s="644" t="s">
        <v>320</v>
      </c>
      <c r="V197" s="644" t="s">
        <v>321</v>
      </c>
      <c r="W197" s="644" t="s">
        <v>2313</v>
      </c>
      <c r="X197" s="644" t="s">
        <v>757</v>
      </c>
      <c r="AD197" s="644"/>
      <c r="AE197" s="644"/>
      <c r="AF197" s="646">
        <v>1</v>
      </c>
      <c r="AG197" s="646">
        <v>0</v>
      </c>
      <c r="AH197" s="644" t="s">
        <v>714</v>
      </c>
      <c r="AK197" s="644" t="s">
        <v>321</v>
      </c>
      <c r="AL197" s="644" t="s">
        <v>322</v>
      </c>
      <c r="AM197" s="644" t="s">
        <v>323</v>
      </c>
      <c r="AN197" s="646">
        <v>-1</v>
      </c>
      <c r="AO197" s="646">
        <v>-1</v>
      </c>
      <c r="AP197" s="646">
        <v>2227284</v>
      </c>
      <c r="AQ197" s="646">
        <v>1998191</v>
      </c>
      <c r="AR197" s="646">
        <v>1990939</v>
      </c>
      <c r="AS197" s="644" t="s">
        <v>324</v>
      </c>
      <c r="AT197" s="644" t="s">
        <v>325</v>
      </c>
      <c r="AU197" s="644" t="s">
        <v>326</v>
      </c>
      <c r="AV197" s="644"/>
      <c r="AW197" s="644"/>
      <c r="AX197" s="644" t="s">
        <v>315</v>
      </c>
      <c r="AY197" s="646">
        <v>0</v>
      </c>
      <c r="AZ197" s="646">
        <v>10000</v>
      </c>
      <c r="BA197" s="644" t="s">
        <v>315</v>
      </c>
      <c r="BB197" s="644" t="s">
        <v>315</v>
      </c>
      <c r="BC197" s="644" t="s">
        <v>335</v>
      </c>
      <c r="BD197" s="646">
        <v>15</v>
      </c>
      <c r="BE197" s="644" t="s">
        <v>909</v>
      </c>
      <c r="BF197" s="644" t="s">
        <v>329</v>
      </c>
      <c r="BG197" s="644"/>
      <c r="BH197" s="644" t="s">
        <v>2314</v>
      </c>
      <c r="BI197" s="644" t="s">
        <v>2315</v>
      </c>
      <c r="BJ197" s="644" t="s">
        <v>2315</v>
      </c>
      <c r="BK197" s="644" t="s">
        <v>2315</v>
      </c>
      <c r="BL197" s="644"/>
      <c r="BM197" s="644" t="s">
        <v>605</v>
      </c>
      <c r="BN197" s="644"/>
      <c r="BO197" s="644" t="s">
        <v>2316</v>
      </c>
      <c r="BP197" s="644" t="s">
        <v>2317</v>
      </c>
      <c r="BQ197" s="644"/>
      <c r="BR197" s="644"/>
      <c r="BS197" s="644"/>
      <c r="BT197" s="644" t="s">
        <v>605</v>
      </c>
      <c r="BU197" s="644" t="s">
        <v>330</v>
      </c>
      <c r="BV197" s="644" t="s">
        <v>720</v>
      </c>
      <c r="BW197" s="644" t="s">
        <v>2318</v>
      </c>
      <c r="BX197" s="644" t="s">
        <v>861</v>
      </c>
      <c r="BY197" s="644" t="s">
        <v>861</v>
      </c>
      <c r="BZ197" s="644" t="s">
        <v>2319</v>
      </c>
      <c r="CA197" s="644" t="s">
        <v>2320</v>
      </c>
      <c r="CB197" s="644" t="s">
        <v>610</v>
      </c>
      <c r="CC197" s="648" t="s">
        <v>611</v>
      </c>
      <c r="CD197" s="644"/>
      <c r="CE197" s="644"/>
      <c r="CF197" s="644" t="s">
        <v>613</v>
      </c>
      <c r="CG197" s="644" t="s">
        <v>614</v>
      </c>
      <c r="CH197" s="643" t="s">
        <v>864</v>
      </c>
    </row>
    <row r="198" spans="1:86">
      <c r="A198" s="644" t="s">
        <v>2321</v>
      </c>
      <c r="B198" s="644" t="s">
        <v>314</v>
      </c>
      <c r="C198" s="644" t="s">
        <v>315</v>
      </c>
      <c r="D198" s="644" t="s">
        <v>315</v>
      </c>
      <c r="E198" s="644" t="s">
        <v>316</v>
      </c>
      <c r="F198" s="644" t="s">
        <v>2322</v>
      </c>
      <c r="G198" s="644" t="s">
        <v>317</v>
      </c>
      <c r="H198" s="644" t="s">
        <v>318</v>
      </c>
      <c r="I198" s="644" t="s">
        <v>316</v>
      </c>
      <c r="J198" s="644" t="s">
        <v>315</v>
      </c>
      <c r="M198" s="645">
        <v>44467.238622685203</v>
      </c>
      <c r="N198" s="645">
        <v>44733.840266203697</v>
      </c>
      <c r="O198" s="646">
        <v>2</v>
      </c>
      <c r="P198" s="646">
        <v>16384</v>
      </c>
      <c r="Q198" s="646">
        <v>1</v>
      </c>
      <c r="R198" s="646">
        <v>2</v>
      </c>
      <c r="S198" s="644" t="s">
        <v>337</v>
      </c>
      <c r="T198" s="644" t="s">
        <v>971</v>
      </c>
      <c r="U198" s="644" t="s">
        <v>321</v>
      </c>
      <c r="V198" s="644" t="s">
        <v>321</v>
      </c>
      <c r="W198" s="644" t="s">
        <v>2323</v>
      </c>
      <c r="X198" s="644" t="s">
        <v>2193</v>
      </c>
      <c r="AD198" s="644"/>
      <c r="AE198" s="644"/>
      <c r="AF198" s="646">
        <v>1</v>
      </c>
      <c r="AG198" s="646">
        <v>16384</v>
      </c>
      <c r="AH198" s="644" t="s">
        <v>338</v>
      </c>
      <c r="AK198" s="644" t="s">
        <v>321</v>
      </c>
      <c r="AL198" s="644" t="s">
        <v>322</v>
      </c>
      <c r="AM198" s="644" t="s">
        <v>323</v>
      </c>
      <c r="AN198" s="646">
        <v>-1</v>
      </c>
      <c r="AO198" s="646">
        <v>-1</v>
      </c>
      <c r="AP198" s="646">
        <v>553022</v>
      </c>
      <c r="AQ198" s="646">
        <v>378862</v>
      </c>
      <c r="AR198" s="646">
        <v>362356</v>
      </c>
      <c r="AS198" s="644" t="s">
        <v>324</v>
      </c>
      <c r="AT198" s="644" t="s">
        <v>325</v>
      </c>
      <c r="AU198" s="644" t="s">
        <v>326</v>
      </c>
      <c r="AV198" s="644"/>
      <c r="AW198" s="644"/>
      <c r="AX198" s="644" t="s">
        <v>315</v>
      </c>
      <c r="AY198" s="646">
        <v>0</v>
      </c>
      <c r="AZ198" s="646">
        <v>10000</v>
      </c>
      <c r="BA198" s="644" t="s">
        <v>315</v>
      </c>
      <c r="BB198" s="644" t="s">
        <v>315</v>
      </c>
      <c r="BC198" s="644" t="s">
        <v>335</v>
      </c>
      <c r="BD198" s="646">
        <v>9</v>
      </c>
      <c r="BE198" s="644" t="s">
        <v>328</v>
      </c>
      <c r="BF198" s="644" t="s">
        <v>329</v>
      </c>
      <c r="BG198" s="644"/>
      <c r="BH198" s="644" t="s">
        <v>2324</v>
      </c>
      <c r="BI198" s="644" t="s">
        <v>2325</v>
      </c>
      <c r="BJ198" s="644" t="s">
        <v>2325</v>
      </c>
      <c r="BK198" s="644" t="s">
        <v>2325</v>
      </c>
      <c r="BL198" s="644" t="s">
        <v>2326</v>
      </c>
      <c r="BM198" s="644"/>
      <c r="BN198" s="644"/>
      <c r="BO198" s="644" t="s">
        <v>2327</v>
      </c>
      <c r="BP198" s="644" t="s">
        <v>2328</v>
      </c>
      <c r="BQ198" s="644"/>
      <c r="BR198" s="644"/>
      <c r="BS198" s="644"/>
      <c r="BT198" s="644" t="s">
        <v>605</v>
      </c>
      <c r="BU198" s="644" t="s">
        <v>330</v>
      </c>
      <c r="BV198" s="644" t="s">
        <v>331</v>
      </c>
      <c r="BW198" s="644" t="s">
        <v>646</v>
      </c>
      <c r="BX198" s="644" t="s">
        <v>1308</v>
      </c>
      <c r="BY198" s="644" t="s">
        <v>1308</v>
      </c>
      <c r="BZ198" s="644" t="s">
        <v>2329</v>
      </c>
      <c r="CA198" s="644" t="s">
        <v>2330</v>
      </c>
      <c r="CB198" s="644" t="s">
        <v>610</v>
      </c>
      <c r="CC198" s="648" t="s">
        <v>611</v>
      </c>
      <c r="CD198" s="644"/>
      <c r="CE198" s="644"/>
      <c r="CF198" s="644" t="s">
        <v>613</v>
      </c>
      <c r="CG198" s="644" t="s">
        <v>614</v>
      </c>
      <c r="CH198" s="643" t="s">
        <v>864</v>
      </c>
    </row>
    <row r="199" spans="1:86">
      <c r="A199" s="644" t="s">
        <v>2331</v>
      </c>
      <c r="B199" s="644" t="s">
        <v>314</v>
      </c>
      <c r="C199" s="644" t="s">
        <v>315</v>
      </c>
      <c r="D199" s="644" t="s">
        <v>315</v>
      </c>
      <c r="E199" s="644" t="s">
        <v>316</v>
      </c>
      <c r="F199" s="644" t="s">
        <v>2332</v>
      </c>
      <c r="G199" s="644" t="s">
        <v>317</v>
      </c>
      <c r="H199" s="644" t="s">
        <v>318</v>
      </c>
      <c r="I199" s="644" t="s">
        <v>316</v>
      </c>
      <c r="J199" s="644" t="s">
        <v>315</v>
      </c>
      <c r="M199" s="645">
        <v>43966.519074074102</v>
      </c>
      <c r="N199" s="645">
        <v>44733.840474536999</v>
      </c>
      <c r="O199" s="646">
        <v>4</v>
      </c>
      <c r="P199" s="646">
        <v>24576</v>
      </c>
      <c r="Q199" s="646">
        <v>1</v>
      </c>
      <c r="R199" s="646">
        <v>2</v>
      </c>
      <c r="S199" s="644" t="s">
        <v>319</v>
      </c>
      <c r="T199" s="644" t="s">
        <v>320</v>
      </c>
      <c r="U199" s="644" t="s">
        <v>321</v>
      </c>
      <c r="V199" s="644" t="s">
        <v>321</v>
      </c>
      <c r="W199" s="644" t="s">
        <v>2333</v>
      </c>
      <c r="X199" s="644" t="s">
        <v>1651</v>
      </c>
      <c r="AD199" s="644"/>
      <c r="AE199" s="644"/>
      <c r="AF199" s="646">
        <v>1</v>
      </c>
      <c r="AG199" s="646">
        <v>8192</v>
      </c>
      <c r="AH199" s="644" t="s">
        <v>338</v>
      </c>
      <c r="AK199" s="644" t="s">
        <v>321</v>
      </c>
      <c r="AL199" s="644" t="s">
        <v>322</v>
      </c>
      <c r="AM199" s="644" t="s">
        <v>323</v>
      </c>
      <c r="AN199" s="646">
        <v>-1</v>
      </c>
      <c r="AO199" s="646">
        <v>-1</v>
      </c>
      <c r="AP199" s="646">
        <v>285004</v>
      </c>
      <c r="AQ199" s="646">
        <v>208412</v>
      </c>
      <c r="AR199" s="646">
        <v>183748</v>
      </c>
      <c r="AS199" s="644" t="s">
        <v>324</v>
      </c>
      <c r="AT199" s="644" t="s">
        <v>325</v>
      </c>
      <c r="AU199" s="644" t="s">
        <v>326</v>
      </c>
      <c r="AV199" s="644"/>
      <c r="AW199" s="644"/>
      <c r="AX199" s="644" t="s">
        <v>315</v>
      </c>
      <c r="AY199" s="646">
        <v>0</v>
      </c>
      <c r="AZ199" s="646">
        <v>10000</v>
      </c>
      <c r="BA199" s="644" t="s">
        <v>315</v>
      </c>
      <c r="BB199" s="644" t="s">
        <v>315</v>
      </c>
      <c r="BC199" s="644" t="s">
        <v>327</v>
      </c>
      <c r="BD199" s="646">
        <v>15</v>
      </c>
      <c r="BE199" s="644" t="s">
        <v>328</v>
      </c>
      <c r="BF199" s="644" t="s">
        <v>329</v>
      </c>
      <c r="BG199" s="644"/>
      <c r="BH199" s="644" t="s">
        <v>2334</v>
      </c>
      <c r="BI199" s="644" t="s">
        <v>2335</v>
      </c>
      <c r="BJ199" s="644" t="s">
        <v>2335</v>
      </c>
      <c r="BK199" s="644" t="s">
        <v>2335</v>
      </c>
      <c r="BL199" s="644"/>
      <c r="BM199" s="644"/>
      <c r="BN199" s="644"/>
      <c r="BO199" s="644"/>
      <c r="BP199" s="644"/>
      <c r="BQ199" s="644"/>
      <c r="BR199" s="644"/>
      <c r="BS199" s="644"/>
      <c r="BT199" s="644"/>
      <c r="BU199" s="644" t="s">
        <v>330</v>
      </c>
      <c r="BV199" s="644" t="s">
        <v>331</v>
      </c>
      <c r="BW199" s="644" t="s">
        <v>646</v>
      </c>
      <c r="BX199" s="644" t="s">
        <v>861</v>
      </c>
      <c r="BY199" s="644" t="s">
        <v>861</v>
      </c>
      <c r="BZ199" s="644" t="s">
        <v>2336</v>
      </c>
      <c r="CA199" s="644" t="s">
        <v>2337</v>
      </c>
      <c r="CB199" s="644" t="s">
        <v>610</v>
      </c>
      <c r="CC199" s="648" t="s">
        <v>611</v>
      </c>
      <c r="CD199" s="644"/>
      <c r="CE199" s="644" t="s">
        <v>612</v>
      </c>
      <c r="CF199" s="644" t="s">
        <v>613</v>
      </c>
      <c r="CG199" s="644" t="s">
        <v>614</v>
      </c>
      <c r="CH199" s="643" t="s">
        <v>864</v>
      </c>
    </row>
    <row r="200" spans="1:86">
      <c r="A200" s="644" t="s">
        <v>2338</v>
      </c>
      <c r="B200" s="644" t="s">
        <v>314</v>
      </c>
      <c r="C200" s="644" t="s">
        <v>315</v>
      </c>
      <c r="D200" s="644" t="s">
        <v>315</v>
      </c>
      <c r="E200" s="644" t="s">
        <v>316</v>
      </c>
      <c r="F200" s="644" t="s">
        <v>2339</v>
      </c>
      <c r="G200" s="644" t="s">
        <v>317</v>
      </c>
      <c r="H200" s="644" t="s">
        <v>318</v>
      </c>
      <c r="I200" s="644" t="s">
        <v>316</v>
      </c>
      <c r="J200" s="644" t="s">
        <v>315</v>
      </c>
      <c r="M200" s="645">
        <v>25568.75</v>
      </c>
      <c r="N200" s="645">
        <v>44733.840104166702</v>
      </c>
      <c r="O200" s="646">
        <v>2</v>
      </c>
      <c r="P200" s="646">
        <v>9216</v>
      </c>
      <c r="Q200" s="646">
        <v>1</v>
      </c>
      <c r="R200" s="646">
        <v>3</v>
      </c>
      <c r="S200" s="644" t="s">
        <v>319</v>
      </c>
      <c r="T200" s="644" t="s">
        <v>320</v>
      </c>
      <c r="U200" s="644" t="s">
        <v>321</v>
      </c>
      <c r="V200" s="644" t="s">
        <v>321</v>
      </c>
      <c r="W200" s="644" t="s">
        <v>2340</v>
      </c>
      <c r="X200" s="644" t="s">
        <v>757</v>
      </c>
      <c r="AD200" s="644"/>
      <c r="AE200" s="644"/>
      <c r="AF200" s="646">
        <v>1</v>
      </c>
      <c r="AG200" s="646">
        <v>8192</v>
      </c>
      <c r="AH200" s="644" t="s">
        <v>338</v>
      </c>
      <c r="AK200" s="644" t="s">
        <v>321</v>
      </c>
      <c r="AL200" s="644" t="s">
        <v>322</v>
      </c>
      <c r="AM200" s="644" t="s">
        <v>323</v>
      </c>
      <c r="AN200" s="646">
        <v>-1</v>
      </c>
      <c r="AO200" s="646">
        <v>-1</v>
      </c>
      <c r="AP200" s="646">
        <v>280656</v>
      </c>
      <c r="AQ200" s="646">
        <v>182408</v>
      </c>
      <c r="AR200" s="646">
        <v>173068</v>
      </c>
      <c r="AS200" s="644" t="s">
        <v>324</v>
      </c>
      <c r="AT200" s="644" t="s">
        <v>325</v>
      </c>
      <c r="AU200" s="644" t="s">
        <v>326</v>
      </c>
      <c r="AV200" s="644"/>
      <c r="AW200" s="644"/>
      <c r="AX200" s="644" t="s">
        <v>315</v>
      </c>
      <c r="AY200" s="646">
        <v>0</v>
      </c>
      <c r="AZ200" s="646">
        <v>10000</v>
      </c>
      <c r="BA200" s="644" t="s">
        <v>315</v>
      </c>
      <c r="BB200" s="644" t="s">
        <v>315</v>
      </c>
      <c r="BC200" s="644" t="s">
        <v>335</v>
      </c>
      <c r="BD200" s="646">
        <v>15</v>
      </c>
      <c r="BE200" s="644" t="s">
        <v>909</v>
      </c>
      <c r="BF200" s="644" t="s">
        <v>329</v>
      </c>
      <c r="BG200" s="644"/>
      <c r="BH200" s="644" t="s">
        <v>2341</v>
      </c>
      <c r="BI200" s="644" t="s">
        <v>2342</v>
      </c>
      <c r="BJ200" s="644" t="s">
        <v>2342</v>
      </c>
      <c r="BK200" s="644" t="s">
        <v>2342</v>
      </c>
      <c r="BL200" s="644"/>
      <c r="BM200" s="644"/>
      <c r="BN200" s="644"/>
      <c r="BO200" s="644" t="s">
        <v>2343</v>
      </c>
      <c r="BP200" s="644" t="s">
        <v>2344</v>
      </c>
      <c r="BQ200" s="644"/>
      <c r="BR200" s="644"/>
      <c r="BS200" s="644"/>
      <c r="BT200" s="644" t="s">
        <v>605</v>
      </c>
      <c r="BU200" s="644" t="s">
        <v>330</v>
      </c>
      <c r="BV200" s="644" t="s">
        <v>331</v>
      </c>
      <c r="BW200" s="644" t="s">
        <v>622</v>
      </c>
      <c r="BX200" s="644" t="s">
        <v>1308</v>
      </c>
      <c r="BY200" s="644" t="s">
        <v>916</v>
      </c>
      <c r="BZ200" s="644" t="s">
        <v>2345</v>
      </c>
      <c r="CA200" s="644" t="s">
        <v>2346</v>
      </c>
      <c r="CB200" s="644" t="s">
        <v>610</v>
      </c>
      <c r="CC200" s="648" t="s">
        <v>611</v>
      </c>
      <c r="CD200" s="644"/>
      <c r="CE200" s="644"/>
      <c r="CF200" s="644" t="s">
        <v>613</v>
      </c>
      <c r="CG200" s="644" t="s">
        <v>614</v>
      </c>
      <c r="CH200" s="643" t="s">
        <v>864</v>
      </c>
    </row>
    <row r="201" spans="1:86">
      <c r="A201" s="644" t="s">
        <v>2347</v>
      </c>
      <c r="B201" s="644" t="s">
        <v>314</v>
      </c>
      <c r="C201" s="644" t="s">
        <v>315</v>
      </c>
      <c r="D201" s="644" t="s">
        <v>315</v>
      </c>
      <c r="E201" s="644" t="s">
        <v>316</v>
      </c>
      <c r="F201" s="644" t="s">
        <v>2348</v>
      </c>
      <c r="G201" s="644" t="s">
        <v>317</v>
      </c>
      <c r="H201" s="644" t="s">
        <v>318</v>
      </c>
      <c r="I201" s="644" t="s">
        <v>316</v>
      </c>
      <c r="J201" s="644" t="s">
        <v>315</v>
      </c>
      <c r="M201" s="645">
        <v>25568.75</v>
      </c>
      <c r="N201" s="645">
        <v>44733.840162036999</v>
      </c>
      <c r="O201" s="646">
        <v>2</v>
      </c>
      <c r="P201" s="646">
        <v>12288</v>
      </c>
      <c r="Q201" s="646">
        <v>1</v>
      </c>
      <c r="R201" s="646">
        <v>2</v>
      </c>
      <c r="S201" s="644" t="s">
        <v>319</v>
      </c>
      <c r="T201" s="644" t="s">
        <v>320</v>
      </c>
      <c r="U201" s="644" t="s">
        <v>321</v>
      </c>
      <c r="V201" s="644" t="s">
        <v>321</v>
      </c>
      <c r="W201" s="644" t="s">
        <v>2349</v>
      </c>
      <c r="X201" s="644" t="s">
        <v>757</v>
      </c>
      <c r="AD201" s="644"/>
      <c r="AE201" s="644"/>
      <c r="AF201" s="646">
        <v>1</v>
      </c>
      <c r="AG201" s="646">
        <v>16384</v>
      </c>
      <c r="AH201" s="644" t="s">
        <v>338</v>
      </c>
      <c r="AK201" s="644" t="s">
        <v>321</v>
      </c>
      <c r="AL201" s="644" t="s">
        <v>322</v>
      </c>
      <c r="AM201" s="644" t="s">
        <v>323</v>
      </c>
      <c r="AN201" s="646">
        <v>-1</v>
      </c>
      <c r="AO201" s="646">
        <v>-1</v>
      </c>
      <c r="AP201" s="646">
        <v>241053</v>
      </c>
      <c r="AQ201" s="646">
        <v>211809</v>
      </c>
      <c r="AR201" s="646">
        <v>199428</v>
      </c>
      <c r="AS201" s="644" t="s">
        <v>324</v>
      </c>
      <c r="AT201" s="644" t="s">
        <v>325</v>
      </c>
      <c r="AU201" s="644" t="s">
        <v>326</v>
      </c>
      <c r="AV201" s="644"/>
      <c r="AW201" s="644"/>
      <c r="AX201" s="644" t="s">
        <v>315</v>
      </c>
      <c r="AY201" s="646">
        <v>0</v>
      </c>
      <c r="AZ201" s="646">
        <v>10000</v>
      </c>
      <c r="BA201" s="644" t="s">
        <v>315</v>
      </c>
      <c r="BB201" s="644" t="s">
        <v>315</v>
      </c>
      <c r="BC201" s="644" t="s">
        <v>335</v>
      </c>
      <c r="BD201" s="646">
        <v>15</v>
      </c>
      <c r="BE201" s="644" t="s">
        <v>328</v>
      </c>
      <c r="BF201" s="644" t="s">
        <v>329</v>
      </c>
      <c r="BG201" s="644"/>
      <c r="BH201" s="644" t="s">
        <v>2350</v>
      </c>
      <c r="BI201" s="644" t="s">
        <v>2351</v>
      </c>
      <c r="BJ201" s="644" t="s">
        <v>2351</v>
      </c>
      <c r="BK201" s="644" t="s">
        <v>2351</v>
      </c>
      <c r="BL201" s="644"/>
      <c r="BM201" s="644"/>
      <c r="BN201" s="644"/>
      <c r="BO201" s="644" t="s">
        <v>2352</v>
      </c>
      <c r="BP201" s="644" t="s">
        <v>2353</v>
      </c>
      <c r="BQ201" s="644"/>
      <c r="BR201" s="644"/>
      <c r="BS201" s="644"/>
      <c r="BT201" s="644" t="s">
        <v>605</v>
      </c>
      <c r="BU201" s="644" t="s">
        <v>330</v>
      </c>
      <c r="BV201" s="644" t="s">
        <v>331</v>
      </c>
      <c r="BW201" s="644" t="s">
        <v>653</v>
      </c>
      <c r="BX201" s="644" t="s">
        <v>1308</v>
      </c>
      <c r="BY201" s="644" t="s">
        <v>916</v>
      </c>
      <c r="BZ201" s="644" t="s">
        <v>2354</v>
      </c>
      <c r="CA201" s="644" t="s">
        <v>2355</v>
      </c>
      <c r="CB201" s="644" t="s">
        <v>610</v>
      </c>
      <c r="CC201" s="648" t="s">
        <v>611</v>
      </c>
      <c r="CD201" s="644"/>
      <c r="CE201" s="644"/>
      <c r="CF201" s="644" t="s">
        <v>613</v>
      </c>
      <c r="CG201" s="644" t="s">
        <v>614</v>
      </c>
      <c r="CH201" s="643" t="s">
        <v>864</v>
      </c>
    </row>
    <row r="202" spans="1:86">
      <c r="A202" s="644" t="s">
        <v>2356</v>
      </c>
      <c r="B202" s="644" t="s">
        <v>314</v>
      </c>
      <c r="C202" s="644" t="s">
        <v>315</v>
      </c>
      <c r="D202" s="644" t="s">
        <v>315</v>
      </c>
      <c r="E202" s="644" t="s">
        <v>316</v>
      </c>
      <c r="F202" s="644" t="s">
        <v>2357</v>
      </c>
      <c r="G202" s="644" t="s">
        <v>317</v>
      </c>
      <c r="H202" s="644" t="s">
        <v>318</v>
      </c>
      <c r="I202" s="644" t="s">
        <v>316</v>
      </c>
      <c r="J202" s="644" t="s">
        <v>315</v>
      </c>
      <c r="M202" s="645">
        <v>25568.75</v>
      </c>
      <c r="N202" s="645">
        <v>44733.840717592597</v>
      </c>
      <c r="O202" s="646">
        <v>2</v>
      </c>
      <c r="P202" s="646">
        <v>10240</v>
      </c>
      <c r="Q202" s="646">
        <v>1</v>
      </c>
      <c r="R202" s="646">
        <v>1</v>
      </c>
      <c r="S202" s="644" t="s">
        <v>319</v>
      </c>
      <c r="T202" s="644" t="s">
        <v>320</v>
      </c>
      <c r="U202" s="644" t="s">
        <v>321</v>
      </c>
      <c r="V202" s="644" t="s">
        <v>321</v>
      </c>
      <c r="W202" s="644" t="s">
        <v>2358</v>
      </c>
      <c r="X202" s="644" t="s">
        <v>757</v>
      </c>
      <c r="AD202" s="644"/>
      <c r="AE202" s="644"/>
      <c r="AF202" s="646">
        <v>1</v>
      </c>
      <c r="AG202" s="646">
        <v>8192</v>
      </c>
      <c r="AH202" s="644" t="s">
        <v>714</v>
      </c>
      <c r="AK202" s="644" t="s">
        <v>321</v>
      </c>
      <c r="AL202" s="644" t="s">
        <v>322</v>
      </c>
      <c r="AM202" s="644" t="s">
        <v>323</v>
      </c>
      <c r="AN202" s="646">
        <v>-1</v>
      </c>
      <c r="AO202" s="646">
        <v>-1</v>
      </c>
      <c r="AP202" s="646">
        <v>133205</v>
      </c>
      <c r="AQ202" s="646">
        <v>99101</v>
      </c>
      <c r="AR202" s="646">
        <v>88776</v>
      </c>
      <c r="AS202" s="644" t="s">
        <v>324</v>
      </c>
      <c r="AT202" s="644" t="s">
        <v>325</v>
      </c>
      <c r="AU202" s="644" t="s">
        <v>326</v>
      </c>
      <c r="AV202" s="644"/>
      <c r="AW202" s="644"/>
      <c r="AX202" s="644" t="s">
        <v>315</v>
      </c>
      <c r="AY202" s="646">
        <v>0</v>
      </c>
      <c r="AZ202" s="646">
        <v>10000</v>
      </c>
      <c r="BA202" s="644" t="s">
        <v>315</v>
      </c>
      <c r="BB202" s="644" t="s">
        <v>315</v>
      </c>
      <c r="BC202" s="644" t="s">
        <v>335</v>
      </c>
      <c r="BD202" s="646">
        <v>15</v>
      </c>
      <c r="BE202" s="644" t="s">
        <v>328</v>
      </c>
      <c r="BF202" s="644" t="s">
        <v>329</v>
      </c>
      <c r="BG202" s="644"/>
      <c r="BH202" s="644" t="s">
        <v>2359</v>
      </c>
      <c r="BI202" s="644" t="s">
        <v>2360</v>
      </c>
      <c r="BJ202" s="644" t="s">
        <v>2360</v>
      </c>
      <c r="BK202" s="644" t="s">
        <v>2360</v>
      </c>
      <c r="BL202" s="644"/>
      <c r="BM202" s="644"/>
      <c r="BN202" s="644"/>
      <c r="BO202" s="644" t="s">
        <v>2361</v>
      </c>
      <c r="BP202" s="644" t="s">
        <v>2362</v>
      </c>
      <c r="BQ202" s="644"/>
      <c r="BR202" s="644"/>
      <c r="BS202" s="644"/>
      <c r="BT202" s="644" t="s">
        <v>605</v>
      </c>
      <c r="BU202" s="644" t="s">
        <v>330</v>
      </c>
      <c r="BV202" s="644" t="s">
        <v>720</v>
      </c>
      <c r="BW202" s="644" t="s">
        <v>721</v>
      </c>
      <c r="BX202" s="644" t="s">
        <v>861</v>
      </c>
      <c r="BY202" s="644" t="s">
        <v>861</v>
      </c>
      <c r="BZ202" s="644" t="s">
        <v>2363</v>
      </c>
      <c r="CA202" s="644" t="s">
        <v>2364</v>
      </c>
      <c r="CB202" s="644" t="s">
        <v>610</v>
      </c>
      <c r="CC202" s="648" t="s">
        <v>611</v>
      </c>
      <c r="CD202" s="644"/>
      <c r="CE202" s="644"/>
      <c r="CF202" s="644" t="s">
        <v>613</v>
      </c>
      <c r="CG202" s="644" t="s">
        <v>614</v>
      </c>
      <c r="CH202" s="643" t="s">
        <v>864</v>
      </c>
    </row>
    <row r="203" spans="1:86">
      <c r="A203" s="644" t="s">
        <v>2365</v>
      </c>
      <c r="B203" s="644" t="s">
        <v>314</v>
      </c>
      <c r="C203" s="644" t="s">
        <v>315</v>
      </c>
      <c r="D203" s="644" t="s">
        <v>315</v>
      </c>
      <c r="E203" s="644" t="s">
        <v>316</v>
      </c>
      <c r="F203" s="644" t="s">
        <v>2366</v>
      </c>
      <c r="G203" s="644" t="s">
        <v>317</v>
      </c>
      <c r="H203" s="644" t="s">
        <v>318</v>
      </c>
      <c r="I203" s="644" t="s">
        <v>316</v>
      </c>
      <c r="J203" s="644" t="s">
        <v>315</v>
      </c>
      <c r="M203" s="645">
        <v>25568.75</v>
      </c>
      <c r="N203" s="645">
        <v>44733.840682870403</v>
      </c>
      <c r="O203" s="646">
        <v>2</v>
      </c>
      <c r="P203" s="646">
        <v>8192</v>
      </c>
      <c r="Q203" s="646">
        <v>1</v>
      </c>
      <c r="R203" s="646">
        <v>1</v>
      </c>
      <c r="S203" s="644" t="s">
        <v>319</v>
      </c>
      <c r="T203" s="644" t="s">
        <v>320</v>
      </c>
      <c r="U203" s="644" t="s">
        <v>321</v>
      </c>
      <c r="V203" s="644" t="s">
        <v>321</v>
      </c>
      <c r="W203" s="644" t="s">
        <v>2367</v>
      </c>
      <c r="X203" s="644" t="s">
        <v>757</v>
      </c>
      <c r="AD203" s="644"/>
      <c r="AE203" s="644"/>
      <c r="AF203" s="646">
        <v>1</v>
      </c>
      <c r="AG203" s="646">
        <v>8192</v>
      </c>
      <c r="AH203" s="644" t="s">
        <v>714</v>
      </c>
      <c r="AK203" s="644" t="s">
        <v>321</v>
      </c>
      <c r="AL203" s="644" t="s">
        <v>322</v>
      </c>
      <c r="AM203" s="644" t="s">
        <v>323</v>
      </c>
      <c r="AN203" s="646">
        <v>-1</v>
      </c>
      <c r="AO203" s="646">
        <v>-1</v>
      </c>
      <c r="AP203" s="646">
        <v>311345</v>
      </c>
      <c r="AQ203" s="646">
        <v>311345</v>
      </c>
      <c r="AR203" s="646">
        <v>303068</v>
      </c>
      <c r="AS203" s="644" t="s">
        <v>324</v>
      </c>
      <c r="AT203" s="644" t="s">
        <v>325</v>
      </c>
      <c r="AU203" s="644" t="s">
        <v>326</v>
      </c>
      <c r="AV203" s="644"/>
      <c r="AW203" s="644"/>
      <c r="AX203" s="644" t="s">
        <v>315</v>
      </c>
      <c r="AY203" s="646">
        <v>0</v>
      </c>
      <c r="AZ203" s="646">
        <v>10000</v>
      </c>
      <c r="BA203" s="644" t="s">
        <v>315</v>
      </c>
      <c r="BB203" s="644" t="s">
        <v>315</v>
      </c>
      <c r="BC203" s="644" t="s">
        <v>335</v>
      </c>
      <c r="BD203" s="646">
        <v>15</v>
      </c>
      <c r="BE203" s="644" t="s">
        <v>328</v>
      </c>
      <c r="BF203" s="644" t="s">
        <v>329</v>
      </c>
      <c r="BG203" s="644"/>
      <c r="BH203" s="644" t="s">
        <v>2368</v>
      </c>
      <c r="BI203" s="644" t="s">
        <v>2369</v>
      </c>
      <c r="BJ203" s="644" t="s">
        <v>2369</v>
      </c>
      <c r="BK203" s="644" t="s">
        <v>2369</v>
      </c>
      <c r="BL203" s="644"/>
      <c r="BM203" s="644"/>
      <c r="BN203" s="644"/>
      <c r="BO203" s="644" t="s">
        <v>792</v>
      </c>
      <c r="BP203" s="644" t="s">
        <v>793</v>
      </c>
      <c r="BQ203" s="644"/>
      <c r="BR203" s="644"/>
      <c r="BS203" s="644"/>
      <c r="BT203" s="644" t="s">
        <v>605</v>
      </c>
      <c r="BU203" s="644" t="s">
        <v>330</v>
      </c>
      <c r="BV203" s="644" t="s">
        <v>720</v>
      </c>
      <c r="BW203" s="644" t="s">
        <v>2370</v>
      </c>
      <c r="BX203" s="644" t="s">
        <v>861</v>
      </c>
      <c r="BY203" s="644" t="s">
        <v>861</v>
      </c>
      <c r="BZ203" s="644" t="s">
        <v>2371</v>
      </c>
      <c r="CA203" s="644" t="s">
        <v>2372</v>
      </c>
      <c r="CB203" s="644" t="s">
        <v>610</v>
      </c>
      <c r="CC203" s="648" t="s">
        <v>611</v>
      </c>
      <c r="CD203" s="644"/>
      <c r="CE203" s="644"/>
      <c r="CF203" s="644" t="s">
        <v>613</v>
      </c>
      <c r="CG203" s="644" t="s">
        <v>614</v>
      </c>
      <c r="CH203" s="643" t="s">
        <v>864</v>
      </c>
    </row>
    <row r="204" spans="1:86">
      <c r="A204" s="644" t="s">
        <v>2373</v>
      </c>
      <c r="B204" s="644" t="s">
        <v>314</v>
      </c>
      <c r="C204" s="644" t="s">
        <v>315</v>
      </c>
      <c r="D204" s="644" t="s">
        <v>315</v>
      </c>
      <c r="E204" s="644" t="s">
        <v>316</v>
      </c>
      <c r="F204" s="644" t="s">
        <v>2374</v>
      </c>
      <c r="G204" s="644" t="s">
        <v>317</v>
      </c>
      <c r="H204" s="644" t="s">
        <v>318</v>
      </c>
      <c r="I204" s="644" t="s">
        <v>316</v>
      </c>
      <c r="J204" s="644" t="s">
        <v>315</v>
      </c>
      <c r="M204" s="645">
        <v>44467.233692129601</v>
      </c>
      <c r="N204" s="645">
        <v>44739.536898148202</v>
      </c>
      <c r="O204" s="646">
        <v>2</v>
      </c>
      <c r="P204" s="646">
        <v>4096</v>
      </c>
      <c r="Q204" s="646">
        <v>1</v>
      </c>
      <c r="R204" s="646">
        <v>3</v>
      </c>
      <c r="S204" s="644" t="s">
        <v>337</v>
      </c>
      <c r="T204" s="644" t="s">
        <v>320</v>
      </c>
      <c r="U204" s="644" t="s">
        <v>321</v>
      </c>
      <c r="V204" s="644" t="s">
        <v>321</v>
      </c>
      <c r="W204" s="644" t="s">
        <v>2375</v>
      </c>
      <c r="X204" s="644" t="s">
        <v>2193</v>
      </c>
      <c r="AD204" s="644"/>
      <c r="AE204" s="644"/>
      <c r="AF204" s="646">
        <v>1</v>
      </c>
      <c r="AG204" s="646">
        <v>8192</v>
      </c>
      <c r="AH204" s="644" t="s">
        <v>338</v>
      </c>
      <c r="AK204" s="644" t="s">
        <v>321</v>
      </c>
      <c r="AL204" s="644" t="s">
        <v>322</v>
      </c>
      <c r="AM204" s="644" t="s">
        <v>323</v>
      </c>
      <c r="AN204" s="646">
        <v>-1</v>
      </c>
      <c r="AO204" s="646">
        <v>-1</v>
      </c>
      <c r="AP204" s="646">
        <v>974665</v>
      </c>
      <c r="AQ204" s="646">
        <v>671145</v>
      </c>
      <c r="AR204" s="646">
        <v>666928</v>
      </c>
      <c r="AS204" s="644" t="s">
        <v>324</v>
      </c>
      <c r="AT204" s="644" t="s">
        <v>325</v>
      </c>
      <c r="AU204" s="644" t="s">
        <v>326</v>
      </c>
      <c r="AV204" s="644"/>
      <c r="AW204" s="644"/>
      <c r="AX204" s="644" t="s">
        <v>315</v>
      </c>
      <c r="AY204" s="646">
        <v>0</v>
      </c>
      <c r="AZ204" s="646">
        <v>10000</v>
      </c>
      <c r="BA204" s="644" t="s">
        <v>315</v>
      </c>
      <c r="BB204" s="644" t="s">
        <v>315</v>
      </c>
      <c r="BC204" s="644" t="s">
        <v>335</v>
      </c>
      <c r="BD204" s="646">
        <v>15</v>
      </c>
      <c r="BE204" s="644" t="s">
        <v>328</v>
      </c>
      <c r="BF204" s="644" t="s">
        <v>329</v>
      </c>
      <c r="BG204" s="644"/>
      <c r="BH204" s="644" t="s">
        <v>2376</v>
      </c>
      <c r="BI204" s="644" t="s">
        <v>2377</v>
      </c>
      <c r="BJ204" s="644" t="s">
        <v>2377</v>
      </c>
      <c r="BK204" s="644" t="s">
        <v>2377</v>
      </c>
      <c r="BL204" s="644"/>
      <c r="BM204" s="644"/>
      <c r="BN204" s="644"/>
      <c r="BO204" s="644" t="s">
        <v>2378</v>
      </c>
      <c r="BP204" s="644" t="s">
        <v>2379</v>
      </c>
      <c r="BQ204" s="644"/>
      <c r="BR204" s="644"/>
      <c r="BS204" s="644"/>
      <c r="BT204" s="644" t="s">
        <v>605</v>
      </c>
      <c r="BU204" s="644" t="s">
        <v>330</v>
      </c>
      <c r="BV204" s="644" t="s">
        <v>331</v>
      </c>
      <c r="BW204" s="644" t="s">
        <v>653</v>
      </c>
      <c r="BX204" s="644" t="s">
        <v>1308</v>
      </c>
      <c r="BY204" s="644" t="s">
        <v>1308</v>
      </c>
      <c r="BZ204" s="644" t="s">
        <v>2380</v>
      </c>
      <c r="CA204" s="644" t="s">
        <v>2381</v>
      </c>
      <c r="CB204" s="644" t="s">
        <v>610</v>
      </c>
      <c r="CC204" s="648" t="s">
        <v>611</v>
      </c>
      <c r="CD204" s="644"/>
      <c r="CE204" s="644"/>
      <c r="CF204" s="644" t="s">
        <v>613</v>
      </c>
      <c r="CG204" s="644" t="s">
        <v>614</v>
      </c>
      <c r="CH204" s="643" t="s">
        <v>864</v>
      </c>
    </row>
    <row r="205" spans="1:86">
      <c r="A205" s="644" t="s">
        <v>2382</v>
      </c>
      <c r="B205" s="644" t="s">
        <v>314</v>
      </c>
      <c r="C205" s="644" t="s">
        <v>315</v>
      </c>
      <c r="D205" s="644" t="s">
        <v>315</v>
      </c>
      <c r="E205" s="644" t="s">
        <v>316</v>
      </c>
      <c r="F205" s="644" t="s">
        <v>2383</v>
      </c>
      <c r="G205" s="644" t="s">
        <v>317</v>
      </c>
      <c r="H205" s="644" t="s">
        <v>318</v>
      </c>
      <c r="I205" s="644" t="s">
        <v>316</v>
      </c>
      <c r="J205" s="644" t="s">
        <v>315</v>
      </c>
      <c r="M205" s="645">
        <v>43684.738425925898</v>
      </c>
      <c r="N205" s="645">
        <v>44733.840497685203</v>
      </c>
      <c r="O205" s="646">
        <v>2</v>
      </c>
      <c r="P205" s="646">
        <v>6144</v>
      </c>
      <c r="Q205" s="646">
        <v>1</v>
      </c>
      <c r="R205" s="646">
        <v>1</v>
      </c>
      <c r="S205" s="644" t="s">
        <v>319</v>
      </c>
      <c r="T205" s="644" t="s">
        <v>320</v>
      </c>
      <c r="U205" s="644" t="s">
        <v>321</v>
      </c>
      <c r="V205" s="644" t="s">
        <v>321</v>
      </c>
      <c r="W205" s="644" t="s">
        <v>2384</v>
      </c>
      <c r="X205" s="644" t="s">
        <v>757</v>
      </c>
      <c r="AD205" s="644"/>
      <c r="AE205" s="644"/>
      <c r="AF205" s="646">
        <v>1</v>
      </c>
      <c r="AG205" s="646">
        <v>8192</v>
      </c>
      <c r="AH205" s="644" t="s">
        <v>338</v>
      </c>
      <c r="AK205" s="644" t="s">
        <v>321</v>
      </c>
      <c r="AL205" s="644" t="s">
        <v>322</v>
      </c>
      <c r="AM205" s="644" t="s">
        <v>323</v>
      </c>
      <c r="AN205" s="646">
        <v>-1</v>
      </c>
      <c r="AO205" s="646">
        <v>-1</v>
      </c>
      <c r="AP205" s="646">
        <v>129113</v>
      </c>
      <c r="AQ205" s="646">
        <v>107821</v>
      </c>
      <c r="AR205" s="646">
        <v>101588</v>
      </c>
      <c r="AS205" s="644" t="s">
        <v>324</v>
      </c>
      <c r="AT205" s="644" t="s">
        <v>325</v>
      </c>
      <c r="AU205" s="644" t="s">
        <v>326</v>
      </c>
      <c r="AV205" s="644"/>
      <c r="AW205" s="644"/>
      <c r="AX205" s="644" t="s">
        <v>315</v>
      </c>
      <c r="AY205" s="646">
        <v>0</v>
      </c>
      <c r="AZ205" s="646">
        <v>10000</v>
      </c>
      <c r="BA205" s="644" t="s">
        <v>315</v>
      </c>
      <c r="BB205" s="644" t="s">
        <v>315</v>
      </c>
      <c r="BC205" s="644" t="s">
        <v>327</v>
      </c>
      <c r="BD205" s="646">
        <v>15</v>
      </c>
      <c r="BE205" s="644" t="s">
        <v>909</v>
      </c>
      <c r="BF205" s="644" t="s">
        <v>329</v>
      </c>
      <c r="BG205" s="644"/>
      <c r="BH205" s="644" t="s">
        <v>2385</v>
      </c>
      <c r="BI205" s="644" t="s">
        <v>2386</v>
      </c>
      <c r="BJ205" s="644" t="s">
        <v>2386</v>
      </c>
      <c r="BK205" s="644" t="s">
        <v>2386</v>
      </c>
      <c r="BL205" s="644"/>
      <c r="BM205" s="644"/>
      <c r="BN205" s="644"/>
      <c r="BO205" s="644" t="s">
        <v>2387</v>
      </c>
      <c r="BP205" s="644" t="s">
        <v>2388</v>
      </c>
      <c r="BQ205" s="644"/>
      <c r="BR205" s="644"/>
      <c r="BS205" s="644"/>
      <c r="BT205" s="644" t="s">
        <v>605</v>
      </c>
      <c r="BU205" s="644" t="s">
        <v>330</v>
      </c>
      <c r="BV205" s="644" t="s">
        <v>331</v>
      </c>
      <c r="BW205" s="644" t="s">
        <v>683</v>
      </c>
      <c r="BX205" s="644" t="s">
        <v>861</v>
      </c>
      <c r="BY205" s="644" t="s">
        <v>861</v>
      </c>
      <c r="BZ205" s="644" t="s">
        <v>2389</v>
      </c>
      <c r="CA205" s="644" t="s">
        <v>2390</v>
      </c>
      <c r="CB205" s="644" t="s">
        <v>610</v>
      </c>
      <c r="CC205" s="648" t="s">
        <v>611</v>
      </c>
      <c r="CD205" s="644"/>
      <c r="CE205" s="644"/>
      <c r="CF205" s="644" t="s">
        <v>613</v>
      </c>
      <c r="CG205" s="644" t="s">
        <v>614</v>
      </c>
      <c r="CH205" s="643" t="s">
        <v>864</v>
      </c>
    </row>
    <row r="206" spans="1:86">
      <c r="A206" s="644" t="s">
        <v>2391</v>
      </c>
      <c r="B206" s="644" t="s">
        <v>314</v>
      </c>
      <c r="C206" s="644" t="s">
        <v>315</v>
      </c>
      <c r="D206" s="644" t="s">
        <v>315</v>
      </c>
      <c r="E206" s="644" t="s">
        <v>316</v>
      </c>
      <c r="F206" s="644" t="s">
        <v>2392</v>
      </c>
      <c r="G206" s="644" t="s">
        <v>317</v>
      </c>
      <c r="H206" s="644" t="s">
        <v>318</v>
      </c>
      <c r="I206" s="644" t="s">
        <v>316</v>
      </c>
      <c r="J206" s="644" t="s">
        <v>315</v>
      </c>
      <c r="M206" s="645">
        <v>25568.75</v>
      </c>
      <c r="N206" s="645">
        <v>44734.516180555598</v>
      </c>
      <c r="O206" s="646">
        <v>2</v>
      </c>
      <c r="P206" s="646">
        <v>8192</v>
      </c>
      <c r="Q206" s="646">
        <v>1</v>
      </c>
      <c r="R206" s="646">
        <v>2</v>
      </c>
      <c r="S206" s="644" t="s">
        <v>319</v>
      </c>
      <c r="T206" s="644" t="s">
        <v>320</v>
      </c>
      <c r="V206" s="644" t="s">
        <v>321</v>
      </c>
      <c r="W206" s="644" t="s">
        <v>2393</v>
      </c>
      <c r="X206" s="644" t="s">
        <v>704</v>
      </c>
      <c r="AD206" s="644"/>
      <c r="AE206" s="644"/>
      <c r="AF206" s="646">
        <v>1</v>
      </c>
      <c r="AG206" s="646">
        <v>8192</v>
      </c>
      <c r="AH206" s="644" t="s">
        <v>875</v>
      </c>
      <c r="AK206" s="644" t="s">
        <v>321</v>
      </c>
      <c r="AL206" s="644" t="s">
        <v>322</v>
      </c>
      <c r="AM206" s="644" t="s">
        <v>323</v>
      </c>
      <c r="AN206" s="646">
        <v>-1</v>
      </c>
      <c r="AO206" s="646">
        <v>-1</v>
      </c>
      <c r="AP206" s="646">
        <v>259535</v>
      </c>
      <c r="AQ206" s="646">
        <v>259535</v>
      </c>
      <c r="AR206" s="646">
        <v>251256</v>
      </c>
      <c r="AS206" s="644" t="s">
        <v>324</v>
      </c>
      <c r="AT206" s="644" t="s">
        <v>325</v>
      </c>
      <c r="AU206" s="644" t="s">
        <v>326</v>
      </c>
      <c r="AV206" s="644"/>
      <c r="AW206" s="644"/>
      <c r="AX206" s="644" t="s">
        <v>315</v>
      </c>
      <c r="AY206" s="646">
        <v>0</v>
      </c>
      <c r="AZ206" s="646">
        <v>10000</v>
      </c>
      <c r="BA206" s="644" t="s">
        <v>315</v>
      </c>
      <c r="BB206" s="644" t="s">
        <v>315</v>
      </c>
      <c r="BC206" s="644" t="s">
        <v>335</v>
      </c>
      <c r="BD206" s="646">
        <v>15</v>
      </c>
      <c r="BE206" s="644" t="s">
        <v>328</v>
      </c>
      <c r="BF206" s="644" t="s">
        <v>329</v>
      </c>
      <c r="BG206" s="644"/>
      <c r="BH206" s="644" t="s">
        <v>2394</v>
      </c>
      <c r="BI206" s="644" t="s">
        <v>2395</v>
      </c>
      <c r="BJ206" s="644" t="s">
        <v>2395</v>
      </c>
      <c r="BK206" s="644" t="s">
        <v>2395</v>
      </c>
      <c r="BL206" s="644"/>
      <c r="BM206" s="644"/>
      <c r="BN206" s="644"/>
      <c r="BO206" s="644" t="s">
        <v>2396</v>
      </c>
      <c r="BP206" s="644" t="s">
        <v>2397</v>
      </c>
      <c r="BQ206" s="644"/>
      <c r="BR206" s="644"/>
      <c r="BS206" s="644"/>
      <c r="BT206" s="644" t="s">
        <v>605</v>
      </c>
      <c r="BU206" s="644" t="s">
        <v>330</v>
      </c>
      <c r="BV206" s="644" t="s">
        <v>881</v>
      </c>
      <c r="BW206" s="644" t="s">
        <v>893</v>
      </c>
      <c r="BX206" s="644" t="s">
        <v>1485</v>
      </c>
      <c r="BY206" s="644" t="s">
        <v>927</v>
      </c>
      <c r="BZ206" s="644" t="s">
        <v>2398</v>
      </c>
      <c r="CA206" s="644" t="s">
        <v>2399</v>
      </c>
      <c r="CB206" s="644" t="s">
        <v>610</v>
      </c>
      <c r="CC206" s="648" t="s">
        <v>611</v>
      </c>
      <c r="CD206" s="644"/>
      <c r="CE206" s="644"/>
      <c r="CF206" s="644" t="s">
        <v>613</v>
      </c>
      <c r="CG206" s="644" t="s">
        <v>614</v>
      </c>
      <c r="CH206" s="643" t="s">
        <v>615</v>
      </c>
    </row>
    <row r="207" spans="1:86">
      <c r="A207" s="644" t="s">
        <v>2400</v>
      </c>
      <c r="B207" s="644" t="s">
        <v>314</v>
      </c>
      <c r="C207" s="644" t="s">
        <v>315</v>
      </c>
      <c r="D207" s="644" t="s">
        <v>315</v>
      </c>
      <c r="E207" s="644" t="s">
        <v>316</v>
      </c>
      <c r="F207" s="644" t="s">
        <v>2401</v>
      </c>
      <c r="G207" s="644" t="s">
        <v>317</v>
      </c>
      <c r="H207" s="644" t="s">
        <v>318</v>
      </c>
      <c r="I207" s="644" t="s">
        <v>316</v>
      </c>
      <c r="J207" s="644" t="s">
        <v>315</v>
      </c>
      <c r="M207" s="645">
        <v>25568.75</v>
      </c>
      <c r="N207" s="645">
        <v>44733.519722222198</v>
      </c>
      <c r="O207" s="646">
        <v>2</v>
      </c>
      <c r="P207" s="646">
        <v>16384</v>
      </c>
      <c r="Q207" s="646">
        <v>1</v>
      </c>
      <c r="R207" s="646">
        <v>3</v>
      </c>
      <c r="S207" s="644" t="s">
        <v>319</v>
      </c>
      <c r="T207" s="644" t="s">
        <v>320</v>
      </c>
      <c r="V207" s="644" t="s">
        <v>321</v>
      </c>
      <c r="W207" s="644" t="s">
        <v>2402</v>
      </c>
      <c r="X207" s="644" t="s">
        <v>704</v>
      </c>
      <c r="AD207" s="644"/>
      <c r="AE207" s="644"/>
      <c r="AF207" s="646">
        <v>1</v>
      </c>
      <c r="AG207" s="646">
        <v>8192</v>
      </c>
      <c r="AH207" s="644" t="s">
        <v>875</v>
      </c>
      <c r="AK207" s="644" t="s">
        <v>321</v>
      </c>
      <c r="AL207" s="644" t="s">
        <v>322</v>
      </c>
      <c r="AM207" s="644" t="s">
        <v>323</v>
      </c>
      <c r="AN207" s="646">
        <v>-1</v>
      </c>
      <c r="AO207" s="646">
        <v>-1</v>
      </c>
      <c r="AP207" s="646">
        <v>548952</v>
      </c>
      <c r="AQ207" s="646">
        <v>173692</v>
      </c>
      <c r="AR207" s="646">
        <v>157220</v>
      </c>
      <c r="AS207" s="644" t="s">
        <v>324</v>
      </c>
      <c r="AT207" s="644" t="s">
        <v>325</v>
      </c>
      <c r="AU207" s="644" t="s">
        <v>326</v>
      </c>
      <c r="AV207" s="644"/>
      <c r="AW207" s="644"/>
      <c r="AX207" s="644" t="s">
        <v>315</v>
      </c>
      <c r="AY207" s="646">
        <v>0</v>
      </c>
      <c r="AZ207" s="646">
        <v>10000</v>
      </c>
      <c r="BA207" s="644" t="s">
        <v>315</v>
      </c>
      <c r="BB207" s="644" t="s">
        <v>315</v>
      </c>
      <c r="BC207" s="644" t="s">
        <v>335</v>
      </c>
      <c r="BD207" s="646">
        <v>15</v>
      </c>
      <c r="BE207" s="644" t="s">
        <v>328</v>
      </c>
      <c r="BF207" s="644" t="s">
        <v>329</v>
      </c>
      <c r="BG207" s="644"/>
      <c r="BH207" s="644" t="s">
        <v>2403</v>
      </c>
      <c r="BI207" s="644" t="s">
        <v>2404</v>
      </c>
      <c r="BJ207" s="644" t="s">
        <v>2404</v>
      </c>
      <c r="BK207" s="644" t="s">
        <v>2404</v>
      </c>
      <c r="BL207" s="644"/>
      <c r="BM207" s="644"/>
      <c r="BN207" s="644"/>
      <c r="BO207" s="644" t="s">
        <v>2405</v>
      </c>
      <c r="BP207" s="644" t="s">
        <v>2406</v>
      </c>
      <c r="BQ207" s="644"/>
      <c r="BR207" s="644"/>
      <c r="BS207" s="644"/>
      <c r="BT207" s="644" t="s">
        <v>605</v>
      </c>
      <c r="BU207" s="644" t="s">
        <v>330</v>
      </c>
      <c r="BV207" s="644" t="s">
        <v>881</v>
      </c>
      <c r="BW207" s="644" t="s">
        <v>882</v>
      </c>
      <c r="BX207" s="644" t="s">
        <v>1485</v>
      </c>
      <c r="BY207" s="644" t="s">
        <v>927</v>
      </c>
      <c r="BZ207" s="644" t="s">
        <v>2407</v>
      </c>
      <c r="CA207" s="644" t="s">
        <v>2408</v>
      </c>
      <c r="CB207" s="644" t="s">
        <v>610</v>
      </c>
      <c r="CC207" s="648" t="s">
        <v>611</v>
      </c>
      <c r="CD207" s="644"/>
      <c r="CE207" s="644"/>
      <c r="CF207" s="644" t="s">
        <v>613</v>
      </c>
      <c r="CG207" s="644" t="s">
        <v>614</v>
      </c>
      <c r="CH207" s="643" t="s">
        <v>615</v>
      </c>
    </row>
    <row r="208" spans="1:86">
      <c r="A208" s="644" t="s">
        <v>2409</v>
      </c>
      <c r="B208" s="644" t="s">
        <v>314</v>
      </c>
      <c r="C208" s="644" t="s">
        <v>315</v>
      </c>
      <c r="D208" s="644" t="s">
        <v>315</v>
      </c>
      <c r="E208" s="644" t="s">
        <v>316</v>
      </c>
      <c r="F208" s="644" t="s">
        <v>2410</v>
      </c>
      <c r="G208" s="644" t="s">
        <v>317</v>
      </c>
      <c r="H208" s="644" t="s">
        <v>318</v>
      </c>
      <c r="I208" s="644" t="s">
        <v>316</v>
      </c>
      <c r="J208" s="644" t="s">
        <v>315</v>
      </c>
      <c r="M208" s="645">
        <v>25568.75</v>
      </c>
      <c r="N208" s="645">
        <v>44733.840740740699</v>
      </c>
      <c r="O208" s="646">
        <v>2</v>
      </c>
      <c r="P208" s="646">
        <v>6144</v>
      </c>
      <c r="Q208" s="646">
        <v>1</v>
      </c>
      <c r="R208" s="646">
        <v>3</v>
      </c>
      <c r="S208" s="644" t="s">
        <v>319</v>
      </c>
      <c r="T208" s="644" t="s">
        <v>320</v>
      </c>
      <c r="U208" s="644" t="s">
        <v>321</v>
      </c>
      <c r="V208" s="644" t="s">
        <v>321</v>
      </c>
      <c r="W208" s="644" t="s">
        <v>2411</v>
      </c>
      <c r="X208" s="644" t="s">
        <v>757</v>
      </c>
      <c r="AD208" s="644"/>
      <c r="AE208" s="644"/>
      <c r="AF208" s="646">
        <v>1</v>
      </c>
      <c r="AG208" s="646">
        <v>8192</v>
      </c>
      <c r="AH208" s="644" t="s">
        <v>714</v>
      </c>
      <c r="AK208" s="644" t="s">
        <v>321</v>
      </c>
      <c r="AL208" s="644" t="s">
        <v>322</v>
      </c>
      <c r="AM208" s="644" t="s">
        <v>323</v>
      </c>
      <c r="AN208" s="646">
        <v>-1</v>
      </c>
      <c r="AO208" s="646">
        <v>-1</v>
      </c>
      <c r="AP208" s="646">
        <v>306608</v>
      </c>
      <c r="AQ208" s="646">
        <v>305940</v>
      </c>
      <c r="AR208" s="646">
        <v>299708</v>
      </c>
      <c r="AS208" s="644" t="s">
        <v>324</v>
      </c>
      <c r="AT208" s="644" t="s">
        <v>325</v>
      </c>
      <c r="AU208" s="644" t="s">
        <v>326</v>
      </c>
      <c r="AV208" s="644"/>
      <c r="AW208" s="644"/>
      <c r="AX208" s="644" t="s">
        <v>315</v>
      </c>
      <c r="AY208" s="646">
        <v>0</v>
      </c>
      <c r="AZ208" s="646">
        <v>10000</v>
      </c>
      <c r="BA208" s="644" t="s">
        <v>315</v>
      </c>
      <c r="BB208" s="644" t="s">
        <v>315</v>
      </c>
      <c r="BC208" s="644" t="s">
        <v>335</v>
      </c>
      <c r="BD208" s="646">
        <v>15</v>
      </c>
      <c r="BE208" s="644" t="s">
        <v>909</v>
      </c>
      <c r="BF208" s="644" t="s">
        <v>329</v>
      </c>
      <c r="BG208" s="644"/>
      <c r="BH208" s="644" t="s">
        <v>2412</v>
      </c>
      <c r="BI208" s="644" t="s">
        <v>2413</v>
      </c>
      <c r="BJ208" s="644" t="s">
        <v>2413</v>
      </c>
      <c r="BK208" s="644" t="s">
        <v>2413</v>
      </c>
      <c r="BL208" s="644" t="s">
        <v>2414</v>
      </c>
      <c r="BM208" s="644" t="s">
        <v>605</v>
      </c>
      <c r="BN208" s="644"/>
      <c r="BO208" s="644" t="s">
        <v>2415</v>
      </c>
      <c r="BP208" s="644" t="s">
        <v>2416</v>
      </c>
      <c r="BQ208" s="644"/>
      <c r="BR208" s="644"/>
      <c r="BS208" s="644"/>
      <c r="BT208" s="644" t="s">
        <v>605</v>
      </c>
      <c r="BU208" s="644" t="s">
        <v>330</v>
      </c>
      <c r="BV208" s="644" t="s">
        <v>720</v>
      </c>
      <c r="BW208" s="644" t="s">
        <v>1338</v>
      </c>
      <c r="BX208" s="644" t="s">
        <v>1308</v>
      </c>
      <c r="BY208" s="644" t="s">
        <v>916</v>
      </c>
      <c r="BZ208" s="644" t="s">
        <v>2417</v>
      </c>
      <c r="CA208" s="644" t="s">
        <v>2418</v>
      </c>
      <c r="CB208" s="644" t="s">
        <v>610</v>
      </c>
      <c r="CC208" s="648" t="s">
        <v>611</v>
      </c>
      <c r="CD208" s="644"/>
      <c r="CE208" s="644"/>
      <c r="CF208" s="644" t="s">
        <v>613</v>
      </c>
      <c r="CG208" s="644" t="s">
        <v>614</v>
      </c>
      <c r="CH208" s="643" t="s">
        <v>864</v>
      </c>
    </row>
    <row r="209" spans="1:86">
      <c r="A209" s="644" t="s">
        <v>2419</v>
      </c>
      <c r="B209" s="644" t="s">
        <v>314</v>
      </c>
      <c r="C209" s="644" t="s">
        <v>315</v>
      </c>
      <c r="D209" s="644" t="s">
        <v>315</v>
      </c>
      <c r="E209" s="644" t="s">
        <v>316</v>
      </c>
      <c r="F209" s="644" t="s">
        <v>2420</v>
      </c>
      <c r="G209" s="644" t="s">
        <v>317</v>
      </c>
      <c r="H209" s="644" t="s">
        <v>318</v>
      </c>
      <c r="I209" s="644" t="s">
        <v>316</v>
      </c>
      <c r="J209" s="644" t="s">
        <v>315</v>
      </c>
      <c r="K209" s="645">
        <v>44741.238240740699</v>
      </c>
      <c r="M209" s="645">
        <v>25568.75</v>
      </c>
      <c r="N209" s="645">
        <v>44741.2164583333</v>
      </c>
      <c r="O209" s="646">
        <v>1</v>
      </c>
      <c r="P209" s="646">
        <v>4096</v>
      </c>
      <c r="Q209" s="646">
        <v>1</v>
      </c>
      <c r="R209" s="646">
        <v>2</v>
      </c>
      <c r="S209" s="644" t="s">
        <v>319</v>
      </c>
      <c r="T209" s="644" t="s">
        <v>320</v>
      </c>
      <c r="V209" s="644" t="s">
        <v>321</v>
      </c>
      <c r="W209" s="644" t="s">
        <v>2421</v>
      </c>
      <c r="X209" s="644" t="s">
        <v>1848</v>
      </c>
      <c r="AD209" s="644"/>
      <c r="AE209" s="644"/>
      <c r="AF209" s="646">
        <v>1</v>
      </c>
      <c r="AG209" s="646">
        <v>8192</v>
      </c>
      <c r="AH209" s="644" t="s">
        <v>875</v>
      </c>
      <c r="AK209" s="644" t="s">
        <v>321</v>
      </c>
      <c r="AL209" s="644" t="s">
        <v>322</v>
      </c>
      <c r="AM209" s="644" t="s">
        <v>323</v>
      </c>
      <c r="AN209" s="646">
        <v>-1</v>
      </c>
      <c r="AO209" s="646">
        <v>-1</v>
      </c>
      <c r="AP209" s="646">
        <v>208976</v>
      </c>
      <c r="AQ209" s="646">
        <v>78024</v>
      </c>
      <c r="AR209" s="646">
        <v>73848</v>
      </c>
      <c r="AS209" s="644" t="s">
        <v>324</v>
      </c>
      <c r="AT209" s="644" t="s">
        <v>325</v>
      </c>
      <c r="AU209" s="644" t="s">
        <v>326</v>
      </c>
      <c r="AV209" s="644"/>
      <c r="AW209" s="644"/>
      <c r="AX209" s="644" t="s">
        <v>315</v>
      </c>
      <c r="AY209" s="646">
        <v>0</v>
      </c>
      <c r="AZ209" s="646">
        <v>10000</v>
      </c>
      <c r="BA209" s="644" t="s">
        <v>315</v>
      </c>
      <c r="BB209" s="644" t="s">
        <v>315</v>
      </c>
      <c r="BC209" s="644" t="s">
        <v>335</v>
      </c>
      <c r="BD209" s="646">
        <v>15</v>
      </c>
      <c r="BE209" s="644" t="s">
        <v>909</v>
      </c>
      <c r="BF209" s="644" t="s">
        <v>329</v>
      </c>
      <c r="BG209" s="644"/>
      <c r="BH209" s="644" t="s">
        <v>2422</v>
      </c>
      <c r="BI209" s="644" t="s">
        <v>2423</v>
      </c>
      <c r="BJ209" s="644" t="s">
        <v>2423</v>
      </c>
      <c r="BK209" s="644" t="s">
        <v>2423</v>
      </c>
      <c r="BL209" s="644" t="s">
        <v>2424</v>
      </c>
      <c r="BM209" s="644" t="s">
        <v>605</v>
      </c>
      <c r="BN209" s="644"/>
      <c r="BO209" s="644" t="s">
        <v>2425</v>
      </c>
      <c r="BP209" s="644" t="s">
        <v>2426</v>
      </c>
      <c r="BQ209" s="644"/>
      <c r="BR209" s="644"/>
      <c r="BS209" s="644"/>
      <c r="BT209" s="644" t="s">
        <v>605</v>
      </c>
      <c r="BU209" s="644" t="s">
        <v>330</v>
      </c>
      <c r="BV209" s="644" t="s">
        <v>881</v>
      </c>
      <c r="BW209" s="644" t="s">
        <v>893</v>
      </c>
      <c r="BX209" s="644" t="s">
        <v>1485</v>
      </c>
      <c r="BY209" s="644" t="s">
        <v>1485</v>
      </c>
      <c r="BZ209" s="644" t="s">
        <v>2427</v>
      </c>
      <c r="CA209" s="644" t="s">
        <v>2428</v>
      </c>
      <c r="CB209" s="644" t="s">
        <v>610</v>
      </c>
      <c r="CC209" s="648" t="s">
        <v>611</v>
      </c>
      <c r="CD209" s="644"/>
      <c r="CE209" s="644"/>
      <c r="CF209" s="644" t="s">
        <v>613</v>
      </c>
      <c r="CG209" s="644" t="s">
        <v>614</v>
      </c>
      <c r="CH209" s="643" t="s">
        <v>1658</v>
      </c>
    </row>
    <row r="210" spans="1:86">
      <c r="A210" s="644" t="s">
        <v>2429</v>
      </c>
      <c r="B210" s="644" t="s">
        <v>314</v>
      </c>
      <c r="C210" s="644" t="s">
        <v>315</v>
      </c>
      <c r="D210" s="644" t="s">
        <v>315</v>
      </c>
      <c r="E210" s="644" t="s">
        <v>316</v>
      </c>
      <c r="F210" s="644" t="s">
        <v>2430</v>
      </c>
      <c r="G210" s="644" t="s">
        <v>317</v>
      </c>
      <c r="H210" s="644" t="s">
        <v>318</v>
      </c>
      <c r="I210" s="644" t="s">
        <v>316</v>
      </c>
      <c r="J210" s="644" t="s">
        <v>315</v>
      </c>
      <c r="M210" s="645">
        <v>44467.263067129599</v>
      </c>
      <c r="N210" s="645">
        <v>44733.840324074103</v>
      </c>
      <c r="O210" s="646">
        <v>2</v>
      </c>
      <c r="P210" s="646">
        <v>8192</v>
      </c>
      <c r="Q210" s="646">
        <v>1</v>
      </c>
      <c r="R210" s="646">
        <v>2</v>
      </c>
      <c r="S210" s="644" t="s">
        <v>337</v>
      </c>
      <c r="T210" s="644" t="s">
        <v>971</v>
      </c>
      <c r="U210" s="644" t="s">
        <v>321</v>
      </c>
      <c r="V210" s="644" t="s">
        <v>321</v>
      </c>
      <c r="W210" s="644" t="s">
        <v>2431</v>
      </c>
      <c r="X210" s="644" t="s">
        <v>2191</v>
      </c>
      <c r="AD210" s="644"/>
      <c r="AE210" s="644"/>
      <c r="AF210" s="646">
        <v>1</v>
      </c>
      <c r="AG210" s="646">
        <v>16384</v>
      </c>
      <c r="AH210" s="644" t="s">
        <v>338</v>
      </c>
      <c r="AK210" s="644" t="s">
        <v>321</v>
      </c>
      <c r="AL210" s="644" t="s">
        <v>322</v>
      </c>
      <c r="AM210" s="644" t="s">
        <v>323</v>
      </c>
      <c r="AN210" s="646">
        <v>-1</v>
      </c>
      <c r="AO210" s="646">
        <v>-1</v>
      </c>
      <c r="AP210" s="646">
        <v>233591</v>
      </c>
      <c r="AQ210" s="646">
        <v>119927</v>
      </c>
      <c r="AR210" s="646">
        <v>111616</v>
      </c>
      <c r="AS210" s="644" t="s">
        <v>324</v>
      </c>
      <c r="AT210" s="644" t="s">
        <v>325</v>
      </c>
      <c r="AU210" s="644" t="s">
        <v>326</v>
      </c>
      <c r="AV210" s="644"/>
      <c r="AW210" s="644"/>
      <c r="AX210" s="644" t="s">
        <v>315</v>
      </c>
      <c r="AY210" s="646">
        <v>0</v>
      </c>
      <c r="AZ210" s="646">
        <v>10000</v>
      </c>
      <c r="BA210" s="644" t="s">
        <v>315</v>
      </c>
      <c r="BB210" s="644" t="s">
        <v>315</v>
      </c>
      <c r="BC210" s="644" t="s">
        <v>335</v>
      </c>
      <c r="BD210" s="646">
        <v>9</v>
      </c>
      <c r="BE210" s="644" t="s">
        <v>328</v>
      </c>
      <c r="BF210" s="644" t="s">
        <v>329</v>
      </c>
      <c r="BG210" s="644"/>
      <c r="BH210" s="644" t="s">
        <v>2432</v>
      </c>
      <c r="BI210" s="644" t="s">
        <v>2433</v>
      </c>
      <c r="BJ210" s="644" t="s">
        <v>2433</v>
      </c>
      <c r="BK210" s="644" t="s">
        <v>2433</v>
      </c>
      <c r="BL210" s="644" t="s">
        <v>2434</v>
      </c>
      <c r="BM210" s="644"/>
      <c r="BN210" s="644"/>
      <c r="BO210" s="644" t="s">
        <v>2435</v>
      </c>
      <c r="BP210" s="644" t="s">
        <v>2436</v>
      </c>
      <c r="BQ210" s="644"/>
      <c r="BR210" s="644"/>
      <c r="BS210" s="644"/>
      <c r="BT210" s="644" t="s">
        <v>605</v>
      </c>
      <c r="BU210" s="644" t="s">
        <v>330</v>
      </c>
      <c r="BV210" s="644" t="s">
        <v>331</v>
      </c>
      <c r="BW210" s="644" t="s">
        <v>683</v>
      </c>
      <c r="BX210" s="644" t="s">
        <v>1308</v>
      </c>
      <c r="BY210" s="644" t="s">
        <v>1308</v>
      </c>
      <c r="BZ210" s="644" t="s">
        <v>2437</v>
      </c>
      <c r="CA210" s="644" t="s">
        <v>2438</v>
      </c>
      <c r="CB210" s="644" t="s">
        <v>610</v>
      </c>
      <c r="CC210" s="648" t="s">
        <v>611</v>
      </c>
      <c r="CD210" s="644"/>
      <c r="CE210" s="644"/>
      <c r="CF210" s="644" t="s">
        <v>613</v>
      </c>
      <c r="CG210" s="644" t="s">
        <v>614</v>
      </c>
      <c r="CH210" s="643" t="s">
        <v>864</v>
      </c>
    </row>
    <row r="211" spans="1:86">
      <c r="A211" s="644" t="s">
        <v>2439</v>
      </c>
      <c r="B211" s="644" t="s">
        <v>314</v>
      </c>
      <c r="C211" s="644" t="s">
        <v>315</v>
      </c>
      <c r="D211" s="644" t="s">
        <v>315</v>
      </c>
      <c r="E211" s="644" t="s">
        <v>316</v>
      </c>
      <c r="F211" s="644" t="s">
        <v>2440</v>
      </c>
      <c r="G211" s="644" t="s">
        <v>317</v>
      </c>
      <c r="H211" s="644" t="s">
        <v>318</v>
      </c>
      <c r="I211" s="644" t="s">
        <v>316</v>
      </c>
      <c r="J211" s="644" t="s">
        <v>315</v>
      </c>
      <c r="M211" s="645">
        <v>44467.274305555598</v>
      </c>
      <c r="N211" s="645">
        <v>44733.840358796297</v>
      </c>
      <c r="O211" s="646">
        <v>4</v>
      </c>
      <c r="P211" s="646">
        <v>32768</v>
      </c>
      <c r="Q211" s="646">
        <v>1</v>
      </c>
      <c r="R211" s="646">
        <v>4</v>
      </c>
      <c r="S211" s="644" t="s">
        <v>337</v>
      </c>
      <c r="T211" s="644" t="s">
        <v>971</v>
      </c>
      <c r="U211" s="644" t="s">
        <v>321</v>
      </c>
      <c r="V211" s="644" t="s">
        <v>321</v>
      </c>
      <c r="W211" s="644" t="s">
        <v>2441</v>
      </c>
      <c r="X211" s="644" t="s">
        <v>2191</v>
      </c>
      <c r="AD211" s="644"/>
      <c r="AE211" s="644"/>
      <c r="AF211" s="646">
        <v>1</v>
      </c>
      <c r="AG211" s="646">
        <v>8192</v>
      </c>
      <c r="AH211" s="644" t="s">
        <v>338</v>
      </c>
      <c r="AK211" s="644" t="s">
        <v>321</v>
      </c>
      <c r="AL211" s="644" t="s">
        <v>322</v>
      </c>
      <c r="AM211" s="644" t="s">
        <v>323</v>
      </c>
      <c r="AN211" s="646">
        <v>-1</v>
      </c>
      <c r="AO211" s="646">
        <v>-1</v>
      </c>
      <c r="AP211" s="646">
        <v>1511555</v>
      </c>
      <c r="AQ211" s="646">
        <v>522667</v>
      </c>
      <c r="AR211" s="646">
        <v>489768</v>
      </c>
      <c r="AS211" s="644" t="s">
        <v>324</v>
      </c>
      <c r="AT211" s="644" t="s">
        <v>325</v>
      </c>
      <c r="AU211" s="644" t="s">
        <v>326</v>
      </c>
      <c r="AV211" s="644"/>
      <c r="AW211" s="644"/>
      <c r="AX211" s="644" t="s">
        <v>315</v>
      </c>
      <c r="AY211" s="646">
        <v>0</v>
      </c>
      <c r="AZ211" s="646">
        <v>10000</v>
      </c>
      <c r="BA211" s="644" t="s">
        <v>315</v>
      </c>
      <c r="BB211" s="644" t="s">
        <v>315</v>
      </c>
      <c r="BC211" s="644" t="s">
        <v>335</v>
      </c>
      <c r="BD211" s="646">
        <v>15</v>
      </c>
      <c r="BE211" s="644" t="s">
        <v>328</v>
      </c>
      <c r="BF211" s="644" t="s">
        <v>329</v>
      </c>
      <c r="BG211" s="644"/>
      <c r="BH211" s="644" t="s">
        <v>2442</v>
      </c>
      <c r="BI211" s="644" t="s">
        <v>2443</v>
      </c>
      <c r="BJ211" s="644" t="s">
        <v>2443</v>
      </c>
      <c r="BK211" s="644" t="s">
        <v>2443</v>
      </c>
      <c r="BL211" s="644" t="s">
        <v>2434</v>
      </c>
      <c r="BM211" s="644"/>
      <c r="BN211" s="644"/>
      <c r="BO211" s="644" t="s">
        <v>2444</v>
      </c>
      <c r="BP211" s="644" t="s">
        <v>2445</v>
      </c>
      <c r="BQ211" s="644"/>
      <c r="BR211" s="644"/>
      <c r="BS211" s="644"/>
      <c r="BT211" s="644" t="s">
        <v>605</v>
      </c>
      <c r="BU211" s="644" t="s">
        <v>330</v>
      </c>
      <c r="BV211" s="644" t="s">
        <v>331</v>
      </c>
      <c r="BW211" s="644" t="s">
        <v>698</v>
      </c>
      <c r="BX211" s="644" t="s">
        <v>1308</v>
      </c>
      <c r="BY211" s="644" t="s">
        <v>1308</v>
      </c>
      <c r="BZ211" s="644" t="s">
        <v>2446</v>
      </c>
      <c r="CA211" s="644" t="s">
        <v>2447</v>
      </c>
      <c r="CB211" s="644" t="s">
        <v>610</v>
      </c>
      <c r="CC211" s="648" t="s">
        <v>611</v>
      </c>
      <c r="CD211" s="644"/>
      <c r="CE211" s="644"/>
      <c r="CF211" s="644" t="s">
        <v>613</v>
      </c>
      <c r="CG211" s="644" t="s">
        <v>614</v>
      </c>
      <c r="CH211" s="643" t="s">
        <v>864</v>
      </c>
    </row>
    <row r="212" spans="1:86">
      <c r="A212" s="644" t="s">
        <v>2448</v>
      </c>
      <c r="B212" s="644" t="s">
        <v>314</v>
      </c>
      <c r="C212" s="644" t="s">
        <v>315</v>
      </c>
      <c r="D212" s="644" t="s">
        <v>315</v>
      </c>
      <c r="E212" s="644" t="s">
        <v>316</v>
      </c>
      <c r="F212" s="644" t="s">
        <v>2449</v>
      </c>
      <c r="G212" s="644" t="s">
        <v>317</v>
      </c>
      <c r="H212" s="644" t="s">
        <v>318</v>
      </c>
      <c r="I212" s="644" t="s">
        <v>316</v>
      </c>
      <c r="J212" s="644" t="s">
        <v>315</v>
      </c>
      <c r="M212" s="645">
        <v>44467.268229166701</v>
      </c>
      <c r="N212" s="645">
        <v>44733.840451388904</v>
      </c>
      <c r="O212" s="646">
        <v>4</v>
      </c>
      <c r="P212" s="646">
        <v>16384</v>
      </c>
      <c r="Q212" s="646">
        <v>1</v>
      </c>
      <c r="R212" s="646">
        <v>3</v>
      </c>
      <c r="S212" s="644" t="s">
        <v>337</v>
      </c>
      <c r="T212" s="644" t="s">
        <v>971</v>
      </c>
      <c r="U212" s="644" t="s">
        <v>321</v>
      </c>
      <c r="V212" s="644" t="s">
        <v>321</v>
      </c>
      <c r="W212" s="644" t="s">
        <v>2450</v>
      </c>
      <c r="X212" s="644" t="s">
        <v>2191</v>
      </c>
      <c r="AD212" s="644"/>
      <c r="AE212" s="644"/>
      <c r="AF212" s="646">
        <v>1</v>
      </c>
      <c r="AG212" s="646">
        <v>16384</v>
      </c>
      <c r="AH212" s="644" t="s">
        <v>338</v>
      </c>
      <c r="AK212" s="644" t="s">
        <v>321</v>
      </c>
      <c r="AL212" s="644" t="s">
        <v>322</v>
      </c>
      <c r="AM212" s="644" t="s">
        <v>323</v>
      </c>
      <c r="AN212" s="646">
        <v>-1</v>
      </c>
      <c r="AO212" s="646">
        <v>-1</v>
      </c>
      <c r="AP212" s="646">
        <v>344200</v>
      </c>
      <c r="AQ212" s="646">
        <v>162248</v>
      </c>
      <c r="AR212" s="646">
        <v>145728</v>
      </c>
      <c r="AS212" s="644" t="s">
        <v>324</v>
      </c>
      <c r="AT212" s="644" t="s">
        <v>325</v>
      </c>
      <c r="AU212" s="644" t="s">
        <v>326</v>
      </c>
      <c r="AV212" s="644"/>
      <c r="AW212" s="644"/>
      <c r="AX212" s="644" t="s">
        <v>315</v>
      </c>
      <c r="AY212" s="646">
        <v>0</v>
      </c>
      <c r="AZ212" s="646">
        <v>10000</v>
      </c>
      <c r="BA212" s="644" t="s">
        <v>315</v>
      </c>
      <c r="BB212" s="644" t="s">
        <v>315</v>
      </c>
      <c r="BC212" s="644" t="s">
        <v>335</v>
      </c>
      <c r="BD212" s="646">
        <v>11</v>
      </c>
      <c r="BE212" s="644" t="s">
        <v>328</v>
      </c>
      <c r="BF212" s="644" t="s">
        <v>329</v>
      </c>
      <c r="BG212" s="644"/>
      <c r="BH212" s="644" t="s">
        <v>2451</v>
      </c>
      <c r="BI212" s="644" t="s">
        <v>2452</v>
      </c>
      <c r="BJ212" s="644" t="s">
        <v>2452</v>
      </c>
      <c r="BK212" s="644" t="s">
        <v>2452</v>
      </c>
      <c r="BL212" s="644" t="s">
        <v>2326</v>
      </c>
      <c r="BM212" s="644"/>
      <c r="BN212" s="644"/>
      <c r="BO212" s="644" t="s">
        <v>2453</v>
      </c>
      <c r="BP212" s="644" t="s">
        <v>2454</v>
      </c>
      <c r="BQ212" s="644"/>
      <c r="BR212" s="644"/>
      <c r="BS212" s="644"/>
      <c r="BT212" s="644" t="s">
        <v>605</v>
      </c>
      <c r="BU212" s="644" t="s">
        <v>330</v>
      </c>
      <c r="BV212" s="644" t="s">
        <v>331</v>
      </c>
      <c r="BW212" s="644" t="s">
        <v>698</v>
      </c>
      <c r="BX212" s="644" t="s">
        <v>1308</v>
      </c>
      <c r="BY212" s="644" t="s">
        <v>1308</v>
      </c>
      <c r="BZ212" s="644" t="s">
        <v>2455</v>
      </c>
      <c r="CA212" s="644" t="s">
        <v>2456</v>
      </c>
      <c r="CB212" s="644" t="s">
        <v>610</v>
      </c>
      <c r="CC212" s="648" t="s">
        <v>611</v>
      </c>
      <c r="CD212" s="644"/>
      <c r="CE212" s="644"/>
      <c r="CF212" s="644" t="s">
        <v>613</v>
      </c>
      <c r="CG212" s="644" t="s">
        <v>614</v>
      </c>
      <c r="CH212" s="643" t="s">
        <v>864</v>
      </c>
    </row>
    <row r="213" spans="1:86">
      <c r="A213" s="644" t="s">
        <v>2457</v>
      </c>
      <c r="B213" s="644" t="s">
        <v>314</v>
      </c>
      <c r="C213" s="644" t="s">
        <v>315</v>
      </c>
      <c r="D213" s="644" t="s">
        <v>315</v>
      </c>
      <c r="E213" s="644" t="s">
        <v>316</v>
      </c>
      <c r="F213" s="644" t="s">
        <v>2458</v>
      </c>
      <c r="G213" s="644" t="s">
        <v>317</v>
      </c>
      <c r="H213" s="644" t="s">
        <v>318</v>
      </c>
      <c r="I213" s="644" t="s">
        <v>316</v>
      </c>
      <c r="J213" s="644" t="s">
        <v>315</v>
      </c>
      <c r="M213" s="645">
        <v>44467.087337962999</v>
      </c>
      <c r="N213" s="645">
        <v>44733.840219907397</v>
      </c>
      <c r="O213" s="646">
        <v>2</v>
      </c>
      <c r="P213" s="646">
        <v>8192</v>
      </c>
      <c r="Q213" s="646">
        <v>1</v>
      </c>
      <c r="R213" s="646">
        <v>2</v>
      </c>
      <c r="S213" s="644" t="s">
        <v>337</v>
      </c>
      <c r="T213" s="644" t="s">
        <v>971</v>
      </c>
      <c r="U213" s="644" t="s">
        <v>321</v>
      </c>
      <c r="V213" s="644" t="s">
        <v>321</v>
      </c>
      <c r="W213" s="644" t="s">
        <v>2459</v>
      </c>
      <c r="X213" s="644" t="s">
        <v>2191</v>
      </c>
      <c r="AD213" s="644"/>
      <c r="AE213" s="644"/>
      <c r="AF213" s="646">
        <v>1</v>
      </c>
      <c r="AG213" s="646">
        <v>16384</v>
      </c>
      <c r="AH213" s="644" t="s">
        <v>338</v>
      </c>
      <c r="AK213" s="644" t="s">
        <v>321</v>
      </c>
      <c r="AL213" s="644" t="s">
        <v>322</v>
      </c>
      <c r="AM213" s="644" t="s">
        <v>323</v>
      </c>
      <c r="AN213" s="646">
        <v>-1</v>
      </c>
      <c r="AO213" s="646">
        <v>-1</v>
      </c>
      <c r="AP213" s="646">
        <v>127908</v>
      </c>
      <c r="AQ213" s="646">
        <v>79424</v>
      </c>
      <c r="AR213" s="646">
        <v>71112</v>
      </c>
      <c r="AS213" s="644" t="s">
        <v>324</v>
      </c>
      <c r="AT213" s="644" t="s">
        <v>325</v>
      </c>
      <c r="AU213" s="644" t="s">
        <v>326</v>
      </c>
      <c r="AV213" s="644"/>
      <c r="AW213" s="644"/>
      <c r="AX213" s="644" t="s">
        <v>315</v>
      </c>
      <c r="AY213" s="646">
        <v>0</v>
      </c>
      <c r="AZ213" s="646">
        <v>10000</v>
      </c>
      <c r="BA213" s="644" t="s">
        <v>315</v>
      </c>
      <c r="BB213" s="644" t="s">
        <v>315</v>
      </c>
      <c r="BC213" s="644" t="s">
        <v>335</v>
      </c>
      <c r="BD213" s="646">
        <v>9</v>
      </c>
      <c r="BE213" s="644" t="s">
        <v>328</v>
      </c>
      <c r="BF213" s="644" t="s">
        <v>329</v>
      </c>
      <c r="BG213" s="644"/>
      <c r="BH213" s="644" t="s">
        <v>2460</v>
      </c>
      <c r="BI213" s="644" t="s">
        <v>2461</v>
      </c>
      <c r="BJ213" s="644" t="s">
        <v>2461</v>
      </c>
      <c r="BK213" s="644" t="s">
        <v>2461</v>
      </c>
      <c r="BL213" s="644" t="s">
        <v>2326</v>
      </c>
      <c r="BM213" s="644"/>
      <c r="BN213" s="644"/>
      <c r="BO213" s="644" t="s">
        <v>2462</v>
      </c>
      <c r="BP213" s="644" t="s">
        <v>2463</v>
      </c>
      <c r="BQ213" s="644"/>
      <c r="BR213" s="644"/>
      <c r="BS213" s="644"/>
      <c r="BT213" s="644" t="s">
        <v>605</v>
      </c>
      <c r="BU213" s="644" t="s">
        <v>330</v>
      </c>
      <c r="BV213" s="644" t="s">
        <v>331</v>
      </c>
      <c r="BW213" s="644" t="s">
        <v>622</v>
      </c>
      <c r="BX213" s="644" t="s">
        <v>1308</v>
      </c>
      <c r="BY213" s="644" t="s">
        <v>1308</v>
      </c>
      <c r="BZ213" s="644" t="s">
        <v>2464</v>
      </c>
      <c r="CA213" s="644" t="s">
        <v>2465</v>
      </c>
      <c r="CB213" s="644" t="s">
        <v>610</v>
      </c>
      <c r="CC213" s="648" t="s">
        <v>611</v>
      </c>
      <c r="CD213" s="644"/>
      <c r="CE213" s="644"/>
      <c r="CF213" s="644" t="s">
        <v>613</v>
      </c>
      <c r="CG213" s="644" t="s">
        <v>614</v>
      </c>
      <c r="CH213" s="643" t="s">
        <v>864</v>
      </c>
    </row>
    <row r="214" spans="1:86">
      <c r="A214" s="644" t="s">
        <v>2466</v>
      </c>
      <c r="B214" s="644" t="s">
        <v>314</v>
      </c>
      <c r="C214" s="644" t="s">
        <v>315</v>
      </c>
      <c r="D214" s="644" t="s">
        <v>315</v>
      </c>
      <c r="E214" s="644" t="s">
        <v>316</v>
      </c>
      <c r="F214" s="644" t="s">
        <v>2466</v>
      </c>
      <c r="G214" s="644" t="s">
        <v>317</v>
      </c>
      <c r="H214" s="644" t="s">
        <v>318</v>
      </c>
      <c r="I214" s="644" t="s">
        <v>316</v>
      </c>
      <c r="J214" s="644" t="s">
        <v>315</v>
      </c>
      <c r="M214" s="645">
        <v>44616.464386574102</v>
      </c>
      <c r="N214" s="645">
        <v>44733.8338657407</v>
      </c>
      <c r="O214" s="646">
        <v>4</v>
      </c>
      <c r="P214" s="646">
        <v>8192</v>
      </c>
      <c r="Q214" s="646">
        <v>1</v>
      </c>
      <c r="R214" s="646">
        <v>2</v>
      </c>
      <c r="S214" s="644" t="s">
        <v>319</v>
      </c>
      <c r="T214" s="644" t="s">
        <v>320</v>
      </c>
      <c r="U214" s="644" t="s">
        <v>321</v>
      </c>
      <c r="V214" s="644" t="s">
        <v>321</v>
      </c>
      <c r="W214" s="644" t="s">
        <v>2467</v>
      </c>
      <c r="X214" s="644" t="s">
        <v>757</v>
      </c>
      <c r="AD214" s="644"/>
      <c r="AE214" s="644"/>
      <c r="AF214" s="646">
        <v>1</v>
      </c>
      <c r="AG214" s="646">
        <v>8192</v>
      </c>
      <c r="AH214" s="644" t="s">
        <v>338</v>
      </c>
      <c r="AK214" s="644" t="s">
        <v>321</v>
      </c>
      <c r="AL214" s="644" t="s">
        <v>322</v>
      </c>
      <c r="AM214" s="644" t="s">
        <v>323</v>
      </c>
      <c r="AN214" s="646">
        <v>-1</v>
      </c>
      <c r="AO214" s="646">
        <v>-1</v>
      </c>
      <c r="AP214" s="646">
        <v>335969</v>
      </c>
      <c r="AQ214" s="646">
        <v>56261</v>
      </c>
      <c r="AR214" s="646">
        <v>47972</v>
      </c>
      <c r="AS214" s="644" t="s">
        <v>324</v>
      </c>
      <c r="AT214" s="644" t="s">
        <v>325</v>
      </c>
      <c r="AU214" s="644" t="s">
        <v>326</v>
      </c>
      <c r="AV214" s="644"/>
      <c r="AW214" s="644"/>
      <c r="AX214" s="644" t="s">
        <v>315</v>
      </c>
      <c r="AY214" s="646">
        <v>0</v>
      </c>
      <c r="AZ214" s="646">
        <v>10000</v>
      </c>
      <c r="BA214" s="644" t="s">
        <v>315</v>
      </c>
      <c r="BB214" s="644" t="s">
        <v>315</v>
      </c>
      <c r="BC214" s="644" t="s">
        <v>327</v>
      </c>
      <c r="BD214" s="646">
        <v>15</v>
      </c>
      <c r="BE214" s="644" t="s">
        <v>328</v>
      </c>
      <c r="BF214" s="644" t="s">
        <v>329</v>
      </c>
      <c r="BG214" s="644"/>
      <c r="BH214" s="644" t="s">
        <v>2468</v>
      </c>
      <c r="BI214" s="644" t="s">
        <v>2469</v>
      </c>
      <c r="BJ214" s="644" t="s">
        <v>2469</v>
      </c>
      <c r="BK214" s="644" t="s">
        <v>2469</v>
      </c>
      <c r="BL214" s="644"/>
      <c r="BM214" s="644"/>
      <c r="BN214" s="644"/>
      <c r="BO214" s="644" t="s">
        <v>2470</v>
      </c>
      <c r="BP214" s="644" t="s">
        <v>2471</v>
      </c>
      <c r="BQ214" s="644"/>
      <c r="BR214" s="644"/>
      <c r="BS214" s="644"/>
      <c r="BT214" s="644" t="s">
        <v>605</v>
      </c>
      <c r="BU214" s="644" t="s">
        <v>330</v>
      </c>
      <c r="BV214" s="644" t="s">
        <v>331</v>
      </c>
      <c r="BW214" s="644" t="s">
        <v>660</v>
      </c>
      <c r="BX214" s="644" t="s">
        <v>861</v>
      </c>
      <c r="BY214" s="644" t="s">
        <v>861</v>
      </c>
      <c r="BZ214" s="644" t="s">
        <v>2472</v>
      </c>
      <c r="CA214" s="644" t="s">
        <v>2473</v>
      </c>
      <c r="CB214" s="644" t="s">
        <v>610</v>
      </c>
      <c r="CC214" s="648" t="s">
        <v>611</v>
      </c>
      <c r="CD214" s="644"/>
      <c r="CE214" s="644"/>
      <c r="CF214" s="644" t="s">
        <v>613</v>
      </c>
      <c r="CG214" s="644" t="s">
        <v>614</v>
      </c>
      <c r="CH214" s="643" t="s">
        <v>864</v>
      </c>
    </row>
    <row r="215" spans="1:86">
      <c r="A215" s="644" t="s">
        <v>2474</v>
      </c>
      <c r="B215" s="644" t="s">
        <v>314</v>
      </c>
      <c r="C215" s="644" t="s">
        <v>315</v>
      </c>
      <c r="D215" s="644" t="s">
        <v>315</v>
      </c>
      <c r="E215" s="644" t="s">
        <v>316</v>
      </c>
      <c r="F215" s="644" t="s">
        <v>2475</v>
      </c>
      <c r="G215" s="644" t="s">
        <v>317</v>
      </c>
      <c r="H215" s="644" t="s">
        <v>318</v>
      </c>
      <c r="I215" s="644" t="s">
        <v>316</v>
      </c>
      <c r="J215" s="644" t="s">
        <v>315</v>
      </c>
      <c r="M215" s="645">
        <v>25568.75</v>
      </c>
      <c r="N215" s="645">
        <v>44733.836909722202</v>
      </c>
      <c r="O215" s="646">
        <v>2</v>
      </c>
      <c r="P215" s="646">
        <v>10240</v>
      </c>
      <c r="Q215" s="646">
        <v>1</v>
      </c>
      <c r="R215" s="646">
        <v>2</v>
      </c>
      <c r="S215" s="644" t="s">
        <v>319</v>
      </c>
      <c r="T215" s="644" t="s">
        <v>320</v>
      </c>
      <c r="V215" s="644" t="s">
        <v>321</v>
      </c>
      <c r="W215" s="644" t="s">
        <v>2476</v>
      </c>
      <c r="X215" s="644" t="s">
        <v>1811</v>
      </c>
      <c r="AD215" s="644"/>
      <c r="AE215" s="644"/>
      <c r="AF215" s="646">
        <v>1</v>
      </c>
      <c r="AG215" s="646">
        <v>4096</v>
      </c>
      <c r="AH215" s="644" t="s">
        <v>714</v>
      </c>
      <c r="AK215" s="644" t="s">
        <v>321</v>
      </c>
      <c r="AL215" s="644" t="s">
        <v>322</v>
      </c>
      <c r="AM215" s="644" t="s">
        <v>323</v>
      </c>
      <c r="AN215" s="646">
        <v>-1</v>
      </c>
      <c r="AO215" s="646">
        <v>-1</v>
      </c>
      <c r="AP215" s="646">
        <v>492233</v>
      </c>
      <c r="AQ215" s="646">
        <v>492233</v>
      </c>
      <c r="AR215" s="646">
        <v>481908</v>
      </c>
      <c r="AS215" s="644" t="s">
        <v>324</v>
      </c>
      <c r="AT215" s="644" t="s">
        <v>325</v>
      </c>
      <c r="AU215" s="644" t="s">
        <v>326</v>
      </c>
      <c r="AV215" s="644"/>
      <c r="AW215" s="644"/>
      <c r="AX215" s="644" t="s">
        <v>315</v>
      </c>
      <c r="AY215" s="646">
        <v>0</v>
      </c>
      <c r="AZ215" s="646">
        <v>10000</v>
      </c>
      <c r="BA215" s="644" t="s">
        <v>315</v>
      </c>
      <c r="BB215" s="644" t="s">
        <v>315</v>
      </c>
      <c r="BC215" s="644" t="s">
        <v>335</v>
      </c>
      <c r="BD215" s="646">
        <v>15</v>
      </c>
      <c r="BE215" s="644" t="s">
        <v>328</v>
      </c>
      <c r="BF215" s="644" t="s">
        <v>329</v>
      </c>
      <c r="BG215" s="644"/>
      <c r="BH215" s="644" t="s">
        <v>2477</v>
      </c>
      <c r="BI215" s="644" t="s">
        <v>2478</v>
      </c>
      <c r="BJ215" s="644" t="s">
        <v>2478</v>
      </c>
      <c r="BK215" s="644" t="s">
        <v>2478</v>
      </c>
      <c r="BL215" s="644" t="s">
        <v>2479</v>
      </c>
      <c r="BM215" s="644"/>
      <c r="BN215" s="644"/>
      <c r="BO215" s="644" t="s">
        <v>2480</v>
      </c>
      <c r="BP215" s="644" t="s">
        <v>2481</v>
      </c>
      <c r="BQ215" s="644"/>
      <c r="BR215" s="644"/>
      <c r="BS215" s="644"/>
      <c r="BT215" s="644" t="s">
        <v>605</v>
      </c>
      <c r="BU215" s="644" t="s">
        <v>330</v>
      </c>
      <c r="BV215" s="644" t="s">
        <v>720</v>
      </c>
      <c r="BW215" s="644" t="s">
        <v>860</v>
      </c>
      <c r="BX215" s="644" t="s">
        <v>343</v>
      </c>
      <c r="BY215" s="644" t="s">
        <v>343</v>
      </c>
      <c r="BZ215" s="644" t="s">
        <v>2482</v>
      </c>
      <c r="CA215" s="644" t="s">
        <v>2483</v>
      </c>
      <c r="CB215" s="644" t="s">
        <v>610</v>
      </c>
      <c r="CC215" s="648" t="s">
        <v>611</v>
      </c>
      <c r="CD215" s="644"/>
      <c r="CE215" s="644"/>
      <c r="CF215" s="644" t="s">
        <v>613</v>
      </c>
      <c r="CG215" s="644" t="s">
        <v>614</v>
      </c>
      <c r="CH215" s="643" t="s">
        <v>864</v>
      </c>
    </row>
    <row r="216" spans="1:86">
      <c r="A216" s="644" t="s">
        <v>2484</v>
      </c>
      <c r="B216" s="644" t="s">
        <v>314</v>
      </c>
      <c r="C216" s="644" t="s">
        <v>315</v>
      </c>
      <c r="D216" s="644" t="s">
        <v>315</v>
      </c>
      <c r="E216" s="644" t="s">
        <v>316</v>
      </c>
      <c r="F216" s="644" t="s">
        <v>2485</v>
      </c>
      <c r="G216" s="644" t="s">
        <v>317</v>
      </c>
      <c r="H216" s="644" t="s">
        <v>318</v>
      </c>
      <c r="I216" s="644" t="s">
        <v>316</v>
      </c>
      <c r="J216" s="644" t="s">
        <v>315</v>
      </c>
      <c r="M216" s="645">
        <v>43984.736215277801</v>
      </c>
      <c r="N216" s="645">
        <v>44739.536898148202</v>
      </c>
      <c r="O216" s="646">
        <v>2</v>
      </c>
      <c r="P216" s="646">
        <v>40960</v>
      </c>
      <c r="Q216" s="646">
        <v>1</v>
      </c>
      <c r="R216" s="646">
        <v>6</v>
      </c>
      <c r="S216" s="644" t="s">
        <v>319</v>
      </c>
      <c r="T216" s="644" t="s">
        <v>320</v>
      </c>
      <c r="U216" s="644" t="s">
        <v>321</v>
      </c>
      <c r="V216" s="644" t="s">
        <v>321</v>
      </c>
      <c r="W216" s="644" t="s">
        <v>2486</v>
      </c>
      <c r="X216" s="644" t="s">
        <v>982</v>
      </c>
      <c r="AD216" s="644"/>
      <c r="AE216" s="644"/>
      <c r="AF216" s="646">
        <v>1</v>
      </c>
      <c r="AG216" s="646">
        <v>8192</v>
      </c>
      <c r="AH216" s="644" t="s">
        <v>338</v>
      </c>
      <c r="AK216" s="644" t="s">
        <v>321</v>
      </c>
      <c r="AL216" s="644" t="s">
        <v>322</v>
      </c>
      <c r="AM216" s="644" t="s">
        <v>323</v>
      </c>
      <c r="AN216" s="646">
        <v>-1</v>
      </c>
      <c r="AO216" s="646">
        <v>-1</v>
      </c>
      <c r="AP216" s="646">
        <v>2489908</v>
      </c>
      <c r="AQ216" s="646">
        <v>2457532</v>
      </c>
      <c r="AR216" s="646">
        <v>2416480</v>
      </c>
      <c r="AS216" s="644" t="s">
        <v>324</v>
      </c>
      <c r="AT216" s="644" t="s">
        <v>325</v>
      </c>
      <c r="AU216" s="644" t="s">
        <v>326</v>
      </c>
      <c r="AV216" s="644"/>
      <c r="AW216" s="644"/>
      <c r="AX216" s="644" t="s">
        <v>315</v>
      </c>
      <c r="AY216" s="646">
        <v>0</v>
      </c>
      <c r="AZ216" s="646">
        <v>10000</v>
      </c>
      <c r="BA216" s="644" t="s">
        <v>315</v>
      </c>
      <c r="BB216" s="644" t="s">
        <v>315</v>
      </c>
      <c r="BC216" s="644" t="s">
        <v>327</v>
      </c>
      <c r="BD216" s="646">
        <v>15</v>
      </c>
      <c r="BE216" s="644" t="s">
        <v>328</v>
      </c>
      <c r="BF216" s="644" t="s">
        <v>329</v>
      </c>
      <c r="BG216" s="644"/>
      <c r="BH216" s="644" t="s">
        <v>2487</v>
      </c>
      <c r="BI216" s="644" t="s">
        <v>2488</v>
      </c>
      <c r="BJ216" s="644" t="s">
        <v>2488</v>
      </c>
      <c r="BK216" s="644" t="s">
        <v>2488</v>
      </c>
      <c r="BL216" s="644"/>
      <c r="BM216" s="644"/>
      <c r="BN216" s="644"/>
      <c r="BO216" s="644" t="s">
        <v>2489</v>
      </c>
      <c r="BP216" s="644"/>
      <c r="BQ216" s="644"/>
      <c r="BR216" s="644"/>
      <c r="BS216" s="644"/>
      <c r="BT216" s="644" t="s">
        <v>605</v>
      </c>
      <c r="BU216" s="644" t="s">
        <v>330</v>
      </c>
      <c r="BV216" s="644" t="s">
        <v>331</v>
      </c>
      <c r="BW216" s="644" t="s">
        <v>742</v>
      </c>
      <c r="BX216" s="644" t="s">
        <v>861</v>
      </c>
      <c r="BY216" s="644" t="s">
        <v>861</v>
      </c>
      <c r="BZ216" s="644" t="s">
        <v>2490</v>
      </c>
      <c r="CA216" s="644" t="s">
        <v>2491</v>
      </c>
      <c r="CB216" s="644" t="s">
        <v>610</v>
      </c>
      <c r="CC216" s="648" t="s">
        <v>611</v>
      </c>
      <c r="CD216" s="644"/>
      <c r="CE216" s="644" t="s">
        <v>612</v>
      </c>
      <c r="CF216" s="644" t="s">
        <v>613</v>
      </c>
      <c r="CG216" s="644" t="s">
        <v>614</v>
      </c>
      <c r="CH216" s="643" t="s">
        <v>864</v>
      </c>
    </row>
    <row r="217" spans="1:86">
      <c r="A217" s="644" t="s">
        <v>2492</v>
      </c>
      <c r="B217" s="644" t="s">
        <v>314</v>
      </c>
      <c r="C217" s="644" t="s">
        <v>315</v>
      </c>
      <c r="D217" s="644" t="s">
        <v>315</v>
      </c>
      <c r="E217" s="644" t="s">
        <v>316</v>
      </c>
      <c r="F217" s="644" t="s">
        <v>2493</v>
      </c>
      <c r="G217" s="644" t="s">
        <v>317</v>
      </c>
      <c r="H217" s="644" t="s">
        <v>318</v>
      </c>
      <c r="I217" s="644" t="s">
        <v>316</v>
      </c>
      <c r="J217" s="644" t="s">
        <v>315</v>
      </c>
      <c r="M217" s="645">
        <v>43698.523414351897</v>
      </c>
      <c r="N217" s="645">
        <v>44733.836805555598</v>
      </c>
      <c r="O217" s="646">
        <v>4</v>
      </c>
      <c r="P217" s="646">
        <v>32768</v>
      </c>
      <c r="Q217" s="646">
        <v>1</v>
      </c>
      <c r="R217" s="646">
        <v>1</v>
      </c>
      <c r="S217" s="644" t="s">
        <v>319</v>
      </c>
      <c r="T217" s="644" t="s">
        <v>320</v>
      </c>
      <c r="U217" s="644" t="s">
        <v>321</v>
      </c>
      <c r="V217" s="644" t="s">
        <v>321</v>
      </c>
      <c r="W217" s="644" t="s">
        <v>2494</v>
      </c>
      <c r="X217" s="644" t="s">
        <v>757</v>
      </c>
      <c r="AD217" s="644"/>
      <c r="AE217" s="644"/>
      <c r="AF217" s="646">
        <v>1</v>
      </c>
      <c r="AG217" s="646">
        <v>8192</v>
      </c>
      <c r="AH217" s="644" t="s">
        <v>714</v>
      </c>
      <c r="AK217" s="644" t="s">
        <v>321</v>
      </c>
      <c r="AL217" s="644" t="s">
        <v>322</v>
      </c>
      <c r="AM217" s="644" t="s">
        <v>323</v>
      </c>
      <c r="AN217" s="646">
        <v>-1</v>
      </c>
      <c r="AO217" s="646">
        <v>-1</v>
      </c>
      <c r="AP217" s="646">
        <v>192736</v>
      </c>
      <c r="AQ217" s="646">
        <v>192736</v>
      </c>
      <c r="AR217" s="646">
        <v>159880</v>
      </c>
      <c r="AS217" s="644" t="s">
        <v>324</v>
      </c>
      <c r="AT217" s="644" t="s">
        <v>325</v>
      </c>
      <c r="AU217" s="644" t="s">
        <v>326</v>
      </c>
      <c r="AV217" s="644"/>
      <c r="AW217" s="644"/>
      <c r="AX217" s="644" t="s">
        <v>315</v>
      </c>
      <c r="AY217" s="646">
        <v>0</v>
      </c>
      <c r="AZ217" s="646">
        <v>10000</v>
      </c>
      <c r="BA217" s="644" t="s">
        <v>315</v>
      </c>
      <c r="BB217" s="644" t="s">
        <v>315</v>
      </c>
      <c r="BC217" s="644" t="s">
        <v>327</v>
      </c>
      <c r="BD217" s="646">
        <v>15</v>
      </c>
      <c r="BE217" s="644" t="s">
        <v>328</v>
      </c>
      <c r="BF217" s="644" t="s">
        <v>329</v>
      </c>
      <c r="BG217" s="644"/>
      <c r="BH217" s="644" t="s">
        <v>2495</v>
      </c>
      <c r="BI217" s="644" t="s">
        <v>2496</v>
      </c>
      <c r="BJ217" s="644" t="s">
        <v>2496</v>
      </c>
      <c r="BK217" s="644" t="s">
        <v>2496</v>
      </c>
      <c r="BL217" s="644" t="s">
        <v>2497</v>
      </c>
      <c r="BM217" s="644"/>
      <c r="BN217" s="644"/>
      <c r="BO217" s="644" t="s">
        <v>2498</v>
      </c>
      <c r="BP217" s="644" t="s">
        <v>2499</v>
      </c>
      <c r="BQ217" s="644"/>
      <c r="BR217" s="644"/>
      <c r="BS217" s="644"/>
      <c r="BT217" s="644" t="s">
        <v>605</v>
      </c>
      <c r="BU217" s="644" t="s">
        <v>330</v>
      </c>
      <c r="BV217" s="644" t="s">
        <v>720</v>
      </c>
      <c r="BW217" s="644" t="s">
        <v>1464</v>
      </c>
      <c r="BX217" s="644" t="s">
        <v>861</v>
      </c>
      <c r="BY217" s="644" t="s">
        <v>861</v>
      </c>
      <c r="BZ217" s="644" t="s">
        <v>2500</v>
      </c>
      <c r="CA217" s="644" t="s">
        <v>2501</v>
      </c>
      <c r="CB217" s="644" t="s">
        <v>610</v>
      </c>
      <c r="CC217" s="648" t="s">
        <v>611</v>
      </c>
      <c r="CD217" s="644"/>
      <c r="CE217" s="644"/>
      <c r="CF217" s="644" t="s">
        <v>613</v>
      </c>
      <c r="CG217" s="644" t="s">
        <v>614</v>
      </c>
      <c r="CH217" s="643" t="s">
        <v>864</v>
      </c>
    </row>
    <row r="218" spans="1:86">
      <c r="A218" s="644" t="s">
        <v>2502</v>
      </c>
      <c r="B218" s="644" t="s">
        <v>314</v>
      </c>
      <c r="C218" s="644" t="s">
        <v>315</v>
      </c>
      <c r="D218" s="644" t="s">
        <v>315</v>
      </c>
      <c r="E218" s="644" t="s">
        <v>316</v>
      </c>
      <c r="F218" s="644" t="s">
        <v>2503</v>
      </c>
      <c r="G218" s="644" t="s">
        <v>317</v>
      </c>
      <c r="H218" s="644" t="s">
        <v>318</v>
      </c>
      <c r="I218" s="644" t="s">
        <v>316</v>
      </c>
      <c r="J218" s="644" t="s">
        <v>315</v>
      </c>
      <c r="M218" s="645">
        <v>43928.402743055602</v>
      </c>
      <c r="N218" s="645">
        <v>44733.8368402778</v>
      </c>
      <c r="O218" s="646">
        <v>4</v>
      </c>
      <c r="P218" s="646">
        <v>32768</v>
      </c>
      <c r="Q218" s="646">
        <v>1</v>
      </c>
      <c r="R218" s="646">
        <v>1</v>
      </c>
      <c r="S218" s="644" t="s">
        <v>319</v>
      </c>
      <c r="T218" s="644" t="s">
        <v>320</v>
      </c>
      <c r="U218" s="644" t="s">
        <v>321</v>
      </c>
      <c r="V218" s="644" t="s">
        <v>321</v>
      </c>
      <c r="W218" s="644" t="s">
        <v>2504</v>
      </c>
      <c r="X218" s="644" t="s">
        <v>757</v>
      </c>
      <c r="AD218" s="644"/>
      <c r="AE218" s="644"/>
      <c r="AF218" s="646">
        <v>1</v>
      </c>
      <c r="AG218" s="646">
        <v>0</v>
      </c>
      <c r="AH218" s="644" t="s">
        <v>714</v>
      </c>
      <c r="AK218" s="644" t="s">
        <v>321</v>
      </c>
      <c r="AL218" s="644" t="s">
        <v>322</v>
      </c>
      <c r="AM218" s="644" t="s">
        <v>323</v>
      </c>
      <c r="AN218" s="646">
        <v>-1</v>
      </c>
      <c r="AO218" s="646">
        <v>-1</v>
      </c>
      <c r="AP218" s="646">
        <v>155736</v>
      </c>
      <c r="AQ218" s="646">
        <v>119720</v>
      </c>
      <c r="AR218" s="646">
        <v>86864</v>
      </c>
      <c r="AS218" s="644" t="s">
        <v>324</v>
      </c>
      <c r="AT218" s="644" t="s">
        <v>325</v>
      </c>
      <c r="AU218" s="644" t="s">
        <v>326</v>
      </c>
      <c r="AV218" s="644"/>
      <c r="AW218" s="644"/>
      <c r="AX218" s="644" t="s">
        <v>315</v>
      </c>
      <c r="AY218" s="646">
        <v>0</v>
      </c>
      <c r="AZ218" s="646">
        <v>10000</v>
      </c>
      <c r="BA218" s="644" t="s">
        <v>315</v>
      </c>
      <c r="BB218" s="644" t="s">
        <v>315</v>
      </c>
      <c r="BC218" s="644" t="s">
        <v>335</v>
      </c>
      <c r="BD218" s="646">
        <v>15</v>
      </c>
      <c r="BE218" s="644" t="s">
        <v>328</v>
      </c>
      <c r="BF218" s="644" t="s">
        <v>329</v>
      </c>
      <c r="BG218" s="644"/>
      <c r="BH218" s="644" t="s">
        <v>2505</v>
      </c>
      <c r="BI218" s="644" t="s">
        <v>2506</v>
      </c>
      <c r="BJ218" s="644" t="s">
        <v>2506</v>
      </c>
      <c r="BK218" s="644" t="s">
        <v>2506</v>
      </c>
      <c r="BL218" s="644" t="s">
        <v>2507</v>
      </c>
      <c r="BM218" s="644"/>
      <c r="BN218" s="644"/>
      <c r="BO218" s="644" t="s">
        <v>2508</v>
      </c>
      <c r="BP218" s="644" t="s">
        <v>2509</v>
      </c>
      <c r="BQ218" s="644"/>
      <c r="BR218" s="644"/>
      <c r="BS218" s="644"/>
      <c r="BT218" s="644" t="s">
        <v>605</v>
      </c>
      <c r="BU218" s="644" t="s">
        <v>330</v>
      </c>
      <c r="BV218" s="644" t="s">
        <v>720</v>
      </c>
      <c r="BW218" s="644" t="s">
        <v>860</v>
      </c>
      <c r="BX218" s="644" t="s">
        <v>861</v>
      </c>
      <c r="BY218" s="644" t="s">
        <v>861</v>
      </c>
      <c r="BZ218" s="644" t="s">
        <v>2510</v>
      </c>
      <c r="CA218" s="644" t="s">
        <v>2511</v>
      </c>
      <c r="CB218" s="644" t="s">
        <v>610</v>
      </c>
      <c r="CC218" s="648" t="s">
        <v>611</v>
      </c>
      <c r="CD218" s="644"/>
      <c r="CE218" s="644"/>
      <c r="CF218" s="644" t="s">
        <v>613</v>
      </c>
      <c r="CG218" s="644" t="s">
        <v>614</v>
      </c>
      <c r="CH218" s="643" t="s">
        <v>864</v>
      </c>
    </row>
    <row r="219" spans="1:86">
      <c r="A219" s="644" t="s">
        <v>2512</v>
      </c>
      <c r="B219" s="644" t="s">
        <v>314</v>
      </c>
      <c r="C219" s="644" t="s">
        <v>315</v>
      </c>
      <c r="D219" s="644" t="s">
        <v>315</v>
      </c>
      <c r="E219" s="644" t="s">
        <v>316</v>
      </c>
      <c r="F219" s="644" t="s">
        <v>2513</v>
      </c>
      <c r="G219" s="644" t="s">
        <v>317</v>
      </c>
      <c r="H219" s="644" t="s">
        <v>318</v>
      </c>
      <c r="I219" s="644" t="s">
        <v>316</v>
      </c>
      <c r="J219" s="644" t="s">
        <v>315</v>
      </c>
      <c r="M219" s="645">
        <v>44078.481550925899</v>
      </c>
      <c r="N219" s="645">
        <v>44733.836504629602</v>
      </c>
      <c r="O219" s="646">
        <v>2</v>
      </c>
      <c r="P219" s="646">
        <v>8192</v>
      </c>
      <c r="Q219" s="646">
        <v>1</v>
      </c>
      <c r="R219" s="646">
        <v>2</v>
      </c>
      <c r="S219" s="644" t="s">
        <v>319</v>
      </c>
      <c r="T219" s="644" t="s">
        <v>320</v>
      </c>
      <c r="U219" s="644" t="s">
        <v>321</v>
      </c>
      <c r="V219" s="644" t="s">
        <v>321</v>
      </c>
      <c r="W219" s="644" t="s">
        <v>2514</v>
      </c>
      <c r="X219" s="644" t="s">
        <v>757</v>
      </c>
      <c r="AD219" s="644"/>
      <c r="AE219" s="644"/>
      <c r="AF219" s="646">
        <v>1</v>
      </c>
      <c r="AG219" s="646">
        <v>8192</v>
      </c>
      <c r="AH219" s="644" t="s">
        <v>714</v>
      </c>
      <c r="AK219" s="644" t="s">
        <v>321</v>
      </c>
      <c r="AL219" s="644" t="s">
        <v>322</v>
      </c>
      <c r="AM219" s="644" t="s">
        <v>323</v>
      </c>
      <c r="AN219" s="646">
        <v>-1</v>
      </c>
      <c r="AO219" s="646">
        <v>-1</v>
      </c>
      <c r="AP219" s="646">
        <v>172119</v>
      </c>
      <c r="AQ219" s="646">
        <v>83683</v>
      </c>
      <c r="AR219" s="646">
        <v>75404</v>
      </c>
      <c r="AS219" s="644" t="s">
        <v>324</v>
      </c>
      <c r="AT219" s="644" t="s">
        <v>325</v>
      </c>
      <c r="AU219" s="644" t="s">
        <v>326</v>
      </c>
      <c r="AV219" s="644"/>
      <c r="AW219" s="644"/>
      <c r="AX219" s="644" t="s">
        <v>315</v>
      </c>
      <c r="AY219" s="646">
        <v>0</v>
      </c>
      <c r="AZ219" s="646">
        <v>10000</v>
      </c>
      <c r="BA219" s="644" t="s">
        <v>315</v>
      </c>
      <c r="BB219" s="644" t="s">
        <v>315</v>
      </c>
      <c r="BC219" s="644" t="s">
        <v>327</v>
      </c>
      <c r="BD219" s="646">
        <v>15</v>
      </c>
      <c r="BE219" s="644" t="s">
        <v>328</v>
      </c>
      <c r="BF219" s="644" t="s">
        <v>329</v>
      </c>
      <c r="BG219" s="644"/>
      <c r="BH219" s="644" t="s">
        <v>2515</v>
      </c>
      <c r="BI219" s="644" t="s">
        <v>2516</v>
      </c>
      <c r="BJ219" s="644" t="s">
        <v>2516</v>
      </c>
      <c r="BK219" s="644" t="s">
        <v>2516</v>
      </c>
      <c r="BL219" s="644"/>
      <c r="BM219" s="644"/>
      <c r="BN219" s="644"/>
      <c r="BO219" s="644" t="s">
        <v>975</v>
      </c>
      <c r="BP219" s="644" t="s">
        <v>976</v>
      </c>
      <c r="BQ219" s="644"/>
      <c r="BR219" s="644"/>
      <c r="BS219" s="644"/>
      <c r="BT219" s="644" t="s">
        <v>605</v>
      </c>
      <c r="BU219" s="644" t="s">
        <v>330</v>
      </c>
      <c r="BV219" s="644" t="s">
        <v>720</v>
      </c>
      <c r="BW219" s="644" t="s">
        <v>1464</v>
      </c>
      <c r="BX219" s="644" t="s">
        <v>861</v>
      </c>
      <c r="BY219" s="644" t="s">
        <v>861</v>
      </c>
      <c r="BZ219" s="644" t="s">
        <v>2517</v>
      </c>
      <c r="CA219" s="644" t="s">
        <v>2518</v>
      </c>
      <c r="CB219" s="644" t="s">
        <v>610</v>
      </c>
      <c r="CC219" s="648" t="s">
        <v>611</v>
      </c>
      <c r="CD219" s="644"/>
      <c r="CE219" s="644"/>
      <c r="CF219" s="644" t="s">
        <v>613</v>
      </c>
      <c r="CG219" s="644" t="s">
        <v>614</v>
      </c>
      <c r="CH219" s="643" t="s">
        <v>864</v>
      </c>
    </row>
    <row r="220" spans="1:86">
      <c r="A220" s="644" t="s">
        <v>2519</v>
      </c>
      <c r="B220" s="644" t="s">
        <v>314</v>
      </c>
      <c r="C220" s="644" t="s">
        <v>315</v>
      </c>
      <c r="D220" s="644" t="s">
        <v>315</v>
      </c>
      <c r="E220" s="644" t="s">
        <v>316</v>
      </c>
      <c r="F220" s="644" t="s">
        <v>2520</v>
      </c>
      <c r="G220" s="644" t="s">
        <v>317</v>
      </c>
      <c r="H220" s="644" t="s">
        <v>318</v>
      </c>
      <c r="I220" s="644" t="s">
        <v>316</v>
      </c>
      <c r="J220" s="644" t="s">
        <v>315</v>
      </c>
      <c r="K220" s="645">
        <v>44686.758865740703</v>
      </c>
      <c r="M220" s="645">
        <v>44078.482696759304</v>
      </c>
      <c r="N220" s="645">
        <v>44733.836631944403</v>
      </c>
      <c r="O220" s="646">
        <v>2</v>
      </c>
      <c r="P220" s="646">
        <v>8192</v>
      </c>
      <c r="Q220" s="646">
        <v>1</v>
      </c>
      <c r="R220" s="646">
        <v>2</v>
      </c>
      <c r="S220" s="644" t="s">
        <v>319</v>
      </c>
      <c r="T220" s="644" t="s">
        <v>320</v>
      </c>
      <c r="U220" s="644" t="s">
        <v>321</v>
      </c>
      <c r="V220" s="644" t="s">
        <v>321</v>
      </c>
      <c r="W220" s="644" t="s">
        <v>2521</v>
      </c>
      <c r="X220" s="644" t="s">
        <v>757</v>
      </c>
      <c r="AD220" s="644"/>
      <c r="AE220" s="644"/>
      <c r="AF220" s="646">
        <v>1</v>
      </c>
      <c r="AG220" s="646">
        <v>8192</v>
      </c>
      <c r="AH220" s="644" t="s">
        <v>714</v>
      </c>
      <c r="AK220" s="644" t="s">
        <v>321</v>
      </c>
      <c r="AL220" s="644" t="s">
        <v>322</v>
      </c>
      <c r="AM220" s="644" t="s">
        <v>323</v>
      </c>
      <c r="AN220" s="646">
        <v>-1</v>
      </c>
      <c r="AO220" s="646">
        <v>-1</v>
      </c>
      <c r="AP220" s="646">
        <v>172118</v>
      </c>
      <c r="AQ220" s="646">
        <v>75798</v>
      </c>
      <c r="AR220" s="646">
        <v>67520</v>
      </c>
      <c r="AS220" s="644" t="s">
        <v>324</v>
      </c>
      <c r="AT220" s="644" t="s">
        <v>325</v>
      </c>
      <c r="AU220" s="644" t="s">
        <v>326</v>
      </c>
      <c r="AV220" s="644"/>
      <c r="AW220" s="644"/>
      <c r="AX220" s="644" t="s">
        <v>315</v>
      </c>
      <c r="AY220" s="646">
        <v>0</v>
      </c>
      <c r="AZ220" s="646">
        <v>10000</v>
      </c>
      <c r="BA220" s="644" t="s">
        <v>315</v>
      </c>
      <c r="BB220" s="644" t="s">
        <v>315</v>
      </c>
      <c r="BC220" s="644" t="s">
        <v>327</v>
      </c>
      <c r="BD220" s="646">
        <v>15</v>
      </c>
      <c r="BE220" s="644" t="s">
        <v>328</v>
      </c>
      <c r="BF220" s="644" t="s">
        <v>329</v>
      </c>
      <c r="BG220" s="644"/>
      <c r="BH220" s="644" t="s">
        <v>2522</v>
      </c>
      <c r="BI220" s="644" t="s">
        <v>2523</v>
      </c>
      <c r="BJ220" s="644" t="s">
        <v>2523</v>
      </c>
      <c r="BK220" s="644" t="s">
        <v>2523</v>
      </c>
      <c r="BL220" s="644"/>
      <c r="BM220" s="644"/>
      <c r="BN220" s="644"/>
      <c r="BO220" s="644" t="s">
        <v>2524</v>
      </c>
      <c r="BP220" s="644" t="s">
        <v>2525</v>
      </c>
      <c r="BQ220" s="644"/>
      <c r="BR220" s="644"/>
      <c r="BS220" s="644"/>
      <c r="BT220" s="644" t="s">
        <v>605</v>
      </c>
      <c r="BU220" s="644" t="s">
        <v>330</v>
      </c>
      <c r="BV220" s="644" t="s">
        <v>720</v>
      </c>
      <c r="BW220" s="644" t="s">
        <v>1474</v>
      </c>
      <c r="BX220" s="644" t="s">
        <v>861</v>
      </c>
      <c r="BY220" s="644" t="s">
        <v>861</v>
      </c>
      <c r="BZ220" s="644" t="s">
        <v>2526</v>
      </c>
      <c r="CA220" s="644" t="s">
        <v>2527</v>
      </c>
      <c r="CB220" s="644" t="s">
        <v>610</v>
      </c>
      <c r="CC220" s="648" t="s">
        <v>611</v>
      </c>
      <c r="CD220" s="644"/>
      <c r="CE220" s="644"/>
      <c r="CF220" s="644" t="s">
        <v>613</v>
      </c>
      <c r="CG220" s="644" t="s">
        <v>614</v>
      </c>
      <c r="CH220" s="643" t="s">
        <v>864</v>
      </c>
    </row>
    <row r="221" spans="1:86">
      <c r="A221" s="644" t="s">
        <v>2528</v>
      </c>
      <c r="B221" s="644" t="s">
        <v>314</v>
      </c>
      <c r="C221" s="644" t="s">
        <v>315</v>
      </c>
      <c r="D221" s="644" t="s">
        <v>315</v>
      </c>
      <c r="E221" s="644" t="s">
        <v>316</v>
      </c>
      <c r="F221" s="644" t="s">
        <v>2529</v>
      </c>
      <c r="G221" s="644" t="s">
        <v>317</v>
      </c>
      <c r="H221" s="644" t="s">
        <v>318</v>
      </c>
      <c r="I221" s="644" t="s">
        <v>316</v>
      </c>
      <c r="J221" s="644" t="s">
        <v>315</v>
      </c>
      <c r="M221" s="645">
        <v>43532.525405092601</v>
      </c>
      <c r="N221" s="645">
        <v>44739.606585648202</v>
      </c>
      <c r="O221" s="646">
        <v>2</v>
      </c>
      <c r="P221" s="646">
        <v>16384</v>
      </c>
      <c r="Q221" s="646">
        <v>1</v>
      </c>
      <c r="R221" s="646">
        <v>5</v>
      </c>
      <c r="S221" s="644" t="s">
        <v>319</v>
      </c>
      <c r="T221" s="644" t="s">
        <v>320</v>
      </c>
      <c r="U221" s="644" t="s">
        <v>321</v>
      </c>
      <c r="V221" s="644" t="s">
        <v>321</v>
      </c>
      <c r="W221" s="644" t="s">
        <v>2530</v>
      </c>
      <c r="X221" s="644" t="s">
        <v>1651</v>
      </c>
      <c r="AD221" s="644"/>
      <c r="AE221" s="644"/>
      <c r="AF221" s="646">
        <v>1</v>
      </c>
      <c r="AG221" s="646">
        <v>0</v>
      </c>
      <c r="AH221" s="644" t="s">
        <v>338</v>
      </c>
      <c r="AK221" s="644" t="s">
        <v>321</v>
      </c>
      <c r="AL221" s="644" t="s">
        <v>322</v>
      </c>
      <c r="AM221" s="644" t="s">
        <v>323</v>
      </c>
      <c r="AN221" s="646">
        <v>-1</v>
      </c>
      <c r="AO221" s="646">
        <v>-1</v>
      </c>
      <c r="AP221" s="646">
        <v>360839</v>
      </c>
      <c r="AQ221" s="646">
        <v>283431</v>
      </c>
      <c r="AR221" s="646">
        <v>266956</v>
      </c>
      <c r="AS221" s="644" t="s">
        <v>324</v>
      </c>
      <c r="AT221" s="644" t="s">
        <v>325</v>
      </c>
      <c r="AU221" s="644" t="s">
        <v>326</v>
      </c>
      <c r="AV221" s="644"/>
      <c r="AW221" s="644"/>
      <c r="AX221" s="644" t="s">
        <v>315</v>
      </c>
      <c r="AY221" s="646">
        <v>0</v>
      </c>
      <c r="AZ221" s="646">
        <v>10000</v>
      </c>
      <c r="BA221" s="644" t="s">
        <v>315</v>
      </c>
      <c r="BB221" s="644" t="s">
        <v>315</v>
      </c>
      <c r="BC221" s="644" t="s">
        <v>335</v>
      </c>
      <c r="BD221" s="646">
        <v>15</v>
      </c>
      <c r="BE221" s="644" t="s">
        <v>909</v>
      </c>
      <c r="BF221" s="644" t="s">
        <v>329</v>
      </c>
      <c r="BG221" s="644"/>
      <c r="BH221" s="644" t="s">
        <v>2531</v>
      </c>
      <c r="BI221" s="644" t="s">
        <v>2532</v>
      </c>
      <c r="BJ221" s="644" t="s">
        <v>2532</v>
      </c>
      <c r="BK221" s="644" t="s">
        <v>2532</v>
      </c>
      <c r="BL221" s="644"/>
      <c r="BM221" s="644"/>
      <c r="BN221" s="644"/>
      <c r="BO221" s="644" t="s">
        <v>2533</v>
      </c>
      <c r="BP221" s="644" t="s">
        <v>2534</v>
      </c>
      <c r="BQ221" s="644"/>
      <c r="BR221" s="644"/>
      <c r="BS221" s="644"/>
      <c r="BT221" s="644" t="s">
        <v>605</v>
      </c>
      <c r="BU221" s="644" t="s">
        <v>330</v>
      </c>
      <c r="BV221" s="644" t="s">
        <v>331</v>
      </c>
      <c r="BW221" s="644" t="s">
        <v>660</v>
      </c>
      <c r="BX221" s="644" t="s">
        <v>916</v>
      </c>
      <c r="BY221" s="644" t="s">
        <v>916</v>
      </c>
      <c r="BZ221" s="644" t="s">
        <v>2535</v>
      </c>
      <c r="CA221" s="644" t="s">
        <v>2536</v>
      </c>
      <c r="CB221" s="644" t="s">
        <v>610</v>
      </c>
      <c r="CC221" s="648" t="s">
        <v>611</v>
      </c>
      <c r="CD221" s="644"/>
      <c r="CE221" s="644" t="s">
        <v>612</v>
      </c>
      <c r="CF221" s="644" t="s">
        <v>613</v>
      </c>
      <c r="CG221" s="644" t="s">
        <v>614</v>
      </c>
      <c r="CH221" s="643" t="s">
        <v>864</v>
      </c>
    </row>
    <row r="222" spans="1:86">
      <c r="A222" s="644" t="s">
        <v>2537</v>
      </c>
      <c r="B222" s="644" t="s">
        <v>314</v>
      </c>
      <c r="C222" s="644" t="s">
        <v>315</v>
      </c>
      <c r="D222" s="644" t="s">
        <v>315</v>
      </c>
      <c r="E222" s="644" t="s">
        <v>316</v>
      </c>
      <c r="F222" s="644" t="s">
        <v>2538</v>
      </c>
      <c r="G222" s="644" t="s">
        <v>317</v>
      </c>
      <c r="H222" s="644" t="s">
        <v>318</v>
      </c>
      <c r="I222" s="644" t="s">
        <v>316</v>
      </c>
      <c r="J222" s="644" t="s">
        <v>315</v>
      </c>
      <c r="M222" s="645">
        <v>43866.4984259259</v>
      </c>
      <c r="N222" s="645">
        <v>44733.836307870399</v>
      </c>
      <c r="O222" s="646">
        <v>2</v>
      </c>
      <c r="P222" s="646">
        <v>9216</v>
      </c>
      <c r="Q222" s="646">
        <v>1</v>
      </c>
      <c r="R222" s="646">
        <v>2</v>
      </c>
      <c r="S222" s="644" t="s">
        <v>319</v>
      </c>
      <c r="T222" s="644" t="s">
        <v>320</v>
      </c>
      <c r="U222" s="644" t="s">
        <v>321</v>
      </c>
      <c r="V222" s="644" t="s">
        <v>321</v>
      </c>
      <c r="W222" s="644" t="s">
        <v>2539</v>
      </c>
      <c r="X222" s="644" t="s">
        <v>757</v>
      </c>
      <c r="AD222" s="644"/>
      <c r="AE222" s="644"/>
      <c r="AF222" s="646">
        <v>1</v>
      </c>
      <c r="AG222" s="646">
        <v>8192</v>
      </c>
      <c r="AH222" s="644" t="s">
        <v>714</v>
      </c>
      <c r="AK222" s="644" t="s">
        <v>321</v>
      </c>
      <c r="AL222" s="644" t="s">
        <v>322</v>
      </c>
      <c r="AM222" s="644" t="s">
        <v>323</v>
      </c>
      <c r="AN222" s="646">
        <v>-1</v>
      </c>
      <c r="AO222" s="646">
        <v>-1</v>
      </c>
      <c r="AP222" s="646">
        <v>241636</v>
      </c>
      <c r="AQ222" s="646">
        <v>152688</v>
      </c>
      <c r="AR222" s="646">
        <v>143384</v>
      </c>
      <c r="AS222" s="644" t="s">
        <v>324</v>
      </c>
      <c r="AT222" s="644" t="s">
        <v>325</v>
      </c>
      <c r="AU222" s="644" t="s">
        <v>326</v>
      </c>
      <c r="AV222" s="644"/>
      <c r="AW222" s="644"/>
      <c r="AX222" s="644" t="s">
        <v>315</v>
      </c>
      <c r="AY222" s="646">
        <v>0</v>
      </c>
      <c r="AZ222" s="646">
        <v>10000</v>
      </c>
      <c r="BA222" s="644" t="s">
        <v>315</v>
      </c>
      <c r="BB222" s="644" t="s">
        <v>315</v>
      </c>
      <c r="BC222" s="644" t="s">
        <v>327</v>
      </c>
      <c r="BD222" s="646">
        <v>15</v>
      </c>
      <c r="BE222" s="644" t="s">
        <v>328</v>
      </c>
      <c r="BF222" s="644" t="s">
        <v>329</v>
      </c>
      <c r="BG222" s="644"/>
      <c r="BH222" s="644" t="s">
        <v>2540</v>
      </c>
      <c r="BI222" s="644" t="s">
        <v>2541</v>
      </c>
      <c r="BJ222" s="644" t="s">
        <v>2541</v>
      </c>
      <c r="BK222" s="644" t="s">
        <v>2541</v>
      </c>
      <c r="BL222" s="644"/>
      <c r="BM222" s="644"/>
      <c r="BN222" s="644"/>
      <c r="BO222" s="644" t="s">
        <v>2542</v>
      </c>
      <c r="BP222" s="644" t="s">
        <v>2543</v>
      </c>
      <c r="BQ222" s="644"/>
      <c r="BR222" s="644"/>
      <c r="BS222" s="644"/>
      <c r="BT222" s="644" t="s">
        <v>605</v>
      </c>
      <c r="BU222" s="644" t="s">
        <v>330</v>
      </c>
      <c r="BV222" s="644" t="s">
        <v>720</v>
      </c>
      <c r="BW222" s="644" t="s">
        <v>1399</v>
      </c>
      <c r="BX222" s="644" t="s">
        <v>861</v>
      </c>
      <c r="BY222" s="644" t="s">
        <v>861</v>
      </c>
      <c r="BZ222" s="644" t="s">
        <v>2544</v>
      </c>
      <c r="CA222" s="644" t="s">
        <v>2545</v>
      </c>
      <c r="CB222" s="644" t="s">
        <v>610</v>
      </c>
      <c r="CC222" s="648" t="s">
        <v>611</v>
      </c>
      <c r="CD222" s="644"/>
      <c r="CE222" s="644"/>
      <c r="CF222" s="644" t="s">
        <v>613</v>
      </c>
      <c r="CG222" s="644" t="s">
        <v>614</v>
      </c>
      <c r="CH222" s="643" t="s">
        <v>864</v>
      </c>
    </row>
    <row r="223" spans="1:86">
      <c r="A223" s="644" t="s">
        <v>2546</v>
      </c>
      <c r="B223" s="644" t="s">
        <v>314</v>
      </c>
      <c r="C223" s="644" t="s">
        <v>315</v>
      </c>
      <c r="D223" s="644" t="s">
        <v>315</v>
      </c>
      <c r="E223" s="644" t="s">
        <v>316</v>
      </c>
      <c r="F223" s="644" t="s">
        <v>2547</v>
      </c>
      <c r="G223" s="644" t="s">
        <v>317</v>
      </c>
      <c r="H223" s="644" t="s">
        <v>318</v>
      </c>
      <c r="I223" s="644" t="s">
        <v>316</v>
      </c>
      <c r="J223" s="644" t="s">
        <v>315</v>
      </c>
      <c r="M223" s="645">
        <v>43866.502106481501</v>
      </c>
      <c r="N223" s="645">
        <v>44733.8363425926</v>
      </c>
      <c r="O223" s="646">
        <v>2</v>
      </c>
      <c r="P223" s="646">
        <v>8192</v>
      </c>
      <c r="Q223" s="646">
        <v>1</v>
      </c>
      <c r="R223" s="646">
        <v>2</v>
      </c>
      <c r="S223" s="644" t="s">
        <v>319</v>
      </c>
      <c r="T223" s="644" t="s">
        <v>320</v>
      </c>
      <c r="U223" s="644" t="s">
        <v>321</v>
      </c>
      <c r="V223" s="644" t="s">
        <v>321</v>
      </c>
      <c r="W223" s="644" t="s">
        <v>2548</v>
      </c>
      <c r="X223" s="644" t="s">
        <v>757</v>
      </c>
      <c r="AD223" s="644"/>
      <c r="AE223" s="644"/>
      <c r="AF223" s="646">
        <v>1</v>
      </c>
      <c r="AG223" s="646">
        <v>8192</v>
      </c>
      <c r="AH223" s="644" t="s">
        <v>714</v>
      </c>
      <c r="AK223" s="644" t="s">
        <v>321</v>
      </c>
      <c r="AL223" s="644" t="s">
        <v>322</v>
      </c>
      <c r="AM223" s="644" t="s">
        <v>323</v>
      </c>
      <c r="AN223" s="646">
        <v>-1</v>
      </c>
      <c r="AO223" s="646">
        <v>-1</v>
      </c>
      <c r="AP223" s="646">
        <v>233560</v>
      </c>
      <c r="AQ223" s="646">
        <v>151240</v>
      </c>
      <c r="AR223" s="646">
        <v>142960</v>
      </c>
      <c r="AS223" s="644" t="s">
        <v>324</v>
      </c>
      <c r="AT223" s="644" t="s">
        <v>325</v>
      </c>
      <c r="AU223" s="644" t="s">
        <v>326</v>
      </c>
      <c r="AV223" s="644"/>
      <c r="AW223" s="644"/>
      <c r="AX223" s="644" t="s">
        <v>315</v>
      </c>
      <c r="AY223" s="646">
        <v>0</v>
      </c>
      <c r="AZ223" s="646">
        <v>10000</v>
      </c>
      <c r="BA223" s="644" t="s">
        <v>315</v>
      </c>
      <c r="BB223" s="644" t="s">
        <v>315</v>
      </c>
      <c r="BC223" s="644" t="s">
        <v>327</v>
      </c>
      <c r="BD223" s="646">
        <v>15</v>
      </c>
      <c r="BE223" s="644" t="s">
        <v>328</v>
      </c>
      <c r="BF223" s="644" t="s">
        <v>329</v>
      </c>
      <c r="BG223" s="644"/>
      <c r="BH223" s="644" t="s">
        <v>2549</v>
      </c>
      <c r="BI223" s="644" t="s">
        <v>2550</v>
      </c>
      <c r="BJ223" s="644" t="s">
        <v>2550</v>
      </c>
      <c r="BK223" s="644" t="s">
        <v>2550</v>
      </c>
      <c r="BL223" s="644"/>
      <c r="BM223" s="644"/>
      <c r="BN223" s="644"/>
      <c r="BO223" s="644" t="s">
        <v>2551</v>
      </c>
      <c r="BP223" s="644" t="s">
        <v>2552</v>
      </c>
      <c r="BQ223" s="644"/>
      <c r="BR223" s="644"/>
      <c r="BS223" s="644"/>
      <c r="BT223" s="644" t="s">
        <v>605</v>
      </c>
      <c r="BU223" s="644" t="s">
        <v>330</v>
      </c>
      <c r="BV223" s="644" t="s">
        <v>720</v>
      </c>
      <c r="BW223" s="644" t="s">
        <v>1328</v>
      </c>
      <c r="BX223" s="644" t="s">
        <v>861</v>
      </c>
      <c r="BY223" s="644" t="s">
        <v>861</v>
      </c>
      <c r="BZ223" s="644" t="s">
        <v>2553</v>
      </c>
      <c r="CA223" s="644" t="s">
        <v>2554</v>
      </c>
      <c r="CB223" s="644" t="s">
        <v>610</v>
      </c>
      <c r="CC223" s="648" t="s">
        <v>611</v>
      </c>
      <c r="CD223" s="644"/>
      <c r="CE223" s="644"/>
      <c r="CF223" s="644" t="s">
        <v>613</v>
      </c>
      <c r="CG223" s="644" t="s">
        <v>614</v>
      </c>
      <c r="CH223" s="643" t="s">
        <v>864</v>
      </c>
    </row>
    <row r="224" spans="1:86">
      <c r="A224" s="644" t="s">
        <v>2555</v>
      </c>
      <c r="B224" s="644" t="s">
        <v>314</v>
      </c>
      <c r="C224" s="644" t="s">
        <v>315</v>
      </c>
      <c r="D224" s="644" t="s">
        <v>315</v>
      </c>
      <c r="E224" s="644" t="s">
        <v>316</v>
      </c>
      <c r="F224" s="644" t="s">
        <v>2556</v>
      </c>
      <c r="G224" s="644" t="s">
        <v>317</v>
      </c>
      <c r="H224" s="644" t="s">
        <v>318</v>
      </c>
      <c r="I224" s="644" t="s">
        <v>316</v>
      </c>
      <c r="J224" s="644" t="s">
        <v>315</v>
      </c>
      <c r="M224" s="645">
        <v>43866.504571759302</v>
      </c>
      <c r="N224" s="645">
        <v>44733.836273148103</v>
      </c>
      <c r="O224" s="646">
        <v>2</v>
      </c>
      <c r="P224" s="646">
        <v>5120</v>
      </c>
      <c r="Q224" s="646">
        <v>1</v>
      </c>
      <c r="R224" s="646">
        <v>2</v>
      </c>
      <c r="S224" s="644" t="s">
        <v>319</v>
      </c>
      <c r="T224" s="644" t="s">
        <v>320</v>
      </c>
      <c r="U224" s="644" t="s">
        <v>321</v>
      </c>
      <c r="V224" s="644" t="s">
        <v>321</v>
      </c>
      <c r="W224" s="644" t="s">
        <v>2557</v>
      </c>
      <c r="X224" s="644" t="s">
        <v>757</v>
      </c>
      <c r="AD224" s="644"/>
      <c r="AE224" s="644"/>
      <c r="AF224" s="646">
        <v>1</v>
      </c>
      <c r="AG224" s="646">
        <v>8192</v>
      </c>
      <c r="AH224" s="644" t="s">
        <v>714</v>
      </c>
      <c r="AK224" s="644" t="s">
        <v>321</v>
      </c>
      <c r="AL224" s="644" t="s">
        <v>322</v>
      </c>
      <c r="AM224" s="644" t="s">
        <v>323</v>
      </c>
      <c r="AN224" s="646">
        <v>-1</v>
      </c>
      <c r="AO224" s="646">
        <v>-1</v>
      </c>
      <c r="AP224" s="646">
        <v>230487</v>
      </c>
      <c r="AQ224" s="646">
        <v>116631</v>
      </c>
      <c r="AR224" s="646">
        <v>111424</v>
      </c>
      <c r="AS224" s="644" t="s">
        <v>324</v>
      </c>
      <c r="AT224" s="644" t="s">
        <v>325</v>
      </c>
      <c r="AU224" s="644" t="s">
        <v>326</v>
      </c>
      <c r="AV224" s="644"/>
      <c r="AW224" s="644"/>
      <c r="AX224" s="644" t="s">
        <v>315</v>
      </c>
      <c r="AY224" s="646">
        <v>0</v>
      </c>
      <c r="AZ224" s="646">
        <v>10000</v>
      </c>
      <c r="BA224" s="644" t="s">
        <v>315</v>
      </c>
      <c r="BB224" s="644" t="s">
        <v>315</v>
      </c>
      <c r="BC224" s="644" t="s">
        <v>327</v>
      </c>
      <c r="BD224" s="646">
        <v>15</v>
      </c>
      <c r="BE224" s="644" t="s">
        <v>328</v>
      </c>
      <c r="BF224" s="644" t="s">
        <v>329</v>
      </c>
      <c r="BG224" s="644"/>
      <c r="BH224" s="644" t="s">
        <v>2558</v>
      </c>
      <c r="BI224" s="644" t="s">
        <v>2559</v>
      </c>
      <c r="BJ224" s="644" t="s">
        <v>2559</v>
      </c>
      <c r="BK224" s="644" t="s">
        <v>2559</v>
      </c>
      <c r="BL224" s="644"/>
      <c r="BM224" s="644"/>
      <c r="BN224" s="644"/>
      <c r="BO224" s="644" t="s">
        <v>2560</v>
      </c>
      <c r="BP224" s="644" t="s">
        <v>2561</v>
      </c>
      <c r="BQ224" s="644"/>
      <c r="BR224" s="644"/>
      <c r="BS224" s="644"/>
      <c r="BT224" s="644" t="s">
        <v>605</v>
      </c>
      <c r="BU224" s="644" t="s">
        <v>330</v>
      </c>
      <c r="BV224" s="644" t="s">
        <v>720</v>
      </c>
      <c r="BW224" s="644" t="s">
        <v>1608</v>
      </c>
      <c r="BX224" s="644" t="s">
        <v>861</v>
      </c>
      <c r="BY224" s="644" t="s">
        <v>861</v>
      </c>
      <c r="BZ224" s="644" t="s">
        <v>2562</v>
      </c>
      <c r="CA224" s="644" t="s">
        <v>2563</v>
      </c>
      <c r="CB224" s="644" t="s">
        <v>610</v>
      </c>
      <c r="CC224" s="648" t="s">
        <v>611</v>
      </c>
      <c r="CD224" s="644"/>
      <c r="CE224" s="644"/>
      <c r="CF224" s="644" t="s">
        <v>613</v>
      </c>
      <c r="CG224" s="644" t="s">
        <v>614</v>
      </c>
      <c r="CH224" s="643" t="s">
        <v>864</v>
      </c>
    </row>
    <row r="225" spans="1:86">
      <c r="A225" s="644" t="s">
        <v>2564</v>
      </c>
      <c r="B225" s="644" t="s">
        <v>314</v>
      </c>
      <c r="C225" s="644" t="s">
        <v>315</v>
      </c>
      <c r="D225" s="644" t="s">
        <v>315</v>
      </c>
      <c r="E225" s="644" t="s">
        <v>316</v>
      </c>
      <c r="F225" s="644" t="s">
        <v>2565</v>
      </c>
      <c r="G225" s="644" t="s">
        <v>317</v>
      </c>
      <c r="H225" s="644" t="s">
        <v>318</v>
      </c>
      <c r="I225" s="644" t="s">
        <v>316</v>
      </c>
      <c r="J225" s="644" t="s">
        <v>315</v>
      </c>
      <c r="M225" s="645">
        <v>43966.5171064815</v>
      </c>
      <c r="N225" s="645">
        <v>44733.8370138889</v>
      </c>
      <c r="O225" s="646">
        <v>2</v>
      </c>
      <c r="P225" s="646">
        <v>8192</v>
      </c>
      <c r="Q225" s="646">
        <v>1</v>
      </c>
      <c r="R225" s="646">
        <v>1</v>
      </c>
      <c r="S225" s="644" t="s">
        <v>319</v>
      </c>
      <c r="T225" s="644" t="s">
        <v>320</v>
      </c>
      <c r="U225" s="644" t="s">
        <v>321</v>
      </c>
      <c r="V225" s="644" t="s">
        <v>321</v>
      </c>
      <c r="W225" s="644" t="s">
        <v>2566</v>
      </c>
      <c r="X225" s="644" t="s">
        <v>1651</v>
      </c>
      <c r="AD225" s="644"/>
      <c r="AE225" s="644"/>
      <c r="AF225" s="646">
        <v>1</v>
      </c>
      <c r="AG225" s="646">
        <v>8192</v>
      </c>
      <c r="AH225" s="644" t="s">
        <v>338</v>
      </c>
      <c r="AK225" s="644" t="s">
        <v>321</v>
      </c>
      <c r="AL225" s="644" t="s">
        <v>322</v>
      </c>
      <c r="AM225" s="644" t="s">
        <v>323</v>
      </c>
      <c r="AN225" s="646">
        <v>-1</v>
      </c>
      <c r="AO225" s="646">
        <v>-1</v>
      </c>
      <c r="AP225" s="646">
        <v>131161</v>
      </c>
      <c r="AQ225" s="646">
        <v>82925</v>
      </c>
      <c r="AR225" s="646">
        <v>74644</v>
      </c>
      <c r="AS225" s="644" t="s">
        <v>324</v>
      </c>
      <c r="AT225" s="644" t="s">
        <v>325</v>
      </c>
      <c r="AU225" s="644" t="s">
        <v>326</v>
      </c>
      <c r="AV225" s="644"/>
      <c r="AW225" s="644"/>
      <c r="AX225" s="644" t="s">
        <v>315</v>
      </c>
      <c r="AY225" s="646">
        <v>0</v>
      </c>
      <c r="AZ225" s="646">
        <v>10000</v>
      </c>
      <c r="BA225" s="644" t="s">
        <v>315</v>
      </c>
      <c r="BB225" s="644" t="s">
        <v>315</v>
      </c>
      <c r="BC225" s="644" t="s">
        <v>327</v>
      </c>
      <c r="BD225" s="646">
        <v>15</v>
      </c>
      <c r="BE225" s="644" t="s">
        <v>328</v>
      </c>
      <c r="BF225" s="644" t="s">
        <v>329</v>
      </c>
      <c r="BG225" s="644"/>
      <c r="BH225" s="644" t="s">
        <v>2567</v>
      </c>
      <c r="BI225" s="644" t="s">
        <v>2568</v>
      </c>
      <c r="BJ225" s="644" t="s">
        <v>2568</v>
      </c>
      <c r="BK225" s="644" t="s">
        <v>2568</v>
      </c>
      <c r="BL225" s="644" t="s">
        <v>2569</v>
      </c>
      <c r="BM225" s="644"/>
      <c r="BN225" s="644"/>
      <c r="BO225" s="644" t="s">
        <v>2570</v>
      </c>
      <c r="BP225" s="644" t="s">
        <v>2571</v>
      </c>
      <c r="BQ225" s="644"/>
      <c r="BR225" s="644"/>
      <c r="BS225" s="644"/>
      <c r="BT225" s="644" t="s">
        <v>605</v>
      </c>
      <c r="BU225" s="644" t="s">
        <v>330</v>
      </c>
      <c r="BV225" s="644" t="s">
        <v>331</v>
      </c>
      <c r="BW225" s="644" t="s">
        <v>742</v>
      </c>
      <c r="BX225" s="644" t="s">
        <v>861</v>
      </c>
      <c r="BY225" s="644" t="s">
        <v>861</v>
      </c>
      <c r="BZ225" s="644" t="s">
        <v>2572</v>
      </c>
      <c r="CA225" s="644" t="s">
        <v>2573</v>
      </c>
      <c r="CB225" s="644" t="s">
        <v>610</v>
      </c>
      <c r="CC225" s="648" t="s">
        <v>611</v>
      </c>
      <c r="CD225" s="644"/>
      <c r="CE225" s="644"/>
      <c r="CF225" s="644" t="s">
        <v>613</v>
      </c>
      <c r="CG225" s="644" t="s">
        <v>614</v>
      </c>
      <c r="CH225" s="643" t="s">
        <v>1658</v>
      </c>
    </row>
    <row r="226" spans="1:86">
      <c r="A226" s="644" t="s">
        <v>2574</v>
      </c>
      <c r="B226" s="644" t="s">
        <v>314</v>
      </c>
      <c r="C226" s="644" t="s">
        <v>315</v>
      </c>
      <c r="D226" s="644" t="s">
        <v>315</v>
      </c>
      <c r="E226" s="644" t="s">
        <v>316</v>
      </c>
      <c r="F226" s="644" t="s">
        <v>2575</v>
      </c>
      <c r="G226" s="644" t="s">
        <v>317</v>
      </c>
      <c r="H226" s="644" t="s">
        <v>318</v>
      </c>
      <c r="I226" s="644" t="s">
        <v>316</v>
      </c>
      <c r="J226" s="644" t="s">
        <v>315</v>
      </c>
      <c r="K226" s="645">
        <v>44714.603726851798</v>
      </c>
      <c r="M226" s="645">
        <v>43984.580972222197</v>
      </c>
      <c r="N226" s="645">
        <v>44733.834178240701</v>
      </c>
      <c r="O226" s="646">
        <v>4</v>
      </c>
      <c r="P226" s="646">
        <v>16384</v>
      </c>
      <c r="Q226" s="646">
        <v>2</v>
      </c>
      <c r="R226" s="646">
        <v>2</v>
      </c>
      <c r="S226" s="644" t="s">
        <v>319</v>
      </c>
      <c r="T226" s="644" t="s">
        <v>320</v>
      </c>
      <c r="U226" s="644" t="s">
        <v>321</v>
      </c>
      <c r="V226" s="644" t="s">
        <v>321</v>
      </c>
      <c r="W226" s="644" t="s">
        <v>2576</v>
      </c>
      <c r="X226" s="644" t="s">
        <v>757</v>
      </c>
      <c r="Y226" s="644" t="s">
        <v>757</v>
      </c>
      <c r="AD226" s="644"/>
      <c r="AE226" s="644"/>
      <c r="AF226" s="646">
        <v>1</v>
      </c>
      <c r="AG226" s="646">
        <v>8192</v>
      </c>
      <c r="AH226" s="644" t="s">
        <v>908</v>
      </c>
      <c r="AK226" s="644" t="s">
        <v>321</v>
      </c>
      <c r="AL226" s="644" t="s">
        <v>322</v>
      </c>
      <c r="AM226" s="644" t="s">
        <v>323</v>
      </c>
      <c r="AN226" s="646">
        <v>-1</v>
      </c>
      <c r="AO226" s="646">
        <v>-1</v>
      </c>
      <c r="AP226" s="646">
        <v>697249</v>
      </c>
      <c r="AQ226" s="646">
        <v>207669</v>
      </c>
      <c r="AR226" s="646">
        <v>191196</v>
      </c>
      <c r="AS226" s="644" t="s">
        <v>324</v>
      </c>
      <c r="AT226" s="644" t="s">
        <v>325</v>
      </c>
      <c r="AU226" s="644" t="s">
        <v>326</v>
      </c>
      <c r="AV226" s="644"/>
      <c r="AW226" s="644"/>
      <c r="AX226" s="644" t="s">
        <v>315</v>
      </c>
      <c r="AY226" s="646">
        <v>0</v>
      </c>
      <c r="AZ226" s="646">
        <v>10000</v>
      </c>
      <c r="BA226" s="644" t="s">
        <v>315</v>
      </c>
      <c r="BB226" s="644" t="s">
        <v>315</v>
      </c>
      <c r="BC226" s="644" t="s">
        <v>327</v>
      </c>
      <c r="BD226" s="646">
        <v>15</v>
      </c>
      <c r="BE226" s="644" t="s">
        <v>328</v>
      </c>
      <c r="BF226" s="644" t="s">
        <v>329</v>
      </c>
      <c r="BG226" s="644"/>
      <c r="BH226" s="644" t="s">
        <v>2577</v>
      </c>
      <c r="BI226" s="644" t="s">
        <v>2578</v>
      </c>
      <c r="BJ226" s="644" t="s">
        <v>2578</v>
      </c>
      <c r="BK226" s="644" t="s">
        <v>2578</v>
      </c>
      <c r="BL226" s="644" t="s">
        <v>2579</v>
      </c>
      <c r="BM226" s="644"/>
      <c r="BN226" s="644"/>
      <c r="BO226" s="644" t="s">
        <v>2580</v>
      </c>
      <c r="BP226" s="644" t="s">
        <v>2581</v>
      </c>
      <c r="BQ226" s="644"/>
      <c r="BR226" s="644"/>
      <c r="BS226" s="644"/>
      <c r="BT226" s="644" t="s">
        <v>605</v>
      </c>
      <c r="BU226" s="644" t="s">
        <v>330</v>
      </c>
      <c r="BV226" s="644" t="s">
        <v>914</v>
      </c>
      <c r="BW226" s="644" t="s">
        <v>915</v>
      </c>
      <c r="BX226" s="644" t="s">
        <v>861</v>
      </c>
      <c r="BY226" s="644" t="s">
        <v>861</v>
      </c>
      <c r="BZ226" s="644" t="s">
        <v>2582</v>
      </c>
      <c r="CA226" s="644" t="s">
        <v>2583</v>
      </c>
      <c r="CB226" s="644" t="s">
        <v>610</v>
      </c>
      <c r="CC226" s="648" t="s">
        <v>611</v>
      </c>
      <c r="CD226" s="644"/>
      <c r="CE226" s="644"/>
      <c r="CF226" s="644" t="s">
        <v>613</v>
      </c>
      <c r="CG226" s="644" t="s">
        <v>614</v>
      </c>
      <c r="CH226" s="643" t="s">
        <v>864</v>
      </c>
    </row>
    <row r="227" spans="1:86">
      <c r="A227" s="644" t="s">
        <v>2584</v>
      </c>
      <c r="B227" s="644" t="s">
        <v>314</v>
      </c>
      <c r="C227" s="644" t="s">
        <v>315</v>
      </c>
      <c r="D227" s="644" t="s">
        <v>315</v>
      </c>
      <c r="E227" s="644" t="s">
        <v>316</v>
      </c>
      <c r="F227" s="644" t="s">
        <v>2585</v>
      </c>
      <c r="G227" s="644" t="s">
        <v>317</v>
      </c>
      <c r="H227" s="644" t="s">
        <v>318</v>
      </c>
      <c r="I227" s="644" t="s">
        <v>316</v>
      </c>
      <c r="J227" s="644" t="s">
        <v>315</v>
      </c>
      <c r="M227" s="645">
        <v>43677.694525462997</v>
      </c>
      <c r="N227" s="645">
        <v>44733.834398148101</v>
      </c>
      <c r="O227" s="646">
        <v>2</v>
      </c>
      <c r="P227" s="646">
        <v>16384</v>
      </c>
      <c r="Q227" s="646">
        <v>1</v>
      </c>
      <c r="R227" s="646">
        <v>2</v>
      </c>
      <c r="S227" s="644" t="s">
        <v>319</v>
      </c>
      <c r="T227" s="644" t="s">
        <v>320</v>
      </c>
      <c r="U227" s="644" t="s">
        <v>321</v>
      </c>
      <c r="V227" s="644" t="s">
        <v>321</v>
      </c>
      <c r="W227" s="644" t="s">
        <v>2586</v>
      </c>
      <c r="X227" s="644" t="s">
        <v>757</v>
      </c>
      <c r="AD227" s="644"/>
      <c r="AE227" s="644"/>
      <c r="AF227" s="646">
        <v>1</v>
      </c>
      <c r="AG227" s="646">
        <v>8192</v>
      </c>
      <c r="AH227" s="644" t="s">
        <v>338</v>
      </c>
      <c r="AK227" s="644" t="s">
        <v>321</v>
      </c>
      <c r="AL227" s="644" t="s">
        <v>322</v>
      </c>
      <c r="AM227" s="644" t="s">
        <v>323</v>
      </c>
      <c r="AN227" s="646">
        <v>-1</v>
      </c>
      <c r="AO227" s="646">
        <v>-1</v>
      </c>
      <c r="AP227" s="646">
        <v>508870</v>
      </c>
      <c r="AQ227" s="646">
        <v>508870</v>
      </c>
      <c r="AR227" s="646">
        <v>492392</v>
      </c>
      <c r="AS227" s="644" t="s">
        <v>324</v>
      </c>
      <c r="AT227" s="644" t="s">
        <v>325</v>
      </c>
      <c r="AU227" s="644" t="s">
        <v>326</v>
      </c>
      <c r="AV227" s="644"/>
      <c r="AW227" s="644"/>
      <c r="AX227" s="644" t="s">
        <v>315</v>
      </c>
      <c r="AY227" s="646">
        <v>0</v>
      </c>
      <c r="AZ227" s="646">
        <v>10000</v>
      </c>
      <c r="BA227" s="644" t="s">
        <v>315</v>
      </c>
      <c r="BB227" s="644" t="s">
        <v>315</v>
      </c>
      <c r="BC227" s="644" t="s">
        <v>327</v>
      </c>
      <c r="BD227" s="646">
        <v>15</v>
      </c>
      <c r="BE227" s="644" t="s">
        <v>328</v>
      </c>
      <c r="BF227" s="644" t="s">
        <v>329</v>
      </c>
      <c r="BG227" s="644"/>
      <c r="BH227" s="644" t="s">
        <v>2587</v>
      </c>
      <c r="BI227" s="644" t="s">
        <v>2588</v>
      </c>
      <c r="BJ227" s="644" t="s">
        <v>2588</v>
      </c>
      <c r="BK227" s="644" t="s">
        <v>2588</v>
      </c>
      <c r="BL227" s="644"/>
      <c r="BM227" s="644"/>
      <c r="BN227" s="644"/>
      <c r="BO227" s="644" t="s">
        <v>2589</v>
      </c>
      <c r="BP227" s="644" t="s">
        <v>2590</v>
      </c>
      <c r="BQ227" s="644"/>
      <c r="BR227" s="644"/>
      <c r="BS227" s="644"/>
      <c r="BT227" s="644" t="s">
        <v>605</v>
      </c>
      <c r="BU227" s="644" t="s">
        <v>330</v>
      </c>
      <c r="BV227" s="644" t="s">
        <v>331</v>
      </c>
      <c r="BW227" s="644" t="s">
        <v>646</v>
      </c>
      <c r="BX227" s="644" t="s">
        <v>861</v>
      </c>
      <c r="BY227" s="644" t="s">
        <v>861</v>
      </c>
      <c r="BZ227" s="644" t="s">
        <v>2591</v>
      </c>
      <c r="CA227" s="644" t="s">
        <v>2592</v>
      </c>
      <c r="CB227" s="644" t="s">
        <v>610</v>
      </c>
      <c r="CC227" s="648" t="s">
        <v>611</v>
      </c>
      <c r="CD227" s="644"/>
      <c r="CE227" s="644"/>
      <c r="CF227" s="644" t="s">
        <v>613</v>
      </c>
      <c r="CG227" s="644" t="s">
        <v>614</v>
      </c>
      <c r="CH227" s="643" t="s">
        <v>864</v>
      </c>
    </row>
    <row r="228" spans="1:86">
      <c r="A228" s="644" t="s">
        <v>2593</v>
      </c>
      <c r="B228" s="644" t="s">
        <v>314</v>
      </c>
      <c r="C228" s="644" t="s">
        <v>315</v>
      </c>
      <c r="D228" s="644" t="s">
        <v>315</v>
      </c>
      <c r="E228" s="644" t="s">
        <v>316</v>
      </c>
      <c r="F228" s="644" t="s">
        <v>2594</v>
      </c>
      <c r="G228" s="644" t="s">
        <v>317</v>
      </c>
      <c r="H228" s="644" t="s">
        <v>318</v>
      </c>
      <c r="I228" s="644" t="s">
        <v>316</v>
      </c>
      <c r="J228" s="644" t="s">
        <v>315</v>
      </c>
      <c r="M228" s="645">
        <v>44355.293796296297</v>
      </c>
      <c r="N228" s="645">
        <v>44733.834421296298</v>
      </c>
      <c r="O228" s="646">
        <v>2</v>
      </c>
      <c r="P228" s="646">
        <v>16384</v>
      </c>
      <c r="Q228" s="646">
        <v>1</v>
      </c>
      <c r="R228" s="646">
        <v>2</v>
      </c>
      <c r="S228" s="644" t="s">
        <v>319</v>
      </c>
      <c r="T228" s="644" t="s">
        <v>320</v>
      </c>
      <c r="U228" s="644" t="s">
        <v>321</v>
      </c>
      <c r="V228" s="644" t="s">
        <v>321</v>
      </c>
      <c r="W228" s="644" t="s">
        <v>2595</v>
      </c>
      <c r="X228" s="644" t="s">
        <v>757</v>
      </c>
      <c r="AD228" s="644"/>
      <c r="AE228" s="644"/>
      <c r="AF228" s="646">
        <v>1</v>
      </c>
      <c r="AG228" s="646">
        <v>0</v>
      </c>
      <c r="AH228" s="644" t="s">
        <v>338</v>
      </c>
      <c r="AK228" s="644" t="s">
        <v>321</v>
      </c>
      <c r="AL228" s="644" t="s">
        <v>322</v>
      </c>
      <c r="AM228" s="644" t="s">
        <v>323</v>
      </c>
      <c r="AN228" s="646">
        <v>-1</v>
      </c>
      <c r="AO228" s="646">
        <v>-1</v>
      </c>
      <c r="AP228" s="646">
        <v>493904</v>
      </c>
      <c r="AQ228" s="646">
        <v>493904</v>
      </c>
      <c r="AR228" s="646">
        <v>477412</v>
      </c>
      <c r="AS228" s="644" t="s">
        <v>324</v>
      </c>
      <c r="AT228" s="644" t="s">
        <v>325</v>
      </c>
      <c r="AU228" s="644" t="s">
        <v>326</v>
      </c>
      <c r="AV228" s="644"/>
      <c r="AW228" s="644"/>
      <c r="AX228" s="644" t="s">
        <v>315</v>
      </c>
      <c r="AY228" s="646">
        <v>0</v>
      </c>
      <c r="AZ228" s="646">
        <v>10000</v>
      </c>
      <c r="BA228" s="644" t="s">
        <v>315</v>
      </c>
      <c r="BB228" s="644" t="s">
        <v>315</v>
      </c>
      <c r="BC228" s="644" t="s">
        <v>335</v>
      </c>
      <c r="BD228" s="646">
        <v>15</v>
      </c>
      <c r="BE228" s="644" t="s">
        <v>328</v>
      </c>
      <c r="BF228" s="644" t="s">
        <v>329</v>
      </c>
      <c r="BG228" s="644"/>
      <c r="BH228" s="644" t="s">
        <v>2596</v>
      </c>
      <c r="BI228" s="644" t="s">
        <v>2597</v>
      </c>
      <c r="BJ228" s="644" t="s">
        <v>2597</v>
      </c>
      <c r="BK228" s="644" t="s">
        <v>2597</v>
      </c>
      <c r="BL228" s="644"/>
      <c r="BM228" s="644"/>
      <c r="BN228" s="644"/>
      <c r="BO228" s="644" t="s">
        <v>2598</v>
      </c>
      <c r="BP228" s="644" t="s">
        <v>2599</v>
      </c>
      <c r="BQ228" s="644"/>
      <c r="BR228" s="644"/>
      <c r="BS228" s="644"/>
      <c r="BT228" s="644" t="s">
        <v>605</v>
      </c>
      <c r="BU228" s="644" t="s">
        <v>330</v>
      </c>
      <c r="BV228" s="644" t="s">
        <v>331</v>
      </c>
      <c r="BW228" s="644" t="s">
        <v>698</v>
      </c>
      <c r="BX228" s="644" t="s">
        <v>861</v>
      </c>
      <c r="BY228" s="644" t="s">
        <v>861</v>
      </c>
      <c r="BZ228" s="644" t="s">
        <v>2600</v>
      </c>
      <c r="CA228" s="644" t="s">
        <v>2601</v>
      </c>
      <c r="CB228" s="644" t="s">
        <v>610</v>
      </c>
      <c r="CC228" s="648" t="s">
        <v>611</v>
      </c>
      <c r="CD228" s="644"/>
      <c r="CE228" s="644"/>
      <c r="CF228" s="644" t="s">
        <v>613</v>
      </c>
      <c r="CG228" s="644" t="s">
        <v>614</v>
      </c>
      <c r="CH228" s="643" t="s">
        <v>864</v>
      </c>
    </row>
    <row r="229" spans="1:86">
      <c r="A229" s="644" t="s">
        <v>2602</v>
      </c>
      <c r="B229" s="644" t="s">
        <v>314</v>
      </c>
      <c r="C229" s="644" t="s">
        <v>315</v>
      </c>
      <c r="D229" s="644" t="s">
        <v>315</v>
      </c>
      <c r="E229" s="644" t="s">
        <v>316</v>
      </c>
      <c r="F229" s="644" t="s">
        <v>2603</v>
      </c>
      <c r="G229" s="644" t="s">
        <v>317</v>
      </c>
      <c r="H229" s="644" t="s">
        <v>318</v>
      </c>
      <c r="I229" s="644" t="s">
        <v>316</v>
      </c>
      <c r="J229" s="644" t="s">
        <v>315</v>
      </c>
      <c r="M229" s="645">
        <v>44418.667164351798</v>
      </c>
      <c r="N229" s="645">
        <v>44733.834537037001</v>
      </c>
      <c r="O229" s="646">
        <v>2</v>
      </c>
      <c r="P229" s="646">
        <v>8192</v>
      </c>
      <c r="Q229" s="646">
        <v>1</v>
      </c>
      <c r="R229" s="646">
        <v>1</v>
      </c>
      <c r="S229" s="644" t="s">
        <v>319</v>
      </c>
      <c r="T229" s="644" t="s">
        <v>320</v>
      </c>
      <c r="U229" s="644" t="s">
        <v>321</v>
      </c>
      <c r="V229" s="644" t="s">
        <v>321</v>
      </c>
      <c r="W229" s="644" t="s">
        <v>2604</v>
      </c>
      <c r="X229" s="644" t="s">
        <v>757</v>
      </c>
      <c r="AD229" s="644"/>
      <c r="AE229" s="644"/>
      <c r="AF229" s="646">
        <v>1</v>
      </c>
      <c r="AG229" s="646">
        <v>8192</v>
      </c>
      <c r="AH229" s="644" t="s">
        <v>714</v>
      </c>
      <c r="AK229" s="644" t="s">
        <v>321</v>
      </c>
      <c r="AL229" s="644" t="s">
        <v>322</v>
      </c>
      <c r="AM229" s="644" t="s">
        <v>323</v>
      </c>
      <c r="AN229" s="646">
        <v>-1</v>
      </c>
      <c r="AO229" s="646">
        <v>-1</v>
      </c>
      <c r="AP229" s="646">
        <v>172095</v>
      </c>
      <c r="AQ229" s="646">
        <v>172095</v>
      </c>
      <c r="AR229" s="646">
        <v>163816</v>
      </c>
      <c r="AS229" s="644" t="s">
        <v>324</v>
      </c>
      <c r="AT229" s="644" t="s">
        <v>325</v>
      </c>
      <c r="AU229" s="644" t="s">
        <v>326</v>
      </c>
      <c r="AV229" s="644"/>
      <c r="AW229" s="644"/>
      <c r="AX229" s="644" t="s">
        <v>315</v>
      </c>
      <c r="AY229" s="646">
        <v>0</v>
      </c>
      <c r="AZ229" s="646">
        <v>10000</v>
      </c>
      <c r="BA229" s="644" t="s">
        <v>315</v>
      </c>
      <c r="BB229" s="644" t="s">
        <v>315</v>
      </c>
      <c r="BC229" s="644" t="s">
        <v>327</v>
      </c>
      <c r="BD229" s="646">
        <v>15</v>
      </c>
      <c r="BE229" s="644" t="s">
        <v>328</v>
      </c>
      <c r="BF229" s="644" t="s">
        <v>329</v>
      </c>
      <c r="BG229" s="644"/>
      <c r="BH229" s="644" t="s">
        <v>2605</v>
      </c>
      <c r="BI229" s="644" t="s">
        <v>2606</v>
      </c>
      <c r="BJ229" s="644" t="s">
        <v>2606</v>
      </c>
      <c r="BK229" s="644" t="s">
        <v>2606</v>
      </c>
      <c r="BL229" s="644"/>
      <c r="BM229" s="644"/>
      <c r="BN229" s="644"/>
      <c r="BO229" s="644" t="s">
        <v>2607</v>
      </c>
      <c r="BP229" s="644" t="s">
        <v>2608</v>
      </c>
      <c r="BQ229" s="644"/>
      <c r="BR229" s="644"/>
      <c r="BS229" s="644"/>
      <c r="BT229" s="644" t="s">
        <v>605</v>
      </c>
      <c r="BU229" s="644" t="s">
        <v>330</v>
      </c>
      <c r="BV229" s="644" t="s">
        <v>720</v>
      </c>
      <c r="BW229" s="644" t="s">
        <v>2370</v>
      </c>
      <c r="BX229" s="644" t="s">
        <v>861</v>
      </c>
      <c r="BY229" s="644" t="s">
        <v>861</v>
      </c>
      <c r="BZ229" s="644" t="s">
        <v>2609</v>
      </c>
      <c r="CA229" s="644" t="s">
        <v>2610</v>
      </c>
      <c r="CB229" s="644" t="s">
        <v>610</v>
      </c>
      <c r="CC229" s="648" t="s">
        <v>611</v>
      </c>
      <c r="CD229" s="644"/>
      <c r="CE229" s="644"/>
      <c r="CF229" s="644" t="s">
        <v>613</v>
      </c>
      <c r="CG229" s="644" t="s">
        <v>614</v>
      </c>
      <c r="CH229" s="643" t="s">
        <v>864</v>
      </c>
    </row>
    <row r="230" spans="1:86">
      <c r="A230" s="644" t="s">
        <v>2611</v>
      </c>
      <c r="B230" s="644" t="s">
        <v>314</v>
      </c>
      <c r="C230" s="644" t="s">
        <v>315</v>
      </c>
      <c r="D230" s="644" t="s">
        <v>315</v>
      </c>
      <c r="E230" s="644" t="s">
        <v>316</v>
      </c>
      <c r="F230" s="644" t="s">
        <v>2612</v>
      </c>
      <c r="G230" s="644" t="s">
        <v>317</v>
      </c>
      <c r="H230" s="644" t="s">
        <v>318</v>
      </c>
      <c r="I230" s="644" t="s">
        <v>316</v>
      </c>
      <c r="J230" s="644" t="s">
        <v>315</v>
      </c>
      <c r="M230" s="645">
        <v>44418.6694444444</v>
      </c>
      <c r="N230" s="645">
        <v>44733.834513888898</v>
      </c>
      <c r="O230" s="646">
        <v>2</v>
      </c>
      <c r="P230" s="646">
        <v>8192</v>
      </c>
      <c r="Q230" s="646">
        <v>1</v>
      </c>
      <c r="R230" s="646">
        <v>1</v>
      </c>
      <c r="S230" s="644" t="s">
        <v>319</v>
      </c>
      <c r="T230" s="644" t="s">
        <v>320</v>
      </c>
      <c r="U230" s="644" t="s">
        <v>321</v>
      </c>
      <c r="V230" s="644" t="s">
        <v>321</v>
      </c>
      <c r="W230" s="644" t="s">
        <v>2613</v>
      </c>
      <c r="X230" s="644" t="s">
        <v>757</v>
      </c>
      <c r="AD230" s="644"/>
      <c r="AE230" s="644"/>
      <c r="AF230" s="646">
        <v>1</v>
      </c>
      <c r="AG230" s="646">
        <v>8192</v>
      </c>
      <c r="AH230" s="644" t="s">
        <v>714</v>
      </c>
      <c r="AK230" s="644" t="s">
        <v>321</v>
      </c>
      <c r="AL230" s="644" t="s">
        <v>322</v>
      </c>
      <c r="AM230" s="644" t="s">
        <v>323</v>
      </c>
      <c r="AN230" s="646">
        <v>-1</v>
      </c>
      <c r="AO230" s="646">
        <v>-1</v>
      </c>
      <c r="AP230" s="646">
        <v>131159</v>
      </c>
      <c r="AQ230" s="646">
        <v>69679</v>
      </c>
      <c r="AR230" s="646">
        <v>61400</v>
      </c>
      <c r="AS230" s="644" t="s">
        <v>324</v>
      </c>
      <c r="AT230" s="644" t="s">
        <v>325</v>
      </c>
      <c r="AU230" s="644" t="s">
        <v>326</v>
      </c>
      <c r="AV230" s="644"/>
      <c r="AW230" s="644"/>
      <c r="AX230" s="644" t="s">
        <v>315</v>
      </c>
      <c r="AY230" s="646">
        <v>0</v>
      </c>
      <c r="AZ230" s="646">
        <v>10000</v>
      </c>
      <c r="BA230" s="644" t="s">
        <v>315</v>
      </c>
      <c r="BB230" s="644" t="s">
        <v>315</v>
      </c>
      <c r="BC230" s="644" t="s">
        <v>327</v>
      </c>
      <c r="BD230" s="646">
        <v>15</v>
      </c>
      <c r="BE230" s="644" t="s">
        <v>328</v>
      </c>
      <c r="BF230" s="644" t="s">
        <v>329</v>
      </c>
      <c r="BG230" s="644"/>
      <c r="BH230" s="644" t="s">
        <v>2614</v>
      </c>
      <c r="BI230" s="644" t="s">
        <v>2615</v>
      </c>
      <c r="BJ230" s="644" t="s">
        <v>2615</v>
      </c>
      <c r="BK230" s="644" t="s">
        <v>2615</v>
      </c>
      <c r="BL230" s="644"/>
      <c r="BM230" s="644"/>
      <c r="BN230" s="644"/>
      <c r="BO230" s="644" t="s">
        <v>2616</v>
      </c>
      <c r="BP230" s="644" t="s">
        <v>2617</v>
      </c>
      <c r="BQ230" s="644"/>
      <c r="BR230" s="644"/>
      <c r="BS230" s="644"/>
      <c r="BT230" s="644" t="s">
        <v>605</v>
      </c>
      <c r="BU230" s="644" t="s">
        <v>330</v>
      </c>
      <c r="BV230" s="644" t="s">
        <v>720</v>
      </c>
      <c r="BW230" s="644" t="s">
        <v>2370</v>
      </c>
      <c r="BX230" s="644" t="s">
        <v>861</v>
      </c>
      <c r="BY230" s="644" t="s">
        <v>861</v>
      </c>
      <c r="BZ230" s="644" t="s">
        <v>2618</v>
      </c>
      <c r="CA230" s="644" t="s">
        <v>2619</v>
      </c>
      <c r="CB230" s="644" t="s">
        <v>610</v>
      </c>
      <c r="CC230" s="648" t="s">
        <v>611</v>
      </c>
      <c r="CD230" s="644"/>
      <c r="CE230" s="644"/>
      <c r="CF230" s="644" t="s">
        <v>613</v>
      </c>
      <c r="CG230" s="644" t="s">
        <v>614</v>
      </c>
      <c r="CH230" s="643" t="s">
        <v>864</v>
      </c>
    </row>
    <row r="231" spans="1:86">
      <c r="A231" s="644" t="s">
        <v>2620</v>
      </c>
      <c r="B231" s="644" t="s">
        <v>314</v>
      </c>
      <c r="C231" s="644" t="s">
        <v>315</v>
      </c>
      <c r="D231" s="644" t="s">
        <v>315</v>
      </c>
      <c r="E231" s="644" t="s">
        <v>316</v>
      </c>
      <c r="F231" s="644" t="s">
        <v>2621</v>
      </c>
      <c r="G231" s="644" t="s">
        <v>317</v>
      </c>
      <c r="H231" s="644" t="s">
        <v>318</v>
      </c>
      <c r="I231" s="644" t="s">
        <v>316</v>
      </c>
      <c r="J231" s="644" t="s">
        <v>315</v>
      </c>
      <c r="M231" s="645">
        <v>44167.508090277799</v>
      </c>
      <c r="N231" s="645">
        <v>44733.836446759298</v>
      </c>
      <c r="O231" s="646">
        <v>2</v>
      </c>
      <c r="P231" s="646">
        <v>4096</v>
      </c>
      <c r="Q231" s="646">
        <v>2</v>
      </c>
      <c r="R231" s="646">
        <v>2</v>
      </c>
      <c r="S231" s="644" t="s">
        <v>319</v>
      </c>
      <c r="T231" s="644" t="s">
        <v>320</v>
      </c>
      <c r="U231" s="644" t="s">
        <v>321</v>
      </c>
      <c r="V231" s="644" t="s">
        <v>321</v>
      </c>
      <c r="W231" s="644" t="s">
        <v>2622</v>
      </c>
      <c r="X231" s="644" t="s">
        <v>757</v>
      </c>
      <c r="Y231" s="644" t="s">
        <v>757</v>
      </c>
      <c r="AD231" s="644"/>
      <c r="AE231" s="644"/>
      <c r="AF231" s="646">
        <v>1</v>
      </c>
      <c r="AG231" s="646">
        <v>8192</v>
      </c>
      <c r="AH231" s="644" t="s">
        <v>714</v>
      </c>
      <c r="AK231" s="644" t="s">
        <v>321</v>
      </c>
      <c r="AL231" s="644" t="s">
        <v>322</v>
      </c>
      <c r="AM231" s="644" t="s">
        <v>323</v>
      </c>
      <c r="AN231" s="646">
        <v>-1</v>
      </c>
      <c r="AO231" s="646">
        <v>-1</v>
      </c>
      <c r="AP231" s="646">
        <v>229463</v>
      </c>
      <c r="AQ231" s="646">
        <v>74299</v>
      </c>
      <c r="AR231" s="646">
        <v>70116</v>
      </c>
      <c r="AS231" s="644" t="s">
        <v>324</v>
      </c>
      <c r="AT231" s="644" t="s">
        <v>325</v>
      </c>
      <c r="AU231" s="644" t="s">
        <v>326</v>
      </c>
      <c r="AV231" s="644"/>
      <c r="AW231" s="644"/>
      <c r="AX231" s="644" t="s">
        <v>315</v>
      </c>
      <c r="AY231" s="646">
        <v>0</v>
      </c>
      <c r="AZ231" s="646">
        <v>10000</v>
      </c>
      <c r="BA231" s="644" t="s">
        <v>315</v>
      </c>
      <c r="BB231" s="644" t="s">
        <v>315</v>
      </c>
      <c r="BC231" s="644" t="s">
        <v>327</v>
      </c>
      <c r="BD231" s="646">
        <v>15</v>
      </c>
      <c r="BE231" s="644" t="s">
        <v>328</v>
      </c>
      <c r="BF231" s="644" t="s">
        <v>329</v>
      </c>
      <c r="BG231" s="644"/>
      <c r="BH231" s="644" t="s">
        <v>2623</v>
      </c>
      <c r="BI231" s="644" t="s">
        <v>2624</v>
      </c>
      <c r="BJ231" s="644" t="s">
        <v>2624</v>
      </c>
      <c r="BK231" s="644" t="s">
        <v>2624</v>
      </c>
      <c r="BL231" s="644"/>
      <c r="BM231" s="644"/>
      <c r="BN231" s="644"/>
      <c r="BO231" s="644" t="s">
        <v>2625</v>
      </c>
      <c r="BP231" s="644" t="s">
        <v>2626</v>
      </c>
      <c r="BQ231" s="644"/>
      <c r="BR231" s="644"/>
      <c r="BS231" s="644"/>
      <c r="BT231" s="644" t="s">
        <v>605</v>
      </c>
      <c r="BU231" s="644" t="s">
        <v>330</v>
      </c>
      <c r="BV231" s="644" t="s">
        <v>720</v>
      </c>
      <c r="BW231" s="644" t="s">
        <v>860</v>
      </c>
      <c r="BX231" s="644" t="s">
        <v>861</v>
      </c>
      <c r="BY231" s="644" t="s">
        <v>861</v>
      </c>
      <c r="BZ231" s="644" t="s">
        <v>2627</v>
      </c>
      <c r="CA231" s="644" t="s">
        <v>2628</v>
      </c>
      <c r="CB231" s="644" t="s">
        <v>610</v>
      </c>
      <c r="CC231" s="648" t="s">
        <v>611</v>
      </c>
      <c r="CD231" s="644"/>
      <c r="CE231" s="644"/>
      <c r="CF231" s="644" t="s">
        <v>613</v>
      </c>
      <c r="CG231" s="644" t="s">
        <v>614</v>
      </c>
      <c r="CH231" s="643" t="s">
        <v>864</v>
      </c>
    </row>
    <row r="232" spans="1:86">
      <c r="A232" s="644" t="s">
        <v>2629</v>
      </c>
      <c r="B232" s="644" t="s">
        <v>314</v>
      </c>
      <c r="C232" s="644" t="s">
        <v>315</v>
      </c>
      <c r="D232" s="644" t="s">
        <v>315</v>
      </c>
      <c r="E232" s="644" t="s">
        <v>316</v>
      </c>
      <c r="F232" s="644" t="s">
        <v>2630</v>
      </c>
      <c r="G232" s="644" t="s">
        <v>317</v>
      </c>
      <c r="H232" s="644" t="s">
        <v>318</v>
      </c>
      <c r="I232" s="644" t="s">
        <v>316</v>
      </c>
      <c r="J232" s="644" t="s">
        <v>315</v>
      </c>
      <c r="K232" s="645">
        <v>44672.287118055603</v>
      </c>
      <c r="M232" s="645">
        <v>43648.577372685198</v>
      </c>
      <c r="N232" s="645">
        <v>44733.834305555603</v>
      </c>
      <c r="O232" s="646">
        <v>2</v>
      </c>
      <c r="P232" s="646">
        <v>9216</v>
      </c>
      <c r="Q232" s="646">
        <v>1</v>
      </c>
      <c r="R232" s="646">
        <v>2</v>
      </c>
      <c r="S232" s="644" t="s">
        <v>319</v>
      </c>
      <c r="T232" s="644" t="s">
        <v>320</v>
      </c>
      <c r="U232" s="644" t="s">
        <v>321</v>
      </c>
      <c r="V232" s="644" t="s">
        <v>321</v>
      </c>
      <c r="W232" s="644" t="s">
        <v>2631</v>
      </c>
      <c r="X232" s="644" t="s">
        <v>757</v>
      </c>
      <c r="AD232" s="644"/>
      <c r="AE232" s="644"/>
      <c r="AF232" s="646">
        <v>1</v>
      </c>
      <c r="AG232" s="646">
        <v>0</v>
      </c>
      <c r="AH232" s="644" t="s">
        <v>714</v>
      </c>
      <c r="AK232" s="644" t="s">
        <v>321</v>
      </c>
      <c r="AL232" s="644" t="s">
        <v>322</v>
      </c>
      <c r="AM232" s="644" t="s">
        <v>323</v>
      </c>
      <c r="AN232" s="646">
        <v>-1</v>
      </c>
      <c r="AO232" s="646">
        <v>-1</v>
      </c>
      <c r="AP232" s="646">
        <v>342494</v>
      </c>
      <c r="AQ232" s="646">
        <v>188034</v>
      </c>
      <c r="AR232" s="646">
        <v>178696</v>
      </c>
      <c r="AS232" s="644" t="s">
        <v>324</v>
      </c>
      <c r="AT232" s="644" t="s">
        <v>325</v>
      </c>
      <c r="AU232" s="644" t="s">
        <v>326</v>
      </c>
      <c r="AV232" s="644"/>
      <c r="AW232" s="644"/>
      <c r="AX232" s="644" t="s">
        <v>315</v>
      </c>
      <c r="AY232" s="646">
        <v>0</v>
      </c>
      <c r="AZ232" s="646">
        <v>10000</v>
      </c>
      <c r="BA232" s="644" t="s">
        <v>315</v>
      </c>
      <c r="BB232" s="644" t="s">
        <v>315</v>
      </c>
      <c r="BC232" s="644" t="s">
        <v>335</v>
      </c>
      <c r="BD232" s="646">
        <v>15</v>
      </c>
      <c r="BE232" s="644" t="s">
        <v>328</v>
      </c>
      <c r="BF232" s="644" t="s">
        <v>329</v>
      </c>
      <c r="BG232" s="644"/>
      <c r="BH232" s="644" t="s">
        <v>2632</v>
      </c>
      <c r="BI232" s="644" t="s">
        <v>2633</v>
      </c>
      <c r="BJ232" s="644" t="s">
        <v>2633</v>
      </c>
      <c r="BK232" s="644" t="s">
        <v>2633</v>
      </c>
      <c r="BL232" s="644"/>
      <c r="BM232" s="644"/>
      <c r="BN232" s="644"/>
      <c r="BO232" s="644" t="s">
        <v>2634</v>
      </c>
      <c r="BP232" s="644" t="s">
        <v>2635</v>
      </c>
      <c r="BQ232" s="644"/>
      <c r="BR232" s="644"/>
      <c r="BS232" s="644"/>
      <c r="BT232" s="644" t="s">
        <v>605</v>
      </c>
      <c r="BU232" s="644" t="s">
        <v>330</v>
      </c>
      <c r="BV232" s="644" t="s">
        <v>720</v>
      </c>
      <c r="BW232" s="644" t="s">
        <v>1426</v>
      </c>
      <c r="BX232" s="644" t="s">
        <v>861</v>
      </c>
      <c r="BY232" s="644" t="s">
        <v>861</v>
      </c>
      <c r="BZ232" s="644" t="s">
        <v>2636</v>
      </c>
      <c r="CA232" s="644" t="s">
        <v>2637</v>
      </c>
      <c r="CB232" s="644" t="s">
        <v>610</v>
      </c>
      <c r="CC232" s="648" t="s">
        <v>611</v>
      </c>
      <c r="CD232" s="644"/>
      <c r="CE232" s="644"/>
      <c r="CF232" s="644" t="s">
        <v>613</v>
      </c>
      <c r="CG232" s="644" t="s">
        <v>614</v>
      </c>
      <c r="CH232" s="643" t="s">
        <v>864</v>
      </c>
    </row>
    <row r="233" spans="1:86">
      <c r="A233" s="644" t="s">
        <v>2638</v>
      </c>
      <c r="B233" s="644" t="s">
        <v>314</v>
      </c>
      <c r="C233" s="644" t="s">
        <v>315</v>
      </c>
      <c r="D233" s="644" t="s">
        <v>315</v>
      </c>
      <c r="E233" s="644" t="s">
        <v>316</v>
      </c>
      <c r="F233" s="644" t="s">
        <v>2639</v>
      </c>
      <c r="G233" s="644" t="s">
        <v>317</v>
      </c>
      <c r="H233" s="644" t="s">
        <v>318</v>
      </c>
      <c r="I233" s="644" t="s">
        <v>316</v>
      </c>
      <c r="J233" s="644" t="s">
        <v>315</v>
      </c>
      <c r="K233" s="645">
        <v>44686.341608796298</v>
      </c>
      <c r="M233" s="645">
        <v>44167.653831018499</v>
      </c>
      <c r="N233" s="645">
        <v>44733.836469907401</v>
      </c>
      <c r="O233" s="646">
        <v>2</v>
      </c>
      <c r="P233" s="646">
        <v>8192</v>
      </c>
      <c r="Q233" s="646">
        <v>1</v>
      </c>
      <c r="R233" s="646">
        <v>2</v>
      </c>
      <c r="S233" s="644" t="s">
        <v>319</v>
      </c>
      <c r="T233" s="644" t="s">
        <v>320</v>
      </c>
      <c r="U233" s="644" t="s">
        <v>321</v>
      </c>
      <c r="V233" s="644" t="s">
        <v>321</v>
      </c>
      <c r="W233" s="644" t="s">
        <v>2640</v>
      </c>
      <c r="X233" s="644" t="s">
        <v>757</v>
      </c>
      <c r="AD233" s="644"/>
      <c r="AE233" s="644"/>
      <c r="AF233" s="646">
        <v>1</v>
      </c>
      <c r="AG233" s="646">
        <v>8192</v>
      </c>
      <c r="AH233" s="644" t="s">
        <v>714</v>
      </c>
      <c r="AK233" s="644" t="s">
        <v>321</v>
      </c>
      <c r="AL233" s="644" t="s">
        <v>322</v>
      </c>
      <c r="AM233" s="644" t="s">
        <v>323</v>
      </c>
      <c r="AN233" s="646">
        <v>-1</v>
      </c>
      <c r="AO233" s="646">
        <v>-1</v>
      </c>
      <c r="AP233" s="646">
        <v>294998</v>
      </c>
      <c r="AQ233" s="646">
        <v>73754</v>
      </c>
      <c r="AR233" s="646">
        <v>65476</v>
      </c>
      <c r="AS233" s="644" t="s">
        <v>324</v>
      </c>
      <c r="AT233" s="644" t="s">
        <v>325</v>
      </c>
      <c r="AU233" s="644" t="s">
        <v>326</v>
      </c>
      <c r="AV233" s="644"/>
      <c r="AW233" s="644"/>
      <c r="AX233" s="644" t="s">
        <v>315</v>
      </c>
      <c r="AY233" s="646">
        <v>0</v>
      </c>
      <c r="AZ233" s="646">
        <v>10000</v>
      </c>
      <c r="BA233" s="644" t="s">
        <v>315</v>
      </c>
      <c r="BB233" s="644" t="s">
        <v>315</v>
      </c>
      <c r="BC233" s="644" t="s">
        <v>327</v>
      </c>
      <c r="BD233" s="646">
        <v>15</v>
      </c>
      <c r="BE233" s="644" t="s">
        <v>328</v>
      </c>
      <c r="BF233" s="644" t="s">
        <v>329</v>
      </c>
      <c r="BG233" s="644"/>
      <c r="BH233" s="644" t="s">
        <v>2641</v>
      </c>
      <c r="BI233" s="644" t="s">
        <v>2642</v>
      </c>
      <c r="BJ233" s="644" t="s">
        <v>2642</v>
      </c>
      <c r="BK233" s="644" t="s">
        <v>2642</v>
      </c>
      <c r="BL233" s="644" t="s">
        <v>2643</v>
      </c>
      <c r="BM233" s="644"/>
      <c r="BN233" s="644"/>
      <c r="BO233" s="644" t="s">
        <v>2644</v>
      </c>
      <c r="BP233" s="644" t="s">
        <v>2645</v>
      </c>
      <c r="BQ233" s="644"/>
      <c r="BR233" s="644"/>
      <c r="BS233" s="644"/>
      <c r="BT233" s="644" t="s">
        <v>605</v>
      </c>
      <c r="BU233" s="644" t="s">
        <v>330</v>
      </c>
      <c r="BV233" s="644" t="s">
        <v>720</v>
      </c>
      <c r="BW233" s="644" t="s">
        <v>977</v>
      </c>
      <c r="BX233" s="644" t="s">
        <v>861</v>
      </c>
      <c r="BY233" s="644" t="s">
        <v>861</v>
      </c>
      <c r="BZ233" s="644" t="s">
        <v>2646</v>
      </c>
      <c r="CA233" s="644" t="s">
        <v>2647</v>
      </c>
      <c r="CB233" s="644" t="s">
        <v>610</v>
      </c>
      <c r="CC233" s="648" t="s">
        <v>611</v>
      </c>
      <c r="CD233" s="644"/>
      <c r="CE233" s="644"/>
      <c r="CF233" s="644" t="s">
        <v>613</v>
      </c>
      <c r="CG233" s="644" t="s">
        <v>614</v>
      </c>
      <c r="CH233" s="643" t="s">
        <v>864</v>
      </c>
    </row>
    <row r="234" spans="1:86">
      <c r="A234" s="644" t="s">
        <v>2648</v>
      </c>
      <c r="B234" s="644" t="s">
        <v>314</v>
      </c>
      <c r="C234" s="644" t="s">
        <v>315</v>
      </c>
      <c r="D234" s="644" t="s">
        <v>315</v>
      </c>
      <c r="E234" s="644" t="s">
        <v>316</v>
      </c>
      <c r="F234" s="644" t="s">
        <v>2649</v>
      </c>
      <c r="G234" s="644" t="s">
        <v>317</v>
      </c>
      <c r="H234" s="644" t="s">
        <v>318</v>
      </c>
      <c r="I234" s="644" t="s">
        <v>316</v>
      </c>
      <c r="J234" s="644" t="s">
        <v>315</v>
      </c>
      <c r="M234" s="645">
        <v>43985.579826388901</v>
      </c>
      <c r="N234" s="645">
        <v>44739.7170833333</v>
      </c>
      <c r="O234" s="646">
        <v>2</v>
      </c>
      <c r="P234" s="646">
        <v>4096</v>
      </c>
      <c r="Q234" s="646">
        <v>1</v>
      </c>
      <c r="R234" s="646">
        <v>1</v>
      </c>
      <c r="S234" s="644" t="s">
        <v>319</v>
      </c>
      <c r="T234" s="644" t="s">
        <v>320</v>
      </c>
      <c r="U234" s="644" t="s">
        <v>321</v>
      </c>
      <c r="V234" s="644" t="s">
        <v>321</v>
      </c>
      <c r="W234" s="644" t="s">
        <v>2650</v>
      </c>
      <c r="X234" s="644" t="s">
        <v>757</v>
      </c>
      <c r="AD234" s="644"/>
      <c r="AE234" s="644"/>
      <c r="AF234" s="646">
        <v>1</v>
      </c>
      <c r="AG234" s="646">
        <v>8192</v>
      </c>
      <c r="AH234" s="644" t="s">
        <v>338</v>
      </c>
      <c r="AK234" s="644" t="s">
        <v>321</v>
      </c>
      <c r="AL234" s="644" t="s">
        <v>322</v>
      </c>
      <c r="AM234" s="644" t="s">
        <v>323</v>
      </c>
      <c r="AN234" s="646">
        <v>-1</v>
      </c>
      <c r="AO234" s="646">
        <v>-1</v>
      </c>
      <c r="AP234" s="646">
        <v>127061</v>
      </c>
      <c r="AQ234" s="646">
        <v>64765</v>
      </c>
      <c r="AR234" s="646">
        <v>60584</v>
      </c>
      <c r="AS234" s="644" t="s">
        <v>324</v>
      </c>
      <c r="AT234" s="644" t="s">
        <v>325</v>
      </c>
      <c r="AU234" s="644" t="s">
        <v>326</v>
      </c>
      <c r="AV234" s="644"/>
      <c r="AW234" s="644"/>
      <c r="AX234" s="644" t="s">
        <v>315</v>
      </c>
      <c r="AY234" s="646">
        <v>0</v>
      </c>
      <c r="AZ234" s="646">
        <v>10000</v>
      </c>
      <c r="BA234" s="644" t="s">
        <v>315</v>
      </c>
      <c r="BB234" s="644" t="s">
        <v>315</v>
      </c>
      <c r="BC234" s="644" t="s">
        <v>327</v>
      </c>
      <c r="BD234" s="646">
        <v>15</v>
      </c>
      <c r="BE234" s="644" t="s">
        <v>328</v>
      </c>
      <c r="BF234" s="644" t="s">
        <v>329</v>
      </c>
      <c r="BG234" s="644"/>
      <c r="BH234" s="644" t="s">
        <v>2651</v>
      </c>
      <c r="BI234" s="644" t="s">
        <v>2652</v>
      </c>
      <c r="BJ234" s="644" t="s">
        <v>2652</v>
      </c>
      <c r="BK234" s="644" t="s">
        <v>2652</v>
      </c>
      <c r="BL234" s="644" t="s">
        <v>2653</v>
      </c>
      <c r="BM234" s="644"/>
      <c r="BN234" s="644"/>
      <c r="BO234" s="644" t="s">
        <v>2654</v>
      </c>
      <c r="BP234" s="644" t="s">
        <v>2655</v>
      </c>
      <c r="BQ234" s="644"/>
      <c r="BR234" s="644"/>
      <c r="BS234" s="644"/>
      <c r="BT234" s="644" t="s">
        <v>605</v>
      </c>
      <c r="BU234" s="644" t="s">
        <v>330</v>
      </c>
      <c r="BV234" s="644" t="s">
        <v>331</v>
      </c>
      <c r="BW234" s="644" t="s">
        <v>834</v>
      </c>
      <c r="BX234" s="644" t="s">
        <v>861</v>
      </c>
      <c r="BY234" s="644" t="s">
        <v>861</v>
      </c>
      <c r="BZ234" s="644" t="s">
        <v>2656</v>
      </c>
      <c r="CA234" s="644" t="s">
        <v>2657</v>
      </c>
      <c r="CB234" s="644" t="s">
        <v>610</v>
      </c>
      <c r="CC234" s="648" t="s">
        <v>611</v>
      </c>
      <c r="CD234" s="644"/>
      <c r="CE234" s="644"/>
      <c r="CF234" s="644" t="s">
        <v>613</v>
      </c>
      <c r="CG234" s="644" t="s">
        <v>614</v>
      </c>
      <c r="CH234" s="643" t="s">
        <v>864</v>
      </c>
    </row>
    <row r="235" spans="1:86">
      <c r="A235" s="644" t="s">
        <v>2658</v>
      </c>
      <c r="B235" s="644" t="s">
        <v>314</v>
      </c>
      <c r="C235" s="644" t="s">
        <v>315</v>
      </c>
      <c r="D235" s="644" t="s">
        <v>315</v>
      </c>
      <c r="E235" s="644" t="s">
        <v>316</v>
      </c>
      <c r="F235" s="644" t="s">
        <v>2659</v>
      </c>
      <c r="G235" s="644" t="s">
        <v>317</v>
      </c>
      <c r="H235" s="644" t="s">
        <v>318</v>
      </c>
      <c r="I235" s="644" t="s">
        <v>316</v>
      </c>
      <c r="J235" s="644" t="s">
        <v>315</v>
      </c>
      <c r="M235" s="645">
        <v>44411.447916666701</v>
      </c>
      <c r="N235" s="645">
        <v>44733.836886574099</v>
      </c>
      <c r="O235" s="646">
        <v>2</v>
      </c>
      <c r="P235" s="646">
        <v>6144</v>
      </c>
      <c r="Q235" s="646">
        <v>1</v>
      </c>
      <c r="R235" s="646">
        <v>2</v>
      </c>
      <c r="S235" s="644" t="s">
        <v>319</v>
      </c>
      <c r="T235" s="644" t="s">
        <v>320</v>
      </c>
      <c r="U235" s="644" t="s">
        <v>321</v>
      </c>
      <c r="V235" s="644" t="s">
        <v>321</v>
      </c>
      <c r="W235" s="644" t="s">
        <v>2660</v>
      </c>
      <c r="X235" s="644" t="s">
        <v>757</v>
      </c>
      <c r="AD235" s="644"/>
      <c r="AE235" s="644"/>
      <c r="AF235" s="646">
        <v>1</v>
      </c>
      <c r="AG235" s="646">
        <v>8192</v>
      </c>
      <c r="AH235" s="644" t="s">
        <v>714</v>
      </c>
      <c r="AK235" s="644" t="s">
        <v>321</v>
      </c>
      <c r="AL235" s="644" t="s">
        <v>322</v>
      </c>
      <c r="AM235" s="644" t="s">
        <v>323</v>
      </c>
      <c r="AN235" s="646">
        <v>-1</v>
      </c>
      <c r="AO235" s="646">
        <v>-1</v>
      </c>
      <c r="AP235" s="646">
        <v>180329</v>
      </c>
      <c r="AQ235" s="646">
        <v>93849</v>
      </c>
      <c r="AR235" s="646">
        <v>87600</v>
      </c>
      <c r="AS235" s="644" t="s">
        <v>324</v>
      </c>
      <c r="AT235" s="644" t="s">
        <v>325</v>
      </c>
      <c r="AU235" s="644" t="s">
        <v>326</v>
      </c>
      <c r="AV235" s="644"/>
      <c r="AW235" s="644"/>
      <c r="AX235" s="644" t="s">
        <v>315</v>
      </c>
      <c r="AY235" s="646">
        <v>0</v>
      </c>
      <c r="AZ235" s="646">
        <v>10000</v>
      </c>
      <c r="BA235" s="644" t="s">
        <v>315</v>
      </c>
      <c r="BB235" s="644" t="s">
        <v>315</v>
      </c>
      <c r="BC235" s="644" t="s">
        <v>327</v>
      </c>
      <c r="BD235" s="646">
        <v>15</v>
      </c>
      <c r="BE235" s="644" t="s">
        <v>328</v>
      </c>
      <c r="BF235" s="644" t="s">
        <v>329</v>
      </c>
      <c r="BG235" s="644"/>
      <c r="BH235" s="644" t="s">
        <v>2661</v>
      </c>
      <c r="BI235" s="644" t="s">
        <v>2662</v>
      </c>
      <c r="BJ235" s="644" t="s">
        <v>2662</v>
      </c>
      <c r="BK235" s="644" t="s">
        <v>2662</v>
      </c>
      <c r="BL235" s="644" t="s">
        <v>2663</v>
      </c>
      <c r="BM235" s="644"/>
      <c r="BN235" s="644"/>
      <c r="BO235" s="644" t="s">
        <v>2664</v>
      </c>
      <c r="BP235" s="644" t="s">
        <v>2665</v>
      </c>
      <c r="BQ235" s="644"/>
      <c r="BR235" s="644"/>
      <c r="BS235" s="644"/>
      <c r="BT235" s="644" t="s">
        <v>605</v>
      </c>
      <c r="BU235" s="644" t="s">
        <v>330</v>
      </c>
      <c r="BV235" s="644" t="s">
        <v>720</v>
      </c>
      <c r="BW235" s="644" t="s">
        <v>1399</v>
      </c>
      <c r="BX235" s="644" t="s">
        <v>861</v>
      </c>
      <c r="BY235" s="644" t="s">
        <v>861</v>
      </c>
      <c r="BZ235" s="644" t="s">
        <v>2666</v>
      </c>
      <c r="CA235" s="644" t="s">
        <v>2667</v>
      </c>
      <c r="CB235" s="644" t="s">
        <v>610</v>
      </c>
      <c r="CC235" s="648" t="s">
        <v>611</v>
      </c>
      <c r="CD235" s="644"/>
      <c r="CE235" s="644"/>
      <c r="CF235" s="644" t="s">
        <v>613</v>
      </c>
      <c r="CG235" s="644" t="s">
        <v>614</v>
      </c>
      <c r="CH235" s="643" t="s">
        <v>864</v>
      </c>
    </row>
    <row r="236" spans="1:86">
      <c r="A236" s="644" t="s">
        <v>2668</v>
      </c>
      <c r="B236" s="644" t="s">
        <v>314</v>
      </c>
      <c r="C236" s="644" t="s">
        <v>315</v>
      </c>
      <c r="D236" s="644" t="s">
        <v>315</v>
      </c>
      <c r="E236" s="644" t="s">
        <v>316</v>
      </c>
      <c r="F236" s="644" t="s">
        <v>2669</v>
      </c>
      <c r="G236" s="644" t="s">
        <v>317</v>
      </c>
      <c r="H236" s="644" t="s">
        <v>318</v>
      </c>
      <c r="I236" s="644" t="s">
        <v>316</v>
      </c>
      <c r="J236" s="644" t="s">
        <v>315</v>
      </c>
      <c r="M236" s="645">
        <v>43966.520173611098</v>
      </c>
      <c r="N236" s="645">
        <v>44733.8352662037</v>
      </c>
      <c r="O236" s="646">
        <v>2</v>
      </c>
      <c r="P236" s="646">
        <v>8192</v>
      </c>
      <c r="Q236" s="646">
        <v>1</v>
      </c>
      <c r="R236" s="646">
        <v>1</v>
      </c>
      <c r="S236" s="644" t="s">
        <v>319</v>
      </c>
      <c r="T236" s="644" t="s">
        <v>320</v>
      </c>
      <c r="U236" s="644" t="s">
        <v>321</v>
      </c>
      <c r="V236" s="644" t="s">
        <v>321</v>
      </c>
      <c r="W236" s="644" t="s">
        <v>2670</v>
      </c>
      <c r="X236" s="644" t="s">
        <v>1651</v>
      </c>
      <c r="AD236" s="644"/>
      <c r="AE236" s="644"/>
      <c r="AF236" s="646">
        <v>1</v>
      </c>
      <c r="AG236" s="646">
        <v>8192</v>
      </c>
      <c r="AH236" s="644" t="s">
        <v>338</v>
      </c>
      <c r="AK236" s="644" t="s">
        <v>321</v>
      </c>
      <c r="AL236" s="644" t="s">
        <v>322</v>
      </c>
      <c r="AM236" s="644" t="s">
        <v>323</v>
      </c>
      <c r="AN236" s="646">
        <v>-1</v>
      </c>
      <c r="AO236" s="646">
        <v>-1</v>
      </c>
      <c r="AP236" s="646">
        <v>173280</v>
      </c>
      <c r="AQ236" s="646">
        <v>173280</v>
      </c>
      <c r="AR236" s="646">
        <v>165004</v>
      </c>
      <c r="AS236" s="644" t="s">
        <v>324</v>
      </c>
      <c r="AT236" s="644" t="s">
        <v>325</v>
      </c>
      <c r="AU236" s="644" t="s">
        <v>326</v>
      </c>
      <c r="AV236" s="644"/>
      <c r="AW236" s="644"/>
      <c r="AX236" s="644" t="s">
        <v>315</v>
      </c>
      <c r="AY236" s="646">
        <v>0</v>
      </c>
      <c r="AZ236" s="646">
        <v>10000</v>
      </c>
      <c r="BA236" s="644" t="s">
        <v>315</v>
      </c>
      <c r="BB236" s="644" t="s">
        <v>315</v>
      </c>
      <c r="BC236" s="644" t="s">
        <v>327</v>
      </c>
      <c r="BD236" s="646">
        <v>15</v>
      </c>
      <c r="BE236" s="644" t="s">
        <v>328</v>
      </c>
      <c r="BF236" s="644" t="s">
        <v>329</v>
      </c>
      <c r="BG236" s="644"/>
      <c r="BH236" s="644" t="s">
        <v>2671</v>
      </c>
      <c r="BI236" s="644" t="s">
        <v>2672</v>
      </c>
      <c r="BJ236" s="644" t="s">
        <v>2672</v>
      </c>
      <c r="BK236" s="644" t="s">
        <v>2672</v>
      </c>
      <c r="BL236" s="644"/>
      <c r="BM236" s="644"/>
      <c r="BN236" s="644"/>
      <c r="BO236" s="644" t="s">
        <v>2673</v>
      </c>
      <c r="BP236" s="644" t="s">
        <v>2674</v>
      </c>
      <c r="BQ236" s="644"/>
      <c r="BR236" s="644"/>
      <c r="BS236" s="644"/>
      <c r="BT236" s="644" t="s">
        <v>605</v>
      </c>
      <c r="BU236" s="644" t="s">
        <v>330</v>
      </c>
      <c r="BV236" s="644" t="s">
        <v>331</v>
      </c>
      <c r="BW236" s="644" t="s">
        <v>653</v>
      </c>
      <c r="BX236" s="644" t="s">
        <v>861</v>
      </c>
      <c r="BY236" s="644" t="s">
        <v>861</v>
      </c>
      <c r="BZ236" s="644" t="s">
        <v>2675</v>
      </c>
      <c r="CA236" s="644" t="s">
        <v>2676</v>
      </c>
      <c r="CB236" s="644" t="s">
        <v>610</v>
      </c>
      <c r="CC236" s="648" t="s">
        <v>611</v>
      </c>
      <c r="CD236" s="644"/>
      <c r="CE236" s="644"/>
      <c r="CF236" s="644" t="s">
        <v>613</v>
      </c>
      <c r="CG236" s="644" t="s">
        <v>614</v>
      </c>
      <c r="CH236" s="643" t="s">
        <v>864</v>
      </c>
    </row>
    <row r="237" spans="1:86">
      <c r="A237" s="644" t="s">
        <v>2677</v>
      </c>
      <c r="B237" s="644" t="s">
        <v>314</v>
      </c>
      <c r="C237" s="644" t="s">
        <v>315</v>
      </c>
      <c r="D237" s="644" t="s">
        <v>315</v>
      </c>
      <c r="E237" s="644" t="s">
        <v>316</v>
      </c>
      <c r="F237" s="644" t="s">
        <v>2678</v>
      </c>
      <c r="G237" s="644" t="s">
        <v>317</v>
      </c>
      <c r="H237" s="644" t="s">
        <v>318</v>
      </c>
      <c r="I237" s="644" t="s">
        <v>316</v>
      </c>
      <c r="J237" s="644" t="s">
        <v>315</v>
      </c>
      <c r="M237" s="645">
        <v>43542.579178240703</v>
      </c>
      <c r="N237" s="645">
        <v>44733.835833333302</v>
      </c>
      <c r="O237" s="646">
        <v>2</v>
      </c>
      <c r="P237" s="646">
        <v>12288</v>
      </c>
      <c r="Q237" s="646">
        <v>1</v>
      </c>
      <c r="R237" s="646">
        <v>2</v>
      </c>
      <c r="S237" s="644" t="s">
        <v>319</v>
      </c>
      <c r="T237" s="644" t="s">
        <v>320</v>
      </c>
      <c r="U237" s="644" t="s">
        <v>321</v>
      </c>
      <c r="V237" s="644" t="s">
        <v>321</v>
      </c>
      <c r="W237" s="644" t="s">
        <v>2679</v>
      </c>
      <c r="X237" s="644" t="s">
        <v>1651</v>
      </c>
      <c r="AD237" s="644"/>
      <c r="AE237" s="644"/>
      <c r="AF237" s="646">
        <v>1</v>
      </c>
      <c r="AG237" s="646">
        <v>0</v>
      </c>
      <c r="AH237" s="644" t="s">
        <v>714</v>
      </c>
      <c r="AK237" s="644" t="s">
        <v>321</v>
      </c>
      <c r="AL237" s="644" t="s">
        <v>322</v>
      </c>
      <c r="AM237" s="644" t="s">
        <v>323</v>
      </c>
      <c r="AN237" s="646">
        <v>-1</v>
      </c>
      <c r="AO237" s="646">
        <v>-1</v>
      </c>
      <c r="AP237" s="646">
        <v>340060</v>
      </c>
      <c r="AQ237" s="646">
        <v>99100</v>
      </c>
      <c r="AR237" s="646">
        <v>86720</v>
      </c>
      <c r="AS237" s="644" t="s">
        <v>324</v>
      </c>
      <c r="AT237" s="644" t="s">
        <v>325</v>
      </c>
      <c r="AU237" s="644" t="s">
        <v>326</v>
      </c>
      <c r="AV237" s="644"/>
      <c r="AW237" s="644"/>
      <c r="AX237" s="644" t="s">
        <v>315</v>
      </c>
      <c r="AY237" s="646">
        <v>0</v>
      </c>
      <c r="AZ237" s="646">
        <v>10000</v>
      </c>
      <c r="BA237" s="644" t="s">
        <v>315</v>
      </c>
      <c r="BB237" s="644" t="s">
        <v>315</v>
      </c>
      <c r="BC237" s="644" t="s">
        <v>335</v>
      </c>
      <c r="BD237" s="646">
        <v>15</v>
      </c>
      <c r="BE237" s="644" t="s">
        <v>328</v>
      </c>
      <c r="BF237" s="644" t="s">
        <v>329</v>
      </c>
      <c r="BG237" s="644"/>
      <c r="BH237" s="644" t="s">
        <v>2680</v>
      </c>
      <c r="BI237" s="644" t="s">
        <v>2681</v>
      </c>
      <c r="BJ237" s="644" t="s">
        <v>2681</v>
      </c>
      <c r="BK237" s="644" t="s">
        <v>2681</v>
      </c>
      <c r="BL237" s="644" t="s">
        <v>2682</v>
      </c>
      <c r="BM237" s="644"/>
      <c r="BN237" s="644"/>
      <c r="BO237" s="644" t="s">
        <v>2683</v>
      </c>
      <c r="BP237" s="644" t="s">
        <v>2684</v>
      </c>
      <c r="BQ237" s="644"/>
      <c r="BR237" s="644"/>
      <c r="BS237" s="644"/>
      <c r="BT237" s="644" t="s">
        <v>605</v>
      </c>
      <c r="BU237" s="644" t="s">
        <v>330</v>
      </c>
      <c r="BV237" s="644" t="s">
        <v>720</v>
      </c>
      <c r="BW237" s="644" t="s">
        <v>1064</v>
      </c>
      <c r="BX237" s="644" t="s">
        <v>861</v>
      </c>
      <c r="BY237" s="644" t="s">
        <v>861</v>
      </c>
      <c r="BZ237" s="644" t="s">
        <v>2685</v>
      </c>
      <c r="CA237" s="644" t="s">
        <v>2686</v>
      </c>
      <c r="CB237" s="644" t="s">
        <v>610</v>
      </c>
      <c r="CC237" s="648" t="s">
        <v>611</v>
      </c>
      <c r="CD237" s="644"/>
      <c r="CE237" s="644"/>
      <c r="CF237" s="644" t="s">
        <v>613</v>
      </c>
      <c r="CG237" s="644" t="s">
        <v>614</v>
      </c>
      <c r="CH237" s="643" t="s">
        <v>864</v>
      </c>
    </row>
    <row r="238" spans="1:86">
      <c r="A238" s="644" t="s">
        <v>2687</v>
      </c>
      <c r="B238" s="644" t="s">
        <v>314</v>
      </c>
      <c r="C238" s="644" t="s">
        <v>315</v>
      </c>
      <c r="D238" s="644" t="s">
        <v>315</v>
      </c>
      <c r="E238" s="644" t="s">
        <v>316</v>
      </c>
      <c r="F238" s="644" t="s">
        <v>2688</v>
      </c>
      <c r="G238" s="644" t="s">
        <v>317</v>
      </c>
      <c r="H238" s="644" t="s">
        <v>318</v>
      </c>
      <c r="I238" s="644" t="s">
        <v>316</v>
      </c>
      <c r="J238" s="644" t="s">
        <v>315</v>
      </c>
      <c r="M238" s="645">
        <v>43998.4937152778</v>
      </c>
      <c r="N238" s="645">
        <v>44733.834282407399</v>
      </c>
      <c r="O238" s="646">
        <v>2</v>
      </c>
      <c r="P238" s="646">
        <v>3072</v>
      </c>
      <c r="Q238" s="646">
        <v>1</v>
      </c>
      <c r="R238" s="646">
        <v>1</v>
      </c>
      <c r="S238" s="644" t="s">
        <v>319</v>
      </c>
      <c r="T238" s="644" t="s">
        <v>320</v>
      </c>
      <c r="U238" s="644" t="s">
        <v>321</v>
      </c>
      <c r="V238" s="644" t="s">
        <v>321</v>
      </c>
      <c r="W238" s="644" t="s">
        <v>2689</v>
      </c>
      <c r="X238" s="644" t="s">
        <v>757</v>
      </c>
      <c r="AD238" s="644"/>
      <c r="AE238" s="644"/>
      <c r="AF238" s="646">
        <v>1</v>
      </c>
      <c r="AG238" s="646">
        <v>8192</v>
      </c>
      <c r="AH238" s="644" t="s">
        <v>714</v>
      </c>
      <c r="AK238" s="644" t="s">
        <v>321</v>
      </c>
      <c r="AL238" s="644" t="s">
        <v>322</v>
      </c>
      <c r="AM238" s="644" t="s">
        <v>323</v>
      </c>
      <c r="AN238" s="646">
        <v>-1</v>
      </c>
      <c r="AO238" s="646">
        <v>-1</v>
      </c>
      <c r="AP238" s="646">
        <v>126037</v>
      </c>
      <c r="AQ238" s="646">
        <v>71013</v>
      </c>
      <c r="AR238" s="646">
        <v>67856</v>
      </c>
      <c r="AS238" s="644" t="s">
        <v>324</v>
      </c>
      <c r="AT238" s="644" t="s">
        <v>325</v>
      </c>
      <c r="AU238" s="644" t="s">
        <v>326</v>
      </c>
      <c r="AV238" s="644"/>
      <c r="AW238" s="644"/>
      <c r="AX238" s="644" t="s">
        <v>315</v>
      </c>
      <c r="AY238" s="646">
        <v>0</v>
      </c>
      <c r="AZ238" s="646">
        <v>10000</v>
      </c>
      <c r="BA238" s="644" t="s">
        <v>315</v>
      </c>
      <c r="BB238" s="644" t="s">
        <v>315</v>
      </c>
      <c r="BC238" s="644" t="s">
        <v>327</v>
      </c>
      <c r="BD238" s="646">
        <v>15</v>
      </c>
      <c r="BE238" s="644" t="s">
        <v>328</v>
      </c>
      <c r="BF238" s="644" t="s">
        <v>329</v>
      </c>
      <c r="BG238" s="644"/>
      <c r="BH238" s="644" t="s">
        <v>2690</v>
      </c>
      <c r="BI238" s="644" t="s">
        <v>2691</v>
      </c>
      <c r="BJ238" s="644" t="s">
        <v>2691</v>
      </c>
      <c r="BK238" s="644" t="s">
        <v>2691</v>
      </c>
      <c r="BL238" s="644"/>
      <c r="BM238" s="644"/>
      <c r="BN238" s="644"/>
      <c r="BO238" s="644" t="s">
        <v>2692</v>
      </c>
      <c r="BP238" s="644" t="s">
        <v>2693</v>
      </c>
      <c r="BQ238" s="644"/>
      <c r="BR238" s="644"/>
      <c r="BS238" s="644"/>
      <c r="BT238" s="644" t="s">
        <v>605</v>
      </c>
      <c r="BU238" s="644" t="s">
        <v>330</v>
      </c>
      <c r="BV238" s="644" t="s">
        <v>720</v>
      </c>
      <c r="BW238" s="644" t="s">
        <v>1328</v>
      </c>
      <c r="BX238" s="644" t="s">
        <v>861</v>
      </c>
      <c r="BY238" s="644" t="s">
        <v>861</v>
      </c>
      <c r="BZ238" s="644" t="s">
        <v>2694</v>
      </c>
      <c r="CA238" s="644" t="s">
        <v>2695</v>
      </c>
      <c r="CB238" s="644" t="s">
        <v>610</v>
      </c>
      <c r="CC238" s="648" t="s">
        <v>611</v>
      </c>
      <c r="CD238" s="644"/>
      <c r="CE238" s="644"/>
      <c r="CF238" s="644" t="s">
        <v>613</v>
      </c>
      <c r="CG238" s="644" t="s">
        <v>614</v>
      </c>
      <c r="CH238" s="643" t="s">
        <v>864</v>
      </c>
    </row>
    <row r="239" spans="1:86">
      <c r="A239" s="644" t="s">
        <v>2696</v>
      </c>
      <c r="B239" s="644" t="s">
        <v>314</v>
      </c>
      <c r="C239" s="644" t="s">
        <v>315</v>
      </c>
      <c r="D239" s="644" t="s">
        <v>315</v>
      </c>
      <c r="E239" s="644" t="s">
        <v>316</v>
      </c>
      <c r="F239" s="644" t="s">
        <v>2697</v>
      </c>
      <c r="G239" s="644" t="s">
        <v>317</v>
      </c>
      <c r="H239" s="644" t="s">
        <v>318</v>
      </c>
      <c r="I239" s="644" t="s">
        <v>316</v>
      </c>
      <c r="J239" s="644" t="s">
        <v>315</v>
      </c>
      <c r="M239" s="645">
        <v>43591.536354166703</v>
      </c>
      <c r="N239" s="645">
        <v>44733.836782407401</v>
      </c>
      <c r="O239" s="646">
        <v>2</v>
      </c>
      <c r="P239" s="646">
        <v>4096</v>
      </c>
      <c r="Q239" s="646">
        <v>1</v>
      </c>
      <c r="R239" s="646">
        <v>2</v>
      </c>
      <c r="S239" s="644" t="s">
        <v>319</v>
      </c>
      <c r="T239" s="644" t="s">
        <v>320</v>
      </c>
      <c r="U239" s="644" t="s">
        <v>321</v>
      </c>
      <c r="V239" s="644" t="s">
        <v>321</v>
      </c>
      <c r="W239" s="644" t="s">
        <v>2698</v>
      </c>
      <c r="X239" s="644" t="s">
        <v>757</v>
      </c>
      <c r="AD239" s="644"/>
      <c r="AE239" s="644"/>
      <c r="AF239" s="646">
        <v>1</v>
      </c>
      <c r="AG239" s="646">
        <v>0</v>
      </c>
      <c r="AH239" s="644" t="s">
        <v>714</v>
      </c>
      <c r="AK239" s="644" t="s">
        <v>321</v>
      </c>
      <c r="AL239" s="644" t="s">
        <v>322</v>
      </c>
      <c r="AM239" s="644" t="s">
        <v>323</v>
      </c>
      <c r="AN239" s="646">
        <v>-1</v>
      </c>
      <c r="AO239" s="646">
        <v>-1</v>
      </c>
      <c r="AP239" s="646">
        <v>789987</v>
      </c>
      <c r="AQ239" s="646">
        <v>789987</v>
      </c>
      <c r="AR239" s="646">
        <v>785804</v>
      </c>
      <c r="AS239" s="644" t="s">
        <v>324</v>
      </c>
      <c r="AT239" s="644" t="s">
        <v>325</v>
      </c>
      <c r="AU239" s="644" t="s">
        <v>326</v>
      </c>
      <c r="AV239" s="644"/>
      <c r="AW239" s="644"/>
      <c r="AX239" s="644" t="s">
        <v>315</v>
      </c>
      <c r="AY239" s="646">
        <v>0</v>
      </c>
      <c r="AZ239" s="646">
        <v>10000</v>
      </c>
      <c r="BA239" s="644" t="s">
        <v>315</v>
      </c>
      <c r="BB239" s="644" t="s">
        <v>315</v>
      </c>
      <c r="BC239" s="644" t="s">
        <v>335</v>
      </c>
      <c r="BD239" s="646">
        <v>15</v>
      </c>
      <c r="BE239" s="644" t="s">
        <v>328</v>
      </c>
      <c r="BF239" s="644" t="s">
        <v>329</v>
      </c>
      <c r="BG239" s="644"/>
      <c r="BH239" s="644" t="s">
        <v>2699</v>
      </c>
      <c r="BI239" s="644" t="s">
        <v>2700</v>
      </c>
      <c r="BJ239" s="644" t="s">
        <v>2700</v>
      </c>
      <c r="BK239" s="644" t="s">
        <v>2700</v>
      </c>
      <c r="BL239" s="644"/>
      <c r="BM239" s="644"/>
      <c r="BN239" s="644"/>
      <c r="BO239" s="644" t="s">
        <v>2701</v>
      </c>
      <c r="BP239" s="644" t="s">
        <v>2702</v>
      </c>
      <c r="BQ239" s="644"/>
      <c r="BR239" s="644"/>
      <c r="BS239" s="644"/>
      <c r="BT239" s="644" t="s">
        <v>605</v>
      </c>
      <c r="BU239" s="644" t="s">
        <v>330</v>
      </c>
      <c r="BV239" s="644" t="s">
        <v>720</v>
      </c>
      <c r="BW239" s="644" t="s">
        <v>2318</v>
      </c>
      <c r="BX239" s="644" t="s">
        <v>861</v>
      </c>
      <c r="BY239" s="644" t="s">
        <v>861</v>
      </c>
      <c r="BZ239" s="644" t="s">
        <v>2703</v>
      </c>
      <c r="CA239" s="644" t="s">
        <v>2704</v>
      </c>
      <c r="CB239" s="644" t="s">
        <v>610</v>
      </c>
      <c r="CC239" s="648" t="s">
        <v>611</v>
      </c>
      <c r="CD239" s="644"/>
      <c r="CE239" s="644"/>
      <c r="CF239" s="644" t="s">
        <v>613</v>
      </c>
      <c r="CG239" s="644" t="s">
        <v>614</v>
      </c>
      <c r="CH239" s="643" t="s">
        <v>864</v>
      </c>
    </row>
    <row r="240" spans="1:86">
      <c r="A240" s="644" t="s">
        <v>2705</v>
      </c>
      <c r="B240" s="644" t="s">
        <v>314</v>
      </c>
      <c r="C240" s="644" t="s">
        <v>315</v>
      </c>
      <c r="D240" s="644" t="s">
        <v>315</v>
      </c>
      <c r="E240" s="644" t="s">
        <v>316</v>
      </c>
      <c r="F240" s="644" t="s">
        <v>2706</v>
      </c>
      <c r="G240" s="644" t="s">
        <v>317</v>
      </c>
      <c r="H240" s="644" t="s">
        <v>318</v>
      </c>
      <c r="I240" s="644" t="s">
        <v>316</v>
      </c>
      <c r="J240" s="644" t="s">
        <v>315</v>
      </c>
      <c r="M240" s="645">
        <v>43944.590624999997</v>
      </c>
      <c r="N240" s="645">
        <v>44733.834085648101</v>
      </c>
      <c r="O240" s="646">
        <v>2</v>
      </c>
      <c r="P240" s="646">
        <v>8192</v>
      </c>
      <c r="Q240" s="646">
        <v>1</v>
      </c>
      <c r="R240" s="646">
        <v>3</v>
      </c>
      <c r="S240" s="644" t="s">
        <v>319</v>
      </c>
      <c r="T240" s="644" t="s">
        <v>320</v>
      </c>
      <c r="U240" s="644" t="s">
        <v>321</v>
      </c>
      <c r="V240" s="644" t="s">
        <v>321</v>
      </c>
      <c r="W240" s="644" t="s">
        <v>2707</v>
      </c>
      <c r="X240" s="644" t="s">
        <v>757</v>
      </c>
      <c r="AD240" s="644"/>
      <c r="AE240" s="644"/>
      <c r="AF240" s="646">
        <v>1</v>
      </c>
      <c r="AG240" s="646">
        <v>8192</v>
      </c>
      <c r="AH240" s="644" t="s">
        <v>338</v>
      </c>
      <c r="AK240" s="644" t="s">
        <v>321</v>
      </c>
      <c r="AL240" s="644" t="s">
        <v>322</v>
      </c>
      <c r="AM240" s="644" t="s">
        <v>323</v>
      </c>
      <c r="AN240" s="646">
        <v>-1</v>
      </c>
      <c r="AO240" s="646">
        <v>-1</v>
      </c>
      <c r="AP240" s="646">
        <v>243810</v>
      </c>
      <c r="AQ240" s="646">
        <v>97558</v>
      </c>
      <c r="AR240" s="646">
        <v>89268</v>
      </c>
      <c r="AS240" s="644" t="s">
        <v>324</v>
      </c>
      <c r="AT240" s="644" t="s">
        <v>325</v>
      </c>
      <c r="AU240" s="644" t="s">
        <v>326</v>
      </c>
      <c r="AV240" s="644"/>
      <c r="AW240" s="644"/>
      <c r="AX240" s="644" t="s">
        <v>315</v>
      </c>
      <c r="AY240" s="646">
        <v>0</v>
      </c>
      <c r="AZ240" s="646">
        <v>10000</v>
      </c>
      <c r="BA240" s="644" t="s">
        <v>315</v>
      </c>
      <c r="BB240" s="644" t="s">
        <v>315</v>
      </c>
      <c r="BC240" s="644" t="s">
        <v>327</v>
      </c>
      <c r="BD240" s="646">
        <v>15</v>
      </c>
      <c r="BE240" s="644" t="s">
        <v>328</v>
      </c>
      <c r="BF240" s="644" t="s">
        <v>329</v>
      </c>
      <c r="BG240" s="644"/>
      <c r="BH240" s="644" t="s">
        <v>2708</v>
      </c>
      <c r="BI240" s="644" t="s">
        <v>2709</v>
      </c>
      <c r="BJ240" s="644" t="s">
        <v>2709</v>
      </c>
      <c r="BK240" s="644" t="s">
        <v>2709</v>
      </c>
      <c r="BL240" s="644" t="s">
        <v>2710</v>
      </c>
      <c r="BM240" s="644"/>
      <c r="BN240" s="644"/>
      <c r="BO240" s="644" t="s">
        <v>2711</v>
      </c>
      <c r="BP240" s="644" t="s">
        <v>2712</v>
      </c>
      <c r="BQ240" s="644"/>
      <c r="BR240" s="644"/>
      <c r="BS240" s="644"/>
      <c r="BT240" s="644" t="s">
        <v>605</v>
      </c>
      <c r="BU240" s="644" t="s">
        <v>330</v>
      </c>
      <c r="BV240" s="644" t="s">
        <v>331</v>
      </c>
      <c r="BW240" s="644" t="s">
        <v>660</v>
      </c>
      <c r="BX240" s="644" t="s">
        <v>861</v>
      </c>
      <c r="BY240" s="644" t="s">
        <v>861</v>
      </c>
      <c r="BZ240" s="644" t="s">
        <v>2713</v>
      </c>
      <c r="CA240" s="644" t="s">
        <v>2714</v>
      </c>
      <c r="CB240" s="644" t="s">
        <v>610</v>
      </c>
      <c r="CC240" s="648" t="s">
        <v>611</v>
      </c>
      <c r="CD240" s="644"/>
      <c r="CE240" s="644"/>
      <c r="CF240" s="644" t="s">
        <v>613</v>
      </c>
      <c r="CG240" s="644" t="s">
        <v>614</v>
      </c>
      <c r="CH240" s="643" t="s">
        <v>864</v>
      </c>
    </row>
    <row r="241" spans="1:86">
      <c r="A241" s="644" t="s">
        <v>2715</v>
      </c>
      <c r="B241" s="644" t="s">
        <v>314</v>
      </c>
      <c r="C241" s="644" t="s">
        <v>315</v>
      </c>
      <c r="D241" s="644" t="s">
        <v>315</v>
      </c>
      <c r="E241" s="644" t="s">
        <v>316</v>
      </c>
      <c r="F241" s="644" t="s">
        <v>2716</v>
      </c>
      <c r="G241" s="644" t="s">
        <v>317</v>
      </c>
      <c r="H241" s="644" t="s">
        <v>318</v>
      </c>
      <c r="I241" s="644" t="s">
        <v>316</v>
      </c>
      <c r="J241" s="644" t="s">
        <v>315</v>
      </c>
      <c r="M241" s="645">
        <v>44175.434837963003</v>
      </c>
      <c r="N241" s="645">
        <v>44733.8354398148</v>
      </c>
      <c r="O241" s="646">
        <v>8</v>
      </c>
      <c r="P241" s="646">
        <v>12288</v>
      </c>
      <c r="Q241" s="646">
        <v>1</v>
      </c>
      <c r="R241" s="646">
        <v>2</v>
      </c>
      <c r="S241" s="644" t="s">
        <v>319</v>
      </c>
      <c r="T241" s="644" t="s">
        <v>320</v>
      </c>
      <c r="U241" s="644" t="s">
        <v>321</v>
      </c>
      <c r="V241" s="644" t="s">
        <v>321</v>
      </c>
      <c r="W241" s="644" t="s">
        <v>2717</v>
      </c>
      <c r="X241" s="644" t="s">
        <v>757</v>
      </c>
      <c r="AD241" s="644"/>
      <c r="AE241" s="644"/>
      <c r="AF241" s="646">
        <v>1</v>
      </c>
      <c r="AG241" s="646">
        <v>8192</v>
      </c>
      <c r="AH241" s="644" t="s">
        <v>714</v>
      </c>
      <c r="AK241" s="644" t="s">
        <v>321</v>
      </c>
      <c r="AL241" s="644" t="s">
        <v>322</v>
      </c>
      <c r="AM241" s="644" t="s">
        <v>323</v>
      </c>
      <c r="AN241" s="646">
        <v>-1</v>
      </c>
      <c r="AO241" s="646">
        <v>-1</v>
      </c>
      <c r="AP241" s="646">
        <v>237673</v>
      </c>
      <c r="AQ241" s="646">
        <v>67465</v>
      </c>
      <c r="AR241" s="646">
        <v>55072</v>
      </c>
      <c r="AS241" s="644" t="s">
        <v>324</v>
      </c>
      <c r="AT241" s="644" t="s">
        <v>325</v>
      </c>
      <c r="AU241" s="644" t="s">
        <v>326</v>
      </c>
      <c r="AV241" s="644"/>
      <c r="AW241" s="644"/>
      <c r="AX241" s="644" t="s">
        <v>315</v>
      </c>
      <c r="AY241" s="646">
        <v>0</v>
      </c>
      <c r="AZ241" s="646">
        <v>10000</v>
      </c>
      <c r="BA241" s="644" t="s">
        <v>315</v>
      </c>
      <c r="BB241" s="644" t="s">
        <v>315</v>
      </c>
      <c r="BC241" s="644" t="s">
        <v>327</v>
      </c>
      <c r="BD241" s="646">
        <v>15</v>
      </c>
      <c r="BE241" s="644" t="s">
        <v>328</v>
      </c>
      <c r="BF241" s="644" t="s">
        <v>329</v>
      </c>
      <c r="BG241" s="644"/>
      <c r="BH241" s="644" t="s">
        <v>2718</v>
      </c>
      <c r="BI241" s="644" t="s">
        <v>2719</v>
      </c>
      <c r="BJ241" s="644" t="s">
        <v>2719</v>
      </c>
      <c r="BK241" s="644" t="s">
        <v>2719</v>
      </c>
      <c r="BL241" s="644" t="s">
        <v>2720</v>
      </c>
      <c r="BM241" s="644"/>
      <c r="BN241" s="644"/>
      <c r="BO241" s="644" t="s">
        <v>2721</v>
      </c>
      <c r="BP241" s="644" t="s">
        <v>2722</v>
      </c>
      <c r="BQ241" s="644"/>
      <c r="BR241" s="644"/>
      <c r="BS241" s="644"/>
      <c r="BT241" s="644" t="s">
        <v>605</v>
      </c>
      <c r="BU241" s="644" t="s">
        <v>330</v>
      </c>
      <c r="BV241" s="644" t="s">
        <v>720</v>
      </c>
      <c r="BW241" s="644" t="s">
        <v>2370</v>
      </c>
      <c r="BX241" s="644" t="s">
        <v>861</v>
      </c>
      <c r="BY241" s="644" t="s">
        <v>861</v>
      </c>
      <c r="BZ241" s="644" t="s">
        <v>2723</v>
      </c>
      <c r="CA241" s="644" t="s">
        <v>2724</v>
      </c>
      <c r="CB241" s="644" t="s">
        <v>610</v>
      </c>
      <c r="CC241" s="648" t="s">
        <v>611</v>
      </c>
      <c r="CD241" s="644"/>
      <c r="CE241" s="644"/>
      <c r="CF241" s="644" t="s">
        <v>613</v>
      </c>
      <c r="CG241" s="644" t="s">
        <v>614</v>
      </c>
      <c r="CH241" s="643" t="s">
        <v>864</v>
      </c>
    </row>
    <row r="242" spans="1:86">
      <c r="A242" s="644" t="s">
        <v>2725</v>
      </c>
      <c r="B242" s="644" t="s">
        <v>314</v>
      </c>
      <c r="C242" s="644" t="s">
        <v>315</v>
      </c>
      <c r="D242" s="644" t="s">
        <v>315</v>
      </c>
      <c r="E242" s="644" t="s">
        <v>316</v>
      </c>
      <c r="F242" s="644" t="s">
        <v>2726</v>
      </c>
      <c r="G242" s="644" t="s">
        <v>317</v>
      </c>
      <c r="H242" s="644" t="s">
        <v>318</v>
      </c>
      <c r="I242" s="644" t="s">
        <v>316</v>
      </c>
      <c r="J242" s="644" t="s">
        <v>315</v>
      </c>
      <c r="M242" s="645">
        <v>44175.426724536999</v>
      </c>
      <c r="N242" s="645">
        <v>44733.835509259297</v>
      </c>
      <c r="O242" s="646">
        <v>12</v>
      </c>
      <c r="P242" s="646">
        <v>98304</v>
      </c>
      <c r="Q242" s="646">
        <v>1</v>
      </c>
      <c r="R242" s="646">
        <v>5</v>
      </c>
      <c r="S242" s="644" t="s">
        <v>319</v>
      </c>
      <c r="T242" s="644" t="s">
        <v>320</v>
      </c>
      <c r="U242" s="644" t="s">
        <v>321</v>
      </c>
      <c r="V242" s="644" t="s">
        <v>321</v>
      </c>
      <c r="W242" s="644" t="s">
        <v>2727</v>
      </c>
      <c r="X242" s="644" t="s">
        <v>1651</v>
      </c>
      <c r="AD242" s="644"/>
      <c r="AE242" s="644"/>
      <c r="AF242" s="646">
        <v>1</v>
      </c>
      <c r="AG242" s="646">
        <v>8192</v>
      </c>
      <c r="AH242" s="644" t="s">
        <v>908</v>
      </c>
      <c r="AK242" s="644" t="s">
        <v>321</v>
      </c>
      <c r="AL242" s="644" t="s">
        <v>322</v>
      </c>
      <c r="AM242" s="644" t="s">
        <v>323</v>
      </c>
      <c r="AN242" s="646">
        <v>-1</v>
      </c>
      <c r="AO242" s="646">
        <v>-1</v>
      </c>
      <c r="AP242" s="646">
        <v>1081127</v>
      </c>
      <c r="AQ242" s="646">
        <v>657567</v>
      </c>
      <c r="AR242" s="646">
        <v>559152</v>
      </c>
      <c r="AS242" s="644" t="s">
        <v>324</v>
      </c>
      <c r="AT242" s="644" t="s">
        <v>325</v>
      </c>
      <c r="AU242" s="644" t="s">
        <v>326</v>
      </c>
      <c r="AV242" s="644"/>
      <c r="AW242" s="644"/>
      <c r="AX242" s="644" t="s">
        <v>315</v>
      </c>
      <c r="AY242" s="646">
        <v>0</v>
      </c>
      <c r="AZ242" s="646">
        <v>10000</v>
      </c>
      <c r="BA242" s="644" t="s">
        <v>315</v>
      </c>
      <c r="BB242" s="644" t="s">
        <v>315</v>
      </c>
      <c r="BC242" s="644" t="s">
        <v>327</v>
      </c>
      <c r="BD242" s="646">
        <v>15</v>
      </c>
      <c r="BE242" s="644" t="s">
        <v>909</v>
      </c>
      <c r="BF242" s="644" t="s">
        <v>329</v>
      </c>
      <c r="BG242" s="644"/>
      <c r="BH242" s="644" t="s">
        <v>2728</v>
      </c>
      <c r="BI242" s="644" t="s">
        <v>2729</v>
      </c>
      <c r="BJ242" s="644" t="s">
        <v>2729</v>
      </c>
      <c r="BK242" s="644" t="s">
        <v>2729</v>
      </c>
      <c r="BL242" s="644" t="s">
        <v>2730</v>
      </c>
      <c r="BM242" s="644"/>
      <c r="BN242" s="644"/>
      <c r="BO242" s="644" t="s">
        <v>2731</v>
      </c>
      <c r="BP242" s="644" t="s">
        <v>2732</v>
      </c>
      <c r="BQ242" s="644"/>
      <c r="BR242" s="644"/>
      <c r="BS242" s="644"/>
      <c r="BT242" s="644" t="s">
        <v>605</v>
      </c>
      <c r="BU242" s="644" t="s">
        <v>330</v>
      </c>
      <c r="BV242" s="644" t="s">
        <v>914</v>
      </c>
      <c r="BW242" s="644" t="s">
        <v>1287</v>
      </c>
      <c r="BX242" s="644" t="s">
        <v>861</v>
      </c>
      <c r="BY242" s="644" t="s">
        <v>861</v>
      </c>
      <c r="BZ242" s="644" t="s">
        <v>2733</v>
      </c>
      <c r="CA242" s="644" t="s">
        <v>2734</v>
      </c>
      <c r="CB242" s="644" t="s">
        <v>610</v>
      </c>
      <c r="CC242" s="648" t="s">
        <v>611</v>
      </c>
      <c r="CD242" s="644"/>
      <c r="CE242" s="644"/>
      <c r="CF242" s="644" t="s">
        <v>613</v>
      </c>
      <c r="CG242" s="644" t="s">
        <v>614</v>
      </c>
      <c r="CH242" s="643" t="s">
        <v>1658</v>
      </c>
    </row>
    <row r="243" spans="1:86">
      <c r="A243" s="644" t="s">
        <v>2735</v>
      </c>
      <c r="B243" s="644" t="s">
        <v>314</v>
      </c>
      <c r="C243" s="644" t="s">
        <v>315</v>
      </c>
      <c r="D243" s="644" t="s">
        <v>315</v>
      </c>
      <c r="E243" s="644" t="s">
        <v>316</v>
      </c>
      <c r="F243" s="644" t="s">
        <v>2736</v>
      </c>
      <c r="G243" s="644" t="s">
        <v>317</v>
      </c>
      <c r="H243" s="644" t="s">
        <v>318</v>
      </c>
      <c r="I243" s="644" t="s">
        <v>316</v>
      </c>
      <c r="J243" s="644" t="s">
        <v>315</v>
      </c>
      <c r="M243" s="645">
        <v>44175.428356481498</v>
      </c>
      <c r="N243" s="645">
        <v>44739.534224536997</v>
      </c>
      <c r="O243" s="646">
        <v>12</v>
      </c>
      <c r="P243" s="646">
        <v>98304</v>
      </c>
      <c r="Q243" s="646">
        <v>1</v>
      </c>
      <c r="R243" s="646">
        <v>5</v>
      </c>
      <c r="S243" s="644" t="s">
        <v>319</v>
      </c>
      <c r="T243" s="644" t="s">
        <v>320</v>
      </c>
      <c r="U243" s="644" t="s">
        <v>321</v>
      </c>
      <c r="V243" s="644" t="s">
        <v>321</v>
      </c>
      <c r="W243" s="644" t="s">
        <v>2737</v>
      </c>
      <c r="X243" s="644" t="s">
        <v>1651</v>
      </c>
      <c r="AD243" s="644"/>
      <c r="AE243" s="644"/>
      <c r="AF243" s="646">
        <v>1</v>
      </c>
      <c r="AG243" s="646">
        <v>8192</v>
      </c>
      <c r="AH243" s="644" t="s">
        <v>908</v>
      </c>
      <c r="AK243" s="644" t="s">
        <v>321</v>
      </c>
      <c r="AL243" s="644" t="s">
        <v>322</v>
      </c>
      <c r="AM243" s="644" t="s">
        <v>323</v>
      </c>
      <c r="AN243" s="646">
        <v>-1</v>
      </c>
      <c r="AO243" s="646">
        <v>-1</v>
      </c>
      <c r="AP243" s="646">
        <v>1045615</v>
      </c>
      <c r="AQ243" s="646">
        <v>534987</v>
      </c>
      <c r="AR243" s="646">
        <v>436572</v>
      </c>
      <c r="AS243" s="644" t="s">
        <v>324</v>
      </c>
      <c r="AT243" s="644" t="s">
        <v>325</v>
      </c>
      <c r="AU243" s="644" t="s">
        <v>326</v>
      </c>
      <c r="AV243" s="644"/>
      <c r="AW243" s="644"/>
      <c r="AX243" s="644" t="s">
        <v>315</v>
      </c>
      <c r="AY243" s="646">
        <v>0</v>
      </c>
      <c r="AZ243" s="646">
        <v>10000</v>
      </c>
      <c r="BA243" s="644" t="s">
        <v>315</v>
      </c>
      <c r="BB243" s="644" t="s">
        <v>315</v>
      </c>
      <c r="BC243" s="644" t="s">
        <v>327</v>
      </c>
      <c r="BD243" s="646">
        <v>15</v>
      </c>
      <c r="BE243" s="644" t="s">
        <v>328</v>
      </c>
      <c r="BF243" s="644" t="s">
        <v>329</v>
      </c>
      <c r="BG243" s="644"/>
      <c r="BH243" s="644" t="s">
        <v>2738</v>
      </c>
      <c r="BI243" s="644" t="s">
        <v>2739</v>
      </c>
      <c r="BJ243" s="644" t="s">
        <v>2739</v>
      </c>
      <c r="BK243" s="644" t="s">
        <v>2739</v>
      </c>
      <c r="BL243" s="644" t="s">
        <v>2740</v>
      </c>
      <c r="BM243" s="644"/>
      <c r="BN243" s="644"/>
      <c r="BO243" s="644" t="s">
        <v>2741</v>
      </c>
      <c r="BP243" s="644" t="s">
        <v>2742</v>
      </c>
      <c r="BQ243" s="644"/>
      <c r="BR243" s="644"/>
      <c r="BS243" s="644"/>
      <c r="BT243" s="644" t="s">
        <v>605</v>
      </c>
      <c r="BU243" s="644" t="s">
        <v>330</v>
      </c>
      <c r="BV243" s="644" t="s">
        <v>914</v>
      </c>
      <c r="BW243" s="644" t="s">
        <v>1268</v>
      </c>
      <c r="BX243" s="644" t="s">
        <v>861</v>
      </c>
      <c r="BY243" s="644" t="s">
        <v>861</v>
      </c>
      <c r="BZ243" s="644" t="s">
        <v>2743</v>
      </c>
      <c r="CA243" s="644" t="s">
        <v>2744</v>
      </c>
      <c r="CB243" s="644" t="s">
        <v>610</v>
      </c>
      <c r="CC243" s="648" t="s">
        <v>611</v>
      </c>
      <c r="CD243" s="644"/>
      <c r="CE243" s="644"/>
      <c r="CF243" s="644" t="s">
        <v>613</v>
      </c>
      <c r="CG243" s="644" t="s">
        <v>614</v>
      </c>
      <c r="CH243" s="643" t="s">
        <v>1658</v>
      </c>
    </row>
    <row r="244" spans="1:86">
      <c r="A244" s="644" t="s">
        <v>2745</v>
      </c>
      <c r="B244" s="644" t="s">
        <v>314</v>
      </c>
      <c r="C244" s="644" t="s">
        <v>315</v>
      </c>
      <c r="D244" s="644" t="s">
        <v>315</v>
      </c>
      <c r="E244" s="644" t="s">
        <v>316</v>
      </c>
      <c r="F244" s="644" t="s">
        <v>2746</v>
      </c>
      <c r="G244" s="644" t="s">
        <v>317</v>
      </c>
      <c r="H244" s="644" t="s">
        <v>318</v>
      </c>
      <c r="I244" s="644" t="s">
        <v>316</v>
      </c>
      <c r="J244" s="644" t="s">
        <v>315</v>
      </c>
      <c r="M244" s="645">
        <v>25568.75</v>
      </c>
      <c r="N244" s="645">
        <v>44733.836979166699</v>
      </c>
      <c r="O244" s="646">
        <v>8</v>
      </c>
      <c r="P244" s="646">
        <v>32768</v>
      </c>
      <c r="Q244" s="646">
        <v>2</v>
      </c>
      <c r="R244" s="646">
        <v>6</v>
      </c>
      <c r="S244" s="644" t="s">
        <v>319</v>
      </c>
      <c r="T244" s="644" t="s">
        <v>320</v>
      </c>
      <c r="V244" s="644" t="s">
        <v>321</v>
      </c>
      <c r="W244" s="644" t="s">
        <v>2747</v>
      </c>
      <c r="X244" s="644" t="s">
        <v>1651</v>
      </c>
      <c r="Y244" s="644" t="s">
        <v>1651</v>
      </c>
      <c r="AD244" s="644"/>
      <c r="AE244" s="644"/>
      <c r="AF244" s="646">
        <v>1</v>
      </c>
      <c r="AG244" s="646">
        <v>0</v>
      </c>
      <c r="AH244" s="644" t="s">
        <v>908</v>
      </c>
      <c r="AK244" s="644" t="s">
        <v>321</v>
      </c>
      <c r="AL244" s="644" t="s">
        <v>322</v>
      </c>
      <c r="AM244" s="644" t="s">
        <v>323</v>
      </c>
      <c r="AN244" s="646">
        <v>-1</v>
      </c>
      <c r="AO244" s="646">
        <v>-1</v>
      </c>
      <c r="AP244" s="646">
        <v>1015910</v>
      </c>
      <c r="AQ244" s="646">
        <v>538750</v>
      </c>
      <c r="AR244" s="646">
        <v>505880</v>
      </c>
      <c r="AS244" s="644" t="s">
        <v>324</v>
      </c>
      <c r="AT244" s="644" t="s">
        <v>325</v>
      </c>
      <c r="AU244" s="644" t="s">
        <v>326</v>
      </c>
      <c r="AV244" s="644" t="s">
        <v>933</v>
      </c>
      <c r="AW244" s="644" t="s">
        <v>2748</v>
      </c>
      <c r="AX244" s="644" t="s">
        <v>315</v>
      </c>
      <c r="AY244" s="646">
        <v>0</v>
      </c>
      <c r="AZ244" s="646">
        <v>10000</v>
      </c>
      <c r="BA244" s="644" t="s">
        <v>315</v>
      </c>
      <c r="BB244" s="644" t="s">
        <v>315</v>
      </c>
      <c r="BC244" s="644" t="s">
        <v>335</v>
      </c>
      <c r="BD244" s="646">
        <v>15</v>
      </c>
      <c r="BE244" s="644" t="s">
        <v>328</v>
      </c>
      <c r="BF244" s="644" t="s">
        <v>329</v>
      </c>
      <c r="BG244" s="644"/>
      <c r="BH244" s="644" t="s">
        <v>2749</v>
      </c>
      <c r="BI244" s="644" t="s">
        <v>2750</v>
      </c>
      <c r="BJ244" s="644" t="s">
        <v>2750</v>
      </c>
      <c r="BK244" s="644" t="s">
        <v>2750</v>
      </c>
      <c r="BL244" s="644"/>
      <c r="BM244" s="644"/>
      <c r="BN244" s="644"/>
      <c r="BO244" s="644" t="s">
        <v>2751</v>
      </c>
      <c r="BP244" s="644" t="s">
        <v>2752</v>
      </c>
      <c r="BQ244" s="644"/>
      <c r="BR244" s="644"/>
      <c r="BS244" s="644"/>
      <c r="BT244" s="644" t="s">
        <v>605</v>
      </c>
      <c r="BU244" s="644" t="s">
        <v>330</v>
      </c>
      <c r="BV244" s="644" t="s">
        <v>914</v>
      </c>
      <c r="BW244" s="644" t="s">
        <v>915</v>
      </c>
      <c r="BX244" s="644" t="s">
        <v>861</v>
      </c>
      <c r="BY244" s="644" t="s">
        <v>861</v>
      </c>
      <c r="BZ244" s="644" t="s">
        <v>2753</v>
      </c>
      <c r="CA244" s="644" t="s">
        <v>2754</v>
      </c>
      <c r="CB244" s="644" t="s">
        <v>610</v>
      </c>
      <c r="CC244" s="648" t="s">
        <v>611</v>
      </c>
      <c r="CD244" s="644"/>
      <c r="CE244" s="644"/>
      <c r="CF244" s="644" t="s">
        <v>613</v>
      </c>
      <c r="CG244" s="644" t="s">
        <v>614</v>
      </c>
      <c r="CH244" s="643" t="s">
        <v>1658</v>
      </c>
    </row>
    <row r="245" spans="1:86">
      <c r="A245" s="644" t="s">
        <v>2755</v>
      </c>
      <c r="B245" s="644" t="s">
        <v>314</v>
      </c>
      <c r="C245" s="644" t="s">
        <v>315</v>
      </c>
      <c r="D245" s="644" t="s">
        <v>315</v>
      </c>
      <c r="E245" s="644" t="s">
        <v>316</v>
      </c>
      <c r="F245" s="644" t="s">
        <v>2756</v>
      </c>
      <c r="G245" s="644" t="s">
        <v>317</v>
      </c>
      <c r="H245" s="644" t="s">
        <v>318</v>
      </c>
      <c r="I245" s="644" t="s">
        <v>316</v>
      </c>
      <c r="J245" s="644" t="s">
        <v>315</v>
      </c>
      <c r="M245" s="645">
        <v>44092.505023148202</v>
      </c>
      <c r="N245" s="645">
        <v>44733.836550925902</v>
      </c>
      <c r="O245" s="646">
        <v>2</v>
      </c>
      <c r="P245" s="646">
        <v>4096</v>
      </c>
      <c r="Q245" s="646">
        <v>1</v>
      </c>
      <c r="R245" s="646">
        <v>2</v>
      </c>
      <c r="S245" s="644" t="s">
        <v>319</v>
      </c>
      <c r="T245" s="644" t="s">
        <v>320</v>
      </c>
      <c r="U245" s="644" t="s">
        <v>321</v>
      </c>
      <c r="V245" s="644" t="s">
        <v>321</v>
      </c>
      <c r="W245" s="644" t="s">
        <v>2757</v>
      </c>
      <c r="X245" s="644" t="s">
        <v>757</v>
      </c>
      <c r="AD245" s="644"/>
      <c r="AE245" s="644"/>
      <c r="AF245" s="646">
        <v>1</v>
      </c>
      <c r="AG245" s="646">
        <v>8192</v>
      </c>
      <c r="AH245" s="644" t="s">
        <v>714</v>
      </c>
      <c r="AK245" s="644" t="s">
        <v>321</v>
      </c>
      <c r="AL245" s="644" t="s">
        <v>322</v>
      </c>
      <c r="AM245" s="644" t="s">
        <v>323</v>
      </c>
      <c r="AN245" s="646">
        <v>-1</v>
      </c>
      <c r="AO245" s="646">
        <v>-1</v>
      </c>
      <c r="AP245" s="646">
        <v>383063</v>
      </c>
      <c r="AQ245" s="646">
        <v>63159</v>
      </c>
      <c r="AR245" s="646">
        <v>58976</v>
      </c>
      <c r="AS245" s="644" t="s">
        <v>324</v>
      </c>
      <c r="AT245" s="644" t="s">
        <v>325</v>
      </c>
      <c r="AU245" s="644" t="s">
        <v>326</v>
      </c>
      <c r="AV245" s="644"/>
      <c r="AW245" s="644"/>
      <c r="AX245" s="644" t="s">
        <v>315</v>
      </c>
      <c r="AY245" s="646">
        <v>0</v>
      </c>
      <c r="AZ245" s="646">
        <v>10000</v>
      </c>
      <c r="BA245" s="644" t="s">
        <v>315</v>
      </c>
      <c r="BB245" s="644" t="s">
        <v>315</v>
      </c>
      <c r="BC245" s="644" t="s">
        <v>327</v>
      </c>
      <c r="BD245" s="646">
        <v>15</v>
      </c>
      <c r="BE245" s="644" t="s">
        <v>328</v>
      </c>
      <c r="BF245" s="644" t="s">
        <v>329</v>
      </c>
      <c r="BG245" s="644"/>
      <c r="BH245" s="644" t="s">
        <v>2758</v>
      </c>
      <c r="BI245" s="644" t="s">
        <v>2759</v>
      </c>
      <c r="BJ245" s="644" t="s">
        <v>2759</v>
      </c>
      <c r="BK245" s="644" t="s">
        <v>2759</v>
      </c>
      <c r="BL245" s="644"/>
      <c r="BM245" s="644"/>
      <c r="BN245" s="644"/>
      <c r="BO245" s="644" t="s">
        <v>2760</v>
      </c>
      <c r="BP245" s="644" t="s">
        <v>2761</v>
      </c>
      <c r="BQ245" s="644"/>
      <c r="BR245" s="644"/>
      <c r="BS245" s="644"/>
      <c r="BT245" s="644" t="s">
        <v>605</v>
      </c>
      <c r="BU245" s="644" t="s">
        <v>330</v>
      </c>
      <c r="BV245" s="644" t="s">
        <v>720</v>
      </c>
      <c r="BW245" s="644" t="s">
        <v>1844</v>
      </c>
      <c r="BX245" s="644" t="s">
        <v>861</v>
      </c>
      <c r="BY245" s="644" t="s">
        <v>861</v>
      </c>
      <c r="BZ245" s="644" t="s">
        <v>2762</v>
      </c>
      <c r="CA245" s="644" t="s">
        <v>2763</v>
      </c>
      <c r="CB245" s="644" t="s">
        <v>610</v>
      </c>
      <c r="CC245" s="648" t="s">
        <v>611</v>
      </c>
      <c r="CD245" s="644"/>
      <c r="CE245" s="644"/>
      <c r="CF245" s="644" t="s">
        <v>613</v>
      </c>
      <c r="CG245" s="644" t="s">
        <v>614</v>
      </c>
      <c r="CH245" s="643" t="s">
        <v>864</v>
      </c>
    </row>
    <row r="246" spans="1:86">
      <c r="A246" s="644" t="s">
        <v>2764</v>
      </c>
      <c r="B246" s="644" t="s">
        <v>314</v>
      </c>
      <c r="C246" s="644" t="s">
        <v>315</v>
      </c>
      <c r="D246" s="644" t="s">
        <v>315</v>
      </c>
      <c r="E246" s="644" t="s">
        <v>316</v>
      </c>
      <c r="F246" s="644" t="s">
        <v>2765</v>
      </c>
      <c r="G246" s="644" t="s">
        <v>317</v>
      </c>
      <c r="H246" s="644" t="s">
        <v>318</v>
      </c>
      <c r="I246" s="644" t="s">
        <v>316</v>
      </c>
      <c r="J246" s="644" t="s">
        <v>315</v>
      </c>
      <c r="M246" s="645">
        <v>44061.291261574101</v>
      </c>
      <c r="N246" s="645">
        <v>44733.8366550926</v>
      </c>
      <c r="O246" s="646">
        <v>2</v>
      </c>
      <c r="P246" s="646">
        <v>8192</v>
      </c>
      <c r="Q246" s="646">
        <v>1</v>
      </c>
      <c r="R246" s="646">
        <v>2</v>
      </c>
      <c r="S246" s="644" t="s">
        <v>319</v>
      </c>
      <c r="T246" s="644" t="s">
        <v>320</v>
      </c>
      <c r="U246" s="644" t="s">
        <v>321</v>
      </c>
      <c r="V246" s="644" t="s">
        <v>321</v>
      </c>
      <c r="W246" s="644" t="s">
        <v>2766</v>
      </c>
      <c r="X246" s="644" t="s">
        <v>757</v>
      </c>
      <c r="AD246" s="644"/>
      <c r="AE246" s="644"/>
      <c r="AF246" s="646">
        <v>1</v>
      </c>
      <c r="AG246" s="646">
        <v>8192</v>
      </c>
      <c r="AH246" s="644" t="s">
        <v>714</v>
      </c>
      <c r="AK246" s="644" t="s">
        <v>321</v>
      </c>
      <c r="AL246" s="644" t="s">
        <v>322</v>
      </c>
      <c r="AM246" s="644" t="s">
        <v>323</v>
      </c>
      <c r="AN246" s="646">
        <v>-1</v>
      </c>
      <c r="AO246" s="646">
        <v>-1</v>
      </c>
      <c r="AP246" s="646">
        <v>213079</v>
      </c>
      <c r="AQ246" s="646">
        <v>67183</v>
      </c>
      <c r="AR246" s="646">
        <v>58904</v>
      </c>
      <c r="AS246" s="644" t="s">
        <v>324</v>
      </c>
      <c r="AT246" s="644" t="s">
        <v>325</v>
      </c>
      <c r="AU246" s="644" t="s">
        <v>326</v>
      </c>
      <c r="AV246" s="644"/>
      <c r="AW246" s="644"/>
      <c r="AX246" s="644" t="s">
        <v>315</v>
      </c>
      <c r="AY246" s="646">
        <v>0</v>
      </c>
      <c r="AZ246" s="646">
        <v>10000</v>
      </c>
      <c r="BA246" s="644" t="s">
        <v>315</v>
      </c>
      <c r="BB246" s="644" t="s">
        <v>315</v>
      </c>
      <c r="BC246" s="644" t="s">
        <v>327</v>
      </c>
      <c r="BD246" s="646">
        <v>15</v>
      </c>
      <c r="BE246" s="644" t="s">
        <v>328</v>
      </c>
      <c r="BF246" s="644" t="s">
        <v>329</v>
      </c>
      <c r="BG246" s="644"/>
      <c r="BH246" s="644" t="s">
        <v>2767</v>
      </c>
      <c r="BI246" s="644" t="s">
        <v>2768</v>
      </c>
      <c r="BJ246" s="644" t="s">
        <v>2768</v>
      </c>
      <c r="BK246" s="644" t="s">
        <v>2768</v>
      </c>
      <c r="BL246" s="644"/>
      <c r="BM246" s="644"/>
      <c r="BN246" s="644"/>
      <c r="BO246" s="644" t="s">
        <v>2769</v>
      </c>
      <c r="BP246" s="644" t="s">
        <v>2770</v>
      </c>
      <c r="BQ246" s="644"/>
      <c r="BR246" s="644"/>
      <c r="BS246" s="644"/>
      <c r="BT246" s="644" t="s">
        <v>605</v>
      </c>
      <c r="BU246" s="644" t="s">
        <v>330</v>
      </c>
      <c r="BV246" s="644" t="s">
        <v>720</v>
      </c>
      <c r="BW246" s="644" t="s">
        <v>1064</v>
      </c>
      <c r="BX246" s="644" t="s">
        <v>861</v>
      </c>
      <c r="BY246" s="644" t="s">
        <v>861</v>
      </c>
      <c r="BZ246" s="644" t="s">
        <v>2771</v>
      </c>
      <c r="CA246" s="644" t="s">
        <v>2772</v>
      </c>
      <c r="CB246" s="644" t="s">
        <v>610</v>
      </c>
      <c r="CC246" s="648" t="s">
        <v>611</v>
      </c>
      <c r="CD246" s="644"/>
      <c r="CE246" s="644"/>
      <c r="CF246" s="644" t="s">
        <v>613</v>
      </c>
      <c r="CG246" s="644" t="s">
        <v>614</v>
      </c>
      <c r="CH246" s="643" t="s">
        <v>864</v>
      </c>
    </row>
    <row r="247" spans="1:86">
      <c r="A247" s="644" t="s">
        <v>2773</v>
      </c>
      <c r="B247" s="644" t="s">
        <v>314</v>
      </c>
      <c r="C247" s="644" t="s">
        <v>315</v>
      </c>
      <c r="D247" s="644" t="s">
        <v>315</v>
      </c>
      <c r="E247" s="644" t="s">
        <v>316</v>
      </c>
      <c r="F247" s="644" t="s">
        <v>2774</v>
      </c>
      <c r="G247" s="644" t="s">
        <v>317</v>
      </c>
      <c r="H247" s="644" t="s">
        <v>318</v>
      </c>
      <c r="I247" s="644" t="s">
        <v>316</v>
      </c>
      <c r="J247" s="644" t="s">
        <v>315</v>
      </c>
      <c r="M247" s="645">
        <v>44061.291817129597</v>
      </c>
      <c r="N247" s="645">
        <v>44733.836736111101</v>
      </c>
      <c r="O247" s="646">
        <v>2</v>
      </c>
      <c r="P247" s="646">
        <v>8192</v>
      </c>
      <c r="Q247" s="646">
        <v>1</v>
      </c>
      <c r="R247" s="646">
        <v>2</v>
      </c>
      <c r="S247" s="644" t="s">
        <v>319</v>
      </c>
      <c r="T247" s="644" t="s">
        <v>320</v>
      </c>
      <c r="U247" s="644" t="s">
        <v>321</v>
      </c>
      <c r="V247" s="644" t="s">
        <v>321</v>
      </c>
      <c r="W247" s="644" t="s">
        <v>2775</v>
      </c>
      <c r="X247" s="644" t="s">
        <v>757</v>
      </c>
      <c r="AD247" s="644"/>
      <c r="AE247" s="644"/>
      <c r="AF247" s="646">
        <v>1</v>
      </c>
      <c r="AG247" s="646">
        <v>8192</v>
      </c>
      <c r="AH247" s="644" t="s">
        <v>714</v>
      </c>
      <c r="AK247" s="644" t="s">
        <v>321</v>
      </c>
      <c r="AL247" s="644" t="s">
        <v>322</v>
      </c>
      <c r="AM247" s="644" t="s">
        <v>323</v>
      </c>
      <c r="AN247" s="646">
        <v>-1</v>
      </c>
      <c r="AO247" s="646">
        <v>-1</v>
      </c>
      <c r="AP247" s="646">
        <v>213079</v>
      </c>
      <c r="AQ247" s="646">
        <v>67151</v>
      </c>
      <c r="AR247" s="646">
        <v>58872</v>
      </c>
      <c r="AS247" s="644" t="s">
        <v>324</v>
      </c>
      <c r="AT247" s="644" t="s">
        <v>325</v>
      </c>
      <c r="AU247" s="644" t="s">
        <v>326</v>
      </c>
      <c r="AV247" s="644"/>
      <c r="AW247" s="644"/>
      <c r="AX247" s="644" t="s">
        <v>315</v>
      </c>
      <c r="AY247" s="646">
        <v>0</v>
      </c>
      <c r="AZ247" s="646">
        <v>10000</v>
      </c>
      <c r="BA247" s="644" t="s">
        <v>315</v>
      </c>
      <c r="BB247" s="644" t="s">
        <v>315</v>
      </c>
      <c r="BC247" s="644" t="s">
        <v>327</v>
      </c>
      <c r="BD247" s="646">
        <v>15</v>
      </c>
      <c r="BE247" s="644" t="s">
        <v>328</v>
      </c>
      <c r="BF247" s="644" t="s">
        <v>329</v>
      </c>
      <c r="BG247" s="644"/>
      <c r="BH247" s="644" t="s">
        <v>2776</v>
      </c>
      <c r="BI247" s="644" t="s">
        <v>2777</v>
      </c>
      <c r="BJ247" s="644" t="s">
        <v>2777</v>
      </c>
      <c r="BK247" s="644" t="s">
        <v>2777</v>
      </c>
      <c r="BL247" s="644"/>
      <c r="BM247" s="644"/>
      <c r="BN247" s="644"/>
      <c r="BO247" s="644" t="s">
        <v>2778</v>
      </c>
      <c r="BP247" s="644" t="s">
        <v>2779</v>
      </c>
      <c r="BQ247" s="644"/>
      <c r="BR247" s="644"/>
      <c r="BS247" s="644"/>
      <c r="BT247" s="644" t="s">
        <v>605</v>
      </c>
      <c r="BU247" s="644" t="s">
        <v>330</v>
      </c>
      <c r="BV247" s="644" t="s">
        <v>720</v>
      </c>
      <c r="BW247" s="644" t="s">
        <v>1608</v>
      </c>
      <c r="BX247" s="644" t="s">
        <v>861</v>
      </c>
      <c r="BY247" s="644" t="s">
        <v>861</v>
      </c>
      <c r="BZ247" s="644" t="s">
        <v>2780</v>
      </c>
      <c r="CA247" s="644" t="s">
        <v>2781</v>
      </c>
      <c r="CB247" s="644" t="s">
        <v>610</v>
      </c>
      <c r="CC247" s="648" t="s">
        <v>611</v>
      </c>
      <c r="CD247" s="644"/>
      <c r="CE247" s="644"/>
      <c r="CF247" s="644" t="s">
        <v>613</v>
      </c>
      <c r="CG247" s="644" t="s">
        <v>614</v>
      </c>
      <c r="CH247" s="643" t="s">
        <v>864</v>
      </c>
    </row>
    <row r="248" spans="1:86">
      <c r="A248" s="644" t="s">
        <v>2782</v>
      </c>
      <c r="B248" s="644" t="s">
        <v>314</v>
      </c>
      <c r="C248" s="644" t="s">
        <v>315</v>
      </c>
      <c r="D248" s="644" t="s">
        <v>315</v>
      </c>
      <c r="E248" s="644" t="s">
        <v>316</v>
      </c>
      <c r="F248" s="644" t="s">
        <v>2783</v>
      </c>
      <c r="G248" s="644" t="s">
        <v>317</v>
      </c>
      <c r="H248" s="644" t="s">
        <v>318</v>
      </c>
      <c r="I248" s="644" t="s">
        <v>316</v>
      </c>
      <c r="J248" s="644" t="s">
        <v>315</v>
      </c>
      <c r="M248" s="645">
        <v>44092.505752314799</v>
      </c>
      <c r="N248" s="645">
        <v>44733.836759259299</v>
      </c>
      <c r="O248" s="646">
        <v>2</v>
      </c>
      <c r="P248" s="646">
        <v>4096</v>
      </c>
      <c r="Q248" s="646">
        <v>1</v>
      </c>
      <c r="R248" s="646">
        <v>2</v>
      </c>
      <c r="S248" s="644" t="s">
        <v>319</v>
      </c>
      <c r="T248" s="644" t="s">
        <v>320</v>
      </c>
      <c r="U248" s="644" t="s">
        <v>321</v>
      </c>
      <c r="V248" s="644" t="s">
        <v>321</v>
      </c>
      <c r="W248" s="644" t="s">
        <v>2784</v>
      </c>
      <c r="X248" s="644" t="s">
        <v>757</v>
      </c>
      <c r="AD248" s="644"/>
      <c r="AE248" s="644"/>
      <c r="AF248" s="646">
        <v>1</v>
      </c>
      <c r="AG248" s="646">
        <v>8192</v>
      </c>
      <c r="AH248" s="644" t="s">
        <v>714</v>
      </c>
      <c r="AK248" s="644" t="s">
        <v>321</v>
      </c>
      <c r="AL248" s="644" t="s">
        <v>322</v>
      </c>
      <c r="AM248" s="644" t="s">
        <v>323</v>
      </c>
      <c r="AN248" s="646">
        <v>-1</v>
      </c>
      <c r="AO248" s="646">
        <v>-1</v>
      </c>
      <c r="AP248" s="646">
        <v>639063</v>
      </c>
      <c r="AQ248" s="646">
        <v>84239</v>
      </c>
      <c r="AR248" s="646">
        <v>80056</v>
      </c>
      <c r="AS248" s="644" t="s">
        <v>324</v>
      </c>
      <c r="AT248" s="644" t="s">
        <v>325</v>
      </c>
      <c r="AU248" s="644" t="s">
        <v>326</v>
      </c>
      <c r="AV248" s="644"/>
      <c r="AW248" s="644"/>
      <c r="AX248" s="644" t="s">
        <v>315</v>
      </c>
      <c r="AY248" s="646">
        <v>0</v>
      </c>
      <c r="AZ248" s="646">
        <v>10000</v>
      </c>
      <c r="BA248" s="644" t="s">
        <v>315</v>
      </c>
      <c r="BB248" s="644" t="s">
        <v>315</v>
      </c>
      <c r="BC248" s="644" t="s">
        <v>327</v>
      </c>
      <c r="BD248" s="646">
        <v>15</v>
      </c>
      <c r="BE248" s="644" t="s">
        <v>328</v>
      </c>
      <c r="BF248" s="644" t="s">
        <v>329</v>
      </c>
      <c r="BG248" s="644"/>
      <c r="BH248" s="644" t="s">
        <v>2785</v>
      </c>
      <c r="BI248" s="644" t="s">
        <v>2786</v>
      </c>
      <c r="BJ248" s="644" t="s">
        <v>2786</v>
      </c>
      <c r="BK248" s="644" t="s">
        <v>2786</v>
      </c>
      <c r="BL248" s="644"/>
      <c r="BM248" s="644"/>
      <c r="BN248" s="644"/>
      <c r="BO248" s="644" t="s">
        <v>2787</v>
      </c>
      <c r="BP248" s="644" t="s">
        <v>2788</v>
      </c>
      <c r="BQ248" s="644"/>
      <c r="BR248" s="644"/>
      <c r="BS248" s="644"/>
      <c r="BT248" s="644" t="s">
        <v>605</v>
      </c>
      <c r="BU248" s="644" t="s">
        <v>330</v>
      </c>
      <c r="BV248" s="644" t="s">
        <v>720</v>
      </c>
      <c r="BW248" s="644" t="s">
        <v>1608</v>
      </c>
      <c r="BX248" s="644" t="s">
        <v>861</v>
      </c>
      <c r="BY248" s="644" t="s">
        <v>861</v>
      </c>
      <c r="BZ248" s="644" t="s">
        <v>2789</v>
      </c>
      <c r="CA248" s="644" t="s">
        <v>2790</v>
      </c>
      <c r="CB248" s="644" t="s">
        <v>610</v>
      </c>
      <c r="CC248" s="648" t="s">
        <v>611</v>
      </c>
      <c r="CD248" s="644"/>
      <c r="CE248" s="644"/>
      <c r="CF248" s="644" t="s">
        <v>613</v>
      </c>
      <c r="CG248" s="644" t="s">
        <v>614</v>
      </c>
      <c r="CH248" s="643" t="s">
        <v>864</v>
      </c>
    </row>
    <row r="249" spans="1:86">
      <c r="A249" s="644" t="s">
        <v>2791</v>
      </c>
      <c r="B249" s="644" t="s">
        <v>314</v>
      </c>
      <c r="C249" s="644" t="s">
        <v>315</v>
      </c>
      <c r="D249" s="644" t="s">
        <v>315</v>
      </c>
      <c r="E249" s="644" t="s">
        <v>316</v>
      </c>
      <c r="F249" s="644" t="s">
        <v>2792</v>
      </c>
      <c r="G249" s="644" t="s">
        <v>317</v>
      </c>
      <c r="H249" s="644" t="s">
        <v>318</v>
      </c>
      <c r="I249" s="644" t="s">
        <v>316</v>
      </c>
      <c r="J249" s="644" t="s">
        <v>315</v>
      </c>
      <c r="M249" s="645">
        <v>44061.292303240698</v>
      </c>
      <c r="N249" s="645">
        <v>44733.836678240703</v>
      </c>
      <c r="O249" s="646">
        <v>2</v>
      </c>
      <c r="P249" s="646">
        <v>8192</v>
      </c>
      <c r="Q249" s="646">
        <v>1</v>
      </c>
      <c r="R249" s="646">
        <v>2</v>
      </c>
      <c r="S249" s="644" t="s">
        <v>319</v>
      </c>
      <c r="T249" s="644" t="s">
        <v>320</v>
      </c>
      <c r="U249" s="644" t="s">
        <v>321</v>
      </c>
      <c r="V249" s="644" t="s">
        <v>321</v>
      </c>
      <c r="W249" s="644" t="s">
        <v>2793</v>
      </c>
      <c r="X249" s="644" t="s">
        <v>757</v>
      </c>
      <c r="AD249" s="644"/>
      <c r="AE249" s="644"/>
      <c r="AF249" s="646">
        <v>1</v>
      </c>
      <c r="AG249" s="646">
        <v>8192</v>
      </c>
      <c r="AH249" s="644" t="s">
        <v>714</v>
      </c>
      <c r="AK249" s="644" t="s">
        <v>321</v>
      </c>
      <c r="AL249" s="644" t="s">
        <v>322</v>
      </c>
      <c r="AM249" s="644" t="s">
        <v>323</v>
      </c>
      <c r="AN249" s="646">
        <v>-1</v>
      </c>
      <c r="AO249" s="646">
        <v>-1</v>
      </c>
      <c r="AP249" s="646">
        <v>213079</v>
      </c>
      <c r="AQ249" s="646">
        <v>77759</v>
      </c>
      <c r="AR249" s="646">
        <v>69480</v>
      </c>
      <c r="AS249" s="644" t="s">
        <v>324</v>
      </c>
      <c r="AT249" s="644" t="s">
        <v>325</v>
      </c>
      <c r="AU249" s="644" t="s">
        <v>326</v>
      </c>
      <c r="AV249" s="644"/>
      <c r="AW249" s="644"/>
      <c r="AX249" s="644" t="s">
        <v>315</v>
      </c>
      <c r="AY249" s="646">
        <v>0</v>
      </c>
      <c r="AZ249" s="646">
        <v>10000</v>
      </c>
      <c r="BA249" s="644" t="s">
        <v>315</v>
      </c>
      <c r="BB249" s="644" t="s">
        <v>315</v>
      </c>
      <c r="BC249" s="644" t="s">
        <v>327</v>
      </c>
      <c r="BD249" s="646">
        <v>15</v>
      </c>
      <c r="BE249" s="644" t="s">
        <v>328</v>
      </c>
      <c r="BF249" s="644" t="s">
        <v>329</v>
      </c>
      <c r="BG249" s="644"/>
      <c r="BH249" s="644" t="s">
        <v>2794</v>
      </c>
      <c r="BI249" s="644" t="s">
        <v>2795</v>
      </c>
      <c r="BJ249" s="644" t="s">
        <v>2795</v>
      </c>
      <c r="BK249" s="644" t="s">
        <v>2795</v>
      </c>
      <c r="BL249" s="644"/>
      <c r="BM249" s="644"/>
      <c r="BN249" s="644"/>
      <c r="BO249" s="644" t="s">
        <v>2796</v>
      </c>
      <c r="BP249" s="644" t="s">
        <v>2797</v>
      </c>
      <c r="BQ249" s="644"/>
      <c r="BR249" s="644"/>
      <c r="BS249" s="644"/>
      <c r="BT249" s="644" t="s">
        <v>605</v>
      </c>
      <c r="BU249" s="644" t="s">
        <v>330</v>
      </c>
      <c r="BV249" s="644" t="s">
        <v>720</v>
      </c>
      <c r="BW249" s="644" t="s">
        <v>1328</v>
      </c>
      <c r="BX249" s="644" t="s">
        <v>861</v>
      </c>
      <c r="BY249" s="644" t="s">
        <v>861</v>
      </c>
      <c r="BZ249" s="644" t="s">
        <v>2798</v>
      </c>
      <c r="CA249" s="644" t="s">
        <v>2799</v>
      </c>
      <c r="CB249" s="644" t="s">
        <v>610</v>
      </c>
      <c r="CC249" s="648" t="s">
        <v>611</v>
      </c>
      <c r="CD249" s="644"/>
      <c r="CE249" s="644"/>
      <c r="CF249" s="644" t="s">
        <v>613</v>
      </c>
      <c r="CG249" s="644" t="s">
        <v>614</v>
      </c>
      <c r="CH249" s="643" t="s">
        <v>864</v>
      </c>
    </row>
    <row r="250" spans="1:86">
      <c r="A250" s="644" t="s">
        <v>2800</v>
      </c>
      <c r="B250" s="644" t="s">
        <v>314</v>
      </c>
      <c r="C250" s="644" t="s">
        <v>315</v>
      </c>
      <c r="D250" s="644" t="s">
        <v>315</v>
      </c>
      <c r="E250" s="644" t="s">
        <v>316</v>
      </c>
      <c r="F250" s="644" t="s">
        <v>2801</v>
      </c>
      <c r="G250" s="644" t="s">
        <v>317</v>
      </c>
      <c r="H250" s="644" t="s">
        <v>318</v>
      </c>
      <c r="I250" s="644" t="s">
        <v>316</v>
      </c>
      <c r="J250" s="644" t="s">
        <v>315</v>
      </c>
      <c r="M250" s="645">
        <v>44061.292893518497</v>
      </c>
      <c r="N250" s="645">
        <v>44733.836597222202</v>
      </c>
      <c r="O250" s="646">
        <v>2</v>
      </c>
      <c r="P250" s="646">
        <v>8192</v>
      </c>
      <c r="Q250" s="646">
        <v>1</v>
      </c>
      <c r="R250" s="646">
        <v>2</v>
      </c>
      <c r="S250" s="644" t="s">
        <v>319</v>
      </c>
      <c r="T250" s="644" t="s">
        <v>320</v>
      </c>
      <c r="U250" s="644" t="s">
        <v>321</v>
      </c>
      <c r="V250" s="644" t="s">
        <v>321</v>
      </c>
      <c r="W250" s="644" t="s">
        <v>2802</v>
      </c>
      <c r="X250" s="644" t="s">
        <v>757</v>
      </c>
      <c r="AD250" s="644"/>
      <c r="AE250" s="644"/>
      <c r="AF250" s="646">
        <v>1</v>
      </c>
      <c r="AG250" s="646">
        <v>8192</v>
      </c>
      <c r="AH250" s="644" t="s">
        <v>714</v>
      </c>
      <c r="AK250" s="644" t="s">
        <v>321</v>
      </c>
      <c r="AL250" s="644" t="s">
        <v>322</v>
      </c>
      <c r="AM250" s="644" t="s">
        <v>323</v>
      </c>
      <c r="AN250" s="646">
        <v>-1</v>
      </c>
      <c r="AO250" s="646">
        <v>-1</v>
      </c>
      <c r="AP250" s="646">
        <v>272183</v>
      </c>
      <c r="AQ250" s="646">
        <v>272183</v>
      </c>
      <c r="AR250" s="646">
        <v>263904</v>
      </c>
      <c r="AS250" s="644" t="s">
        <v>324</v>
      </c>
      <c r="AT250" s="644" t="s">
        <v>325</v>
      </c>
      <c r="AU250" s="644" t="s">
        <v>326</v>
      </c>
      <c r="AV250" s="644"/>
      <c r="AW250" s="644"/>
      <c r="AX250" s="644" t="s">
        <v>315</v>
      </c>
      <c r="AY250" s="646">
        <v>0</v>
      </c>
      <c r="AZ250" s="646">
        <v>10000</v>
      </c>
      <c r="BA250" s="644" t="s">
        <v>315</v>
      </c>
      <c r="BB250" s="644" t="s">
        <v>315</v>
      </c>
      <c r="BC250" s="644" t="s">
        <v>327</v>
      </c>
      <c r="BD250" s="646">
        <v>15</v>
      </c>
      <c r="BE250" s="644" t="s">
        <v>328</v>
      </c>
      <c r="BF250" s="644" t="s">
        <v>329</v>
      </c>
      <c r="BG250" s="644"/>
      <c r="BH250" s="644" t="s">
        <v>2803</v>
      </c>
      <c r="BI250" s="644" t="s">
        <v>2804</v>
      </c>
      <c r="BJ250" s="644" t="s">
        <v>2804</v>
      </c>
      <c r="BK250" s="644" t="s">
        <v>2804</v>
      </c>
      <c r="BL250" s="644"/>
      <c r="BM250" s="644"/>
      <c r="BN250" s="644"/>
      <c r="BO250" s="644" t="s">
        <v>2805</v>
      </c>
      <c r="BP250" s="644" t="s">
        <v>2806</v>
      </c>
      <c r="BQ250" s="644"/>
      <c r="BR250" s="644"/>
      <c r="BS250" s="644"/>
      <c r="BT250" s="644" t="s">
        <v>605</v>
      </c>
      <c r="BU250" s="644" t="s">
        <v>330</v>
      </c>
      <c r="BV250" s="644" t="s">
        <v>720</v>
      </c>
      <c r="BW250" s="644" t="s">
        <v>1426</v>
      </c>
      <c r="BX250" s="644" t="s">
        <v>861</v>
      </c>
      <c r="BY250" s="644" t="s">
        <v>861</v>
      </c>
      <c r="BZ250" s="644" t="s">
        <v>2807</v>
      </c>
      <c r="CA250" s="644" t="s">
        <v>2808</v>
      </c>
      <c r="CB250" s="644" t="s">
        <v>610</v>
      </c>
      <c r="CC250" s="648" t="s">
        <v>611</v>
      </c>
      <c r="CD250" s="644"/>
      <c r="CE250" s="644"/>
      <c r="CF250" s="644" t="s">
        <v>613</v>
      </c>
      <c r="CG250" s="644" t="s">
        <v>614</v>
      </c>
      <c r="CH250" s="643" t="s">
        <v>864</v>
      </c>
    </row>
    <row r="251" spans="1:86">
      <c r="A251" s="644" t="s">
        <v>2809</v>
      </c>
      <c r="B251" s="644" t="s">
        <v>314</v>
      </c>
      <c r="C251" s="644" t="s">
        <v>315</v>
      </c>
      <c r="D251" s="644" t="s">
        <v>315</v>
      </c>
      <c r="E251" s="644" t="s">
        <v>316</v>
      </c>
      <c r="F251" s="644" t="s">
        <v>2810</v>
      </c>
      <c r="G251" s="644" t="s">
        <v>317</v>
      </c>
      <c r="H251" s="644" t="s">
        <v>318</v>
      </c>
      <c r="I251" s="644" t="s">
        <v>316</v>
      </c>
      <c r="J251" s="644" t="s">
        <v>315</v>
      </c>
      <c r="M251" s="645">
        <v>44092.506377314799</v>
      </c>
      <c r="N251" s="645">
        <v>44733.836574074099</v>
      </c>
      <c r="O251" s="646">
        <v>2</v>
      </c>
      <c r="P251" s="646">
        <v>4096</v>
      </c>
      <c r="Q251" s="646">
        <v>1</v>
      </c>
      <c r="R251" s="646">
        <v>2</v>
      </c>
      <c r="S251" s="644" t="s">
        <v>319</v>
      </c>
      <c r="T251" s="644" t="s">
        <v>320</v>
      </c>
      <c r="U251" s="644" t="s">
        <v>321</v>
      </c>
      <c r="V251" s="644" t="s">
        <v>321</v>
      </c>
      <c r="W251" s="644" t="s">
        <v>2811</v>
      </c>
      <c r="X251" s="644" t="s">
        <v>757</v>
      </c>
      <c r="AD251" s="644"/>
      <c r="AE251" s="644"/>
      <c r="AF251" s="646">
        <v>1</v>
      </c>
      <c r="AG251" s="646">
        <v>8192</v>
      </c>
      <c r="AH251" s="644" t="s">
        <v>714</v>
      </c>
      <c r="AK251" s="644" t="s">
        <v>321</v>
      </c>
      <c r="AL251" s="644" t="s">
        <v>322</v>
      </c>
      <c r="AM251" s="644" t="s">
        <v>323</v>
      </c>
      <c r="AN251" s="646">
        <v>-1</v>
      </c>
      <c r="AO251" s="646">
        <v>-1</v>
      </c>
      <c r="AP251" s="646">
        <v>639064</v>
      </c>
      <c r="AQ251" s="646">
        <v>87416</v>
      </c>
      <c r="AR251" s="646">
        <v>83232</v>
      </c>
      <c r="AS251" s="644" t="s">
        <v>324</v>
      </c>
      <c r="AT251" s="644" t="s">
        <v>325</v>
      </c>
      <c r="AU251" s="644" t="s">
        <v>326</v>
      </c>
      <c r="AV251" s="644"/>
      <c r="AW251" s="644"/>
      <c r="AX251" s="644" t="s">
        <v>315</v>
      </c>
      <c r="AY251" s="646">
        <v>0</v>
      </c>
      <c r="AZ251" s="646">
        <v>10000</v>
      </c>
      <c r="BA251" s="644" t="s">
        <v>315</v>
      </c>
      <c r="BB251" s="644" t="s">
        <v>315</v>
      </c>
      <c r="BC251" s="644" t="s">
        <v>327</v>
      </c>
      <c r="BD251" s="646">
        <v>15</v>
      </c>
      <c r="BE251" s="644" t="s">
        <v>328</v>
      </c>
      <c r="BF251" s="644" t="s">
        <v>329</v>
      </c>
      <c r="BG251" s="644"/>
      <c r="BH251" s="644" t="s">
        <v>2812</v>
      </c>
      <c r="BI251" s="644" t="s">
        <v>2813</v>
      </c>
      <c r="BJ251" s="644" t="s">
        <v>2813</v>
      </c>
      <c r="BK251" s="644" t="s">
        <v>2813</v>
      </c>
      <c r="BL251" s="644"/>
      <c r="BM251" s="644"/>
      <c r="BN251" s="644"/>
      <c r="BO251" s="644" t="s">
        <v>2814</v>
      </c>
      <c r="BP251" s="644" t="s">
        <v>2815</v>
      </c>
      <c r="BQ251" s="644"/>
      <c r="BR251" s="644"/>
      <c r="BS251" s="644"/>
      <c r="BT251" s="644" t="s">
        <v>605</v>
      </c>
      <c r="BU251" s="644" t="s">
        <v>330</v>
      </c>
      <c r="BV251" s="644" t="s">
        <v>720</v>
      </c>
      <c r="BW251" s="644" t="s">
        <v>1464</v>
      </c>
      <c r="BX251" s="644" t="s">
        <v>861</v>
      </c>
      <c r="BY251" s="644" t="s">
        <v>861</v>
      </c>
      <c r="BZ251" s="644" t="s">
        <v>2816</v>
      </c>
      <c r="CA251" s="644" t="s">
        <v>2817</v>
      </c>
      <c r="CB251" s="644" t="s">
        <v>610</v>
      </c>
      <c r="CC251" s="648" t="s">
        <v>611</v>
      </c>
      <c r="CD251" s="644"/>
      <c r="CE251" s="644"/>
      <c r="CF251" s="644" t="s">
        <v>613</v>
      </c>
      <c r="CG251" s="644" t="s">
        <v>614</v>
      </c>
      <c r="CH251" s="643" t="s">
        <v>864</v>
      </c>
    </row>
    <row r="252" spans="1:86">
      <c r="A252" s="644" t="s">
        <v>2818</v>
      </c>
      <c r="B252" s="644" t="s">
        <v>314</v>
      </c>
      <c r="C252" s="644" t="s">
        <v>315</v>
      </c>
      <c r="D252" s="644" t="s">
        <v>315</v>
      </c>
      <c r="E252" s="644" t="s">
        <v>316</v>
      </c>
      <c r="F252" s="644" t="s">
        <v>2819</v>
      </c>
      <c r="G252" s="644" t="s">
        <v>317</v>
      </c>
      <c r="H252" s="644" t="s">
        <v>318</v>
      </c>
      <c r="I252" s="644" t="s">
        <v>316</v>
      </c>
      <c r="J252" s="644" t="s">
        <v>315</v>
      </c>
      <c r="M252" s="645">
        <v>44061.293460648201</v>
      </c>
      <c r="N252" s="645">
        <v>44733.836527777799</v>
      </c>
      <c r="O252" s="646">
        <v>2</v>
      </c>
      <c r="P252" s="646">
        <v>8192</v>
      </c>
      <c r="Q252" s="646">
        <v>1</v>
      </c>
      <c r="R252" s="646">
        <v>2</v>
      </c>
      <c r="S252" s="644" t="s">
        <v>319</v>
      </c>
      <c r="T252" s="644" t="s">
        <v>320</v>
      </c>
      <c r="U252" s="644" t="s">
        <v>321</v>
      </c>
      <c r="V252" s="644" t="s">
        <v>321</v>
      </c>
      <c r="W252" s="644" t="s">
        <v>2820</v>
      </c>
      <c r="X252" s="644" t="s">
        <v>757</v>
      </c>
      <c r="AD252" s="644"/>
      <c r="AE252" s="644"/>
      <c r="AF252" s="646">
        <v>1</v>
      </c>
      <c r="AG252" s="646">
        <v>8192</v>
      </c>
      <c r="AH252" s="644" t="s">
        <v>714</v>
      </c>
      <c r="AK252" s="644" t="s">
        <v>321</v>
      </c>
      <c r="AL252" s="644" t="s">
        <v>322</v>
      </c>
      <c r="AM252" s="644" t="s">
        <v>323</v>
      </c>
      <c r="AN252" s="646">
        <v>-1</v>
      </c>
      <c r="AO252" s="646">
        <v>-1</v>
      </c>
      <c r="AP252" s="646">
        <v>213079</v>
      </c>
      <c r="AQ252" s="646">
        <v>65235</v>
      </c>
      <c r="AR252" s="646">
        <v>56956</v>
      </c>
      <c r="AS252" s="644" t="s">
        <v>324</v>
      </c>
      <c r="AT252" s="644" t="s">
        <v>325</v>
      </c>
      <c r="AU252" s="644" t="s">
        <v>326</v>
      </c>
      <c r="AV252" s="644"/>
      <c r="AW252" s="644"/>
      <c r="AX252" s="644" t="s">
        <v>315</v>
      </c>
      <c r="AY252" s="646">
        <v>0</v>
      </c>
      <c r="AZ252" s="646">
        <v>10000</v>
      </c>
      <c r="BA252" s="644" t="s">
        <v>315</v>
      </c>
      <c r="BB252" s="644" t="s">
        <v>315</v>
      </c>
      <c r="BC252" s="644" t="s">
        <v>327</v>
      </c>
      <c r="BD252" s="646">
        <v>15</v>
      </c>
      <c r="BE252" s="644" t="s">
        <v>328</v>
      </c>
      <c r="BF252" s="644" t="s">
        <v>329</v>
      </c>
      <c r="BG252" s="644"/>
      <c r="BH252" s="644" t="s">
        <v>2821</v>
      </c>
      <c r="BI252" s="644" t="s">
        <v>2822</v>
      </c>
      <c r="BJ252" s="644" t="s">
        <v>2822</v>
      </c>
      <c r="BK252" s="644" t="s">
        <v>2822</v>
      </c>
      <c r="BL252" s="644"/>
      <c r="BM252" s="644"/>
      <c r="BN252" s="644"/>
      <c r="BO252" s="644" t="s">
        <v>2823</v>
      </c>
      <c r="BP252" s="644" t="s">
        <v>2824</v>
      </c>
      <c r="BQ252" s="644"/>
      <c r="BR252" s="644"/>
      <c r="BS252" s="644"/>
      <c r="BT252" s="644" t="s">
        <v>605</v>
      </c>
      <c r="BU252" s="644" t="s">
        <v>330</v>
      </c>
      <c r="BV252" s="644" t="s">
        <v>720</v>
      </c>
      <c r="BW252" s="644" t="s">
        <v>1464</v>
      </c>
      <c r="BX252" s="644" t="s">
        <v>861</v>
      </c>
      <c r="BY252" s="644" t="s">
        <v>861</v>
      </c>
      <c r="BZ252" s="644" t="s">
        <v>2825</v>
      </c>
      <c r="CA252" s="644" t="s">
        <v>2826</v>
      </c>
      <c r="CB252" s="644" t="s">
        <v>610</v>
      </c>
      <c r="CC252" s="648" t="s">
        <v>611</v>
      </c>
      <c r="CD252" s="644"/>
      <c r="CE252" s="644"/>
      <c r="CF252" s="644" t="s">
        <v>613</v>
      </c>
      <c r="CG252" s="644" t="s">
        <v>614</v>
      </c>
      <c r="CH252" s="643" t="s">
        <v>864</v>
      </c>
    </row>
    <row r="253" spans="1:86">
      <c r="A253" s="644" t="s">
        <v>2827</v>
      </c>
      <c r="B253" s="644" t="s">
        <v>314</v>
      </c>
      <c r="C253" s="644" t="s">
        <v>315</v>
      </c>
      <c r="D253" s="644" t="s">
        <v>315</v>
      </c>
      <c r="E253" s="644" t="s">
        <v>316</v>
      </c>
      <c r="F253" s="644" t="s">
        <v>2828</v>
      </c>
      <c r="G253" s="644" t="s">
        <v>317</v>
      </c>
      <c r="H253" s="644" t="s">
        <v>318</v>
      </c>
      <c r="I253" s="644" t="s">
        <v>316</v>
      </c>
      <c r="J253" s="644" t="s">
        <v>315</v>
      </c>
      <c r="K253" s="645">
        <v>44686.758958333303</v>
      </c>
      <c r="M253" s="645">
        <v>44061.293935185196</v>
      </c>
      <c r="N253" s="645">
        <v>44733.836712962999</v>
      </c>
      <c r="O253" s="646">
        <v>2</v>
      </c>
      <c r="P253" s="646">
        <v>8192</v>
      </c>
      <c r="Q253" s="646">
        <v>1</v>
      </c>
      <c r="R253" s="646">
        <v>2</v>
      </c>
      <c r="S253" s="644" t="s">
        <v>319</v>
      </c>
      <c r="T253" s="644" t="s">
        <v>320</v>
      </c>
      <c r="U253" s="644" t="s">
        <v>321</v>
      </c>
      <c r="V253" s="644" t="s">
        <v>321</v>
      </c>
      <c r="W253" s="644" t="s">
        <v>2829</v>
      </c>
      <c r="X253" s="644" t="s">
        <v>757</v>
      </c>
      <c r="AD253" s="644"/>
      <c r="AE253" s="644"/>
      <c r="AF253" s="646">
        <v>1</v>
      </c>
      <c r="AG253" s="646">
        <v>8192</v>
      </c>
      <c r="AH253" s="644" t="s">
        <v>714</v>
      </c>
      <c r="AK253" s="644" t="s">
        <v>321</v>
      </c>
      <c r="AL253" s="644" t="s">
        <v>322</v>
      </c>
      <c r="AM253" s="644" t="s">
        <v>323</v>
      </c>
      <c r="AN253" s="646">
        <v>-1</v>
      </c>
      <c r="AO253" s="646">
        <v>-1</v>
      </c>
      <c r="AP253" s="646">
        <v>213078</v>
      </c>
      <c r="AQ253" s="646">
        <v>76574</v>
      </c>
      <c r="AR253" s="646">
        <v>68296</v>
      </c>
      <c r="AS253" s="644" t="s">
        <v>324</v>
      </c>
      <c r="AT253" s="644" t="s">
        <v>325</v>
      </c>
      <c r="AU253" s="644" t="s">
        <v>326</v>
      </c>
      <c r="AV253" s="644"/>
      <c r="AW253" s="644"/>
      <c r="AX253" s="644" t="s">
        <v>315</v>
      </c>
      <c r="AY253" s="646">
        <v>0</v>
      </c>
      <c r="AZ253" s="646">
        <v>10000</v>
      </c>
      <c r="BA253" s="644" t="s">
        <v>315</v>
      </c>
      <c r="BB253" s="644" t="s">
        <v>315</v>
      </c>
      <c r="BC253" s="644" t="s">
        <v>327</v>
      </c>
      <c r="BD253" s="646">
        <v>15</v>
      </c>
      <c r="BE253" s="644" t="s">
        <v>328</v>
      </c>
      <c r="BF253" s="644" t="s">
        <v>329</v>
      </c>
      <c r="BG253" s="644"/>
      <c r="BH253" s="644" t="s">
        <v>2830</v>
      </c>
      <c r="BI253" s="644" t="s">
        <v>2831</v>
      </c>
      <c r="BJ253" s="644" t="s">
        <v>2831</v>
      </c>
      <c r="BK253" s="644" t="s">
        <v>2831</v>
      </c>
      <c r="BL253" s="644"/>
      <c r="BM253" s="644"/>
      <c r="BN253" s="644"/>
      <c r="BO253" s="644" t="s">
        <v>2832</v>
      </c>
      <c r="BP253" s="644" t="s">
        <v>2833</v>
      </c>
      <c r="BQ253" s="644"/>
      <c r="BR253" s="644"/>
      <c r="BS253" s="644"/>
      <c r="BT253" s="644" t="s">
        <v>605</v>
      </c>
      <c r="BU253" s="644" t="s">
        <v>330</v>
      </c>
      <c r="BV253" s="644" t="s">
        <v>720</v>
      </c>
      <c r="BW253" s="644" t="s">
        <v>1426</v>
      </c>
      <c r="BX253" s="644" t="s">
        <v>861</v>
      </c>
      <c r="BY253" s="644" t="s">
        <v>861</v>
      </c>
      <c r="BZ253" s="644" t="s">
        <v>2834</v>
      </c>
      <c r="CA253" s="644" t="s">
        <v>2835</v>
      </c>
      <c r="CB253" s="644" t="s">
        <v>610</v>
      </c>
      <c r="CC253" s="648" t="s">
        <v>611</v>
      </c>
      <c r="CD253" s="644"/>
      <c r="CE253" s="644"/>
      <c r="CF253" s="644" t="s">
        <v>613</v>
      </c>
      <c r="CG253" s="644" t="s">
        <v>614</v>
      </c>
      <c r="CH253" s="643" t="s">
        <v>864</v>
      </c>
    </row>
    <row r="254" spans="1:86">
      <c r="A254" s="644" t="s">
        <v>2836</v>
      </c>
      <c r="B254" s="644" t="s">
        <v>314</v>
      </c>
      <c r="C254" s="644" t="s">
        <v>315</v>
      </c>
      <c r="D254" s="644" t="s">
        <v>315</v>
      </c>
      <c r="E254" s="644" t="s">
        <v>316</v>
      </c>
      <c r="F254" s="644" t="s">
        <v>2837</v>
      </c>
      <c r="G254" s="644" t="s">
        <v>317</v>
      </c>
      <c r="H254" s="644" t="s">
        <v>318</v>
      </c>
      <c r="I254" s="644" t="s">
        <v>316</v>
      </c>
      <c r="J254" s="644" t="s">
        <v>315</v>
      </c>
      <c r="K254" s="645">
        <v>44720.589039351798</v>
      </c>
      <c r="M254" s="645">
        <v>44167.514398148101</v>
      </c>
      <c r="N254" s="645">
        <v>44733.835856481499</v>
      </c>
      <c r="O254" s="646">
        <v>2</v>
      </c>
      <c r="P254" s="646">
        <v>8192</v>
      </c>
      <c r="Q254" s="646">
        <v>1</v>
      </c>
      <c r="R254" s="646">
        <v>1</v>
      </c>
      <c r="S254" s="644" t="s">
        <v>319</v>
      </c>
      <c r="T254" s="644" t="s">
        <v>320</v>
      </c>
      <c r="U254" s="644" t="s">
        <v>321</v>
      </c>
      <c r="V254" s="644" t="s">
        <v>321</v>
      </c>
      <c r="W254" s="644" t="s">
        <v>2838</v>
      </c>
      <c r="X254" s="644" t="s">
        <v>757</v>
      </c>
      <c r="AD254" s="644"/>
      <c r="AE254" s="644"/>
      <c r="AF254" s="646">
        <v>1</v>
      </c>
      <c r="AG254" s="646">
        <v>8192</v>
      </c>
      <c r="AH254" s="644" t="s">
        <v>908</v>
      </c>
      <c r="AK254" s="644" t="s">
        <v>321</v>
      </c>
      <c r="AL254" s="644" t="s">
        <v>322</v>
      </c>
      <c r="AM254" s="644" t="s">
        <v>323</v>
      </c>
      <c r="AN254" s="646">
        <v>-1</v>
      </c>
      <c r="AO254" s="646">
        <v>-1</v>
      </c>
      <c r="AP254" s="646">
        <v>131155</v>
      </c>
      <c r="AQ254" s="646">
        <v>101771</v>
      </c>
      <c r="AR254" s="646">
        <v>93496</v>
      </c>
      <c r="AS254" s="644" t="s">
        <v>324</v>
      </c>
      <c r="AT254" s="644" t="s">
        <v>325</v>
      </c>
      <c r="AU254" s="644" t="s">
        <v>326</v>
      </c>
      <c r="AV254" s="644"/>
      <c r="AW254" s="644"/>
      <c r="AX254" s="644" t="s">
        <v>315</v>
      </c>
      <c r="AY254" s="646">
        <v>0</v>
      </c>
      <c r="AZ254" s="646">
        <v>10000</v>
      </c>
      <c r="BA254" s="644" t="s">
        <v>315</v>
      </c>
      <c r="BB254" s="644" t="s">
        <v>315</v>
      </c>
      <c r="BC254" s="644" t="s">
        <v>327</v>
      </c>
      <c r="BD254" s="646">
        <v>15</v>
      </c>
      <c r="BE254" s="644" t="s">
        <v>328</v>
      </c>
      <c r="BF254" s="644" t="s">
        <v>329</v>
      </c>
      <c r="BG254" s="644"/>
      <c r="BH254" s="644" t="s">
        <v>2839</v>
      </c>
      <c r="BI254" s="644" t="s">
        <v>2840</v>
      </c>
      <c r="BJ254" s="644" t="s">
        <v>2840</v>
      </c>
      <c r="BK254" s="644" t="s">
        <v>2840</v>
      </c>
      <c r="BL254" s="644"/>
      <c r="BM254" s="644"/>
      <c r="BN254" s="644"/>
      <c r="BO254" s="644" t="s">
        <v>2841</v>
      </c>
      <c r="BP254" s="644" t="s">
        <v>2842</v>
      </c>
      <c r="BQ254" s="644"/>
      <c r="BR254" s="644"/>
      <c r="BS254" s="644"/>
      <c r="BT254" s="644" t="s">
        <v>605</v>
      </c>
      <c r="BU254" s="644" t="s">
        <v>330</v>
      </c>
      <c r="BV254" s="644" t="s">
        <v>914</v>
      </c>
      <c r="BW254" s="644" t="s">
        <v>1287</v>
      </c>
      <c r="BX254" s="644" t="s">
        <v>861</v>
      </c>
      <c r="BY254" s="644" t="s">
        <v>861</v>
      </c>
      <c r="BZ254" s="644" t="s">
        <v>2843</v>
      </c>
      <c r="CA254" s="644" t="s">
        <v>2844</v>
      </c>
      <c r="CB254" s="644" t="s">
        <v>610</v>
      </c>
      <c r="CC254" s="648" t="s">
        <v>611</v>
      </c>
      <c r="CD254" s="644"/>
      <c r="CE254" s="644"/>
      <c r="CF254" s="644" t="s">
        <v>613</v>
      </c>
      <c r="CG254" s="644" t="s">
        <v>614</v>
      </c>
      <c r="CH254" s="643" t="s">
        <v>864</v>
      </c>
    </row>
    <row r="255" spans="1:86">
      <c r="A255" s="644" t="s">
        <v>2845</v>
      </c>
      <c r="B255" s="644" t="s">
        <v>314</v>
      </c>
      <c r="C255" s="644" t="s">
        <v>315</v>
      </c>
      <c r="D255" s="644" t="s">
        <v>315</v>
      </c>
      <c r="E255" s="644" t="s">
        <v>316</v>
      </c>
      <c r="F255" s="644" t="s">
        <v>2846</v>
      </c>
      <c r="G255" s="644" t="s">
        <v>317</v>
      </c>
      <c r="H255" s="644" t="s">
        <v>318</v>
      </c>
      <c r="I255" s="644" t="s">
        <v>316</v>
      </c>
      <c r="J255" s="644" t="s">
        <v>315</v>
      </c>
      <c r="M255" s="645">
        <v>43677.482766203699</v>
      </c>
      <c r="N255" s="645">
        <v>44733.834131944401</v>
      </c>
      <c r="O255" s="646">
        <v>4</v>
      </c>
      <c r="P255" s="646">
        <v>4096</v>
      </c>
      <c r="Q255" s="646">
        <v>1</v>
      </c>
      <c r="R255" s="646">
        <v>2</v>
      </c>
      <c r="S255" s="644" t="s">
        <v>319</v>
      </c>
      <c r="T255" s="644" t="s">
        <v>320</v>
      </c>
      <c r="U255" s="644" t="s">
        <v>321</v>
      </c>
      <c r="V255" s="644" t="s">
        <v>321</v>
      </c>
      <c r="W255" s="644" t="s">
        <v>2847</v>
      </c>
      <c r="X255" s="644" t="s">
        <v>757</v>
      </c>
      <c r="AD255" s="644"/>
      <c r="AE255" s="644"/>
      <c r="AF255" s="646">
        <v>1</v>
      </c>
      <c r="AG255" s="646">
        <v>8192</v>
      </c>
      <c r="AH255" s="644" t="s">
        <v>338</v>
      </c>
      <c r="AK255" s="644" t="s">
        <v>321</v>
      </c>
      <c r="AL255" s="644" t="s">
        <v>322</v>
      </c>
      <c r="AM255" s="644" t="s">
        <v>323</v>
      </c>
      <c r="AN255" s="646">
        <v>-1</v>
      </c>
      <c r="AO255" s="646">
        <v>-1</v>
      </c>
      <c r="AP255" s="646">
        <v>229457</v>
      </c>
      <c r="AQ255" s="646">
        <v>70757</v>
      </c>
      <c r="AR255" s="646">
        <v>66580</v>
      </c>
      <c r="AS255" s="644" t="s">
        <v>324</v>
      </c>
      <c r="AT255" s="644" t="s">
        <v>325</v>
      </c>
      <c r="AU255" s="644" t="s">
        <v>326</v>
      </c>
      <c r="AV255" s="644"/>
      <c r="AW255" s="644"/>
      <c r="AX255" s="644" t="s">
        <v>315</v>
      </c>
      <c r="AY255" s="646">
        <v>0</v>
      </c>
      <c r="AZ255" s="646">
        <v>10000</v>
      </c>
      <c r="BA255" s="644" t="s">
        <v>315</v>
      </c>
      <c r="BB255" s="644" t="s">
        <v>315</v>
      </c>
      <c r="BC255" s="644" t="s">
        <v>327</v>
      </c>
      <c r="BD255" s="646">
        <v>15</v>
      </c>
      <c r="BE255" s="644" t="s">
        <v>328</v>
      </c>
      <c r="BF255" s="644" t="s">
        <v>329</v>
      </c>
      <c r="BG255" s="644"/>
      <c r="BH255" s="644" t="s">
        <v>2848</v>
      </c>
      <c r="BI255" s="644" t="s">
        <v>2849</v>
      </c>
      <c r="BJ255" s="644" t="s">
        <v>2849</v>
      </c>
      <c r="BK255" s="644" t="s">
        <v>2849</v>
      </c>
      <c r="BL255" s="644" t="s">
        <v>2850</v>
      </c>
      <c r="BM255" s="644"/>
      <c r="BN255" s="644"/>
      <c r="BO255" s="644" t="s">
        <v>2851</v>
      </c>
      <c r="BP255" s="644" t="s">
        <v>2852</v>
      </c>
      <c r="BQ255" s="644"/>
      <c r="BR255" s="644"/>
      <c r="BS255" s="644"/>
      <c r="BT255" s="644" t="s">
        <v>605</v>
      </c>
      <c r="BU255" s="644" t="s">
        <v>330</v>
      </c>
      <c r="BV255" s="644" t="s">
        <v>331</v>
      </c>
      <c r="BW255" s="644" t="s">
        <v>698</v>
      </c>
      <c r="BX255" s="644" t="s">
        <v>861</v>
      </c>
      <c r="BY255" s="644" t="s">
        <v>861</v>
      </c>
      <c r="BZ255" s="644" t="s">
        <v>2853</v>
      </c>
      <c r="CA255" s="644" t="s">
        <v>2854</v>
      </c>
      <c r="CB255" s="644" t="s">
        <v>610</v>
      </c>
      <c r="CC255" s="648" t="s">
        <v>611</v>
      </c>
      <c r="CD255" s="644"/>
      <c r="CE255" s="644"/>
      <c r="CF255" s="644" t="s">
        <v>613</v>
      </c>
      <c r="CG255" s="644" t="s">
        <v>614</v>
      </c>
      <c r="CH255" s="643" t="s">
        <v>864</v>
      </c>
    </row>
    <row r="256" spans="1:86">
      <c r="A256" s="644" t="s">
        <v>2855</v>
      </c>
      <c r="B256" s="644" t="s">
        <v>314</v>
      </c>
      <c r="C256" s="644" t="s">
        <v>315</v>
      </c>
      <c r="D256" s="644" t="s">
        <v>315</v>
      </c>
      <c r="E256" s="644" t="s">
        <v>316</v>
      </c>
      <c r="F256" s="644" t="s">
        <v>2856</v>
      </c>
      <c r="G256" s="644" t="s">
        <v>317</v>
      </c>
      <c r="H256" s="644" t="s">
        <v>318</v>
      </c>
      <c r="I256" s="644" t="s">
        <v>316</v>
      </c>
      <c r="J256" s="644" t="s">
        <v>315</v>
      </c>
      <c r="K256" s="645">
        <v>44741.252604166701</v>
      </c>
      <c r="M256" s="645">
        <v>44253.633518518502</v>
      </c>
      <c r="N256" s="645">
        <v>44741.252581018503</v>
      </c>
      <c r="O256" s="646">
        <v>2</v>
      </c>
      <c r="P256" s="646">
        <v>4096</v>
      </c>
      <c r="Q256" s="646">
        <v>1</v>
      </c>
      <c r="R256" s="646">
        <v>1</v>
      </c>
      <c r="S256" s="644" t="s">
        <v>319</v>
      </c>
      <c r="T256" s="644" t="s">
        <v>320</v>
      </c>
      <c r="U256" s="644" t="s">
        <v>321</v>
      </c>
      <c r="V256" s="644" t="s">
        <v>321</v>
      </c>
      <c r="W256" s="644" t="s">
        <v>2857</v>
      </c>
      <c r="X256" s="644" t="s">
        <v>757</v>
      </c>
      <c r="AD256" s="644"/>
      <c r="AE256" s="644"/>
      <c r="AF256" s="646">
        <v>1</v>
      </c>
      <c r="AG256" s="646">
        <v>8192</v>
      </c>
      <c r="AH256" s="644" t="s">
        <v>714</v>
      </c>
      <c r="AK256" s="644" t="s">
        <v>321</v>
      </c>
      <c r="AL256" s="644" t="s">
        <v>322</v>
      </c>
      <c r="AM256" s="644" t="s">
        <v>323</v>
      </c>
      <c r="AN256" s="646">
        <v>-1</v>
      </c>
      <c r="AO256" s="646">
        <v>-1</v>
      </c>
      <c r="AP256" s="646">
        <v>127060</v>
      </c>
      <c r="AQ256" s="646">
        <v>35787</v>
      </c>
      <c r="AR256" s="646">
        <v>31607</v>
      </c>
      <c r="AS256" s="644" t="s">
        <v>324</v>
      </c>
      <c r="AT256" s="644" t="s">
        <v>325</v>
      </c>
      <c r="AU256" s="644" t="s">
        <v>326</v>
      </c>
      <c r="AV256" s="644"/>
      <c r="AW256" s="644"/>
      <c r="AX256" s="644" t="s">
        <v>315</v>
      </c>
      <c r="AY256" s="646">
        <v>0</v>
      </c>
      <c r="AZ256" s="646">
        <v>10000</v>
      </c>
      <c r="BA256" s="644" t="s">
        <v>315</v>
      </c>
      <c r="BB256" s="644" t="s">
        <v>315</v>
      </c>
      <c r="BC256" s="644" t="s">
        <v>327</v>
      </c>
      <c r="BD256" s="646">
        <v>15</v>
      </c>
      <c r="BE256" s="644" t="s">
        <v>328</v>
      </c>
      <c r="BF256" s="644" t="s">
        <v>329</v>
      </c>
      <c r="BG256" s="644"/>
      <c r="BH256" s="644" t="s">
        <v>2858</v>
      </c>
      <c r="BI256" s="644" t="s">
        <v>2859</v>
      </c>
      <c r="BJ256" s="644" t="s">
        <v>2859</v>
      </c>
      <c r="BK256" s="644" t="s">
        <v>2859</v>
      </c>
      <c r="BL256" s="644"/>
      <c r="BM256" s="644"/>
      <c r="BN256" s="644"/>
      <c r="BO256" s="644" t="s">
        <v>2860</v>
      </c>
      <c r="BP256" s="644" t="s">
        <v>2861</v>
      </c>
      <c r="BQ256" s="644"/>
      <c r="BR256" s="644"/>
      <c r="BS256" s="644"/>
      <c r="BT256" s="644" t="s">
        <v>605</v>
      </c>
      <c r="BU256" s="644" t="s">
        <v>330</v>
      </c>
      <c r="BV256" s="644" t="s">
        <v>720</v>
      </c>
      <c r="BW256" s="644" t="s">
        <v>721</v>
      </c>
      <c r="BX256" s="644" t="s">
        <v>861</v>
      </c>
      <c r="BY256" s="644" t="s">
        <v>861</v>
      </c>
      <c r="BZ256" s="644" t="s">
        <v>2862</v>
      </c>
      <c r="CA256" s="644" t="s">
        <v>2863</v>
      </c>
      <c r="CB256" s="644" t="s">
        <v>610</v>
      </c>
      <c r="CC256" s="648" t="s">
        <v>611</v>
      </c>
      <c r="CD256" s="644"/>
      <c r="CE256" s="644"/>
      <c r="CF256" s="644" t="s">
        <v>613</v>
      </c>
      <c r="CG256" s="644" t="s">
        <v>614</v>
      </c>
      <c r="CH256" s="643" t="s">
        <v>864</v>
      </c>
    </row>
    <row r="257" spans="1:86">
      <c r="A257" s="644" t="s">
        <v>2864</v>
      </c>
      <c r="B257" s="644" t="s">
        <v>314</v>
      </c>
      <c r="C257" s="644" t="s">
        <v>315</v>
      </c>
      <c r="D257" s="644" t="s">
        <v>315</v>
      </c>
      <c r="E257" s="644" t="s">
        <v>316</v>
      </c>
      <c r="F257" s="644" t="s">
        <v>2865</v>
      </c>
      <c r="G257" s="644" t="s">
        <v>317</v>
      </c>
      <c r="H257" s="644" t="s">
        <v>318</v>
      </c>
      <c r="I257" s="644" t="s">
        <v>316</v>
      </c>
      <c r="J257" s="644" t="s">
        <v>315</v>
      </c>
      <c r="K257" s="645">
        <v>44741.2566435185</v>
      </c>
      <c r="M257" s="645">
        <v>44253.634664351899</v>
      </c>
      <c r="N257" s="645">
        <v>44741.256585648101</v>
      </c>
      <c r="O257" s="646">
        <v>2</v>
      </c>
      <c r="P257" s="646">
        <v>4096</v>
      </c>
      <c r="Q257" s="646">
        <v>1</v>
      </c>
      <c r="R257" s="646">
        <v>1</v>
      </c>
      <c r="S257" s="644" t="s">
        <v>319</v>
      </c>
      <c r="T257" s="644" t="s">
        <v>320</v>
      </c>
      <c r="U257" s="644" t="s">
        <v>321</v>
      </c>
      <c r="V257" s="644" t="s">
        <v>321</v>
      </c>
      <c r="W257" s="644" t="s">
        <v>2866</v>
      </c>
      <c r="X257" s="644" t="s">
        <v>757</v>
      </c>
      <c r="AD257" s="644"/>
      <c r="AE257" s="644"/>
      <c r="AF257" s="646">
        <v>1</v>
      </c>
      <c r="AG257" s="646">
        <v>8192</v>
      </c>
      <c r="AH257" s="644" t="s">
        <v>714</v>
      </c>
      <c r="AK257" s="644" t="s">
        <v>321</v>
      </c>
      <c r="AL257" s="644" t="s">
        <v>322</v>
      </c>
      <c r="AM257" s="644" t="s">
        <v>323</v>
      </c>
      <c r="AN257" s="646">
        <v>-1</v>
      </c>
      <c r="AO257" s="646">
        <v>-1</v>
      </c>
      <c r="AP257" s="646">
        <v>127060</v>
      </c>
      <c r="AQ257" s="646">
        <v>35794</v>
      </c>
      <c r="AR257" s="646">
        <v>31614</v>
      </c>
      <c r="AS257" s="644" t="s">
        <v>324</v>
      </c>
      <c r="AT257" s="644" t="s">
        <v>325</v>
      </c>
      <c r="AU257" s="644" t="s">
        <v>326</v>
      </c>
      <c r="AV257" s="644"/>
      <c r="AW257" s="644"/>
      <c r="AX257" s="644" t="s">
        <v>315</v>
      </c>
      <c r="AY257" s="646">
        <v>0</v>
      </c>
      <c r="AZ257" s="646">
        <v>10000</v>
      </c>
      <c r="BA257" s="644" t="s">
        <v>315</v>
      </c>
      <c r="BB257" s="644" t="s">
        <v>315</v>
      </c>
      <c r="BC257" s="644" t="s">
        <v>327</v>
      </c>
      <c r="BD257" s="646">
        <v>15</v>
      </c>
      <c r="BE257" s="644" t="s">
        <v>328</v>
      </c>
      <c r="BF257" s="644" t="s">
        <v>329</v>
      </c>
      <c r="BG257" s="644"/>
      <c r="BH257" s="644" t="s">
        <v>2867</v>
      </c>
      <c r="BI257" s="644" t="s">
        <v>2868</v>
      </c>
      <c r="BJ257" s="644" t="s">
        <v>2868</v>
      </c>
      <c r="BK257" s="644" t="s">
        <v>2868</v>
      </c>
      <c r="BL257" s="644"/>
      <c r="BM257" s="644"/>
      <c r="BN257" s="644"/>
      <c r="BO257" s="644" t="s">
        <v>2869</v>
      </c>
      <c r="BP257" s="644" t="s">
        <v>2870</v>
      </c>
      <c r="BQ257" s="644"/>
      <c r="BR257" s="644"/>
      <c r="BS257" s="644"/>
      <c r="BT257" s="644" t="s">
        <v>605</v>
      </c>
      <c r="BU257" s="644" t="s">
        <v>330</v>
      </c>
      <c r="BV257" s="644" t="s">
        <v>720</v>
      </c>
      <c r="BW257" s="644" t="s">
        <v>2318</v>
      </c>
      <c r="BX257" s="644" t="s">
        <v>861</v>
      </c>
      <c r="BY257" s="644" t="s">
        <v>861</v>
      </c>
      <c r="BZ257" s="644" t="s">
        <v>2871</v>
      </c>
      <c r="CA257" s="644" t="s">
        <v>2872</v>
      </c>
      <c r="CB257" s="644" t="s">
        <v>610</v>
      </c>
      <c r="CC257" s="648" t="s">
        <v>611</v>
      </c>
      <c r="CD257" s="644"/>
      <c r="CE257" s="644"/>
      <c r="CF257" s="644" t="s">
        <v>613</v>
      </c>
      <c r="CG257" s="644" t="s">
        <v>614</v>
      </c>
      <c r="CH257" s="643" t="s">
        <v>864</v>
      </c>
    </row>
    <row r="258" spans="1:86">
      <c r="A258" s="644" t="s">
        <v>2873</v>
      </c>
      <c r="B258" s="644" t="s">
        <v>314</v>
      </c>
      <c r="C258" s="644" t="s">
        <v>315</v>
      </c>
      <c r="D258" s="644" t="s">
        <v>315</v>
      </c>
      <c r="E258" s="644" t="s">
        <v>316</v>
      </c>
      <c r="F258" s="644" t="s">
        <v>2874</v>
      </c>
      <c r="G258" s="644" t="s">
        <v>317</v>
      </c>
      <c r="H258" s="644" t="s">
        <v>318</v>
      </c>
      <c r="I258" s="644" t="s">
        <v>316</v>
      </c>
      <c r="J258" s="644" t="s">
        <v>315</v>
      </c>
      <c r="K258" s="645">
        <v>44714.601435185199</v>
      </c>
      <c r="M258" s="645">
        <v>43545.512916666703</v>
      </c>
      <c r="N258" s="645">
        <v>44733.834224537</v>
      </c>
      <c r="O258" s="646">
        <v>4</v>
      </c>
      <c r="P258" s="646">
        <v>16384</v>
      </c>
      <c r="Q258" s="646">
        <v>1</v>
      </c>
      <c r="R258" s="646">
        <v>2</v>
      </c>
      <c r="T258" s="644" t="s">
        <v>320</v>
      </c>
      <c r="U258" s="644" t="s">
        <v>321</v>
      </c>
      <c r="V258" s="644" t="s">
        <v>321</v>
      </c>
      <c r="W258" s="644" t="s">
        <v>2875</v>
      </c>
      <c r="X258" s="644" t="s">
        <v>757</v>
      </c>
      <c r="AD258" s="644"/>
      <c r="AE258" s="644"/>
      <c r="AF258" s="646">
        <v>1</v>
      </c>
      <c r="AG258" s="646">
        <v>4096</v>
      </c>
      <c r="AH258" s="644" t="s">
        <v>908</v>
      </c>
      <c r="AK258" s="644" t="s">
        <v>321</v>
      </c>
      <c r="AL258" s="644" t="s">
        <v>322</v>
      </c>
      <c r="AM258" s="644" t="s">
        <v>323</v>
      </c>
      <c r="AN258" s="646">
        <v>-1</v>
      </c>
      <c r="AO258" s="646">
        <v>-1</v>
      </c>
      <c r="AP258" s="646">
        <v>843436</v>
      </c>
      <c r="AQ258" s="646">
        <v>843436</v>
      </c>
      <c r="AR258" s="646">
        <v>826964</v>
      </c>
      <c r="AS258" s="644" t="s">
        <v>324</v>
      </c>
      <c r="AT258" s="644" t="s">
        <v>325</v>
      </c>
      <c r="AU258" s="644" t="s">
        <v>326</v>
      </c>
      <c r="AV258" s="644"/>
      <c r="AW258" s="644"/>
      <c r="AX258" s="644" t="s">
        <v>315</v>
      </c>
      <c r="AY258" s="646">
        <v>0</v>
      </c>
      <c r="AZ258" s="646">
        <v>10000</v>
      </c>
      <c r="BA258" s="644" t="s">
        <v>315</v>
      </c>
      <c r="BB258" s="644" t="s">
        <v>315</v>
      </c>
      <c r="BC258" s="644" t="s">
        <v>335</v>
      </c>
      <c r="BD258" s="646">
        <v>15</v>
      </c>
      <c r="BE258" s="644" t="s">
        <v>909</v>
      </c>
      <c r="BF258" s="644" t="s">
        <v>329</v>
      </c>
      <c r="BG258" s="644"/>
      <c r="BH258" s="644" t="s">
        <v>2876</v>
      </c>
      <c r="BI258" s="644" t="s">
        <v>2877</v>
      </c>
      <c r="BJ258" s="644" t="s">
        <v>2877</v>
      </c>
      <c r="BK258" s="644" t="s">
        <v>2877</v>
      </c>
      <c r="BL258" s="644" t="s">
        <v>2878</v>
      </c>
      <c r="BM258" s="644"/>
      <c r="BN258" s="644"/>
      <c r="BO258" s="644" t="s">
        <v>2879</v>
      </c>
      <c r="BP258" s="644" t="s">
        <v>2880</v>
      </c>
      <c r="BQ258" s="644"/>
      <c r="BR258" s="644"/>
      <c r="BS258" s="644"/>
      <c r="BT258" s="644" t="s">
        <v>605</v>
      </c>
      <c r="BU258" s="644" t="s">
        <v>330</v>
      </c>
      <c r="BV258" s="644" t="s">
        <v>914</v>
      </c>
      <c r="BW258" s="644" t="s">
        <v>1268</v>
      </c>
      <c r="BX258" s="644" t="s">
        <v>861</v>
      </c>
      <c r="BY258" s="644" t="s">
        <v>861</v>
      </c>
      <c r="BZ258" s="644" t="s">
        <v>2881</v>
      </c>
      <c r="CA258" s="644" t="s">
        <v>2882</v>
      </c>
      <c r="CB258" s="644" t="s">
        <v>610</v>
      </c>
      <c r="CC258" s="648" t="s">
        <v>611</v>
      </c>
      <c r="CD258" s="644"/>
      <c r="CE258" s="644"/>
      <c r="CF258" s="644" t="s">
        <v>613</v>
      </c>
      <c r="CG258" s="644" t="s">
        <v>614</v>
      </c>
      <c r="CH258" s="643" t="s">
        <v>864</v>
      </c>
    </row>
    <row r="259" spans="1:86">
      <c r="A259" s="644" t="s">
        <v>2883</v>
      </c>
      <c r="B259" s="644" t="s">
        <v>314</v>
      </c>
      <c r="C259" s="644" t="s">
        <v>315</v>
      </c>
      <c r="D259" s="644" t="s">
        <v>315</v>
      </c>
      <c r="E259" s="644" t="s">
        <v>316</v>
      </c>
      <c r="F259" s="644" t="s">
        <v>2884</v>
      </c>
      <c r="G259" s="644" t="s">
        <v>317</v>
      </c>
      <c r="H259" s="644" t="s">
        <v>318</v>
      </c>
      <c r="I259" s="644" t="s">
        <v>316</v>
      </c>
      <c r="J259" s="644" t="s">
        <v>315</v>
      </c>
      <c r="M259" s="645">
        <v>44242.5722453704</v>
      </c>
      <c r="N259" s="645">
        <v>44733.834155092598</v>
      </c>
      <c r="O259" s="646">
        <v>4</v>
      </c>
      <c r="P259" s="646">
        <v>8192</v>
      </c>
      <c r="Q259" s="646">
        <v>1</v>
      </c>
      <c r="R259" s="646">
        <v>1</v>
      </c>
      <c r="S259" s="644" t="s">
        <v>319</v>
      </c>
      <c r="T259" s="644" t="s">
        <v>320</v>
      </c>
      <c r="U259" s="644" t="s">
        <v>321</v>
      </c>
      <c r="V259" s="644" t="s">
        <v>321</v>
      </c>
      <c r="W259" s="644" t="s">
        <v>2885</v>
      </c>
      <c r="X259" s="644" t="s">
        <v>757</v>
      </c>
      <c r="AD259" s="644"/>
      <c r="AE259" s="644"/>
      <c r="AF259" s="646">
        <v>1</v>
      </c>
      <c r="AG259" s="646">
        <v>8192</v>
      </c>
      <c r="AH259" s="644" t="s">
        <v>908</v>
      </c>
      <c r="AK259" s="644" t="s">
        <v>321</v>
      </c>
      <c r="AL259" s="644" t="s">
        <v>322</v>
      </c>
      <c r="AM259" s="644" t="s">
        <v>323</v>
      </c>
      <c r="AN259" s="646">
        <v>-1</v>
      </c>
      <c r="AO259" s="646">
        <v>-1</v>
      </c>
      <c r="AP259" s="646">
        <v>131159</v>
      </c>
      <c r="AQ259" s="646">
        <v>71179</v>
      </c>
      <c r="AR259" s="646">
        <v>62900</v>
      </c>
      <c r="AS259" s="644" t="s">
        <v>324</v>
      </c>
      <c r="AT259" s="644" t="s">
        <v>325</v>
      </c>
      <c r="AU259" s="644" t="s">
        <v>326</v>
      </c>
      <c r="AV259" s="644"/>
      <c r="AW259" s="644"/>
      <c r="AX259" s="644" t="s">
        <v>315</v>
      </c>
      <c r="AY259" s="646">
        <v>0</v>
      </c>
      <c r="AZ259" s="646">
        <v>10000</v>
      </c>
      <c r="BA259" s="644" t="s">
        <v>315</v>
      </c>
      <c r="BB259" s="644" t="s">
        <v>315</v>
      </c>
      <c r="BC259" s="644" t="s">
        <v>327</v>
      </c>
      <c r="BD259" s="646">
        <v>15</v>
      </c>
      <c r="BE259" s="644" t="s">
        <v>328</v>
      </c>
      <c r="BF259" s="644" t="s">
        <v>329</v>
      </c>
      <c r="BG259" s="644"/>
      <c r="BH259" s="644" t="s">
        <v>2886</v>
      </c>
      <c r="BI259" s="644" t="s">
        <v>2887</v>
      </c>
      <c r="BJ259" s="644" t="s">
        <v>2887</v>
      </c>
      <c r="BK259" s="644" t="s">
        <v>2887</v>
      </c>
      <c r="BL259" s="644"/>
      <c r="BM259" s="644"/>
      <c r="BN259" s="644"/>
      <c r="BO259" s="644" t="s">
        <v>2888</v>
      </c>
      <c r="BP259" s="644" t="s">
        <v>2889</v>
      </c>
      <c r="BQ259" s="644"/>
      <c r="BR259" s="644"/>
      <c r="BS259" s="644"/>
      <c r="BT259" s="644" t="s">
        <v>605</v>
      </c>
      <c r="BU259" s="644" t="s">
        <v>330</v>
      </c>
      <c r="BV259" s="644" t="s">
        <v>914</v>
      </c>
      <c r="BW259" s="644" t="s">
        <v>1287</v>
      </c>
      <c r="BX259" s="644" t="s">
        <v>861</v>
      </c>
      <c r="BY259" s="644" t="s">
        <v>861</v>
      </c>
      <c r="BZ259" s="644" t="s">
        <v>2890</v>
      </c>
      <c r="CA259" s="644" t="s">
        <v>2891</v>
      </c>
      <c r="CB259" s="644" t="s">
        <v>610</v>
      </c>
      <c r="CC259" s="648" t="s">
        <v>611</v>
      </c>
      <c r="CD259" s="644"/>
      <c r="CE259" s="644"/>
      <c r="CF259" s="644" t="s">
        <v>613</v>
      </c>
      <c r="CG259" s="644" t="s">
        <v>614</v>
      </c>
      <c r="CH259" s="643" t="s">
        <v>864</v>
      </c>
    </row>
    <row r="260" spans="1:86">
      <c r="A260" s="644" t="s">
        <v>2892</v>
      </c>
      <c r="B260" s="644" t="s">
        <v>314</v>
      </c>
      <c r="C260" s="644" t="s">
        <v>315</v>
      </c>
      <c r="D260" s="644" t="s">
        <v>315</v>
      </c>
      <c r="E260" s="644" t="s">
        <v>316</v>
      </c>
      <c r="F260" s="644" t="s">
        <v>2893</v>
      </c>
      <c r="G260" s="644" t="s">
        <v>317</v>
      </c>
      <c r="H260" s="644" t="s">
        <v>318</v>
      </c>
      <c r="I260" s="644" t="s">
        <v>316</v>
      </c>
      <c r="J260" s="644" t="s">
        <v>315</v>
      </c>
      <c r="M260" s="645">
        <v>44264.4631828704</v>
      </c>
      <c r="N260" s="645">
        <v>44733.834259259304</v>
      </c>
      <c r="O260" s="646">
        <v>4</v>
      </c>
      <c r="P260" s="646">
        <v>8192</v>
      </c>
      <c r="Q260" s="646">
        <v>1</v>
      </c>
      <c r="R260" s="646">
        <v>1</v>
      </c>
      <c r="S260" s="644" t="s">
        <v>319</v>
      </c>
      <c r="T260" s="644" t="s">
        <v>320</v>
      </c>
      <c r="U260" s="644" t="s">
        <v>321</v>
      </c>
      <c r="V260" s="644" t="s">
        <v>321</v>
      </c>
      <c r="W260" s="644" t="s">
        <v>2894</v>
      </c>
      <c r="X260" s="644" t="s">
        <v>757</v>
      </c>
      <c r="AD260" s="644"/>
      <c r="AE260" s="644"/>
      <c r="AF260" s="646">
        <v>1</v>
      </c>
      <c r="AG260" s="646">
        <v>8192</v>
      </c>
      <c r="AH260" s="644" t="s">
        <v>908</v>
      </c>
      <c r="AK260" s="644" t="s">
        <v>321</v>
      </c>
      <c r="AL260" s="644" t="s">
        <v>322</v>
      </c>
      <c r="AM260" s="644" t="s">
        <v>323</v>
      </c>
      <c r="AN260" s="646">
        <v>-1</v>
      </c>
      <c r="AO260" s="646">
        <v>-1</v>
      </c>
      <c r="AP260" s="646">
        <v>131160</v>
      </c>
      <c r="AQ260" s="646">
        <v>61708</v>
      </c>
      <c r="AR260" s="646">
        <v>53428</v>
      </c>
      <c r="AS260" s="644" t="s">
        <v>324</v>
      </c>
      <c r="AT260" s="644" t="s">
        <v>325</v>
      </c>
      <c r="AU260" s="644" t="s">
        <v>326</v>
      </c>
      <c r="AV260" s="644"/>
      <c r="AW260" s="644"/>
      <c r="AX260" s="644" t="s">
        <v>315</v>
      </c>
      <c r="AY260" s="646">
        <v>0</v>
      </c>
      <c r="AZ260" s="646">
        <v>10000</v>
      </c>
      <c r="BA260" s="644" t="s">
        <v>315</v>
      </c>
      <c r="BB260" s="644" t="s">
        <v>315</v>
      </c>
      <c r="BC260" s="644" t="s">
        <v>327</v>
      </c>
      <c r="BD260" s="646">
        <v>15</v>
      </c>
      <c r="BE260" s="644" t="s">
        <v>328</v>
      </c>
      <c r="BF260" s="644" t="s">
        <v>329</v>
      </c>
      <c r="BG260" s="644"/>
      <c r="BH260" s="644" t="s">
        <v>2895</v>
      </c>
      <c r="BI260" s="644" t="s">
        <v>2896</v>
      </c>
      <c r="BJ260" s="644" t="s">
        <v>2896</v>
      </c>
      <c r="BK260" s="644" t="s">
        <v>2896</v>
      </c>
      <c r="BL260" s="644"/>
      <c r="BM260" s="644"/>
      <c r="BN260" s="644"/>
      <c r="BO260" s="644" t="s">
        <v>2897</v>
      </c>
      <c r="BP260" s="644" t="s">
        <v>2898</v>
      </c>
      <c r="BQ260" s="644"/>
      <c r="BR260" s="644"/>
      <c r="BS260" s="644"/>
      <c r="BT260" s="644" t="s">
        <v>605</v>
      </c>
      <c r="BU260" s="644" t="s">
        <v>330</v>
      </c>
      <c r="BV260" s="644" t="s">
        <v>914</v>
      </c>
      <c r="BW260" s="644" t="s">
        <v>915</v>
      </c>
      <c r="BX260" s="644" t="s">
        <v>861</v>
      </c>
      <c r="BY260" s="644" t="s">
        <v>861</v>
      </c>
      <c r="BZ260" s="644" t="s">
        <v>2899</v>
      </c>
      <c r="CA260" s="644" t="s">
        <v>2900</v>
      </c>
      <c r="CB260" s="644" t="s">
        <v>610</v>
      </c>
      <c r="CC260" s="648" t="s">
        <v>611</v>
      </c>
      <c r="CD260" s="644"/>
      <c r="CE260" s="644"/>
      <c r="CF260" s="644" t="s">
        <v>613</v>
      </c>
      <c r="CG260" s="644" t="s">
        <v>614</v>
      </c>
      <c r="CH260" s="643" t="s">
        <v>864</v>
      </c>
    </row>
    <row r="261" spans="1:86">
      <c r="A261" s="644" t="s">
        <v>2901</v>
      </c>
      <c r="B261" s="644" t="s">
        <v>314</v>
      </c>
      <c r="C261" s="644" t="s">
        <v>315</v>
      </c>
      <c r="D261" s="644" t="s">
        <v>315</v>
      </c>
      <c r="E261" s="644" t="s">
        <v>316</v>
      </c>
      <c r="F261" s="644" t="s">
        <v>2902</v>
      </c>
      <c r="G261" s="644" t="s">
        <v>317</v>
      </c>
      <c r="H261" s="644" t="s">
        <v>318</v>
      </c>
      <c r="I261" s="644" t="s">
        <v>316</v>
      </c>
      <c r="J261" s="644" t="s">
        <v>315</v>
      </c>
      <c r="M261" s="645">
        <v>44264.465416666702</v>
      </c>
      <c r="N261" s="645">
        <v>44733.834201388898</v>
      </c>
      <c r="O261" s="646">
        <v>4</v>
      </c>
      <c r="P261" s="646">
        <v>8192</v>
      </c>
      <c r="Q261" s="646">
        <v>1</v>
      </c>
      <c r="R261" s="646">
        <v>1</v>
      </c>
      <c r="S261" s="644" t="s">
        <v>319</v>
      </c>
      <c r="T261" s="644" t="s">
        <v>320</v>
      </c>
      <c r="U261" s="644" t="s">
        <v>321</v>
      </c>
      <c r="V261" s="644" t="s">
        <v>321</v>
      </c>
      <c r="W261" s="644" t="s">
        <v>2903</v>
      </c>
      <c r="X261" s="644" t="s">
        <v>757</v>
      </c>
      <c r="AD261" s="644"/>
      <c r="AE261" s="644"/>
      <c r="AF261" s="646">
        <v>1</v>
      </c>
      <c r="AG261" s="646">
        <v>8192</v>
      </c>
      <c r="AH261" s="644" t="s">
        <v>908</v>
      </c>
      <c r="AK261" s="644" t="s">
        <v>321</v>
      </c>
      <c r="AL261" s="644" t="s">
        <v>322</v>
      </c>
      <c r="AM261" s="644" t="s">
        <v>323</v>
      </c>
      <c r="AN261" s="646">
        <v>-1</v>
      </c>
      <c r="AO261" s="646">
        <v>-1</v>
      </c>
      <c r="AP261" s="646">
        <v>131160</v>
      </c>
      <c r="AQ261" s="646">
        <v>56124</v>
      </c>
      <c r="AR261" s="646">
        <v>47844</v>
      </c>
      <c r="AS261" s="644" t="s">
        <v>324</v>
      </c>
      <c r="AT261" s="644" t="s">
        <v>325</v>
      </c>
      <c r="AU261" s="644" t="s">
        <v>326</v>
      </c>
      <c r="AV261" s="644"/>
      <c r="AW261" s="644"/>
      <c r="AX261" s="644" t="s">
        <v>315</v>
      </c>
      <c r="AY261" s="646">
        <v>0</v>
      </c>
      <c r="AZ261" s="646">
        <v>10000</v>
      </c>
      <c r="BA261" s="644" t="s">
        <v>315</v>
      </c>
      <c r="BB261" s="644" t="s">
        <v>315</v>
      </c>
      <c r="BC261" s="644" t="s">
        <v>327</v>
      </c>
      <c r="BD261" s="646">
        <v>15</v>
      </c>
      <c r="BE261" s="644" t="s">
        <v>328</v>
      </c>
      <c r="BF261" s="644" t="s">
        <v>329</v>
      </c>
      <c r="BG261" s="644"/>
      <c r="BH261" s="644" t="s">
        <v>2904</v>
      </c>
      <c r="BI261" s="644" t="s">
        <v>2905</v>
      </c>
      <c r="BJ261" s="644" t="s">
        <v>2905</v>
      </c>
      <c r="BK261" s="644" t="s">
        <v>2905</v>
      </c>
      <c r="BL261" s="644"/>
      <c r="BM261" s="644"/>
      <c r="BN261" s="644"/>
      <c r="BO261" s="644" t="s">
        <v>2906</v>
      </c>
      <c r="BP261" s="644" t="s">
        <v>2907</v>
      </c>
      <c r="BQ261" s="644"/>
      <c r="BR261" s="644"/>
      <c r="BS261" s="644"/>
      <c r="BT261" s="644" t="s">
        <v>605</v>
      </c>
      <c r="BU261" s="644" t="s">
        <v>330</v>
      </c>
      <c r="BV261" s="644" t="s">
        <v>914</v>
      </c>
      <c r="BW261" s="644" t="s">
        <v>926</v>
      </c>
      <c r="BX261" s="644" t="s">
        <v>861</v>
      </c>
      <c r="BY261" s="644" t="s">
        <v>861</v>
      </c>
      <c r="BZ261" s="644" t="s">
        <v>2908</v>
      </c>
      <c r="CA261" s="644" t="s">
        <v>2909</v>
      </c>
      <c r="CB261" s="644" t="s">
        <v>610</v>
      </c>
      <c r="CC261" s="648" t="s">
        <v>611</v>
      </c>
      <c r="CD261" s="644"/>
      <c r="CE261" s="644"/>
      <c r="CF261" s="644" t="s">
        <v>613</v>
      </c>
      <c r="CG261" s="644" t="s">
        <v>614</v>
      </c>
      <c r="CH261" s="643" t="s">
        <v>864</v>
      </c>
    </row>
    <row r="262" spans="1:86">
      <c r="A262" s="644" t="s">
        <v>2910</v>
      </c>
      <c r="B262" s="644" t="s">
        <v>314</v>
      </c>
      <c r="C262" s="644" t="s">
        <v>315</v>
      </c>
      <c r="D262" s="644" t="s">
        <v>315</v>
      </c>
      <c r="E262" s="644" t="s">
        <v>316</v>
      </c>
      <c r="F262" s="644" t="s">
        <v>2911</v>
      </c>
      <c r="G262" s="644" t="s">
        <v>317</v>
      </c>
      <c r="H262" s="644" t="s">
        <v>318</v>
      </c>
      <c r="I262" s="644" t="s">
        <v>316</v>
      </c>
      <c r="J262" s="644" t="s">
        <v>315</v>
      </c>
      <c r="K262" s="645">
        <v>44734.888402777797</v>
      </c>
      <c r="M262" s="645">
        <v>43959.729456018496</v>
      </c>
      <c r="N262" s="645">
        <v>44734.888402777797</v>
      </c>
      <c r="O262" s="646">
        <v>2</v>
      </c>
      <c r="P262" s="646">
        <v>10240</v>
      </c>
      <c r="Q262" s="646">
        <v>1</v>
      </c>
      <c r="R262" s="646">
        <v>2</v>
      </c>
      <c r="S262" s="644" t="s">
        <v>319</v>
      </c>
      <c r="T262" s="644" t="s">
        <v>320</v>
      </c>
      <c r="U262" s="644" t="s">
        <v>321</v>
      </c>
      <c r="V262" s="644" t="s">
        <v>321</v>
      </c>
      <c r="W262" s="644" t="s">
        <v>2912</v>
      </c>
      <c r="X262" s="644" t="s">
        <v>757</v>
      </c>
      <c r="AD262" s="644"/>
      <c r="AE262" s="644"/>
      <c r="AF262" s="646">
        <v>1</v>
      </c>
      <c r="AG262" s="646">
        <v>8192</v>
      </c>
      <c r="AH262" s="644" t="s">
        <v>908</v>
      </c>
      <c r="AK262" s="644" t="s">
        <v>321</v>
      </c>
      <c r="AL262" s="644" t="s">
        <v>322</v>
      </c>
      <c r="AM262" s="644" t="s">
        <v>323</v>
      </c>
      <c r="AN262" s="646">
        <v>-1</v>
      </c>
      <c r="AO262" s="646">
        <v>-1</v>
      </c>
      <c r="AP262" s="646">
        <v>645203</v>
      </c>
      <c r="AQ262" s="646">
        <v>525967</v>
      </c>
      <c r="AR262" s="646">
        <v>515644</v>
      </c>
      <c r="AS262" s="644" t="s">
        <v>324</v>
      </c>
      <c r="AT262" s="644" t="s">
        <v>325</v>
      </c>
      <c r="AU262" s="644" t="s">
        <v>326</v>
      </c>
      <c r="AV262" s="644"/>
      <c r="AW262" s="644"/>
      <c r="AX262" s="644" t="s">
        <v>315</v>
      </c>
      <c r="AY262" s="646">
        <v>0</v>
      </c>
      <c r="AZ262" s="646">
        <v>10000</v>
      </c>
      <c r="BA262" s="644" t="s">
        <v>315</v>
      </c>
      <c r="BB262" s="644" t="s">
        <v>315</v>
      </c>
      <c r="BC262" s="644" t="s">
        <v>327</v>
      </c>
      <c r="BD262" s="646">
        <v>15</v>
      </c>
      <c r="BE262" s="644" t="s">
        <v>328</v>
      </c>
      <c r="BF262" s="644" t="s">
        <v>329</v>
      </c>
      <c r="BG262" s="644"/>
      <c r="BH262" s="644" t="s">
        <v>2913</v>
      </c>
      <c r="BI262" s="644" t="s">
        <v>2914</v>
      </c>
      <c r="BJ262" s="644" t="s">
        <v>2914</v>
      </c>
      <c r="BK262" s="644" t="s">
        <v>2914</v>
      </c>
      <c r="BL262" s="644"/>
      <c r="BM262" s="644"/>
      <c r="BN262" s="644"/>
      <c r="BO262" s="644" t="s">
        <v>2915</v>
      </c>
      <c r="BP262" s="644" t="s">
        <v>2916</v>
      </c>
      <c r="BQ262" s="644"/>
      <c r="BR262" s="644"/>
      <c r="BS262" s="644"/>
      <c r="BT262" s="644" t="s">
        <v>605</v>
      </c>
      <c r="BU262" s="644" t="s">
        <v>330</v>
      </c>
      <c r="BV262" s="644" t="s">
        <v>914</v>
      </c>
      <c r="BW262" s="644" t="s">
        <v>926</v>
      </c>
      <c r="BX262" s="644" t="s">
        <v>861</v>
      </c>
      <c r="BY262" s="644" t="s">
        <v>861</v>
      </c>
      <c r="BZ262" s="644" t="s">
        <v>2917</v>
      </c>
      <c r="CA262" s="644" t="s">
        <v>2918</v>
      </c>
      <c r="CB262" s="644" t="s">
        <v>610</v>
      </c>
      <c r="CC262" s="648" t="s">
        <v>611</v>
      </c>
      <c r="CD262" s="644"/>
      <c r="CE262" s="644"/>
      <c r="CF262" s="644" t="s">
        <v>613</v>
      </c>
      <c r="CG262" s="644" t="s">
        <v>614</v>
      </c>
      <c r="CH262" s="643" t="s">
        <v>864</v>
      </c>
    </row>
    <row r="263" spans="1:86">
      <c r="A263" s="644" t="s">
        <v>2919</v>
      </c>
      <c r="B263" s="644" t="s">
        <v>314</v>
      </c>
      <c r="C263" s="644" t="s">
        <v>315</v>
      </c>
      <c r="D263" s="644" t="s">
        <v>315</v>
      </c>
      <c r="E263" s="644" t="s">
        <v>316</v>
      </c>
      <c r="F263" s="644" t="s">
        <v>2920</v>
      </c>
      <c r="G263" s="644" t="s">
        <v>317</v>
      </c>
      <c r="H263" s="644" t="s">
        <v>318</v>
      </c>
      <c r="I263" s="644" t="s">
        <v>316</v>
      </c>
      <c r="J263" s="644" t="s">
        <v>315</v>
      </c>
      <c r="M263" s="645">
        <v>44085.708981481497</v>
      </c>
      <c r="N263" s="645">
        <v>44733.834108796298</v>
      </c>
      <c r="O263" s="646">
        <v>2</v>
      </c>
      <c r="P263" s="646">
        <v>4096</v>
      </c>
      <c r="Q263" s="646">
        <v>1</v>
      </c>
      <c r="R263" s="646">
        <v>2</v>
      </c>
      <c r="S263" s="644" t="s">
        <v>319</v>
      </c>
      <c r="T263" s="644" t="s">
        <v>320</v>
      </c>
      <c r="U263" s="644" t="s">
        <v>321</v>
      </c>
      <c r="V263" s="644" t="s">
        <v>321</v>
      </c>
      <c r="W263" s="644" t="s">
        <v>2921</v>
      </c>
      <c r="X263" s="644" t="s">
        <v>757</v>
      </c>
      <c r="AD263" s="644"/>
      <c r="AE263" s="644"/>
      <c r="AF263" s="646">
        <v>1</v>
      </c>
      <c r="AG263" s="646">
        <v>8192</v>
      </c>
      <c r="AH263" s="644" t="s">
        <v>714</v>
      </c>
      <c r="AK263" s="644" t="s">
        <v>321</v>
      </c>
      <c r="AL263" s="644" t="s">
        <v>322</v>
      </c>
      <c r="AM263" s="644" t="s">
        <v>323</v>
      </c>
      <c r="AN263" s="646">
        <v>-1</v>
      </c>
      <c r="AO263" s="646">
        <v>-1</v>
      </c>
      <c r="AP263" s="646">
        <v>331863</v>
      </c>
      <c r="AQ263" s="646">
        <v>78271</v>
      </c>
      <c r="AR263" s="646">
        <v>74088</v>
      </c>
      <c r="AS263" s="644" t="s">
        <v>324</v>
      </c>
      <c r="AT263" s="644" t="s">
        <v>325</v>
      </c>
      <c r="AU263" s="644" t="s">
        <v>326</v>
      </c>
      <c r="AV263" s="644"/>
      <c r="AW263" s="644"/>
      <c r="AX263" s="644" t="s">
        <v>315</v>
      </c>
      <c r="AY263" s="646">
        <v>0</v>
      </c>
      <c r="AZ263" s="646">
        <v>10000</v>
      </c>
      <c r="BA263" s="644" t="s">
        <v>315</v>
      </c>
      <c r="BB263" s="644" t="s">
        <v>315</v>
      </c>
      <c r="BC263" s="644" t="s">
        <v>327</v>
      </c>
      <c r="BD263" s="646">
        <v>15</v>
      </c>
      <c r="BE263" s="644" t="s">
        <v>328</v>
      </c>
      <c r="BF263" s="644" t="s">
        <v>329</v>
      </c>
      <c r="BG263" s="644"/>
      <c r="BH263" s="644" t="s">
        <v>2922</v>
      </c>
      <c r="BI263" s="644" t="s">
        <v>2923</v>
      </c>
      <c r="BJ263" s="644" t="s">
        <v>2923</v>
      </c>
      <c r="BK263" s="644" t="s">
        <v>2923</v>
      </c>
      <c r="BL263" s="644"/>
      <c r="BM263" s="644"/>
      <c r="BN263" s="644"/>
      <c r="BO263" s="644" t="s">
        <v>2924</v>
      </c>
      <c r="BP263" s="644" t="s">
        <v>2925</v>
      </c>
      <c r="BQ263" s="644"/>
      <c r="BR263" s="644"/>
      <c r="BS263" s="644"/>
      <c r="BT263" s="644" t="s">
        <v>605</v>
      </c>
      <c r="BU263" s="644" t="s">
        <v>330</v>
      </c>
      <c r="BV263" s="644" t="s">
        <v>720</v>
      </c>
      <c r="BW263" s="644" t="s">
        <v>2318</v>
      </c>
      <c r="BX263" s="644" t="s">
        <v>861</v>
      </c>
      <c r="BY263" s="644" t="s">
        <v>861</v>
      </c>
      <c r="BZ263" s="644" t="s">
        <v>2926</v>
      </c>
      <c r="CA263" s="644" t="s">
        <v>2927</v>
      </c>
      <c r="CB263" s="644" t="s">
        <v>610</v>
      </c>
      <c r="CC263" s="648" t="s">
        <v>611</v>
      </c>
      <c r="CD263" s="644"/>
      <c r="CE263" s="644"/>
      <c r="CF263" s="644" t="s">
        <v>613</v>
      </c>
      <c r="CG263" s="644" t="s">
        <v>614</v>
      </c>
      <c r="CH263" s="643" t="s">
        <v>864</v>
      </c>
    </row>
    <row r="264" spans="1:86">
      <c r="A264" s="644" t="s">
        <v>2928</v>
      </c>
      <c r="B264" s="644" t="s">
        <v>314</v>
      </c>
      <c r="C264" s="644" t="s">
        <v>315</v>
      </c>
      <c r="D264" s="644" t="s">
        <v>315</v>
      </c>
      <c r="E264" s="644" t="s">
        <v>316</v>
      </c>
      <c r="F264" s="644" t="s">
        <v>2929</v>
      </c>
      <c r="G264" s="644" t="s">
        <v>317</v>
      </c>
      <c r="H264" s="644" t="s">
        <v>318</v>
      </c>
      <c r="I264" s="644" t="s">
        <v>316</v>
      </c>
      <c r="J264" s="644" t="s">
        <v>315</v>
      </c>
      <c r="M264" s="645">
        <v>44218.587939814803</v>
      </c>
      <c r="N264" s="645">
        <v>44733.8359375</v>
      </c>
      <c r="O264" s="646">
        <v>2</v>
      </c>
      <c r="P264" s="646">
        <v>8192</v>
      </c>
      <c r="Q264" s="646">
        <v>1</v>
      </c>
      <c r="R264" s="646">
        <v>2</v>
      </c>
      <c r="S264" s="644" t="s">
        <v>319</v>
      </c>
      <c r="T264" s="644" t="s">
        <v>320</v>
      </c>
      <c r="U264" s="644" t="s">
        <v>321</v>
      </c>
      <c r="V264" s="644" t="s">
        <v>321</v>
      </c>
      <c r="W264" s="644" t="s">
        <v>2930</v>
      </c>
      <c r="X264" s="644" t="s">
        <v>757</v>
      </c>
      <c r="AD264" s="644"/>
      <c r="AE264" s="644"/>
      <c r="AF264" s="646">
        <v>1</v>
      </c>
      <c r="AG264" s="646">
        <v>8192</v>
      </c>
      <c r="AH264" s="644" t="s">
        <v>714</v>
      </c>
      <c r="AK264" s="644" t="s">
        <v>321</v>
      </c>
      <c r="AL264" s="644" t="s">
        <v>322</v>
      </c>
      <c r="AM264" s="644" t="s">
        <v>323</v>
      </c>
      <c r="AN264" s="646">
        <v>-1</v>
      </c>
      <c r="AO264" s="646">
        <v>-1</v>
      </c>
      <c r="AP264" s="646">
        <v>233561</v>
      </c>
      <c r="AQ264" s="646">
        <v>91381</v>
      </c>
      <c r="AR264" s="646">
        <v>83100</v>
      </c>
      <c r="AS264" s="644" t="s">
        <v>324</v>
      </c>
      <c r="AT264" s="644" t="s">
        <v>325</v>
      </c>
      <c r="AU264" s="644" t="s">
        <v>326</v>
      </c>
      <c r="AV264" s="644"/>
      <c r="AW264" s="644"/>
      <c r="AX264" s="644" t="s">
        <v>315</v>
      </c>
      <c r="AY264" s="646">
        <v>0</v>
      </c>
      <c r="AZ264" s="646">
        <v>10000</v>
      </c>
      <c r="BA264" s="644" t="s">
        <v>315</v>
      </c>
      <c r="BB264" s="644" t="s">
        <v>315</v>
      </c>
      <c r="BC264" s="644" t="s">
        <v>327</v>
      </c>
      <c r="BD264" s="646">
        <v>15</v>
      </c>
      <c r="BE264" s="644" t="s">
        <v>328</v>
      </c>
      <c r="BF264" s="644" t="s">
        <v>329</v>
      </c>
      <c r="BG264" s="644"/>
      <c r="BH264" s="644" t="s">
        <v>2931</v>
      </c>
      <c r="BI264" s="644" t="s">
        <v>2932</v>
      </c>
      <c r="BJ264" s="644" t="s">
        <v>2932</v>
      </c>
      <c r="BK264" s="644" t="s">
        <v>2932</v>
      </c>
      <c r="BL264" s="644"/>
      <c r="BM264" s="644"/>
      <c r="BN264" s="644"/>
      <c r="BO264" s="644" t="s">
        <v>2933</v>
      </c>
      <c r="BP264" s="644" t="s">
        <v>2934</v>
      </c>
      <c r="BQ264" s="644"/>
      <c r="BR264" s="644"/>
      <c r="BS264" s="644"/>
      <c r="BT264" s="644" t="s">
        <v>605</v>
      </c>
      <c r="BU264" s="644" t="s">
        <v>330</v>
      </c>
      <c r="BV264" s="644" t="s">
        <v>720</v>
      </c>
      <c r="BW264" s="644" t="s">
        <v>1399</v>
      </c>
      <c r="BX264" s="644" t="s">
        <v>861</v>
      </c>
      <c r="BY264" s="644" t="s">
        <v>861</v>
      </c>
      <c r="BZ264" s="644" t="s">
        <v>2935</v>
      </c>
      <c r="CA264" s="644" t="s">
        <v>2936</v>
      </c>
      <c r="CB264" s="644" t="s">
        <v>610</v>
      </c>
      <c r="CC264" s="648" t="s">
        <v>611</v>
      </c>
      <c r="CD264" s="644"/>
      <c r="CE264" s="644"/>
      <c r="CF264" s="644" t="s">
        <v>613</v>
      </c>
      <c r="CG264" s="644" t="s">
        <v>614</v>
      </c>
      <c r="CH264" s="643" t="s">
        <v>864</v>
      </c>
    </row>
    <row r="265" spans="1:86">
      <c r="A265" s="644" t="s">
        <v>2937</v>
      </c>
      <c r="B265" s="644" t="s">
        <v>314</v>
      </c>
      <c r="C265" s="644" t="s">
        <v>315</v>
      </c>
      <c r="D265" s="644" t="s">
        <v>315</v>
      </c>
      <c r="E265" s="644" t="s">
        <v>316</v>
      </c>
      <c r="F265" s="644" t="s">
        <v>2938</v>
      </c>
      <c r="G265" s="644" t="s">
        <v>317</v>
      </c>
      <c r="H265" s="644" t="s">
        <v>318</v>
      </c>
      <c r="I265" s="644" t="s">
        <v>316</v>
      </c>
      <c r="J265" s="644" t="s">
        <v>315</v>
      </c>
      <c r="K265" s="645">
        <v>44705.595150462999</v>
      </c>
      <c r="M265" s="645">
        <v>44175.4348032407</v>
      </c>
      <c r="N265" s="645">
        <v>44733.835416666698</v>
      </c>
      <c r="O265" s="646">
        <v>4</v>
      </c>
      <c r="P265" s="646">
        <v>6144</v>
      </c>
      <c r="Q265" s="646">
        <v>1</v>
      </c>
      <c r="R265" s="646">
        <v>2</v>
      </c>
      <c r="S265" s="644" t="s">
        <v>319</v>
      </c>
      <c r="T265" s="644" t="s">
        <v>320</v>
      </c>
      <c r="U265" s="644" t="s">
        <v>321</v>
      </c>
      <c r="V265" s="644" t="s">
        <v>321</v>
      </c>
      <c r="W265" s="644" t="s">
        <v>2939</v>
      </c>
      <c r="X265" s="644" t="s">
        <v>757</v>
      </c>
      <c r="AD265" s="644"/>
      <c r="AE265" s="644"/>
      <c r="AF265" s="646">
        <v>1</v>
      </c>
      <c r="AG265" s="646">
        <v>8192</v>
      </c>
      <c r="AH265" s="644" t="s">
        <v>714</v>
      </c>
      <c r="AK265" s="644" t="s">
        <v>321</v>
      </c>
      <c r="AL265" s="644" t="s">
        <v>322</v>
      </c>
      <c r="AM265" s="644" t="s">
        <v>323</v>
      </c>
      <c r="AN265" s="646">
        <v>-1</v>
      </c>
      <c r="AO265" s="646">
        <v>-1</v>
      </c>
      <c r="AP265" s="646">
        <v>231513</v>
      </c>
      <c r="AQ265" s="646">
        <v>44933</v>
      </c>
      <c r="AR265" s="646">
        <v>38700</v>
      </c>
      <c r="AS265" s="644" t="s">
        <v>324</v>
      </c>
      <c r="AT265" s="644" t="s">
        <v>325</v>
      </c>
      <c r="AU265" s="644" t="s">
        <v>326</v>
      </c>
      <c r="AV265" s="644"/>
      <c r="AW265" s="644"/>
      <c r="AX265" s="644" t="s">
        <v>315</v>
      </c>
      <c r="AY265" s="646">
        <v>0</v>
      </c>
      <c r="AZ265" s="646">
        <v>10000</v>
      </c>
      <c r="BA265" s="644" t="s">
        <v>315</v>
      </c>
      <c r="BB265" s="644" t="s">
        <v>315</v>
      </c>
      <c r="BC265" s="644" t="s">
        <v>327</v>
      </c>
      <c r="BD265" s="646">
        <v>15</v>
      </c>
      <c r="BE265" s="644" t="s">
        <v>328</v>
      </c>
      <c r="BF265" s="644" t="s">
        <v>329</v>
      </c>
      <c r="BG265" s="644"/>
      <c r="BH265" s="644" t="s">
        <v>2940</v>
      </c>
      <c r="BI265" s="644" t="s">
        <v>2941</v>
      </c>
      <c r="BJ265" s="644" t="s">
        <v>2941</v>
      </c>
      <c r="BK265" s="644" t="s">
        <v>2941</v>
      </c>
      <c r="BL265" s="644" t="s">
        <v>2720</v>
      </c>
      <c r="BM265" s="644"/>
      <c r="BN265" s="644"/>
      <c r="BO265" s="644" t="s">
        <v>2942</v>
      </c>
      <c r="BP265" s="644" t="s">
        <v>2943</v>
      </c>
      <c r="BQ265" s="644"/>
      <c r="BR265" s="644"/>
      <c r="BS265" s="644"/>
      <c r="BT265" s="644" t="s">
        <v>605</v>
      </c>
      <c r="BU265" s="644" t="s">
        <v>330</v>
      </c>
      <c r="BV265" s="644" t="s">
        <v>720</v>
      </c>
      <c r="BW265" s="644" t="s">
        <v>1608</v>
      </c>
      <c r="BX265" s="644" t="s">
        <v>861</v>
      </c>
      <c r="BY265" s="644" t="s">
        <v>861</v>
      </c>
      <c r="BZ265" s="644" t="s">
        <v>2944</v>
      </c>
      <c r="CA265" s="644" t="s">
        <v>2945</v>
      </c>
      <c r="CB265" s="644" t="s">
        <v>610</v>
      </c>
      <c r="CC265" s="648" t="s">
        <v>611</v>
      </c>
      <c r="CD265" s="644"/>
      <c r="CE265" s="644"/>
      <c r="CF265" s="644" t="s">
        <v>613</v>
      </c>
      <c r="CG265" s="644" t="s">
        <v>614</v>
      </c>
      <c r="CH265" s="643" t="s">
        <v>864</v>
      </c>
    </row>
    <row r="266" spans="1:86">
      <c r="A266" s="644" t="s">
        <v>2946</v>
      </c>
      <c r="B266" s="644" t="s">
        <v>314</v>
      </c>
      <c r="C266" s="644" t="s">
        <v>315</v>
      </c>
      <c r="D266" s="644" t="s">
        <v>315</v>
      </c>
      <c r="E266" s="644" t="s">
        <v>316</v>
      </c>
      <c r="F266" s="644" t="s">
        <v>2947</v>
      </c>
      <c r="G266" s="644" t="s">
        <v>317</v>
      </c>
      <c r="H266" s="644" t="s">
        <v>318</v>
      </c>
      <c r="I266" s="644" t="s">
        <v>316</v>
      </c>
      <c r="J266" s="644" t="s">
        <v>315</v>
      </c>
      <c r="M266" s="645">
        <v>44400.656550925902</v>
      </c>
      <c r="N266" s="645">
        <v>44733.835381944402</v>
      </c>
      <c r="O266" s="646">
        <v>8</v>
      </c>
      <c r="P266" s="646">
        <v>98304</v>
      </c>
      <c r="Q266" s="646">
        <v>1</v>
      </c>
      <c r="R266" s="646">
        <v>6</v>
      </c>
      <c r="S266" s="644" t="s">
        <v>319</v>
      </c>
      <c r="T266" s="644" t="s">
        <v>320</v>
      </c>
      <c r="U266" s="644" t="s">
        <v>321</v>
      </c>
      <c r="V266" s="644" t="s">
        <v>321</v>
      </c>
      <c r="W266" s="644" t="s">
        <v>2948</v>
      </c>
      <c r="X266" s="644" t="s">
        <v>1651</v>
      </c>
      <c r="AD266" s="644"/>
      <c r="AE266" s="644"/>
      <c r="AF266" s="646">
        <v>1</v>
      </c>
      <c r="AG266" s="646">
        <v>8192</v>
      </c>
      <c r="AH266" s="644" t="s">
        <v>908</v>
      </c>
      <c r="AK266" s="644" t="s">
        <v>321</v>
      </c>
      <c r="AL266" s="644" t="s">
        <v>322</v>
      </c>
      <c r="AM266" s="644" t="s">
        <v>323</v>
      </c>
      <c r="AN266" s="646">
        <v>-1</v>
      </c>
      <c r="AO266" s="646">
        <v>-1</v>
      </c>
      <c r="AP266" s="646">
        <v>687199</v>
      </c>
      <c r="AQ266" s="646">
        <v>150831</v>
      </c>
      <c r="AR266" s="646">
        <v>52432</v>
      </c>
      <c r="AS266" s="644" t="s">
        <v>324</v>
      </c>
      <c r="AT266" s="644" t="s">
        <v>325</v>
      </c>
      <c r="AU266" s="644" t="s">
        <v>326</v>
      </c>
      <c r="AV266" s="644" t="s">
        <v>2949</v>
      </c>
      <c r="AW266" s="644" t="s">
        <v>2950</v>
      </c>
      <c r="AX266" s="644" t="s">
        <v>315</v>
      </c>
      <c r="AY266" s="646">
        <v>0</v>
      </c>
      <c r="AZ266" s="646">
        <v>10000</v>
      </c>
      <c r="BA266" s="644" t="s">
        <v>315</v>
      </c>
      <c r="BB266" s="644" t="s">
        <v>315</v>
      </c>
      <c r="BC266" s="644" t="s">
        <v>327</v>
      </c>
      <c r="BD266" s="646">
        <v>15</v>
      </c>
      <c r="BE266" s="644" t="s">
        <v>328</v>
      </c>
      <c r="BF266" s="644" t="s">
        <v>329</v>
      </c>
      <c r="BG266" s="644"/>
      <c r="BH266" s="644" t="s">
        <v>2951</v>
      </c>
      <c r="BI266" s="644" t="s">
        <v>2952</v>
      </c>
      <c r="BJ266" s="644" t="s">
        <v>2952</v>
      </c>
      <c r="BK266" s="644" t="s">
        <v>2952</v>
      </c>
      <c r="BL266" s="644" t="s">
        <v>2953</v>
      </c>
      <c r="BM266" s="644"/>
      <c r="BN266" s="644"/>
      <c r="BO266" s="644" t="s">
        <v>2954</v>
      </c>
      <c r="BP266" s="644" t="s">
        <v>2955</v>
      </c>
      <c r="BQ266" s="644"/>
      <c r="BR266" s="644"/>
      <c r="BS266" s="644"/>
      <c r="BT266" s="644"/>
      <c r="BU266" s="644" t="s">
        <v>330</v>
      </c>
      <c r="BV266" s="644" t="s">
        <v>914</v>
      </c>
      <c r="BW266" s="644" t="s">
        <v>926</v>
      </c>
      <c r="BX266" s="644" t="s">
        <v>861</v>
      </c>
      <c r="BY266" s="644" t="s">
        <v>861</v>
      </c>
      <c r="BZ266" s="644" t="s">
        <v>2956</v>
      </c>
      <c r="CA266" s="644" t="s">
        <v>2957</v>
      </c>
      <c r="CB266" s="644" t="s">
        <v>610</v>
      </c>
      <c r="CC266" s="648" t="s">
        <v>611</v>
      </c>
      <c r="CD266" s="644"/>
      <c r="CE266" s="644" t="s">
        <v>612</v>
      </c>
      <c r="CF266" s="644" t="s">
        <v>613</v>
      </c>
      <c r="CG266" s="644" t="s">
        <v>614</v>
      </c>
      <c r="CH266" s="643" t="s">
        <v>864</v>
      </c>
    </row>
    <row r="267" spans="1:86">
      <c r="A267" s="644" t="s">
        <v>2958</v>
      </c>
      <c r="B267" s="644" t="s">
        <v>314</v>
      </c>
      <c r="C267" s="644" t="s">
        <v>315</v>
      </c>
      <c r="D267" s="644" t="s">
        <v>315</v>
      </c>
      <c r="E267" s="644" t="s">
        <v>316</v>
      </c>
      <c r="F267" s="644" t="s">
        <v>2959</v>
      </c>
      <c r="G267" s="644" t="s">
        <v>317</v>
      </c>
      <c r="H267" s="644" t="s">
        <v>318</v>
      </c>
      <c r="I267" s="644" t="s">
        <v>316</v>
      </c>
      <c r="J267" s="644" t="s">
        <v>315</v>
      </c>
      <c r="M267" s="645">
        <v>44403.620763888903</v>
      </c>
      <c r="N267" s="645">
        <v>44733.835347222201</v>
      </c>
      <c r="O267" s="646">
        <v>8</v>
      </c>
      <c r="P267" s="646">
        <v>98304</v>
      </c>
      <c r="Q267" s="646">
        <v>1</v>
      </c>
      <c r="R267" s="646">
        <v>6</v>
      </c>
      <c r="S267" s="644" t="s">
        <v>319</v>
      </c>
      <c r="T267" s="644" t="s">
        <v>320</v>
      </c>
      <c r="U267" s="644" t="s">
        <v>321</v>
      </c>
      <c r="V267" s="644" t="s">
        <v>321</v>
      </c>
      <c r="W267" s="644" t="s">
        <v>2960</v>
      </c>
      <c r="X267" s="644" t="s">
        <v>1651</v>
      </c>
      <c r="AD267" s="644"/>
      <c r="AE267" s="644"/>
      <c r="AF267" s="646">
        <v>1</v>
      </c>
      <c r="AG267" s="646">
        <v>8192</v>
      </c>
      <c r="AH267" s="644" t="s">
        <v>908</v>
      </c>
      <c r="AK267" s="644" t="s">
        <v>321</v>
      </c>
      <c r="AL267" s="644" t="s">
        <v>322</v>
      </c>
      <c r="AM267" s="644" t="s">
        <v>323</v>
      </c>
      <c r="AN267" s="646">
        <v>-1</v>
      </c>
      <c r="AO267" s="646">
        <v>-1</v>
      </c>
      <c r="AP267" s="646">
        <v>687199</v>
      </c>
      <c r="AQ267" s="646">
        <v>152167</v>
      </c>
      <c r="AR267" s="646">
        <v>53768</v>
      </c>
      <c r="AS267" s="644" t="s">
        <v>324</v>
      </c>
      <c r="AT267" s="644" t="s">
        <v>325</v>
      </c>
      <c r="AU267" s="644" t="s">
        <v>326</v>
      </c>
      <c r="AV267" s="644" t="s">
        <v>2949</v>
      </c>
      <c r="AW267" s="644" t="s">
        <v>2950</v>
      </c>
      <c r="AX267" s="644" t="s">
        <v>315</v>
      </c>
      <c r="AY267" s="646">
        <v>0</v>
      </c>
      <c r="AZ267" s="646">
        <v>10000</v>
      </c>
      <c r="BA267" s="644" t="s">
        <v>315</v>
      </c>
      <c r="BB267" s="644" t="s">
        <v>315</v>
      </c>
      <c r="BC267" s="644" t="s">
        <v>327</v>
      </c>
      <c r="BD267" s="646">
        <v>15</v>
      </c>
      <c r="BE267" s="644" t="s">
        <v>328</v>
      </c>
      <c r="BF267" s="644" t="s">
        <v>329</v>
      </c>
      <c r="BG267" s="644"/>
      <c r="BH267" s="644" t="s">
        <v>2961</v>
      </c>
      <c r="BI267" s="644" t="s">
        <v>2962</v>
      </c>
      <c r="BJ267" s="644" t="s">
        <v>2962</v>
      </c>
      <c r="BK267" s="644" t="s">
        <v>2962</v>
      </c>
      <c r="BL267" s="644" t="s">
        <v>2953</v>
      </c>
      <c r="BM267" s="644"/>
      <c r="BN267" s="644"/>
      <c r="BO267" s="644" t="s">
        <v>2963</v>
      </c>
      <c r="BP267" s="644" t="s">
        <v>2964</v>
      </c>
      <c r="BQ267" s="644"/>
      <c r="BR267" s="644"/>
      <c r="BS267" s="644"/>
      <c r="BT267" s="644"/>
      <c r="BU267" s="644" t="s">
        <v>330</v>
      </c>
      <c r="BV267" s="644" t="s">
        <v>914</v>
      </c>
      <c r="BW267" s="644" t="s">
        <v>1268</v>
      </c>
      <c r="BX267" s="644" t="s">
        <v>861</v>
      </c>
      <c r="BY267" s="644" t="s">
        <v>861</v>
      </c>
      <c r="BZ267" s="644" t="s">
        <v>2965</v>
      </c>
      <c r="CA267" s="644" t="s">
        <v>2966</v>
      </c>
      <c r="CB267" s="644" t="s">
        <v>610</v>
      </c>
      <c r="CC267" s="648" t="s">
        <v>611</v>
      </c>
      <c r="CD267" s="644"/>
      <c r="CE267" s="644" t="s">
        <v>612</v>
      </c>
      <c r="CF267" s="644" t="s">
        <v>613</v>
      </c>
      <c r="CG267" s="644" t="s">
        <v>614</v>
      </c>
      <c r="CH267" s="643" t="s">
        <v>864</v>
      </c>
    </row>
    <row r="268" spans="1:86">
      <c r="A268" s="644" t="s">
        <v>2967</v>
      </c>
      <c r="B268" s="644" t="s">
        <v>314</v>
      </c>
      <c r="C268" s="644" t="s">
        <v>315</v>
      </c>
      <c r="D268" s="644" t="s">
        <v>315</v>
      </c>
      <c r="E268" s="644" t="s">
        <v>316</v>
      </c>
      <c r="F268" s="644" t="s">
        <v>2968</v>
      </c>
      <c r="G268" s="644" t="s">
        <v>317</v>
      </c>
      <c r="H268" s="644" t="s">
        <v>318</v>
      </c>
      <c r="I268" s="644" t="s">
        <v>316</v>
      </c>
      <c r="J268" s="644" t="s">
        <v>315</v>
      </c>
      <c r="M268" s="645">
        <v>44403.644085648099</v>
      </c>
      <c r="N268" s="645">
        <v>44733.835474537002</v>
      </c>
      <c r="O268" s="646">
        <v>8</v>
      </c>
      <c r="P268" s="646">
        <v>65536</v>
      </c>
      <c r="Q268" s="646">
        <v>1</v>
      </c>
      <c r="R268" s="646">
        <v>6</v>
      </c>
      <c r="S268" s="644" t="s">
        <v>319</v>
      </c>
      <c r="T268" s="644" t="s">
        <v>320</v>
      </c>
      <c r="U268" s="644" t="s">
        <v>321</v>
      </c>
      <c r="V268" s="644" t="s">
        <v>321</v>
      </c>
      <c r="W268" s="644" t="s">
        <v>2969</v>
      </c>
      <c r="X268" s="644" t="s">
        <v>1651</v>
      </c>
      <c r="AD268" s="644"/>
      <c r="AE268" s="644"/>
      <c r="AF268" s="646">
        <v>1</v>
      </c>
      <c r="AG268" s="646">
        <v>8192</v>
      </c>
      <c r="AH268" s="644" t="s">
        <v>908</v>
      </c>
      <c r="AK268" s="644" t="s">
        <v>321</v>
      </c>
      <c r="AL268" s="644" t="s">
        <v>322</v>
      </c>
      <c r="AM268" s="644" t="s">
        <v>323</v>
      </c>
      <c r="AN268" s="646">
        <v>-1</v>
      </c>
      <c r="AO268" s="646">
        <v>-1</v>
      </c>
      <c r="AP268" s="646">
        <v>654431</v>
      </c>
      <c r="AQ268" s="646">
        <v>137023</v>
      </c>
      <c r="AR268" s="646">
        <v>71392</v>
      </c>
      <c r="AS268" s="644" t="s">
        <v>324</v>
      </c>
      <c r="AT268" s="644" t="s">
        <v>325</v>
      </c>
      <c r="AU268" s="644" t="s">
        <v>326</v>
      </c>
      <c r="AV268" s="644"/>
      <c r="AW268" s="644"/>
      <c r="AX268" s="644" t="s">
        <v>315</v>
      </c>
      <c r="AY268" s="646">
        <v>0</v>
      </c>
      <c r="AZ268" s="646">
        <v>10000</v>
      </c>
      <c r="BA268" s="644" t="s">
        <v>315</v>
      </c>
      <c r="BB268" s="644" t="s">
        <v>315</v>
      </c>
      <c r="BC268" s="644" t="s">
        <v>327</v>
      </c>
      <c r="BD268" s="646">
        <v>15</v>
      </c>
      <c r="BE268" s="644" t="s">
        <v>328</v>
      </c>
      <c r="BF268" s="644" t="s">
        <v>329</v>
      </c>
      <c r="BG268" s="644"/>
      <c r="BH268" s="644" t="s">
        <v>2970</v>
      </c>
      <c r="BI268" s="644" t="s">
        <v>2971</v>
      </c>
      <c r="BJ268" s="644" t="s">
        <v>2971</v>
      </c>
      <c r="BK268" s="644" t="s">
        <v>2971</v>
      </c>
      <c r="BL268" s="644" t="s">
        <v>2972</v>
      </c>
      <c r="BM268" s="644"/>
      <c r="BN268" s="644"/>
      <c r="BO268" s="644"/>
      <c r="BP268" s="644"/>
      <c r="BQ268" s="644"/>
      <c r="BR268" s="644"/>
      <c r="BS268" s="644"/>
      <c r="BT268" s="644"/>
      <c r="BU268" s="644" t="s">
        <v>330</v>
      </c>
      <c r="BV268" s="644" t="s">
        <v>914</v>
      </c>
      <c r="BW268" s="644" t="s">
        <v>1268</v>
      </c>
      <c r="BX268" s="644" t="s">
        <v>861</v>
      </c>
      <c r="BY268" s="644" t="s">
        <v>861</v>
      </c>
      <c r="BZ268" s="644" t="s">
        <v>2973</v>
      </c>
      <c r="CA268" s="644" t="s">
        <v>2974</v>
      </c>
      <c r="CB268" s="644" t="s">
        <v>610</v>
      </c>
      <c r="CC268" s="648" t="s">
        <v>611</v>
      </c>
      <c r="CD268" s="644"/>
      <c r="CE268" s="644" t="s">
        <v>612</v>
      </c>
      <c r="CF268" s="644" t="s">
        <v>613</v>
      </c>
      <c r="CG268" s="644" t="s">
        <v>614</v>
      </c>
      <c r="CH268" s="643" t="s">
        <v>864</v>
      </c>
    </row>
    <row r="269" spans="1:86">
      <c r="A269" s="644" t="s">
        <v>2975</v>
      </c>
      <c r="B269" s="644" t="s">
        <v>314</v>
      </c>
      <c r="C269" s="644" t="s">
        <v>315</v>
      </c>
      <c r="D269" s="644" t="s">
        <v>315</v>
      </c>
      <c r="E269" s="644" t="s">
        <v>316</v>
      </c>
      <c r="F269" s="644" t="s">
        <v>2976</v>
      </c>
      <c r="G269" s="644" t="s">
        <v>317</v>
      </c>
      <c r="H269" s="644" t="s">
        <v>318</v>
      </c>
      <c r="I269" s="644" t="s">
        <v>316</v>
      </c>
      <c r="J269" s="644" t="s">
        <v>315</v>
      </c>
      <c r="M269" s="645">
        <v>25568.75</v>
      </c>
      <c r="N269" s="645">
        <v>44733.836932870399</v>
      </c>
      <c r="O269" s="646">
        <v>8</v>
      </c>
      <c r="P269" s="646">
        <v>32768</v>
      </c>
      <c r="Q269" s="646">
        <v>2</v>
      </c>
      <c r="R269" s="646">
        <v>6</v>
      </c>
      <c r="S269" s="644" t="s">
        <v>319</v>
      </c>
      <c r="T269" s="644" t="s">
        <v>320</v>
      </c>
      <c r="V269" s="644" t="s">
        <v>321</v>
      </c>
      <c r="W269" s="644" t="s">
        <v>2977</v>
      </c>
      <c r="X269" s="644" t="s">
        <v>1651</v>
      </c>
      <c r="Y269" s="644" t="s">
        <v>1651</v>
      </c>
      <c r="AD269" s="644"/>
      <c r="AE269" s="644"/>
      <c r="AF269" s="646">
        <v>1</v>
      </c>
      <c r="AG269" s="646">
        <v>4096</v>
      </c>
      <c r="AH269" s="644" t="s">
        <v>908</v>
      </c>
      <c r="AK269" s="644" t="s">
        <v>321</v>
      </c>
      <c r="AL269" s="644" t="s">
        <v>322</v>
      </c>
      <c r="AM269" s="644" t="s">
        <v>323</v>
      </c>
      <c r="AN269" s="646">
        <v>-1</v>
      </c>
      <c r="AO269" s="646">
        <v>-1</v>
      </c>
      <c r="AP269" s="646">
        <v>1015909</v>
      </c>
      <c r="AQ269" s="646">
        <v>545105</v>
      </c>
      <c r="AR269" s="646">
        <v>512236</v>
      </c>
      <c r="AS269" s="644" t="s">
        <v>324</v>
      </c>
      <c r="AT269" s="644" t="s">
        <v>325</v>
      </c>
      <c r="AU269" s="644" t="s">
        <v>326</v>
      </c>
      <c r="AV269" s="644" t="s">
        <v>933</v>
      </c>
      <c r="AW269" s="644" t="s">
        <v>2748</v>
      </c>
      <c r="AX269" s="644" t="s">
        <v>315</v>
      </c>
      <c r="AY269" s="646">
        <v>0</v>
      </c>
      <c r="AZ269" s="646">
        <v>10000</v>
      </c>
      <c r="BA269" s="644" t="s">
        <v>315</v>
      </c>
      <c r="BB269" s="644" t="s">
        <v>315</v>
      </c>
      <c r="BC269" s="644" t="s">
        <v>335</v>
      </c>
      <c r="BD269" s="646">
        <v>15</v>
      </c>
      <c r="BE269" s="644" t="s">
        <v>328</v>
      </c>
      <c r="BF269" s="644" t="s">
        <v>329</v>
      </c>
      <c r="BG269" s="644"/>
      <c r="BH269" s="644" t="s">
        <v>2978</v>
      </c>
      <c r="BI269" s="644" t="s">
        <v>2979</v>
      </c>
      <c r="BJ269" s="644" t="s">
        <v>2979</v>
      </c>
      <c r="BK269" s="644" t="s">
        <v>2979</v>
      </c>
      <c r="BL269" s="644" t="s">
        <v>2878</v>
      </c>
      <c r="BM269" s="644"/>
      <c r="BN269" s="644"/>
      <c r="BO269" s="644" t="s">
        <v>2980</v>
      </c>
      <c r="BP269" s="644" t="s">
        <v>2981</v>
      </c>
      <c r="BQ269" s="644"/>
      <c r="BR269" s="644"/>
      <c r="BS269" s="644"/>
      <c r="BT269" s="644" t="s">
        <v>605</v>
      </c>
      <c r="BU269" s="644" t="s">
        <v>330</v>
      </c>
      <c r="BV269" s="644" t="s">
        <v>914</v>
      </c>
      <c r="BW269" s="644" t="s">
        <v>1287</v>
      </c>
      <c r="BX269" s="644" t="s">
        <v>861</v>
      </c>
      <c r="BY269" s="644" t="s">
        <v>861</v>
      </c>
      <c r="BZ269" s="644" t="s">
        <v>2982</v>
      </c>
      <c r="CA269" s="644" t="s">
        <v>2983</v>
      </c>
      <c r="CB269" s="644" t="s">
        <v>610</v>
      </c>
      <c r="CC269" s="648" t="s">
        <v>611</v>
      </c>
      <c r="CD269" s="644"/>
      <c r="CE269" s="644"/>
      <c r="CF269" s="644" t="s">
        <v>613</v>
      </c>
      <c r="CG269" s="644" t="s">
        <v>614</v>
      </c>
      <c r="CH269" s="643" t="s">
        <v>1658</v>
      </c>
    </row>
    <row r="270" spans="1:86">
      <c r="A270" s="644" t="s">
        <v>2984</v>
      </c>
      <c r="B270" s="644" t="s">
        <v>314</v>
      </c>
      <c r="C270" s="644" t="s">
        <v>315</v>
      </c>
      <c r="D270" s="644" t="s">
        <v>315</v>
      </c>
      <c r="E270" s="644" t="s">
        <v>316</v>
      </c>
      <c r="F270" s="644" t="s">
        <v>2985</v>
      </c>
      <c r="G270" s="644" t="s">
        <v>317</v>
      </c>
      <c r="H270" s="644" t="s">
        <v>318</v>
      </c>
      <c r="I270" s="644" t="s">
        <v>316</v>
      </c>
      <c r="J270" s="644" t="s">
        <v>315</v>
      </c>
      <c r="M270" s="645">
        <v>43656.384675925903</v>
      </c>
      <c r="N270" s="645">
        <v>44733.836412037002</v>
      </c>
      <c r="O270" s="646">
        <v>2</v>
      </c>
      <c r="P270" s="646">
        <v>6144</v>
      </c>
      <c r="Q270" s="646">
        <v>1</v>
      </c>
      <c r="R270" s="646">
        <v>1</v>
      </c>
      <c r="S270" s="644" t="s">
        <v>319</v>
      </c>
      <c r="T270" s="644" t="s">
        <v>320</v>
      </c>
      <c r="U270" s="644" t="s">
        <v>321</v>
      </c>
      <c r="V270" s="644" t="s">
        <v>321</v>
      </c>
      <c r="W270" s="644" t="s">
        <v>2986</v>
      </c>
      <c r="X270" s="644" t="s">
        <v>757</v>
      </c>
      <c r="AD270" s="644"/>
      <c r="AE270" s="644"/>
      <c r="AF270" s="646">
        <v>1</v>
      </c>
      <c r="AG270" s="646">
        <v>4096</v>
      </c>
      <c r="AH270" s="644" t="s">
        <v>908</v>
      </c>
      <c r="AK270" s="644" t="s">
        <v>321</v>
      </c>
      <c r="AL270" s="644" t="s">
        <v>322</v>
      </c>
      <c r="AM270" s="644" t="s">
        <v>323</v>
      </c>
      <c r="AN270" s="646">
        <v>-1</v>
      </c>
      <c r="AO270" s="646">
        <v>-1</v>
      </c>
      <c r="AP270" s="646">
        <v>129108</v>
      </c>
      <c r="AQ270" s="646">
        <v>82892</v>
      </c>
      <c r="AR270" s="646">
        <v>76664</v>
      </c>
      <c r="AS270" s="644" t="s">
        <v>324</v>
      </c>
      <c r="AT270" s="644" t="s">
        <v>325</v>
      </c>
      <c r="AU270" s="644" t="s">
        <v>326</v>
      </c>
      <c r="AV270" s="644"/>
      <c r="AW270" s="644"/>
      <c r="AX270" s="644" t="s">
        <v>315</v>
      </c>
      <c r="AY270" s="646">
        <v>0</v>
      </c>
      <c r="AZ270" s="646">
        <v>10000</v>
      </c>
      <c r="BA270" s="644" t="s">
        <v>315</v>
      </c>
      <c r="BB270" s="644" t="s">
        <v>315</v>
      </c>
      <c r="BC270" s="644" t="s">
        <v>335</v>
      </c>
      <c r="BD270" s="646">
        <v>15</v>
      </c>
      <c r="BE270" s="644" t="s">
        <v>328</v>
      </c>
      <c r="BF270" s="644" t="s">
        <v>329</v>
      </c>
      <c r="BG270" s="644"/>
      <c r="BH270" s="644" t="s">
        <v>2987</v>
      </c>
      <c r="BI270" s="644" t="s">
        <v>2988</v>
      </c>
      <c r="BJ270" s="644" t="s">
        <v>2988</v>
      </c>
      <c r="BK270" s="644" t="s">
        <v>2988</v>
      </c>
      <c r="BL270" s="644"/>
      <c r="BM270" s="644"/>
      <c r="BN270" s="644"/>
      <c r="BO270" s="644" t="s">
        <v>2989</v>
      </c>
      <c r="BP270" s="644" t="s">
        <v>2990</v>
      </c>
      <c r="BQ270" s="644"/>
      <c r="BR270" s="644"/>
      <c r="BS270" s="644"/>
      <c r="BT270" s="644" t="s">
        <v>605</v>
      </c>
      <c r="BU270" s="644" t="s">
        <v>330</v>
      </c>
      <c r="BV270" s="644" t="s">
        <v>914</v>
      </c>
      <c r="BW270" s="644" t="s">
        <v>1287</v>
      </c>
      <c r="BX270" s="644" t="s">
        <v>861</v>
      </c>
      <c r="BY270" s="644" t="s">
        <v>861</v>
      </c>
      <c r="BZ270" s="644" t="s">
        <v>2991</v>
      </c>
      <c r="CA270" s="644" t="s">
        <v>2992</v>
      </c>
      <c r="CB270" s="644" t="s">
        <v>610</v>
      </c>
      <c r="CC270" s="648" t="s">
        <v>611</v>
      </c>
      <c r="CD270" s="644"/>
      <c r="CE270" s="644"/>
      <c r="CF270" s="644" t="s">
        <v>613</v>
      </c>
      <c r="CG270" s="644" t="s">
        <v>614</v>
      </c>
      <c r="CH270" s="643" t="s">
        <v>864</v>
      </c>
    </row>
    <row r="271" spans="1:86">
      <c r="A271" s="644" t="s">
        <v>2993</v>
      </c>
      <c r="B271" s="644" t="s">
        <v>314</v>
      </c>
      <c r="C271" s="644" t="s">
        <v>315</v>
      </c>
      <c r="D271" s="644" t="s">
        <v>315</v>
      </c>
      <c r="E271" s="644" t="s">
        <v>316</v>
      </c>
      <c r="F271" s="644" t="s">
        <v>2994</v>
      </c>
      <c r="G271" s="644" t="s">
        <v>317</v>
      </c>
      <c r="H271" s="644" t="s">
        <v>318</v>
      </c>
      <c r="I271" s="644" t="s">
        <v>316</v>
      </c>
      <c r="J271" s="644" t="s">
        <v>315</v>
      </c>
      <c r="M271" s="645">
        <v>44257.4045833333</v>
      </c>
      <c r="N271" s="645">
        <v>44733.834016203698</v>
      </c>
      <c r="O271" s="646">
        <v>2</v>
      </c>
      <c r="P271" s="646">
        <v>4096</v>
      </c>
      <c r="Q271" s="646">
        <v>1</v>
      </c>
      <c r="R271" s="646">
        <v>2</v>
      </c>
      <c r="S271" s="644" t="s">
        <v>319</v>
      </c>
      <c r="T271" s="644" t="s">
        <v>320</v>
      </c>
      <c r="U271" s="644" t="s">
        <v>321</v>
      </c>
      <c r="V271" s="644" t="s">
        <v>321</v>
      </c>
      <c r="W271" s="644" t="s">
        <v>2995</v>
      </c>
      <c r="X271" s="644" t="s">
        <v>757</v>
      </c>
      <c r="AD271" s="644"/>
      <c r="AE271" s="644"/>
      <c r="AF271" s="646">
        <v>1</v>
      </c>
      <c r="AG271" s="646">
        <v>8192</v>
      </c>
      <c r="AH271" s="644" t="s">
        <v>908</v>
      </c>
      <c r="AK271" s="644" t="s">
        <v>321</v>
      </c>
      <c r="AL271" s="644" t="s">
        <v>322</v>
      </c>
      <c r="AM271" s="644" t="s">
        <v>323</v>
      </c>
      <c r="AN271" s="646">
        <v>-1</v>
      </c>
      <c r="AO271" s="646">
        <v>-1</v>
      </c>
      <c r="AP271" s="646">
        <v>221920</v>
      </c>
      <c r="AQ271" s="646">
        <v>221920</v>
      </c>
      <c r="AR271" s="646">
        <v>217740</v>
      </c>
      <c r="AS271" s="644" t="s">
        <v>324</v>
      </c>
      <c r="AT271" s="644" t="s">
        <v>325</v>
      </c>
      <c r="AU271" s="644" t="s">
        <v>326</v>
      </c>
      <c r="AV271" s="644"/>
      <c r="AW271" s="644"/>
      <c r="AX271" s="644" t="s">
        <v>315</v>
      </c>
      <c r="AY271" s="646">
        <v>0</v>
      </c>
      <c r="AZ271" s="646">
        <v>10000</v>
      </c>
      <c r="BA271" s="644" t="s">
        <v>315</v>
      </c>
      <c r="BB271" s="644" t="s">
        <v>315</v>
      </c>
      <c r="BC271" s="644" t="s">
        <v>327</v>
      </c>
      <c r="BD271" s="646">
        <v>15</v>
      </c>
      <c r="BE271" s="644" t="s">
        <v>328</v>
      </c>
      <c r="BF271" s="644" t="s">
        <v>329</v>
      </c>
      <c r="BG271" s="644"/>
      <c r="BH271" s="644" t="s">
        <v>2996</v>
      </c>
      <c r="BI271" s="644" t="s">
        <v>2997</v>
      </c>
      <c r="BJ271" s="644" t="s">
        <v>2997</v>
      </c>
      <c r="BK271" s="644" t="s">
        <v>2997</v>
      </c>
      <c r="BL271" s="644"/>
      <c r="BM271" s="644"/>
      <c r="BN271" s="644"/>
      <c r="BO271" s="644" t="s">
        <v>2998</v>
      </c>
      <c r="BP271" s="644" t="s">
        <v>2999</v>
      </c>
      <c r="BQ271" s="644"/>
      <c r="BR271" s="644"/>
      <c r="BS271" s="644"/>
      <c r="BT271" s="644" t="s">
        <v>605</v>
      </c>
      <c r="BU271" s="644" t="s">
        <v>330</v>
      </c>
      <c r="BV271" s="644" t="s">
        <v>914</v>
      </c>
      <c r="BW271" s="644" t="s">
        <v>1287</v>
      </c>
      <c r="BX271" s="644" t="s">
        <v>861</v>
      </c>
      <c r="BY271" s="644" t="s">
        <v>861</v>
      </c>
      <c r="BZ271" s="644" t="s">
        <v>3000</v>
      </c>
      <c r="CA271" s="644" t="s">
        <v>3001</v>
      </c>
      <c r="CB271" s="644" t="s">
        <v>610</v>
      </c>
      <c r="CC271" s="648" t="s">
        <v>611</v>
      </c>
      <c r="CD271" s="644"/>
      <c r="CE271" s="644"/>
      <c r="CF271" s="644" t="s">
        <v>613</v>
      </c>
      <c r="CG271" s="644" t="s">
        <v>614</v>
      </c>
      <c r="CH271" s="643" t="s">
        <v>864</v>
      </c>
    </row>
    <row r="272" spans="1:86">
      <c r="A272" s="644" t="s">
        <v>3002</v>
      </c>
      <c r="B272" s="644" t="s">
        <v>314</v>
      </c>
      <c r="C272" s="644" t="s">
        <v>315</v>
      </c>
      <c r="D272" s="644" t="s">
        <v>315</v>
      </c>
      <c r="E272" s="644" t="s">
        <v>316</v>
      </c>
      <c r="F272" s="644" t="s">
        <v>3003</v>
      </c>
      <c r="G272" s="644" t="s">
        <v>317</v>
      </c>
      <c r="H272" s="644" t="s">
        <v>318</v>
      </c>
      <c r="I272" s="644" t="s">
        <v>316</v>
      </c>
      <c r="J272" s="644" t="s">
        <v>315</v>
      </c>
      <c r="K272" s="645">
        <v>44726.462928240697</v>
      </c>
      <c r="M272" s="645">
        <v>44720.535416666702</v>
      </c>
      <c r="N272" s="645">
        <v>44733.833946759303</v>
      </c>
      <c r="O272" s="646">
        <v>3</v>
      </c>
      <c r="P272" s="646">
        <v>24576</v>
      </c>
      <c r="Q272" s="646">
        <v>1</v>
      </c>
      <c r="R272" s="646">
        <v>2</v>
      </c>
      <c r="S272" s="644" t="s">
        <v>319</v>
      </c>
      <c r="T272" s="644" t="s">
        <v>320</v>
      </c>
      <c r="U272" s="644" t="s">
        <v>321</v>
      </c>
      <c r="V272" s="644" t="s">
        <v>321</v>
      </c>
      <c r="W272" s="644" t="s">
        <v>3004</v>
      </c>
      <c r="X272" s="644" t="s">
        <v>757</v>
      </c>
      <c r="AD272" s="644"/>
      <c r="AE272" s="644"/>
      <c r="AF272" s="646">
        <v>1</v>
      </c>
      <c r="AG272" s="646">
        <v>8192</v>
      </c>
      <c r="AH272" s="644" t="s">
        <v>908</v>
      </c>
      <c r="AK272" s="644" t="s">
        <v>321</v>
      </c>
      <c r="AL272" s="644" t="s">
        <v>322</v>
      </c>
      <c r="AM272" s="644" t="s">
        <v>323</v>
      </c>
      <c r="AN272" s="646">
        <v>-1</v>
      </c>
      <c r="AO272" s="646">
        <v>-1</v>
      </c>
      <c r="AP272" s="646">
        <v>301145</v>
      </c>
      <c r="AQ272" s="646">
        <v>55673</v>
      </c>
      <c r="AR272" s="646">
        <v>31008</v>
      </c>
      <c r="AS272" s="644" t="s">
        <v>324</v>
      </c>
      <c r="AT272" s="644" t="s">
        <v>325</v>
      </c>
      <c r="AU272" s="644" t="s">
        <v>326</v>
      </c>
      <c r="AV272" s="644"/>
      <c r="AW272" s="644"/>
      <c r="AX272" s="644" t="s">
        <v>315</v>
      </c>
      <c r="AY272" s="646">
        <v>0</v>
      </c>
      <c r="AZ272" s="646">
        <v>10000</v>
      </c>
      <c r="BA272" s="644" t="s">
        <v>315</v>
      </c>
      <c r="BB272" s="644" t="s">
        <v>315</v>
      </c>
      <c r="BC272" s="644" t="s">
        <v>327</v>
      </c>
      <c r="BD272" s="646">
        <v>14</v>
      </c>
      <c r="BE272" s="644" t="s">
        <v>328</v>
      </c>
      <c r="BF272" s="644" t="s">
        <v>329</v>
      </c>
      <c r="BG272" s="644"/>
      <c r="BH272" s="644" t="s">
        <v>3005</v>
      </c>
      <c r="BI272" s="644" t="s">
        <v>3006</v>
      </c>
      <c r="BJ272" s="644" t="s">
        <v>3006</v>
      </c>
      <c r="BK272" s="644" t="s">
        <v>3006</v>
      </c>
      <c r="BL272" s="644" t="s">
        <v>3007</v>
      </c>
      <c r="BM272" s="644"/>
      <c r="BN272" s="644"/>
      <c r="BO272" s="644" t="s">
        <v>3008</v>
      </c>
      <c r="BP272" s="644" t="s">
        <v>3009</v>
      </c>
      <c r="BQ272" s="644"/>
      <c r="BR272" s="644"/>
      <c r="BS272" s="644"/>
      <c r="BT272" s="644" t="s">
        <v>605</v>
      </c>
      <c r="BU272" s="644" t="s">
        <v>330</v>
      </c>
      <c r="BV272" s="644" t="s">
        <v>914</v>
      </c>
      <c r="BW272" s="644" t="s">
        <v>1268</v>
      </c>
      <c r="BX272" s="644" t="s">
        <v>861</v>
      </c>
      <c r="BY272" s="644" t="s">
        <v>861</v>
      </c>
      <c r="BZ272" s="644" t="s">
        <v>3010</v>
      </c>
      <c r="CA272" s="644" t="s">
        <v>3011</v>
      </c>
      <c r="CB272" s="644" t="s">
        <v>610</v>
      </c>
      <c r="CC272" s="648" t="s">
        <v>611</v>
      </c>
      <c r="CD272" s="644"/>
      <c r="CE272" s="644"/>
      <c r="CF272" s="644" t="s">
        <v>613</v>
      </c>
      <c r="CG272" s="644" t="s">
        <v>614</v>
      </c>
      <c r="CH272" s="643" t="s">
        <v>864</v>
      </c>
    </row>
    <row r="273" spans="1:86">
      <c r="A273" s="644" t="s">
        <v>3012</v>
      </c>
      <c r="B273" s="644" t="s">
        <v>314</v>
      </c>
      <c r="C273" s="644" t="s">
        <v>315</v>
      </c>
      <c r="D273" s="644" t="s">
        <v>315</v>
      </c>
      <c r="E273" s="644" t="s">
        <v>316</v>
      </c>
      <c r="F273" s="644" t="s">
        <v>3013</v>
      </c>
      <c r="G273" s="644" t="s">
        <v>317</v>
      </c>
      <c r="H273" s="644" t="s">
        <v>318</v>
      </c>
      <c r="I273" s="644" t="s">
        <v>316</v>
      </c>
      <c r="J273" s="644" t="s">
        <v>315</v>
      </c>
      <c r="K273" s="645">
        <v>44727.675833333298</v>
      </c>
      <c r="M273" s="645">
        <v>44720.552129629599</v>
      </c>
      <c r="N273" s="645">
        <v>44733.833923611099</v>
      </c>
      <c r="O273" s="646">
        <v>3</v>
      </c>
      <c r="P273" s="646">
        <v>24576</v>
      </c>
      <c r="Q273" s="646">
        <v>1</v>
      </c>
      <c r="R273" s="646">
        <v>5</v>
      </c>
      <c r="S273" s="644" t="s">
        <v>319</v>
      </c>
      <c r="T273" s="644" t="s">
        <v>320</v>
      </c>
      <c r="U273" s="644" t="s">
        <v>321</v>
      </c>
      <c r="V273" s="644" t="s">
        <v>321</v>
      </c>
      <c r="W273" s="644" t="s">
        <v>3014</v>
      </c>
      <c r="X273" s="644" t="s">
        <v>1651</v>
      </c>
      <c r="AD273" s="644"/>
      <c r="AE273" s="644"/>
      <c r="AF273" s="646">
        <v>1</v>
      </c>
      <c r="AG273" s="646">
        <v>8192</v>
      </c>
      <c r="AH273" s="644" t="s">
        <v>908</v>
      </c>
      <c r="AK273" s="644" t="s">
        <v>321</v>
      </c>
      <c r="AL273" s="644" t="s">
        <v>322</v>
      </c>
      <c r="AM273" s="644" t="s">
        <v>323</v>
      </c>
      <c r="AN273" s="646">
        <v>-1</v>
      </c>
      <c r="AO273" s="646">
        <v>-1</v>
      </c>
      <c r="AP273" s="646">
        <v>895064</v>
      </c>
      <c r="AQ273" s="646">
        <v>73880</v>
      </c>
      <c r="AR273" s="646">
        <v>49216</v>
      </c>
      <c r="AS273" s="644" t="s">
        <v>324</v>
      </c>
      <c r="AT273" s="644" t="s">
        <v>325</v>
      </c>
      <c r="AU273" s="644" t="s">
        <v>326</v>
      </c>
      <c r="AV273" s="644"/>
      <c r="AW273" s="644"/>
      <c r="AX273" s="644" t="s">
        <v>315</v>
      </c>
      <c r="AY273" s="646">
        <v>0</v>
      </c>
      <c r="AZ273" s="646">
        <v>10000</v>
      </c>
      <c r="BA273" s="644" t="s">
        <v>315</v>
      </c>
      <c r="BB273" s="644" t="s">
        <v>315</v>
      </c>
      <c r="BC273" s="644" t="s">
        <v>327</v>
      </c>
      <c r="BD273" s="646">
        <v>14</v>
      </c>
      <c r="BE273" s="644" t="s">
        <v>328</v>
      </c>
      <c r="BF273" s="644" t="s">
        <v>329</v>
      </c>
      <c r="BG273" s="644"/>
      <c r="BH273" s="644" t="s">
        <v>3015</v>
      </c>
      <c r="BI273" s="644" t="s">
        <v>3016</v>
      </c>
      <c r="BJ273" s="644" t="s">
        <v>3016</v>
      </c>
      <c r="BK273" s="644" t="s">
        <v>3016</v>
      </c>
      <c r="BL273" s="644" t="s">
        <v>3017</v>
      </c>
      <c r="BM273" s="644"/>
      <c r="BN273" s="644"/>
      <c r="BO273" s="644" t="s">
        <v>3018</v>
      </c>
      <c r="BP273" s="644" t="s">
        <v>3019</v>
      </c>
      <c r="BQ273" s="644"/>
      <c r="BR273" s="644"/>
      <c r="BS273" s="644"/>
      <c r="BT273" s="644" t="s">
        <v>605</v>
      </c>
      <c r="BU273" s="644" t="s">
        <v>330</v>
      </c>
      <c r="BV273" s="644" t="s">
        <v>914</v>
      </c>
      <c r="BW273" s="644" t="s">
        <v>915</v>
      </c>
      <c r="BX273" s="644" t="s">
        <v>861</v>
      </c>
      <c r="BY273" s="644" t="s">
        <v>861</v>
      </c>
      <c r="BZ273" s="644" t="s">
        <v>3020</v>
      </c>
      <c r="CA273" s="644" t="s">
        <v>3021</v>
      </c>
      <c r="CB273" s="644" t="s">
        <v>610</v>
      </c>
      <c r="CC273" s="648" t="s">
        <v>611</v>
      </c>
      <c r="CD273" s="644"/>
      <c r="CE273" s="644" t="s">
        <v>612</v>
      </c>
      <c r="CF273" s="644" t="s">
        <v>613</v>
      </c>
      <c r="CG273" s="644" t="s">
        <v>614</v>
      </c>
      <c r="CH273" s="643" t="s">
        <v>864</v>
      </c>
    </row>
    <row r="274" spans="1:86">
      <c r="A274" s="644" t="s">
        <v>3022</v>
      </c>
      <c r="B274" s="644" t="s">
        <v>314</v>
      </c>
      <c r="C274" s="644" t="s">
        <v>315</v>
      </c>
      <c r="D274" s="644" t="s">
        <v>315</v>
      </c>
      <c r="E274" s="644" t="s">
        <v>316</v>
      </c>
      <c r="F274" s="644" t="s">
        <v>3023</v>
      </c>
      <c r="G274" s="644" t="s">
        <v>317</v>
      </c>
      <c r="H274" s="644" t="s">
        <v>318</v>
      </c>
      <c r="I274" s="644" t="s">
        <v>316</v>
      </c>
      <c r="J274" s="644" t="s">
        <v>315</v>
      </c>
      <c r="M274" s="645">
        <v>44467.280868055597</v>
      </c>
      <c r="N274" s="645">
        <v>44733.8347685185</v>
      </c>
      <c r="O274" s="646">
        <v>2</v>
      </c>
      <c r="P274" s="646">
        <v>8192</v>
      </c>
      <c r="Q274" s="646">
        <v>1</v>
      </c>
      <c r="R274" s="646">
        <v>2</v>
      </c>
      <c r="S274" s="644" t="s">
        <v>337</v>
      </c>
      <c r="T274" s="644" t="s">
        <v>320</v>
      </c>
      <c r="U274" s="644" t="s">
        <v>321</v>
      </c>
      <c r="V274" s="644" t="s">
        <v>321</v>
      </c>
      <c r="W274" s="644" t="s">
        <v>3024</v>
      </c>
      <c r="X274" s="644" t="s">
        <v>1384</v>
      </c>
      <c r="AD274" s="644"/>
      <c r="AE274" s="644"/>
      <c r="AF274" s="646">
        <v>1</v>
      </c>
      <c r="AG274" s="646">
        <v>8192</v>
      </c>
      <c r="AH274" s="644" t="s">
        <v>338</v>
      </c>
      <c r="AK274" s="644" t="s">
        <v>321</v>
      </c>
      <c r="AL274" s="644" t="s">
        <v>322</v>
      </c>
      <c r="AM274" s="644" t="s">
        <v>323</v>
      </c>
      <c r="AN274" s="646">
        <v>-1</v>
      </c>
      <c r="AO274" s="646">
        <v>-1</v>
      </c>
      <c r="AP274" s="646">
        <v>172137</v>
      </c>
      <c r="AQ274" s="646">
        <v>56089</v>
      </c>
      <c r="AR274" s="646">
        <v>47792</v>
      </c>
      <c r="AS274" s="644" t="s">
        <v>324</v>
      </c>
      <c r="AT274" s="644" t="s">
        <v>325</v>
      </c>
      <c r="AU274" s="644" t="s">
        <v>326</v>
      </c>
      <c r="AV274" s="644"/>
      <c r="AW274" s="644"/>
      <c r="AX274" s="644" t="s">
        <v>315</v>
      </c>
      <c r="AY274" s="646">
        <v>0</v>
      </c>
      <c r="AZ274" s="646">
        <v>10000</v>
      </c>
      <c r="BA274" s="644" t="s">
        <v>315</v>
      </c>
      <c r="BB274" s="644" t="s">
        <v>315</v>
      </c>
      <c r="BC274" s="644" t="s">
        <v>327</v>
      </c>
      <c r="BD274" s="646">
        <v>15</v>
      </c>
      <c r="BE274" s="644" t="s">
        <v>328</v>
      </c>
      <c r="BF274" s="644" t="s">
        <v>329</v>
      </c>
      <c r="BG274" s="644"/>
      <c r="BH274" s="644" t="s">
        <v>3025</v>
      </c>
      <c r="BI274" s="644" t="s">
        <v>3026</v>
      </c>
      <c r="BJ274" s="644" t="s">
        <v>3026</v>
      </c>
      <c r="BK274" s="644" t="s">
        <v>3026</v>
      </c>
      <c r="BL274" s="644"/>
      <c r="BM274" s="644"/>
      <c r="BN274" s="644"/>
      <c r="BO274" s="644" t="s">
        <v>3027</v>
      </c>
      <c r="BP274" s="644" t="s">
        <v>3028</v>
      </c>
      <c r="BQ274" s="644"/>
      <c r="BR274" s="644"/>
      <c r="BS274" s="644"/>
      <c r="BT274" s="644" t="s">
        <v>605</v>
      </c>
      <c r="BU274" s="644" t="s">
        <v>330</v>
      </c>
      <c r="BV274" s="644" t="s">
        <v>331</v>
      </c>
      <c r="BW274" s="644" t="s">
        <v>630</v>
      </c>
      <c r="BX274" s="644" t="s">
        <v>861</v>
      </c>
      <c r="BY274" s="644" t="s">
        <v>861</v>
      </c>
      <c r="BZ274" s="644" t="s">
        <v>3029</v>
      </c>
      <c r="CA274" s="644" t="s">
        <v>3030</v>
      </c>
      <c r="CB274" s="644" t="s">
        <v>610</v>
      </c>
      <c r="CC274" s="648" t="s">
        <v>611</v>
      </c>
      <c r="CD274" s="644"/>
      <c r="CE274" s="644"/>
      <c r="CF274" s="644" t="s">
        <v>613</v>
      </c>
      <c r="CG274" s="644" t="s">
        <v>614</v>
      </c>
      <c r="CH274" s="643" t="s">
        <v>864</v>
      </c>
    </row>
    <row r="275" spans="1:86">
      <c r="A275" s="644" t="s">
        <v>3031</v>
      </c>
      <c r="B275" s="644" t="s">
        <v>314</v>
      </c>
      <c r="C275" s="644" t="s">
        <v>315</v>
      </c>
      <c r="D275" s="644" t="s">
        <v>315</v>
      </c>
      <c r="E275" s="644" t="s">
        <v>316</v>
      </c>
      <c r="F275" s="644" t="s">
        <v>3032</v>
      </c>
      <c r="G275" s="644" t="s">
        <v>317</v>
      </c>
      <c r="H275" s="644" t="s">
        <v>318</v>
      </c>
      <c r="I275" s="644" t="s">
        <v>316</v>
      </c>
      <c r="J275" s="644" t="s">
        <v>315</v>
      </c>
      <c r="M275" s="645">
        <v>44467.293090277803</v>
      </c>
      <c r="N275" s="645">
        <v>44733.834791666697</v>
      </c>
      <c r="O275" s="646">
        <v>4</v>
      </c>
      <c r="P275" s="646">
        <v>16384</v>
      </c>
      <c r="Q275" s="646">
        <v>1</v>
      </c>
      <c r="R275" s="646">
        <v>1</v>
      </c>
      <c r="S275" s="644" t="s">
        <v>337</v>
      </c>
      <c r="T275" s="644" t="s">
        <v>320</v>
      </c>
      <c r="U275" s="644" t="s">
        <v>321</v>
      </c>
      <c r="V275" s="644" t="s">
        <v>321</v>
      </c>
      <c r="W275" s="644" t="s">
        <v>3033</v>
      </c>
      <c r="X275" s="644" t="s">
        <v>2191</v>
      </c>
      <c r="AD275" s="644"/>
      <c r="AE275" s="644"/>
      <c r="AF275" s="646">
        <v>1</v>
      </c>
      <c r="AG275" s="646">
        <v>8192</v>
      </c>
      <c r="AH275" s="644" t="s">
        <v>338</v>
      </c>
      <c r="AK275" s="644" t="s">
        <v>321</v>
      </c>
      <c r="AL275" s="644" t="s">
        <v>322</v>
      </c>
      <c r="AM275" s="644" t="s">
        <v>323</v>
      </c>
      <c r="AN275" s="646">
        <v>-1</v>
      </c>
      <c r="AO275" s="646">
        <v>-1</v>
      </c>
      <c r="AP275" s="646">
        <v>139363</v>
      </c>
      <c r="AQ275" s="646">
        <v>106579</v>
      </c>
      <c r="AR275" s="646">
        <v>90096</v>
      </c>
      <c r="AS275" s="644" t="s">
        <v>324</v>
      </c>
      <c r="AT275" s="644" t="s">
        <v>325</v>
      </c>
      <c r="AU275" s="644" t="s">
        <v>326</v>
      </c>
      <c r="AV275" s="644"/>
      <c r="AW275" s="644"/>
      <c r="AX275" s="644" t="s">
        <v>315</v>
      </c>
      <c r="AY275" s="646">
        <v>0</v>
      </c>
      <c r="AZ275" s="646">
        <v>10000</v>
      </c>
      <c r="BA275" s="644" t="s">
        <v>315</v>
      </c>
      <c r="BB275" s="644" t="s">
        <v>315</v>
      </c>
      <c r="BC275" s="644" t="s">
        <v>327</v>
      </c>
      <c r="BD275" s="646">
        <v>15</v>
      </c>
      <c r="BE275" s="644" t="s">
        <v>328</v>
      </c>
      <c r="BF275" s="644" t="s">
        <v>329</v>
      </c>
      <c r="BG275" s="644"/>
      <c r="BH275" s="644" t="s">
        <v>3034</v>
      </c>
      <c r="BI275" s="644" t="s">
        <v>3035</v>
      </c>
      <c r="BJ275" s="644" t="s">
        <v>3035</v>
      </c>
      <c r="BK275" s="644" t="s">
        <v>3035</v>
      </c>
      <c r="BL275" s="644" t="s">
        <v>3036</v>
      </c>
      <c r="BM275" s="644"/>
      <c r="BN275" s="644"/>
      <c r="BO275" s="644" t="s">
        <v>3037</v>
      </c>
      <c r="BP275" s="644" t="s">
        <v>3038</v>
      </c>
      <c r="BQ275" s="644"/>
      <c r="BR275" s="644"/>
      <c r="BS275" s="644"/>
      <c r="BT275" s="644" t="s">
        <v>605</v>
      </c>
      <c r="BU275" s="644" t="s">
        <v>330</v>
      </c>
      <c r="BV275" s="644" t="s">
        <v>331</v>
      </c>
      <c r="BW275" s="644" t="s">
        <v>683</v>
      </c>
      <c r="BX275" s="644" t="s">
        <v>861</v>
      </c>
      <c r="BY275" s="644" t="s">
        <v>861</v>
      </c>
      <c r="BZ275" s="644" t="s">
        <v>3039</v>
      </c>
      <c r="CA275" s="644" t="s">
        <v>3040</v>
      </c>
      <c r="CB275" s="644" t="s">
        <v>610</v>
      </c>
      <c r="CC275" s="648" t="s">
        <v>611</v>
      </c>
      <c r="CD275" s="644"/>
      <c r="CE275" s="644"/>
      <c r="CF275" s="644" t="s">
        <v>613</v>
      </c>
      <c r="CG275" s="644" t="s">
        <v>614</v>
      </c>
      <c r="CH275" s="643" t="s">
        <v>864</v>
      </c>
    </row>
    <row r="276" spans="1:86">
      <c r="A276" s="644" t="s">
        <v>3041</v>
      </c>
      <c r="B276" s="644" t="s">
        <v>314</v>
      </c>
      <c r="C276" s="644" t="s">
        <v>315</v>
      </c>
      <c r="D276" s="644" t="s">
        <v>315</v>
      </c>
      <c r="E276" s="644" t="s">
        <v>316</v>
      </c>
      <c r="F276" s="644" t="s">
        <v>3042</v>
      </c>
      <c r="G276" s="644" t="s">
        <v>317</v>
      </c>
      <c r="H276" s="644" t="s">
        <v>318</v>
      </c>
      <c r="I276" s="644" t="s">
        <v>316</v>
      </c>
      <c r="J276" s="644" t="s">
        <v>315</v>
      </c>
      <c r="M276" s="645">
        <v>44665.424652777801</v>
      </c>
      <c r="N276" s="645">
        <v>44733.833981481497</v>
      </c>
      <c r="O276" s="646">
        <v>2</v>
      </c>
      <c r="P276" s="646">
        <v>16384</v>
      </c>
      <c r="Q276" s="646">
        <v>1</v>
      </c>
      <c r="R276" s="646">
        <v>2</v>
      </c>
      <c r="S276" s="644" t="s">
        <v>319</v>
      </c>
      <c r="T276" s="644" t="s">
        <v>320</v>
      </c>
      <c r="U276" s="644" t="s">
        <v>321</v>
      </c>
      <c r="V276" s="644" t="s">
        <v>321</v>
      </c>
      <c r="W276" s="644" t="s">
        <v>3043</v>
      </c>
      <c r="X276" s="644" t="s">
        <v>757</v>
      </c>
      <c r="AD276" s="644"/>
      <c r="AE276" s="644"/>
      <c r="AF276" s="646">
        <v>1</v>
      </c>
      <c r="AG276" s="646">
        <v>8192</v>
      </c>
      <c r="AH276" s="644" t="s">
        <v>714</v>
      </c>
      <c r="AK276" s="644" t="s">
        <v>321</v>
      </c>
      <c r="AL276" s="644" t="s">
        <v>322</v>
      </c>
      <c r="AM276" s="644" t="s">
        <v>323</v>
      </c>
      <c r="AN276" s="646">
        <v>-1</v>
      </c>
      <c r="AO276" s="646">
        <v>-1</v>
      </c>
      <c r="AP276" s="646">
        <v>395356</v>
      </c>
      <c r="AQ276" s="646">
        <v>55196</v>
      </c>
      <c r="AR276" s="646">
        <v>38720</v>
      </c>
      <c r="AS276" s="644" t="s">
        <v>324</v>
      </c>
      <c r="AT276" s="644" t="s">
        <v>325</v>
      </c>
      <c r="AU276" s="644" t="s">
        <v>326</v>
      </c>
      <c r="AV276" s="644"/>
      <c r="AW276" s="644"/>
      <c r="AX276" s="644" t="s">
        <v>315</v>
      </c>
      <c r="AY276" s="646">
        <v>0</v>
      </c>
      <c r="AZ276" s="646">
        <v>10000</v>
      </c>
      <c r="BA276" s="644" t="s">
        <v>315</v>
      </c>
      <c r="BB276" s="644" t="s">
        <v>315</v>
      </c>
      <c r="BC276" s="644" t="s">
        <v>327</v>
      </c>
      <c r="BD276" s="646">
        <v>14</v>
      </c>
      <c r="BE276" s="644" t="s">
        <v>328</v>
      </c>
      <c r="BF276" s="644" t="s">
        <v>329</v>
      </c>
      <c r="BG276" s="644"/>
      <c r="BH276" s="644" t="s">
        <v>3044</v>
      </c>
      <c r="BI276" s="644" t="s">
        <v>3045</v>
      </c>
      <c r="BJ276" s="644" t="s">
        <v>3045</v>
      </c>
      <c r="BK276" s="644" t="s">
        <v>3045</v>
      </c>
      <c r="BL276" s="644" t="s">
        <v>3046</v>
      </c>
      <c r="BM276" s="644"/>
      <c r="BN276" s="644"/>
      <c r="BO276" s="644" t="s">
        <v>3047</v>
      </c>
      <c r="BP276" s="644" t="s">
        <v>3048</v>
      </c>
      <c r="BQ276" s="644"/>
      <c r="BR276" s="644"/>
      <c r="BS276" s="644"/>
      <c r="BT276" s="644" t="s">
        <v>605</v>
      </c>
      <c r="BU276" s="644" t="s">
        <v>330</v>
      </c>
      <c r="BV276" s="644" t="s">
        <v>720</v>
      </c>
      <c r="BW276" s="644" t="s">
        <v>1578</v>
      </c>
      <c r="BX276" s="644" t="s">
        <v>861</v>
      </c>
      <c r="BY276" s="644" t="s">
        <v>861</v>
      </c>
      <c r="BZ276" s="644" t="s">
        <v>3049</v>
      </c>
      <c r="CA276" s="644" t="s">
        <v>3050</v>
      </c>
      <c r="CB276" s="644" t="s">
        <v>610</v>
      </c>
      <c r="CC276" s="648" t="s">
        <v>611</v>
      </c>
      <c r="CD276" s="644"/>
      <c r="CE276" s="644"/>
      <c r="CF276" s="644" t="s">
        <v>613</v>
      </c>
      <c r="CG276" s="644" t="s">
        <v>614</v>
      </c>
      <c r="CH276" s="643" t="s">
        <v>864</v>
      </c>
    </row>
    <row r="277" spans="1:86">
      <c r="A277" s="644" t="s">
        <v>3051</v>
      </c>
      <c r="B277" s="644" t="s">
        <v>314</v>
      </c>
      <c r="C277" s="644" t="s">
        <v>315</v>
      </c>
      <c r="D277" s="644" t="s">
        <v>315</v>
      </c>
      <c r="E277" s="644" t="s">
        <v>316</v>
      </c>
      <c r="F277" s="644" t="s">
        <v>3052</v>
      </c>
      <c r="G277" s="644" t="s">
        <v>317</v>
      </c>
      <c r="H277" s="644" t="s">
        <v>318</v>
      </c>
      <c r="I277" s="644" t="s">
        <v>316</v>
      </c>
      <c r="J277" s="644" t="s">
        <v>315</v>
      </c>
      <c r="M277" s="645">
        <v>44671.495555555601</v>
      </c>
      <c r="N277" s="645">
        <v>44733.8371527778</v>
      </c>
      <c r="O277" s="646">
        <v>2</v>
      </c>
      <c r="P277" s="646">
        <v>16384</v>
      </c>
      <c r="Q277" s="646">
        <v>1</v>
      </c>
      <c r="R277" s="646">
        <v>1</v>
      </c>
      <c r="S277" s="644" t="s">
        <v>319</v>
      </c>
      <c r="T277" s="644" t="s">
        <v>320</v>
      </c>
      <c r="U277" s="644" t="s">
        <v>321</v>
      </c>
      <c r="V277" s="644" t="s">
        <v>321</v>
      </c>
      <c r="W277" s="644" t="s">
        <v>3053</v>
      </c>
      <c r="X277" s="644" t="s">
        <v>757</v>
      </c>
      <c r="AD277" s="644"/>
      <c r="AE277" s="644"/>
      <c r="AF277" s="646">
        <v>1</v>
      </c>
      <c r="AG277" s="646">
        <v>8192</v>
      </c>
      <c r="AH277" s="644" t="s">
        <v>714</v>
      </c>
      <c r="AK277" s="644" t="s">
        <v>321</v>
      </c>
      <c r="AL277" s="644" t="s">
        <v>322</v>
      </c>
      <c r="AM277" s="644" t="s">
        <v>323</v>
      </c>
      <c r="AN277" s="646">
        <v>-1</v>
      </c>
      <c r="AO277" s="646">
        <v>-1</v>
      </c>
      <c r="AP277" s="646">
        <v>170073</v>
      </c>
      <c r="AQ277" s="646">
        <v>49721</v>
      </c>
      <c r="AR277" s="646">
        <v>33248</v>
      </c>
      <c r="AS277" s="644" t="s">
        <v>324</v>
      </c>
      <c r="AT277" s="644" t="s">
        <v>325</v>
      </c>
      <c r="AU277" s="644" t="s">
        <v>326</v>
      </c>
      <c r="AV277" s="644"/>
      <c r="AW277" s="644"/>
      <c r="AX277" s="644" t="s">
        <v>315</v>
      </c>
      <c r="AY277" s="646">
        <v>0</v>
      </c>
      <c r="AZ277" s="646">
        <v>10000</v>
      </c>
      <c r="BA277" s="644" t="s">
        <v>315</v>
      </c>
      <c r="BB277" s="644" t="s">
        <v>315</v>
      </c>
      <c r="BC277" s="644" t="s">
        <v>327</v>
      </c>
      <c r="BD277" s="646">
        <v>14</v>
      </c>
      <c r="BE277" s="644" t="s">
        <v>328</v>
      </c>
      <c r="BF277" s="644" t="s">
        <v>329</v>
      </c>
      <c r="BG277" s="644"/>
      <c r="BH277" s="644" t="s">
        <v>3054</v>
      </c>
      <c r="BI277" s="644" t="s">
        <v>3055</v>
      </c>
      <c r="BJ277" s="644" t="s">
        <v>3055</v>
      </c>
      <c r="BK277" s="644" t="s">
        <v>3055</v>
      </c>
      <c r="BL277" s="644" t="s">
        <v>3056</v>
      </c>
      <c r="BM277" s="644"/>
      <c r="BN277" s="644"/>
      <c r="BO277" s="644" t="s">
        <v>3057</v>
      </c>
      <c r="BP277" s="644" t="s">
        <v>3058</v>
      </c>
      <c r="BQ277" s="644"/>
      <c r="BR277" s="644"/>
      <c r="BS277" s="644"/>
      <c r="BT277" s="644" t="s">
        <v>605</v>
      </c>
      <c r="BU277" s="644" t="s">
        <v>330</v>
      </c>
      <c r="BV277" s="644" t="s">
        <v>720</v>
      </c>
      <c r="BW277" s="644" t="s">
        <v>721</v>
      </c>
      <c r="BX277" s="644" t="s">
        <v>861</v>
      </c>
      <c r="BY277" s="644" t="s">
        <v>861</v>
      </c>
      <c r="BZ277" s="644" t="s">
        <v>3059</v>
      </c>
      <c r="CA277" s="644" t="s">
        <v>3060</v>
      </c>
      <c r="CB277" s="644" t="s">
        <v>610</v>
      </c>
      <c r="CC277" s="648" t="s">
        <v>611</v>
      </c>
      <c r="CD277" s="644"/>
      <c r="CE277" s="644"/>
      <c r="CF277" s="644" t="s">
        <v>613</v>
      </c>
      <c r="CG277" s="644" t="s">
        <v>614</v>
      </c>
      <c r="CH277" s="643" t="s">
        <v>864</v>
      </c>
    </row>
    <row r="278" spans="1:86">
      <c r="A278" s="644" t="s">
        <v>3061</v>
      </c>
      <c r="B278" s="644" t="s">
        <v>314</v>
      </c>
      <c r="C278" s="644" t="s">
        <v>315</v>
      </c>
      <c r="D278" s="644" t="s">
        <v>315</v>
      </c>
      <c r="E278" s="644" t="s">
        <v>316</v>
      </c>
      <c r="F278" s="644" t="s">
        <v>3062</v>
      </c>
      <c r="G278" s="644" t="s">
        <v>317</v>
      </c>
      <c r="H278" s="644" t="s">
        <v>318</v>
      </c>
      <c r="I278" s="644" t="s">
        <v>316</v>
      </c>
      <c r="J278" s="644" t="s">
        <v>315</v>
      </c>
      <c r="M278" s="645">
        <v>44671.504212963002</v>
      </c>
      <c r="N278" s="645">
        <v>44733.837129629603</v>
      </c>
      <c r="O278" s="646">
        <v>2</v>
      </c>
      <c r="P278" s="646">
        <v>16384</v>
      </c>
      <c r="Q278" s="646">
        <v>1</v>
      </c>
      <c r="R278" s="646">
        <v>1</v>
      </c>
      <c r="S278" s="644" t="s">
        <v>319</v>
      </c>
      <c r="T278" s="644" t="s">
        <v>320</v>
      </c>
      <c r="U278" s="644" t="s">
        <v>321</v>
      </c>
      <c r="V278" s="644" t="s">
        <v>321</v>
      </c>
      <c r="W278" s="644" t="s">
        <v>3063</v>
      </c>
      <c r="X278" s="644" t="s">
        <v>757</v>
      </c>
      <c r="AD278" s="644"/>
      <c r="AE278" s="644"/>
      <c r="AF278" s="646">
        <v>1</v>
      </c>
      <c r="AG278" s="646">
        <v>8192</v>
      </c>
      <c r="AH278" s="644" t="s">
        <v>714</v>
      </c>
      <c r="AK278" s="644" t="s">
        <v>321</v>
      </c>
      <c r="AL278" s="644" t="s">
        <v>322</v>
      </c>
      <c r="AM278" s="644" t="s">
        <v>323</v>
      </c>
      <c r="AN278" s="646">
        <v>-1</v>
      </c>
      <c r="AO278" s="646">
        <v>-1</v>
      </c>
      <c r="AP278" s="646">
        <v>170073</v>
      </c>
      <c r="AQ278" s="646">
        <v>49761</v>
      </c>
      <c r="AR278" s="646">
        <v>33288</v>
      </c>
      <c r="AS278" s="644" t="s">
        <v>324</v>
      </c>
      <c r="AT278" s="644" t="s">
        <v>325</v>
      </c>
      <c r="AU278" s="644" t="s">
        <v>326</v>
      </c>
      <c r="AV278" s="644"/>
      <c r="AW278" s="644"/>
      <c r="AX278" s="644" t="s">
        <v>315</v>
      </c>
      <c r="AY278" s="646">
        <v>0</v>
      </c>
      <c r="AZ278" s="646">
        <v>10000</v>
      </c>
      <c r="BA278" s="644" t="s">
        <v>315</v>
      </c>
      <c r="BB278" s="644" t="s">
        <v>315</v>
      </c>
      <c r="BC278" s="644" t="s">
        <v>327</v>
      </c>
      <c r="BD278" s="646">
        <v>14</v>
      </c>
      <c r="BE278" s="644" t="s">
        <v>328</v>
      </c>
      <c r="BF278" s="644" t="s">
        <v>329</v>
      </c>
      <c r="BG278" s="644"/>
      <c r="BH278" s="644" t="s">
        <v>3064</v>
      </c>
      <c r="BI278" s="644" t="s">
        <v>3065</v>
      </c>
      <c r="BJ278" s="644" t="s">
        <v>3065</v>
      </c>
      <c r="BK278" s="644" t="s">
        <v>3065</v>
      </c>
      <c r="BL278" s="644" t="s">
        <v>3056</v>
      </c>
      <c r="BM278" s="644"/>
      <c r="BN278" s="644"/>
      <c r="BO278" s="644" t="s">
        <v>3066</v>
      </c>
      <c r="BP278" s="644" t="s">
        <v>3067</v>
      </c>
      <c r="BQ278" s="644"/>
      <c r="BR278" s="644"/>
      <c r="BS278" s="644"/>
      <c r="BT278" s="644" t="s">
        <v>605</v>
      </c>
      <c r="BU278" s="644" t="s">
        <v>330</v>
      </c>
      <c r="BV278" s="644" t="s">
        <v>720</v>
      </c>
      <c r="BW278" s="644" t="s">
        <v>1064</v>
      </c>
      <c r="BX278" s="644" t="s">
        <v>861</v>
      </c>
      <c r="BY278" s="644" t="s">
        <v>861</v>
      </c>
      <c r="BZ278" s="644" t="s">
        <v>3068</v>
      </c>
      <c r="CA278" s="644" t="s">
        <v>3069</v>
      </c>
      <c r="CB278" s="644" t="s">
        <v>610</v>
      </c>
      <c r="CC278" s="648" t="s">
        <v>611</v>
      </c>
      <c r="CD278" s="644"/>
      <c r="CE278" s="644"/>
      <c r="CF278" s="644" t="s">
        <v>613</v>
      </c>
      <c r="CG278" s="644" t="s">
        <v>614</v>
      </c>
      <c r="CH278" s="643" t="s">
        <v>864</v>
      </c>
    </row>
    <row r="279" spans="1:86">
      <c r="A279" s="644" t="s">
        <v>3070</v>
      </c>
      <c r="B279" s="644" t="s">
        <v>314</v>
      </c>
      <c r="C279" s="644" t="s">
        <v>315</v>
      </c>
      <c r="D279" s="644" t="s">
        <v>315</v>
      </c>
      <c r="E279" s="644" t="s">
        <v>316</v>
      </c>
      <c r="F279" s="644" t="s">
        <v>3071</v>
      </c>
      <c r="G279" s="644" t="s">
        <v>317</v>
      </c>
      <c r="H279" s="644" t="s">
        <v>318</v>
      </c>
      <c r="I279" s="644" t="s">
        <v>316</v>
      </c>
      <c r="J279" s="644" t="s">
        <v>315</v>
      </c>
      <c r="K279" s="645">
        <v>44671.505300925899</v>
      </c>
      <c r="M279" s="645">
        <v>44671.504409722198</v>
      </c>
      <c r="N279" s="645">
        <v>44733.837094907401</v>
      </c>
      <c r="O279" s="646">
        <v>2</v>
      </c>
      <c r="P279" s="646">
        <v>16384</v>
      </c>
      <c r="Q279" s="646">
        <v>1</v>
      </c>
      <c r="R279" s="646">
        <v>1</v>
      </c>
      <c r="S279" s="644" t="s">
        <v>319</v>
      </c>
      <c r="T279" s="644" t="s">
        <v>320</v>
      </c>
      <c r="U279" s="644" t="s">
        <v>321</v>
      </c>
      <c r="V279" s="644" t="s">
        <v>321</v>
      </c>
      <c r="W279" s="644" t="s">
        <v>3072</v>
      </c>
      <c r="X279" s="644" t="s">
        <v>757</v>
      </c>
      <c r="AD279" s="644"/>
      <c r="AE279" s="644"/>
      <c r="AF279" s="646">
        <v>1</v>
      </c>
      <c r="AG279" s="646">
        <v>8192</v>
      </c>
      <c r="AH279" s="644" t="s">
        <v>714</v>
      </c>
      <c r="AK279" s="644" t="s">
        <v>321</v>
      </c>
      <c r="AL279" s="644" t="s">
        <v>322</v>
      </c>
      <c r="AM279" s="644" t="s">
        <v>323</v>
      </c>
      <c r="AN279" s="646">
        <v>-1</v>
      </c>
      <c r="AO279" s="646">
        <v>-1</v>
      </c>
      <c r="AP279" s="646">
        <v>170073</v>
      </c>
      <c r="AQ279" s="646">
        <v>50757</v>
      </c>
      <c r="AR279" s="646">
        <v>34284</v>
      </c>
      <c r="AS279" s="644" t="s">
        <v>324</v>
      </c>
      <c r="AT279" s="644" t="s">
        <v>325</v>
      </c>
      <c r="AU279" s="644" t="s">
        <v>326</v>
      </c>
      <c r="AV279" s="644"/>
      <c r="AW279" s="644"/>
      <c r="AX279" s="644" t="s">
        <v>315</v>
      </c>
      <c r="AY279" s="646">
        <v>0</v>
      </c>
      <c r="AZ279" s="646">
        <v>10000</v>
      </c>
      <c r="BA279" s="644" t="s">
        <v>315</v>
      </c>
      <c r="BB279" s="644" t="s">
        <v>315</v>
      </c>
      <c r="BC279" s="644" t="s">
        <v>327</v>
      </c>
      <c r="BD279" s="646">
        <v>14</v>
      </c>
      <c r="BE279" s="644" t="s">
        <v>328</v>
      </c>
      <c r="BF279" s="644" t="s">
        <v>329</v>
      </c>
      <c r="BG279" s="644"/>
      <c r="BH279" s="644" t="s">
        <v>3073</v>
      </c>
      <c r="BI279" s="644" t="s">
        <v>3074</v>
      </c>
      <c r="BJ279" s="644" t="s">
        <v>3074</v>
      </c>
      <c r="BK279" s="644" t="s">
        <v>3074</v>
      </c>
      <c r="BL279" s="644" t="s">
        <v>3056</v>
      </c>
      <c r="BM279" s="644"/>
      <c r="BN279" s="644"/>
      <c r="BO279" s="644" t="s">
        <v>3075</v>
      </c>
      <c r="BP279" s="644" t="s">
        <v>3076</v>
      </c>
      <c r="BQ279" s="644"/>
      <c r="BR279" s="644"/>
      <c r="BS279" s="644"/>
      <c r="BT279" s="644" t="s">
        <v>605</v>
      </c>
      <c r="BU279" s="644" t="s">
        <v>330</v>
      </c>
      <c r="BV279" s="644" t="s">
        <v>720</v>
      </c>
      <c r="BW279" s="644" t="s">
        <v>977</v>
      </c>
      <c r="BX279" s="644" t="s">
        <v>861</v>
      </c>
      <c r="BY279" s="644" t="s">
        <v>861</v>
      </c>
      <c r="BZ279" s="644" t="s">
        <v>3077</v>
      </c>
      <c r="CA279" s="644" t="s">
        <v>3078</v>
      </c>
      <c r="CB279" s="644" t="s">
        <v>610</v>
      </c>
      <c r="CC279" s="648" t="s">
        <v>611</v>
      </c>
      <c r="CD279" s="644"/>
      <c r="CE279" s="644"/>
      <c r="CF279" s="644" t="s">
        <v>613</v>
      </c>
      <c r="CG279" s="644" t="s">
        <v>614</v>
      </c>
      <c r="CH279" s="643" t="s">
        <v>864</v>
      </c>
    </row>
    <row r="280" spans="1:86">
      <c r="A280" s="644" t="s">
        <v>3079</v>
      </c>
      <c r="B280" s="644" t="s">
        <v>314</v>
      </c>
      <c r="C280" s="644" t="s">
        <v>315</v>
      </c>
      <c r="D280" s="644" t="s">
        <v>315</v>
      </c>
      <c r="E280" s="644" t="s">
        <v>316</v>
      </c>
      <c r="F280" s="644" t="s">
        <v>3080</v>
      </c>
      <c r="G280" s="644" t="s">
        <v>317</v>
      </c>
      <c r="H280" s="644" t="s">
        <v>318</v>
      </c>
      <c r="I280" s="644" t="s">
        <v>316</v>
      </c>
      <c r="J280" s="644" t="s">
        <v>315</v>
      </c>
      <c r="M280" s="645">
        <v>44467.287418981497</v>
      </c>
      <c r="N280" s="645">
        <v>44733.837233796301</v>
      </c>
      <c r="O280" s="646">
        <v>4</v>
      </c>
      <c r="P280" s="646">
        <v>16384</v>
      </c>
      <c r="Q280" s="646">
        <v>2</v>
      </c>
      <c r="R280" s="646">
        <v>2</v>
      </c>
      <c r="S280" s="644" t="s">
        <v>337</v>
      </c>
      <c r="T280" s="644" t="s">
        <v>320</v>
      </c>
      <c r="U280" s="644" t="s">
        <v>321</v>
      </c>
      <c r="V280" s="644" t="s">
        <v>321</v>
      </c>
      <c r="W280" s="644" t="s">
        <v>3081</v>
      </c>
      <c r="X280" s="644" t="s">
        <v>3082</v>
      </c>
      <c r="Y280" s="644" t="s">
        <v>3082</v>
      </c>
      <c r="AD280" s="644"/>
      <c r="AE280" s="644"/>
      <c r="AF280" s="646">
        <v>1</v>
      </c>
      <c r="AG280" s="646">
        <v>8192</v>
      </c>
      <c r="AH280" s="644" t="s">
        <v>338</v>
      </c>
      <c r="AK280" s="644" t="s">
        <v>321</v>
      </c>
      <c r="AL280" s="644" t="s">
        <v>322</v>
      </c>
      <c r="AM280" s="644" t="s">
        <v>323</v>
      </c>
      <c r="AN280" s="646">
        <v>-1</v>
      </c>
      <c r="AO280" s="646">
        <v>-1</v>
      </c>
      <c r="AP280" s="646">
        <v>891341</v>
      </c>
      <c r="AQ280" s="646">
        <v>646357</v>
      </c>
      <c r="AR280" s="646">
        <v>629864</v>
      </c>
      <c r="AS280" s="644" t="s">
        <v>324</v>
      </c>
      <c r="AT280" s="644" t="s">
        <v>325</v>
      </c>
      <c r="AU280" s="644" t="s">
        <v>326</v>
      </c>
      <c r="AV280" s="644"/>
      <c r="AW280" s="644"/>
      <c r="AX280" s="644" t="s">
        <v>315</v>
      </c>
      <c r="AY280" s="646">
        <v>0</v>
      </c>
      <c r="AZ280" s="646">
        <v>10000</v>
      </c>
      <c r="BA280" s="644" t="s">
        <v>315</v>
      </c>
      <c r="BB280" s="644" t="s">
        <v>315</v>
      </c>
      <c r="BC280" s="644" t="s">
        <v>327</v>
      </c>
      <c r="BD280" s="646">
        <v>15</v>
      </c>
      <c r="BE280" s="644" t="s">
        <v>328</v>
      </c>
      <c r="BF280" s="644" t="s">
        <v>329</v>
      </c>
      <c r="BG280" s="644"/>
      <c r="BH280" s="644" t="s">
        <v>3083</v>
      </c>
      <c r="BI280" s="644" t="s">
        <v>3084</v>
      </c>
      <c r="BJ280" s="644" t="s">
        <v>3084</v>
      </c>
      <c r="BK280" s="644" t="s">
        <v>3084</v>
      </c>
      <c r="BL280" s="644" t="s">
        <v>3085</v>
      </c>
      <c r="BM280" s="644"/>
      <c r="BN280" s="644"/>
      <c r="BO280" s="644" t="s">
        <v>3086</v>
      </c>
      <c r="BP280" s="644" t="s">
        <v>3087</v>
      </c>
      <c r="BQ280" s="644"/>
      <c r="BR280" s="644"/>
      <c r="BS280" s="644"/>
      <c r="BT280" s="644" t="s">
        <v>605</v>
      </c>
      <c r="BU280" s="644" t="s">
        <v>330</v>
      </c>
      <c r="BV280" s="644" t="s">
        <v>331</v>
      </c>
      <c r="BW280" s="644" t="s">
        <v>683</v>
      </c>
      <c r="BX280" s="644" t="s">
        <v>861</v>
      </c>
      <c r="BY280" s="644" t="s">
        <v>861</v>
      </c>
      <c r="BZ280" s="644" t="s">
        <v>3088</v>
      </c>
      <c r="CA280" s="644" t="s">
        <v>3089</v>
      </c>
      <c r="CB280" s="644" t="s">
        <v>610</v>
      </c>
      <c r="CC280" s="648" t="s">
        <v>611</v>
      </c>
      <c r="CD280" s="644"/>
      <c r="CE280" s="644"/>
      <c r="CF280" s="644" t="s">
        <v>613</v>
      </c>
      <c r="CG280" s="644" t="s">
        <v>614</v>
      </c>
      <c r="CH280" s="643" t="s">
        <v>864</v>
      </c>
    </row>
    <row r="281" spans="1:86">
      <c r="A281" s="644" t="s">
        <v>3090</v>
      </c>
      <c r="B281" s="644" t="s">
        <v>314</v>
      </c>
      <c r="C281" s="644" t="s">
        <v>315</v>
      </c>
      <c r="D281" s="644" t="s">
        <v>315</v>
      </c>
      <c r="E281" s="644" t="s">
        <v>316</v>
      </c>
      <c r="F281" s="644" t="s">
        <v>3091</v>
      </c>
      <c r="G281" s="644" t="s">
        <v>317</v>
      </c>
      <c r="H281" s="644" t="s">
        <v>318</v>
      </c>
      <c r="I281" s="644" t="s">
        <v>316</v>
      </c>
      <c r="J281" s="644" t="s">
        <v>315</v>
      </c>
      <c r="M281" s="645">
        <v>44467.298263888901</v>
      </c>
      <c r="N281" s="645">
        <v>44733.837280092601</v>
      </c>
      <c r="O281" s="646">
        <v>4</v>
      </c>
      <c r="P281" s="646">
        <v>16384</v>
      </c>
      <c r="Q281" s="646">
        <v>2</v>
      </c>
      <c r="R281" s="646">
        <v>2</v>
      </c>
      <c r="S281" s="644" t="s">
        <v>337</v>
      </c>
      <c r="T281" s="644" t="s">
        <v>320</v>
      </c>
      <c r="U281" s="644" t="s">
        <v>321</v>
      </c>
      <c r="V281" s="644" t="s">
        <v>321</v>
      </c>
      <c r="W281" s="644" t="s">
        <v>3092</v>
      </c>
      <c r="X281" s="644" t="s">
        <v>3082</v>
      </c>
      <c r="Y281" s="644" t="s">
        <v>3082</v>
      </c>
      <c r="AD281" s="644"/>
      <c r="AE281" s="644"/>
      <c r="AF281" s="646">
        <v>1</v>
      </c>
      <c r="AG281" s="646">
        <v>8192</v>
      </c>
      <c r="AH281" s="644" t="s">
        <v>338</v>
      </c>
      <c r="AK281" s="644" t="s">
        <v>321</v>
      </c>
      <c r="AL281" s="644" t="s">
        <v>322</v>
      </c>
      <c r="AM281" s="644" t="s">
        <v>323</v>
      </c>
      <c r="AN281" s="646">
        <v>-1</v>
      </c>
      <c r="AO281" s="646">
        <v>-1</v>
      </c>
      <c r="AP281" s="646">
        <v>967169</v>
      </c>
      <c r="AQ281" s="646">
        <v>733853</v>
      </c>
      <c r="AR281" s="646">
        <v>717360</v>
      </c>
      <c r="AS281" s="644" t="s">
        <v>324</v>
      </c>
      <c r="AT281" s="644" t="s">
        <v>325</v>
      </c>
      <c r="AU281" s="644" t="s">
        <v>326</v>
      </c>
      <c r="AV281" s="644"/>
      <c r="AW281" s="644"/>
      <c r="AX281" s="644" t="s">
        <v>315</v>
      </c>
      <c r="AY281" s="646">
        <v>0</v>
      </c>
      <c r="AZ281" s="646">
        <v>10000</v>
      </c>
      <c r="BA281" s="644" t="s">
        <v>315</v>
      </c>
      <c r="BB281" s="644" t="s">
        <v>315</v>
      </c>
      <c r="BC281" s="644" t="s">
        <v>327</v>
      </c>
      <c r="BD281" s="646">
        <v>15</v>
      </c>
      <c r="BE281" s="644" t="s">
        <v>328</v>
      </c>
      <c r="BF281" s="644" t="s">
        <v>329</v>
      </c>
      <c r="BG281" s="644"/>
      <c r="BH281" s="644" t="s">
        <v>3093</v>
      </c>
      <c r="BI281" s="644" t="s">
        <v>3094</v>
      </c>
      <c r="BJ281" s="644" t="s">
        <v>3094</v>
      </c>
      <c r="BK281" s="644" t="s">
        <v>3094</v>
      </c>
      <c r="BL281" s="644" t="s">
        <v>3085</v>
      </c>
      <c r="BM281" s="644"/>
      <c r="BN281" s="644"/>
      <c r="BO281" s="644" t="s">
        <v>3095</v>
      </c>
      <c r="BP281" s="644" t="s">
        <v>3096</v>
      </c>
      <c r="BQ281" s="644"/>
      <c r="BR281" s="644"/>
      <c r="BS281" s="644"/>
      <c r="BT281" s="644" t="s">
        <v>605</v>
      </c>
      <c r="BU281" s="644" t="s">
        <v>330</v>
      </c>
      <c r="BV281" s="644" t="s">
        <v>331</v>
      </c>
      <c r="BW281" s="644" t="s">
        <v>698</v>
      </c>
      <c r="BX281" s="644" t="s">
        <v>861</v>
      </c>
      <c r="BY281" s="644" t="s">
        <v>861</v>
      </c>
      <c r="BZ281" s="644" t="s">
        <v>3097</v>
      </c>
      <c r="CA281" s="644" t="s">
        <v>3098</v>
      </c>
      <c r="CB281" s="644" t="s">
        <v>610</v>
      </c>
      <c r="CC281" s="648" t="s">
        <v>611</v>
      </c>
      <c r="CD281" s="644"/>
      <c r="CE281" s="644"/>
      <c r="CF281" s="644" t="s">
        <v>613</v>
      </c>
      <c r="CG281" s="644" t="s">
        <v>614</v>
      </c>
      <c r="CH281" s="643" t="s">
        <v>864</v>
      </c>
    </row>
    <row r="282" spans="1:86">
      <c r="A282" s="644" t="s">
        <v>3099</v>
      </c>
      <c r="B282" s="644" t="s">
        <v>314</v>
      </c>
      <c r="C282" s="644" t="s">
        <v>315</v>
      </c>
      <c r="D282" s="644" t="s">
        <v>315</v>
      </c>
      <c r="E282" s="644" t="s">
        <v>316</v>
      </c>
      <c r="F282" s="644" t="s">
        <v>3100</v>
      </c>
      <c r="G282" s="644" t="s">
        <v>317</v>
      </c>
      <c r="H282" s="644" t="s">
        <v>318</v>
      </c>
      <c r="I282" s="644" t="s">
        <v>316</v>
      </c>
      <c r="J282" s="644" t="s">
        <v>315</v>
      </c>
      <c r="M282" s="645">
        <v>44467.311388888898</v>
      </c>
      <c r="N282" s="645">
        <v>44733.837256944404</v>
      </c>
      <c r="O282" s="646">
        <v>4</v>
      </c>
      <c r="P282" s="646">
        <v>16384</v>
      </c>
      <c r="Q282" s="646">
        <v>2</v>
      </c>
      <c r="R282" s="646">
        <v>2</v>
      </c>
      <c r="S282" s="644" t="s">
        <v>337</v>
      </c>
      <c r="T282" s="644" t="s">
        <v>320</v>
      </c>
      <c r="U282" s="644" t="s">
        <v>321</v>
      </c>
      <c r="V282" s="644" t="s">
        <v>321</v>
      </c>
      <c r="W282" s="644" t="s">
        <v>3101</v>
      </c>
      <c r="X282" s="644" t="s">
        <v>3082</v>
      </c>
      <c r="Y282" s="644" t="s">
        <v>3082</v>
      </c>
      <c r="AD282" s="644"/>
      <c r="AE282" s="644"/>
      <c r="AF282" s="646">
        <v>1</v>
      </c>
      <c r="AG282" s="646">
        <v>8192</v>
      </c>
      <c r="AH282" s="644" t="s">
        <v>338</v>
      </c>
      <c r="AK282" s="644" t="s">
        <v>321</v>
      </c>
      <c r="AL282" s="644" t="s">
        <v>322</v>
      </c>
      <c r="AM282" s="644" t="s">
        <v>323</v>
      </c>
      <c r="AN282" s="646">
        <v>-1</v>
      </c>
      <c r="AO282" s="646">
        <v>-1</v>
      </c>
      <c r="AP282" s="646">
        <v>904923</v>
      </c>
      <c r="AQ282" s="646">
        <v>670263</v>
      </c>
      <c r="AR282" s="646">
        <v>653768</v>
      </c>
      <c r="AS282" s="644" t="s">
        <v>324</v>
      </c>
      <c r="AT282" s="644" t="s">
        <v>325</v>
      </c>
      <c r="AU282" s="644" t="s">
        <v>326</v>
      </c>
      <c r="AV282" s="644"/>
      <c r="AW282" s="644"/>
      <c r="AX282" s="644" t="s">
        <v>315</v>
      </c>
      <c r="AY282" s="646">
        <v>0</v>
      </c>
      <c r="AZ282" s="646">
        <v>10000</v>
      </c>
      <c r="BA282" s="644" t="s">
        <v>315</v>
      </c>
      <c r="BB282" s="644" t="s">
        <v>315</v>
      </c>
      <c r="BC282" s="644" t="s">
        <v>327</v>
      </c>
      <c r="BD282" s="646">
        <v>15</v>
      </c>
      <c r="BE282" s="644" t="s">
        <v>328</v>
      </c>
      <c r="BF282" s="644" t="s">
        <v>329</v>
      </c>
      <c r="BG282" s="644"/>
      <c r="BH282" s="644" t="s">
        <v>3102</v>
      </c>
      <c r="BI282" s="644" t="s">
        <v>3103</v>
      </c>
      <c r="BJ282" s="644" t="s">
        <v>3103</v>
      </c>
      <c r="BK282" s="644" t="s">
        <v>3103</v>
      </c>
      <c r="BL282" s="644" t="s">
        <v>3085</v>
      </c>
      <c r="BM282" s="644"/>
      <c r="BN282" s="644"/>
      <c r="BO282" s="644" t="s">
        <v>1606</v>
      </c>
      <c r="BP282" s="644" t="s">
        <v>1607</v>
      </c>
      <c r="BQ282" s="644"/>
      <c r="BR282" s="644"/>
      <c r="BS282" s="644"/>
      <c r="BT282" s="644" t="s">
        <v>605</v>
      </c>
      <c r="BU282" s="644" t="s">
        <v>330</v>
      </c>
      <c r="BV282" s="644" t="s">
        <v>331</v>
      </c>
      <c r="BW282" s="644" t="s">
        <v>606</v>
      </c>
      <c r="BX282" s="644" t="s">
        <v>861</v>
      </c>
      <c r="BY282" s="644" t="s">
        <v>861</v>
      </c>
      <c r="BZ282" s="644" t="s">
        <v>3104</v>
      </c>
      <c r="CA282" s="644" t="s">
        <v>3105</v>
      </c>
      <c r="CB282" s="644" t="s">
        <v>610</v>
      </c>
      <c r="CC282" s="648" t="s">
        <v>611</v>
      </c>
      <c r="CD282" s="644"/>
      <c r="CE282" s="644"/>
      <c r="CF282" s="644" t="s">
        <v>613</v>
      </c>
      <c r="CG282" s="644" t="s">
        <v>614</v>
      </c>
      <c r="CH282" s="643" t="s">
        <v>864</v>
      </c>
    </row>
    <row r="283" spans="1:86">
      <c r="A283" s="644" t="s">
        <v>3106</v>
      </c>
      <c r="B283" s="644" t="s">
        <v>314</v>
      </c>
      <c r="C283" s="644" t="s">
        <v>315</v>
      </c>
      <c r="D283" s="644" t="s">
        <v>315</v>
      </c>
      <c r="E283" s="644" t="s">
        <v>316</v>
      </c>
      <c r="F283" s="644" t="s">
        <v>3107</v>
      </c>
      <c r="G283" s="644" t="s">
        <v>317</v>
      </c>
      <c r="H283" s="644" t="s">
        <v>318</v>
      </c>
      <c r="I283" s="644" t="s">
        <v>316</v>
      </c>
      <c r="J283" s="644" t="s">
        <v>315</v>
      </c>
      <c r="M283" s="645">
        <v>44467.304942129602</v>
      </c>
      <c r="N283" s="645">
        <v>44733.837175925903</v>
      </c>
      <c r="O283" s="646">
        <v>2</v>
      </c>
      <c r="P283" s="646">
        <v>8192</v>
      </c>
      <c r="Q283" s="646">
        <v>1</v>
      </c>
      <c r="R283" s="646">
        <v>2</v>
      </c>
      <c r="S283" s="644" t="s">
        <v>337</v>
      </c>
      <c r="T283" s="644" t="s">
        <v>320</v>
      </c>
      <c r="U283" s="644" t="s">
        <v>321</v>
      </c>
      <c r="V283" s="644" t="s">
        <v>321</v>
      </c>
      <c r="W283" s="644" t="s">
        <v>3108</v>
      </c>
      <c r="X283" s="644" t="s">
        <v>3082</v>
      </c>
      <c r="AD283" s="644"/>
      <c r="AE283" s="644"/>
      <c r="AF283" s="646">
        <v>1</v>
      </c>
      <c r="AG283" s="646">
        <v>8192</v>
      </c>
      <c r="AH283" s="644" t="s">
        <v>338</v>
      </c>
      <c r="AK283" s="644" t="s">
        <v>321</v>
      </c>
      <c r="AL283" s="644" t="s">
        <v>322</v>
      </c>
      <c r="AM283" s="644" t="s">
        <v>323</v>
      </c>
      <c r="AN283" s="646">
        <v>-1</v>
      </c>
      <c r="AO283" s="646">
        <v>-1</v>
      </c>
      <c r="AP283" s="646">
        <v>788506</v>
      </c>
      <c r="AQ283" s="646">
        <v>380362</v>
      </c>
      <c r="AR283" s="646">
        <v>372072</v>
      </c>
      <c r="AS283" s="644" t="s">
        <v>324</v>
      </c>
      <c r="AT283" s="644" t="s">
        <v>325</v>
      </c>
      <c r="AU283" s="644" t="s">
        <v>326</v>
      </c>
      <c r="AV283" s="644"/>
      <c r="AW283" s="644"/>
      <c r="AX283" s="644" t="s">
        <v>315</v>
      </c>
      <c r="AY283" s="646">
        <v>0</v>
      </c>
      <c r="AZ283" s="646">
        <v>10000</v>
      </c>
      <c r="BA283" s="644" t="s">
        <v>315</v>
      </c>
      <c r="BB283" s="644" t="s">
        <v>315</v>
      </c>
      <c r="BC283" s="644" t="s">
        <v>327</v>
      </c>
      <c r="BD283" s="646">
        <v>15</v>
      </c>
      <c r="BE283" s="644" t="s">
        <v>328</v>
      </c>
      <c r="BF283" s="644" t="s">
        <v>329</v>
      </c>
      <c r="BG283" s="644"/>
      <c r="BH283" s="644" t="s">
        <v>3109</v>
      </c>
      <c r="BI283" s="644" t="s">
        <v>3110</v>
      </c>
      <c r="BJ283" s="644" t="s">
        <v>3110</v>
      </c>
      <c r="BK283" s="644" t="s">
        <v>3110</v>
      </c>
      <c r="BL283" s="644" t="s">
        <v>3111</v>
      </c>
      <c r="BM283" s="644"/>
      <c r="BN283" s="644"/>
      <c r="BO283" s="644" t="s">
        <v>3112</v>
      </c>
      <c r="BP283" s="644" t="s">
        <v>3113</v>
      </c>
      <c r="BQ283" s="644"/>
      <c r="BR283" s="644"/>
      <c r="BS283" s="644"/>
      <c r="BT283" s="644" t="s">
        <v>605</v>
      </c>
      <c r="BU283" s="644" t="s">
        <v>330</v>
      </c>
      <c r="BV283" s="644" t="s">
        <v>331</v>
      </c>
      <c r="BW283" s="644" t="s">
        <v>630</v>
      </c>
      <c r="BX283" s="644" t="s">
        <v>861</v>
      </c>
      <c r="BY283" s="644" t="s">
        <v>861</v>
      </c>
      <c r="BZ283" s="644" t="s">
        <v>3114</v>
      </c>
      <c r="CA283" s="644" t="s">
        <v>3115</v>
      </c>
      <c r="CB283" s="644" t="s">
        <v>610</v>
      </c>
      <c r="CC283" s="648" t="s">
        <v>611</v>
      </c>
      <c r="CD283" s="644"/>
      <c r="CE283" s="644"/>
      <c r="CF283" s="644" t="s">
        <v>613</v>
      </c>
      <c r="CG283" s="644" t="s">
        <v>614</v>
      </c>
      <c r="CH283" s="643" t="s">
        <v>864</v>
      </c>
    </row>
    <row r="284" spans="1:86">
      <c r="A284" s="644" t="s">
        <v>3116</v>
      </c>
      <c r="B284" s="644" t="s">
        <v>314</v>
      </c>
      <c r="C284" s="644" t="s">
        <v>315</v>
      </c>
      <c r="D284" s="644" t="s">
        <v>315</v>
      </c>
      <c r="E284" s="644" t="s">
        <v>316</v>
      </c>
      <c r="F284" s="644" t="s">
        <v>3117</v>
      </c>
      <c r="G284" s="644" t="s">
        <v>317</v>
      </c>
      <c r="H284" s="644" t="s">
        <v>318</v>
      </c>
      <c r="I284" s="644" t="s">
        <v>316</v>
      </c>
      <c r="J284" s="644" t="s">
        <v>315</v>
      </c>
      <c r="M284" s="645">
        <v>44112.299826388902</v>
      </c>
      <c r="N284" s="645">
        <v>44733.834745370397</v>
      </c>
      <c r="O284" s="646">
        <v>16</v>
      </c>
      <c r="P284" s="646">
        <v>262144</v>
      </c>
      <c r="Q284" s="646">
        <v>1</v>
      </c>
      <c r="R284" s="646">
        <v>5</v>
      </c>
      <c r="S284" s="644" t="s">
        <v>319</v>
      </c>
      <c r="T284" s="644" t="s">
        <v>320</v>
      </c>
      <c r="U284" s="644" t="s">
        <v>321</v>
      </c>
      <c r="V284" s="644" t="s">
        <v>321</v>
      </c>
      <c r="W284" s="644" t="s">
        <v>3118</v>
      </c>
      <c r="X284" s="644" t="s">
        <v>3082</v>
      </c>
      <c r="AD284" s="644"/>
      <c r="AE284" s="644"/>
      <c r="AF284" s="646">
        <v>1</v>
      </c>
      <c r="AG284" s="646">
        <v>8192</v>
      </c>
      <c r="AH284" s="644" t="s">
        <v>338</v>
      </c>
      <c r="AK284" s="644" t="s">
        <v>321</v>
      </c>
      <c r="AL284" s="644" t="s">
        <v>322</v>
      </c>
      <c r="AM284" s="644" t="s">
        <v>323</v>
      </c>
      <c r="AN284" s="646">
        <v>-1</v>
      </c>
      <c r="AO284" s="646">
        <v>-1</v>
      </c>
      <c r="AP284" s="646">
        <v>10250353</v>
      </c>
      <c r="AQ284" s="646">
        <v>6676749</v>
      </c>
      <c r="AR284" s="646">
        <v>6414492</v>
      </c>
      <c r="AS284" s="644" t="s">
        <v>324</v>
      </c>
      <c r="AT284" s="644" t="s">
        <v>325</v>
      </c>
      <c r="AU284" s="644" t="s">
        <v>326</v>
      </c>
      <c r="AV284" s="644"/>
      <c r="AW284" s="644"/>
      <c r="AX284" s="644" t="s">
        <v>315</v>
      </c>
      <c r="AY284" s="646">
        <v>0</v>
      </c>
      <c r="AZ284" s="646">
        <v>10000</v>
      </c>
      <c r="BA284" s="644" t="s">
        <v>315</v>
      </c>
      <c r="BB284" s="644" t="s">
        <v>315</v>
      </c>
      <c r="BC284" s="644" t="s">
        <v>327</v>
      </c>
      <c r="BD284" s="646">
        <v>15</v>
      </c>
      <c r="BE284" s="644" t="s">
        <v>328</v>
      </c>
      <c r="BF284" s="644" t="s">
        <v>329</v>
      </c>
      <c r="BG284" s="644"/>
      <c r="BH284" s="644" t="s">
        <v>3119</v>
      </c>
      <c r="BI284" s="644" t="s">
        <v>3120</v>
      </c>
      <c r="BJ284" s="644" t="s">
        <v>3120</v>
      </c>
      <c r="BK284" s="644" t="s">
        <v>3120</v>
      </c>
      <c r="BL284" s="644" t="s">
        <v>3121</v>
      </c>
      <c r="BM284" s="644"/>
      <c r="BN284" s="644"/>
      <c r="BO284" s="644" t="s">
        <v>3122</v>
      </c>
      <c r="BP284" s="644"/>
      <c r="BQ284" s="644"/>
      <c r="BR284" s="644"/>
      <c r="BS284" s="644"/>
      <c r="BT284" s="644" t="s">
        <v>605</v>
      </c>
      <c r="BU284" s="644" t="s">
        <v>330</v>
      </c>
      <c r="BV284" s="644" t="s">
        <v>331</v>
      </c>
      <c r="BW284" s="644" t="s">
        <v>606</v>
      </c>
      <c r="BX284" s="644" t="s">
        <v>861</v>
      </c>
      <c r="BY284" s="644" t="s">
        <v>861</v>
      </c>
      <c r="BZ284" s="644" t="s">
        <v>3123</v>
      </c>
      <c r="CA284" s="644" t="s">
        <v>3124</v>
      </c>
      <c r="CB284" s="644" t="s">
        <v>610</v>
      </c>
      <c r="CC284" s="648" t="s">
        <v>611</v>
      </c>
      <c r="CD284" s="644"/>
      <c r="CE284" s="644" t="s">
        <v>612</v>
      </c>
      <c r="CF284" s="644" t="s">
        <v>613</v>
      </c>
      <c r="CG284" s="644" t="s">
        <v>614</v>
      </c>
      <c r="CH284" s="643" t="s">
        <v>1658</v>
      </c>
    </row>
    <row r="285" spans="1:86">
      <c r="A285" s="644" t="s">
        <v>3125</v>
      </c>
      <c r="B285" s="644" t="s">
        <v>314</v>
      </c>
      <c r="C285" s="644" t="s">
        <v>315</v>
      </c>
      <c r="D285" s="644" t="s">
        <v>315</v>
      </c>
      <c r="E285" s="644" t="s">
        <v>316</v>
      </c>
      <c r="F285" s="644" t="s">
        <v>3126</v>
      </c>
      <c r="G285" s="644" t="s">
        <v>317</v>
      </c>
      <c r="H285" s="644" t="s">
        <v>318</v>
      </c>
      <c r="I285" s="644" t="s">
        <v>316</v>
      </c>
      <c r="J285" s="644" t="s">
        <v>315</v>
      </c>
      <c r="M285" s="645">
        <v>44439.682349536997</v>
      </c>
      <c r="N285" s="645">
        <v>44740.939143518503</v>
      </c>
      <c r="O285" s="646">
        <v>4</v>
      </c>
      <c r="P285" s="646">
        <v>16384</v>
      </c>
      <c r="Q285" s="646">
        <v>1</v>
      </c>
      <c r="R285" s="646">
        <v>4</v>
      </c>
      <c r="S285" s="644" t="s">
        <v>319</v>
      </c>
      <c r="T285" s="644" t="s">
        <v>320</v>
      </c>
      <c r="U285" s="644" t="s">
        <v>321</v>
      </c>
      <c r="V285" s="644" t="s">
        <v>321</v>
      </c>
      <c r="W285" s="644" t="s">
        <v>3127</v>
      </c>
      <c r="X285" s="644" t="s">
        <v>3082</v>
      </c>
      <c r="AD285" s="644"/>
      <c r="AE285" s="644"/>
      <c r="AF285" s="646">
        <v>1</v>
      </c>
      <c r="AG285" s="646">
        <v>8192</v>
      </c>
      <c r="AH285" s="644" t="s">
        <v>338</v>
      </c>
      <c r="AK285" s="644" t="s">
        <v>321</v>
      </c>
      <c r="AL285" s="644" t="s">
        <v>322</v>
      </c>
      <c r="AM285" s="644" t="s">
        <v>323</v>
      </c>
      <c r="AN285" s="646">
        <v>-1</v>
      </c>
      <c r="AO285" s="646">
        <v>-1</v>
      </c>
      <c r="AP285" s="646">
        <v>16099434</v>
      </c>
      <c r="AQ285" s="646">
        <v>15818342</v>
      </c>
      <c r="AR285" s="646">
        <v>15801844</v>
      </c>
      <c r="AS285" s="644" t="s">
        <v>324</v>
      </c>
      <c r="AT285" s="644" t="s">
        <v>325</v>
      </c>
      <c r="AU285" s="644" t="s">
        <v>326</v>
      </c>
      <c r="AV285" s="644"/>
      <c r="AW285" s="644"/>
      <c r="AX285" s="644" t="s">
        <v>315</v>
      </c>
      <c r="AY285" s="646">
        <v>0</v>
      </c>
      <c r="AZ285" s="646">
        <v>10000</v>
      </c>
      <c r="BA285" s="644" t="s">
        <v>315</v>
      </c>
      <c r="BB285" s="644" t="s">
        <v>315</v>
      </c>
      <c r="BC285" s="644" t="s">
        <v>327</v>
      </c>
      <c r="BD285" s="646">
        <v>15</v>
      </c>
      <c r="BE285" s="644" t="s">
        <v>328</v>
      </c>
      <c r="BF285" s="644" t="s">
        <v>329</v>
      </c>
      <c r="BG285" s="644"/>
      <c r="BH285" s="644" t="s">
        <v>3128</v>
      </c>
      <c r="BI285" s="644" t="s">
        <v>3129</v>
      </c>
      <c r="BJ285" s="644" t="s">
        <v>3129</v>
      </c>
      <c r="BK285" s="644" t="s">
        <v>3129</v>
      </c>
      <c r="BL285" s="644"/>
      <c r="BM285" s="644"/>
      <c r="BN285" s="644"/>
      <c r="BO285" s="644" t="s">
        <v>3130</v>
      </c>
      <c r="BP285" s="644" t="s">
        <v>3131</v>
      </c>
      <c r="BQ285" s="644"/>
      <c r="BR285" s="644"/>
      <c r="BS285" s="644"/>
      <c r="BT285" s="644" t="s">
        <v>605</v>
      </c>
      <c r="BU285" s="644" t="s">
        <v>330</v>
      </c>
      <c r="BV285" s="644" t="s">
        <v>331</v>
      </c>
      <c r="BW285" s="644" t="s">
        <v>834</v>
      </c>
      <c r="BX285" s="644" t="s">
        <v>861</v>
      </c>
      <c r="BY285" s="644" t="s">
        <v>861</v>
      </c>
      <c r="BZ285" s="644" t="s">
        <v>3132</v>
      </c>
      <c r="CA285" s="644" t="s">
        <v>3133</v>
      </c>
      <c r="CB285" s="644" t="s">
        <v>610</v>
      </c>
      <c r="CC285" s="648" t="s">
        <v>611</v>
      </c>
      <c r="CD285" s="644"/>
      <c r="CE285" s="644"/>
      <c r="CF285" s="644" t="s">
        <v>613</v>
      </c>
      <c r="CG285" s="644" t="s">
        <v>614</v>
      </c>
      <c r="CH285" s="643" t="s">
        <v>864</v>
      </c>
    </row>
    <row r="286" spans="1:86">
      <c r="A286" s="644" t="s">
        <v>3134</v>
      </c>
      <c r="B286" s="644" t="s">
        <v>314</v>
      </c>
      <c r="C286" s="644" t="s">
        <v>315</v>
      </c>
      <c r="D286" s="644" t="s">
        <v>315</v>
      </c>
      <c r="E286" s="644" t="s">
        <v>316</v>
      </c>
      <c r="F286" s="644" t="s">
        <v>3135</v>
      </c>
      <c r="G286" s="644" t="s">
        <v>317</v>
      </c>
      <c r="H286" s="644" t="s">
        <v>318</v>
      </c>
      <c r="I286" s="644" t="s">
        <v>316</v>
      </c>
      <c r="J286" s="644" t="s">
        <v>315</v>
      </c>
      <c r="M286" s="645">
        <v>44469.089143518497</v>
      </c>
      <c r="N286" s="645">
        <v>44733.8371990741</v>
      </c>
      <c r="O286" s="646">
        <v>4</v>
      </c>
      <c r="P286" s="646">
        <v>16384</v>
      </c>
      <c r="Q286" s="646">
        <v>2</v>
      </c>
      <c r="R286" s="646">
        <v>2</v>
      </c>
      <c r="S286" s="644" t="s">
        <v>337</v>
      </c>
      <c r="T286" s="644" t="s">
        <v>320</v>
      </c>
      <c r="U286" s="644" t="s">
        <v>321</v>
      </c>
      <c r="V286" s="644" t="s">
        <v>321</v>
      </c>
      <c r="W286" s="644" t="s">
        <v>3136</v>
      </c>
      <c r="X286" s="644" t="s">
        <v>3082</v>
      </c>
      <c r="Y286" s="644" t="s">
        <v>3082</v>
      </c>
      <c r="AD286" s="644"/>
      <c r="AE286" s="644"/>
      <c r="AF286" s="646">
        <v>1</v>
      </c>
      <c r="AG286" s="646">
        <v>8192</v>
      </c>
      <c r="AH286" s="644" t="s">
        <v>338</v>
      </c>
      <c r="AK286" s="644" t="s">
        <v>321</v>
      </c>
      <c r="AL286" s="644" t="s">
        <v>322</v>
      </c>
      <c r="AM286" s="644" t="s">
        <v>323</v>
      </c>
      <c r="AN286" s="646">
        <v>-1</v>
      </c>
      <c r="AO286" s="646">
        <v>-1</v>
      </c>
      <c r="AP286" s="646">
        <v>799707</v>
      </c>
      <c r="AQ286" s="646">
        <v>394767</v>
      </c>
      <c r="AR286" s="646">
        <v>378272</v>
      </c>
      <c r="AS286" s="644" t="s">
        <v>324</v>
      </c>
      <c r="AT286" s="644" t="s">
        <v>325</v>
      </c>
      <c r="AU286" s="644" t="s">
        <v>326</v>
      </c>
      <c r="AV286" s="644"/>
      <c r="AW286" s="644"/>
      <c r="AX286" s="644" t="s">
        <v>315</v>
      </c>
      <c r="AY286" s="646">
        <v>0</v>
      </c>
      <c r="AZ286" s="646">
        <v>10000</v>
      </c>
      <c r="BA286" s="644" t="s">
        <v>315</v>
      </c>
      <c r="BB286" s="644" t="s">
        <v>315</v>
      </c>
      <c r="BC286" s="644" t="s">
        <v>327</v>
      </c>
      <c r="BD286" s="646">
        <v>15</v>
      </c>
      <c r="BE286" s="644" t="s">
        <v>328</v>
      </c>
      <c r="BF286" s="644" t="s">
        <v>329</v>
      </c>
      <c r="BG286" s="644"/>
      <c r="BH286" s="644" t="s">
        <v>3137</v>
      </c>
      <c r="BI286" s="644" t="s">
        <v>3138</v>
      </c>
      <c r="BJ286" s="644" t="s">
        <v>3138</v>
      </c>
      <c r="BK286" s="644" t="s">
        <v>3138</v>
      </c>
      <c r="BL286" s="644" t="s">
        <v>3139</v>
      </c>
      <c r="BM286" s="644"/>
      <c r="BN286" s="644"/>
      <c r="BO286" s="644" t="s">
        <v>3140</v>
      </c>
      <c r="BP286" s="644" t="s">
        <v>3141</v>
      </c>
      <c r="BQ286" s="644"/>
      <c r="BR286" s="644"/>
      <c r="BS286" s="644"/>
      <c r="BT286" s="644" t="s">
        <v>605</v>
      </c>
      <c r="BU286" s="644" t="s">
        <v>330</v>
      </c>
      <c r="BV286" s="644" t="s">
        <v>331</v>
      </c>
      <c r="BW286" s="644" t="s">
        <v>660</v>
      </c>
      <c r="BX286" s="644" t="s">
        <v>861</v>
      </c>
      <c r="BY286" s="644" t="s">
        <v>861</v>
      </c>
      <c r="BZ286" s="644" t="s">
        <v>3142</v>
      </c>
      <c r="CA286" s="644" t="s">
        <v>3143</v>
      </c>
      <c r="CB286" s="644" t="s">
        <v>610</v>
      </c>
      <c r="CC286" s="648" t="s">
        <v>611</v>
      </c>
      <c r="CD286" s="644"/>
      <c r="CE286" s="644"/>
      <c r="CF286" s="644" t="s">
        <v>613</v>
      </c>
      <c r="CG286" s="644" t="s">
        <v>614</v>
      </c>
      <c r="CH286" s="643" t="s">
        <v>864</v>
      </c>
    </row>
    <row r="287" spans="1:86">
      <c r="A287" s="644" t="s">
        <v>3144</v>
      </c>
      <c r="B287" s="644" t="s">
        <v>314</v>
      </c>
      <c r="C287" s="644" t="s">
        <v>315</v>
      </c>
      <c r="D287" s="644" t="s">
        <v>315</v>
      </c>
      <c r="E287" s="644" t="s">
        <v>316</v>
      </c>
      <c r="F287" s="644" t="s">
        <v>3145</v>
      </c>
      <c r="G287" s="644" t="s">
        <v>317</v>
      </c>
      <c r="H287" s="644" t="s">
        <v>318</v>
      </c>
      <c r="I287" s="644" t="s">
        <v>316</v>
      </c>
      <c r="J287" s="644" t="s">
        <v>315</v>
      </c>
      <c r="M287" s="645">
        <v>44469.114155092597</v>
      </c>
      <c r="N287" s="645">
        <v>44733.834918981498</v>
      </c>
      <c r="O287" s="646">
        <v>2</v>
      </c>
      <c r="P287" s="646">
        <v>8192</v>
      </c>
      <c r="Q287" s="646">
        <v>1</v>
      </c>
      <c r="R287" s="646">
        <v>1</v>
      </c>
      <c r="S287" s="644" t="s">
        <v>337</v>
      </c>
      <c r="T287" s="644" t="s">
        <v>320</v>
      </c>
      <c r="U287" s="644" t="s">
        <v>321</v>
      </c>
      <c r="V287" s="644" t="s">
        <v>321</v>
      </c>
      <c r="W287" s="644" t="s">
        <v>3146</v>
      </c>
      <c r="X287" s="644" t="s">
        <v>1240</v>
      </c>
      <c r="AD287" s="644"/>
      <c r="AE287" s="644"/>
      <c r="AF287" s="646">
        <v>1</v>
      </c>
      <c r="AG287" s="646">
        <v>8192</v>
      </c>
      <c r="AH287" s="644" t="s">
        <v>338</v>
      </c>
      <c r="AK287" s="644" t="s">
        <v>321</v>
      </c>
      <c r="AL287" s="644" t="s">
        <v>322</v>
      </c>
      <c r="AM287" s="644" t="s">
        <v>323</v>
      </c>
      <c r="AN287" s="646">
        <v>-1</v>
      </c>
      <c r="AO287" s="646">
        <v>-1</v>
      </c>
      <c r="AP287" s="646">
        <v>110684</v>
      </c>
      <c r="AQ287" s="646">
        <v>22936</v>
      </c>
      <c r="AR287" s="646">
        <v>14652</v>
      </c>
      <c r="AS287" s="644" t="s">
        <v>324</v>
      </c>
      <c r="AT287" s="644" t="s">
        <v>325</v>
      </c>
      <c r="AU287" s="644" t="s">
        <v>326</v>
      </c>
      <c r="AV287" s="644"/>
      <c r="AW287" s="644"/>
      <c r="AX287" s="644" t="s">
        <v>315</v>
      </c>
      <c r="AY287" s="646">
        <v>0</v>
      </c>
      <c r="AZ287" s="646">
        <v>10000</v>
      </c>
      <c r="BA287" s="644" t="s">
        <v>315</v>
      </c>
      <c r="BB287" s="644" t="s">
        <v>315</v>
      </c>
      <c r="BC287" s="644" t="s">
        <v>327</v>
      </c>
      <c r="BD287" s="646">
        <v>15</v>
      </c>
      <c r="BE287" s="644" t="s">
        <v>328</v>
      </c>
      <c r="BF287" s="644" t="s">
        <v>329</v>
      </c>
      <c r="BG287" s="644"/>
      <c r="BH287" s="644" t="s">
        <v>3147</v>
      </c>
      <c r="BI287" s="644" t="s">
        <v>3148</v>
      </c>
      <c r="BJ287" s="644" t="s">
        <v>3148</v>
      </c>
      <c r="BK287" s="644" t="s">
        <v>3148</v>
      </c>
      <c r="BL287" s="644"/>
      <c r="BM287" s="644"/>
      <c r="BN287" s="644"/>
      <c r="BO287" s="644" t="s">
        <v>3149</v>
      </c>
      <c r="BP287" s="644"/>
      <c r="BQ287" s="644"/>
      <c r="BR287" s="644"/>
      <c r="BS287" s="644"/>
      <c r="BT287" s="644" t="s">
        <v>605</v>
      </c>
      <c r="BU287" s="644" t="s">
        <v>330</v>
      </c>
      <c r="BV287" s="644" t="s">
        <v>331</v>
      </c>
      <c r="BW287" s="644" t="s">
        <v>742</v>
      </c>
      <c r="BX287" s="644" t="s">
        <v>861</v>
      </c>
      <c r="BY287" s="644" t="s">
        <v>861</v>
      </c>
      <c r="BZ287" s="644" t="s">
        <v>3150</v>
      </c>
      <c r="CA287" s="644" t="s">
        <v>3151</v>
      </c>
      <c r="CB287" s="644" t="s">
        <v>610</v>
      </c>
      <c r="CC287" s="648" t="s">
        <v>611</v>
      </c>
      <c r="CD287" s="644"/>
      <c r="CE287" s="644"/>
      <c r="CF287" s="644" t="s">
        <v>613</v>
      </c>
      <c r="CG287" s="644" t="s">
        <v>614</v>
      </c>
      <c r="CH287" s="643" t="s">
        <v>864</v>
      </c>
    </row>
    <row r="288" spans="1:86">
      <c r="A288" s="644" t="s">
        <v>3152</v>
      </c>
      <c r="B288" s="644" t="s">
        <v>314</v>
      </c>
      <c r="C288" s="644" t="s">
        <v>315</v>
      </c>
      <c r="D288" s="644" t="s">
        <v>315</v>
      </c>
      <c r="E288" s="644" t="s">
        <v>316</v>
      </c>
      <c r="F288" s="644" t="s">
        <v>3153</v>
      </c>
      <c r="G288" s="644" t="s">
        <v>317</v>
      </c>
      <c r="H288" s="644" t="s">
        <v>318</v>
      </c>
      <c r="I288" s="644" t="s">
        <v>316</v>
      </c>
      <c r="J288" s="644" t="s">
        <v>315</v>
      </c>
      <c r="M288" s="645">
        <v>44650.350914351897</v>
      </c>
      <c r="N288" s="645">
        <v>44733.836053240702</v>
      </c>
      <c r="O288" s="646">
        <v>4</v>
      </c>
      <c r="P288" s="646">
        <v>16384</v>
      </c>
      <c r="Q288" s="646">
        <v>1</v>
      </c>
      <c r="R288" s="646">
        <v>2</v>
      </c>
      <c r="S288" s="644" t="s">
        <v>319</v>
      </c>
      <c r="T288" s="644" t="s">
        <v>320</v>
      </c>
      <c r="U288" s="644" t="s">
        <v>321</v>
      </c>
      <c r="V288" s="644" t="s">
        <v>321</v>
      </c>
      <c r="W288" s="644" t="s">
        <v>3154</v>
      </c>
      <c r="X288" s="644" t="s">
        <v>757</v>
      </c>
      <c r="AD288" s="644"/>
      <c r="AE288" s="644"/>
      <c r="AF288" s="646">
        <v>1</v>
      </c>
      <c r="AG288" s="646">
        <v>8192</v>
      </c>
      <c r="AH288" s="644" t="s">
        <v>338</v>
      </c>
      <c r="AK288" s="644" t="s">
        <v>321</v>
      </c>
      <c r="AL288" s="644" t="s">
        <v>322</v>
      </c>
      <c r="AM288" s="644" t="s">
        <v>323</v>
      </c>
      <c r="AN288" s="646">
        <v>-1</v>
      </c>
      <c r="AO288" s="646">
        <v>-1</v>
      </c>
      <c r="AP288" s="646">
        <v>426086</v>
      </c>
      <c r="AQ288" s="646">
        <v>67378</v>
      </c>
      <c r="AR288" s="646">
        <v>50892</v>
      </c>
      <c r="AS288" s="644" t="s">
        <v>324</v>
      </c>
      <c r="AT288" s="644" t="s">
        <v>325</v>
      </c>
      <c r="AU288" s="644" t="s">
        <v>326</v>
      </c>
      <c r="AV288" s="644"/>
      <c r="AW288" s="644"/>
      <c r="AX288" s="644" t="s">
        <v>315</v>
      </c>
      <c r="AY288" s="646">
        <v>0</v>
      </c>
      <c r="AZ288" s="646">
        <v>10000</v>
      </c>
      <c r="BA288" s="644" t="s">
        <v>315</v>
      </c>
      <c r="BB288" s="644" t="s">
        <v>315</v>
      </c>
      <c r="BC288" s="644" t="s">
        <v>327</v>
      </c>
      <c r="BD288" s="646">
        <v>14</v>
      </c>
      <c r="BE288" s="644" t="s">
        <v>328</v>
      </c>
      <c r="BF288" s="644" t="s">
        <v>329</v>
      </c>
      <c r="BG288" s="644"/>
      <c r="BH288" s="644" t="s">
        <v>3155</v>
      </c>
      <c r="BI288" s="644" t="s">
        <v>3156</v>
      </c>
      <c r="BJ288" s="644" t="s">
        <v>3156</v>
      </c>
      <c r="BK288" s="644" t="s">
        <v>3156</v>
      </c>
      <c r="BL288" s="644" t="s">
        <v>3157</v>
      </c>
      <c r="BM288" s="644"/>
      <c r="BN288" s="644"/>
      <c r="BO288" s="644" t="s">
        <v>3158</v>
      </c>
      <c r="BP288" s="644" t="s">
        <v>3159</v>
      </c>
      <c r="BQ288" s="644"/>
      <c r="BR288" s="644"/>
      <c r="BS288" s="644"/>
      <c r="BT288" s="644" t="s">
        <v>605</v>
      </c>
      <c r="BU288" s="644" t="s">
        <v>330</v>
      </c>
      <c r="BV288" s="644" t="s">
        <v>331</v>
      </c>
      <c r="BW288" s="644" t="s">
        <v>660</v>
      </c>
      <c r="BX288" s="644" t="s">
        <v>861</v>
      </c>
      <c r="BY288" s="644" t="s">
        <v>861</v>
      </c>
      <c r="BZ288" s="644" t="s">
        <v>3160</v>
      </c>
      <c r="CA288" s="644" t="s">
        <v>3161</v>
      </c>
      <c r="CB288" s="644" t="s">
        <v>610</v>
      </c>
      <c r="CC288" s="648" t="s">
        <v>611</v>
      </c>
      <c r="CD288" s="644"/>
      <c r="CE288" s="644"/>
      <c r="CF288" s="644" t="s">
        <v>613</v>
      </c>
      <c r="CG288" s="644" t="s">
        <v>614</v>
      </c>
      <c r="CH288" s="643" t="s">
        <v>864</v>
      </c>
    </row>
    <row r="289" spans="1:86">
      <c r="A289" s="644" t="s">
        <v>3162</v>
      </c>
      <c r="B289" s="644" t="s">
        <v>333</v>
      </c>
      <c r="C289" s="644" t="s">
        <v>315</v>
      </c>
      <c r="D289" s="644" t="s">
        <v>315</v>
      </c>
      <c r="E289" s="644" t="s">
        <v>316</v>
      </c>
      <c r="G289" s="644" t="s">
        <v>317</v>
      </c>
      <c r="H289" s="644" t="s">
        <v>334</v>
      </c>
      <c r="I289" s="644" t="s">
        <v>323</v>
      </c>
      <c r="J289" s="644" t="s">
        <v>315</v>
      </c>
      <c r="M289" s="645">
        <v>44650.3538541667</v>
      </c>
      <c r="N289" s="645">
        <v>44741.460752314801</v>
      </c>
      <c r="O289" s="646">
        <v>4</v>
      </c>
      <c r="P289" s="646">
        <v>16384</v>
      </c>
      <c r="Q289" s="646">
        <v>1</v>
      </c>
      <c r="R289" s="646">
        <v>2</v>
      </c>
      <c r="T289" s="644" t="s">
        <v>320</v>
      </c>
      <c r="U289" s="644" t="s">
        <v>321</v>
      </c>
      <c r="V289" s="644" t="s">
        <v>321</v>
      </c>
      <c r="W289" s="644"/>
      <c r="X289" s="644" t="s">
        <v>757</v>
      </c>
      <c r="AD289" s="644"/>
      <c r="AE289" s="644"/>
      <c r="AF289" s="646">
        <v>1</v>
      </c>
      <c r="AG289" s="646">
        <v>8192</v>
      </c>
      <c r="AH289" s="644" t="s">
        <v>338</v>
      </c>
      <c r="AL289" s="644" t="s">
        <v>322</v>
      </c>
      <c r="AM289" s="644" t="s">
        <v>323</v>
      </c>
      <c r="AN289" s="646">
        <v>-1</v>
      </c>
      <c r="AO289" s="646">
        <v>-1</v>
      </c>
      <c r="AP289" s="646">
        <v>426216</v>
      </c>
      <c r="AQ289" s="646">
        <v>39072</v>
      </c>
      <c r="AR289" s="646">
        <v>39056</v>
      </c>
      <c r="AS289" s="644" t="s">
        <v>324</v>
      </c>
      <c r="AT289" s="644" t="s">
        <v>325</v>
      </c>
      <c r="AU289" s="644" t="s">
        <v>326</v>
      </c>
      <c r="AV289" s="644"/>
      <c r="AW289" s="644"/>
      <c r="AX289" s="644" t="s">
        <v>315</v>
      </c>
      <c r="AY289" s="646">
        <v>0</v>
      </c>
      <c r="AZ289" s="646">
        <v>10000</v>
      </c>
      <c r="BA289" s="644" t="s">
        <v>315</v>
      </c>
      <c r="BB289" s="644" t="s">
        <v>315</v>
      </c>
      <c r="BC289" s="644" t="s">
        <v>327</v>
      </c>
      <c r="BD289" s="646">
        <v>14</v>
      </c>
      <c r="BE289" s="644" t="s">
        <v>328</v>
      </c>
      <c r="BF289" s="644" t="s">
        <v>329</v>
      </c>
      <c r="BG289" s="644"/>
      <c r="BH289" s="644" t="s">
        <v>3163</v>
      </c>
      <c r="BI289" s="644" t="s">
        <v>3164</v>
      </c>
      <c r="BJ289" s="644" t="s">
        <v>3164</v>
      </c>
      <c r="BK289" s="644" t="s">
        <v>3164</v>
      </c>
      <c r="BL289" s="644" t="s">
        <v>3157</v>
      </c>
      <c r="BM289" s="644"/>
      <c r="BN289" s="644"/>
      <c r="BO289" s="644" t="s">
        <v>3165</v>
      </c>
      <c r="BP289" s="644" t="s">
        <v>3166</v>
      </c>
      <c r="BQ289" s="644"/>
      <c r="BR289" s="644"/>
      <c r="BS289" s="644"/>
      <c r="BT289" s="644" t="s">
        <v>605</v>
      </c>
      <c r="BU289" s="644" t="s">
        <v>330</v>
      </c>
      <c r="BV289" s="644" t="s">
        <v>331</v>
      </c>
      <c r="BW289" s="644" t="s">
        <v>834</v>
      </c>
      <c r="BX289" s="644" t="s">
        <v>861</v>
      </c>
      <c r="BY289" s="644"/>
      <c r="BZ289" s="644" t="s">
        <v>3167</v>
      </c>
      <c r="CA289" s="644" t="s">
        <v>3168</v>
      </c>
      <c r="CB289" s="644" t="s">
        <v>610</v>
      </c>
      <c r="CC289" s="648" t="s">
        <v>611</v>
      </c>
      <c r="CD289" s="644"/>
      <c r="CE289" s="644"/>
      <c r="CF289" s="644" t="s">
        <v>613</v>
      </c>
      <c r="CG289" s="644" t="s">
        <v>614</v>
      </c>
      <c r="CH289" s="643" t="s">
        <v>864</v>
      </c>
    </row>
    <row r="290" spans="1:86">
      <c r="A290" s="644" t="s">
        <v>3169</v>
      </c>
      <c r="B290" s="644" t="s">
        <v>314</v>
      </c>
      <c r="C290" s="644" t="s">
        <v>315</v>
      </c>
      <c r="D290" s="644" t="s">
        <v>315</v>
      </c>
      <c r="E290" s="644" t="s">
        <v>316</v>
      </c>
      <c r="F290" s="644" t="s">
        <v>3170</v>
      </c>
      <c r="G290" s="644" t="s">
        <v>317</v>
      </c>
      <c r="H290" s="644" t="s">
        <v>318</v>
      </c>
      <c r="I290" s="644" t="s">
        <v>316</v>
      </c>
      <c r="J290" s="644" t="s">
        <v>315</v>
      </c>
      <c r="M290" s="645">
        <v>44650.354375000003</v>
      </c>
      <c r="N290" s="645">
        <v>44733.835960648103</v>
      </c>
      <c r="O290" s="646">
        <v>4</v>
      </c>
      <c r="P290" s="646">
        <v>16384</v>
      </c>
      <c r="Q290" s="646">
        <v>1</v>
      </c>
      <c r="R290" s="646">
        <v>2</v>
      </c>
      <c r="S290" s="644" t="s">
        <v>319</v>
      </c>
      <c r="T290" s="644" t="s">
        <v>320</v>
      </c>
      <c r="U290" s="644" t="s">
        <v>321</v>
      </c>
      <c r="V290" s="644" t="s">
        <v>321</v>
      </c>
      <c r="W290" s="644" t="s">
        <v>3171</v>
      </c>
      <c r="X290" s="644" t="s">
        <v>757</v>
      </c>
      <c r="AD290" s="644"/>
      <c r="AE290" s="644"/>
      <c r="AF290" s="646">
        <v>1</v>
      </c>
      <c r="AG290" s="646">
        <v>8192</v>
      </c>
      <c r="AH290" s="644" t="s">
        <v>338</v>
      </c>
      <c r="AK290" s="644" t="s">
        <v>321</v>
      </c>
      <c r="AL290" s="644" t="s">
        <v>322</v>
      </c>
      <c r="AM290" s="644" t="s">
        <v>323</v>
      </c>
      <c r="AN290" s="646">
        <v>-1</v>
      </c>
      <c r="AO290" s="646">
        <v>-1</v>
      </c>
      <c r="AP290" s="646">
        <v>426085</v>
      </c>
      <c r="AQ290" s="646">
        <v>55789</v>
      </c>
      <c r="AR290" s="646">
        <v>39304</v>
      </c>
      <c r="AS290" s="644" t="s">
        <v>324</v>
      </c>
      <c r="AT290" s="644" t="s">
        <v>325</v>
      </c>
      <c r="AU290" s="644" t="s">
        <v>326</v>
      </c>
      <c r="AV290" s="644"/>
      <c r="AW290" s="644"/>
      <c r="AX290" s="644" t="s">
        <v>315</v>
      </c>
      <c r="AY290" s="646">
        <v>0</v>
      </c>
      <c r="AZ290" s="646">
        <v>10000</v>
      </c>
      <c r="BA290" s="644" t="s">
        <v>315</v>
      </c>
      <c r="BB290" s="644" t="s">
        <v>315</v>
      </c>
      <c r="BC290" s="644" t="s">
        <v>327</v>
      </c>
      <c r="BD290" s="646">
        <v>14</v>
      </c>
      <c r="BE290" s="644" t="s">
        <v>328</v>
      </c>
      <c r="BF290" s="644" t="s">
        <v>329</v>
      </c>
      <c r="BG290" s="644"/>
      <c r="BH290" s="644" t="s">
        <v>3172</v>
      </c>
      <c r="BI290" s="644" t="s">
        <v>3173</v>
      </c>
      <c r="BJ290" s="644" t="s">
        <v>3173</v>
      </c>
      <c r="BK290" s="644" t="s">
        <v>3173</v>
      </c>
      <c r="BL290" s="644" t="s">
        <v>3157</v>
      </c>
      <c r="BM290" s="644"/>
      <c r="BN290" s="644"/>
      <c r="BO290" s="644" t="s">
        <v>3174</v>
      </c>
      <c r="BP290" s="644" t="s">
        <v>3175</v>
      </c>
      <c r="BQ290" s="644"/>
      <c r="BR290" s="644"/>
      <c r="BS290" s="644"/>
      <c r="BT290" s="644" t="s">
        <v>605</v>
      </c>
      <c r="BU290" s="644" t="s">
        <v>330</v>
      </c>
      <c r="BV290" s="644" t="s">
        <v>331</v>
      </c>
      <c r="BW290" s="644" t="s">
        <v>630</v>
      </c>
      <c r="BX290" s="644" t="s">
        <v>861</v>
      </c>
      <c r="BY290" s="644" t="s">
        <v>861</v>
      </c>
      <c r="BZ290" s="644" t="s">
        <v>3176</v>
      </c>
      <c r="CA290" s="644" t="s">
        <v>3177</v>
      </c>
      <c r="CB290" s="644" t="s">
        <v>610</v>
      </c>
      <c r="CC290" s="648" t="s">
        <v>611</v>
      </c>
      <c r="CD290" s="644"/>
      <c r="CE290" s="644"/>
      <c r="CF290" s="644" t="s">
        <v>613</v>
      </c>
      <c r="CG290" s="644" t="s">
        <v>614</v>
      </c>
      <c r="CH290" s="643" t="s">
        <v>864</v>
      </c>
    </row>
    <row r="291" spans="1:86">
      <c r="A291" s="644" t="s">
        <v>3178</v>
      </c>
      <c r="B291" s="644" t="s">
        <v>314</v>
      </c>
      <c r="C291" s="644" t="s">
        <v>315</v>
      </c>
      <c r="D291" s="644" t="s">
        <v>315</v>
      </c>
      <c r="E291" s="644" t="s">
        <v>316</v>
      </c>
      <c r="F291" s="644" t="s">
        <v>3179</v>
      </c>
      <c r="G291" s="644" t="s">
        <v>317</v>
      </c>
      <c r="H291" s="644" t="s">
        <v>318</v>
      </c>
      <c r="I291" s="644" t="s">
        <v>316</v>
      </c>
      <c r="J291" s="644" t="s">
        <v>315</v>
      </c>
      <c r="M291" s="645">
        <v>44650.355000000003</v>
      </c>
      <c r="N291" s="645">
        <v>44733.836006944402</v>
      </c>
      <c r="O291" s="646">
        <v>4</v>
      </c>
      <c r="P291" s="646">
        <v>16384</v>
      </c>
      <c r="Q291" s="646">
        <v>1</v>
      </c>
      <c r="R291" s="646">
        <v>2</v>
      </c>
      <c r="S291" s="644" t="s">
        <v>319</v>
      </c>
      <c r="T291" s="644" t="s">
        <v>320</v>
      </c>
      <c r="U291" s="644" t="s">
        <v>321</v>
      </c>
      <c r="V291" s="644" t="s">
        <v>321</v>
      </c>
      <c r="W291" s="644" t="s">
        <v>3180</v>
      </c>
      <c r="X291" s="644" t="s">
        <v>757</v>
      </c>
      <c r="AD291" s="644"/>
      <c r="AE291" s="644"/>
      <c r="AF291" s="646">
        <v>1</v>
      </c>
      <c r="AG291" s="646">
        <v>8192</v>
      </c>
      <c r="AH291" s="644" t="s">
        <v>338</v>
      </c>
      <c r="AK291" s="644" t="s">
        <v>321</v>
      </c>
      <c r="AL291" s="644" t="s">
        <v>322</v>
      </c>
      <c r="AM291" s="644" t="s">
        <v>323</v>
      </c>
      <c r="AN291" s="646">
        <v>-1</v>
      </c>
      <c r="AO291" s="646">
        <v>-1</v>
      </c>
      <c r="AP291" s="646">
        <v>426085</v>
      </c>
      <c r="AQ291" s="646">
        <v>55949</v>
      </c>
      <c r="AR291" s="646">
        <v>39464</v>
      </c>
      <c r="AS291" s="644" t="s">
        <v>324</v>
      </c>
      <c r="AT291" s="644" t="s">
        <v>325</v>
      </c>
      <c r="AU291" s="644" t="s">
        <v>326</v>
      </c>
      <c r="AV291" s="644"/>
      <c r="AW291" s="644"/>
      <c r="AX291" s="644" t="s">
        <v>315</v>
      </c>
      <c r="AY291" s="646">
        <v>0</v>
      </c>
      <c r="AZ291" s="646">
        <v>10000</v>
      </c>
      <c r="BA291" s="644" t="s">
        <v>315</v>
      </c>
      <c r="BB291" s="644" t="s">
        <v>315</v>
      </c>
      <c r="BC291" s="644" t="s">
        <v>327</v>
      </c>
      <c r="BD291" s="646">
        <v>14</v>
      </c>
      <c r="BE291" s="644" t="s">
        <v>328</v>
      </c>
      <c r="BF291" s="644" t="s">
        <v>329</v>
      </c>
      <c r="BG291" s="644"/>
      <c r="BH291" s="644" t="s">
        <v>3181</v>
      </c>
      <c r="BI291" s="644" t="s">
        <v>3182</v>
      </c>
      <c r="BJ291" s="644" t="s">
        <v>3182</v>
      </c>
      <c r="BK291" s="644" t="s">
        <v>3182</v>
      </c>
      <c r="BL291" s="644" t="s">
        <v>3157</v>
      </c>
      <c r="BM291" s="644"/>
      <c r="BN291" s="644"/>
      <c r="BO291" s="644" t="s">
        <v>3183</v>
      </c>
      <c r="BP291" s="644" t="s">
        <v>3184</v>
      </c>
      <c r="BQ291" s="644"/>
      <c r="BR291" s="644"/>
      <c r="BS291" s="644"/>
      <c r="BT291" s="644" t="s">
        <v>605</v>
      </c>
      <c r="BU291" s="644" t="s">
        <v>330</v>
      </c>
      <c r="BV291" s="644" t="s">
        <v>331</v>
      </c>
      <c r="BW291" s="644" t="s">
        <v>834</v>
      </c>
      <c r="BX291" s="644" t="s">
        <v>861</v>
      </c>
      <c r="BY291" s="644" t="s">
        <v>861</v>
      </c>
      <c r="BZ291" s="644" t="s">
        <v>3185</v>
      </c>
      <c r="CA291" s="644" t="s">
        <v>3186</v>
      </c>
      <c r="CB291" s="644" t="s">
        <v>610</v>
      </c>
      <c r="CC291" s="648" t="s">
        <v>611</v>
      </c>
      <c r="CD291" s="644"/>
      <c r="CE291" s="644"/>
      <c r="CF291" s="644" t="s">
        <v>613</v>
      </c>
      <c r="CG291" s="644" t="s">
        <v>614</v>
      </c>
      <c r="CH291" s="643" t="s">
        <v>864</v>
      </c>
    </row>
    <row r="292" spans="1:86">
      <c r="A292" s="644" t="s">
        <v>3187</v>
      </c>
      <c r="B292" s="644" t="s">
        <v>314</v>
      </c>
      <c r="C292" s="644" t="s">
        <v>315</v>
      </c>
      <c r="D292" s="644" t="s">
        <v>315</v>
      </c>
      <c r="E292" s="644" t="s">
        <v>316</v>
      </c>
      <c r="F292" s="644" t="s">
        <v>3188</v>
      </c>
      <c r="G292" s="644" t="s">
        <v>317</v>
      </c>
      <c r="H292" s="644" t="s">
        <v>318</v>
      </c>
      <c r="I292" s="644" t="s">
        <v>316</v>
      </c>
      <c r="J292" s="644" t="s">
        <v>315</v>
      </c>
      <c r="M292" s="645">
        <v>44469.1196180556</v>
      </c>
      <c r="N292" s="645">
        <v>44733.835243055597</v>
      </c>
      <c r="O292" s="646">
        <v>2</v>
      </c>
      <c r="P292" s="646">
        <v>8192</v>
      </c>
      <c r="Q292" s="646">
        <v>1</v>
      </c>
      <c r="R292" s="646">
        <v>2</v>
      </c>
      <c r="S292" s="644" t="s">
        <v>337</v>
      </c>
      <c r="T292" s="644" t="s">
        <v>320</v>
      </c>
      <c r="U292" s="644" t="s">
        <v>321</v>
      </c>
      <c r="V292" s="644" t="s">
        <v>321</v>
      </c>
      <c r="W292" s="644" t="s">
        <v>3189</v>
      </c>
      <c r="X292" s="644" t="s">
        <v>2194</v>
      </c>
      <c r="AD292" s="644"/>
      <c r="AE292" s="644"/>
      <c r="AF292" s="646">
        <v>1</v>
      </c>
      <c r="AG292" s="646">
        <v>8192</v>
      </c>
      <c r="AH292" s="644" t="s">
        <v>338</v>
      </c>
      <c r="AK292" s="644" t="s">
        <v>321</v>
      </c>
      <c r="AL292" s="644" t="s">
        <v>322</v>
      </c>
      <c r="AM292" s="644" t="s">
        <v>323</v>
      </c>
      <c r="AN292" s="646">
        <v>-1</v>
      </c>
      <c r="AO292" s="646">
        <v>-1</v>
      </c>
      <c r="AP292" s="646">
        <v>233575</v>
      </c>
      <c r="AQ292" s="646">
        <v>66583</v>
      </c>
      <c r="AR292" s="646">
        <v>58288</v>
      </c>
      <c r="AS292" s="644" t="s">
        <v>324</v>
      </c>
      <c r="AT292" s="644" t="s">
        <v>325</v>
      </c>
      <c r="AU292" s="644" t="s">
        <v>326</v>
      </c>
      <c r="AV292" s="644"/>
      <c r="AW292" s="644"/>
      <c r="AX292" s="644" t="s">
        <v>315</v>
      </c>
      <c r="AY292" s="646">
        <v>0</v>
      </c>
      <c r="AZ292" s="646">
        <v>10000</v>
      </c>
      <c r="BA292" s="644" t="s">
        <v>315</v>
      </c>
      <c r="BB292" s="644" t="s">
        <v>315</v>
      </c>
      <c r="BC292" s="644" t="s">
        <v>327</v>
      </c>
      <c r="BD292" s="646">
        <v>15</v>
      </c>
      <c r="BE292" s="644" t="s">
        <v>328</v>
      </c>
      <c r="BF292" s="644" t="s">
        <v>329</v>
      </c>
      <c r="BG292" s="644"/>
      <c r="BH292" s="644" t="s">
        <v>3190</v>
      </c>
      <c r="BI292" s="644" t="s">
        <v>3191</v>
      </c>
      <c r="BJ292" s="644" t="s">
        <v>3191</v>
      </c>
      <c r="BK292" s="644" t="s">
        <v>3191</v>
      </c>
      <c r="BL292" s="644" t="s">
        <v>3192</v>
      </c>
      <c r="BM292" s="644"/>
      <c r="BN292" s="644"/>
      <c r="BO292" s="644" t="s">
        <v>3193</v>
      </c>
      <c r="BP292" s="644" t="s">
        <v>3194</v>
      </c>
      <c r="BQ292" s="644"/>
      <c r="BR292" s="644"/>
      <c r="BS292" s="644"/>
      <c r="BT292" s="644" t="s">
        <v>605</v>
      </c>
      <c r="BU292" s="644" t="s">
        <v>330</v>
      </c>
      <c r="BV292" s="644" t="s">
        <v>331</v>
      </c>
      <c r="BW292" s="644" t="s">
        <v>653</v>
      </c>
      <c r="BX292" s="644" t="s">
        <v>861</v>
      </c>
      <c r="BY292" s="644" t="s">
        <v>861</v>
      </c>
      <c r="BZ292" s="644" t="s">
        <v>3195</v>
      </c>
      <c r="CA292" s="644" t="s">
        <v>3196</v>
      </c>
      <c r="CB292" s="644" t="s">
        <v>610</v>
      </c>
      <c r="CC292" s="648" t="s">
        <v>611</v>
      </c>
      <c r="CD292" s="644"/>
      <c r="CE292" s="644"/>
      <c r="CF292" s="644" t="s">
        <v>613</v>
      </c>
      <c r="CG292" s="644" t="s">
        <v>614</v>
      </c>
      <c r="CH292" s="643" t="s">
        <v>864</v>
      </c>
    </row>
    <row r="293" spans="1:86">
      <c r="A293" s="644" t="s">
        <v>3197</v>
      </c>
      <c r="B293" s="644" t="s">
        <v>314</v>
      </c>
      <c r="C293" s="644" t="s">
        <v>315</v>
      </c>
      <c r="D293" s="644" t="s">
        <v>315</v>
      </c>
      <c r="E293" s="644" t="s">
        <v>316</v>
      </c>
      <c r="F293" s="644" t="s">
        <v>3198</v>
      </c>
      <c r="G293" s="644" t="s">
        <v>317</v>
      </c>
      <c r="H293" s="644" t="s">
        <v>318</v>
      </c>
      <c r="I293" s="644" t="s">
        <v>316</v>
      </c>
      <c r="J293" s="644" t="s">
        <v>315</v>
      </c>
      <c r="M293" s="645">
        <v>44469.130636574097</v>
      </c>
      <c r="N293" s="645">
        <v>44733.8352199074</v>
      </c>
      <c r="O293" s="646">
        <v>2</v>
      </c>
      <c r="P293" s="646">
        <v>8192</v>
      </c>
      <c r="Q293" s="646">
        <v>1</v>
      </c>
      <c r="R293" s="646">
        <v>2</v>
      </c>
      <c r="S293" s="644" t="s">
        <v>337</v>
      </c>
      <c r="T293" s="644" t="s">
        <v>320</v>
      </c>
      <c r="U293" s="644" t="s">
        <v>321</v>
      </c>
      <c r="V293" s="644" t="s">
        <v>321</v>
      </c>
      <c r="W293" s="644" t="s">
        <v>3199</v>
      </c>
      <c r="X293" s="644" t="s">
        <v>2194</v>
      </c>
      <c r="AD293" s="644"/>
      <c r="AE293" s="644"/>
      <c r="AF293" s="646">
        <v>1</v>
      </c>
      <c r="AG293" s="646">
        <v>8192</v>
      </c>
      <c r="AH293" s="644" t="s">
        <v>338</v>
      </c>
      <c r="AK293" s="644" t="s">
        <v>321</v>
      </c>
      <c r="AL293" s="644" t="s">
        <v>322</v>
      </c>
      <c r="AM293" s="644" t="s">
        <v>323</v>
      </c>
      <c r="AN293" s="646">
        <v>-1</v>
      </c>
      <c r="AO293" s="646">
        <v>-1</v>
      </c>
      <c r="AP293" s="646">
        <v>233577</v>
      </c>
      <c r="AQ293" s="646">
        <v>66061</v>
      </c>
      <c r="AR293" s="646">
        <v>57764</v>
      </c>
      <c r="AS293" s="644" t="s">
        <v>324</v>
      </c>
      <c r="AT293" s="644" t="s">
        <v>325</v>
      </c>
      <c r="AU293" s="644" t="s">
        <v>326</v>
      </c>
      <c r="AV293" s="644"/>
      <c r="AW293" s="644"/>
      <c r="AX293" s="644" t="s">
        <v>315</v>
      </c>
      <c r="AY293" s="646">
        <v>0</v>
      </c>
      <c r="AZ293" s="646">
        <v>10000</v>
      </c>
      <c r="BA293" s="644" t="s">
        <v>315</v>
      </c>
      <c r="BB293" s="644" t="s">
        <v>315</v>
      </c>
      <c r="BC293" s="644" t="s">
        <v>327</v>
      </c>
      <c r="BD293" s="646">
        <v>15</v>
      </c>
      <c r="BE293" s="644" t="s">
        <v>328</v>
      </c>
      <c r="BF293" s="644" t="s">
        <v>329</v>
      </c>
      <c r="BG293" s="644"/>
      <c r="BH293" s="644" t="s">
        <v>3200</v>
      </c>
      <c r="BI293" s="644" t="s">
        <v>3201</v>
      </c>
      <c r="BJ293" s="644" t="s">
        <v>3201</v>
      </c>
      <c r="BK293" s="644" t="s">
        <v>3201</v>
      </c>
      <c r="BL293" s="644" t="s">
        <v>3192</v>
      </c>
      <c r="BM293" s="644"/>
      <c r="BN293" s="644"/>
      <c r="BO293" s="644" t="s">
        <v>3202</v>
      </c>
      <c r="BP293" s="644" t="s">
        <v>3203</v>
      </c>
      <c r="BQ293" s="644"/>
      <c r="BR293" s="644"/>
      <c r="BS293" s="644"/>
      <c r="BT293" s="644" t="s">
        <v>605</v>
      </c>
      <c r="BU293" s="644" t="s">
        <v>330</v>
      </c>
      <c r="BV293" s="644" t="s">
        <v>331</v>
      </c>
      <c r="BW293" s="644" t="s">
        <v>660</v>
      </c>
      <c r="BX293" s="644" t="s">
        <v>861</v>
      </c>
      <c r="BY293" s="644" t="s">
        <v>861</v>
      </c>
      <c r="BZ293" s="644" t="s">
        <v>3204</v>
      </c>
      <c r="CA293" s="644" t="s">
        <v>3205</v>
      </c>
      <c r="CB293" s="644" t="s">
        <v>610</v>
      </c>
      <c r="CC293" s="648" t="s">
        <v>611</v>
      </c>
      <c r="CD293" s="644"/>
      <c r="CE293" s="644"/>
      <c r="CF293" s="644" t="s">
        <v>613</v>
      </c>
      <c r="CG293" s="644" t="s">
        <v>614</v>
      </c>
      <c r="CH293" s="643" t="s">
        <v>864</v>
      </c>
    </row>
    <row r="294" spans="1:86">
      <c r="A294" s="644" t="s">
        <v>3206</v>
      </c>
      <c r="B294" s="644" t="s">
        <v>314</v>
      </c>
      <c r="C294" s="644" t="s">
        <v>315</v>
      </c>
      <c r="D294" s="644" t="s">
        <v>315</v>
      </c>
      <c r="E294" s="644" t="s">
        <v>316</v>
      </c>
      <c r="F294" s="644" t="s">
        <v>3207</v>
      </c>
      <c r="G294" s="644" t="s">
        <v>317</v>
      </c>
      <c r="H294" s="644" t="s">
        <v>318</v>
      </c>
      <c r="I294" s="644" t="s">
        <v>316</v>
      </c>
      <c r="J294" s="644" t="s">
        <v>315</v>
      </c>
      <c r="M294" s="645">
        <v>44232.739363425899</v>
      </c>
      <c r="N294" s="645">
        <v>44733.834479166697</v>
      </c>
      <c r="O294" s="646">
        <v>4</v>
      </c>
      <c r="P294" s="646">
        <v>16384</v>
      </c>
      <c r="Q294" s="646">
        <v>1</v>
      </c>
      <c r="R294" s="646">
        <v>4</v>
      </c>
      <c r="S294" s="644" t="s">
        <v>319</v>
      </c>
      <c r="T294" s="644" t="s">
        <v>320</v>
      </c>
      <c r="U294" s="644" t="s">
        <v>321</v>
      </c>
      <c r="V294" s="644" t="s">
        <v>321</v>
      </c>
      <c r="W294" s="644" t="s">
        <v>3208</v>
      </c>
      <c r="X294" s="644" t="s">
        <v>2191</v>
      </c>
      <c r="AD294" s="644"/>
      <c r="AE294" s="644"/>
      <c r="AF294" s="646">
        <v>1</v>
      </c>
      <c r="AG294" s="646">
        <v>8192</v>
      </c>
      <c r="AH294" s="644" t="s">
        <v>338</v>
      </c>
      <c r="AK294" s="644" t="s">
        <v>321</v>
      </c>
      <c r="AL294" s="644" t="s">
        <v>322</v>
      </c>
      <c r="AM294" s="644" t="s">
        <v>323</v>
      </c>
      <c r="AN294" s="646">
        <v>-1</v>
      </c>
      <c r="AO294" s="646">
        <v>-1</v>
      </c>
      <c r="AP294" s="646">
        <v>303193</v>
      </c>
      <c r="AQ294" s="646">
        <v>94381</v>
      </c>
      <c r="AR294" s="646">
        <v>77908</v>
      </c>
      <c r="AS294" s="644" t="s">
        <v>324</v>
      </c>
      <c r="AT294" s="644" t="s">
        <v>325</v>
      </c>
      <c r="AU294" s="644" t="s">
        <v>326</v>
      </c>
      <c r="AV294" s="644"/>
      <c r="AW294" s="644"/>
      <c r="AX294" s="644" t="s">
        <v>315</v>
      </c>
      <c r="AY294" s="646">
        <v>0</v>
      </c>
      <c r="AZ294" s="646">
        <v>10000</v>
      </c>
      <c r="BA294" s="644" t="s">
        <v>315</v>
      </c>
      <c r="BB294" s="644" t="s">
        <v>315</v>
      </c>
      <c r="BC294" s="644" t="s">
        <v>327</v>
      </c>
      <c r="BD294" s="646">
        <v>15</v>
      </c>
      <c r="BE294" s="644" t="s">
        <v>328</v>
      </c>
      <c r="BF294" s="644" t="s">
        <v>329</v>
      </c>
      <c r="BG294" s="644"/>
      <c r="BH294" s="644" t="s">
        <v>3209</v>
      </c>
      <c r="BI294" s="644" t="s">
        <v>3210</v>
      </c>
      <c r="BJ294" s="644" t="s">
        <v>3210</v>
      </c>
      <c r="BK294" s="644" t="s">
        <v>3210</v>
      </c>
      <c r="BL294" s="644"/>
      <c r="BM294" s="644"/>
      <c r="BN294" s="644"/>
      <c r="BO294" s="644" t="s">
        <v>3211</v>
      </c>
      <c r="BP294" s="644"/>
      <c r="BQ294" s="644"/>
      <c r="BR294" s="644"/>
      <c r="BS294" s="644"/>
      <c r="BT294" s="644"/>
      <c r="BU294" s="644" t="s">
        <v>330</v>
      </c>
      <c r="BV294" s="644" t="s">
        <v>331</v>
      </c>
      <c r="BW294" s="644" t="s">
        <v>630</v>
      </c>
      <c r="BX294" s="644" t="s">
        <v>861</v>
      </c>
      <c r="BY294" s="644" t="s">
        <v>861</v>
      </c>
      <c r="BZ294" s="644" t="s">
        <v>3212</v>
      </c>
      <c r="CA294" s="644" t="s">
        <v>3213</v>
      </c>
      <c r="CB294" s="644" t="s">
        <v>610</v>
      </c>
      <c r="CC294" s="648" t="s">
        <v>611</v>
      </c>
      <c r="CD294" s="644"/>
      <c r="CE294" s="644" t="s">
        <v>612</v>
      </c>
      <c r="CF294" s="644" t="s">
        <v>613</v>
      </c>
      <c r="CG294" s="644" t="s">
        <v>614</v>
      </c>
      <c r="CH294" s="643" t="s">
        <v>864</v>
      </c>
    </row>
    <row r="295" spans="1:86">
      <c r="A295" s="644" t="s">
        <v>3214</v>
      </c>
      <c r="B295" s="644" t="s">
        <v>314</v>
      </c>
      <c r="C295" s="644" t="s">
        <v>315</v>
      </c>
      <c r="D295" s="644" t="s">
        <v>315</v>
      </c>
      <c r="E295" s="644" t="s">
        <v>316</v>
      </c>
      <c r="F295" s="644" t="s">
        <v>3215</v>
      </c>
      <c r="G295" s="644" t="s">
        <v>317</v>
      </c>
      <c r="H295" s="644" t="s">
        <v>318</v>
      </c>
      <c r="I295" s="644" t="s">
        <v>316</v>
      </c>
      <c r="J295" s="644" t="s">
        <v>315</v>
      </c>
      <c r="M295" s="645">
        <v>44679.373171296298</v>
      </c>
      <c r="N295" s="645">
        <v>44733.833831018499</v>
      </c>
      <c r="O295" s="646">
        <v>2</v>
      </c>
      <c r="P295" s="646">
        <v>16384</v>
      </c>
      <c r="Q295" s="646">
        <v>1</v>
      </c>
      <c r="R295" s="646">
        <v>2</v>
      </c>
      <c r="S295" s="644" t="s">
        <v>319</v>
      </c>
      <c r="T295" s="644" t="s">
        <v>320</v>
      </c>
      <c r="U295" s="644" t="s">
        <v>321</v>
      </c>
      <c r="V295" s="644" t="s">
        <v>321</v>
      </c>
      <c r="W295" s="644" t="s">
        <v>3216</v>
      </c>
      <c r="X295" s="644" t="s">
        <v>757</v>
      </c>
      <c r="AD295" s="644"/>
      <c r="AE295" s="644"/>
      <c r="AF295" s="646">
        <v>1</v>
      </c>
      <c r="AG295" s="646">
        <v>8192</v>
      </c>
      <c r="AH295" s="644" t="s">
        <v>338</v>
      </c>
      <c r="AK295" s="644" t="s">
        <v>321</v>
      </c>
      <c r="AL295" s="644" t="s">
        <v>322</v>
      </c>
      <c r="AM295" s="644" t="s">
        <v>323</v>
      </c>
      <c r="AN295" s="646">
        <v>-1</v>
      </c>
      <c r="AO295" s="646">
        <v>-1</v>
      </c>
      <c r="AP295" s="646">
        <v>344156</v>
      </c>
      <c r="AQ295" s="646">
        <v>53052</v>
      </c>
      <c r="AR295" s="646">
        <v>36576</v>
      </c>
      <c r="AS295" s="644" t="s">
        <v>324</v>
      </c>
      <c r="AT295" s="644" t="s">
        <v>325</v>
      </c>
      <c r="AU295" s="644" t="s">
        <v>326</v>
      </c>
      <c r="AV295" s="644"/>
      <c r="AW295" s="644"/>
      <c r="AX295" s="644" t="s">
        <v>315</v>
      </c>
      <c r="AY295" s="646">
        <v>0</v>
      </c>
      <c r="AZ295" s="646">
        <v>10000</v>
      </c>
      <c r="BA295" s="644" t="s">
        <v>315</v>
      </c>
      <c r="BB295" s="644" t="s">
        <v>315</v>
      </c>
      <c r="BC295" s="644" t="s">
        <v>327</v>
      </c>
      <c r="BD295" s="646">
        <v>14</v>
      </c>
      <c r="BE295" s="644" t="s">
        <v>328</v>
      </c>
      <c r="BF295" s="644" t="s">
        <v>329</v>
      </c>
      <c r="BG295" s="644"/>
      <c r="BH295" s="644" t="s">
        <v>3217</v>
      </c>
      <c r="BI295" s="644" t="s">
        <v>3218</v>
      </c>
      <c r="BJ295" s="644" t="s">
        <v>3218</v>
      </c>
      <c r="BK295" s="644" t="s">
        <v>3218</v>
      </c>
      <c r="BL295" s="644"/>
      <c r="BM295" s="644"/>
      <c r="BN295" s="644"/>
      <c r="BO295" s="644" t="s">
        <v>3219</v>
      </c>
      <c r="BP295" s="644" t="s">
        <v>3220</v>
      </c>
      <c r="BQ295" s="644"/>
      <c r="BR295" s="644"/>
      <c r="BS295" s="644"/>
      <c r="BT295" s="644" t="s">
        <v>605</v>
      </c>
      <c r="BU295" s="644" t="s">
        <v>330</v>
      </c>
      <c r="BV295" s="644" t="s">
        <v>331</v>
      </c>
      <c r="BW295" s="644" t="s">
        <v>742</v>
      </c>
      <c r="BX295" s="644" t="s">
        <v>861</v>
      </c>
      <c r="BY295" s="644" t="s">
        <v>861</v>
      </c>
      <c r="BZ295" s="644" t="s">
        <v>3221</v>
      </c>
      <c r="CA295" s="644" t="s">
        <v>3222</v>
      </c>
      <c r="CB295" s="644" t="s">
        <v>610</v>
      </c>
      <c r="CC295" s="648" t="s">
        <v>611</v>
      </c>
      <c r="CD295" s="644"/>
      <c r="CE295" s="644"/>
      <c r="CF295" s="644" t="s">
        <v>613</v>
      </c>
      <c r="CG295" s="644" t="s">
        <v>614</v>
      </c>
      <c r="CH295" s="643" t="s">
        <v>864</v>
      </c>
    </row>
    <row r="296" spans="1:86">
      <c r="A296" s="644" t="s">
        <v>3223</v>
      </c>
      <c r="B296" s="644" t="s">
        <v>314</v>
      </c>
      <c r="C296" s="644" t="s">
        <v>315</v>
      </c>
      <c r="D296" s="644" t="s">
        <v>315</v>
      </c>
      <c r="E296" s="644" t="s">
        <v>316</v>
      </c>
      <c r="F296" s="644" t="s">
        <v>3224</v>
      </c>
      <c r="G296" s="644" t="s">
        <v>317</v>
      </c>
      <c r="H296" s="644" t="s">
        <v>318</v>
      </c>
      <c r="I296" s="644" t="s">
        <v>316</v>
      </c>
      <c r="J296" s="644" t="s">
        <v>315</v>
      </c>
      <c r="M296" s="645">
        <v>44469.135335648098</v>
      </c>
      <c r="N296" s="645">
        <v>44739.605972222198</v>
      </c>
      <c r="O296" s="646">
        <v>4</v>
      </c>
      <c r="P296" s="646">
        <v>16384</v>
      </c>
      <c r="Q296" s="646">
        <v>1</v>
      </c>
      <c r="R296" s="646">
        <v>2</v>
      </c>
      <c r="S296" s="644" t="s">
        <v>337</v>
      </c>
      <c r="T296" s="644" t="s">
        <v>320</v>
      </c>
      <c r="U296" s="644" t="s">
        <v>321</v>
      </c>
      <c r="V296" s="644" t="s">
        <v>321</v>
      </c>
      <c r="W296" s="644" t="s">
        <v>3225</v>
      </c>
      <c r="X296" s="644" t="s">
        <v>3226</v>
      </c>
      <c r="AD296" s="644"/>
      <c r="AE296" s="644"/>
      <c r="AF296" s="646">
        <v>1</v>
      </c>
      <c r="AG296" s="646">
        <v>8192</v>
      </c>
      <c r="AH296" s="644" t="s">
        <v>338</v>
      </c>
      <c r="AK296" s="644" t="s">
        <v>321</v>
      </c>
      <c r="AL296" s="644" t="s">
        <v>322</v>
      </c>
      <c r="AM296" s="644" t="s">
        <v>323</v>
      </c>
      <c r="AN296" s="646">
        <v>-1</v>
      </c>
      <c r="AO296" s="646">
        <v>-1</v>
      </c>
      <c r="AP296" s="646">
        <v>292987</v>
      </c>
      <c r="AQ296" s="646">
        <v>93503</v>
      </c>
      <c r="AR296" s="646">
        <v>76996</v>
      </c>
      <c r="AS296" s="644" t="s">
        <v>324</v>
      </c>
      <c r="AT296" s="644" t="s">
        <v>325</v>
      </c>
      <c r="AU296" s="644" t="s">
        <v>326</v>
      </c>
      <c r="AV296" s="644"/>
      <c r="AW296" s="644"/>
      <c r="AX296" s="644" t="s">
        <v>315</v>
      </c>
      <c r="AY296" s="646">
        <v>0</v>
      </c>
      <c r="AZ296" s="646">
        <v>10000</v>
      </c>
      <c r="BA296" s="644" t="s">
        <v>315</v>
      </c>
      <c r="BB296" s="644" t="s">
        <v>315</v>
      </c>
      <c r="BC296" s="644" t="s">
        <v>327</v>
      </c>
      <c r="BD296" s="646">
        <v>15</v>
      </c>
      <c r="BE296" s="644" t="s">
        <v>328</v>
      </c>
      <c r="BF296" s="644" t="s">
        <v>329</v>
      </c>
      <c r="BG296" s="644"/>
      <c r="BH296" s="644" t="s">
        <v>3227</v>
      </c>
      <c r="BI296" s="644" t="s">
        <v>3228</v>
      </c>
      <c r="BJ296" s="644" t="s">
        <v>3228</v>
      </c>
      <c r="BK296" s="644" t="s">
        <v>3228</v>
      </c>
      <c r="BL296" s="644"/>
      <c r="BM296" s="644"/>
      <c r="BN296" s="644"/>
      <c r="BO296" s="644" t="s">
        <v>3229</v>
      </c>
      <c r="BP296" s="644" t="s">
        <v>3230</v>
      </c>
      <c r="BQ296" s="644"/>
      <c r="BR296" s="644"/>
      <c r="BS296" s="644"/>
      <c r="BT296" s="644" t="s">
        <v>605</v>
      </c>
      <c r="BU296" s="644" t="s">
        <v>330</v>
      </c>
      <c r="BV296" s="644" t="s">
        <v>331</v>
      </c>
      <c r="BW296" s="644" t="s">
        <v>683</v>
      </c>
      <c r="BX296" s="644" t="s">
        <v>861</v>
      </c>
      <c r="BY296" s="644" t="s">
        <v>861</v>
      </c>
      <c r="BZ296" s="644" t="s">
        <v>3231</v>
      </c>
      <c r="CA296" s="644" t="s">
        <v>3232</v>
      </c>
      <c r="CB296" s="644" t="s">
        <v>610</v>
      </c>
      <c r="CC296" s="648" t="s">
        <v>611</v>
      </c>
      <c r="CD296" s="644"/>
      <c r="CE296" s="644"/>
      <c r="CF296" s="644" t="s">
        <v>613</v>
      </c>
      <c r="CG296" s="644" t="s">
        <v>614</v>
      </c>
      <c r="CH296" s="643" t="s">
        <v>864</v>
      </c>
    </row>
    <row r="297" spans="1:86">
      <c r="A297" s="644" t="s">
        <v>3233</v>
      </c>
      <c r="B297" s="644" t="s">
        <v>314</v>
      </c>
      <c r="C297" s="644" t="s">
        <v>315</v>
      </c>
      <c r="D297" s="644" t="s">
        <v>315</v>
      </c>
      <c r="E297" s="644" t="s">
        <v>316</v>
      </c>
      <c r="F297" s="644" t="s">
        <v>3234</v>
      </c>
      <c r="G297" s="644" t="s">
        <v>317</v>
      </c>
      <c r="H297" s="644" t="s">
        <v>318</v>
      </c>
      <c r="I297" s="644" t="s">
        <v>316</v>
      </c>
      <c r="J297" s="644" t="s">
        <v>315</v>
      </c>
      <c r="M297" s="645">
        <v>44469.1407175926</v>
      </c>
      <c r="N297" s="645">
        <v>44733.835023148102</v>
      </c>
      <c r="O297" s="646">
        <v>4</v>
      </c>
      <c r="P297" s="646">
        <v>16384</v>
      </c>
      <c r="Q297" s="646">
        <v>1</v>
      </c>
      <c r="R297" s="646">
        <v>2</v>
      </c>
      <c r="S297" s="644" t="s">
        <v>337</v>
      </c>
      <c r="T297" s="644" t="s">
        <v>320</v>
      </c>
      <c r="U297" s="644" t="s">
        <v>321</v>
      </c>
      <c r="V297" s="644" t="s">
        <v>321</v>
      </c>
      <c r="W297" s="644" t="s">
        <v>3235</v>
      </c>
      <c r="X297" s="644" t="s">
        <v>3226</v>
      </c>
      <c r="AD297" s="644"/>
      <c r="AE297" s="644"/>
      <c r="AF297" s="646">
        <v>1</v>
      </c>
      <c r="AG297" s="646">
        <v>8192</v>
      </c>
      <c r="AH297" s="644" t="s">
        <v>338</v>
      </c>
      <c r="AK297" s="644" t="s">
        <v>321</v>
      </c>
      <c r="AL297" s="644" t="s">
        <v>322</v>
      </c>
      <c r="AM297" s="644" t="s">
        <v>323</v>
      </c>
      <c r="AN297" s="646">
        <v>-1</v>
      </c>
      <c r="AO297" s="646">
        <v>-1</v>
      </c>
      <c r="AP297" s="646">
        <v>292986</v>
      </c>
      <c r="AQ297" s="646">
        <v>88722</v>
      </c>
      <c r="AR297" s="646">
        <v>72216</v>
      </c>
      <c r="AS297" s="644" t="s">
        <v>324</v>
      </c>
      <c r="AT297" s="644" t="s">
        <v>325</v>
      </c>
      <c r="AU297" s="644" t="s">
        <v>326</v>
      </c>
      <c r="AV297" s="644"/>
      <c r="AW297" s="644"/>
      <c r="AX297" s="644" t="s">
        <v>315</v>
      </c>
      <c r="AY297" s="646">
        <v>0</v>
      </c>
      <c r="AZ297" s="646">
        <v>10000</v>
      </c>
      <c r="BA297" s="644" t="s">
        <v>315</v>
      </c>
      <c r="BB297" s="644" t="s">
        <v>315</v>
      </c>
      <c r="BC297" s="644" t="s">
        <v>327</v>
      </c>
      <c r="BD297" s="646">
        <v>15</v>
      </c>
      <c r="BE297" s="644" t="s">
        <v>328</v>
      </c>
      <c r="BF297" s="644" t="s">
        <v>329</v>
      </c>
      <c r="BG297" s="644"/>
      <c r="BH297" s="644" t="s">
        <v>3236</v>
      </c>
      <c r="BI297" s="644" t="s">
        <v>3237</v>
      </c>
      <c r="BJ297" s="644" t="s">
        <v>3237</v>
      </c>
      <c r="BK297" s="644" t="s">
        <v>3237</v>
      </c>
      <c r="BL297" s="644"/>
      <c r="BM297" s="644"/>
      <c r="BN297" s="644"/>
      <c r="BO297" s="644" t="s">
        <v>2897</v>
      </c>
      <c r="BP297" s="644" t="s">
        <v>2898</v>
      </c>
      <c r="BQ297" s="644"/>
      <c r="BR297" s="644"/>
      <c r="BS297" s="644"/>
      <c r="BT297" s="644" t="s">
        <v>605</v>
      </c>
      <c r="BU297" s="644" t="s">
        <v>330</v>
      </c>
      <c r="BV297" s="644" t="s">
        <v>331</v>
      </c>
      <c r="BW297" s="644" t="s">
        <v>630</v>
      </c>
      <c r="BX297" s="644" t="s">
        <v>861</v>
      </c>
      <c r="BY297" s="644" t="s">
        <v>861</v>
      </c>
      <c r="BZ297" s="644" t="s">
        <v>3238</v>
      </c>
      <c r="CA297" s="644" t="s">
        <v>3239</v>
      </c>
      <c r="CB297" s="644" t="s">
        <v>610</v>
      </c>
      <c r="CC297" s="648" t="s">
        <v>611</v>
      </c>
      <c r="CD297" s="644"/>
      <c r="CE297" s="644"/>
      <c r="CF297" s="644" t="s">
        <v>613</v>
      </c>
      <c r="CG297" s="644" t="s">
        <v>614</v>
      </c>
      <c r="CH297" s="643" t="s">
        <v>864</v>
      </c>
    </row>
    <row r="298" spans="1:86">
      <c r="A298" s="644" t="s">
        <v>3240</v>
      </c>
      <c r="B298" s="644" t="s">
        <v>314</v>
      </c>
      <c r="C298" s="644" t="s">
        <v>315</v>
      </c>
      <c r="D298" s="644" t="s">
        <v>315</v>
      </c>
      <c r="E298" s="644" t="s">
        <v>316</v>
      </c>
      <c r="F298" s="644" t="s">
        <v>3241</v>
      </c>
      <c r="G298" s="644" t="s">
        <v>317</v>
      </c>
      <c r="H298" s="644" t="s">
        <v>318</v>
      </c>
      <c r="I298" s="644" t="s">
        <v>316</v>
      </c>
      <c r="J298" s="644" t="s">
        <v>315</v>
      </c>
      <c r="M298" s="645">
        <v>44469.107337963003</v>
      </c>
      <c r="N298" s="645">
        <v>44733.835046296299</v>
      </c>
      <c r="O298" s="646">
        <v>4</v>
      </c>
      <c r="P298" s="646">
        <v>16384</v>
      </c>
      <c r="Q298" s="646">
        <v>1</v>
      </c>
      <c r="R298" s="646">
        <v>2</v>
      </c>
      <c r="S298" s="644" t="s">
        <v>337</v>
      </c>
      <c r="T298" s="644" t="s">
        <v>320</v>
      </c>
      <c r="U298" s="644" t="s">
        <v>321</v>
      </c>
      <c r="V298" s="644" t="s">
        <v>321</v>
      </c>
      <c r="W298" s="644" t="s">
        <v>3242</v>
      </c>
      <c r="X298" s="644" t="s">
        <v>3226</v>
      </c>
      <c r="AD298" s="644"/>
      <c r="AE298" s="644"/>
      <c r="AF298" s="646">
        <v>1</v>
      </c>
      <c r="AG298" s="646">
        <v>8192</v>
      </c>
      <c r="AH298" s="644" t="s">
        <v>338</v>
      </c>
      <c r="AK298" s="644" t="s">
        <v>321</v>
      </c>
      <c r="AL298" s="644" t="s">
        <v>322</v>
      </c>
      <c r="AM298" s="644" t="s">
        <v>323</v>
      </c>
      <c r="AN298" s="646">
        <v>-1</v>
      </c>
      <c r="AO298" s="646">
        <v>-1</v>
      </c>
      <c r="AP298" s="646">
        <v>292985</v>
      </c>
      <c r="AQ298" s="646">
        <v>90605</v>
      </c>
      <c r="AR298" s="646">
        <v>74100</v>
      </c>
      <c r="AS298" s="644" t="s">
        <v>324</v>
      </c>
      <c r="AT298" s="644" t="s">
        <v>325</v>
      </c>
      <c r="AU298" s="644" t="s">
        <v>326</v>
      </c>
      <c r="AV298" s="644"/>
      <c r="AW298" s="644"/>
      <c r="AX298" s="644" t="s">
        <v>315</v>
      </c>
      <c r="AY298" s="646">
        <v>0</v>
      </c>
      <c r="AZ298" s="646">
        <v>10000</v>
      </c>
      <c r="BA298" s="644" t="s">
        <v>315</v>
      </c>
      <c r="BB298" s="644" t="s">
        <v>315</v>
      </c>
      <c r="BC298" s="644" t="s">
        <v>327</v>
      </c>
      <c r="BD298" s="646">
        <v>15</v>
      </c>
      <c r="BE298" s="644" t="s">
        <v>328</v>
      </c>
      <c r="BF298" s="644" t="s">
        <v>329</v>
      </c>
      <c r="BG298" s="644"/>
      <c r="BH298" s="644" t="s">
        <v>3243</v>
      </c>
      <c r="BI298" s="644" t="s">
        <v>3244</v>
      </c>
      <c r="BJ298" s="644" t="s">
        <v>3244</v>
      </c>
      <c r="BK298" s="644" t="s">
        <v>3244</v>
      </c>
      <c r="BL298" s="644"/>
      <c r="BM298" s="644"/>
      <c r="BN298" s="644"/>
      <c r="BO298" s="644" t="s">
        <v>3245</v>
      </c>
      <c r="BP298" s="644" t="s">
        <v>3246</v>
      </c>
      <c r="BQ298" s="644"/>
      <c r="BR298" s="644"/>
      <c r="BS298" s="644"/>
      <c r="BT298" s="644" t="s">
        <v>605</v>
      </c>
      <c r="BU298" s="644" t="s">
        <v>330</v>
      </c>
      <c r="BV298" s="644" t="s">
        <v>331</v>
      </c>
      <c r="BW298" s="644" t="s">
        <v>653</v>
      </c>
      <c r="BX298" s="644" t="s">
        <v>861</v>
      </c>
      <c r="BY298" s="644" t="s">
        <v>861</v>
      </c>
      <c r="BZ298" s="644" t="s">
        <v>3247</v>
      </c>
      <c r="CA298" s="644" t="s">
        <v>3248</v>
      </c>
      <c r="CB298" s="644" t="s">
        <v>610</v>
      </c>
      <c r="CC298" s="648" t="s">
        <v>611</v>
      </c>
      <c r="CD298" s="644"/>
      <c r="CE298" s="644"/>
      <c r="CF298" s="644" t="s">
        <v>613</v>
      </c>
      <c r="CG298" s="644" t="s">
        <v>614</v>
      </c>
      <c r="CH298" s="643" t="s">
        <v>864</v>
      </c>
    </row>
    <row r="299" spans="1:86">
      <c r="A299" s="644" t="s">
        <v>3249</v>
      </c>
      <c r="B299" s="644" t="s">
        <v>314</v>
      </c>
      <c r="C299" s="644" t="s">
        <v>315</v>
      </c>
      <c r="D299" s="644" t="s">
        <v>315</v>
      </c>
      <c r="E299" s="644" t="s">
        <v>316</v>
      </c>
      <c r="F299" s="644" t="s">
        <v>3250</v>
      </c>
      <c r="G299" s="644" t="s">
        <v>317</v>
      </c>
      <c r="H299" s="644" t="s">
        <v>318</v>
      </c>
      <c r="I299" s="644" t="s">
        <v>316</v>
      </c>
      <c r="J299" s="644" t="s">
        <v>315</v>
      </c>
      <c r="M299" s="645">
        <v>44469.101030092599</v>
      </c>
      <c r="N299" s="645">
        <v>44733.835069444402</v>
      </c>
      <c r="O299" s="646">
        <v>4</v>
      </c>
      <c r="P299" s="646">
        <v>16384</v>
      </c>
      <c r="Q299" s="646">
        <v>1</v>
      </c>
      <c r="R299" s="646">
        <v>2</v>
      </c>
      <c r="S299" s="644" t="s">
        <v>337</v>
      </c>
      <c r="T299" s="644" t="s">
        <v>320</v>
      </c>
      <c r="U299" s="644" t="s">
        <v>321</v>
      </c>
      <c r="V299" s="644" t="s">
        <v>321</v>
      </c>
      <c r="W299" s="644" t="s">
        <v>3251</v>
      </c>
      <c r="X299" s="644" t="s">
        <v>3226</v>
      </c>
      <c r="AD299" s="644"/>
      <c r="AE299" s="644"/>
      <c r="AF299" s="646">
        <v>1</v>
      </c>
      <c r="AG299" s="646">
        <v>8192</v>
      </c>
      <c r="AH299" s="644" t="s">
        <v>338</v>
      </c>
      <c r="AK299" s="644" t="s">
        <v>321</v>
      </c>
      <c r="AL299" s="644" t="s">
        <v>322</v>
      </c>
      <c r="AM299" s="644" t="s">
        <v>323</v>
      </c>
      <c r="AN299" s="646">
        <v>-1</v>
      </c>
      <c r="AO299" s="646">
        <v>-1</v>
      </c>
      <c r="AP299" s="646">
        <v>292985</v>
      </c>
      <c r="AQ299" s="646">
        <v>88953</v>
      </c>
      <c r="AR299" s="646">
        <v>72448</v>
      </c>
      <c r="AS299" s="644" t="s">
        <v>324</v>
      </c>
      <c r="AT299" s="644" t="s">
        <v>325</v>
      </c>
      <c r="AU299" s="644" t="s">
        <v>326</v>
      </c>
      <c r="AV299" s="644"/>
      <c r="AW299" s="644"/>
      <c r="AX299" s="644" t="s">
        <v>315</v>
      </c>
      <c r="AY299" s="646">
        <v>0</v>
      </c>
      <c r="AZ299" s="646">
        <v>10000</v>
      </c>
      <c r="BA299" s="644" t="s">
        <v>315</v>
      </c>
      <c r="BB299" s="644" t="s">
        <v>315</v>
      </c>
      <c r="BC299" s="644" t="s">
        <v>327</v>
      </c>
      <c r="BD299" s="646">
        <v>15</v>
      </c>
      <c r="BE299" s="644" t="s">
        <v>328</v>
      </c>
      <c r="BF299" s="644" t="s">
        <v>329</v>
      </c>
      <c r="BG299" s="644"/>
      <c r="BH299" s="644" t="s">
        <v>3252</v>
      </c>
      <c r="BI299" s="644" t="s">
        <v>3253</v>
      </c>
      <c r="BJ299" s="644" t="s">
        <v>3253</v>
      </c>
      <c r="BK299" s="644" t="s">
        <v>3253</v>
      </c>
      <c r="BL299" s="644"/>
      <c r="BM299" s="644"/>
      <c r="BN299" s="644"/>
      <c r="BO299" s="644" t="s">
        <v>3254</v>
      </c>
      <c r="BP299" s="644" t="s">
        <v>3255</v>
      </c>
      <c r="BQ299" s="644"/>
      <c r="BR299" s="644"/>
      <c r="BS299" s="644"/>
      <c r="BT299" s="644" t="s">
        <v>605</v>
      </c>
      <c r="BU299" s="644" t="s">
        <v>330</v>
      </c>
      <c r="BV299" s="644" t="s">
        <v>331</v>
      </c>
      <c r="BW299" s="644" t="s">
        <v>622</v>
      </c>
      <c r="BX299" s="644" t="s">
        <v>861</v>
      </c>
      <c r="BY299" s="644" t="s">
        <v>861</v>
      </c>
      <c r="BZ299" s="644" t="s">
        <v>3256</v>
      </c>
      <c r="CA299" s="644" t="s">
        <v>3257</v>
      </c>
      <c r="CB299" s="644" t="s">
        <v>610</v>
      </c>
      <c r="CC299" s="648" t="s">
        <v>611</v>
      </c>
      <c r="CD299" s="644"/>
      <c r="CE299" s="644"/>
      <c r="CF299" s="644" t="s">
        <v>613</v>
      </c>
      <c r="CG299" s="644" t="s">
        <v>614</v>
      </c>
      <c r="CH299" s="643" t="s">
        <v>864</v>
      </c>
    </row>
    <row r="300" spans="1:86">
      <c r="A300" s="644" t="s">
        <v>3258</v>
      </c>
      <c r="B300" s="644" t="s">
        <v>314</v>
      </c>
      <c r="C300" s="644" t="s">
        <v>315</v>
      </c>
      <c r="D300" s="644" t="s">
        <v>315</v>
      </c>
      <c r="E300" s="644" t="s">
        <v>316</v>
      </c>
      <c r="F300" s="644" t="s">
        <v>3259</v>
      </c>
      <c r="G300" s="644" t="s">
        <v>317</v>
      </c>
      <c r="H300" s="644" t="s">
        <v>318</v>
      </c>
      <c r="I300" s="644" t="s">
        <v>316</v>
      </c>
      <c r="J300" s="644" t="s">
        <v>315</v>
      </c>
      <c r="M300" s="645">
        <v>44469.1469097222</v>
      </c>
      <c r="N300" s="645">
        <v>44733.835092592599</v>
      </c>
      <c r="O300" s="646">
        <v>4</v>
      </c>
      <c r="P300" s="646">
        <v>16384</v>
      </c>
      <c r="Q300" s="646">
        <v>1</v>
      </c>
      <c r="R300" s="646">
        <v>2</v>
      </c>
      <c r="S300" s="644" t="s">
        <v>337</v>
      </c>
      <c r="T300" s="644" t="s">
        <v>320</v>
      </c>
      <c r="U300" s="644" t="s">
        <v>321</v>
      </c>
      <c r="V300" s="644" t="s">
        <v>321</v>
      </c>
      <c r="W300" s="644" t="s">
        <v>3260</v>
      </c>
      <c r="X300" s="644" t="s">
        <v>3226</v>
      </c>
      <c r="AD300" s="644"/>
      <c r="AE300" s="644"/>
      <c r="AF300" s="646">
        <v>1</v>
      </c>
      <c r="AG300" s="646">
        <v>8192</v>
      </c>
      <c r="AH300" s="644" t="s">
        <v>338</v>
      </c>
      <c r="AK300" s="644" t="s">
        <v>321</v>
      </c>
      <c r="AL300" s="644" t="s">
        <v>322</v>
      </c>
      <c r="AM300" s="644" t="s">
        <v>323</v>
      </c>
      <c r="AN300" s="646">
        <v>-1</v>
      </c>
      <c r="AO300" s="646">
        <v>-1</v>
      </c>
      <c r="AP300" s="646">
        <v>292985</v>
      </c>
      <c r="AQ300" s="646">
        <v>86981</v>
      </c>
      <c r="AR300" s="646">
        <v>70476</v>
      </c>
      <c r="AS300" s="644" t="s">
        <v>324</v>
      </c>
      <c r="AT300" s="644" t="s">
        <v>325</v>
      </c>
      <c r="AU300" s="644" t="s">
        <v>326</v>
      </c>
      <c r="AV300" s="644"/>
      <c r="AW300" s="644"/>
      <c r="AX300" s="644" t="s">
        <v>315</v>
      </c>
      <c r="AY300" s="646">
        <v>0</v>
      </c>
      <c r="AZ300" s="646">
        <v>10000</v>
      </c>
      <c r="BA300" s="644" t="s">
        <v>315</v>
      </c>
      <c r="BB300" s="644" t="s">
        <v>315</v>
      </c>
      <c r="BC300" s="644" t="s">
        <v>327</v>
      </c>
      <c r="BD300" s="646">
        <v>15</v>
      </c>
      <c r="BE300" s="644" t="s">
        <v>328</v>
      </c>
      <c r="BF300" s="644" t="s">
        <v>329</v>
      </c>
      <c r="BG300" s="644"/>
      <c r="BH300" s="644" t="s">
        <v>3261</v>
      </c>
      <c r="BI300" s="644" t="s">
        <v>3262</v>
      </c>
      <c r="BJ300" s="644" t="s">
        <v>3262</v>
      </c>
      <c r="BK300" s="644" t="s">
        <v>3262</v>
      </c>
      <c r="BL300" s="644"/>
      <c r="BM300" s="644"/>
      <c r="BN300" s="644"/>
      <c r="BO300" s="644" t="s">
        <v>2415</v>
      </c>
      <c r="BP300" s="644" t="s">
        <v>2416</v>
      </c>
      <c r="BQ300" s="644"/>
      <c r="BR300" s="644"/>
      <c r="BS300" s="644"/>
      <c r="BT300" s="644" t="s">
        <v>605</v>
      </c>
      <c r="BU300" s="644" t="s">
        <v>330</v>
      </c>
      <c r="BV300" s="644" t="s">
        <v>331</v>
      </c>
      <c r="BW300" s="644" t="s">
        <v>683</v>
      </c>
      <c r="BX300" s="644" t="s">
        <v>861</v>
      </c>
      <c r="BY300" s="644" t="s">
        <v>861</v>
      </c>
      <c r="BZ300" s="644" t="s">
        <v>3263</v>
      </c>
      <c r="CA300" s="644" t="s">
        <v>3264</v>
      </c>
      <c r="CB300" s="644" t="s">
        <v>610</v>
      </c>
      <c r="CC300" s="648" t="s">
        <v>611</v>
      </c>
      <c r="CD300" s="644"/>
      <c r="CE300" s="644"/>
      <c r="CF300" s="644" t="s">
        <v>613</v>
      </c>
      <c r="CG300" s="644" t="s">
        <v>614</v>
      </c>
      <c r="CH300" s="643" t="s">
        <v>864</v>
      </c>
    </row>
    <row r="301" spans="1:86">
      <c r="A301" s="644" t="s">
        <v>3265</v>
      </c>
      <c r="B301" s="644" t="s">
        <v>314</v>
      </c>
      <c r="C301" s="644" t="s">
        <v>315</v>
      </c>
      <c r="D301" s="644" t="s">
        <v>315</v>
      </c>
      <c r="E301" s="644" t="s">
        <v>316</v>
      </c>
      <c r="F301" s="644" t="s">
        <v>3266</v>
      </c>
      <c r="G301" s="644" t="s">
        <v>317</v>
      </c>
      <c r="H301" s="644" t="s">
        <v>318</v>
      </c>
      <c r="I301" s="644" t="s">
        <v>316</v>
      </c>
      <c r="J301" s="644" t="s">
        <v>315</v>
      </c>
      <c r="M301" s="645">
        <v>44470.149456018502</v>
      </c>
      <c r="N301" s="645">
        <v>44733.8348148148</v>
      </c>
      <c r="O301" s="646">
        <v>4</v>
      </c>
      <c r="P301" s="646">
        <v>16384</v>
      </c>
      <c r="Q301" s="646">
        <v>1</v>
      </c>
      <c r="R301" s="646">
        <v>2</v>
      </c>
      <c r="S301" s="644" t="s">
        <v>337</v>
      </c>
      <c r="T301" s="644" t="s">
        <v>320</v>
      </c>
      <c r="U301" s="644" t="s">
        <v>321</v>
      </c>
      <c r="V301" s="644" t="s">
        <v>321</v>
      </c>
      <c r="W301" s="644" t="s">
        <v>3267</v>
      </c>
      <c r="X301" s="644" t="s">
        <v>3226</v>
      </c>
      <c r="AD301" s="644"/>
      <c r="AE301" s="644"/>
      <c r="AF301" s="646">
        <v>1</v>
      </c>
      <c r="AG301" s="646">
        <v>8192</v>
      </c>
      <c r="AH301" s="644" t="s">
        <v>338</v>
      </c>
      <c r="AK301" s="644" t="s">
        <v>321</v>
      </c>
      <c r="AL301" s="644" t="s">
        <v>322</v>
      </c>
      <c r="AM301" s="644" t="s">
        <v>323</v>
      </c>
      <c r="AN301" s="646">
        <v>-1</v>
      </c>
      <c r="AO301" s="646">
        <v>-1</v>
      </c>
      <c r="AP301" s="646">
        <v>293178</v>
      </c>
      <c r="AQ301" s="646">
        <v>78474</v>
      </c>
      <c r="AR301" s="646">
        <v>61776</v>
      </c>
      <c r="AS301" s="644" t="s">
        <v>324</v>
      </c>
      <c r="AT301" s="644" t="s">
        <v>325</v>
      </c>
      <c r="AU301" s="644" t="s">
        <v>326</v>
      </c>
      <c r="AV301" s="644"/>
      <c r="AW301" s="644"/>
      <c r="AX301" s="644" t="s">
        <v>315</v>
      </c>
      <c r="AY301" s="646">
        <v>0</v>
      </c>
      <c r="AZ301" s="646">
        <v>10000</v>
      </c>
      <c r="BA301" s="644" t="s">
        <v>315</v>
      </c>
      <c r="BB301" s="644" t="s">
        <v>315</v>
      </c>
      <c r="BC301" s="644" t="s">
        <v>327</v>
      </c>
      <c r="BD301" s="646">
        <v>14</v>
      </c>
      <c r="BE301" s="644" t="s">
        <v>328</v>
      </c>
      <c r="BF301" s="644" t="s">
        <v>329</v>
      </c>
      <c r="BG301" s="644"/>
      <c r="BH301" s="644" t="s">
        <v>3268</v>
      </c>
      <c r="BI301" s="644" t="s">
        <v>3269</v>
      </c>
      <c r="BJ301" s="644" t="s">
        <v>3269</v>
      </c>
      <c r="BK301" s="644" t="s">
        <v>3269</v>
      </c>
      <c r="BL301" s="644"/>
      <c r="BM301" s="644"/>
      <c r="BN301" s="644"/>
      <c r="BO301" s="644" t="s">
        <v>3270</v>
      </c>
      <c r="BP301" s="644" t="s">
        <v>3271</v>
      </c>
      <c r="BQ301" s="644"/>
      <c r="BR301" s="644"/>
      <c r="BS301" s="644"/>
      <c r="BT301" s="644" t="s">
        <v>605</v>
      </c>
      <c r="BU301" s="644" t="s">
        <v>330</v>
      </c>
      <c r="BV301" s="644" t="s">
        <v>331</v>
      </c>
      <c r="BW301" s="644" t="s">
        <v>630</v>
      </c>
      <c r="BX301" s="644" t="s">
        <v>861</v>
      </c>
      <c r="BY301" s="644" t="s">
        <v>861</v>
      </c>
      <c r="BZ301" s="644" t="s">
        <v>3272</v>
      </c>
      <c r="CA301" s="644" t="s">
        <v>3273</v>
      </c>
      <c r="CB301" s="644" t="s">
        <v>610</v>
      </c>
      <c r="CC301" s="648" t="s">
        <v>611</v>
      </c>
      <c r="CD301" s="644"/>
      <c r="CE301" s="644"/>
      <c r="CF301" s="644" t="s">
        <v>613</v>
      </c>
      <c r="CG301" s="644" t="s">
        <v>614</v>
      </c>
      <c r="CH301" s="643" t="s">
        <v>864</v>
      </c>
    </row>
    <row r="302" spans="1:86">
      <c r="A302" s="644" t="s">
        <v>3274</v>
      </c>
      <c r="B302" s="644" t="s">
        <v>314</v>
      </c>
      <c r="C302" s="644" t="s">
        <v>315</v>
      </c>
      <c r="D302" s="644" t="s">
        <v>315</v>
      </c>
      <c r="E302" s="644" t="s">
        <v>316</v>
      </c>
      <c r="F302" s="644" t="s">
        <v>3275</v>
      </c>
      <c r="G302" s="644" t="s">
        <v>317</v>
      </c>
      <c r="H302" s="644" t="s">
        <v>318</v>
      </c>
      <c r="I302" s="644" t="s">
        <v>316</v>
      </c>
      <c r="J302" s="644" t="s">
        <v>315</v>
      </c>
      <c r="M302" s="645">
        <v>44470.086597222202</v>
      </c>
      <c r="N302" s="645">
        <v>44733.8348611111</v>
      </c>
      <c r="O302" s="646">
        <v>4</v>
      </c>
      <c r="P302" s="646">
        <v>16384</v>
      </c>
      <c r="Q302" s="646">
        <v>1</v>
      </c>
      <c r="R302" s="646">
        <v>2</v>
      </c>
      <c r="S302" s="644" t="s">
        <v>337</v>
      </c>
      <c r="T302" s="644" t="s">
        <v>320</v>
      </c>
      <c r="U302" s="644" t="s">
        <v>321</v>
      </c>
      <c r="V302" s="644" t="s">
        <v>321</v>
      </c>
      <c r="W302" s="644" t="s">
        <v>3276</v>
      </c>
      <c r="X302" s="644" t="s">
        <v>3226</v>
      </c>
      <c r="AD302" s="644"/>
      <c r="AE302" s="644"/>
      <c r="AF302" s="646">
        <v>1</v>
      </c>
      <c r="AG302" s="646">
        <v>8192</v>
      </c>
      <c r="AH302" s="644" t="s">
        <v>338</v>
      </c>
      <c r="AK302" s="644" t="s">
        <v>321</v>
      </c>
      <c r="AL302" s="644" t="s">
        <v>322</v>
      </c>
      <c r="AM302" s="644" t="s">
        <v>323</v>
      </c>
      <c r="AN302" s="646">
        <v>-1</v>
      </c>
      <c r="AO302" s="646">
        <v>-1</v>
      </c>
      <c r="AP302" s="646">
        <v>293179</v>
      </c>
      <c r="AQ302" s="646">
        <v>81547</v>
      </c>
      <c r="AR302" s="646">
        <v>64848</v>
      </c>
      <c r="AS302" s="644" t="s">
        <v>324</v>
      </c>
      <c r="AT302" s="644" t="s">
        <v>325</v>
      </c>
      <c r="AU302" s="644" t="s">
        <v>326</v>
      </c>
      <c r="AV302" s="644"/>
      <c r="AW302" s="644"/>
      <c r="AX302" s="644" t="s">
        <v>315</v>
      </c>
      <c r="AY302" s="646">
        <v>0</v>
      </c>
      <c r="AZ302" s="646">
        <v>10000</v>
      </c>
      <c r="BA302" s="644" t="s">
        <v>315</v>
      </c>
      <c r="BB302" s="644" t="s">
        <v>315</v>
      </c>
      <c r="BC302" s="644" t="s">
        <v>327</v>
      </c>
      <c r="BD302" s="646">
        <v>14</v>
      </c>
      <c r="BE302" s="644" t="s">
        <v>328</v>
      </c>
      <c r="BF302" s="644" t="s">
        <v>329</v>
      </c>
      <c r="BG302" s="644"/>
      <c r="BH302" s="644" t="s">
        <v>3277</v>
      </c>
      <c r="BI302" s="644" t="s">
        <v>3278</v>
      </c>
      <c r="BJ302" s="644" t="s">
        <v>3278</v>
      </c>
      <c r="BK302" s="644" t="s">
        <v>3278</v>
      </c>
      <c r="BL302" s="644"/>
      <c r="BM302" s="644"/>
      <c r="BN302" s="644"/>
      <c r="BO302" s="644" t="s">
        <v>3279</v>
      </c>
      <c r="BP302" s="644" t="s">
        <v>3280</v>
      </c>
      <c r="BQ302" s="644"/>
      <c r="BR302" s="644"/>
      <c r="BS302" s="644"/>
      <c r="BT302" s="644" t="s">
        <v>605</v>
      </c>
      <c r="BU302" s="644" t="s">
        <v>330</v>
      </c>
      <c r="BV302" s="644" t="s">
        <v>331</v>
      </c>
      <c r="BW302" s="644" t="s">
        <v>646</v>
      </c>
      <c r="BX302" s="644" t="s">
        <v>861</v>
      </c>
      <c r="BY302" s="644" t="s">
        <v>861</v>
      </c>
      <c r="BZ302" s="644" t="s">
        <v>3281</v>
      </c>
      <c r="CA302" s="644" t="s">
        <v>3282</v>
      </c>
      <c r="CB302" s="644" t="s">
        <v>610</v>
      </c>
      <c r="CC302" s="648" t="s">
        <v>611</v>
      </c>
      <c r="CD302" s="644"/>
      <c r="CE302" s="644"/>
      <c r="CF302" s="644" t="s">
        <v>613</v>
      </c>
      <c r="CG302" s="644" t="s">
        <v>614</v>
      </c>
      <c r="CH302" s="643" t="s">
        <v>864</v>
      </c>
    </row>
    <row r="303" spans="1:86">
      <c r="A303" s="644" t="s">
        <v>3283</v>
      </c>
      <c r="B303" s="644" t="s">
        <v>314</v>
      </c>
      <c r="C303" s="644" t="s">
        <v>315</v>
      </c>
      <c r="D303" s="644" t="s">
        <v>315</v>
      </c>
      <c r="E303" s="644" t="s">
        <v>316</v>
      </c>
      <c r="F303" s="644" t="s">
        <v>3284</v>
      </c>
      <c r="G303" s="644" t="s">
        <v>317</v>
      </c>
      <c r="H303" s="644" t="s">
        <v>318</v>
      </c>
      <c r="I303" s="644" t="s">
        <v>316</v>
      </c>
      <c r="J303" s="644" t="s">
        <v>315</v>
      </c>
      <c r="M303" s="645">
        <v>44470.155162037001</v>
      </c>
      <c r="N303" s="645">
        <v>44733.834884259297</v>
      </c>
      <c r="O303" s="646">
        <v>4</v>
      </c>
      <c r="P303" s="646">
        <v>24576</v>
      </c>
      <c r="Q303" s="646">
        <v>1</v>
      </c>
      <c r="R303" s="646">
        <v>2</v>
      </c>
      <c r="S303" s="644" t="s">
        <v>337</v>
      </c>
      <c r="T303" s="644" t="s">
        <v>320</v>
      </c>
      <c r="U303" s="644" t="s">
        <v>321</v>
      </c>
      <c r="V303" s="644" t="s">
        <v>321</v>
      </c>
      <c r="W303" s="644" t="s">
        <v>3285</v>
      </c>
      <c r="X303" s="644" t="s">
        <v>3226</v>
      </c>
      <c r="AD303" s="644"/>
      <c r="AE303" s="644"/>
      <c r="AF303" s="646">
        <v>1</v>
      </c>
      <c r="AG303" s="646">
        <v>8192</v>
      </c>
      <c r="AH303" s="644" t="s">
        <v>338</v>
      </c>
      <c r="AK303" s="644" t="s">
        <v>321</v>
      </c>
      <c r="AL303" s="644" t="s">
        <v>322</v>
      </c>
      <c r="AM303" s="644" t="s">
        <v>323</v>
      </c>
      <c r="AN303" s="646">
        <v>-1</v>
      </c>
      <c r="AO303" s="646">
        <v>-1</v>
      </c>
      <c r="AP303" s="646">
        <v>434446</v>
      </c>
      <c r="AQ303" s="646">
        <v>247002</v>
      </c>
      <c r="AR303" s="646">
        <v>222156</v>
      </c>
      <c r="AS303" s="644" t="s">
        <v>324</v>
      </c>
      <c r="AT303" s="644" t="s">
        <v>325</v>
      </c>
      <c r="AU303" s="644" t="s">
        <v>326</v>
      </c>
      <c r="AV303" s="644"/>
      <c r="AW303" s="644"/>
      <c r="AX303" s="644" t="s">
        <v>315</v>
      </c>
      <c r="AY303" s="646">
        <v>0</v>
      </c>
      <c r="AZ303" s="646">
        <v>10000</v>
      </c>
      <c r="BA303" s="644" t="s">
        <v>315</v>
      </c>
      <c r="BB303" s="644" t="s">
        <v>315</v>
      </c>
      <c r="BC303" s="644" t="s">
        <v>327</v>
      </c>
      <c r="BD303" s="646">
        <v>14</v>
      </c>
      <c r="BE303" s="644" t="s">
        <v>328</v>
      </c>
      <c r="BF303" s="644" t="s">
        <v>329</v>
      </c>
      <c r="BG303" s="644"/>
      <c r="BH303" s="644" t="s">
        <v>3286</v>
      </c>
      <c r="BI303" s="644" t="s">
        <v>3287</v>
      </c>
      <c r="BJ303" s="644" t="s">
        <v>3287</v>
      </c>
      <c r="BK303" s="644" t="s">
        <v>3287</v>
      </c>
      <c r="BL303" s="644"/>
      <c r="BM303" s="644"/>
      <c r="BN303" s="644"/>
      <c r="BO303" s="644" t="s">
        <v>3288</v>
      </c>
      <c r="BP303" s="644" t="s">
        <v>3289</v>
      </c>
      <c r="BQ303" s="644"/>
      <c r="BR303" s="644"/>
      <c r="BS303" s="644"/>
      <c r="BT303" s="644" t="s">
        <v>605</v>
      </c>
      <c r="BU303" s="644" t="s">
        <v>330</v>
      </c>
      <c r="BV303" s="644" t="s">
        <v>331</v>
      </c>
      <c r="BW303" s="644" t="s">
        <v>646</v>
      </c>
      <c r="BX303" s="644" t="s">
        <v>861</v>
      </c>
      <c r="BY303" s="644" t="s">
        <v>861</v>
      </c>
      <c r="BZ303" s="644" t="s">
        <v>3290</v>
      </c>
      <c r="CA303" s="644" t="s">
        <v>3291</v>
      </c>
      <c r="CB303" s="644" t="s">
        <v>610</v>
      </c>
      <c r="CC303" s="648" t="s">
        <v>611</v>
      </c>
      <c r="CD303" s="644"/>
      <c r="CE303" s="644"/>
      <c r="CF303" s="644" t="s">
        <v>613</v>
      </c>
      <c r="CG303" s="644" t="s">
        <v>614</v>
      </c>
      <c r="CH303" s="643" t="s">
        <v>864</v>
      </c>
    </row>
    <row r="304" spans="1:86">
      <c r="A304" s="644" t="s">
        <v>3292</v>
      </c>
      <c r="B304" s="644" t="s">
        <v>314</v>
      </c>
      <c r="C304" s="644" t="s">
        <v>315</v>
      </c>
      <c r="D304" s="644" t="s">
        <v>315</v>
      </c>
      <c r="E304" s="644" t="s">
        <v>316</v>
      </c>
      <c r="F304" s="644" t="s">
        <v>3293</v>
      </c>
      <c r="G304" s="644" t="s">
        <v>317</v>
      </c>
      <c r="H304" s="644" t="s">
        <v>318</v>
      </c>
      <c r="I304" s="644" t="s">
        <v>316</v>
      </c>
      <c r="J304" s="644" t="s">
        <v>315</v>
      </c>
      <c r="M304" s="645">
        <v>44397.668703703697</v>
      </c>
      <c r="N304" s="645">
        <v>44739.536898148202</v>
      </c>
      <c r="O304" s="646">
        <v>4</v>
      </c>
      <c r="P304" s="646">
        <v>65536</v>
      </c>
      <c r="Q304" s="646">
        <v>1</v>
      </c>
      <c r="R304" s="646">
        <v>5</v>
      </c>
      <c r="S304" s="644" t="s">
        <v>319</v>
      </c>
      <c r="T304" s="644" t="s">
        <v>320</v>
      </c>
      <c r="U304" s="644" t="s">
        <v>321</v>
      </c>
      <c r="V304" s="644" t="s">
        <v>321</v>
      </c>
      <c r="W304" s="644" t="s">
        <v>3294</v>
      </c>
      <c r="X304" s="644" t="s">
        <v>3226</v>
      </c>
      <c r="AD304" s="644"/>
      <c r="AE304" s="644"/>
      <c r="AF304" s="646">
        <v>1</v>
      </c>
      <c r="AG304" s="646">
        <v>8192</v>
      </c>
      <c r="AH304" s="644" t="s">
        <v>338</v>
      </c>
      <c r="AK304" s="644" t="s">
        <v>321</v>
      </c>
      <c r="AL304" s="644" t="s">
        <v>322</v>
      </c>
      <c r="AM304" s="644" t="s">
        <v>323</v>
      </c>
      <c r="AN304" s="646">
        <v>-1</v>
      </c>
      <c r="AO304" s="646">
        <v>-1</v>
      </c>
      <c r="AP304" s="646">
        <v>3907691</v>
      </c>
      <c r="AQ304" s="646">
        <v>3544883</v>
      </c>
      <c r="AR304" s="646">
        <v>3479244</v>
      </c>
      <c r="AS304" s="644" t="s">
        <v>324</v>
      </c>
      <c r="AT304" s="644" t="s">
        <v>325</v>
      </c>
      <c r="AU304" s="644" t="s">
        <v>326</v>
      </c>
      <c r="AV304" s="644"/>
      <c r="AW304" s="644"/>
      <c r="AX304" s="644" t="s">
        <v>315</v>
      </c>
      <c r="AY304" s="646">
        <v>0</v>
      </c>
      <c r="AZ304" s="646">
        <v>10000</v>
      </c>
      <c r="BA304" s="644" t="s">
        <v>315</v>
      </c>
      <c r="BB304" s="644" t="s">
        <v>315</v>
      </c>
      <c r="BC304" s="644" t="s">
        <v>327</v>
      </c>
      <c r="BD304" s="646">
        <v>15</v>
      </c>
      <c r="BE304" s="644" t="s">
        <v>909</v>
      </c>
      <c r="BF304" s="644" t="s">
        <v>329</v>
      </c>
      <c r="BG304" s="644"/>
      <c r="BH304" s="644" t="s">
        <v>3295</v>
      </c>
      <c r="BI304" s="644" t="s">
        <v>3296</v>
      </c>
      <c r="BJ304" s="644" t="s">
        <v>3296</v>
      </c>
      <c r="BK304" s="644" t="s">
        <v>3296</v>
      </c>
      <c r="BL304" s="644"/>
      <c r="BM304" s="644"/>
      <c r="BN304" s="644"/>
      <c r="BO304" s="644" t="s">
        <v>3297</v>
      </c>
      <c r="BP304" s="644"/>
      <c r="BQ304" s="644"/>
      <c r="BR304" s="644"/>
      <c r="BS304" s="644"/>
      <c r="BT304" s="644" t="s">
        <v>605</v>
      </c>
      <c r="BU304" s="644" t="s">
        <v>330</v>
      </c>
      <c r="BV304" s="644" t="s">
        <v>331</v>
      </c>
      <c r="BW304" s="644" t="s">
        <v>660</v>
      </c>
      <c r="BX304" s="644" t="s">
        <v>861</v>
      </c>
      <c r="BY304" s="644" t="s">
        <v>861</v>
      </c>
      <c r="BZ304" s="644" t="s">
        <v>3298</v>
      </c>
      <c r="CA304" s="644" t="s">
        <v>3299</v>
      </c>
      <c r="CB304" s="644" t="s">
        <v>610</v>
      </c>
      <c r="CC304" s="648" t="s">
        <v>611</v>
      </c>
      <c r="CD304" s="644"/>
      <c r="CE304" s="644" t="s">
        <v>612</v>
      </c>
      <c r="CF304" s="644" t="s">
        <v>613</v>
      </c>
      <c r="CG304" s="644" t="s">
        <v>614</v>
      </c>
      <c r="CH304" s="643" t="s">
        <v>864</v>
      </c>
    </row>
    <row r="305" spans="1:86">
      <c r="A305" s="644" t="s">
        <v>3300</v>
      </c>
      <c r="B305" s="644" t="s">
        <v>314</v>
      </c>
      <c r="C305" s="644" t="s">
        <v>315</v>
      </c>
      <c r="D305" s="644" t="s">
        <v>315</v>
      </c>
      <c r="E305" s="644" t="s">
        <v>316</v>
      </c>
      <c r="F305" s="644" t="s">
        <v>3301</v>
      </c>
      <c r="G305" s="644" t="s">
        <v>317</v>
      </c>
      <c r="H305" s="644" t="s">
        <v>318</v>
      </c>
      <c r="I305" s="644" t="s">
        <v>316</v>
      </c>
      <c r="J305" s="644" t="s">
        <v>315</v>
      </c>
      <c r="M305" s="645">
        <v>44397.669212963003</v>
      </c>
      <c r="N305" s="645">
        <v>44733.834965277798</v>
      </c>
      <c r="O305" s="646">
        <v>4</v>
      </c>
      <c r="P305" s="646">
        <v>65536</v>
      </c>
      <c r="Q305" s="646">
        <v>1</v>
      </c>
      <c r="R305" s="646">
        <v>5</v>
      </c>
      <c r="S305" s="644" t="s">
        <v>319</v>
      </c>
      <c r="T305" s="644" t="s">
        <v>320</v>
      </c>
      <c r="U305" s="644" t="s">
        <v>321</v>
      </c>
      <c r="V305" s="644" t="s">
        <v>321</v>
      </c>
      <c r="W305" s="644" t="s">
        <v>3302</v>
      </c>
      <c r="X305" s="644" t="s">
        <v>3226</v>
      </c>
      <c r="AD305" s="644"/>
      <c r="AE305" s="644"/>
      <c r="AF305" s="646">
        <v>1</v>
      </c>
      <c r="AG305" s="646">
        <v>8192</v>
      </c>
      <c r="AH305" s="644" t="s">
        <v>338</v>
      </c>
      <c r="AK305" s="644" t="s">
        <v>321</v>
      </c>
      <c r="AL305" s="644" t="s">
        <v>322</v>
      </c>
      <c r="AM305" s="644" t="s">
        <v>323</v>
      </c>
      <c r="AN305" s="646">
        <v>-1</v>
      </c>
      <c r="AO305" s="646">
        <v>-1</v>
      </c>
      <c r="AP305" s="646">
        <v>3881891</v>
      </c>
      <c r="AQ305" s="646">
        <v>3444567</v>
      </c>
      <c r="AR305" s="646">
        <v>3378808</v>
      </c>
      <c r="AS305" s="644" t="s">
        <v>324</v>
      </c>
      <c r="AT305" s="644" t="s">
        <v>325</v>
      </c>
      <c r="AU305" s="644" t="s">
        <v>326</v>
      </c>
      <c r="AV305" s="644"/>
      <c r="AW305" s="644"/>
      <c r="AX305" s="644" t="s">
        <v>315</v>
      </c>
      <c r="AY305" s="646">
        <v>0</v>
      </c>
      <c r="AZ305" s="646">
        <v>10000</v>
      </c>
      <c r="BA305" s="644" t="s">
        <v>315</v>
      </c>
      <c r="BB305" s="644" t="s">
        <v>315</v>
      </c>
      <c r="BC305" s="644" t="s">
        <v>327</v>
      </c>
      <c r="BD305" s="646">
        <v>15</v>
      </c>
      <c r="BE305" s="644" t="s">
        <v>909</v>
      </c>
      <c r="BF305" s="644" t="s">
        <v>329</v>
      </c>
      <c r="BG305" s="644"/>
      <c r="BH305" s="644" t="s">
        <v>3303</v>
      </c>
      <c r="BI305" s="644" t="s">
        <v>3304</v>
      </c>
      <c r="BJ305" s="644" t="s">
        <v>3304</v>
      </c>
      <c r="BK305" s="644" t="s">
        <v>3304</v>
      </c>
      <c r="BL305" s="644"/>
      <c r="BM305" s="644"/>
      <c r="BN305" s="644"/>
      <c r="BO305" s="644" t="s">
        <v>3305</v>
      </c>
      <c r="BP305" s="644"/>
      <c r="BQ305" s="644"/>
      <c r="BR305" s="644"/>
      <c r="BS305" s="644"/>
      <c r="BT305" s="644"/>
      <c r="BU305" s="644" t="s">
        <v>330</v>
      </c>
      <c r="BV305" s="644" t="s">
        <v>331</v>
      </c>
      <c r="BW305" s="644" t="s">
        <v>653</v>
      </c>
      <c r="BX305" s="644" t="s">
        <v>861</v>
      </c>
      <c r="BY305" s="644" t="s">
        <v>861</v>
      </c>
      <c r="BZ305" s="644" t="s">
        <v>3306</v>
      </c>
      <c r="CA305" s="644" t="s">
        <v>3307</v>
      </c>
      <c r="CB305" s="644" t="s">
        <v>610</v>
      </c>
      <c r="CC305" s="648" t="s">
        <v>611</v>
      </c>
      <c r="CD305" s="644"/>
      <c r="CE305" s="644" t="s">
        <v>612</v>
      </c>
      <c r="CF305" s="644" t="s">
        <v>613</v>
      </c>
      <c r="CG305" s="644" t="s">
        <v>614</v>
      </c>
      <c r="CH305" s="643" t="s">
        <v>864</v>
      </c>
    </row>
    <row r="306" spans="1:86">
      <c r="A306" s="644" t="s">
        <v>3308</v>
      </c>
      <c r="B306" s="644" t="s">
        <v>314</v>
      </c>
      <c r="C306" s="644" t="s">
        <v>315</v>
      </c>
      <c r="D306" s="644" t="s">
        <v>315</v>
      </c>
      <c r="E306" s="644" t="s">
        <v>316</v>
      </c>
      <c r="F306" s="644" t="s">
        <v>3309</v>
      </c>
      <c r="G306" s="644" t="s">
        <v>317</v>
      </c>
      <c r="H306" s="644" t="s">
        <v>318</v>
      </c>
      <c r="I306" s="644" t="s">
        <v>316</v>
      </c>
      <c r="J306" s="644" t="s">
        <v>315</v>
      </c>
      <c r="M306" s="645">
        <v>44435.617060185199</v>
      </c>
      <c r="N306" s="645">
        <v>44733.833888888897</v>
      </c>
      <c r="O306" s="646">
        <v>2</v>
      </c>
      <c r="P306" s="646">
        <v>8192</v>
      </c>
      <c r="Q306" s="646">
        <v>1</v>
      </c>
      <c r="R306" s="646">
        <v>2</v>
      </c>
      <c r="S306" s="644" t="s">
        <v>319</v>
      </c>
      <c r="T306" s="644" t="s">
        <v>320</v>
      </c>
      <c r="U306" s="644" t="s">
        <v>321</v>
      </c>
      <c r="V306" s="644" t="s">
        <v>321</v>
      </c>
      <c r="W306" s="644" t="s">
        <v>3310</v>
      </c>
      <c r="X306" s="644" t="s">
        <v>1614</v>
      </c>
      <c r="AD306" s="644"/>
      <c r="AE306" s="644"/>
      <c r="AF306" s="646">
        <v>1</v>
      </c>
      <c r="AG306" s="646">
        <v>8192</v>
      </c>
      <c r="AH306" s="644" t="s">
        <v>338</v>
      </c>
      <c r="AK306" s="644" t="s">
        <v>321</v>
      </c>
      <c r="AL306" s="644" t="s">
        <v>322</v>
      </c>
      <c r="AM306" s="644" t="s">
        <v>323</v>
      </c>
      <c r="AN306" s="646">
        <v>-1</v>
      </c>
      <c r="AO306" s="646">
        <v>-1</v>
      </c>
      <c r="AP306" s="646">
        <v>182383</v>
      </c>
      <c r="AQ306" s="646">
        <v>52259</v>
      </c>
      <c r="AR306" s="646">
        <v>43956</v>
      </c>
      <c r="AS306" s="644" t="s">
        <v>324</v>
      </c>
      <c r="AT306" s="644" t="s">
        <v>325</v>
      </c>
      <c r="AU306" s="644" t="s">
        <v>326</v>
      </c>
      <c r="AV306" s="644"/>
      <c r="AW306" s="644"/>
      <c r="AX306" s="644" t="s">
        <v>315</v>
      </c>
      <c r="AY306" s="646">
        <v>0</v>
      </c>
      <c r="AZ306" s="646">
        <v>10000</v>
      </c>
      <c r="BA306" s="644" t="s">
        <v>315</v>
      </c>
      <c r="BB306" s="644" t="s">
        <v>315</v>
      </c>
      <c r="BC306" s="644" t="s">
        <v>327</v>
      </c>
      <c r="BD306" s="646">
        <v>15</v>
      </c>
      <c r="BE306" s="644" t="s">
        <v>328</v>
      </c>
      <c r="BF306" s="644" t="s">
        <v>329</v>
      </c>
      <c r="BG306" s="644"/>
      <c r="BH306" s="644" t="s">
        <v>3311</v>
      </c>
      <c r="BI306" s="644" t="s">
        <v>3312</v>
      </c>
      <c r="BJ306" s="644" t="s">
        <v>3312</v>
      </c>
      <c r="BK306" s="644" t="s">
        <v>3312</v>
      </c>
      <c r="BL306" s="644"/>
      <c r="BM306" s="644"/>
      <c r="BN306" s="644"/>
      <c r="BO306" s="644" t="s">
        <v>3313</v>
      </c>
      <c r="BP306" s="644" t="s">
        <v>3314</v>
      </c>
      <c r="BQ306" s="644"/>
      <c r="BR306" s="644"/>
      <c r="BS306" s="644"/>
      <c r="BT306" s="644" t="s">
        <v>605</v>
      </c>
      <c r="BU306" s="644" t="s">
        <v>330</v>
      </c>
      <c r="BV306" s="644" t="s">
        <v>331</v>
      </c>
      <c r="BW306" s="644" t="s">
        <v>660</v>
      </c>
      <c r="BX306" s="644" t="s">
        <v>861</v>
      </c>
      <c r="BY306" s="644" t="s">
        <v>861</v>
      </c>
      <c r="BZ306" s="644" t="s">
        <v>3315</v>
      </c>
      <c r="CA306" s="644" t="s">
        <v>3316</v>
      </c>
      <c r="CB306" s="644" t="s">
        <v>610</v>
      </c>
      <c r="CC306" s="648" t="s">
        <v>611</v>
      </c>
      <c r="CD306" s="644"/>
      <c r="CE306" s="644"/>
      <c r="CF306" s="644" t="s">
        <v>613</v>
      </c>
      <c r="CG306" s="644" t="s">
        <v>614</v>
      </c>
      <c r="CH306" s="643" t="s">
        <v>864</v>
      </c>
    </row>
    <row r="307" spans="1:86">
      <c r="A307" s="644" t="s">
        <v>3317</v>
      </c>
      <c r="B307" s="644" t="s">
        <v>314</v>
      </c>
      <c r="C307" s="644" t="s">
        <v>315</v>
      </c>
      <c r="D307" s="644" t="s">
        <v>315</v>
      </c>
      <c r="E307" s="644" t="s">
        <v>316</v>
      </c>
      <c r="F307" s="644" t="s">
        <v>3318</v>
      </c>
      <c r="G307" s="644" t="s">
        <v>317</v>
      </c>
      <c r="H307" s="644" t="s">
        <v>318</v>
      </c>
      <c r="I307" s="644" t="s">
        <v>316</v>
      </c>
      <c r="J307" s="644" t="s">
        <v>315</v>
      </c>
      <c r="M307" s="645">
        <v>44718.572962963</v>
      </c>
      <c r="N307" s="645">
        <v>44733.8374189815</v>
      </c>
      <c r="O307" s="646">
        <v>4</v>
      </c>
      <c r="P307" s="646">
        <v>24576</v>
      </c>
      <c r="Q307" s="646">
        <v>1</v>
      </c>
      <c r="R307" s="646">
        <v>2</v>
      </c>
      <c r="S307" s="644" t="s">
        <v>319</v>
      </c>
      <c r="T307" s="644" t="s">
        <v>320</v>
      </c>
      <c r="U307" s="644" t="s">
        <v>321</v>
      </c>
      <c r="V307" s="644" t="s">
        <v>321</v>
      </c>
      <c r="W307" s="644" t="s">
        <v>3319</v>
      </c>
      <c r="X307" s="644" t="s">
        <v>757</v>
      </c>
      <c r="AD307" s="644"/>
      <c r="AE307" s="644"/>
      <c r="AF307" s="646">
        <v>1</v>
      </c>
      <c r="AG307" s="646">
        <v>8192</v>
      </c>
      <c r="AH307" s="644" t="s">
        <v>338</v>
      </c>
      <c r="AK307" s="644" t="s">
        <v>321</v>
      </c>
      <c r="AL307" s="644" t="s">
        <v>322</v>
      </c>
      <c r="AM307" s="644" t="s">
        <v>323</v>
      </c>
      <c r="AN307" s="646">
        <v>-1</v>
      </c>
      <c r="AO307" s="646">
        <v>-1</v>
      </c>
      <c r="AP307" s="646">
        <v>454744</v>
      </c>
      <c r="AQ307" s="646">
        <v>57664</v>
      </c>
      <c r="AR307" s="646">
        <v>33000</v>
      </c>
      <c r="AS307" s="644" t="s">
        <v>324</v>
      </c>
      <c r="AT307" s="644" t="s">
        <v>325</v>
      </c>
      <c r="AU307" s="644" t="s">
        <v>326</v>
      </c>
      <c r="AV307" s="644"/>
      <c r="AW307" s="644"/>
      <c r="AX307" s="644" t="s">
        <v>315</v>
      </c>
      <c r="AY307" s="646">
        <v>0</v>
      </c>
      <c r="AZ307" s="646">
        <v>10000</v>
      </c>
      <c r="BA307" s="644" t="s">
        <v>315</v>
      </c>
      <c r="BB307" s="644" t="s">
        <v>315</v>
      </c>
      <c r="BC307" s="644" t="s">
        <v>327</v>
      </c>
      <c r="BD307" s="646">
        <v>15</v>
      </c>
      <c r="BE307" s="644" t="s">
        <v>328</v>
      </c>
      <c r="BF307" s="644" t="s">
        <v>329</v>
      </c>
      <c r="BG307" s="644"/>
      <c r="BH307" s="644" t="s">
        <v>3320</v>
      </c>
      <c r="BI307" s="644" t="s">
        <v>3321</v>
      </c>
      <c r="BJ307" s="644" t="s">
        <v>3321</v>
      </c>
      <c r="BK307" s="644" t="s">
        <v>3321</v>
      </c>
      <c r="BL307" s="644" t="s">
        <v>3322</v>
      </c>
      <c r="BM307" s="644"/>
      <c r="BN307" s="644"/>
      <c r="BO307" s="644" t="s">
        <v>3323</v>
      </c>
      <c r="BP307" s="644" t="s">
        <v>3324</v>
      </c>
      <c r="BQ307" s="644"/>
      <c r="BR307" s="644"/>
      <c r="BS307" s="644"/>
      <c r="BT307" s="644" t="s">
        <v>605</v>
      </c>
      <c r="BU307" s="644" t="s">
        <v>330</v>
      </c>
      <c r="BV307" s="644" t="s">
        <v>331</v>
      </c>
      <c r="BW307" s="644" t="s">
        <v>742</v>
      </c>
      <c r="BX307" s="644" t="s">
        <v>861</v>
      </c>
      <c r="BY307" s="644" t="s">
        <v>861</v>
      </c>
      <c r="BZ307" s="644" t="s">
        <v>3325</v>
      </c>
      <c r="CA307" s="644" t="s">
        <v>3326</v>
      </c>
      <c r="CB307" s="644" t="s">
        <v>610</v>
      </c>
      <c r="CC307" s="648" t="s">
        <v>611</v>
      </c>
      <c r="CD307" s="644"/>
      <c r="CE307" s="644"/>
      <c r="CF307" s="644" t="s">
        <v>613</v>
      </c>
      <c r="CG307" s="644" t="s">
        <v>614</v>
      </c>
      <c r="CH307" s="643" t="s">
        <v>864</v>
      </c>
    </row>
    <row r="308" spans="1:86">
      <c r="A308" s="644" t="s">
        <v>3327</v>
      </c>
      <c r="B308" s="644" t="s">
        <v>314</v>
      </c>
      <c r="C308" s="644" t="s">
        <v>315</v>
      </c>
      <c r="D308" s="644" t="s">
        <v>315</v>
      </c>
      <c r="E308" s="644" t="s">
        <v>316</v>
      </c>
      <c r="F308" s="644" t="s">
        <v>3328</v>
      </c>
      <c r="G308" s="644" t="s">
        <v>317</v>
      </c>
      <c r="H308" s="644" t="s">
        <v>318</v>
      </c>
      <c r="I308" s="644" t="s">
        <v>316</v>
      </c>
      <c r="J308" s="644" t="s">
        <v>315</v>
      </c>
      <c r="M308" s="645">
        <v>44718.643298611103</v>
      </c>
      <c r="N308" s="645">
        <v>44733.837395833303</v>
      </c>
      <c r="O308" s="646">
        <v>4</v>
      </c>
      <c r="P308" s="646">
        <v>65536</v>
      </c>
      <c r="Q308" s="646">
        <v>1</v>
      </c>
      <c r="R308" s="646">
        <v>2</v>
      </c>
      <c r="S308" s="644" t="s">
        <v>319</v>
      </c>
      <c r="T308" s="644" t="s">
        <v>320</v>
      </c>
      <c r="U308" s="644" t="s">
        <v>321</v>
      </c>
      <c r="V308" s="644" t="s">
        <v>321</v>
      </c>
      <c r="W308" s="644" t="s">
        <v>3329</v>
      </c>
      <c r="X308" s="644" t="s">
        <v>757</v>
      </c>
      <c r="AD308" s="644"/>
      <c r="AE308" s="644"/>
      <c r="AF308" s="646">
        <v>1</v>
      </c>
      <c r="AG308" s="646">
        <v>8192</v>
      </c>
      <c r="AH308" s="644" t="s">
        <v>338</v>
      </c>
      <c r="AK308" s="644" t="s">
        <v>321</v>
      </c>
      <c r="AL308" s="644" t="s">
        <v>322</v>
      </c>
      <c r="AM308" s="644" t="s">
        <v>323</v>
      </c>
      <c r="AN308" s="646">
        <v>-1</v>
      </c>
      <c r="AO308" s="646">
        <v>-1</v>
      </c>
      <c r="AP308" s="646">
        <v>495704</v>
      </c>
      <c r="AQ308" s="646">
        <v>96708</v>
      </c>
      <c r="AR308" s="646">
        <v>31084</v>
      </c>
      <c r="AS308" s="644" t="s">
        <v>324</v>
      </c>
      <c r="AT308" s="644" t="s">
        <v>325</v>
      </c>
      <c r="AU308" s="644" t="s">
        <v>326</v>
      </c>
      <c r="AV308" s="644"/>
      <c r="AW308" s="644"/>
      <c r="AX308" s="644" t="s">
        <v>315</v>
      </c>
      <c r="AY308" s="646">
        <v>0</v>
      </c>
      <c r="AZ308" s="646">
        <v>10000</v>
      </c>
      <c r="BA308" s="644" t="s">
        <v>315</v>
      </c>
      <c r="BB308" s="644" t="s">
        <v>315</v>
      </c>
      <c r="BC308" s="644" t="s">
        <v>327</v>
      </c>
      <c r="BD308" s="646">
        <v>15</v>
      </c>
      <c r="BE308" s="644" t="s">
        <v>328</v>
      </c>
      <c r="BF308" s="644" t="s">
        <v>329</v>
      </c>
      <c r="BG308" s="644"/>
      <c r="BH308" s="644" t="s">
        <v>3330</v>
      </c>
      <c r="BI308" s="644" t="s">
        <v>3331</v>
      </c>
      <c r="BJ308" s="644" t="s">
        <v>3331</v>
      </c>
      <c r="BK308" s="644" t="s">
        <v>3331</v>
      </c>
      <c r="BL308" s="644" t="s">
        <v>3332</v>
      </c>
      <c r="BM308" s="644"/>
      <c r="BN308" s="644"/>
      <c r="BO308" s="644" t="s">
        <v>1211</v>
      </c>
      <c r="BP308" s="644" t="s">
        <v>1212</v>
      </c>
      <c r="BQ308" s="644"/>
      <c r="BR308" s="644"/>
      <c r="BS308" s="644"/>
      <c r="BT308" s="644" t="s">
        <v>605</v>
      </c>
      <c r="BU308" s="644" t="s">
        <v>330</v>
      </c>
      <c r="BV308" s="644" t="s">
        <v>331</v>
      </c>
      <c r="BW308" s="644" t="s">
        <v>742</v>
      </c>
      <c r="BX308" s="644" t="s">
        <v>861</v>
      </c>
      <c r="BY308" s="644" t="s">
        <v>861</v>
      </c>
      <c r="BZ308" s="644" t="s">
        <v>3333</v>
      </c>
      <c r="CA308" s="644" t="s">
        <v>3334</v>
      </c>
      <c r="CB308" s="644" t="s">
        <v>610</v>
      </c>
      <c r="CC308" s="648" t="s">
        <v>611</v>
      </c>
      <c r="CD308" s="644"/>
      <c r="CE308" s="644"/>
      <c r="CF308" s="644" t="s">
        <v>613</v>
      </c>
      <c r="CG308" s="644" t="s">
        <v>614</v>
      </c>
      <c r="CH308" s="643" t="s">
        <v>864</v>
      </c>
    </row>
    <row r="309" spans="1:86">
      <c r="A309" s="644" t="s">
        <v>3335</v>
      </c>
      <c r="B309" s="644" t="s">
        <v>314</v>
      </c>
      <c r="C309" s="644" t="s">
        <v>315</v>
      </c>
      <c r="D309" s="644" t="s">
        <v>315</v>
      </c>
      <c r="E309" s="644" t="s">
        <v>316</v>
      </c>
      <c r="F309" s="644" t="s">
        <v>3336</v>
      </c>
      <c r="G309" s="644" t="s">
        <v>317</v>
      </c>
      <c r="H309" s="644" t="s">
        <v>318</v>
      </c>
      <c r="I309" s="644" t="s">
        <v>316</v>
      </c>
      <c r="J309" s="644" t="s">
        <v>315</v>
      </c>
      <c r="M309" s="645">
        <v>44718.679930555598</v>
      </c>
      <c r="N309" s="645">
        <v>44733.837442129603</v>
      </c>
      <c r="O309" s="646">
        <v>4</v>
      </c>
      <c r="P309" s="646">
        <v>32768</v>
      </c>
      <c r="Q309" s="646">
        <v>1</v>
      </c>
      <c r="R309" s="646">
        <v>2</v>
      </c>
      <c r="S309" s="644" t="s">
        <v>319</v>
      </c>
      <c r="T309" s="644" t="s">
        <v>320</v>
      </c>
      <c r="U309" s="644" t="s">
        <v>321</v>
      </c>
      <c r="V309" s="644" t="s">
        <v>321</v>
      </c>
      <c r="W309" s="644" t="s">
        <v>3337</v>
      </c>
      <c r="X309" s="644" t="s">
        <v>757</v>
      </c>
      <c r="AD309" s="644"/>
      <c r="AE309" s="644"/>
      <c r="AF309" s="646">
        <v>1</v>
      </c>
      <c r="AG309" s="646">
        <v>8192</v>
      </c>
      <c r="AH309" s="644" t="s">
        <v>338</v>
      </c>
      <c r="AK309" s="644" t="s">
        <v>321</v>
      </c>
      <c r="AL309" s="644" t="s">
        <v>322</v>
      </c>
      <c r="AM309" s="644" t="s">
        <v>323</v>
      </c>
      <c r="AN309" s="646">
        <v>-1</v>
      </c>
      <c r="AO309" s="646">
        <v>-1</v>
      </c>
      <c r="AP309" s="646">
        <v>462937</v>
      </c>
      <c r="AQ309" s="646">
        <v>61977</v>
      </c>
      <c r="AR309" s="646">
        <v>29120</v>
      </c>
      <c r="AS309" s="644" t="s">
        <v>324</v>
      </c>
      <c r="AT309" s="644" t="s">
        <v>325</v>
      </c>
      <c r="AU309" s="644" t="s">
        <v>326</v>
      </c>
      <c r="AV309" s="644"/>
      <c r="AW309" s="644"/>
      <c r="AX309" s="644" t="s">
        <v>315</v>
      </c>
      <c r="AY309" s="646">
        <v>0</v>
      </c>
      <c r="AZ309" s="646">
        <v>10000</v>
      </c>
      <c r="BA309" s="644" t="s">
        <v>315</v>
      </c>
      <c r="BB309" s="644" t="s">
        <v>315</v>
      </c>
      <c r="BC309" s="644" t="s">
        <v>327</v>
      </c>
      <c r="BD309" s="646">
        <v>15</v>
      </c>
      <c r="BE309" s="644" t="s">
        <v>328</v>
      </c>
      <c r="BF309" s="644" t="s">
        <v>329</v>
      </c>
      <c r="BG309" s="644"/>
      <c r="BH309" s="644" t="s">
        <v>3338</v>
      </c>
      <c r="BI309" s="644" t="s">
        <v>3339</v>
      </c>
      <c r="BJ309" s="644" t="s">
        <v>3339</v>
      </c>
      <c r="BK309" s="644" t="s">
        <v>3339</v>
      </c>
      <c r="BL309" s="644" t="s">
        <v>3340</v>
      </c>
      <c r="BM309" s="644"/>
      <c r="BN309" s="644"/>
      <c r="BO309" s="644" t="s">
        <v>3341</v>
      </c>
      <c r="BP309" s="644" t="s">
        <v>3342</v>
      </c>
      <c r="BQ309" s="644"/>
      <c r="BR309" s="644"/>
      <c r="BS309" s="644"/>
      <c r="BT309" s="644" t="s">
        <v>605</v>
      </c>
      <c r="BU309" s="644" t="s">
        <v>330</v>
      </c>
      <c r="BV309" s="644" t="s">
        <v>331</v>
      </c>
      <c r="BW309" s="644" t="s">
        <v>653</v>
      </c>
      <c r="BX309" s="644" t="s">
        <v>861</v>
      </c>
      <c r="BY309" s="644" t="s">
        <v>861</v>
      </c>
      <c r="BZ309" s="644" t="s">
        <v>3343</v>
      </c>
      <c r="CA309" s="644" t="s">
        <v>3344</v>
      </c>
      <c r="CB309" s="644" t="s">
        <v>610</v>
      </c>
      <c r="CC309" s="648" t="s">
        <v>611</v>
      </c>
      <c r="CD309" s="644"/>
      <c r="CE309" s="644"/>
      <c r="CF309" s="644" t="s">
        <v>613</v>
      </c>
      <c r="CG309" s="644" t="s">
        <v>614</v>
      </c>
      <c r="CH309" s="643" t="s">
        <v>864</v>
      </c>
    </row>
    <row r="310" spans="1:86">
      <c r="A310" s="644" t="s">
        <v>3345</v>
      </c>
      <c r="B310" s="644" t="s">
        <v>314</v>
      </c>
      <c r="C310" s="644" t="s">
        <v>315</v>
      </c>
      <c r="D310" s="644" t="s">
        <v>315</v>
      </c>
      <c r="E310" s="644" t="s">
        <v>316</v>
      </c>
      <c r="F310" s="644" t="s">
        <v>3346</v>
      </c>
      <c r="G310" s="644" t="s">
        <v>317</v>
      </c>
      <c r="H310" s="644" t="s">
        <v>318</v>
      </c>
      <c r="I310" s="644" t="s">
        <v>316</v>
      </c>
      <c r="J310" s="644" t="s">
        <v>315</v>
      </c>
      <c r="M310" s="645">
        <v>44719.469398148103</v>
      </c>
      <c r="N310" s="645">
        <v>44733.837071759299</v>
      </c>
      <c r="O310" s="646">
        <v>4</v>
      </c>
      <c r="P310" s="646">
        <v>32768</v>
      </c>
      <c r="Q310" s="646">
        <v>1</v>
      </c>
      <c r="R310" s="646">
        <v>2</v>
      </c>
      <c r="S310" s="644" t="s">
        <v>319</v>
      </c>
      <c r="T310" s="644" t="s">
        <v>320</v>
      </c>
      <c r="U310" s="644" t="s">
        <v>321</v>
      </c>
      <c r="V310" s="644" t="s">
        <v>321</v>
      </c>
      <c r="W310" s="644" t="s">
        <v>3347</v>
      </c>
      <c r="X310" s="644" t="s">
        <v>757</v>
      </c>
      <c r="AD310" s="644"/>
      <c r="AE310" s="644"/>
      <c r="AF310" s="646">
        <v>1</v>
      </c>
      <c r="AG310" s="646">
        <v>8192</v>
      </c>
      <c r="AH310" s="644" t="s">
        <v>338</v>
      </c>
      <c r="AK310" s="644" t="s">
        <v>321</v>
      </c>
      <c r="AL310" s="644" t="s">
        <v>322</v>
      </c>
      <c r="AM310" s="644" t="s">
        <v>323</v>
      </c>
      <c r="AN310" s="646">
        <v>-1</v>
      </c>
      <c r="AO310" s="646">
        <v>-1</v>
      </c>
      <c r="AP310" s="646">
        <v>442456</v>
      </c>
      <c r="AQ310" s="646">
        <v>122388</v>
      </c>
      <c r="AR310" s="646">
        <v>89532</v>
      </c>
      <c r="AS310" s="644" t="s">
        <v>324</v>
      </c>
      <c r="AT310" s="644" t="s">
        <v>325</v>
      </c>
      <c r="AU310" s="644" t="s">
        <v>326</v>
      </c>
      <c r="AV310" s="644"/>
      <c r="AW310" s="644"/>
      <c r="AX310" s="644" t="s">
        <v>315</v>
      </c>
      <c r="AY310" s="646">
        <v>0</v>
      </c>
      <c r="AZ310" s="646">
        <v>10000</v>
      </c>
      <c r="BA310" s="644" t="s">
        <v>315</v>
      </c>
      <c r="BB310" s="644" t="s">
        <v>315</v>
      </c>
      <c r="BC310" s="644" t="s">
        <v>327</v>
      </c>
      <c r="BD310" s="646">
        <v>15</v>
      </c>
      <c r="BE310" s="644" t="s">
        <v>328</v>
      </c>
      <c r="BF310" s="644" t="s">
        <v>329</v>
      </c>
      <c r="BG310" s="644"/>
      <c r="BH310" s="644" t="s">
        <v>3348</v>
      </c>
      <c r="BI310" s="644" t="s">
        <v>3349</v>
      </c>
      <c r="BJ310" s="644" t="s">
        <v>3349</v>
      </c>
      <c r="BK310" s="644" t="s">
        <v>3349</v>
      </c>
      <c r="BL310" s="644" t="s">
        <v>3350</v>
      </c>
      <c r="BM310" s="644"/>
      <c r="BN310" s="644"/>
      <c r="BO310" s="644" t="s">
        <v>3351</v>
      </c>
      <c r="BP310" s="644" t="s">
        <v>3352</v>
      </c>
      <c r="BQ310" s="644"/>
      <c r="BR310" s="644"/>
      <c r="BS310" s="644"/>
      <c r="BT310" s="644" t="s">
        <v>605</v>
      </c>
      <c r="BU310" s="644" t="s">
        <v>330</v>
      </c>
      <c r="BV310" s="644" t="s">
        <v>331</v>
      </c>
      <c r="BW310" s="644" t="s">
        <v>834</v>
      </c>
      <c r="BX310" s="644" t="s">
        <v>861</v>
      </c>
      <c r="BY310" s="644" t="s">
        <v>861</v>
      </c>
      <c r="BZ310" s="644" t="s">
        <v>3353</v>
      </c>
      <c r="CA310" s="644" t="s">
        <v>3354</v>
      </c>
      <c r="CB310" s="644" t="s">
        <v>610</v>
      </c>
      <c r="CC310" s="648" t="s">
        <v>611</v>
      </c>
      <c r="CD310" s="644"/>
      <c r="CE310" s="644"/>
      <c r="CF310" s="644" t="s">
        <v>613</v>
      </c>
      <c r="CG310" s="644" t="s">
        <v>614</v>
      </c>
      <c r="CH310" s="643" t="s">
        <v>864</v>
      </c>
    </row>
    <row r="311" spans="1:86">
      <c r="A311" s="644" t="s">
        <v>3355</v>
      </c>
      <c r="B311" s="644" t="s">
        <v>314</v>
      </c>
      <c r="C311" s="644" t="s">
        <v>315</v>
      </c>
      <c r="D311" s="644" t="s">
        <v>315</v>
      </c>
      <c r="E311" s="644" t="s">
        <v>316</v>
      </c>
      <c r="F311" s="644" t="s">
        <v>3356</v>
      </c>
      <c r="G311" s="644" t="s">
        <v>317</v>
      </c>
      <c r="H311" s="644" t="s">
        <v>318</v>
      </c>
      <c r="I311" s="644" t="s">
        <v>316</v>
      </c>
      <c r="J311" s="644" t="s">
        <v>315</v>
      </c>
      <c r="M311" s="645">
        <v>44614.635636574101</v>
      </c>
      <c r="N311" s="645">
        <v>44739.605960648201</v>
      </c>
      <c r="O311" s="646">
        <v>2</v>
      </c>
      <c r="P311" s="646">
        <v>16384</v>
      </c>
      <c r="Q311" s="646">
        <v>1</v>
      </c>
      <c r="R311" s="646">
        <v>2</v>
      </c>
      <c r="S311" s="644" t="s">
        <v>319</v>
      </c>
      <c r="T311" s="644" t="s">
        <v>320</v>
      </c>
      <c r="U311" s="644" t="s">
        <v>321</v>
      </c>
      <c r="V311" s="644" t="s">
        <v>321</v>
      </c>
      <c r="W311" s="644" t="s">
        <v>3357</v>
      </c>
      <c r="X311" s="644" t="s">
        <v>757</v>
      </c>
      <c r="AD311" s="644"/>
      <c r="AE311" s="644"/>
      <c r="AF311" s="646">
        <v>1</v>
      </c>
      <c r="AG311" s="646">
        <v>8192</v>
      </c>
      <c r="AH311" s="644" t="s">
        <v>338</v>
      </c>
      <c r="AK311" s="644" t="s">
        <v>321</v>
      </c>
      <c r="AL311" s="644" t="s">
        <v>322</v>
      </c>
      <c r="AM311" s="644" t="s">
        <v>323</v>
      </c>
      <c r="AN311" s="646">
        <v>-1</v>
      </c>
      <c r="AO311" s="646">
        <v>-1</v>
      </c>
      <c r="AP311" s="646">
        <v>180310</v>
      </c>
      <c r="AQ311" s="646">
        <v>68826</v>
      </c>
      <c r="AR311" s="646">
        <v>52356</v>
      </c>
      <c r="AS311" s="644" t="s">
        <v>324</v>
      </c>
      <c r="AT311" s="644" t="s">
        <v>325</v>
      </c>
      <c r="AU311" s="644" t="s">
        <v>326</v>
      </c>
      <c r="AV311" s="644"/>
      <c r="AW311" s="644"/>
      <c r="AX311" s="644" t="s">
        <v>315</v>
      </c>
      <c r="AY311" s="646">
        <v>0</v>
      </c>
      <c r="AZ311" s="646">
        <v>10000</v>
      </c>
      <c r="BA311" s="644" t="s">
        <v>315</v>
      </c>
      <c r="BB311" s="644" t="s">
        <v>315</v>
      </c>
      <c r="BC311" s="644" t="s">
        <v>327</v>
      </c>
      <c r="BD311" s="646">
        <v>15</v>
      </c>
      <c r="BE311" s="644" t="s">
        <v>328</v>
      </c>
      <c r="BF311" s="644" t="s">
        <v>329</v>
      </c>
      <c r="BG311" s="644"/>
      <c r="BH311" s="644" t="s">
        <v>3358</v>
      </c>
      <c r="BI311" s="644" t="s">
        <v>3359</v>
      </c>
      <c r="BJ311" s="644" t="s">
        <v>3359</v>
      </c>
      <c r="BK311" s="644" t="s">
        <v>3359</v>
      </c>
      <c r="BL311" s="644"/>
      <c r="BM311" s="644"/>
      <c r="BN311" s="644"/>
      <c r="BO311" s="644" t="s">
        <v>3360</v>
      </c>
      <c r="BP311" s="644" t="s">
        <v>3361</v>
      </c>
      <c r="BQ311" s="644"/>
      <c r="BR311" s="644"/>
      <c r="BS311" s="644"/>
      <c r="BT311" s="644" t="s">
        <v>605</v>
      </c>
      <c r="BU311" s="644" t="s">
        <v>330</v>
      </c>
      <c r="BV311" s="644" t="s">
        <v>331</v>
      </c>
      <c r="BW311" s="644" t="s">
        <v>742</v>
      </c>
      <c r="BX311" s="644" t="s">
        <v>861</v>
      </c>
      <c r="BY311" s="644" t="s">
        <v>861</v>
      </c>
      <c r="BZ311" s="644" t="s">
        <v>3362</v>
      </c>
      <c r="CA311" s="644" t="s">
        <v>3363</v>
      </c>
      <c r="CB311" s="644" t="s">
        <v>610</v>
      </c>
      <c r="CC311" s="648" t="s">
        <v>611</v>
      </c>
      <c r="CD311" s="644"/>
      <c r="CE311" s="644"/>
      <c r="CF311" s="644" t="s">
        <v>613</v>
      </c>
      <c r="CG311" s="644" t="s">
        <v>614</v>
      </c>
      <c r="CH311" s="643" t="s">
        <v>864</v>
      </c>
    </row>
    <row r="312" spans="1:86">
      <c r="A312" s="644" t="s">
        <v>3364</v>
      </c>
      <c r="B312" s="644" t="s">
        <v>314</v>
      </c>
      <c r="C312" s="644" t="s">
        <v>315</v>
      </c>
      <c r="D312" s="644" t="s">
        <v>315</v>
      </c>
      <c r="E312" s="644" t="s">
        <v>316</v>
      </c>
      <c r="F312" s="644" t="s">
        <v>3365</v>
      </c>
      <c r="G312" s="644" t="s">
        <v>317</v>
      </c>
      <c r="H312" s="644" t="s">
        <v>318</v>
      </c>
      <c r="I312" s="644" t="s">
        <v>316</v>
      </c>
      <c r="J312" s="644" t="s">
        <v>315</v>
      </c>
      <c r="M312" s="645">
        <v>44614.620208333297</v>
      </c>
      <c r="N312" s="645">
        <v>44734.6038078704</v>
      </c>
      <c r="O312" s="646">
        <v>2</v>
      </c>
      <c r="P312" s="646">
        <v>16384</v>
      </c>
      <c r="Q312" s="646">
        <v>1</v>
      </c>
      <c r="R312" s="646">
        <v>2</v>
      </c>
      <c r="S312" s="644" t="s">
        <v>319</v>
      </c>
      <c r="T312" s="644" t="s">
        <v>320</v>
      </c>
      <c r="U312" s="644" t="s">
        <v>321</v>
      </c>
      <c r="V312" s="644" t="s">
        <v>321</v>
      </c>
      <c r="W312" s="644" t="s">
        <v>3366</v>
      </c>
      <c r="X312" s="644" t="s">
        <v>757</v>
      </c>
      <c r="AD312" s="644"/>
      <c r="AE312" s="644"/>
      <c r="AF312" s="646">
        <v>1</v>
      </c>
      <c r="AG312" s="646">
        <v>8192</v>
      </c>
      <c r="AH312" s="644" t="s">
        <v>338</v>
      </c>
      <c r="AK312" s="644" t="s">
        <v>321</v>
      </c>
      <c r="AL312" s="644" t="s">
        <v>322</v>
      </c>
      <c r="AM312" s="644" t="s">
        <v>323</v>
      </c>
      <c r="AN312" s="646">
        <v>-1</v>
      </c>
      <c r="AO312" s="646">
        <v>-1</v>
      </c>
      <c r="AP312" s="646">
        <v>180334</v>
      </c>
      <c r="AQ312" s="646">
        <v>69702</v>
      </c>
      <c r="AR312" s="646">
        <v>53208</v>
      </c>
      <c r="AS312" s="644" t="s">
        <v>324</v>
      </c>
      <c r="AT312" s="644" t="s">
        <v>325</v>
      </c>
      <c r="AU312" s="644" t="s">
        <v>326</v>
      </c>
      <c r="AV312" s="644"/>
      <c r="AW312" s="644"/>
      <c r="AX312" s="644" t="s">
        <v>315</v>
      </c>
      <c r="AY312" s="646">
        <v>0</v>
      </c>
      <c r="AZ312" s="646">
        <v>10000</v>
      </c>
      <c r="BA312" s="644" t="s">
        <v>315</v>
      </c>
      <c r="BB312" s="644" t="s">
        <v>315</v>
      </c>
      <c r="BC312" s="644" t="s">
        <v>327</v>
      </c>
      <c r="BD312" s="646">
        <v>15</v>
      </c>
      <c r="BE312" s="644" t="s">
        <v>328</v>
      </c>
      <c r="BF312" s="644" t="s">
        <v>329</v>
      </c>
      <c r="BG312" s="644"/>
      <c r="BH312" s="644" t="s">
        <v>3367</v>
      </c>
      <c r="BI312" s="644" t="s">
        <v>3368</v>
      </c>
      <c r="BJ312" s="644" t="s">
        <v>3368</v>
      </c>
      <c r="BK312" s="644" t="s">
        <v>3368</v>
      </c>
      <c r="BL312" s="644"/>
      <c r="BM312" s="644"/>
      <c r="BN312" s="644"/>
      <c r="BO312" s="644" t="s">
        <v>3369</v>
      </c>
      <c r="BP312" s="644" t="s">
        <v>3370</v>
      </c>
      <c r="BQ312" s="644"/>
      <c r="BR312" s="644"/>
      <c r="BS312" s="644"/>
      <c r="BT312" s="644" t="s">
        <v>605</v>
      </c>
      <c r="BU312" s="644" t="s">
        <v>330</v>
      </c>
      <c r="BV312" s="644" t="s">
        <v>331</v>
      </c>
      <c r="BW312" s="644" t="s">
        <v>653</v>
      </c>
      <c r="BX312" s="644" t="s">
        <v>861</v>
      </c>
      <c r="BY312" s="644" t="s">
        <v>861</v>
      </c>
      <c r="BZ312" s="644" t="s">
        <v>3371</v>
      </c>
      <c r="CA312" s="644" t="s">
        <v>3372</v>
      </c>
      <c r="CB312" s="644" t="s">
        <v>610</v>
      </c>
      <c r="CC312" s="648" t="s">
        <v>611</v>
      </c>
      <c r="CD312" s="644"/>
      <c r="CE312" s="644"/>
      <c r="CF312" s="644" t="s">
        <v>613</v>
      </c>
      <c r="CG312" s="644" t="s">
        <v>614</v>
      </c>
      <c r="CH312" s="643" t="s">
        <v>864</v>
      </c>
    </row>
    <row r="313" spans="1:86">
      <c r="A313" s="644" t="s">
        <v>3373</v>
      </c>
      <c r="B313" s="644" t="s">
        <v>314</v>
      </c>
      <c r="C313" s="644" t="s">
        <v>315</v>
      </c>
      <c r="D313" s="644" t="s">
        <v>315</v>
      </c>
      <c r="E313" s="644" t="s">
        <v>316</v>
      </c>
      <c r="F313" s="644" t="s">
        <v>3374</v>
      </c>
      <c r="G313" s="644" t="s">
        <v>317</v>
      </c>
      <c r="H313" s="644" t="s">
        <v>318</v>
      </c>
      <c r="I313" s="644" t="s">
        <v>316</v>
      </c>
      <c r="J313" s="644" t="s">
        <v>315</v>
      </c>
      <c r="M313" s="645">
        <v>44631.365601851903</v>
      </c>
      <c r="N313" s="645">
        <v>44733.834560185198</v>
      </c>
      <c r="O313" s="646">
        <v>4</v>
      </c>
      <c r="P313" s="646">
        <v>32768</v>
      </c>
      <c r="Q313" s="646">
        <v>1</v>
      </c>
      <c r="R313" s="646">
        <v>3</v>
      </c>
      <c r="S313" s="644" t="s">
        <v>319</v>
      </c>
      <c r="T313" s="644" t="s">
        <v>320</v>
      </c>
      <c r="U313" s="644" t="s">
        <v>321</v>
      </c>
      <c r="V313" s="644" t="s">
        <v>321</v>
      </c>
      <c r="W313" s="644" t="s">
        <v>3375</v>
      </c>
      <c r="X313" s="644" t="s">
        <v>1651</v>
      </c>
      <c r="AD313" s="644"/>
      <c r="AE313" s="644"/>
      <c r="AF313" s="646">
        <v>1</v>
      </c>
      <c r="AG313" s="646">
        <v>8192</v>
      </c>
      <c r="AH313" s="644" t="s">
        <v>338</v>
      </c>
      <c r="AK313" s="644" t="s">
        <v>321</v>
      </c>
      <c r="AL313" s="644" t="s">
        <v>322</v>
      </c>
      <c r="AM313" s="644" t="s">
        <v>323</v>
      </c>
      <c r="AN313" s="646">
        <v>-1</v>
      </c>
      <c r="AO313" s="646">
        <v>-1</v>
      </c>
      <c r="AP313" s="646">
        <v>952468</v>
      </c>
      <c r="AQ313" s="646">
        <v>761372</v>
      </c>
      <c r="AR313" s="646">
        <v>728504</v>
      </c>
      <c r="AS313" s="644" t="s">
        <v>324</v>
      </c>
      <c r="AT313" s="644" t="s">
        <v>325</v>
      </c>
      <c r="AU313" s="644" t="s">
        <v>326</v>
      </c>
      <c r="AV313" s="644"/>
      <c r="AW313" s="644"/>
      <c r="AX313" s="644" t="s">
        <v>315</v>
      </c>
      <c r="AY313" s="646">
        <v>0</v>
      </c>
      <c r="AZ313" s="646">
        <v>10000</v>
      </c>
      <c r="BA313" s="644" t="s">
        <v>315</v>
      </c>
      <c r="BB313" s="644" t="s">
        <v>315</v>
      </c>
      <c r="BC313" s="644" t="s">
        <v>327</v>
      </c>
      <c r="BD313" s="646">
        <v>15</v>
      </c>
      <c r="BE313" s="644" t="s">
        <v>328</v>
      </c>
      <c r="BF313" s="644" t="s">
        <v>329</v>
      </c>
      <c r="BG313" s="644"/>
      <c r="BH313" s="644" t="s">
        <v>3376</v>
      </c>
      <c r="BI313" s="644" t="s">
        <v>3377</v>
      </c>
      <c r="BJ313" s="644" t="s">
        <v>3377</v>
      </c>
      <c r="BK313" s="644" t="s">
        <v>3377</v>
      </c>
      <c r="BL313" s="644" t="s">
        <v>3378</v>
      </c>
      <c r="BM313" s="644"/>
      <c r="BN313" s="644"/>
      <c r="BO313" s="644" t="s">
        <v>3379</v>
      </c>
      <c r="BP313" s="644" t="s">
        <v>3380</v>
      </c>
      <c r="BQ313" s="644"/>
      <c r="BR313" s="644"/>
      <c r="BS313" s="644"/>
      <c r="BT313" s="644" t="s">
        <v>605</v>
      </c>
      <c r="BU313" s="644" t="s">
        <v>330</v>
      </c>
      <c r="BV313" s="644" t="s">
        <v>331</v>
      </c>
      <c r="BW313" s="644" t="s">
        <v>646</v>
      </c>
      <c r="BX313" s="644" t="s">
        <v>861</v>
      </c>
      <c r="BY313" s="644" t="s">
        <v>861</v>
      </c>
      <c r="BZ313" s="644" t="s">
        <v>3381</v>
      </c>
      <c r="CA313" s="644" t="s">
        <v>3382</v>
      </c>
      <c r="CB313" s="644" t="s">
        <v>610</v>
      </c>
      <c r="CC313" s="648" t="s">
        <v>611</v>
      </c>
      <c r="CD313" s="644"/>
      <c r="CE313" s="644"/>
      <c r="CF313" s="644" t="s">
        <v>613</v>
      </c>
      <c r="CG313" s="644" t="s">
        <v>614</v>
      </c>
      <c r="CH313" s="643" t="s">
        <v>864</v>
      </c>
    </row>
    <row r="314" spans="1:86">
      <c r="A314" s="644" t="s">
        <v>3383</v>
      </c>
      <c r="B314" s="644" t="s">
        <v>314</v>
      </c>
      <c r="C314" s="644" t="s">
        <v>315</v>
      </c>
      <c r="D314" s="644" t="s">
        <v>315</v>
      </c>
      <c r="E314" s="644" t="s">
        <v>316</v>
      </c>
      <c r="F314" s="644" t="s">
        <v>3384</v>
      </c>
      <c r="G314" s="644" t="s">
        <v>317</v>
      </c>
      <c r="H314" s="644" t="s">
        <v>318</v>
      </c>
      <c r="I314" s="644" t="s">
        <v>316</v>
      </c>
      <c r="J314" s="644" t="s">
        <v>315</v>
      </c>
      <c r="M314" s="645">
        <v>44663.561724537001</v>
      </c>
      <c r="N314" s="645">
        <v>44733.836238425902</v>
      </c>
      <c r="O314" s="646">
        <v>8</v>
      </c>
      <c r="P314" s="646">
        <v>16384</v>
      </c>
      <c r="Q314" s="646">
        <v>1</v>
      </c>
      <c r="R314" s="646">
        <v>2</v>
      </c>
      <c r="S314" s="644" t="s">
        <v>319</v>
      </c>
      <c r="T314" s="644" t="s">
        <v>320</v>
      </c>
      <c r="U314" s="644" t="s">
        <v>321</v>
      </c>
      <c r="V314" s="644" t="s">
        <v>321</v>
      </c>
      <c r="W314" s="644" t="s">
        <v>3385</v>
      </c>
      <c r="X314" s="644" t="s">
        <v>982</v>
      </c>
      <c r="AD314" s="644"/>
      <c r="AE314" s="644"/>
      <c r="AF314" s="646">
        <v>1</v>
      </c>
      <c r="AG314" s="646">
        <v>8192</v>
      </c>
      <c r="AH314" s="644" t="s">
        <v>338</v>
      </c>
      <c r="AK314" s="644" t="s">
        <v>321</v>
      </c>
      <c r="AL314" s="644" t="s">
        <v>322</v>
      </c>
      <c r="AM314" s="644" t="s">
        <v>323</v>
      </c>
      <c r="AN314" s="646">
        <v>-1</v>
      </c>
      <c r="AO314" s="646">
        <v>-1</v>
      </c>
      <c r="AP314" s="646">
        <v>548965</v>
      </c>
      <c r="AQ314" s="646">
        <v>54289</v>
      </c>
      <c r="AR314" s="646">
        <v>37804</v>
      </c>
      <c r="AS314" s="644" t="s">
        <v>324</v>
      </c>
      <c r="AT314" s="644" t="s">
        <v>325</v>
      </c>
      <c r="AU314" s="644" t="s">
        <v>326</v>
      </c>
      <c r="AV314" s="644"/>
      <c r="AW314" s="644"/>
      <c r="AX314" s="644" t="s">
        <v>315</v>
      </c>
      <c r="AY314" s="646">
        <v>0</v>
      </c>
      <c r="AZ314" s="646">
        <v>10000</v>
      </c>
      <c r="BA314" s="644" t="s">
        <v>315</v>
      </c>
      <c r="BB314" s="644" t="s">
        <v>315</v>
      </c>
      <c r="BC314" s="644" t="s">
        <v>327</v>
      </c>
      <c r="BD314" s="646">
        <v>15</v>
      </c>
      <c r="BE314" s="644" t="s">
        <v>328</v>
      </c>
      <c r="BF314" s="644" t="s">
        <v>329</v>
      </c>
      <c r="BG314" s="644"/>
      <c r="BH314" s="644" t="s">
        <v>3386</v>
      </c>
      <c r="BI314" s="644" t="s">
        <v>3387</v>
      </c>
      <c r="BJ314" s="644" t="s">
        <v>3387</v>
      </c>
      <c r="BK314" s="644" t="s">
        <v>3387</v>
      </c>
      <c r="BL314" s="644"/>
      <c r="BM314" s="644"/>
      <c r="BN314" s="644"/>
      <c r="BO314" s="644" t="s">
        <v>3388</v>
      </c>
      <c r="BP314" s="644" t="s">
        <v>3389</v>
      </c>
      <c r="BQ314" s="644"/>
      <c r="BR314" s="644"/>
      <c r="BS314" s="644"/>
      <c r="BT314" s="644" t="s">
        <v>605</v>
      </c>
      <c r="BU314" s="644" t="s">
        <v>330</v>
      </c>
      <c r="BV314" s="644" t="s">
        <v>331</v>
      </c>
      <c r="BW314" s="644" t="s">
        <v>742</v>
      </c>
      <c r="BX314" s="644" t="s">
        <v>861</v>
      </c>
      <c r="BY314" s="644" t="s">
        <v>861</v>
      </c>
      <c r="BZ314" s="644" t="s">
        <v>3390</v>
      </c>
      <c r="CA314" s="644" t="s">
        <v>3391</v>
      </c>
      <c r="CB314" s="644" t="s">
        <v>610</v>
      </c>
      <c r="CC314" s="648" t="s">
        <v>611</v>
      </c>
      <c r="CD314" s="644"/>
      <c r="CE314" s="644"/>
      <c r="CF314" s="644" t="s">
        <v>613</v>
      </c>
      <c r="CG314" s="644" t="s">
        <v>614</v>
      </c>
      <c r="CH314" s="643" t="s">
        <v>864</v>
      </c>
    </row>
    <row r="315" spans="1:86">
      <c r="A315" s="644" t="s">
        <v>3392</v>
      </c>
      <c r="B315" s="644" t="s">
        <v>314</v>
      </c>
      <c r="C315" s="644" t="s">
        <v>315</v>
      </c>
      <c r="D315" s="644" t="s">
        <v>315</v>
      </c>
      <c r="E315" s="644" t="s">
        <v>316</v>
      </c>
      <c r="F315" s="644" t="s">
        <v>3393</v>
      </c>
      <c r="G315" s="644" t="s">
        <v>317</v>
      </c>
      <c r="H315" s="644" t="s">
        <v>318</v>
      </c>
      <c r="I315" s="644" t="s">
        <v>316</v>
      </c>
      <c r="J315" s="644" t="s">
        <v>315</v>
      </c>
      <c r="M315" s="645">
        <v>44663.5645717593</v>
      </c>
      <c r="N315" s="645">
        <v>44733.8362037037</v>
      </c>
      <c r="O315" s="646">
        <v>8</v>
      </c>
      <c r="P315" s="646">
        <v>16384</v>
      </c>
      <c r="Q315" s="646">
        <v>1</v>
      </c>
      <c r="R315" s="646">
        <v>2</v>
      </c>
      <c r="S315" s="644" t="s">
        <v>319</v>
      </c>
      <c r="T315" s="644" t="s">
        <v>320</v>
      </c>
      <c r="U315" s="644" t="s">
        <v>321</v>
      </c>
      <c r="V315" s="644" t="s">
        <v>321</v>
      </c>
      <c r="W315" s="644" t="s">
        <v>3394</v>
      </c>
      <c r="X315" s="644" t="s">
        <v>982</v>
      </c>
      <c r="AD315" s="644"/>
      <c r="AE315" s="644"/>
      <c r="AF315" s="646">
        <v>1</v>
      </c>
      <c r="AG315" s="646">
        <v>8192</v>
      </c>
      <c r="AH315" s="644" t="s">
        <v>338</v>
      </c>
      <c r="AK315" s="644" t="s">
        <v>321</v>
      </c>
      <c r="AL315" s="644" t="s">
        <v>322</v>
      </c>
      <c r="AM315" s="644" t="s">
        <v>323</v>
      </c>
      <c r="AN315" s="646">
        <v>-1</v>
      </c>
      <c r="AO315" s="646">
        <v>-1</v>
      </c>
      <c r="AP315" s="646">
        <v>548990</v>
      </c>
      <c r="AQ315" s="646">
        <v>54366</v>
      </c>
      <c r="AR315" s="646">
        <v>37856</v>
      </c>
      <c r="AS315" s="644" t="s">
        <v>324</v>
      </c>
      <c r="AT315" s="644" t="s">
        <v>325</v>
      </c>
      <c r="AU315" s="644" t="s">
        <v>326</v>
      </c>
      <c r="AV315" s="644"/>
      <c r="AW315" s="644"/>
      <c r="AX315" s="644" t="s">
        <v>315</v>
      </c>
      <c r="AY315" s="646">
        <v>0</v>
      </c>
      <c r="AZ315" s="646">
        <v>10000</v>
      </c>
      <c r="BA315" s="644" t="s">
        <v>315</v>
      </c>
      <c r="BB315" s="644" t="s">
        <v>315</v>
      </c>
      <c r="BC315" s="644" t="s">
        <v>327</v>
      </c>
      <c r="BD315" s="646">
        <v>15</v>
      </c>
      <c r="BE315" s="644" t="s">
        <v>328</v>
      </c>
      <c r="BF315" s="644" t="s">
        <v>329</v>
      </c>
      <c r="BG315" s="644"/>
      <c r="BH315" s="644" t="s">
        <v>3395</v>
      </c>
      <c r="BI315" s="644" t="s">
        <v>3396</v>
      </c>
      <c r="BJ315" s="644" t="s">
        <v>3396</v>
      </c>
      <c r="BK315" s="644" t="s">
        <v>3396</v>
      </c>
      <c r="BL315" s="644"/>
      <c r="BM315" s="644"/>
      <c r="BN315" s="644"/>
      <c r="BO315" s="644" t="s">
        <v>3397</v>
      </c>
      <c r="BP315" s="644" t="s">
        <v>3398</v>
      </c>
      <c r="BQ315" s="644"/>
      <c r="BR315" s="644"/>
      <c r="BS315" s="644"/>
      <c r="BT315" s="644" t="s">
        <v>605</v>
      </c>
      <c r="BU315" s="644" t="s">
        <v>330</v>
      </c>
      <c r="BV315" s="644" t="s">
        <v>331</v>
      </c>
      <c r="BW315" s="644" t="s">
        <v>698</v>
      </c>
      <c r="BX315" s="644" t="s">
        <v>861</v>
      </c>
      <c r="BY315" s="644" t="s">
        <v>861</v>
      </c>
      <c r="BZ315" s="644" t="s">
        <v>3399</v>
      </c>
      <c r="CA315" s="644" t="s">
        <v>3400</v>
      </c>
      <c r="CB315" s="644" t="s">
        <v>610</v>
      </c>
      <c r="CC315" s="648" t="s">
        <v>611</v>
      </c>
      <c r="CD315" s="644"/>
      <c r="CE315" s="644"/>
      <c r="CF315" s="644" t="s">
        <v>613</v>
      </c>
      <c r="CG315" s="644" t="s">
        <v>614</v>
      </c>
      <c r="CH315" s="643" t="s">
        <v>864</v>
      </c>
    </row>
    <row r="316" spans="1:86">
      <c r="A316" s="644" t="s">
        <v>3401</v>
      </c>
      <c r="B316" s="644" t="s">
        <v>314</v>
      </c>
      <c r="C316" s="644" t="s">
        <v>315</v>
      </c>
      <c r="D316" s="644" t="s">
        <v>315</v>
      </c>
      <c r="E316" s="644" t="s">
        <v>316</v>
      </c>
      <c r="F316" s="644" t="s">
        <v>3402</v>
      </c>
      <c r="G316" s="644" t="s">
        <v>317</v>
      </c>
      <c r="H316" s="644" t="s">
        <v>318</v>
      </c>
      <c r="I316" s="644" t="s">
        <v>316</v>
      </c>
      <c r="J316" s="644" t="s">
        <v>315</v>
      </c>
      <c r="M316" s="645">
        <v>44663.567407407398</v>
      </c>
      <c r="N316" s="645">
        <v>44733.836180555598</v>
      </c>
      <c r="O316" s="646">
        <v>8</v>
      </c>
      <c r="P316" s="646">
        <v>16384</v>
      </c>
      <c r="Q316" s="646">
        <v>1</v>
      </c>
      <c r="R316" s="646">
        <v>2</v>
      </c>
      <c r="S316" s="644" t="s">
        <v>319</v>
      </c>
      <c r="T316" s="644" t="s">
        <v>320</v>
      </c>
      <c r="U316" s="644" t="s">
        <v>321</v>
      </c>
      <c r="V316" s="644" t="s">
        <v>321</v>
      </c>
      <c r="W316" s="644" t="s">
        <v>3403</v>
      </c>
      <c r="X316" s="644" t="s">
        <v>982</v>
      </c>
      <c r="AD316" s="644"/>
      <c r="AE316" s="644"/>
      <c r="AF316" s="646">
        <v>1</v>
      </c>
      <c r="AG316" s="646">
        <v>8192</v>
      </c>
      <c r="AH316" s="644" t="s">
        <v>338</v>
      </c>
      <c r="AK316" s="644" t="s">
        <v>321</v>
      </c>
      <c r="AL316" s="644" t="s">
        <v>322</v>
      </c>
      <c r="AM316" s="644" t="s">
        <v>323</v>
      </c>
      <c r="AN316" s="646">
        <v>-1</v>
      </c>
      <c r="AO316" s="646">
        <v>-1</v>
      </c>
      <c r="AP316" s="646">
        <v>548965</v>
      </c>
      <c r="AQ316" s="646">
        <v>55285</v>
      </c>
      <c r="AR316" s="646">
        <v>38800</v>
      </c>
      <c r="AS316" s="644" t="s">
        <v>324</v>
      </c>
      <c r="AT316" s="644" t="s">
        <v>325</v>
      </c>
      <c r="AU316" s="644" t="s">
        <v>326</v>
      </c>
      <c r="AV316" s="644"/>
      <c r="AW316" s="644"/>
      <c r="AX316" s="644" t="s">
        <v>315</v>
      </c>
      <c r="AY316" s="646">
        <v>0</v>
      </c>
      <c r="AZ316" s="646">
        <v>10000</v>
      </c>
      <c r="BA316" s="644" t="s">
        <v>315</v>
      </c>
      <c r="BB316" s="644" t="s">
        <v>315</v>
      </c>
      <c r="BC316" s="644" t="s">
        <v>327</v>
      </c>
      <c r="BD316" s="646">
        <v>15</v>
      </c>
      <c r="BE316" s="644" t="s">
        <v>328</v>
      </c>
      <c r="BF316" s="644" t="s">
        <v>329</v>
      </c>
      <c r="BG316" s="644"/>
      <c r="BH316" s="644" t="s">
        <v>3404</v>
      </c>
      <c r="BI316" s="644" t="s">
        <v>3405</v>
      </c>
      <c r="BJ316" s="644" t="s">
        <v>3405</v>
      </c>
      <c r="BK316" s="644" t="s">
        <v>3405</v>
      </c>
      <c r="BL316" s="644"/>
      <c r="BM316" s="644"/>
      <c r="BN316" s="644"/>
      <c r="BO316" s="644" t="s">
        <v>3406</v>
      </c>
      <c r="BP316" s="644" t="s">
        <v>3407</v>
      </c>
      <c r="BQ316" s="644"/>
      <c r="BR316" s="644"/>
      <c r="BS316" s="644"/>
      <c r="BT316" s="644" t="s">
        <v>605</v>
      </c>
      <c r="BU316" s="644" t="s">
        <v>330</v>
      </c>
      <c r="BV316" s="644" t="s">
        <v>331</v>
      </c>
      <c r="BW316" s="644" t="s">
        <v>622</v>
      </c>
      <c r="BX316" s="644" t="s">
        <v>861</v>
      </c>
      <c r="BY316" s="644" t="s">
        <v>861</v>
      </c>
      <c r="BZ316" s="644" t="s">
        <v>3408</v>
      </c>
      <c r="CA316" s="644" t="s">
        <v>3409</v>
      </c>
      <c r="CB316" s="644" t="s">
        <v>610</v>
      </c>
      <c r="CC316" s="648" t="s">
        <v>611</v>
      </c>
      <c r="CD316" s="644"/>
      <c r="CE316" s="644"/>
      <c r="CF316" s="644" t="s">
        <v>613</v>
      </c>
      <c r="CG316" s="644" t="s">
        <v>614</v>
      </c>
      <c r="CH316" s="643" t="s">
        <v>864</v>
      </c>
    </row>
    <row r="317" spans="1:86">
      <c r="A317" s="644" t="s">
        <v>3410</v>
      </c>
      <c r="B317" s="644" t="s">
        <v>314</v>
      </c>
      <c r="C317" s="644" t="s">
        <v>315</v>
      </c>
      <c r="D317" s="644" t="s">
        <v>315</v>
      </c>
      <c r="E317" s="644" t="s">
        <v>316</v>
      </c>
      <c r="F317" s="644" t="s">
        <v>3411</v>
      </c>
      <c r="G317" s="644" t="s">
        <v>317</v>
      </c>
      <c r="H317" s="644" t="s">
        <v>318</v>
      </c>
      <c r="I317" s="644" t="s">
        <v>316</v>
      </c>
      <c r="J317" s="644" t="s">
        <v>315</v>
      </c>
      <c r="M317" s="645">
        <v>44701.460509259297</v>
      </c>
      <c r="N317" s="645">
        <v>44733.835879629602</v>
      </c>
      <c r="O317" s="646">
        <v>2</v>
      </c>
      <c r="P317" s="646">
        <v>4096</v>
      </c>
      <c r="Q317" s="646">
        <v>1</v>
      </c>
      <c r="R317" s="646">
        <v>2</v>
      </c>
      <c r="S317" s="644" t="s">
        <v>319</v>
      </c>
      <c r="T317" s="644" t="s">
        <v>320</v>
      </c>
      <c r="U317" s="644" t="s">
        <v>321</v>
      </c>
      <c r="V317" s="644" t="s">
        <v>321</v>
      </c>
      <c r="W317" s="644" t="s">
        <v>3412</v>
      </c>
      <c r="X317" s="644" t="s">
        <v>757</v>
      </c>
      <c r="AD317" s="644"/>
      <c r="AE317" s="644"/>
      <c r="AF317" s="646">
        <v>1</v>
      </c>
      <c r="AG317" s="646">
        <v>8192</v>
      </c>
      <c r="AH317" s="644" t="s">
        <v>714</v>
      </c>
      <c r="AK317" s="644" t="s">
        <v>321</v>
      </c>
      <c r="AL317" s="644" t="s">
        <v>322</v>
      </c>
      <c r="AM317" s="644" t="s">
        <v>323</v>
      </c>
      <c r="AN317" s="646">
        <v>-1</v>
      </c>
      <c r="AO317" s="646">
        <v>-1</v>
      </c>
      <c r="AP317" s="646">
        <v>3283034</v>
      </c>
      <c r="AQ317" s="646">
        <v>2097666</v>
      </c>
      <c r="AR317" s="646">
        <v>2093480</v>
      </c>
      <c r="AS317" s="644" t="s">
        <v>324</v>
      </c>
      <c r="AT317" s="644" t="s">
        <v>325</v>
      </c>
      <c r="AU317" s="644" t="s">
        <v>326</v>
      </c>
      <c r="AV317" s="644"/>
      <c r="AW317" s="644"/>
      <c r="AX317" s="644" t="s">
        <v>315</v>
      </c>
      <c r="AY317" s="646">
        <v>0</v>
      </c>
      <c r="AZ317" s="646">
        <v>10000</v>
      </c>
      <c r="BA317" s="644" t="s">
        <v>315</v>
      </c>
      <c r="BB317" s="644" t="s">
        <v>315</v>
      </c>
      <c r="BC317" s="644" t="s">
        <v>327</v>
      </c>
      <c r="BD317" s="646">
        <v>15</v>
      </c>
      <c r="BE317" s="644" t="s">
        <v>328</v>
      </c>
      <c r="BF317" s="644" t="s">
        <v>329</v>
      </c>
      <c r="BG317" s="644"/>
      <c r="BH317" s="644" t="s">
        <v>3413</v>
      </c>
      <c r="BI317" s="644" t="s">
        <v>3414</v>
      </c>
      <c r="BJ317" s="644" t="s">
        <v>3414</v>
      </c>
      <c r="BK317" s="644" t="s">
        <v>3414</v>
      </c>
      <c r="BL317" s="644"/>
      <c r="BM317" s="644"/>
      <c r="BN317" s="644"/>
      <c r="BO317" s="644" t="s">
        <v>3415</v>
      </c>
      <c r="BP317" s="644" t="s">
        <v>3416</v>
      </c>
      <c r="BQ317" s="644"/>
      <c r="BR317" s="644"/>
      <c r="BS317" s="644"/>
      <c r="BT317" s="644" t="s">
        <v>605</v>
      </c>
      <c r="BU317" s="644" t="s">
        <v>330</v>
      </c>
      <c r="BV317" s="644" t="s">
        <v>720</v>
      </c>
      <c r="BW317" s="644" t="s">
        <v>1844</v>
      </c>
      <c r="BX317" s="644" t="s">
        <v>861</v>
      </c>
      <c r="BY317" s="644" t="s">
        <v>861</v>
      </c>
      <c r="BZ317" s="644" t="s">
        <v>3417</v>
      </c>
      <c r="CA317" s="644" t="s">
        <v>3418</v>
      </c>
      <c r="CB317" s="644" t="s">
        <v>610</v>
      </c>
      <c r="CC317" s="648" t="s">
        <v>611</v>
      </c>
      <c r="CD317" s="644"/>
      <c r="CE317" s="644"/>
      <c r="CF317" s="644" t="s">
        <v>613</v>
      </c>
      <c r="CG317" s="644" t="s">
        <v>614</v>
      </c>
      <c r="CH317" s="643" t="s">
        <v>864</v>
      </c>
    </row>
    <row r="318" spans="1:86">
      <c r="A318" s="644" t="s">
        <v>3419</v>
      </c>
      <c r="B318" s="644" t="s">
        <v>314</v>
      </c>
      <c r="C318" s="644" t="s">
        <v>315</v>
      </c>
      <c r="D318" s="644" t="s">
        <v>315</v>
      </c>
      <c r="E318" s="644" t="s">
        <v>316</v>
      </c>
      <c r="F318" s="644" t="s">
        <v>3420</v>
      </c>
      <c r="G318" s="644" t="s">
        <v>317</v>
      </c>
      <c r="H318" s="644" t="s">
        <v>318</v>
      </c>
      <c r="I318" s="644" t="s">
        <v>316</v>
      </c>
      <c r="J318" s="644" t="s">
        <v>315</v>
      </c>
      <c r="K318" s="645">
        <v>44729.438148148103</v>
      </c>
      <c r="M318" s="645">
        <v>44729.437268518501</v>
      </c>
      <c r="N318" s="645">
        <v>44733.837048611102</v>
      </c>
      <c r="O318" s="646">
        <v>2</v>
      </c>
      <c r="P318" s="646">
        <v>8192</v>
      </c>
      <c r="Q318" s="646">
        <v>1</v>
      </c>
      <c r="R318" s="646">
        <v>2</v>
      </c>
      <c r="S318" s="644" t="s">
        <v>319</v>
      </c>
      <c r="T318" s="644" t="s">
        <v>320</v>
      </c>
      <c r="U318" s="644" t="s">
        <v>321</v>
      </c>
      <c r="V318" s="644" t="s">
        <v>321</v>
      </c>
      <c r="W318" s="644" t="s">
        <v>3421</v>
      </c>
      <c r="X318" s="644" t="s">
        <v>757</v>
      </c>
      <c r="AD318" s="644"/>
      <c r="AE318" s="644"/>
      <c r="AF318" s="646">
        <v>1</v>
      </c>
      <c r="AG318" s="646">
        <v>8192</v>
      </c>
      <c r="AH318" s="644" t="s">
        <v>908</v>
      </c>
      <c r="AK318" s="644" t="s">
        <v>321</v>
      </c>
      <c r="AL318" s="644" t="s">
        <v>322</v>
      </c>
      <c r="AM318" s="644" t="s">
        <v>323</v>
      </c>
      <c r="AN318" s="646">
        <v>-1</v>
      </c>
      <c r="AO318" s="646">
        <v>-1</v>
      </c>
      <c r="AP318" s="646">
        <v>327763</v>
      </c>
      <c r="AQ318" s="646">
        <v>35071</v>
      </c>
      <c r="AR318" s="646">
        <v>34988</v>
      </c>
      <c r="AS318" s="644" t="s">
        <v>324</v>
      </c>
      <c r="AT318" s="644" t="s">
        <v>325</v>
      </c>
      <c r="AU318" s="644" t="s">
        <v>326</v>
      </c>
      <c r="AV318" s="644"/>
      <c r="AW318" s="644"/>
      <c r="AX318" s="644" t="s">
        <v>315</v>
      </c>
      <c r="AY318" s="646">
        <v>0</v>
      </c>
      <c r="AZ318" s="646">
        <v>10000</v>
      </c>
      <c r="BA318" s="644" t="s">
        <v>315</v>
      </c>
      <c r="BB318" s="644" t="s">
        <v>315</v>
      </c>
      <c r="BC318" s="644" t="s">
        <v>327</v>
      </c>
      <c r="BD318" s="646">
        <v>15</v>
      </c>
      <c r="BE318" s="644" t="s">
        <v>328</v>
      </c>
      <c r="BF318" s="644" t="s">
        <v>329</v>
      </c>
      <c r="BG318" s="644"/>
      <c r="BH318" s="644" t="s">
        <v>3422</v>
      </c>
      <c r="BI318" s="644" t="s">
        <v>3423</v>
      </c>
      <c r="BJ318" s="644" t="s">
        <v>3423</v>
      </c>
      <c r="BK318" s="644" t="s">
        <v>3423</v>
      </c>
      <c r="BL318" s="644"/>
      <c r="BM318" s="644"/>
      <c r="BN318" s="644"/>
      <c r="BO318" s="644" t="s">
        <v>3424</v>
      </c>
      <c r="BP318" s="644" t="s">
        <v>3425</v>
      </c>
      <c r="BQ318" s="644"/>
      <c r="BR318" s="644"/>
      <c r="BS318" s="644"/>
      <c r="BT318" s="644" t="s">
        <v>605</v>
      </c>
      <c r="BU318" s="644" t="s">
        <v>330</v>
      </c>
      <c r="BV318" s="644" t="s">
        <v>914</v>
      </c>
      <c r="BW318" s="644" t="s">
        <v>1268</v>
      </c>
      <c r="BX318" s="644" t="s">
        <v>861</v>
      </c>
      <c r="BY318" s="644" t="s">
        <v>861</v>
      </c>
      <c r="BZ318" s="644" t="s">
        <v>3426</v>
      </c>
      <c r="CA318" s="644" t="s">
        <v>3427</v>
      </c>
      <c r="CB318" s="644" t="s">
        <v>610</v>
      </c>
      <c r="CC318" s="648" t="s">
        <v>611</v>
      </c>
      <c r="CD318" s="644"/>
      <c r="CE318" s="644"/>
      <c r="CF318" s="644" t="s">
        <v>613</v>
      </c>
      <c r="CG318" s="644" t="s">
        <v>614</v>
      </c>
      <c r="CH318" s="643" t="s">
        <v>864</v>
      </c>
    </row>
    <row r="319" spans="1:86">
      <c r="A319" s="644" t="s">
        <v>3428</v>
      </c>
      <c r="B319" s="644" t="s">
        <v>314</v>
      </c>
      <c r="C319" s="644" t="s">
        <v>315</v>
      </c>
      <c r="D319" s="644" t="s">
        <v>315</v>
      </c>
      <c r="E319" s="644" t="s">
        <v>316</v>
      </c>
      <c r="F319" s="644" t="s">
        <v>3429</v>
      </c>
      <c r="G319" s="644" t="s">
        <v>317</v>
      </c>
      <c r="H319" s="644" t="s">
        <v>318</v>
      </c>
      <c r="I319" s="644" t="s">
        <v>316</v>
      </c>
      <c r="J319" s="644" t="s">
        <v>315</v>
      </c>
      <c r="K319" s="645">
        <v>44728.663379629601</v>
      </c>
      <c r="M319" s="645">
        <v>44728.655972222201</v>
      </c>
      <c r="N319" s="645">
        <v>44733.833773148202</v>
      </c>
      <c r="O319" s="646">
        <v>2</v>
      </c>
      <c r="P319" s="646">
        <v>8192</v>
      </c>
      <c r="Q319" s="646">
        <v>1</v>
      </c>
      <c r="R319" s="646">
        <v>1</v>
      </c>
      <c r="S319" s="644" t="s">
        <v>319</v>
      </c>
      <c r="T319" s="644" t="s">
        <v>320</v>
      </c>
      <c r="U319" s="644" t="s">
        <v>321</v>
      </c>
      <c r="V319" s="644" t="s">
        <v>321</v>
      </c>
      <c r="W319" s="644" t="s">
        <v>3430</v>
      </c>
      <c r="X319" s="644" t="s">
        <v>757</v>
      </c>
      <c r="AD319" s="644"/>
      <c r="AE319" s="644"/>
      <c r="AF319" s="646">
        <v>1</v>
      </c>
      <c r="AG319" s="646">
        <v>8192</v>
      </c>
      <c r="AH319" s="644" t="s">
        <v>714</v>
      </c>
      <c r="AK319" s="644" t="s">
        <v>321</v>
      </c>
      <c r="AL319" s="644" t="s">
        <v>322</v>
      </c>
      <c r="AM319" s="644" t="s">
        <v>323</v>
      </c>
      <c r="AN319" s="646">
        <v>-1</v>
      </c>
      <c r="AO319" s="646">
        <v>-1</v>
      </c>
      <c r="AP319" s="646">
        <v>131155</v>
      </c>
      <c r="AQ319" s="646">
        <v>41627</v>
      </c>
      <c r="AR319" s="646">
        <v>33352</v>
      </c>
      <c r="AS319" s="644" t="s">
        <v>324</v>
      </c>
      <c r="AT319" s="644" t="s">
        <v>325</v>
      </c>
      <c r="AU319" s="644" t="s">
        <v>326</v>
      </c>
      <c r="AV319" s="644"/>
      <c r="AW319" s="644"/>
      <c r="AX319" s="644" t="s">
        <v>315</v>
      </c>
      <c r="AY319" s="646">
        <v>0</v>
      </c>
      <c r="AZ319" s="646">
        <v>10000</v>
      </c>
      <c r="BA319" s="644" t="s">
        <v>315</v>
      </c>
      <c r="BB319" s="644" t="s">
        <v>315</v>
      </c>
      <c r="BC319" s="644" t="s">
        <v>327</v>
      </c>
      <c r="BD319" s="646">
        <v>15</v>
      </c>
      <c r="BE319" s="644" t="s">
        <v>328</v>
      </c>
      <c r="BF319" s="644" t="s">
        <v>329</v>
      </c>
      <c r="BG319" s="644"/>
      <c r="BH319" s="644" t="s">
        <v>3431</v>
      </c>
      <c r="BI319" s="644" t="s">
        <v>3432</v>
      </c>
      <c r="BJ319" s="644" t="s">
        <v>3432</v>
      </c>
      <c r="BK319" s="644" t="s">
        <v>3432</v>
      </c>
      <c r="BL319" s="644"/>
      <c r="BM319" s="644"/>
      <c r="BN319" s="644"/>
      <c r="BO319" s="644" t="s">
        <v>3433</v>
      </c>
      <c r="BP319" s="644" t="s">
        <v>3434</v>
      </c>
      <c r="BQ319" s="644"/>
      <c r="BR319" s="644"/>
      <c r="BS319" s="644"/>
      <c r="BT319" s="644" t="s">
        <v>605</v>
      </c>
      <c r="BU319" s="644" t="s">
        <v>330</v>
      </c>
      <c r="BV319" s="644" t="s">
        <v>720</v>
      </c>
      <c r="BW319" s="644" t="s">
        <v>2370</v>
      </c>
      <c r="BX319" s="644" t="s">
        <v>861</v>
      </c>
      <c r="BY319" s="644" t="s">
        <v>861</v>
      </c>
      <c r="BZ319" s="644" t="s">
        <v>3435</v>
      </c>
      <c r="CA319" s="644" t="s">
        <v>3436</v>
      </c>
      <c r="CB319" s="644" t="s">
        <v>610</v>
      </c>
      <c r="CC319" s="648" t="s">
        <v>611</v>
      </c>
      <c r="CD319" s="644"/>
      <c r="CE319" s="644"/>
      <c r="CF319" s="644" t="s">
        <v>613</v>
      </c>
      <c r="CG319" s="644" t="s">
        <v>614</v>
      </c>
      <c r="CH319" s="643" t="s">
        <v>864</v>
      </c>
    </row>
    <row r="320" spans="1:86">
      <c r="A320" s="644" t="s">
        <v>3437</v>
      </c>
      <c r="B320" s="644" t="s">
        <v>314</v>
      </c>
      <c r="C320" s="644" t="s">
        <v>315</v>
      </c>
      <c r="D320" s="644" t="s">
        <v>315</v>
      </c>
      <c r="E320" s="644" t="s">
        <v>316</v>
      </c>
      <c r="F320" s="644" t="s">
        <v>3438</v>
      </c>
      <c r="G320" s="644" t="s">
        <v>317</v>
      </c>
      <c r="H320" s="644" t="s">
        <v>318</v>
      </c>
      <c r="I320" s="644" t="s">
        <v>316</v>
      </c>
      <c r="J320" s="644" t="s">
        <v>315</v>
      </c>
      <c r="M320" s="645">
        <v>44621.580810185202</v>
      </c>
      <c r="N320" s="645">
        <v>44733.835196759297</v>
      </c>
      <c r="O320" s="646">
        <v>1</v>
      </c>
      <c r="P320" s="646">
        <v>8192</v>
      </c>
      <c r="Q320" s="646">
        <v>1</v>
      </c>
      <c r="R320" s="646">
        <v>1</v>
      </c>
      <c r="S320" s="644" t="s">
        <v>319</v>
      </c>
      <c r="T320" s="644" t="s">
        <v>320</v>
      </c>
      <c r="U320" s="644" t="s">
        <v>321</v>
      </c>
      <c r="V320" s="644" t="s">
        <v>321</v>
      </c>
      <c r="W320" s="644" t="s">
        <v>3439</v>
      </c>
      <c r="X320" s="644" t="s">
        <v>757</v>
      </c>
      <c r="AD320" s="644"/>
      <c r="AE320" s="644"/>
      <c r="AF320" s="646">
        <v>1</v>
      </c>
      <c r="AG320" s="646">
        <v>8192</v>
      </c>
      <c r="AH320" s="644" t="s">
        <v>338</v>
      </c>
      <c r="AK320" s="644" t="s">
        <v>321</v>
      </c>
      <c r="AL320" s="644" t="s">
        <v>322</v>
      </c>
      <c r="AM320" s="644" t="s">
        <v>323</v>
      </c>
      <c r="AN320" s="646">
        <v>-1</v>
      </c>
      <c r="AO320" s="646">
        <v>-1</v>
      </c>
      <c r="AP320" s="646">
        <v>131158</v>
      </c>
      <c r="AQ320" s="646">
        <v>46594</v>
      </c>
      <c r="AR320" s="646">
        <v>38316</v>
      </c>
      <c r="AS320" s="644" t="s">
        <v>324</v>
      </c>
      <c r="AT320" s="644" t="s">
        <v>325</v>
      </c>
      <c r="AU320" s="644" t="s">
        <v>326</v>
      </c>
      <c r="AV320" s="644"/>
      <c r="AW320" s="644"/>
      <c r="AX320" s="644" t="s">
        <v>315</v>
      </c>
      <c r="AY320" s="646">
        <v>0</v>
      </c>
      <c r="AZ320" s="646">
        <v>10000</v>
      </c>
      <c r="BA320" s="644" t="s">
        <v>315</v>
      </c>
      <c r="BB320" s="644" t="s">
        <v>315</v>
      </c>
      <c r="BC320" s="644" t="s">
        <v>327</v>
      </c>
      <c r="BD320" s="646">
        <v>15</v>
      </c>
      <c r="BE320" s="644" t="s">
        <v>328</v>
      </c>
      <c r="BF320" s="644" t="s">
        <v>329</v>
      </c>
      <c r="BG320" s="644"/>
      <c r="BH320" s="644" t="s">
        <v>3440</v>
      </c>
      <c r="BI320" s="644" t="s">
        <v>3441</v>
      </c>
      <c r="BJ320" s="644" t="s">
        <v>3441</v>
      </c>
      <c r="BK320" s="644" t="s">
        <v>3441</v>
      </c>
      <c r="BL320" s="644" t="s">
        <v>3442</v>
      </c>
      <c r="BM320" s="644"/>
      <c r="BN320" s="644"/>
      <c r="BO320" s="644" t="s">
        <v>3443</v>
      </c>
      <c r="BP320" s="644" t="s">
        <v>3444</v>
      </c>
      <c r="BQ320" s="644"/>
      <c r="BR320" s="644"/>
      <c r="BS320" s="644"/>
      <c r="BT320" s="644" t="s">
        <v>605</v>
      </c>
      <c r="BU320" s="644" t="s">
        <v>330</v>
      </c>
      <c r="BV320" s="644" t="s">
        <v>331</v>
      </c>
      <c r="BW320" s="644" t="s">
        <v>660</v>
      </c>
      <c r="BX320" s="644" t="s">
        <v>861</v>
      </c>
      <c r="BY320" s="644" t="s">
        <v>861</v>
      </c>
      <c r="BZ320" s="644" t="s">
        <v>3445</v>
      </c>
      <c r="CA320" s="644" t="s">
        <v>3446</v>
      </c>
      <c r="CB320" s="644" t="s">
        <v>610</v>
      </c>
      <c r="CC320" s="648" t="s">
        <v>611</v>
      </c>
      <c r="CD320" s="644"/>
      <c r="CE320" s="644"/>
      <c r="CF320" s="644" t="s">
        <v>613</v>
      </c>
      <c r="CG320" s="644" t="s">
        <v>614</v>
      </c>
      <c r="CH320" s="643" t="s">
        <v>864</v>
      </c>
    </row>
    <row r="321" spans="1:86">
      <c r="A321" s="644" t="s">
        <v>3447</v>
      </c>
      <c r="B321" s="644" t="s">
        <v>314</v>
      </c>
      <c r="C321" s="644" t="s">
        <v>315</v>
      </c>
      <c r="D321" s="644" t="s">
        <v>315</v>
      </c>
      <c r="E321" s="644" t="s">
        <v>316</v>
      </c>
      <c r="F321" s="644" t="s">
        <v>3448</v>
      </c>
      <c r="G321" s="644" t="s">
        <v>317</v>
      </c>
      <c r="H321" s="644" t="s">
        <v>318</v>
      </c>
      <c r="I321" s="644" t="s">
        <v>316</v>
      </c>
      <c r="J321" s="644" t="s">
        <v>315</v>
      </c>
      <c r="M321" s="645">
        <v>44566.512476851902</v>
      </c>
      <c r="N321" s="645">
        <v>44733.834710648101</v>
      </c>
      <c r="O321" s="646">
        <v>4</v>
      </c>
      <c r="P321" s="646">
        <v>16384</v>
      </c>
      <c r="Q321" s="646">
        <v>1</v>
      </c>
      <c r="R321" s="646">
        <v>2</v>
      </c>
      <c r="S321" s="644" t="s">
        <v>319</v>
      </c>
      <c r="T321" s="644" t="s">
        <v>320</v>
      </c>
      <c r="U321" s="644" t="s">
        <v>321</v>
      </c>
      <c r="V321" s="644" t="s">
        <v>321</v>
      </c>
      <c r="W321" s="644" t="s">
        <v>3449</v>
      </c>
      <c r="X321" s="644" t="s">
        <v>757</v>
      </c>
      <c r="AD321" s="644"/>
      <c r="AE321" s="644"/>
      <c r="AF321" s="646">
        <v>1</v>
      </c>
      <c r="AG321" s="646">
        <v>8192</v>
      </c>
      <c r="AH321" s="644" t="s">
        <v>338</v>
      </c>
      <c r="AK321" s="644" t="s">
        <v>321</v>
      </c>
      <c r="AL321" s="644" t="s">
        <v>322</v>
      </c>
      <c r="AM321" s="644" t="s">
        <v>323</v>
      </c>
      <c r="AN321" s="646">
        <v>-1</v>
      </c>
      <c r="AO321" s="646">
        <v>-1</v>
      </c>
      <c r="AP321" s="646">
        <v>262244</v>
      </c>
      <c r="AQ321" s="646">
        <v>56412</v>
      </c>
      <c r="AR321" s="646">
        <v>39928</v>
      </c>
      <c r="AS321" s="644" t="s">
        <v>324</v>
      </c>
      <c r="AT321" s="644" t="s">
        <v>325</v>
      </c>
      <c r="AU321" s="644" t="s">
        <v>326</v>
      </c>
      <c r="AV321" s="644"/>
      <c r="AW321" s="644"/>
      <c r="AX321" s="644" t="s">
        <v>315</v>
      </c>
      <c r="AY321" s="646">
        <v>0</v>
      </c>
      <c r="AZ321" s="646">
        <v>10000</v>
      </c>
      <c r="BA321" s="644" t="s">
        <v>315</v>
      </c>
      <c r="BB321" s="644" t="s">
        <v>315</v>
      </c>
      <c r="BC321" s="644" t="s">
        <v>327</v>
      </c>
      <c r="BD321" s="646">
        <v>15</v>
      </c>
      <c r="BE321" s="644" t="s">
        <v>328</v>
      </c>
      <c r="BF321" s="644" t="s">
        <v>329</v>
      </c>
      <c r="BG321" s="644"/>
      <c r="BH321" s="644" t="s">
        <v>3450</v>
      </c>
      <c r="BI321" s="644" t="s">
        <v>3451</v>
      </c>
      <c r="BJ321" s="644" t="s">
        <v>3451</v>
      </c>
      <c r="BK321" s="644" t="s">
        <v>3451</v>
      </c>
      <c r="BL321" s="644" t="s">
        <v>3452</v>
      </c>
      <c r="BM321" s="644"/>
      <c r="BN321" s="644"/>
      <c r="BO321" s="644" t="s">
        <v>3453</v>
      </c>
      <c r="BP321" s="644" t="s">
        <v>3454</v>
      </c>
      <c r="BQ321" s="644"/>
      <c r="BR321" s="644"/>
      <c r="BS321" s="644"/>
      <c r="BT321" s="644" t="s">
        <v>605</v>
      </c>
      <c r="BU321" s="644" t="s">
        <v>330</v>
      </c>
      <c r="BV321" s="644" t="s">
        <v>331</v>
      </c>
      <c r="BW321" s="644" t="s">
        <v>834</v>
      </c>
      <c r="BX321" s="644" t="s">
        <v>861</v>
      </c>
      <c r="BY321" s="644" t="s">
        <v>861</v>
      </c>
      <c r="BZ321" s="644" t="s">
        <v>3455</v>
      </c>
      <c r="CA321" s="644" t="s">
        <v>3456</v>
      </c>
      <c r="CB321" s="644" t="s">
        <v>610</v>
      </c>
      <c r="CC321" s="648" t="s">
        <v>611</v>
      </c>
      <c r="CD321" s="644"/>
      <c r="CE321" s="644"/>
      <c r="CF321" s="644" t="s">
        <v>613</v>
      </c>
      <c r="CG321" s="644" t="s">
        <v>614</v>
      </c>
      <c r="CH321" s="643" t="s">
        <v>864</v>
      </c>
    </row>
    <row r="322" spans="1:86">
      <c r="A322" s="644" t="s">
        <v>3457</v>
      </c>
      <c r="B322" s="644" t="s">
        <v>314</v>
      </c>
      <c r="C322" s="644" t="s">
        <v>315</v>
      </c>
      <c r="D322" s="644" t="s">
        <v>315</v>
      </c>
      <c r="E322" s="644" t="s">
        <v>316</v>
      </c>
      <c r="F322" s="644" t="s">
        <v>3458</v>
      </c>
      <c r="G322" s="644" t="s">
        <v>317</v>
      </c>
      <c r="H322" s="644" t="s">
        <v>318</v>
      </c>
      <c r="I322" s="644" t="s">
        <v>316</v>
      </c>
      <c r="J322" s="644" t="s">
        <v>315</v>
      </c>
      <c r="M322" s="645">
        <v>44566.517175925903</v>
      </c>
      <c r="N322" s="645">
        <v>44733.8346759259</v>
      </c>
      <c r="O322" s="646">
        <v>4</v>
      </c>
      <c r="P322" s="646">
        <v>16384</v>
      </c>
      <c r="Q322" s="646">
        <v>1</v>
      </c>
      <c r="R322" s="646">
        <v>2</v>
      </c>
      <c r="S322" s="644" t="s">
        <v>319</v>
      </c>
      <c r="T322" s="644" t="s">
        <v>320</v>
      </c>
      <c r="U322" s="644" t="s">
        <v>321</v>
      </c>
      <c r="V322" s="644" t="s">
        <v>321</v>
      </c>
      <c r="W322" s="644" t="s">
        <v>3459</v>
      </c>
      <c r="X322" s="644" t="s">
        <v>757</v>
      </c>
      <c r="AD322" s="644"/>
      <c r="AE322" s="644"/>
      <c r="AF322" s="646">
        <v>1</v>
      </c>
      <c r="AG322" s="646">
        <v>8192</v>
      </c>
      <c r="AH322" s="644" t="s">
        <v>338</v>
      </c>
      <c r="AK322" s="644" t="s">
        <v>321</v>
      </c>
      <c r="AL322" s="644" t="s">
        <v>322</v>
      </c>
      <c r="AM322" s="644" t="s">
        <v>323</v>
      </c>
      <c r="AN322" s="646">
        <v>-1</v>
      </c>
      <c r="AO322" s="646">
        <v>-1</v>
      </c>
      <c r="AP322" s="646">
        <v>262244</v>
      </c>
      <c r="AQ322" s="646">
        <v>56128</v>
      </c>
      <c r="AR322" s="646">
        <v>39644</v>
      </c>
      <c r="AS322" s="644" t="s">
        <v>324</v>
      </c>
      <c r="AT322" s="644" t="s">
        <v>325</v>
      </c>
      <c r="AU322" s="644" t="s">
        <v>326</v>
      </c>
      <c r="AV322" s="644"/>
      <c r="AW322" s="644"/>
      <c r="AX322" s="644" t="s">
        <v>315</v>
      </c>
      <c r="AY322" s="646">
        <v>0</v>
      </c>
      <c r="AZ322" s="646">
        <v>10000</v>
      </c>
      <c r="BA322" s="644" t="s">
        <v>315</v>
      </c>
      <c r="BB322" s="644" t="s">
        <v>315</v>
      </c>
      <c r="BC322" s="644" t="s">
        <v>327</v>
      </c>
      <c r="BD322" s="646">
        <v>15</v>
      </c>
      <c r="BE322" s="644" t="s">
        <v>328</v>
      </c>
      <c r="BF322" s="644" t="s">
        <v>329</v>
      </c>
      <c r="BG322" s="644"/>
      <c r="BH322" s="644" t="s">
        <v>3460</v>
      </c>
      <c r="BI322" s="644" t="s">
        <v>3461</v>
      </c>
      <c r="BJ322" s="644" t="s">
        <v>3461</v>
      </c>
      <c r="BK322" s="644" t="s">
        <v>3461</v>
      </c>
      <c r="BL322" s="644" t="s">
        <v>3452</v>
      </c>
      <c r="BM322" s="644"/>
      <c r="BN322" s="644"/>
      <c r="BO322" s="644" t="s">
        <v>3462</v>
      </c>
      <c r="BP322" s="644" t="s">
        <v>3463</v>
      </c>
      <c r="BQ322" s="644"/>
      <c r="BR322" s="644"/>
      <c r="BS322" s="644"/>
      <c r="BT322" s="644" t="s">
        <v>605</v>
      </c>
      <c r="BU322" s="644" t="s">
        <v>330</v>
      </c>
      <c r="BV322" s="644" t="s">
        <v>331</v>
      </c>
      <c r="BW322" s="644" t="s">
        <v>630</v>
      </c>
      <c r="BX322" s="644" t="s">
        <v>861</v>
      </c>
      <c r="BY322" s="644" t="s">
        <v>861</v>
      </c>
      <c r="BZ322" s="644" t="s">
        <v>3464</v>
      </c>
      <c r="CA322" s="644" t="s">
        <v>3465</v>
      </c>
      <c r="CB322" s="644" t="s">
        <v>610</v>
      </c>
      <c r="CC322" s="648" t="s">
        <v>611</v>
      </c>
      <c r="CD322" s="644"/>
      <c r="CE322" s="644"/>
      <c r="CF322" s="644" t="s">
        <v>613</v>
      </c>
      <c r="CG322" s="644" t="s">
        <v>614</v>
      </c>
      <c r="CH322" s="643" t="s">
        <v>864</v>
      </c>
    </row>
    <row r="323" spans="1:86">
      <c r="A323" s="644" t="s">
        <v>3466</v>
      </c>
      <c r="B323" s="644" t="s">
        <v>314</v>
      </c>
      <c r="C323" s="644" t="s">
        <v>315</v>
      </c>
      <c r="D323" s="644" t="s">
        <v>315</v>
      </c>
      <c r="E323" s="644" t="s">
        <v>316</v>
      </c>
      <c r="F323" s="644" t="s">
        <v>3467</v>
      </c>
      <c r="G323" s="644" t="s">
        <v>317</v>
      </c>
      <c r="H323" s="644" t="s">
        <v>318</v>
      </c>
      <c r="I323" s="644" t="s">
        <v>316</v>
      </c>
      <c r="J323" s="644" t="s">
        <v>315</v>
      </c>
      <c r="M323" s="645">
        <v>44566.519780092603</v>
      </c>
      <c r="N323" s="645">
        <v>44733.834652777798</v>
      </c>
      <c r="O323" s="646">
        <v>4</v>
      </c>
      <c r="P323" s="646">
        <v>16384</v>
      </c>
      <c r="Q323" s="646">
        <v>1</v>
      </c>
      <c r="R323" s="646">
        <v>2</v>
      </c>
      <c r="S323" s="644" t="s">
        <v>319</v>
      </c>
      <c r="T323" s="644" t="s">
        <v>320</v>
      </c>
      <c r="U323" s="644" t="s">
        <v>321</v>
      </c>
      <c r="V323" s="644" t="s">
        <v>321</v>
      </c>
      <c r="W323" s="644" t="s">
        <v>3468</v>
      </c>
      <c r="X323" s="644" t="s">
        <v>757</v>
      </c>
      <c r="AD323" s="644"/>
      <c r="AE323" s="644"/>
      <c r="AF323" s="646">
        <v>1</v>
      </c>
      <c r="AG323" s="646">
        <v>8192</v>
      </c>
      <c r="AH323" s="644" t="s">
        <v>338</v>
      </c>
      <c r="AK323" s="644" t="s">
        <v>321</v>
      </c>
      <c r="AL323" s="644" t="s">
        <v>322</v>
      </c>
      <c r="AM323" s="644" t="s">
        <v>323</v>
      </c>
      <c r="AN323" s="646">
        <v>-1</v>
      </c>
      <c r="AO323" s="646">
        <v>-1</v>
      </c>
      <c r="AP323" s="646">
        <v>262244</v>
      </c>
      <c r="AQ323" s="646">
        <v>55516</v>
      </c>
      <c r="AR323" s="646">
        <v>39032</v>
      </c>
      <c r="AS323" s="644" t="s">
        <v>324</v>
      </c>
      <c r="AT323" s="644" t="s">
        <v>325</v>
      </c>
      <c r="AU323" s="644" t="s">
        <v>326</v>
      </c>
      <c r="AV323" s="644"/>
      <c r="AW323" s="644"/>
      <c r="AX323" s="644" t="s">
        <v>315</v>
      </c>
      <c r="AY323" s="646">
        <v>0</v>
      </c>
      <c r="AZ323" s="646">
        <v>10000</v>
      </c>
      <c r="BA323" s="644" t="s">
        <v>315</v>
      </c>
      <c r="BB323" s="644" t="s">
        <v>315</v>
      </c>
      <c r="BC323" s="644" t="s">
        <v>327</v>
      </c>
      <c r="BD323" s="646">
        <v>15</v>
      </c>
      <c r="BE323" s="644" t="s">
        <v>328</v>
      </c>
      <c r="BF323" s="644" t="s">
        <v>329</v>
      </c>
      <c r="BG323" s="644"/>
      <c r="BH323" s="644" t="s">
        <v>3469</v>
      </c>
      <c r="BI323" s="644" t="s">
        <v>3470</v>
      </c>
      <c r="BJ323" s="644" t="s">
        <v>3470</v>
      </c>
      <c r="BK323" s="644" t="s">
        <v>3470</v>
      </c>
      <c r="BL323" s="644" t="s">
        <v>3452</v>
      </c>
      <c r="BM323" s="644"/>
      <c r="BN323" s="644"/>
      <c r="BO323" s="644" t="s">
        <v>3471</v>
      </c>
      <c r="BP323" s="644" t="s">
        <v>3472</v>
      </c>
      <c r="BQ323" s="644"/>
      <c r="BR323" s="644"/>
      <c r="BS323" s="644"/>
      <c r="BT323" s="644" t="s">
        <v>605</v>
      </c>
      <c r="BU323" s="644" t="s">
        <v>330</v>
      </c>
      <c r="BV323" s="644" t="s">
        <v>331</v>
      </c>
      <c r="BW323" s="644" t="s">
        <v>683</v>
      </c>
      <c r="BX323" s="644" t="s">
        <v>861</v>
      </c>
      <c r="BY323" s="644" t="s">
        <v>861</v>
      </c>
      <c r="BZ323" s="644" t="s">
        <v>3473</v>
      </c>
      <c r="CA323" s="644" t="s">
        <v>3474</v>
      </c>
      <c r="CB323" s="644" t="s">
        <v>610</v>
      </c>
      <c r="CC323" s="648" t="s">
        <v>611</v>
      </c>
      <c r="CD323" s="644"/>
      <c r="CE323" s="644"/>
      <c r="CF323" s="644" t="s">
        <v>613</v>
      </c>
      <c r="CG323" s="644" t="s">
        <v>614</v>
      </c>
      <c r="CH323" s="643" t="s">
        <v>864</v>
      </c>
    </row>
    <row r="324" spans="1:86">
      <c r="A324" s="644" t="s">
        <v>3475</v>
      </c>
      <c r="B324" s="644" t="s">
        <v>314</v>
      </c>
      <c r="C324" s="644" t="s">
        <v>315</v>
      </c>
      <c r="D324" s="644" t="s">
        <v>315</v>
      </c>
      <c r="E324" s="644" t="s">
        <v>316</v>
      </c>
      <c r="F324" s="644" t="s">
        <v>3476</v>
      </c>
      <c r="G324" s="644" t="s">
        <v>317</v>
      </c>
      <c r="H324" s="644" t="s">
        <v>318</v>
      </c>
      <c r="I324" s="644" t="s">
        <v>316</v>
      </c>
      <c r="J324" s="644" t="s">
        <v>315</v>
      </c>
      <c r="M324" s="645">
        <v>44566.5219560185</v>
      </c>
      <c r="N324" s="645">
        <v>44733.834618055596</v>
      </c>
      <c r="O324" s="646">
        <v>4</v>
      </c>
      <c r="P324" s="646">
        <v>16384</v>
      </c>
      <c r="Q324" s="646">
        <v>1</v>
      </c>
      <c r="R324" s="646">
        <v>2</v>
      </c>
      <c r="S324" s="644" t="s">
        <v>319</v>
      </c>
      <c r="T324" s="644" t="s">
        <v>320</v>
      </c>
      <c r="U324" s="644" t="s">
        <v>321</v>
      </c>
      <c r="V324" s="644" t="s">
        <v>321</v>
      </c>
      <c r="W324" s="644" t="s">
        <v>3477</v>
      </c>
      <c r="X324" s="644" t="s">
        <v>757</v>
      </c>
      <c r="AD324" s="644"/>
      <c r="AE324" s="644"/>
      <c r="AF324" s="646">
        <v>1</v>
      </c>
      <c r="AG324" s="646">
        <v>8192</v>
      </c>
      <c r="AH324" s="644" t="s">
        <v>338</v>
      </c>
      <c r="AK324" s="644" t="s">
        <v>321</v>
      </c>
      <c r="AL324" s="644" t="s">
        <v>322</v>
      </c>
      <c r="AM324" s="644" t="s">
        <v>323</v>
      </c>
      <c r="AN324" s="646">
        <v>-1</v>
      </c>
      <c r="AO324" s="646">
        <v>-1</v>
      </c>
      <c r="AP324" s="646">
        <v>262244</v>
      </c>
      <c r="AQ324" s="646">
        <v>56448</v>
      </c>
      <c r="AR324" s="646">
        <v>39964</v>
      </c>
      <c r="AS324" s="644" t="s">
        <v>324</v>
      </c>
      <c r="AT324" s="644" t="s">
        <v>325</v>
      </c>
      <c r="AU324" s="644" t="s">
        <v>326</v>
      </c>
      <c r="AV324" s="644"/>
      <c r="AW324" s="644"/>
      <c r="AX324" s="644" t="s">
        <v>315</v>
      </c>
      <c r="AY324" s="646">
        <v>0</v>
      </c>
      <c r="AZ324" s="646">
        <v>10000</v>
      </c>
      <c r="BA324" s="644" t="s">
        <v>315</v>
      </c>
      <c r="BB324" s="644" t="s">
        <v>315</v>
      </c>
      <c r="BC324" s="644" t="s">
        <v>327</v>
      </c>
      <c r="BD324" s="646">
        <v>15</v>
      </c>
      <c r="BE324" s="644" t="s">
        <v>328</v>
      </c>
      <c r="BF324" s="644" t="s">
        <v>329</v>
      </c>
      <c r="BG324" s="644"/>
      <c r="BH324" s="644" t="s">
        <v>3478</v>
      </c>
      <c r="BI324" s="644" t="s">
        <v>3479</v>
      </c>
      <c r="BJ324" s="644" t="s">
        <v>3479</v>
      </c>
      <c r="BK324" s="644" t="s">
        <v>3479</v>
      </c>
      <c r="BL324" s="644" t="s">
        <v>3452</v>
      </c>
      <c r="BM324" s="644"/>
      <c r="BN324" s="644"/>
      <c r="BO324" s="644" t="s">
        <v>3480</v>
      </c>
      <c r="BP324" s="644" t="s">
        <v>3481</v>
      </c>
      <c r="BQ324" s="644"/>
      <c r="BR324" s="644"/>
      <c r="BS324" s="644"/>
      <c r="BT324" s="644" t="s">
        <v>605</v>
      </c>
      <c r="BU324" s="644" t="s">
        <v>330</v>
      </c>
      <c r="BV324" s="644" t="s">
        <v>331</v>
      </c>
      <c r="BW324" s="644" t="s">
        <v>698</v>
      </c>
      <c r="BX324" s="644" t="s">
        <v>861</v>
      </c>
      <c r="BY324" s="644" t="s">
        <v>861</v>
      </c>
      <c r="BZ324" s="644" t="s">
        <v>3482</v>
      </c>
      <c r="CA324" s="644" t="s">
        <v>3483</v>
      </c>
      <c r="CB324" s="644" t="s">
        <v>610</v>
      </c>
      <c r="CC324" s="648" t="s">
        <v>611</v>
      </c>
      <c r="CD324" s="644"/>
      <c r="CE324" s="644"/>
      <c r="CF324" s="644" t="s">
        <v>613</v>
      </c>
      <c r="CG324" s="644" t="s">
        <v>614</v>
      </c>
      <c r="CH324" s="643" t="s">
        <v>864</v>
      </c>
    </row>
    <row r="325" spans="1:86">
      <c r="A325" s="644" t="s">
        <v>3484</v>
      </c>
      <c r="B325" s="644" t="s">
        <v>314</v>
      </c>
      <c r="C325" s="644" t="s">
        <v>315</v>
      </c>
      <c r="D325" s="644" t="s">
        <v>315</v>
      </c>
      <c r="E325" s="644" t="s">
        <v>316</v>
      </c>
      <c r="F325" s="644" t="s">
        <v>3485</v>
      </c>
      <c r="G325" s="644" t="s">
        <v>317</v>
      </c>
      <c r="H325" s="644" t="s">
        <v>318</v>
      </c>
      <c r="I325" s="644" t="s">
        <v>316</v>
      </c>
      <c r="J325" s="644" t="s">
        <v>315</v>
      </c>
      <c r="M325" s="645">
        <v>44659.440601851798</v>
      </c>
      <c r="N325" s="645">
        <v>44733.835914351897</v>
      </c>
      <c r="O325" s="646">
        <v>8</v>
      </c>
      <c r="P325" s="646">
        <v>32768</v>
      </c>
      <c r="Q325" s="646">
        <v>1</v>
      </c>
      <c r="R325" s="646">
        <v>2</v>
      </c>
      <c r="S325" s="644" t="s">
        <v>319</v>
      </c>
      <c r="T325" s="644" t="s">
        <v>320</v>
      </c>
      <c r="U325" s="644" t="s">
        <v>321</v>
      </c>
      <c r="V325" s="644" t="s">
        <v>321</v>
      </c>
      <c r="W325" s="644" t="s">
        <v>3486</v>
      </c>
      <c r="X325" s="644" t="s">
        <v>1651</v>
      </c>
      <c r="AD325" s="644"/>
      <c r="AE325" s="644"/>
      <c r="AF325" s="646">
        <v>1</v>
      </c>
      <c r="AG325" s="646">
        <v>8192</v>
      </c>
      <c r="AH325" s="644" t="s">
        <v>338</v>
      </c>
      <c r="AK325" s="644" t="s">
        <v>321</v>
      </c>
      <c r="AL325" s="644" t="s">
        <v>322</v>
      </c>
      <c r="AM325" s="644" t="s">
        <v>323</v>
      </c>
      <c r="AN325" s="646">
        <v>-1</v>
      </c>
      <c r="AO325" s="646">
        <v>-1</v>
      </c>
      <c r="AP325" s="646">
        <v>309375</v>
      </c>
      <c r="AQ325" s="646">
        <v>69535</v>
      </c>
      <c r="AR325" s="646">
        <v>36640</v>
      </c>
      <c r="AS325" s="644" t="s">
        <v>324</v>
      </c>
      <c r="AT325" s="644" t="s">
        <v>325</v>
      </c>
      <c r="AU325" s="644" t="s">
        <v>326</v>
      </c>
      <c r="AV325" s="644"/>
      <c r="AW325" s="644"/>
      <c r="AX325" s="644" t="s">
        <v>315</v>
      </c>
      <c r="AY325" s="646">
        <v>0</v>
      </c>
      <c r="AZ325" s="646">
        <v>10000</v>
      </c>
      <c r="BA325" s="644" t="s">
        <v>315</v>
      </c>
      <c r="BB325" s="644" t="s">
        <v>315</v>
      </c>
      <c r="BC325" s="644" t="s">
        <v>327</v>
      </c>
      <c r="BD325" s="646">
        <v>15</v>
      </c>
      <c r="BE325" s="644" t="s">
        <v>328</v>
      </c>
      <c r="BF325" s="644" t="s">
        <v>329</v>
      </c>
      <c r="BG325" s="644"/>
      <c r="BH325" s="644" t="s">
        <v>3487</v>
      </c>
      <c r="BI325" s="644" t="s">
        <v>3488</v>
      </c>
      <c r="BJ325" s="644" t="s">
        <v>3488</v>
      </c>
      <c r="BK325" s="644" t="s">
        <v>3488</v>
      </c>
      <c r="BL325" s="644" t="s">
        <v>3489</v>
      </c>
      <c r="BM325" s="644"/>
      <c r="BN325" s="644"/>
      <c r="BO325" s="644" t="s">
        <v>3453</v>
      </c>
      <c r="BP325" s="644" t="s">
        <v>3454</v>
      </c>
      <c r="BQ325" s="644"/>
      <c r="BR325" s="644"/>
      <c r="BS325" s="644"/>
      <c r="BT325" s="644" t="s">
        <v>605</v>
      </c>
      <c r="BU325" s="644" t="s">
        <v>330</v>
      </c>
      <c r="BV325" s="644" t="s">
        <v>331</v>
      </c>
      <c r="BW325" s="644" t="s">
        <v>653</v>
      </c>
      <c r="BX325" s="644" t="s">
        <v>861</v>
      </c>
      <c r="BY325" s="644" t="s">
        <v>861</v>
      </c>
      <c r="BZ325" s="644" t="s">
        <v>3490</v>
      </c>
      <c r="CA325" s="644" t="s">
        <v>3491</v>
      </c>
      <c r="CB325" s="644" t="s">
        <v>610</v>
      </c>
      <c r="CC325" s="648" t="s">
        <v>611</v>
      </c>
      <c r="CD325" s="644"/>
      <c r="CE325" s="644"/>
      <c r="CF325" s="644" t="s">
        <v>613</v>
      </c>
      <c r="CG325" s="644" t="s">
        <v>614</v>
      </c>
      <c r="CH325" s="643" t="s">
        <v>864</v>
      </c>
    </row>
    <row r="326" spans="1:86">
      <c r="A326" s="644" t="s">
        <v>3492</v>
      </c>
      <c r="B326" s="644" t="s">
        <v>314</v>
      </c>
      <c r="C326" s="644" t="s">
        <v>315</v>
      </c>
      <c r="D326" s="644" t="s">
        <v>315</v>
      </c>
      <c r="E326" s="644" t="s">
        <v>316</v>
      </c>
      <c r="F326" s="644" t="s">
        <v>3493</v>
      </c>
      <c r="G326" s="644" t="s">
        <v>317</v>
      </c>
      <c r="H326" s="644" t="s">
        <v>318</v>
      </c>
      <c r="I326" s="644" t="s">
        <v>316</v>
      </c>
      <c r="J326" s="644" t="s">
        <v>315</v>
      </c>
      <c r="M326" s="645">
        <v>44594.401793981502</v>
      </c>
      <c r="N326" s="645">
        <v>44733.834583333301</v>
      </c>
      <c r="O326" s="646">
        <v>1</v>
      </c>
      <c r="P326" s="646">
        <v>8192</v>
      </c>
      <c r="Q326" s="646">
        <v>1</v>
      </c>
      <c r="R326" s="646">
        <v>2</v>
      </c>
      <c r="S326" s="644" t="s">
        <v>319</v>
      </c>
      <c r="T326" s="644" t="s">
        <v>320</v>
      </c>
      <c r="U326" s="644" t="s">
        <v>321</v>
      </c>
      <c r="V326" s="644" t="s">
        <v>321</v>
      </c>
      <c r="W326" s="644" t="s">
        <v>3494</v>
      </c>
      <c r="X326" s="644" t="s">
        <v>757</v>
      </c>
      <c r="AD326" s="644"/>
      <c r="AE326" s="644"/>
      <c r="AF326" s="646">
        <v>1</v>
      </c>
      <c r="AG326" s="646">
        <v>8192</v>
      </c>
      <c r="AH326" s="644" t="s">
        <v>338</v>
      </c>
      <c r="AK326" s="644" t="s">
        <v>321</v>
      </c>
      <c r="AL326" s="644" t="s">
        <v>322</v>
      </c>
      <c r="AM326" s="644" t="s">
        <v>323</v>
      </c>
      <c r="AN326" s="646">
        <v>-1</v>
      </c>
      <c r="AO326" s="646">
        <v>-1</v>
      </c>
      <c r="AP326" s="646">
        <v>2602365</v>
      </c>
      <c r="AQ326" s="646">
        <v>2520941</v>
      </c>
      <c r="AR326" s="646">
        <v>2512656</v>
      </c>
      <c r="AS326" s="644" t="s">
        <v>324</v>
      </c>
      <c r="AT326" s="644" t="s">
        <v>325</v>
      </c>
      <c r="AU326" s="644" t="s">
        <v>326</v>
      </c>
      <c r="AV326" s="644"/>
      <c r="AW326" s="644"/>
      <c r="AX326" s="644" t="s">
        <v>315</v>
      </c>
      <c r="AY326" s="646">
        <v>0</v>
      </c>
      <c r="AZ326" s="646">
        <v>10000</v>
      </c>
      <c r="BA326" s="644" t="s">
        <v>315</v>
      </c>
      <c r="BB326" s="644" t="s">
        <v>315</v>
      </c>
      <c r="BC326" s="644" t="s">
        <v>327</v>
      </c>
      <c r="BD326" s="646">
        <v>15</v>
      </c>
      <c r="BE326" s="644" t="s">
        <v>328</v>
      </c>
      <c r="BF326" s="644" t="s">
        <v>329</v>
      </c>
      <c r="BG326" s="644"/>
      <c r="BH326" s="644" t="s">
        <v>3495</v>
      </c>
      <c r="BI326" s="644" t="s">
        <v>3496</v>
      </c>
      <c r="BJ326" s="644" t="s">
        <v>3496</v>
      </c>
      <c r="BK326" s="644" t="s">
        <v>3496</v>
      </c>
      <c r="BL326" s="644"/>
      <c r="BM326" s="644"/>
      <c r="BN326" s="644"/>
      <c r="BO326" s="644" t="s">
        <v>3497</v>
      </c>
      <c r="BP326" s="644" t="s">
        <v>3498</v>
      </c>
      <c r="BQ326" s="644"/>
      <c r="BR326" s="644"/>
      <c r="BS326" s="644"/>
      <c r="BT326" s="644" t="s">
        <v>605</v>
      </c>
      <c r="BU326" s="644" t="s">
        <v>330</v>
      </c>
      <c r="BV326" s="644" t="s">
        <v>331</v>
      </c>
      <c r="BW326" s="644" t="s">
        <v>834</v>
      </c>
      <c r="BX326" s="644" t="s">
        <v>861</v>
      </c>
      <c r="BY326" s="644" t="s">
        <v>861</v>
      </c>
      <c r="BZ326" s="644" t="s">
        <v>3499</v>
      </c>
      <c r="CA326" s="644" t="s">
        <v>3500</v>
      </c>
      <c r="CB326" s="644" t="s">
        <v>610</v>
      </c>
      <c r="CC326" s="648" t="s">
        <v>611</v>
      </c>
      <c r="CD326" s="644"/>
      <c r="CE326" s="644"/>
      <c r="CF326" s="644" t="s">
        <v>613</v>
      </c>
      <c r="CG326" s="644" t="s">
        <v>614</v>
      </c>
      <c r="CH326" s="643" t="s">
        <v>864</v>
      </c>
    </row>
    <row r="327" spans="1:86">
      <c r="A327" s="644" t="s">
        <v>3501</v>
      </c>
      <c r="B327" s="644" t="s">
        <v>314</v>
      </c>
      <c r="C327" s="644" t="s">
        <v>315</v>
      </c>
      <c r="D327" s="644" t="s">
        <v>315</v>
      </c>
      <c r="E327" s="644" t="s">
        <v>316</v>
      </c>
      <c r="F327" s="644" t="s">
        <v>3502</v>
      </c>
      <c r="G327" s="644" t="s">
        <v>317</v>
      </c>
      <c r="H327" s="644" t="s">
        <v>318</v>
      </c>
      <c r="I327" s="644" t="s">
        <v>316</v>
      </c>
      <c r="J327" s="644" t="s">
        <v>315</v>
      </c>
      <c r="M327" s="645">
        <v>44551.480034722197</v>
      </c>
      <c r="N327" s="645">
        <v>44733.836157407401</v>
      </c>
      <c r="O327" s="646">
        <v>4</v>
      </c>
      <c r="P327" s="646">
        <v>36864</v>
      </c>
      <c r="Q327" s="646">
        <v>1</v>
      </c>
      <c r="R327" s="646">
        <v>5</v>
      </c>
      <c r="S327" s="644" t="s">
        <v>319</v>
      </c>
      <c r="T327" s="644" t="s">
        <v>320</v>
      </c>
      <c r="U327" s="644" t="s">
        <v>321</v>
      </c>
      <c r="V327" s="644" t="s">
        <v>321</v>
      </c>
      <c r="W327" s="644" t="s">
        <v>3503</v>
      </c>
      <c r="X327" s="644" t="s">
        <v>1651</v>
      </c>
      <c r="AD327" s="644"/>
      <c r="AE327" s="644"/>
      <c r="AF327" s="646">
        <v>1</v>
      </c>
      <c r="AG327" s="646">
        <v>8192</v>
      </c>
      <c r="AH327" s="644" t="s">
        <v>338</v>
      </c>
      <c r="AK327" s="644" t="s">
        <v>321</v>
      </c>
      <c r="AL327" s="644" t="s">
        <v>322</v>
      </c>
      <c r="AM327" s="644" t="s">
        <v>323</v>
      </c>
      <c r="AN327" s="646">
        <v>-1</v>
      </c>
      <c r="AO327" s="646">
        <v>-1</v>
      </c>
      <c r="AP327" s="646">
        <v>1721458</v>
      </c>
      <c r="AQ327" s="646">
        <v>148526</v>
      </c>
      <c r="AR327" s="646">
        <v>111548</v>
      </c>
      <c r="AS327" s="644" t="s">
        <v>324</v>
      </c>
      <c r="AT327" s="644" t="s">
        <v>325</v>
      </c>
      <c r="AU327" s="644" t="s">
        <v>326</v>
      </c>
      <c r="AV327" s="644"/>
      <c r="AW327" s="644"/>
      <c r="AX327" s="644" t="s">
        <v>315</v>
      </c>
      <c r="AY327" s="646">
        <v>0</v>
      </c>
      <c r="AZ327" s="646">
        <v>10000</v>
      </c>
      <c r="BA327" s="644" t="s">
        <v>315</v>
      </c>
      <c r="BB327" s="644" t="s">
        <v>315</v>
      </c>
      <c r="BC327" s="644" t="s">
        <v>327</v>
      </c>
      <c r="BD327" s="646">
        <v>15</v>
      </c>
      <c r="BE327" s="644" t="s">
        <v>328</v>
      </c>
      <c r="BF327" s="644" t="s">
        <v>329</v>
      </c>
      <c r="BG327" s="644"/>
      <c r="BH327" s="644" t="s">
        <v>3504</v>
      </c>
      <c r="BI327" s="644" t="s">
        <v>3505</v>
      </c>
      <c r="BJ327" s="644" t="s">
        <v>3505</v>
      </c>
      <c r="BK327" s="644" t="s">
        <v>3505</v>
      </c>
      <c r="BL327" s="644" t="s">
        <v>3506</v>
      </c>
      <c r="BM327" s="644"/>
      <c r="BN327" s="644"/>
      <c r="BO327" s="644" t="s">
        <v>3507</v>
      </c>
      <c r="BP327" s="644" t="s">
        <v>3508</v>
      </c>
      <c r="BQ327" s="644"/>
      <c r="BR327" s="644"/>
      <c r="BS327" s="644"/>
      <c r="BT327" s="644" t="s">
        <v>605</v>
      </c>
      <c r="BU327" s="644" t="s">
        <v>330</v>
      </c>
      <c r="BV327" s="644" t="s">
        <v>331</v>
      </c>
      <c r="BW327" s="644" t="s">
        <v>630</v>
      </c>
      <c r="BX327" s="644" t="s">
        <v>861</v>
      </c>
      <c r="BY327" s="644" t="s">
        <v>861</v>
      </c>
      <c r="BZ327" s="644" t="s">
        <v>3509</v>
      </c>
      <c r="CA327" s="644" t="s">
        <v>3510</v>
      </c>
      <c r="CB327" s="644" t="s">
        <v>610</v>
      </c>
      <c r="CC327" s="648" t="s">
        <v>611</v>
      </c>
      <c r="CD327" s="644"/>
      <c r="CE327" s="644" t="s">
        <v>612</v>
      </c>
      <c r="CF327" s="644" t="s">
        <v>613</v>
      </c>
      <c r="CG327" s="644" t="s">
        <v>614</v>
      </c>
      <c r="CH327" s="643" t="s">
        <v>1658</v>
      </c>
    </row>
    <row r="328" spans="1:86">
      <c r="A328" s="644" t="s">
        <v>3511</v>
      </c>
      <c r="B328" s="644" t="s">
        <v>314</v>
      </c>
      <c r="C328" s="644" t="s">
        <v>315</v>
      </c>
      <c r="D328" s="644" t="s">
        <v>315</v>
      </c>
      <c r="E328" s="644" t="s">
        <v>316</v>
      </c>
      <c r="F328" s="644" t="s">
        <v>3512</v>
      </c>
      <c r="G328" s="644" t="s">
        <v>317</v>
      </c>
      <c r="H328" s="644" t="s">
        <v>318</v>
      </c>
      <c r="I328" s="644" t="s">
        <v>316</v>
      </c>
      <c r="J328" s="644" t="s">
        <v>315</v>
      </c>
      <c r="M328" s="645">
        <v>44551.484340277799</v>
      </c>
      <c r="N328" s="645">
        <v>44733.836111111101</v>
      </c>
      <c r="O328" s="646">
        <v>4</v>
      </c>
      <c r="P328" s="646">
        <v>36864</v>
      </c>
      <c r="Q328" s="646">
        <v>1</v>
      </c>
      <c r="R328" s="646">
        <v>5</v>
      </c>
      <c r="S328" s="644" t="s">
        <v>319</v>
      </c>
      <c r="T328" s="644" t="s">
        <v>320</v>
      </c>
      <c r="U328" s="644" t="s">
        <v>321</v>
      </c>
      <c r="V328" s="644" t="s">
        <v>321</v>
      </c>
      <c r="W328" s="644" t="s">
        <v>3513</v>
      </c>
      <c r="X328" s="644" t="s">
        <v>1651</v>
      </c>
      <c r="AD328" s="644"/>
      <c r="AE328" s="644"/>
      <c r="AF328" s="646">
        <v>1</v>
      </c>
      <c r="AG328" s="646">
        <v>8192</v>
      </c>
      <c r="AH328" s="644" t="s">
        <v>338</v>
      </c>
      <c r="AK328" s="644" t="s">
        <v>321</v>
      </c>
      <c r="AL328" s="644" t="s">
        <v>322</v>
      </c>
      <c r="AM328" s="644" t="s">
        <v>323</v>
      </c>
      <c r="AN328" s="646">
        <v>-1</v>
      </c>
      <c r="AO328" s="646">
        <v>-1</v>
      </c>
      <c r="AP328" s="646">
        <v>1721433</v>
      </c>
      <c r="AQ328" s="646">
        <v>205581</v>
      </c>
      <c r="AR328" s="646">
        <v>168628</v>
      </c>
      <c r="AS328" s="644" t="s">
        <v>324</v>
      </c>
      <c r="AT328" s="644" t="s">
        <v>325</v>
      </c>
      <c r="AU328" s="644" t="s">
        <v>326</v>
      </c>
      <c r="AV328" s="644"/>
      <c r="AW328" s="644"/>
      <c r="AX328" s="644" t="s">
        <v>315</v>
      </c>
      <c r="AY328" s="646">
        <v>0</v>
      </c>
      <c r="AZ328" s="646">
        <v>10000</v>
      </c>
      <c r="BA328" s="644" t="s">
        <v>315</v>
      </c>
      <c r="BB328" s="644" t="s">
        <v>315</v>
      </c>
      <c r="BC328" s="644" t="s">
        <v>327</v>
      </c>
      <c r="BD328" s="646">
        <v>15</v>
      </c>
      <c r="BE328" s="644" t="s">
        <v>328</v>
      </c>
      <c r="BF328" s="644" t="s">
        <v>329</v>
      </c>
      <c r="BG328" s="644"/>
      <c r="BH328" s="644" t="s">
        <v>3514</v>
      </c>
      <c r="BI328" s="644" t="s">
        <v>3515</v>
      </c>
      <c r="BJ328" s="644" t="s">
        <v>3515</v>
      </c>
      <c r="BK328" s="644" t="s">
        <v>3515</v>
      </c>
      <c r="BL328" s="644" t="s">
        <v>3506</v>
      </c>
      <c r="BM328" s="644"/>
      <c r="BN328" s="644"/>
      <c r="BO328" s="644" t="s">
        <v>3516</v>
      </c>
      <c r="BP328" s="644" t="s">
        <v>3517</v>
      </c>
      <c r="BQ328" s="644"/>
      <c r="BR328" s="644"/>
      <c r="BS328" s="644"/>
      <c r="BT328" s="644" t="s">
        <v>605</v>
      </c>
      <c r="BU328" s="644" t="s">
        <v>330</v>
      </c>
      <c r="BV328" s="644" t="s">
        <v>331</v>
      </c>
      <c r="BW328" s="644" t="s">
        <v>646</v>
      </c>
      <c r="BX328" s="644" t="s">
        <v>861</v>
      </c>
      <c r="BY328" s="644" t="s">
        <v>861</v>
      </c>
      <c r="BZ328" s="644" t="s">
        <v>3518</v>
      </c>
      <c r="CA328" s="644" t="s">
        <v>3519</v>
      </c>
      <c r="CB328" s="644" t="s">
        <v>610</v>
      </c>
      <c r="CC328" s="648" t="s">
        <v>611</v>
      </c>
      <c r="CD328" s="644"/>
      <c r="CE328" s="644" t="s">
        <v>612</v>
      </c>
      <c r="CF328" s="644" t="s">
        <v>613</v>
      </c>
      <c r="CG328" s="644" t="s">
        <v>614</v>
      </c>
      <c r="CH328" s="643" t="s">
        <v>1658</v>
      </c>
    </row>
    <row r="329" spans="1:86">
      <c r="A329" s="644" t="s">
        <v>3520</v>
      </c>
      <c r="B329" s="644" t="s">
        <v>314</v>
      </c>
      <c r="C329" s="644" t="s">
        <v>315</v>
      </c>
      <c r="D329" s="644" t="s">
        <v>315</v>
      </c>
      <c r="E329" s="644" t="s">
        <v>316</v>
      </c>
      <c r="F329" s="644" t="s">
        <v>3521</v>
      </c>
      <c r="G329" s="644" t="s">
        <v>317</v>
      </c>
      <c r="H329" s="644" t="s">
        <v>318</v>
      </c>
      <c r="I329" s="644" t="s">
        <v>316</v>
      </c>
      <c r="J329" s="644" t="s">
        <v>315</v>
      </c>
      <c r="M329" s="645">
        <v>44657.292488425897</v>
      </c>
      <c r="N329" s="645">
        <v>44733.8360763889</v>
      </c>
      <c r="O329" s="646">
        <v>4</v>
      </c>
      <c r="P329" s="646">
        <v>16384</v>
      </c>
      <c r="Q329" s="646">
        <v>1</v>
      </c>
      <c r="R329" s="646">
        <v>2</v>
      </c>
      <c r="S329" s="644" t="s">
        <v>319</v>
      </c>
      <c r="T329" s="644" t="s">
        <v>320</v>
      </c>
      <c r="U329" s="644" t="s">
        <v>321</v>
      </c>
      <c r="V329" s="644" t="s">
        <v>321</v>
      </c>
      <c r="W329" s="644" t="s">
        <v>3522</v>
      </c>
      <c r="X329" s="644" t="s">
        <v>757</v>
      </c>
      <c r="AD329" s="644"/>
      <c r="AE329" s="644"/>
      <c r="AF329" s="646">
        <v>1</v>
      </c>
      <c r="AG329" s="646">
        <v>8192</v>
      </c>
      <c r="AH329" s="644" t="s">
        <v>338</v>
      </c>
      <c r="AK329" s="644" t="s">
        <v>321</v>
      </c>
      <c r="AL329" s="644" t="s">
        <v>322</v>
      </c>
      <c r="AM329" s="644" t="s">
        <v>323</v>
      </c>
      <c r="AN329" s="646">
        <v>-1</v>
      </c>
      <c r="AO329" s="646">
        <v>-1</v>
      </c>
      <c r="AP329" s="646">
        <v>262263</v>
      </c>
      <c r="AQ329" s="646">
        <v>56623</v>
      </c>
      <c r="AR329" s="646">
        <v>40120</v>
      </c>
      <c r="AS329" s="644" t="s">
        <v>324</v>
      </c>
      <c r="AT329" s="644" t="s">
        <v>325</v>
      </c>
      <c r="AU329" s="644" t="s">
        <v>326</v>
      </c>
      <c r="AV329" s="644"/>
      <c r="AW329" s="644"/>
      <c r="AX329" s="644" t="s">
        <v>315</v>
      </c>
      <c r="AY329" s="646">
        <v>0</v>
      </c>
      <c r="AZ329" s="646">
        <v>10000</v>
      </c>
      <c r="BA329" s="644" t="s">
        <v>315</v>
      </c>
      <c r="BB329" s="644" t="s">
        <v>315</v>
      </c>
      <c r="BC329" s="644" t="s">
        <v>327</v>
      </c>
      <c r="BD329" s="646">
        <v>15</v>
      </c>
      <c r="BE329" s="644" t="s">
        <v>328</v>
      </c>
      <c r="BF329" s="644" t="s">
        <v>329</v>
      </c>
      <c r="BG329" s="644"/>
      <c r="BH329" s="644" t="s">
        <v>3523</v>
      </c>
      <c r="BI329" s="644" t="s">
        <v>3524</v>
      </c>
      <c r="BJ329" s="644" t="s">
        <v>3524</v>
      </c>
      <c r="BK329" s="644" t="s">
        <v>3524</v>
      </c>
      <c r="BL329" s="644" t="s">
        <v>3525</v>
      </c>
      <c r="BM329" s="644"/>
      <c r="BN329" s="644"/>
      <c r="BO329" s="644" t="s">
        <v>3526</v>
      </c>
      <c r="BP329" s="644" t="s">
        <v>3527</v>
      </c>
      <c r="BQ329" s="644"/>
      <c r="BR329" s="644"/>
      <c r="BS329" s="644"/>
      <c r="BT329" s="644" t="s">
        <v>605</v>
      </c>
      <c r="BU329" s="644" t="s">
        <v>330</v>
      </c>
      <c r="BV329" s="644" t="s">
        <v>331</v>
      </c>
      <c r="BW329" s="644" t="s">
        <v>834</v>
      </c>
      <c r="BX329" s="644" t="s">
        <v>861</v>
      </c>
      <c r="BY329" s="644" t="s">
        <v>861</v>
      </c>
      <c r="BZ329" s="644" t="s">
        <v>3528</v>
      </c>
      <c r="CA329" s="644" t="s">
        <v>3529</v>
      </c>
      <c r="CB329" s="644" t="s">
        <v>610</v>
      </c>
      <c r="CC329" s="648" t="s">
        <v>611</v>
      </c>
      <c r="CD329" s="644"/>
      <c r="CE329" s="644"/>
      <c r="CF329" s="644" t="s">
        <v>613</v>
      </c>
      <c r="CG329" s="644" t="s">
        <v>614</v>
      </c>
      <c r="CH329" s="643" t="s">
        <v>864</v>
      </c>
    </row>
    <row r="330" spans="1:86">
      <c r="A330" s="644" t="s">
        <v>3530</v>
      </c>
      <c r="B330" s="644" t="s">
        <v>314</v>
      </c>
      <c r="C330" s="644" t="s">
        <v>315</v>
      </c>
      <c r="D330" s="644" t="s">
        <v>315</v>
      </c>
      <c r="E330" s="644" t="s">
        <v>316</v>
      </c>
      <c r="F330" s="644" t="s">
        <v>3531</v>
      </c>
      <c r="G330" s="644" t="s">
        <v>317</v>
      </c>
      <c r="H330" s="644" t="s">
        <v>318</v>
      </c>
      <c r="I330" s="644" t="s">
        <v>316</v>
      </c>
      <c r="J330" s="644" t="s">
        <v>315</v>
      </c>
      <c r="M330" s="645">
        <v>44659.351134259297</v>
      </c>
      <c r="N330" s="645">
        <v>44733.834328703699</v>
      </c>
      <c r="O330" s="646">
        <v>4</v>
      </c>
      <c r="P330" s="646">
        <v>16384</v>
      </c>
      <c r="Q330" s="646">
        <v>1</v>
      </c>
      <c r="R330" s="646">
        <v>1</v>
      </c>
      <c r="S330" s="644" t="s">
        <v>319</v>
      </c>
      <c r="T330" s="644" t="s">
        <v>320</v>
      </c>
      <c r="U330" s="644" t="s">
        <v>321</v>
      </c>
      <c r="V330" s="644" t="s">
        <v>321</v>
      </c>
      <c r="W330" s="644" t="s">
        <v>3532</v>
      </c>
      <c r="X330" s="644" t="s">
        <v>982</v>
      </c>
      <c r="AD330" s="644"/>
      <c r="AE330" s="644"/>
      <c r="AF330" s="646">
        <v>1</v>
      </c>
      <c r="AG330" s="646">
        <v>8192</v>
      </c>
      <c r="AH330" s="644" t="s">
        <v>338</v>
      </c>
      <c r="AK330" s="644" t="s">
        <v>321</v>
      </c>
      <c r="AL330" s="644" t="s">
        <v>322</v>
      </c>
      <c r="AM330" s="644" t="s">
        <v>323</v>
      </c>
      <c r="AN330" s="646">
        <v>-1</v>
      </c>
      <c r="AO330" s="646">
        <v>-1</v>
      </c>
      <c r="AP330" s="646">
        <v>139384</v>
      </c>
      <c r="AQ330" s="646">
        <v>59468</v>
      </c>
      <c r="AR330" s="646">
        <v>42964</v>
      </c>
      <c r="AS330" s="644" t="s">
        <v>324</v>
      </c>
      <c r="AT330" s="644" t="s">
        <v>325</v>
      </c>
      <c r="AU330" s="644" t="s">
        <v>326</v>
      </c>
      <c r="AV330" s="644"/>
      <c r="AW330" s="644"/>
      <c r="AX330" s="644" t="s">
        <v>315</v>
      </c>
      <c r="AY330" s="646">
        <v>0</v>
      </c>
      <c r="AZ330" s="646">
        <v>10000</v>
      </c>
      <c r="BA330" s="644" t="s">
        <v>315</v>
      </c>
      <c r="BB330" s="644" t="s">
        <v>315</v>
      </c>
      <c r="BC330" s="644" t="s">
        <v>327</v>
      </c>
      <c r="BD330" s="646">
        <v>15</v>
      </c>
      <c r="BE330" s="644" t="s">
        <v>328</v>
      </c>
      <c r="BF330" s="644" t="s">
        <v>329</v>
      </c>
      <c r="BG330" s="644"/>
      <c r="BH330" s="644" t="s">
        <v>3533</v>
      </c>
      <c r="BI330" s="644" t="s">
        <v>3534</v>
      </c>
      <c r="BJ330" s="644" t="s">
        <v>3534</v>
      </c>
      <c r="BK330" s="644" t="s">
        <v>3534</v>
      </c>
      <c r="BL330" s="644" t="s">
        <v>3535</v>
      </c>
      <c r="BM330" s="644"/>
      <c r="BN330" s="644"/>
      <c r="BO330" s="644" t="s">
        <v>3536</v>
      </c>
      <c r="BP330" s="644" t="s">
        <v>3537</v>
      </c>
      <c r="BQ330" s="644"/>
      <c r="BR330" s="644"/>
      <c r="BS330" s="644"/>
      <c r="BT330" s="644" t="s">
        <v>605</v>
      </c>
      <c r="BU330" s="644" t="s">
        <v>330</v>
      </c>
      <c r="BV330" s="644" t="s">
        <v>331</v>
      </c>
      <c r="BW330" s="644" t="s">
        <v>683</v>
      </c>
      <c r="BX330" s="644" t="s">
        <v>861</v>
      </c>
      <c r="BY330" s="644" t="s">
        <v>861</v>
      </c>
      <c r="BZ330" s="644" t="s">
        <v>3538</v>
      </c>
      <c r="CA330" s="644" t="s">
        <v>3539</v>
      </c>
      <c r="CB330" s="644" t="s">
        <v>610</v>
      </c>
      <c r="CC330" s="648" t="s">
        <v>611</v>
      </c>
      <c r="CD330" s="644"/>
      <c r="CE330" s="644"/>
      <c r="CF330" s="644" t="s">
        <v>613</v>
      </c>
      <c r="CG330" s="644" t="s">
        <v>614</v>
      </c>
      <c r="CH330" s="643" t="s">
        <v>864</v>
      </c>
    </row>
    <row r="331" spans="1:86">
      <c r="A331" s="644" t="s">
        <v>3540</v>
      </c>
      <c r="B331" s="644" t="s">
        <v>314</v>
      </c>
      <c r="C331" s="644" t="s">
        <v>315</v>
      </c>
      <c r="D331" s="644" t="s">
        <v>315</v>
      </c>
      <c r="E331" s="644" t="s">
        <v>316</v>
      </c>
      <c r="F331" s="644" t="s">
        <v>3541</v>
      </c>
      <c r="G331" s="644" t="s">
        <v>317</v>
      </c>
      <c r="H331" s="644" t="s">
        <v>318</v>
      </c>
      <c r="I331" s="644" t="s">
        <v>316</v>
      </c>
      <c r="J331" s="644" t="s">
        <v>315</v>
      </c>
      <c r="K331" s="645">
        <v>44729.580300925903</v>
      </c>
      <c r="M331" s="645">
        <v>44727.553645833301</v>
      </c>
      <c r="N331" s="645">
        <v>44733.834444444401</v>
      </c>
      <c r="O331" s="646">
        <v>2</v>
      </c>
      <c r="P331" s="646">
        <v>8192</v>
      </c>
      <c r="Q331" s="646">
        <v>1</v>
      </c>
      <c r="R331" s="646">
        <v>1</v>
      </c>
      <c r="S331" s="644" t="s">
        <v>319</v>
      </c>
      <c r="T331" s="644" t="s">
        <v>320</v>
      </c>
      <c r="U331" s="644" t="s">
        <v>321</v>
      </c>
      <c r="V331" s="644" t="s">
        <v>321</v>
      </c>
      <c r="W331" s="644" t="s">
        <v>3542</v>
      </c>
      <c r="X331" s="644" t="s">
        <v>757</v>
      </c>
      <c r="AD331" s="644"/>
      <c r="AE331" s="644"/>
      <c r="AF331" s="646">
        <v>1</v>
      </c>
      <c r="AG331" s="646">
        <v>8192</v>
      </c>
      <c r="AH331" s="644" t="s">
        <v>714</v>
      </c>
      <c r="AK331" s="644" t="s">
        <v>321</v>
      </c>
      <c r="AL331" s="644" t="s">
        <v>322</v>
      </c>
      <c r="AM331" s="644" t="s">
        <v>323</v>
      </c>
      <c r="AN331" s="646">
        <v>-1</v>
      </c>
      <c r="AO331" s="646">
        <v>-1</v>
      </c>
      <c r="AP331" s="646">
        <v>315475</v>
      </c>
      <c r="AQ331" s="646">
        <v>39147</v>
      </c>
      <c r="AR331" s="646">
        <v>30872</v>
      </c>
      <c r="AS331" s="644" t="s">
        <v>324</v>
      </c>
      <c r="AT331" s="644" t="s">
        <v>325</v>
      </c>
      <c r="AU331" s="644" t="s">
        <v>326</v>
      </c>
      <c r="AV331" s="644"/>
      <c r="AW331" s="644"/>
      <c r="AX331" s="644" t="s">
        <v>315</v>
      </c>
      <c r="AY331" s="646">
        <v>0</v>
      </c>
      <c r="AZ331" s="646">
        <v>10000</v>
      </c>
      <c r="BA331" s="644" t="s">
        <v>315</v>
      </c>
      <c r="BB331" s="644" t="s">
        <v>315</v>
      </c>
      <c r="BC331" s="644" t="s">
        <v>327</v>
      </c>
      <c r="BD331" s="646">
        <v>15</v>
      </c>
      <c r="BE331" s="644" t="s">
        <v>328</v>
      </c>
      <c r="BF331" s="644" t="s">
        <v>329</v>
      </c>
      <c r="BG331" s="644"/>
      <c r="BH331" s="644" t="s">
        <v>3543</v>
      </c>
      <c r="BI331" s="644" t="s">
        <v>3544</v>
      </c>
      <c r="BJ331" s="644" t="s">
        <v>3544</v>
      </c>
      <c r="BK331" s="644" t="s">
        <v>3544</v>
      </c>
      <c r="BL331" s="644" t="s">
        <v>3545</v>
      </c>
      <c r="BM331" s="644"/>
      <c r="BN331" s="644"/>
      <c r="BO331" s="644" t="s">
        <v>3546</v>
      </c>
      <c r="BP331" s="644" t="s">
        <v>3547</v>
      </c>
      <c r="BQ331" s="644"/>
      <c r="BR331" s="644"/>
      <c r="BS331" s="644"/>
      <c r="BT331" s="644" t="s">
        <v>605</v>
      </c>
      <c r="BU331" s="644" t="s">
        <v>330</v>
      </c>
      <c r="BV331" s="644" t="s">
        <v>720</v>
      </c>
      <c r="BW331" s="644" t="s">
        <v>1338</v>
      </c>
      <c r="BX331" s="644" t="s">
        <v>861</v>
      </c>
      <c r="BY331" s="644" t="s">
        <v>861</v>
      </c>
      <c r="BZ331" s="644" t="s">
        <v>3548</v>
      </c>
      <c r="CA331" s="644" t="s">
        <v>3549</v>
      </c>
      <c r="CB331" s="644" t="s">
        <v>610</v>
      </c>
      <c r="CC331" s="648" t="s">
        <v>611</v>
      </c>
      <c r="CD331" s="644"/>
      <c r="CE331" s="644"/>
      <c r="CF331" s="644" t="s">
        <v>613</v>
      </c>
      <c r="CG331" s="644" t="s">
        <v>614</v>
      </c>
      <c r="CH331" s="643" t="s">
        <v>864</v>
      </c>
    </row>
    <row r="332" spans="1:86">
      <c r="A332" s="644" t="s">
        <v>3550</v>
      </c>
      <c r="B332" s="644" t="s">
        <v>314</v>
      </c>
      <c r="C332" s="644" t="s">
        <v>315</v>
      </c>
      <c r="D332" s="644" t="s">
        <v>315</v>
      </c>
      <c r="E332" s="644" t="s">
        <v>316</v>
      </c>
      <c r="F332" s="644" t="s">
        <v>3551</v>
      </c>
      <c r="G332" s="644" t="s">
        <v>317</v>
      </c>
      <c r="H332" s="644" t="s">
        <v>318</v>
      </c>
      <c r="I332" s="644" t="s">
        <v>316</v>
      </c>
      <c r="J332" s="644" t="s">
        <v>315</v>
      </c>
      <c r="M332" s="645">
        <v>44496.459131944401</v>
      </c>
      <c r="N332" s="645">
        <v>44733.834374999999</v>
      </c>
      <c r="O332" s="646">
        <v>2</v>
      </c>
      <c r="P332" s="646">
        <v>8192</v>
      </c>
      <c r="Q332" s="646">
        <v>1</v>
      </c>
      <c r="R332" s="646">
        <v>2</v>
      </c>
      <c r="S332" s="644" t="s">
        <v>319</v>
      </c>
      <c r="T332" s="644" t="s">
        <v>320</v>
      </c>
      <c r="U332" s="644" t="s">
        <v>321</v>
      </c>
      <c r="V332" s="644" t="s">
        <v>321</v>
      </c>
      <c r="W332" s="644" t="s">
        <v>3552</v>
      </c>
      <c r="X332" s="644" t="s">
        <v>757</v>
      </c>
      <c r="AD332" s="644"/>
      <c r="AE332" s="644"/>
      <c r="AF332" s="646">
        <v>1</v>
      </c>
      <c r="AG332" s="646">
        <v>8192</v>
      </c>
      <c r="AH332" s="644" t="s">
        <v>338</v>
      </c>
      <c r="AK332" s="644" t="s">
        <v>321</v>
      </c>
      <c r="AL332" s="644" t="s">
        <v>322</v>
      </c>
      <c r="AM332" s="644" t="s">
        <v>323</v>
      </c>
      <c r="AN332" s="646">
        <v>-1</v>
      </c>
      <c r="AO332" s="646">
        <v>-1</v>
      </c>
      <c r="AP332" s="646">
        <v>151655</v>
      </c>
      <c r="AQ332" s="646">
        <v>75011</v>
      </c>
      <c r="AR332" s="646">
        <v>66716</v>
      </c>
      <c r="AS332" s="644" t="s">
        <v>324</v>
      </c>
      <c r="AT332" s="644" t="s">
        <v>325</v>
      </c>
      <c r="AU332" s="644" t="s">
        <v>326</v>
      </c>
      <c r="AV332" s="644"/>
      <c r="AW332" s="644"/>
      <c r="AX332" s="644" t="s">
        <v>315</v>
      </c>
      <c r="AY332" s="646">
        <v>0</v>
      </c>
      <c r="AZ332" s="646">
        <v>10000</v>
      </c>
      <c r="BA332" s="644" t="s">
        <v>315</v>
      </c>
      <c r="BB332" s="644" t="s">
        <v>315</v>
      </c>
      <c r="BC332" s="644" t="s">
        <v>327</v>
      </c>
      <c r="BD332" s="646">
        <v>15</v>
      </c>
      <c r="BE332" s="644" t="s">
        <v>328</v>
      </c>
      <c r="BF332" s="644" t="s">
        <v>329</v>
      </c>
      <c r="BG332" s="644"/>
      <c r="BH332" s="644" t="s">
        <v>3553</v>
      </c>
      <c r="BI332" s="644" t="s">
        <v>3554</v>
      </c>
      <c r="BJ332" s="644" t="s">
        <v>3554</v>
      </c>
      <c r="BK332" s="644" t="s">
        <v>3554</v>
      </c>
      <c r="BL332" s="644"/>
      <c r="BM332" s="644"/>
      <c r="BN332" s="644"/>
      <c r="BO332" s="644" t="s">
        <v>3555</v>
      </c>
      <c r="BP332" s="644" t="s">
        <v>3556</v>
      </c>
      <c r="BQ332" s="644"/>
      <c r="BR332" s="644"/>
      <c r="BS332" s="644"/>
      <c r="BT332" s="644" t="s">
        <v>605</v>
      </c>
      <c r="BU332" s="644" t="s">
        <v>330</v>
      </c>
      <c r="BV332" s="644" t="s">
        <v>331</v>
      </c>
      <c r="BW332" s="644" t="s">
        <v>742</v>
      </c>
      <c r="BX332" s="644" t="s">
        <v>861</v>
      </c>
      <c r="BY332" s="644" t="s">
        <v>861</v>
      </c>
      <c r="BZ332" s="644" t="s">
        <v>3557</v>
      </c>
      <c r="CA332" s="644" t="s">
        <v>3558</v>
      </c>
      <c r="CB332" s="644" t="s">
        <v>610</v>
      </c>
      <c r="CC332" s="648" t="s">
        <v>611</v>
      </c>
      <c r="CD332" s="644"/>
      <c r="CE332" s="644"/>
      <c r="CF332" s="644" t="s">
        <v>613</v>
      </c>
      <c r="CG332" s="644" t="s">
        <v>614</v>
      </c>
      <c r="CH332" s="643" t="s">
        <v>864</v>
      </c>
    </row>
    <row r="333" spans="1:86">
      <c r="A333" s="644" t="s">
        <v>3559</v>
      </c>
      <c r="B333" s="644" t="s">
        <v>314</v>
      </c>
      <c r="C333" s="644" t="s">
        <v>315</v>
      </c>
      <c r="D333" s="644" t="s">
        <v>315</v>
      </c>
      <c r="E333" s="644" t="s">
        <v>316</v>
      </c>
      <c r="F333" s="644" t="s">
        <v>3560</v>
      </c>
      <c r="G333" s="644" t="s">
        <v>317</v>
      </c>
      <c r="H333" s="644" t="s">
        <v>318</v>
      </c>
      <c r="I333" s="644" t="s">
        <v>316</v>
      </c>
      <c r="J333" s="644" t="s">
        <v>315</v>
      </c>
      <c r="M333" s="645">
        <v>43538.544479166703</v>
      </c>
      <c r="N333" s="645">
        <v>44733.8340509259</v>
      </c>
      <c r="O333" s="646">
        <v>2</v>
      </c>
      <c r="P333" s="646">
        <v>5120</v>
      </c>
      <c r="Q333" s="646">
        <v>1</v>
      </c>
      <c r="R333" s="646">
        <v>2</v>
      </c>
      <c r="S333" s="644" t="s">
        <v>319</v>
      </c>
      <c r="T333" s="644" t="s">
        <v>320</v>
      </c>
      <c r="U333" s="644" t="s">
        <v>321</v>
      </c>
      <c r="V333" s="644" t="s">
        <v>321</v>
      </c>
      <c r="W333" s="644" t="s">
        <v>3561</v>
      </c>
      <c r="X333" s="644" t="s">
        <v>757</v>
      </c>
      <c r="AD333" s="644"/>
      <c r="AE333" s="644"/>
      <c r="AF333" s="646">
        <v>1</v>
      </c>
      <c r="AG333" s="646">
        <v>0</v>
      </c>
      <c r="AH333" s="644" t="s">
        <v>714</v>
      </c>
      <c r="AK333" s="644" t="s">
        <v>321</v>
      </c>
      <c r="AL333" s="644" t="s">
        <v>322</v>
      </c>
      <c r="AM333" s="644" t="s">
        <v>323</v>
      </c>
      <c r="AN333" s="646">
        <v>-1</v>
      </c>
      <c r="AO333" s="646">
        <v>-1</v>
      </c>
      <c r="AP333" s="646">
        <v>169054</v>
      </c>
      <c r="AQ333" s="646">
        <v>114130</v>
      </c>
      <c r="AR333" s="646">
        <v>108916</v>
      </c>
      <c r="AS333" s="644" t="s">
        <v>324</v>
      </c>
      <c r="AT333" s="644" t="s">
        <v>325</v>
      </c>
      <c r="AU333" s="644" t="s">
        <v>326</v>
      </c>
      <c r="AV333" s="644"/>
      <c r="AW333" s="644"/>
      <c r="AX333" s="644" t="s">
        <v>315</v>
      </c>
      <c r="AY333" s="646">
        <v>0</v>
      </c>
      <c r="AZ333" s="646">
        <v>10000</v>
      </c>
      <c r="BA333" s="644" t="s">
        <v>315</v>
      </c>
      <c r="BB333" s="644" t="s">
        <v>315</v>
      </c>
      <c r="BC333" s="644" t="s">
        <v>335</v>
      </c>
      <c r="BD333" s="646">
        <v>15</v>
      </c>
      <c r="BE333" s="644" t="s">
        <v>328</v>
      </c>
      <c r="BF333" s="644" t="s">
        <v>329</v>
      </c>
      <c r="BG333" s="644"/>
      <c r="BH333" s="644" t="s">
        <v>3562</v>
      </c>
      <c r="BI333" s="644" t="s">
        <v>3563</v>
      </c>
      <c r="BJ333" s="644" t="s">
        <v>3563</v>
      </c>
      <c r="BK333" s="644" t="s">
        <v>3563</v>
      </c>
      <c r="BL333" s="644"/>
      <c r="BM333" s="644"/>
      <c r="BN333" s="644"/>
      <c r="BO333" s="644" t="s">
        <v>3564</v>
      </c>
      <c r="BP333" s="644" t="s">
        <v>3565</v>
      </c>
      <c r="BQ333" s="644"/>
      <c r="BR333" s="644"/>
      <c r="BS333" s="644"/>
      <c r="BT333" s="644" t="s">
        <v>605</v>
      </c>
      <c r="BU333" s="644" t="s">
        <v>330</v>
      </c>
      <c r="BV333" s="644" t="s">
        <v>720</v>
      </c>
      <c r="BW333" s="644" t="s">
        <v>1399</v>
      </c>
      <c r="BX333" s="644" t="s">
        <v>916</v>
      </c>
      <c r="BY333" s="644" t="s">
        <v>916</v>
      </c>
      <c r="BZ333" s="644" t="s">
        <v>3566</v>
      </c>
      <c r="CA333" s="644" t="s">
        <v>3567</v>
      </c>
      <c r="CB333" s="644" t="s">
        <v>610</v>
      </c>
      <c r="CC333" s="648" t="s">
        <v>611</v>
      </c>
      <c r="CD333" s="644"/>
      <c r="CE333" s="644"/>
      <c r="CF333" s="644" t="s">
        <v>613</v>
      </c>
      <c r="CG333" s="644" t="s">
        <v>614</v>
      </c>
      <c r="CH333" s="643" t="s">
        <v>864</v>
      </c>
    </row>
    <row r="334" spans="1:86">
      <c r="A334" s="644" t="s">
        <v>3568</v>
      </c>
      <c r="B334" s="644" t="s">
        <v>333</v>
      </c>
      <c r="C334" s="644" t="s">
        <v>321</v>
      </c>
      <c r="D334" s="644" t="s">
        <v>315</v>
      </c>
      <c r="E334" s="644" t="s">
        <v>316</v>
      </c>
      <c r="G334" s="644" t="s">
        <v>317</v>
      </c>
      <c r="H334" s="644" t="s">
        <v>334</v>
      </c>
      <c r="I334" s="644" t="s">
        <v>323</v>
      </c>
      <c r="J334" s="644" t="s">
        <v>315</v>
      </c>
      <c r="M334" s="645">
        <v>44614.504421296297</v>
      </c>
      <c r="N334" s="645">
        <v>44614.520034722198</v>
      </c>
      <c r="O334" s="646">
        <v>2</v>
      </c>
      <c r="P334" s="646">
        <v>8192</v>
      </c>
      <c r="Q334" s="646">
        <v>1</v>
      </c>
      <c r="R334" s="646">
        <v>1</v>
      </c>
      <c r="T334" s="644" t="s">
        <v>320</v>
      </c>
      <c r="U334" s="644" t="s">
        <v>321</v>
      </c>
      <c r="V334" s="644" t="s">
        <v>321</v>
      </c>
      <c r="W334" s="644"/>
      <c r="X334" s="644" t="s">
        <v>757</v>
      </c>
      <c r="AD334" s="644"/>
      <c r="AE334" s="644"/>
      <c r="AF334" s="646">
        <v>1</v>
      </c>
      <c r="AG334" s="646">
        <v>8192</v>
      </c>
      <c r="AH334" s="644"/>
      <c r="AL334" s="644" t="s">
        <v>322</v>
      </c>
      <c r="AM334" s="644" t="s">
        <v>323</v>
      </c>
      <c r="AN334" s="646">
        <v>-1</v>
      </c>
      <c r="AO334" s="646">
        <v>-1</v>
      </c>
      <c r="AP334" s="646">
        <v>131285</v>
      </c>
      <c r="AQ334" s="646">
        <v>32044</v>
      </c>
      <c r="AR334" s="646">
        <v>32044</v>
      </c>
      <c r="AS334" s="644" t="s">
        <v>324</v>
      </c>
      <c r="AT334" s="644" t="s">
        <v>325</v>
      </c>
      <c r="AU334" s="644" t="s">
        <v>326</v>
      </c>
      <c r="AV334" s="644"/>
      <c r="AW334" s="644"/>
      <c r="AX334" s="644" t="s">
        <v>315</v>
      </c>
      <c r="AY334" s="646">
        <v>0</v>
      </c>
      <c r="AZ334" s="646">
        <v>10000</v>
      </c>
      <c r="BA334" s="644" t="s">
        <v>315</v>
      </c>
      <c r="BB334" s="644" t="s">
        <v>315</v>
      </c>
      <c r="BC334" s="644" t="s">
        <v>327</v>
      </c>
      <c r="BD334" s="646">
        <v>15</v>
      </c>
      <c r="BE334" s="644" t="s">
        <v>328</v>
      </c>
      <c r="BF334" s="644" t="s">
        <v>329</v>
      </c>
      <c r="BG334" s="644"/>
      <c r="BH334" s="644" t="s">
        <v>3569</v>
      </c>
      <c r="BI334" s="644" t="s">
        <v>3570</v>
      </c>
      <c r="BJ334" s="644" t="s">
        <v>3570</v>
      </c>
      <c r="BK334" s="644" t="s">
        <v>3570</v>
      </c>
      <c r="BL334" s="644"/>
      <c r="BM334" s="644"/>
      <c r="BN334" s="644"/>
      <c r="BO334" s="644" t="s">
        <v>3571</v>
      </c>
      <c r="BP334" s="644" t="s">
        <v>3572</v>
      </c>
      <c r="BQ334" s="644"/>
      <c r="BR334" s="644"/>
      <c r="BS334" s="644"/>
      <c r="BT334" s="644"/>
      <c r="BU334" s="644" t="s">
        <v>330</v>
      </c>
      <c r="BV334" s="644" t="s">
        <v>331</v>
      </c>
      <c r="BW334" s="644" t="s">
        <v>698</v>
      </c>
      <c r="BX334" s="644" t="s">
        <v>861</v>
      </c>
      <c r="BY334" s="644"/>
      <c r="BZ334" s="644" t="s">
        <v>3573</v>
      </c>
      <c r="CA334" s="644" t="s">
        <v>3574</v>
      </c>
      <c r="CB334" s="644" t="s">
        <v>610</v>
      </c>
      <c r="CC334" s="648" t="s">
        <v>611</v>
      </c>
      <c r="CD334" s="644"/>
      <c r="CE334" s="644"/>
      <c r="CF334" s="644" t="s">
        <v>613</v>
      </c>
      <c r="CG334" s="644" t="s">
        <v>614</v>
      </c>
      <c r="CH334" s="643" t="s">
        <v>864</v>
      </c>
    </row>
    <row r="335" spans="1:86">
      <c r="A335" s="644" t="s">
        <v>3575</v>
      </c>
      <c r="B335" s="644" t="s">
        <v>333</v>
      </c>
      <c r="C335" s="644" t="s">
        <v>315</v>
      </c>
      <c r="D335" s="644" t="s">
        <v>315</v>
      </c>
      <c r="E335" s="644" t="s">
        <v>316</v>
      </c>
      <c r="G335" s="644" t="s">
        <v>317</v>
      </c>
      <c r="H335" s="644" t="s">
        <v>334</v>
      </c>
      <c r="I335" s="644" t="s">
        <v>323</v>
      </c>
      <c r="J335" s="644" t="s">
        <v>315</v>
      </c>
      <c r="M335" s="645">
        <v>44614.614432870403</v>
      </c>
      <c r="N335" s="645">
        <v>44720.951319444401</v>
      </c>
      <c r="O335" s="646">
        <v>2</v>
      </c>
      <c r="P335" s="646">
        <v>8192</v>
      </c>
      <c r="Q335" s="646">
        <v>1</v>
      </c>
      <c r="R335" s="646">
        <v>1</v>
      </c>
      <c r="T335" s="644" t="s">
        <v>320</v>
      </c>
      <c r="U335" s="644" t="s">
        <v>321</v>
      </c>
      <c r="V335" s="644" t="s">
        <v>321</v>
      </c>
      <c r="W335" s="644"/>
      <c r="X335" s="644" t="s">
        <v>757</v>
      </c>
      <c r="AD335" s="644"/>
      <c r="AE335" s="644"/>
      <c r="AF335" s="646">
        <v>1</v>
      </c>
      <c r="AG335" s="646">
        <v>8192</v>
      </c>
      <c r="AH335" s="644" t="s">
        <v>338</v>
      </c>
      <c r="AL335" s="644" t="s">
        <v>322</v>
      </c>
      <c r="AM335" s="644" t="s">
        <v>323</v>
      </c>
      <c r="AN335" s="646">
        <v>-1</v>
      </c>
      <c r="AO335" s="646">
        <v>-1</v>
      </c>
      <c r="AP335" s="646">
        <v>131285</v>
      </c>
      <c r="AQ335" s="646">
        <v>37292</v>
      </c>
      <c r="AR335" s="646">
        <v>37292</v>
      </c>
      <c r="AS335" s="644" t="s">
        <v>324</v>
      </c>
      <c r="AT335" s="644" t="s">
        <v>325</v>
      </c>
      <c r="AU335" s="644" t="s">
        <v>326</v>
      </c>
      <c r="AV335" s="644"/>
      <c r="AW335" s="644"/>
      <c r="AX335" s="644" t="s">
        <v>315</v>
      </c>
      <c r="AY335" s="646">
        <v>0</v>
      </c>
      <c r="AZ335" s="646">
        <v>10000</v>
      </c>
      <c r="BA335" s="644" t="s">
        <v>315</v>
      </c>
      <c r="BB335" s="644" t="s">
        <v>315</v>
      </c>
      <c r="BC335" s="644" t="s">
        <v>327</v>
      </c>
      <c r="BD335" s="646">
        <v>15</v>
      </c>
      <c r="BE335" s="644" t="s">
        <v>328</v>
      </c>
      <c r="BF335" s="644" t="s">
        <v>329</v>
      </c>
      <c r="BG335" s="644"/>
      <c r="BH335" s="644" t="s">
        <v>3576</v>
      </c>
      <c r="BI335" s="644" t="s">
        <v>3577</v>
      </c>
      <c r="BJ335" s="644" t="s">
        <v>3577</v>
      </c>
      <c r="BK335" s="644" t="s">
        <v>3577</v>
      </c>
      <c r="BL335" s="644"/>
      <c r="BM335" s="644"/>
      <c r="BN335" s="644"/>
      <c r="BO335" s="644" t="s">
        <v>3578</v>
      </c>
      <c r="BP335" s="644" t="s">
        <v>3579</v>
      </c>
      <c r="BQ335" s="644"/>
      <c r="BR335" s="644"/>
      <c r="BS335" s="644"/>
      <c r="BT335" s="644" t="s">
        <v>605</v>
      </c>
      <c r="BU335" s="644" t="s">
        <v>330</v>
      </c>
      <c r="BV335" s="644" t="s">
        <v>331</v>
      </c>
      <c r="BW335" s="644" t="s">
        <v>606</v>
      </c>
      <c r="BX335" s="644" t="s">
        <v>861</v>
      </c>
      <c r="BY335" s="644"/>
      <c r="BZ335" s="644" t="s">
        <v>3580</v>
      </c>
      <c r="CA335" s="644" t="s">
        <v>3581</v>
      </c>
      <c r="CB335" s="644" t="s">
        <v>610</v>
      </c>
      <c r="CC335" s="648" t="s">
        <v>611</v>
      </c>
      <c r="CD335" s="644"/>
      <c r="CE335" s="644"/>
      <c r="CF335" s="644" t="s">
        <v>613</v>
      </c>
      <c r="CG335" s="644" t="s">
        <v>614</v>
      </c>
      <c r="CH335" s="643" t="s">
        <v>864</v>
      </c>
    </row>
    <row r="336" spans="1:86">
      <c r="A336" s="644" t="s">
        <v>3582</v>
      </c>
      <c r="B336" s="644" t="s">
        <v>314</v>
      </c>
      <c r="C336" s="644" t="s">
        <v>315</v>
      </c>
      <c r="D336" s="644" t="s">
        <v>315</v>
      </c>
      <c r="E336" s="644" t="s">
        <v>316</v>
      </c>
      <c r="F336" s="644" t="s">
        <v>3583</v>
      </c>
      <c r="G336" s="644" t="s">
        <v>317</v>
      </c>
      <c r="H336" s="644" t="s">
        <v>318</v>
      </c>
      <c r="I336" s="644" t="s">
        <v>316</v>
      </c>
      <c r="J336" s="644" t="s">
        <v>315</v>
      </c>
      <c r="M336" s="645">
        <v>44020.389710648102</v>
      </c>
      <c r="N336" s="645">
        <v>44733.841724537</v>
      </c>
      <c r="O336" s="646">
        <v>4</v>
      </c>
      <c r="P336" s="646">
        <v>32768</v>
      </c>
      <c r="Q336" s="646">
        <v>3</v>
      </c>
      <c r="R336" s="646">
        <v>4</v>
      </c>
      <c r="S336" s="644" t="s">
        <v>319</v>
      </c>
      <c r="T336" s="644" t="s">
        <v>320</v>
      </c>
      <c r="V336" s="644" t="s">
        <v>321</v>
      </c>
      <c r="W336" s="644" t="s">
        <v>3584</v>
      </c>
      <c r="X336" s="644" t="s">
        <v>1811</v>
      </c>
      <c r="Y336" s="644" t="s">
        <v>1811</v>
      </c>
      <c r="Z336" s="644" t="s">
        <v>1811</v>
      </c>
      <c r="AD336" s="644"/>
      <c r="AE336" s="644"/>
      <c r="AF336" s="646">
        <v>4</v>
      </c>
      <c r="AG336" s="646">
        <v>16384</v>
      </c>
      <c r="AH336" s="644" t="s">
        <v>714</v>
      </c>
      <c r="AK336" s="644" t="s">
        <v>321</v>
      </c>
      <c r="AL336" s="644" t="s">
        <v>322</v>
      </c>
      <c r="AM336" s="644" t="s">
        <v>323</v>
      </c>
      <c r="AN336" s="646">
        <v>-1</v>
      </c>
      <c r="AO336" s="646">
        <v>-1</v>
      </c>
      <c r="AP336" s="646">
        <v>1163126</v>
      </c>
      <c r="AQ336" s="646">
        <v>871698</v>
      </c>
      <c r="AR336" s="646">
        <v>838840</v>
      </c>
      <c r="AS336" s="644" t="s">
        <v>324</v>
      </c>
      <c r="AT336" s="644" t="s">
        <v>325</v>
      </c>
      <c r="AU336" s="644" t="s">
        <v>326</v>
      </c>
      <c r="AV336" s="644"/>
      <c r="AW336" s="644"/>
      <c r="AX336" s="644" t="s">
        <v>315</v>
      </c>
      <c r="AY336" s="646">
        <v>0</v>
      </c>
      <c r="AZ336" s="646">
        <v>10000</v>
      </c>
      <c r="BA336" s="644" t="s">
        <v>315</v>
      </c>
      <c r="BB336" s="644" t="s">
        <v>315</v>
      </c>
      <c r="BC336" s="644" t="s">
        <v>327</v>
      </c>
      <c r="BD336" s="646">
        <v>15</v>
      </c>
      <c r="BE336" s="644" t="s">
        <v>328</v>
      </c>
      <c r="BF336" s="644" t="s">
        <v>329</v>
      </c>
      <c r="BG336" s="644"/>
      <c r="BH336" s="644" t="s">
        <v>3585</v>
      </c>
      <c r="BI336" s="644" t="s">
        <v>3586</v>
      </c>
      <c r="BJ336" s="644" t="s">
        <v>3586</v>
      </c>
      <c r="BK336" s="644" t="s">
        <v>3586</v>
      </c>
      <c r="BL336" s="644"/>
      <c r="BM336" s="644"/>
      <c r="BN336" s="644"/>
      <c r="BO336" s="644" t="s">
        <v>3587</v>
      </c>
      <c r="BP336" s="644" t="s">
        <v>3588</v>
      </c>
      <c r="BQ336" s="644"/>
      <c r="BR336" s="644"/>
      <c r="BS336" s="644"/>
      <c r="BT336" s="644" t="s">
        <v>605</v>
      </c>
      <c r="BU336" s="644" t="s">
        <v>330</v>
      </c>
      <c r="BV336" s="644" t="s">
        <v>720</v>
      </c>
      <c r="BW336" s="644" t="s">
        <v>1578</v>
      </c>
      <c r="BX336" s="644" t="s">
        <v>343</v>
      </c>
      <c r="BY336" s="644" t="s">
        <v>343</v>
      </c>
      <c r="BZ336" s="644" t="s">
        <v>3589</v>
      </c>
      <c r="CA336" s="644" t="s">
        <v>3590</v>
      </c>
      <c r="CB336" s="644" t="s">
        <v>610</v>
      </c>
      <c r="CC336" s="648" t="s">
        <v>611</v>
      </c>
      <c r="CD336" s="644"/>
      <c r="CE336" s="644"/>
      <c r="CF336" s="644" t="s">
        <v>613</v>
      </c>
      <c r="CG336" s="644" t="s">
        <v>614</v>
      </c>
      <c r="CH336" s="643" t="s">
        <v>864</v>
      </c>
    </row>
    <row r="337" spans="1:86">
      <c r="A337" s="644" t="s">
        <v>3591</v>
      </c>
      <c r="B337" s="644" t="s">
        <v>314</v>
      </c>
      <c r="C337" s="644" t="s">
        <v>315</v>
      </c>
      <c r="D337" s="644" t="s">
        <v>315</v>
      </c>
      <c r="E337" s="644" t="s">
        <v>316</v>
      </c>
      <c r="F337" s="644" t="s">
        <v>3592</v>
      </c>
      <c r="G337" s="644" t="s">
        <v>317</v>
      </c>
      <c r="H337" s="644" t="s">
        <v>318</v>
      </c>
      <c r="I337" s="644" t="s">
        <v>316</v>
      </c>
      <c r="J337" s="644" t="s">
        <v>315</v>
      </c>
      <c r="M337" s="645">
        <v>43903.471203703702</v>
      </c>
      <c r="N337" s="645">
        <v>44733.841747685197</v>
      </c>
      <c r="O337" s="646">
        <v>4</v>
      </c>
      <c r="P337" s="646">
        <v>16384</v>
      </c>
      <c r="Q337" s="646">
        <v>1</v>
      </c>
      <c r="R337" s="646">
        <v>1</v>
      </c>
      <c r="S337" s="644" t="s">
        <v>319</v>
      </c>
      <c r="T337" s="644" t="s">
        <v>320</v>
      </c>
      <c r="V337" s="644" t="s">
        <v>321</v>
      </c>
      <c r="W337" s="644" t="s">
        <v>3593</v>
      </c>
      <c r="X337" s="644" t="s">
        <v>1811</v>
      </c>
      <c r="AD337" s="644"/>
      <c r="AE337" s="644"/>
      <c r="AF337" s="646">
        <v>4</v>
      </c>
      <c r="AG337" s="646">
        <v>16384</v>
      </c>
      <c r="AH337" s="644" t="s">
        <v>714</v>
      </c>
      <c r="AK337" s="644" t="s">
        <v>321</v>
      </c>
      <c r="AL337" s="644" t="s">
        <v>322</v>
      </c>
      <c r="AM337" s="644" t="s">
        <v>323</v>
      </c>
      <c r="AN337" s="646">
        <v>-1</v>
      </c>
      <c r="AO337" s="646">
        <v>-1</v>
      </c>
      <c r="AP337" s="646">
        <v>426072</v>
      </c>
      <c r="AQ337" s="646">
        <v>209664</v>
      </c>
      <c r="AR337" s="646">
        <v>193192</v>
      </c>
      <c r="AS337" s="644" t="s">
        <v>324</v>
      </c>
      <c r="AT337" s="644" t="s">
        <v>325</v>
      </c>
      <c r="AU337" s="644" t="s">
        <v>326</v>
      </c>
      <c r="AV337" s="644"/>
      <c r="AW337" s="644"/>
      <c r="AX337" s="644" t="s">
        <v>315</v>
      </c>
      <c r="AY337" s="646">
        <v>0</v>
      </c>
      <c r="AZ337" s="646">
        <v>10000</v>
      </c>
      <c r="BA337" s="644" t="s">
        <v>315</v>
      </c>
      <c r="BB337" s="644" t="s">
        <v>315</v>
      </c>
      <c r="BC337" s="644" t="s">
        <v>327</v>
      </c>
      <c r="BD337" s="646">
        <v>15</v>
      </c>
      <c r="BE337" s="644" t="s">
        <v>328</v>
      </c>
      <c r="BF337" s="644" t="s">
        <v>329</v>
      </c>
      <c r="BG337" s="644"/>
      <c r="BH337" s="644" t="s">
        <v>3594</v>
      </c>
      <c r="BI337" s="644" t="s">
        <v>3595</v>
      </c>
      <c r="BJ337" s="644" t="s">
        <v>3595</v>
      </c>
      <c r="BK337" s="644" t="s">
        <v>3595</v>
      </c>
      <c r="BL337" s="644" t="s">
        <v>3596</v>
      </c>
      <c r="BM337" s="644"/>
      <c r="BN337" s="644"/>
      <c r="BO337" s="644" t="s">
        <v>3597</v>
      </c>
      <c r="BP337" s="644" t="s">
        <v>3598</v>
      </c>
      <c r="BQ337" s="644"/>
      <c r="BR337" s="644"/>
      <c r="BS337" s="644"/>
      <c r="BT337" s="644" t="s">
        <v>605</v>
      </c>
      <c r="BU337" s="644" t="s">
        <v>330</v>
      </c>
      <c r="BV337" s="644" t="s">
        <v>720</v>
      </c>
      <c r="BW337" s="644" t="s">
        <v>1578</v>
      </c>
      <c r="BX337" s="644" t="s">
        <v>343</v>
      </c>
      <c r="BY337" s="644" t="s">
        <v>343</v>
      </c>
      <c r="BZ337" s="644" t="s">
        <v>3599</v>
      </c>
      <c r="CA337" s="644" t="s">
        <v>3600</v>
      </c>
      <c r="CB337" s="644" t="s">
        <v>610</v>
      </c>
      <c r="CC337" s="648" t="s">
        <v>611</v>
      </c>
      <c r="CD337" s="644"/>
      <c r="CE337" s="644"/>
      <c r="CF337" s="644" t="s">
        <v>613</v>
      </c>
      <c r="CG337" s="644" t="s">
        <v>614</v>
      </c>
      <c r="CH337" s="643" t="s">
        <v>864</v>
      </c>
    </row>
    <row r="338" spans="1:86">
      <c r="A338" s="644" t="s">
        <v>3601</v>
      </c>
      <c r="B338" s="644" t="s">
        <v>314</v>
      </c>
      <c r="C338" s="644" t="s">
        <v>315</v>
      </c>
      <c r="D338" s="644" t="s">
        <v>315</v>
      </c>
      <c r="E338" s="644" t="s">
        <v>316</v>
      </c>
      <c r="F338" s="644" t="s">
        <v>3602</v>
      </c>
      <c r="G338" s="644" t="s">
        <v>317</v>
      </c>
      <c r="H338" s="644" t="s">
        <v>318</v>
      </c>
      <c r="I338" s="644" t="s">
        <v>316</v>
      </c>
      <c r="J338" s="644" t="s">
        <v>315</v>
      </c>
      <c r="M338" s="645">
        <v>25568.75</v>
      </c>
      <c r="N338" s="645">
        <v>44734.516180555598</v>
      </c>
      <c r="O338" s="646">
        <v>1</v>
      </c>
      <c r="P338" s="646">
        <v>2048</v>
      </c>
      <c r="Q338" s="646">
        <v>1</v>
      </c>
      <c r="R338" s="646">
        <v>2</v>
      </c>
      <c r="S338" s="644" t="s">
        <v>319</v>
      </c>
      <c r="T338" s="644" t="s">
        <v>320</v>
      </c>
      <c r="V338" s="644" t="s">
        <v>321</v>
      </c>
      <c r="W338" s="644" t="s">
        <v>3603</v>
      </c>
      <c r="X338" s="644" t="s">
        <v>704</v>
      </c>
      <c r="AD338" s="644"/>
      <c r="AE338" s="644"/>
      <c r="AF338" s="646">
        <v>1</v>
      </c>
      <c r="AG338" s="646">
        <v>8192</v>
      </c>
      <c r="AH338" s="644" t="s">
        <v>875</v>
      </c>
      <c r="AK338" s="644" t="s">
        <v>321</v>
      </c>
      <c r="AL338" s="644" t="s">
        <v>322</v>
      </c>
      <c r="AM338" s="644" t="s">
        <v>323</v>
      </c>
      <c r="AN338" s="646">
        <v>-1</v>
      </c>
      <c r="AO338" s="646">
        <v>-1</v>
      </c>
      <c r="AP338" s="646">
        <v>215112</v>
      </c>
      <c r="AQ338" s="646">
        <v>98008</v>
      </c>
      <c r="AR338" s="646">
        <v>95876</v>
      </c>
      <c r="AS338" s="644" t="s">
        <v>324</v>
      </c>
      <c r="AT338" s="644" t="s">
        <v>325</v>
      </c>
      <c r="AU338" s="644" t="s">
        <v>326</v>
      </c>
      <c r="AV338" s="644"/>
      <c r="AW338" s="644"/>
      <c r="AX338" s="644" t="s">
        <v>315</v>
      </c>
      <c r="AY338" s="646">
        <v>5000</v>
      </c>
      <c r="AZ338" s="646">
        <v>10000</v>
      </c>
      <c r="BA338" s="644" t="s">
        <v>315</v>
      </c>
      <c r="BB338" s="644" t="s">
        <v>315</v>
      </c>
      <c r="BC338" s="644" t="s">
        <v>335</v>
      </c>
      <c r="BD338" s="646">
        <v>15</v>
      </c>
      <c r="BE338" s="644" t="s">
        <v>328</v>
      </c>
      <c r="BF338" s="644" t="s">
        <v>329</v>
      </c>
      <c r="BG338" s="644"/>
      <c r="BH338" s="644" t="s">
        <v>3604</v>
      </c>
      <c r="BI338" s="644" t="s">
        <v>3605</v>
      </c>
      <c r="BJ338" s="644" t="s">
        <v>3605</v>
      </c>
      <c r="BK338" s="644" t="s">
        <v>3605</v>
      </c>
      <c r="BL338" s="644"/>
      <c r="BM338" s="644"/>
      <c r="BN338" s="644"/>
      <c r="BO338" s="644" t="s">
        <v>3606</v>
      </c>
      <c r="BP338" s="644" t="s">
        <v>3607</v>
      </c>
      <c r="BQ338" s="644"/>
      <c r="BR338" s="644"/>
      <c r="BS338" s="644"/>
      <c r="BT338" s="644" t="s">
        <v>605</v>
      </c>
      <c r="BU338" s="644" t="s">
        <v>330</v>
      </c>
      <c r="BV338" s="644" t="s">
        <v>881</v>
      </c>
      <c r="BW338" s="644" t="s">
        <v>893</v>
      </c>
      <c r="BX338" s="644" t="s">
        <v>927</v>
      </c>
      <c r="BY338" s="644" t="s">
        <v>3608</v>
      </c>
      <c r="BZ338" s="644" t="s">
        <v>3609</v>
      </c>
      <c r="CA338" s="644" t="s">
        <v>3610</v>
      </c>
      <c r="CB338" s="644" t="s">
        <v>610</v>
      </c>
      <c r="CC338" s="648" t="s">
        <v>611</v>
      </c>
      <c r="CD338" s="644"/>
      <c r="CE338" s="644"/>
      <c r="CF338" s="644" t="s">
        <v>613</v>
      </c>
      <c r="CG338" s="644" t="s">
        <v>614</v>
      </c>
      <c r="CH338" s="643" t="s">
        <v>615</v>
      </c>
    </row>
    <row r="339" spans="1:86">
      <c r="A339" s="644" t="s">
        <v>3611</v>
      </c>
      <c r="B339" s="644" t="s">
        <v>314</v>
      </c>
      <c r="C339" s="644" t="s">
        <v>315</v>
      </c>
      <c r="D339" s="644" t="s">
        <v>315</v>
      </c>
      <c r="E339" s="644" t="s">
        <v>316</v>
      </c>
      <c r="F339" s="644" t="s">
        <v>3612</v>
      </c>
      <c r="G339" s="644" t="s">
        <v>317</v>
      </c>
      <c r="H339" s="644" t="s">
        <v>318</v>
      </c>
      <c r="I339" s="644" t="s">
        <v>316</v>
      </c>
      <c r="J339" s="644" t="s">
        <v>315</v>
      </c>
      <c r="K339" s="645">
        <v>44722.6331712963</v>
      </c>
      <c r="M339" s="645">
        <v>44722.632962962998</v>
      </c>
      <c r="N339" s="645">
        <v>44733.841620370396</v>
      </c>
      <c r="O339" s="646">
        <v>4</v>
      </c>
      <c r="P339" s="646">
        <v>32768</v>
      </c>
      <c r="Q339" s="646">
        <v>1</v>
      </c>
      <c r="R339" s="646">
        <v>1</v>
      </c>
      <c r="S339" s="644" t="s">
        <v>319</v>
      </c>
      <c r="T339" s="644" t="s">
        <v>320</v>
      </c>
      <c r="U339" s="644" t="s">
        <v>321</v>
      </c>
      <c r="V339" s="644" t="s">
        <v>321</v>
      </c>
      <c r="W339" s="644" t="s">
        <v>3613</v>
      </c>
      <c r="X339" s="644" t="s">
        <v>1811</v>
      </c>
      <c r="AD339" s="644"/>
      <c r="AE339" s="644"/>
      <c r="AF339" s="646">
        <v>1</v>
      </c>
      <c r="AG339" s="646">
        <v>8192</v>
      </c>
      <c r="AH339" s="644" t="s">
        <v>908</v>
      </c>
      <c r="AK339" s="644" t="s">
        <v>321</v>
      </c>
      <c r="AL339" s="644" t="s">
        <v>322</v>
      </c>
      <c r="AM339" s="644" t="s">
        <v>323</v>
      </c>
      <c r="AN339" s="646">
        <v>-1</v>
      </c>
      <c r="AO339" s="646">
        <v>-1</v>
      </c>
      <c r="AP339" s="646">
        <v>1081432</v>
      </c>
      <c r="AQ339" s="646">
        <v>58652</v>
      </c>
      <c r="AR339" s="646">
        <v>25796</v>
      </c>
      <c r="AS339" s="644" t="s">
        <v>324</v>
      </c>
      <c r="AT339" s="644" t="s">
        <v>325</v>
      </c>
      <c r="AU339" s="644" t="s">
        <v>326</v>
      </c>
      <c r="AV339" s="644"/>
      <c r="AW339" s="644"/>
      <c r="AX339" s="644" t="s">
        <v>315</v>
      </c>
      <c r="AY339" s="646">
        <v>0</v>
      </c>
      <c r="AZ339" s="646">
        <v>10000</v>
      </c>
      <c r="BA339" s="644" t="s">
        <v>315</v>
      </c>
      <c r="BB339" s="644" t="s">
        <v>315</v>
      </c>
      <c r="BC339" s="644" t="s">
        <v>327</v>
      </c>
      <c r="BD339" s="646">
        <v>14</v>
      </c>
      <c r="BE339" s="644" t="s">
        <v>328</v>
      </c>
      <c r="BF339" s="644" t="s">
        <v>329</v>
      </c>
      <c r="BG339" s="644"/>
      <c r="BH339" s="644" t="s">
        <v>3614</v>
      </c>
      <c r="BI339" s="644" t="s">
        <v>3615</v>
      </c>
      <c r="BJ339" s="644" t="s">
        <v>3615</v>
      </c>
      <c r="BK339" s="644" t="s">
        <v>3615</v>
      </c>
      <c r="BL339" s="644"/>
      <c r="BM339" s="644"/>
      <c r="BN339" s="644"/>
      <c r="BO339" s="644" t="s">
        <v>3616</v>
      </c>
      <c r="BP339" s="644" t="s">
        <v>3617</v>
      </c>
      <c r="BQ339" s="644"/>
      <c r="BR339" s="644"/>
      <c r="BS339" s="644"/>
      <c r="BT339" s="644" t="s">
        <v>605</v>
      </c>
      <c r="BU339" s="644" t="s">
        <v>330</v>
      </c>
      <c r="BV339" s="644" t="s">
        <v>914</v>
      </c>
      <c r="BW339" s="644" t="s">
        <v>915</v>
      </c>
      <c r="BX339" s="644" t="s">
        <v>861</v>
      </c>
      <c r="BY339" s="644" t="s">
        <v>861</v>
      </c>
      <c r="BZ339" s="644" t="s">
        <v>3618</v>
      </c>
      <c r="CA339" s="644" t="s">
        <v>3619</v>
      </c>
      <c r="CB339" s="644" t="s">
        <v>610</v>
      </c>
      <c r="CC339" s="648" t="s">
        <v>611</v>
      </c>
      <c r="CD339" s="644"/>
      <c r="CE339" s="644"/>
      <c r="CF339" s="644" t="s">
        <v>613</v>
      </c>
      <c r="CG339" s="644" t="s">
        <v>614</v>
      </c>
      <c r="CH339" s="643" t="s">
        <v>864</v>
      </c>
    </row>
    <row r="340" spans="1:86">
      <c r="A340" s="644" t="s">
        <v>3620</v>
      </c>
      <c r="B340" s="644" t="s">
        <v>314</v>
      </c>
      <c r="C340" s="644" t="s">
        <v>315</v>
      </c>
      <c r="D340" s="644" t="s">
        <v>315</v>
      </c>
      <c r="E340" s="644" t="s">
        <v>316</v>
      </c>
      <c r="F340" s="644" t="s">
        <v>3621</v>
      </c>
      <c r="G340" s="644" t="s">
        <v>317</v>
      </c>
      <c r="H340" s="644" t="s">
        <v>318</v>
      </c>
      <c r="I340" s="644" t="s">
        <v>316</v>
      </c>
      <c r="J340" s="644" t="s">
        <v>315</v>
      </c>
      <c r="M340" s="645">
        <v>25568.75</v>
      </c>
      <c r="N340" s="645">
        <v>44720.698518518497</v>
      </c>
      <c r="O340" s="646">
        <v>2</v>
      </c>
      <c r="P340" s="646">
        <v>16384</v>
      </c>
      <c r="Q340" s="646">
        <v>1</v>
      </c>
      <c r="R340" s="646">
        <v>5</v>
      </c>
      <c r="S340" s="644" t="s">
        <v>319</v>
      </c>
      <c r="T340" s="644" t="s">
        <v>320</v>
      </c>
      <c r="U340" s="644" t="s">
        <v>321</v>
      </c>
      <c r="V340" s="644" t="s">
        <v>321</v>
      </c>
      <c r="W340" s="644" t="s">
        <v>3622</v>
      </c>
      <c r="X340" s="644" t="s">
        <v>757</v>
      </c>
      <c r="AD340" s="644"/>
      <c r="AE340" s="644"/>
      <c r="AF340" s="646">
        <v>1</v>
      </c>
      <c r="AG340" s="646">
        <v>4096</v>
      </c>
      <c r="AH340" s="644" t="s">
        <v>338</v>
      </c>
      <c r="AK340" s="644" t="s">
        <v>321</v>
      </c>
      <c r="AL340" s="644" t="s">
        <v>322</v>
      </c>
      <c r="AM340" s="644" t="s">
        <v>323</v>
      </c>
      <c r="AN340" s="646">
        <v>-1</v>
      </c>
      <c r="AO340" s="646">
        <v>-1</v>
      </c>
      <c r="AP340" s="646">
        <v>935896</v>
      </c>
      <c r="AQ340" s="646">
        <v>935896</v>
      </c>
      <c r="AR340" s="646">
        <v>919388</v>
      </c>
      <c r="AS340" s="644" t="s">
        <v>324</v>
      </c>
      <c r="AT340" s="644" t="s">
        <v>325</v>
      </c>
      <c r="AU340" s="644" t="s">
        <v>326</v>
      </c>
      <c r="AV340" s="644"/>
      <c r="AW340" s="644"/>
      <c r="AX340" s="644" t="s">
        <v>315</v>
      </c>
      <c r="AY340" s="646">
        <v>0</v>
      </c>
      <c r="AZ340" s="646">
        <v>10000</v>
      </c>
      <c r="BA340" s="644" t="s">
        <v>315</v>
      </c>
      <c r="BB340" s="644" t="s">
        <v>315</v>
      </c>
      <c r="BC340" s="644" t="s">
        <v>335</v>
      </c>
      <c r="BD340" s="646">
        <v>15</v>
      </c>
      <c r="BE340" s="644" t="s">
        <v>328</v>
      </c>
      <c r="BF340" s="644" t="s">
        <v>329</v>
      </c>
      <c r="BG340" s="644"/>
      <c r="BH340" s="644" t="s">
        <v>3623</v>
      </c>
      <c r="BI340" s="644" t="s">
        <v>3624</v>
      </c>
      <c r="BJ340" s="644" t="s">
        <v>3624</v>
      </c>
      <c r="BK340" s="644" t="s">
        <v>3624</v>
      </c>
      <c r="BL340" s="644" t="s">
        <v>3625</v>
      </c>
      <c r="BM340" s="644"/>
      <c r="BN340" s="644"/>
      <c r="BO340" s="644" t="s">
        <v>3626</v>
      </c>
      <c r="BP340" s="644"/>
      <c r="BQ340" s="644"/>
      <c r="BR340" s="644"/>
      <c r="BS340" s="644"/>
      <c r="BT340" s="644" t="s">
        <v>605</v>
      </c>
      <c r="BU340" s="644" t="s">
        <v>330</v>
      </c>
      <c r="BV340" s="644" t="s">
        <v>331</v>
      </c>
      <c r="BW340" s="644" t="s">
        <v>630</v>
      </c>
      <c r="BX340" s="644" t="s">
        <v>916</v>
      </c>
      <c r="BY340" s="644" t="s">
        <v>916</v>
      </c>
      <c r="BZ340" s="644" t="s">
        <v>3627</v>
      </c>
      <c r="CA340" s="644" t="s">
        <v>3628</v>
      </c>
      <c r="CB340" s="644" t="s">
        <v>610</v>
      </c>
      <c r="CC340" s="648" t="s">
        <v>611</v>
      </c>
      <c r="CD340" s="644"/>
      <c r="CE340" s="644" t="s">
        <v>612</v>
      </c>
      <c r="CF340" s="644" t="s">
        <v>613</v>
      </c>
      <c r="CG340" s="644" t="s">
        <v>614</v>
      </c>
      <c r="CH340" s="643" t="s">
        <v>1658</v>
      </c>
    </row>
    <row r="341" spans="1:86">
      <c r="A341" s="644" t="s">
        <v>3629</v>
      </c>
      <c r="B341" s="644" t="s">
        <v>314</v>
      </c>
      <c r="C341" s="644" t="s">
        <v>315</v>
      </c>
      <c r="D341" s="644" t="s">
        <v>315</v>
      </c>
      <c r="E341" s="644" t="s">
        <v>316</v>
      </c>
      <c r="F341" s="644" t="s">
        <v>3630</v>
      </c>
      <c r="G341" s="644" t="s">
        <v>317</v>
      </c>
      <c r="H341" s="644" t="s">
        <v>318</v>
      </c>
      <c r="I341" s="644" t="s">
        <v>316</v>
      </c>
      <c r="J341" s="644" t="s">
        <v>315</v>
      </c>
      <c r="M341" s="645">
        <v>25568.75</v>
      </c>
      <c r="N341" s="645">
        <v>44739.852581018502</v>
      </c>
      <c r="O341" s="646">
        <v>2</v>
      </c>
      <c r="P341" s="646">
        <v>3072</v>
      </c>
      <c r="Q341" s="646">
        <v>1</v>
      </c>
      <c r="R341" s="646">
        <v>1</v>
      </c>
      <c r="S341" s="644" t="s">
        <v>319</v>
      </c>
      <c r="T341" s="644" t="s">
        <v>320</v>
      </c>
      <c r="U341" s="644" t="s">
        <v>321</v>
      </c>
      <c r="V341" s="644" t="s">
        <v>321</v>
      </c>
      <c r="W341" s="644" t="s">
        <v>3631</v>
      </c>
      <c r="X341" s="644" t="s">
        <v>757</v>
      </c>
      <c r="AD341" s="644"/>
      <c r="AE341" s="644"/>
      <c r="AF341" s="646">
        <v>1</v>
      </c>
      <c r="AG341" s="646">
        <v>8192</v>
      </c>
      <c r="AH341" s="644" t="s">
        <v>338</v>
      </c>
      <c r="AK341" s="644" t="s">
        <v>321</v>
      </c>
      <c r="AL341" s="644" t="s">
        <v>322</v>
      </c>
      <c r="AM341" s="644" t="s">
        <v>323</v>
      </c>
      <c r="AN341" s="646">
        <v>-1</v>
      </c>
      <c r="AO341" s="646">
        <v>-1</v>
      </c>
      <c r="AP341" s="646">
        <v>253889</v>
      </c>
      <c r="AQ341" s="646">
        <v>253889</v>
      </c>
      <c r="AR341" s="646">
        <v>250732</v>
      </c>
      <c r="AS341" s="644" t="s">
        <v>324</v>
      </c>
      <c r="AT341" s="644" t="s">
        <v>325</v>
      </c>
      <c r="AU341" s="644" t="s">
        <v>326</v>
      </c>
      <c r="AV341" s="644"/>
      <c r="AW341" s="644"/>
      <c r="AX341" s="644" t="s">
        <v>315</v>
      </c>
      <c r="AY341" s="646">
        <v>0</v>
      </c>
      <c r="AZ341" s="646">
        <v>10000</v>
      </c>
      <c r="BA341" s="644" t="s">
        <v>315</v>
      </c>
      <c r="BB341" s="644" t="s">
        <v>315</v>
      </c>
      <c r="BC341" s="644" t="s">
        <v>335</v>
      </c>
      <c r="BD341" s="646">
        <v>15</v>
      </c>
      <c r="BE341" s="644" t="s">
        <v>909</v>
      </c>
      <c r="BF341" s="644" t="s">
        <v>329</v>
      </c>
      <c r="BG341" s="644"/>
      <c r="BH341" s="644" t="s">
        <v>3632</v>
      </c>
      <c r="BI341" s="644" t="s">
        <v>3633</v>
      </c>
      <c r="BJ341" s="644" t="s">
        <v>3633</v>
      </c>
      <c r="BK341" s="644" t="s">
        <v>3633</v>
      </c>
      <c r="BL341" s="644"/>
      <c r="BM341" s="644"/>
      <c r="BN341" s="644"/>
      <c r="BO341" s="644" t="s">
        <v>3634</v>
      </c>
      <c r="BP341" s="644" t="s">
        <v>3635</v>
      </c>
      <c r="BQ341" s="644"/>
      <c r="BR341" s="644"/>
      <c r="BS341" s="644"/>
      <c r="BT341" s="644" t="s">
        <v>605</v>
      </c>
      <c r="BU341" s="644" t="s">
        <v>330</v>
      </c>
      <c r="BV341" s="644" t="s">
        <v>331</v>
      </c>
      <c r="BW341" s="644" t="s">
        <v>646</v>
      </c>
      <c r="BX341" s="644" t="s">
        <v>916</v>
      </c>
      <c r="BY341" s="644" t="s">
        <v>916</v>
      </c>
      <c r="BZ341" s="644" t="s">
        <v>3636</v>
      </c>
      <c r="CA341" s="644" t="s">
        <v>3637</v>
      </c>
      <c r="CB341" s="644" t="s">
        <v>610</v>
      </c>
      <c r="CC341" s="648" t="s">
        <v>611</v>
      </c>
      <c r="CD341" s="644"/>
      <c r="CE341" s="644"/>
      <c r="CF341" s="644" t="s">
        <v>613</v>
      </c>
      <c r="CG341" s="644" t="s">
        <v>614</v>
      </c>
      <c r="CH341" s="643" t="s">
        <v>864</v>
      </c>
    </row>
    <row r="342" spans="1:86">
      <c r="A342" s="644" t="s">
        <v>3638</v>
      </c>
      <c r="B342" s="644" t="s">
        <v>314</v>
      </c>
      <c r="C342" s="644" t="s">
        <v>315</v>
      </c>
      <c r="D342" s="644" t="s">
        <v>315</v>
      </c>
      <c r="E342" s="644" t="s">
        <v>316</v>
      </c>
      <c r="F342" s="644" t="s">
        <v>3639</v>
      </c>
      <c r="G342" s="644" t="s">
        <v>317</v>
      </c>
      <c r="H342" s="644" t="s">
        <v>318</v>
      </c>
      <c r="I342" s="644" t="s">
        <v>316</v>
      </c>
      <c r="J342" s="644" t="s">
        <v>315</v>
      </c>
      <c r="K342" s="645">
        <v>44637.608784722201</v>
      </c>
      <c r="M342" s="645">
        <v>25568.75</v>
      </c>
      <c r="N342" s="645">
        <v>44637.590891203698</v>
      </c>
      <c r="O342" s="646">
        <v>2</v>
      </c>
      <c r="P342" s="646">
        <v>6144</v>
      </c>
      <c r="Q342" s="646">
        <v>1</v>
      </c>
      <c r="R342" s="646">
        <v>1</v>
      </c>
      <c r="S342" s="644" t="s">
        <v>319</v>
      </c>
      <c r="T342" s="644" t="s">
        <v>320</v>
      </c>
      <c r="U342" s="644" t="s">
        <v>321</v>
      </c>
      <c r="V342" s="644" t="s">
        <v>321</v>
      </c>
      <c r="W342" s="644" t="s">
        <v>3640</v>
      </c>
      <c r="X342" s="644" t="s">
        <v>757</v>
      </c>
      <c r="AD342" s="644"/>
      <c r="AE342" s="644"/>
      <c r="AF342" s="646">
        <v>1</v>
      </c>
      <c r="AG342" s="646">
        <v>0</v>
      </c>
      <c r="AH342" s="644" t="s">
        <v>714</v>
      </c>
      <c r="AK342" s="644" t="s">
        <v>321</v>
      </c>
      <c r="AL342" s="644" t="s">
        <v>322</v>
      </c>
      <c r="AM342" s="644" t="s">
        <v>323</v>
      </c>
      <c r="AN342" s="646">
        <v>-1</v>
      </c>
      <c r="AO342" s="646">
        <v>-1</v>
      </c>
      <c r="AP342" s="646">
        <v>256969</v>
      </c>
      <c r="AQ342" s="646">
        <v>256969</v>
      </c>
      <c r="AR342" s="646">
        <v>250732</v>
      </c>
      <c r="AS342" s="644" t="s">
        <v>324</v>
      </c>
      <c r="AT342" s="644" t="s">
        <v>325</v>
      </c>
      <c r="AU342" s="644" t="s">
        <v>326</v>
      </c>
      <c r="AV342" s="644"/>
      <c r="AW342" s="644"/>
      <c r="AX342" s="644" t="s">
        <v>315</v>
      </c>
      <c r="AY342" s="646">
        <v>0</v>
      </c>
      <c r="AZ342" s="646">
        <v>10000</v>
      </c>
      <c r="BA342" s="644" t="s">
        <v>315</v>
      </c>
      <c r="BB342" s="644" t="s">
        <v>315</v>
      </c>
      <c r="BC342" s="644" t="s">
        <v>335</v>
      </c>
      <c r="BD342" s="646">
        <v>15</v>
      </c>
      <c r="BE342" s="644" t="s">
        <v>328</v>
      </c>
      <c r="BF342" s="644" t="s">
        <v>329</v>
      </c>
      <c r="BG342" s="644"/>
      <c r="BH342" s="644" t="s">
        <v>3641</v>
      </c>
      <c r="BI342" s="644" t="s">
        <v>3642</v>
      </c>
      <c r="BJ342" s="644" t="s">
        <v>3642</v>
      </c>
      <c r="BK342" s="644" t="s">
        <v>3642</v>
      </c>
      <c r="BL342" s="644"/>
      <c r="BM342" s="644"/>
      <c r="BN342" s="644"/>
      <c r="BO342" s="644" t="s">
        <v>3643</v>
      </c>
      <c r="BP342" s="644" t="s">
        <v>3644</v>
      </c>
      <c r="BQ342" s="644"/>
      <c r="BR342" s="644"/>
      <c r="BS342" s="644"/>
      <c r="BT342" s="644" t="s">
        <v>605</v>
      </c>
      <c r="BU342" s="644" t="s">
        <v>330</v>
      </c>
      <c r="BV342" s="644" t="s">
        <v>720</v>
      </c>
      <c r="BW342" s="644" t="s">
        <v>1474</v>
      </c>
      <c r="BX342" s="644" t="s">
        <v>1308</v>
      </c>
      <c r="BY342" s="644" t="s">
        <v>861</v>
      </c>
      <c r="BZ342" s="644" t="s">
        <v>3645</v>
      </c>
      <c r="CA342" s="644" t="s">
        <v>3646</v>
      </c>
      <c r="CB342" s="644" t="s">
        <v>610</v>
      </c>
      <c r="CC342" s="648" t="s">
        <v>611</v>
      </c>
      <c r="CD342" s="644"/>
      <c r="CE342" s="644"/>
      <c r="CF342" s="644" t="s">
        <v>613</v>
      </c>
      <c r="CG342" s="644" t="s">
        <v>614</v>
      </c>
      <c r="CH342" s="643" t="s">
        <v>864</v>
      </c>
    </row>
    <row r="343" spans="1:86">
      <c r="A343" s="644" t="s">
        <v>3647</v>
      </c>
      <c r="B343" s="644" t="s">
        <v>314</v>
      </c>
      <c r="C343" s="644" t="s">
        <v>315</v>
      </c>
      <c r="D343" s="644" t="s">
        <v>315</v>
      </c>
      <c r="E343" s="644" t="s">
        <v>316</v>
      </c>
      <c r="F343" s="644" t="s">
        <v>3648</v>
      </c>
      <c r="G343" s="644" t="s">
        <v>317</v>
      </c>
      <c r="H343" s="644" t="s">
        <v>318</v>
      </c>
      <c r="I343" s="644" t="s">
        <v>316</v>
      </c>
      <c r="J343" s="644" t="s">
        <v>315</v>
      </c>
      <c r="M343" s="645">
        <v>25568.75</v>
      </c>
      <c r="N343" s="645">
        <v>44720.609560185199</v>
      </c>
      <c r="O343" s="646">
        <v>2</v>
      </c>
      <c r="P343" s="646">
        <v>9216</v>
      </c>
      <c r="Q343" s="646">
        <v>1</v>
      </c>
      <c r="R343" s="646">
        <v>2</v>
      </c>
      <c r="S343" s="644" t="s">
        <v>319</v>
      </c>
      <c r="T343" s="644" t="s">
        <v>320</v>
      </c>
      <c r="U343" s="644" t="s">
        <v>321</v>
      </c>
      <c r="V343" s="644" t="s">
        <v>321</v>
      </c>
      <c r="W343" s="644" t="s">
        <v>3649</v>
      </c>
      <c r="X343" s="644" t="s">
        <v>757</v>
      </c>
      <c r="AD343" s="644"/>
      <c r="AE343" s="644"/>
      <c r="AF343" s="646">
        <v>1</v>
      </c>
      <c r="AG343" s="646">
        <v>8192</v>
      </c>
      <c r="AH343" s="644" t="s">
        <v>714</v>
      </c>
      <c r="AK343" s="644" t="s">
        <v>321</v>
      </c>
      <c r="AL343" s="644" t="s">
        <v>322</v>
      </c>
      <c r="AM343" s="644" t="s">
        <v>323</v>
      </c>
      <c r="AN343" s="646">
        <v>-1</v>
      </c>
      <c r="AO343" s="646">
        <v>-1</v>
      </c>
      <c r="AP343" s="646">
        <v>9103019</v>
      </c>
      <c r="AQ343" s="646">
        <v>4631091</v>
      </c>
      <c r="AR343" s="646">
        <v>4621788</v>
      </c>
      <c r="AS343" s="644" t="s">
        <v>324</v>
      </c>
      <c r="AT343" s="644" t="s">
        <v>325</v>
      </c>
      <c r="AU343" s="644" t="s">
        <v>326</v>
      </c>
      <c r="AV343" s="644"/>
      <c r="AW343" s="644"/>
      <c r="AX343" s="644" t="s">
        <v>315</v>
      </c>
      <c r="AY343" s="646">
        <v>0</v>
      </c>
      <c r="AZ343" s="646">
        <v>10000</v>
      </c>
      <c r="BA343" s="644" t="s">
        <v>315</v>
      </c>
      <c r="BB343" s="644" t="s">
        <v>315</v>
      </c>
      <c r="BC343" s="644" t="s">
        <v>335</v>
      </c>
      <c r="BD343" s="646">
        <v>15</v>
      </c>
      <c r="BE343" s="644" t="s">
        <v>909</v>
      </c>
      <c r="BF343" s="644" t="s">
        <v>329</v>
      </c>
      <c r="BG343" s="644"/>
      <c r="BH343" s="644" t="s">
        <v>3650</v>
      </c>
      <c r="BI343" s="644" t="s">
        <v>3651</v>
      </c>
      <c r="BJ343" s="644" t="s">
        <v>3651</v>
      </c>
      <c r="BK343" s="644" t="s">
        <v>3651</v>
      </c>
      <c r="BL343" s="644"/>
      <c r="BM343" s="644"/>
      <c r="BN343" s="644"/>
      <c r="BO343" s="644" t="s">
        <v>3652</v>
      </c>
      <c r="BP343" s="644" t="s">
        <v>3653</v>
      </c>
      <c r="BQ343" s="644"/>
      <c r="BR343" s="644"/>
      <c r="BS343" s="644"/>
      <c r="BT343" s="644" t="s">
        <v>605</v>
      </c>
      <c r="BU343" s="644" t="s">
        <v>330</v>
      </c>
      <c r="BV343" s="644" t="s">
        <v>720</v>
      </c>
      <c r="BW343" s="644" t="s">
        <v>1787</v>
      </c>
      <c r="BX343" s="644" t="s">
        <v>916</v>
      </c>
      <c r="BY343" s="644" t="s">
        <v>916</v>
      </c>
      <c r="BZ343" s="644" t="s">
        <v>3654</v>
      </c>
      <c r="CA343" s="644" t="s">
        <v>3655</v>
      </c>
      <c r="CB343" s="644" t="s">
        <v>610</v>
      </c>
      <c r="CC343" s="648" t="s">
        <v>611</v>
      </c>
      <c r="CD343" s="644"/>
      <c r="CE343" s="644"/>
      <c r="CF343" s="644" t="s">
        <v>613</v>
      </c>
      <c r="CG343" s="644" t="s">
        <v>614</v>
      </c>
      <c r="CH343" s="643" t="s">
        <v>864</v>
      </c>
    </row>
    <row r="344" spans="1:86">
      <c r="A344" s="644" t="s">
        <v>3656</v>
      </c>
      <c r="B344" s="644" t="s">
        <v>314</v>
      </c>
      <c r="C344" s="644" t="s">
        <v>315</v>
      </c>
      <c r="D344" s="644" t="s">
        <v>315</v>
      </c>
      <c r="E344" s="644" t="s">
        <v>316</v>
      </c>
      <c r="F344" s="644" t="s">
        <v>3657</v>
      </c>
      <c r="G344" s="644" t="s">
        <v>317</v>
      </c>
      <c r="H344" s="644" t="s">
        <v>318</v>
      </c>
      <c r="I344" s="644" t="s">
        <v>316</v>
      </c>
      <c r="J344" s="644" t="s">
        <v>315</v>
      </c>
      <c r="M344" s="645">
        <v>44175.429537037002</v>
      </c>
      <c r="N344" s="645">
        <v>44721.509085648097</v>
      </c>
      <c r="O344" s="646">
        <v>6</v>
      </c>
      <c r="P344" s="646">
        <v>26624</v>
      </c>
      <c r="Q344" s="646">
        <v>1</v>
      </c>
      <c r="R344" s="646">
        <v>3</v>
      </c>
      <c r="S344" s="644" t="s">
        <v>319</v>
      </c>
      <c r="T344" s="644" t="s">
        <v>320</v>
      </c>
      <c r="U344" s="644" t="s">
        <v>321</v>
      </c>
      <c r="V344" s="644" t="s">
        <v>321</v>
      </c>
      <c r="W344" s="644" t="s">
        <v>3658</v>
      </c>
      <c r="X344" s="644" t="s">
        <v>757</v>
      </c>
      <c r="AD344" s="644"/>
      <c r="AE344" s="644"/>
      <c r="AF344" s="646">
        <v>1</v>
      </c>
      <c r="AG344" s="646">
        <v>8192</v>
      </c>
      <c r="AH344" s="644" t="s">
        <v>714</v>
      </c>
      <c r="AK344" s="644" t="s">
        <v>321</v>
      </c>
      <c r="AL344" s="644" t="s">
        <v>322</v>
      </c>
      <c r="AM344" s="644" t="s">
        <v>323</v>
      </c>
      <c r="AN344" s="646">
        <v>-1</v>
      </c>
      <c r="AO344" s="646">
        <v>-1</v>
      </c>
      <c r="AP344" s="646">
        <v>5220629</v>
      </c>
      <c r="AQ344" s="646">
        <v>5220629</v>
      </c>
      <c r="AR344" s="646">
        <v>5193908</v>
      </c>
      <c r="AS344" s="644" t="s">
        <v>324</v>
      </c>
      <c r="AT344" s="644" t="s">
        <v>325</v>
      </c>
      <c r="AU344" s="644" t="s">
        <v>326</v>
      </c>
      <c r="AV344" s="644"/>
      <c r="AW344" s="644"/>
      <c r="AX344" s="644" t="s">
        <v>315</v>
      </c>
      <c r="AY344" s="646">
        <v>0</v>
      </c>
      <c r="AZ344" s="646">
        <v>10000</v>
      </c>
      <c r="BA344" s="644" t="s">
        <v>315</v>
      </c>
      <c r="BB344" s="644" t="s">
        <v>315</v>
      </c>
      <c r="BC344" s="644" t="s">
        <v>327</v>
      </c>
      <c r="BD344" s="646">
        <v>15</v>
      </c>
      <c r="BE344" s="644" t="s">
        <v>909</v>
      </c>
      <c r="BF344" s="644" t="s">
        <v>329</v>
      </c>
      <c r="BG344" s="644"/>
      <c r="BH344" s="644" t="s">
        <v>3659</v>
      </c>
      <c r="BI344" s="644" t="s">
        <v>3660</v>
      </c>
      <c r="BJ344" s="644" t="s">
        <v>3660</v>
      </c>
      <c r="BK344" s="644" t="s">
        <v>3660</v>
      </c>
      <c r="BL344" s="644" t="s">
        <v>3661</v>
      </c>
      <c r="BM344" s="644"/>
      <c r="BN344" s="644"/>
      <c r="BO344" s="644" t="s">
        <v>3662</v>
      </c>
      <c r="BP344" s="644" t="s">
        <v>3663</v>
      </c>
      <c r="BQ344" s="644"/>
      <c r="BR344" s="644"/>
      <c r="BS344" s="644"/>
      <c r="BT344" s="644" t="s">
        <v>605</v>
      </c>
      <c r="BU344" s="644" t="s">
        <v>330</v>
      </c>
      <c r="BV344" s="644" t="s">
        <v>720</v>
      </c>
      <c r="BW344" s="644" t="s">
        <v>2318</v>
      </c>
      <c r="BX344" s="644" t="s">
        <v>861</v>
      </c>
      <c r="BY344" s="644" t="s">
        <v>861</v>
      </c>
      <c r="BZ344" s="644" t="s">
        <v>3664</v>
      </c>
      <c r="CA344" s="644" t="s">
        <v>3665</v>
      </c>
      <c r="CB344" s="644" t="s">
        <v>610</v>
      </c>
      <c r="CC344" s="648" t="s">
        <v>611</v>
      </c>
      <c r="CD344" s="644"/>
      <c r="CE344" s="644"/>
      <c r="CF344" s="644" t="s">
        <v>613</v>
      </c>
      <c r="CG344" s="644" t="s">
        <v>614</v>
      </c>
      <c r="CH344" s="643" t="s">
        <v>864</v>
      </c>
    </row>
    <row r="345" spans="1:86">
      <c r="A345" s="644" t="s">
        <v>3666</v>
      </c>
      <c r="B345" s="644" t="s">
        <v>314</v>
      </c>
      <c r="C345" s="644" t="s">
        <v>315</v>
      </c>
      <c r="D345" s="644" t="s">
        <v>315</v>
      </c>
      <c r="E345" s="644" t="s">
        <v>316</v>
      </c>
      <c r="F345" s="644" t="s">
        <v>3667</v>
      </c>
      <c r="G345" s="644" t="s">
        <v>317</v>
      </c>
      <c r="H345" s="644" t="s">
        <v>318</v>
      </c>
      <c r="I345" s="644" t="s">
        <v>316</v>
      </c>
      <c r="J345" s="644" t="s">
        <v>315</v>
      </c>
      <c r="M345" s="645">
        <v>25568.75</v>
      </c>
      <c r="N345" s="645">
        <v>44733.379317129598</v>
      </c>
      <c r="O345" s="646">
        <v>8</v>
      </c>
      <c r="P345" s="646">
        <v>32768</v>
      </c>
      <c r="Q345" s="646">
        <v>1</v>
      </c>
      <c r="R345" s="646">
        <v>5</v>
      </c>
      <c r="S345" s="644" t="s">
        <v>319</v>
      </c>
      <c r="T345" s="644" t="s">
        <v>320</v>
      </c>
      <c r="U345" s="644" t="s">
        <v>321</v>
      </c>
      <c r="V345" s="644" t="s">
        <v>321</v>
      </c>
      <c r="W345" s="644" t="s">
        <v>3668</v>
      </c>
      <c r="X345" s="644" t="s">
        <v>1651</v>
      </c>
      <c r="AD345" s="644"/>
      <c r="AE345" s="644"/>
      <c r="AF345" s="646">
        <v>1</v>
      </c>
      <c r="AG345" s="646">
        <v>4096</v>
      </c>
      <c r="AH345" s="644" t="s">
        <v>908</v>
      </c>
      <c r="AK345" s="644" t="s">
        <v>321</v>
      </c>
      <c r="AL345" s="644" t="s">
        <v>322</v>
      </c>
      <c r="AM345" s="644" t="s">
        <v>323</v>
      </c>
      <c r="AN345" s="646">
        <v>-1</v>
      </c>
      <c r="AO345" s="646">
        <v>-1</v>
      </c>
      <c r="AP345" s="646">
        <v>1234303</v>
      </c>
      <c r="AQ345" s="646">
        <v>1234303</v>
      </c>
      <c r="AR345" s="646">
        <v>1201420</v>
      </c>
      <c r="AS345" s="644" t="s">
        <v>324</v>
      </c>
      <c r="AT345" s="644" t="s">
        <v>325</v>
      </c>
      <c r="AU345" s="644" t="s">
        <v>326</v>
      </c>
      <c r="AV345" s="644"/>
      <c r="AW345" s="644"/>
      <c r="AX345" s="644" t="s">
        <v>315</v>
      </c>
      <c r="AY345" s="646">
        <v>0</v>
      </c>
      <c r="AZ345" s="646">
        <v>10000</v>
      </c>
      <c r="BA345" s="644" t="s">
        <v>315</v>
      </c>
      <c r="BB345" s="644" t="s">
        <v>315</v>
      </c>
      <c r="BC345" s="644" t="s">
        <v>335</v>
      </c>
      <c r="BD345" s="646">
        <v>15</v>
      </c>
      <c r="BE345" s="644" t="s">
        <v>328</v>
      </c>
      <c r="BF345" s="644" t="s">
        <v>329</v>
      </c>
      <c r="BG345" s="644"/>
      <c r="BH345" s="644" t="s">
        <v>3669</v>
      </c>
      <c r="BI345" s="644" t="s">
        <v>3670</v>
      </c>
      <c r="BJ345" s="644" t="s">
        <v>3670</v>
      </c>
      <c r="BK345" s="644" t="s">
        <v>3670</v>
      </c>
      <c r="BL345" s="644"/>
      <c r="BM345" s="644"/>
      <c r="BN345" s="644"/>
      <c r="BO345" s="644" t="s">
        <v>3671</v>
      </c>
      <c r="BP345" s="644" t="s">
        <v>3672</v>
      </c>
      <c r="BQ345" s="644"/>
      <c r="BR345" s="644"/>
      <c r="BS345" s="644"/>
      <c r="BT345" s="644" t="s">
        <v>605</v>
      </c>
      <c r="BU345" s="644" t="s">
        <v>330</v>
      </c>
      <c r="BV345" s="644" t="s">
        <v>914</v>
      </c>
      <c r="BW345" s="644" t="s">
        <v>1287</v>
      </c>
      <c r="BX345" s="644" t="s">
        <v>916</v>
      </c>
      <c r="BY345" s="644" t="s">
        <v>916</v>
      </c>
      <c r="BZ345" s="644" t="s">
        <v>3673</v>
      </c>
      <c r="CA345" s="644" t="s">
        <v>3674</v>
      </c>
      <c r="CB345" s="644" t="s">
        <v>610</v>
      </c>
      <c r="CC345" s="648" t="s">
        <v>611</v>
      </c>
      <c r="CD345" s="644"/>
      <c r="CE345" s="644"/>
      <c r="CF345" s="644" t="s">
        <v>613</v>
      </c>
      <c r="CG345" s="644" t="s">
        <v>614</v>
      </c>
      <c r="CH345" s="643" t="s">
        <v>1658</v>
      </c>
    </row>
  </sheetData>
  <pageMargins left="0.7" right="0.7" top="0.78740157499999996" bottom="0.78740157499999996" header="0.3" footer="0.3"/>
  <pageSetup orientation="portrait" r:id="rId1"/>
  <customProperties>
    <customPr name="EpmWorksheetKeyString_GU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DB12C-F3F7-4B57-8858-593C9153C14E}">
  <sheetPr codeName="Sheet2">
    <tabColor rgb="FF7030A0"/>
  </sheetPr>
  <dimension ref="B6:H24"/>
  <sheetViews>
    <sheetView showGridLines="0" zoomScale="90" zoomScaleNormal="90" workbookViewId="0">
      <selection activeCell="J18" sqref="J18"/>
    </sheetView>
  </sheetViews>
  <sheetFormatPr defaultColWidth="9.1796875" defaultRowHeight="14.5"/>
  <cols>
    <col min="2" max="2" width="39.54296875" bestFit="1" customWidth="1"/>
    <col min="3" max="3" width="14.453125" customWidth="1"/>
    <col min="4" max="4" width="17.453125" customWidth="1"/>
    <col min="5" max="5" width="16.54296875" bestFit="1" customWidth="1"/>
    <col min="6" max="6" width="11.81640625" bestFit="1" customWidth="1"/>
    <col min="7" max="7" width="20.81640625" bestFit="1" customWidth="1"/>
    <col min="12" max="12" width="16.54296875" bestFit="1" customWidth="1"/>
  </cols>
  <sheetData>
    <row r="6" spans="2:7">
      <c r="C6" s="50" t="s">
        <v>344</v>
      </c>
      <c r="G6" s="50" t="s">
        <v>344</v>
      </c>
    </row>
    <row r="7" spans="2:7">
      <c r="B7" s="720" t="s">
        <v>345</v>
      </c>
      <c r="C7" s="721"/>
      <c r="E7" s="723" t="s">
        <v>346</v>
      </c>
      <c r="F7" s="659"/>
      <c r="G7" s="51" t="s">
        <v>37</v>
      </c>
    </row>
    <row r="8" spans="2:7">
      <c r="B8" s="52" t="s">
        <v>347</v>
      </c>
      <c r="C8" s="46">
        <v>3</v>
      </c>
      <c r="E8" s="53" t="s">
        <v>348</v>
      </c>
      <c r="F8" s="53">
        <f>C8*C11</f>
        <v>90</v>
      </c>
      <c r="G8" s="47"/>
    </row>
    <row r="9" spans="2:7">
      <c r="B9" s="52" t="s">
        <v>349</v>
      </c>
      <c r="C9" s="46">
        <v>5</v>
      </c>
      <c r="E9" s="53" t="s">
        <v>350</v>
      </c>
      <c r="F9" s="53">
        <f>ROUNDUP(IF(G8&lt;&gt;"",G8,F8)*C13,0)</f>
        <v>60</v>
      </c>
      <c r="G9" s="47"/>
    </row>
    <row r="10" spans="2:7">
      <c r="B10" s="52" t="s">
        <v>351</v>
      </c>
      <c r="C10" s="46">
        <v>36</v>
      </c>
      <c r="E10" s="53" t="s">
        <v>352</v>
      </c>
      <c r="F10" s="53">
        <f>ROUNDUP(IF(G9&lt;&gt;"",G9,F9)*C14,0)</f>
        <v>9</v>
      </c>
      <c r="G10" s="47"/>
    </row>
    <row r="11" spans="2:7">
      <c r="B11" s="52" t="s">
        <v>353</v>
      </c>
      <c r="C11" s="46">
        <v>30</v>
      </c>
      <c r="E11" s="53"/>
      <c r="F11" s="53"/>
      <c r="G11" s="47"/>
    </row>
    <row r="12" spans="2:7">
      <c r="B12" s="52" t="s">
        <v>354</v>
      </c>
      <c r="C12" s="46">
        <v>8</v>
      </c>
      <c r="E12" s="53" t="s">
        <v>355</v>
      </c>
      <c r="F12" s="53">
        <f>ROUNDUP(IF(G9&lt;&gt;"",G9,F9)*C15,0)</f>
        <v>21</v>
      </c>
      <c r="G12" s="47"/>
    </row>
    <row r="13" spans="2:7">
      <c r="B13" s="52" t="s">
        <v>356</v>
      </c>
      <c r="C13" s="48">
        <v>0.66</v>
      </c>
      <c r="E13" s="53" t="s">
        <v>357</v>
      </c>
      <c r="F13" s="53">
        <f>ROUNDUP(IF(G10&lt;&gt;"",G10,F10)*C15,0)</f>
        <v>4</v>
      </c>
      <c r="G13" s="47"/>
    </row>
    <row r="14" spans="2:7">
      <c r="B14" s="52" t="s">
        <v>358</v>
      </c>
      <c r="C14" s="48">
        <v>0.15</v>
      </c>
      <c r="E14" s="53" t="s">
        <v>359</v>
      </c>
      <c r="F14" s="53">
        <f>IF(G13&lt;&gt;"",G13,F13)*C12</f>
        <v>32</v>
      </c>
      <c r="G14" s="47"/>
    </row>
    <row r="15" spans="2:7">
      <c r="B15" s="54" t="s">
        <v>360</v>
      </c>
      <c r="C15" s="49">
        <v>0.35</v>
      </c>
    </row>
    <row r="20" spans="2:8">
      <c r="B20" s="55" t="str">
        <f>'Input Fields'!B47</f>
        <v>Extended Security Updates</v>
      </c>
      <c r="C20" s="55" t="str">
        <f>'Input Fields'!C47</f>
        <v>Price | Level D</v>
      </c>
      <c r="D20" s="722" t="s">
        <v>361</v>
      </c>
      <c r="E20" s="721"/>
      <c r="G20" s="119"/>
    </row>
    <row r="21" spans="2:8">
      <c r="B21" s="122" t="str">
        <f>'Input Fields'!B48</f>
        <v>Windows Server STDCORE Ext Security 2-core</v>
      </c>
      <c r="C21" s="276">
        <f>'Input Fields'!C48</f>
        <v>97.19</v>
      </c>
      <c r="D21" s="276"/>
      <c r="E21" s="277">
        <f>MAX(ROUNDUP(IF($G$12&lt;&gt;"",$G$12,$F$12)*8/2,0)*$C$21)</f>
        <v>8163.96</v>
      </c>
      <c r="G21" s="120"/>
      <c r="H21" s="121"/>
    </row>
    <row r="22" spans="2:8">
      <c r="B22" s="56" t="str">
        <f>'Input Fields'!B49</f>
        <v>Windows Server DC CORE Ext Security 2-core</v>
      </c>
      <c r="C22" s="72">
        <f>'Input Fields'!C49</f>
        <v>560.02</v>
      </c>
      <c r="D22" s="72"/>
      <c r="E22" s="278">
        <f>C8*ROUNDUP(C10/2,0)*C22</f>
        <v>30241.079999999998</v>
      </c>
      <c r="G22" s="121"/>
      <c r="H22" s="121"/>
    </row>
    <row r="23" spans="2:8">
      <c r="B23" s="56" t="str">
        <f>'Input Fields'!B50</f>
        <v>SQL Svr Standard Core Ext Security 2-core</v>
      </c>
      <c r="C23" s="72">
        <f>'Input Fields'!C50</f>
        <v>2610.08</v>
      </c>
      <c r="D23" s="72"/>
      <c r="E23" s="278">
        <f>ROUNDUP(F13*C12/2,0)*C23</f>
        <v>41761.279999999999</v>
      </c>
      <c r="G23" s="121"/>
      <c r="H23" s="121"/>
    </row>
    <row r="24" spans="2:8">
      <c r="B24" s="57" t="str">
        <f>'Input Fields'!B51</f>
        <v>SQL Enterprise Core Ext Security 2-core</v>
      </c>
      <c r="C24" s="279">
        <f>'Input Fields'!C51</f>
        <v>10006.15</v>
      </c>
      <c r="D24" s="279"/>
      <c r="E24" s="280">
        <f>IF(C9&lt;&gt;"",C9,C8)*ROUNDUP(C10/2,0)*C24</f>
        <v>900553.5</v>
      </c>
      <c r="G24" s="121"/>
      <c r="H24" s="121"/>
    </row>
  </sheetData>
  <sheetProtection algorithmName="SHA-512" hashValue="nUiJ6yyLOA7APQDbXPoz0ZfMiedeuvSN1adLfGwdBq+mfCsGMFcpn1ltpoMutxA29CNcJQukfYUanXGKK9kSHg==" saltValue="qKGuL+IaK3Rt+N8oYN086g==" spinCount="100000" sheet="1" objects="1" scenarios="1"/>
  <protectedRanges>
    <protectedRange sqref="C8:C15 G8:G14" name="ESUProtectingcells"/>
  </protectedRanges>
  <mergeCells count="3">
    <mergeCell ref="B7:C7"/>
    <mergeCell ref="D20:E20"/>
    <mergeCell ref="E7:F7"/>
  </mergeCells>
  <conditionalFormatting sqref="G8:G10 G12:G14">
    <cfRule type="cellIs" dxfId="84" priority="1" operator="greaterThan">
      <formula>0</formula>
    </cfRule>
  </conditionalFormatting>
  <pageMargins left="0.7" right="0.7" top="0.75" bottom="0.75" header="0.3" footer="0.3"/>
  <pageSetup paperSize="9" orientation="portrait" horizontalDpi="0" verticalDpi="0" r:id="rId1"/>
  <customProperties>
    <customPr name="EpmWorksheetKeyString_GU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D88BE-06BC-44AE-B3C6-C803F14E6421}">
  <sheetPr codeName="Sheet6">
    <tabColor rgb="FFFFC000"/>
  </sheetPr>
  <dimension ref="A1:D34"/>
  <sheetViews>
    <sheetView showGridLines="0" workbookViewId="0">
      <selection activeCell="A8" sqref="A8"/>
    </sheetView>
  </sheetViews>
  <sheetFormatPr defaultColWidth="10.81640625" defaultRowHeight="14.5"/>
  <cols>
    <col min="1" max="1" width="44.90625" bestFit="1" customWidth="1"/>
    <col min="2" max="2" width="11.453125" bestFit="1" customWidth="1"/>
    <col min="3" max="3" width="11.36328125" bestFit="1" customWidth="1"/>
    <col min="4" max="4" width="18.453125" bestFit="1" customWidth="1"/>
    <col min="5" max="5" width="3.81640625" bestFit="1" customWidth="1"/>
    <col min="6" max="9" width="2.81640625" bestFit="1" customWidth="1"/>
    <col min="10" max="10" width="10.54296875" bestFit="1" customWidth="1"/>
    <col min="11" max="18" width="32.54296875" bestFit="1" customWidth="1"/>
    <col min="19" max="19" width="17.81640625" bestFit="1" customWidth="1"/>
    <col min="20" max="20" width="19.1796875" bestFit="1" customWidth="1"/>
  </cols>
  <sheetData>
    <row r="1" spans="1:4">
      <c r="A1" s="4" t="s">
        <v>240</v>
      </c>
      <c r="B1" t="s">
        <v>362</v>
      </c>
    </row>
    <row r="2" spans="1:4">
      <c r="A2" s="4" t="s">
        <v>241</v>
      </c>
      <c r="B2" t="s">
        <v>362</v>
      </c>
    </row>
    <row r="3" spans="1:4">
      <c r="A3" s="4" t="s">
        <v>254</v>
      </c>
      <c r="B3" t="s">
        <v>362</v>
      </c>
    </row>
    <row r="4" spans="1:4">
      <c r="A4" s="4" t="s">
        <v>280</v>
      </c>
      <c r="B4" t="s">
        <v>362</v>
      </c>
    </row>
    <row r="5" spans="1:4">
      <c r="A5" s="4" t="s">
        <v>281</v>
      </c>
      <c r="B5" t="s">
        <v>362</v>
      </c>
    </row>
    <row r="7" spans="1:4">
      <c r="A7" s="4" t="s">
        <v>363</v>
      </c>
      <c r="B7" t="s">
        <v>364</v>
      </c>
      <c r="C7" t="s">
        <v>365</v>
      </c>
      <c r="D7" t="s">
        <v>366</v>
      </c>
    </row>
    <row r="8" spans="1:4">
      <c r="A8" s="5">
        <v>4</v>
      </c>
      <c r="B8">
        <v>52</v>
      </c>
      <c r="C8">
        <v>208</v>
      </c>
      <c r="D8" s="649">
        <v>1186</v>
      </c>
    </row>
    <row r="9" spans="1:4">
      <c r="A9" s="650" t="s">
        <v>861</v>
      </c>
      <c r="B9">
        <v>46</v>
      </c>
      <c r="C9">
        <v>184</v>
      </c>
      <c r="D9" s="649">
        <v>986</v>
      </c>
    </row>
    <row r="10" spans="1:4">
      <c r="A10" s="650" t="s">
        <v>916</v>
      </c>
      <c r="B10">
        <v>2</v>
      </c>
      <c r="C10">
        <v>8</v>
      </c>
      <c r="D10" s="649">
        <v>112</v>
      </c>
    </row>
    <row r="11" spans="1:4">
      <c r="A11" s="650" t="s">
        <v>1308</v>
      </c>
      <c r="B11">
        <v>4</v>
      </c>
      <c r="C11">
        <v>16</v>
      </c>
      <c r="D11" s="649">
        <v>88</v>
      </c>
    </row>
    <row r="12" spans="1:4">
      <c r="A12" s="5">
        <v>1</v>
      </c>
      <c r="B12">
        <v>5</v>
      </c>
      <c r="C12">
        <v>5</v>
      </c>
      <c r="D12" s="649">
        <v>28</v>
      </c>
    </row>
    <row r="13" spans="1:4">
      <c r="A13" s="650" t="s">
        <v>861</v>
      </c>
      <c r="B13">
        <v>2</v>
      </c>
      <c r="C13">
        <v>2</v>
      </c>
      <c r="D13" s="649">
        <v>16</v>
      </c>
    </row>
    <row r="14" spans="1:4">
      <c r="A14" s="650" t="s">
        <v>916</v>
      </c>
      <c r="B14">
        <v>2</v>
      </c>
      <c r="C14">
        <v>2</v>
      </c>
      <c r="D14" s="649">
        <v>8</v>
      </c>
    </row>
    <row r="15" spans="1:4">
      <c r="A15" s="650" t="s">
        <v>1308</v>
      </c>
      <c r="B15">
        <v>1</v>
      </c>
      <c r="C15">
        <v>1</v>
      </c>
      <c r="D15" s="649">
        <v>4</v>
      </c>
    </row>
    <row r="16" spans="1:4">
      <c r="A16" s="5">
        <v>8</v>
      </c>
      <c r="B16">
        <v>16</v>
      </c>
      <c r="C16">
        <v>128</v>
      </c>
      <c r="D16" s="649">
        <v>746</v>
      </c>
    </row>
    <row r="17" spans="1:4">
      <c r="A17" s="650" t="s">
        <v>861</v>
      </c>
      <c r="B17">
        <v>11</v>
      </c>
      <c r="C17">
        <v>88</v>
      </c>
      <c r="D17" s="649">
        <v>436</v>
      </c>
    </row>
    <row r="18" spans="1:4">
      <c r="A18" s="650" t="s">
        <v>916</v>
      </c>
      <c r="B18">
        <v>4</v>
      </c>
      <c r="C18">
        <v>32</v>
      </c>
      <c r="D18" s="649">
        <v>190</v>
      </c>
    </row>
    <row r="19" spans="1:4">
      <c r="A19" s="650" t="s">
        <v>1308</v>
      </c>
      <c r="B19">
        <v>1</v>
      </c>
      <c r="C19">
        <v>8</v>
      </c>
      <c r="D19" s="649">
        <v>120</v>
      </c>
    </row>
    <row r="20" spans="1:4">
      <c r="A20" s="5">
        <v>2</v>
      </c>
      <c r="B20">
        <v>104</v>
      </c>
      <c r="C20">
        <v>208</v>
      </c>
      <c r="D20" s="649">
        <v>925</v>
      </c>
    </row>
    <row r="21" spans="1:4">
      <c r="A21" s="650" t="s">
        <v>861</v>
      </c>
      <c r="B21">
        <v>65</v>
      </c>
      <c r="C21">
        <v>130</v>
      </c>
      <c r="D21" s="649">
        <v>591</v>
      </c>
    </row>
    <row r="22" spans="1:4">
      <c r="A22" s="650" t="s">
        <v>916</v>
      </c>
      <c r="B22">
        <v>24</v>
      </c>
      <c r="C22">
        <v>48</v>
      </c>
      <c r="D22" s="649">
        <v>203</v>
      </c>
    </row>
    <row r="23" spans="1:4">
      <c r="A23" s="650" t="s">
        <v>1308</v>
      </c>
      <c r="B23">
        <v>15</v>
      </c>
      <c r="C23">
        <v>30</v>
      </c>
      <c r="D23" s="649">
        <v>131</v>
      </c>
    </row>
    <row r="24" spans="1:4">
      <c r="A24" s="5">
        <v>16</v>
      </c>
      <c r="B24">
        <v>1</v>
      </c>
      <c r="C24">
        <v>16</v>
      </c>
      <c r="D24" s="649">
        <v>256</v>
      </c>
    </row>
    <row r="25" spans="1:4">
      <c r="A25" s="650" t="s">
        <v>861</v>
      </c>
      <c r="B25">
        <v>1</v>
      </c>
      <c r="C25">
        <v>16</v>
      </c>
      <c r="D25" s="649">
        <v>256</v>
      </c>
    </row>
    <row r="26" spans="1:4">
      <c r="A26" s="5">
        <v>6</v>
      </c>
      <c r="B26">
        <v>4</v>
      </c>
      <c r="C26">
        <v>24</v>
      </c>
      <c r="D26" s="649">
        <v>170</v>
      </c>
    </row>
    <row r="27" spans="1:4">
      <c r="A27" s="650" t="s">
        <v>861</v>
      </c>
      <c r="B27">
        <v>1</v>
      </c>
      <c r="C27">
        <v>6</v>
      </c>
      <c r="D27" s="649">
        <v>26</v>
      </c>
    </row>
    <row r="28" spans="1:4">
      <c r="A28" s="650" t="s">
        <v>916</v>
      </c>
      <c r="B28">
        <v>3</v>
      </c>
      <c r="C28">
        <v>18</v>
      </c>
      <c r="D28" s="649">
        <v>144</v>
      </c>
    </row>
    <row r="29" spans="1:4">
      <c r="A29" s="5">
        <v>3</v>
      </c>
      <c r="B29">
        <v>3</v>
      </c>
      <c r="C29">
        <v>9</v>
      </c>
      <c r="D29" s="649">
        <v>72</v>
      </c>
    </row>
    <row r="30" spans="1:4">
      <c r="A30" s="650" t="s">
        <v>861</v>
      </c>
      <c r="B30">
        <v>2</v>
      </c>
      <c r="C30">
        <v>6</v>
      </c>
      <c r="D30" s="649">
        <v>48</v>
      </c>
    </row>
    <row r="31" spans="1:4">
      <c r="A31" s="650" t="s">
        <v>916</v>
      </c>
      <c r="B31">
        <v>1</v>
      </c>
      <c r="C31">
        <v>3</v>
      </c>
      <c r="D31" s="649">
        <v>24</v>
      </c>
    </row>
    <row r="32" spans="1:4">
      <c r="A32" s="5">
        <v>12</v>
      </c>
      <c r="B32">
        <v>2</v>
      </c>
      <c r="C32">
        <v>24</v>
      </c>
      <c r="D32" s="649">
        <v>192</v>
      </c>
    </row>
    <row r="33" spans="1:4">
      <c r="A33" s="650" t="s">
        <v>861</v>
      </c>
      <c r="B33">
        <v>2</v>
      </c>
      <c r="C33">
        <v>24</v>
      </c>
      <c r="D33" s="649">
        <v>192</v>
      </c>
    </row>
    <row r="34" spans="1:4">
      <c r="A34" s="5" t="s">
        <v>367</v>
      </c>
      <c r="B34">
        <v>187</v>
      </c>
      <c r="C34">
        <v>622</v>
      </c>
      <c r="D34" s="649">
        <v>3575</v>
      </c>
    </row>
  </sheetData>
  <sheetProtection selectLockedCells="1" pivotTables="0" selectUnlockedCells="1"/>
  <pageMargins left="0.7" right="0.7" top="0.78740157499999996" bottom="0.78740157499999996" header="0.3" footer="0.3"/>
  <pageSetup paperSize="9" orientation="portrait" r:id="rId2"/>
  <customProperties>
    <customPr name="EpmWorksheetKeyString_GUID" r:id="rId3"/>
  </customProperties>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08F8A-6BAC-4576-A767-75BF5E44C2FB}">
  <sheetPr codeName="Sheet7">
    <tabColor rgb="FFFFC000"/>
  </sheetPr>
  <dimension ref="A1:D30"/>
  <sheetViews>
    <sheetView showGridLines="0" workbookViewId="0">
      <selection activeCell="B1" sqref="B1"/>
    </sheetView>
  </sheetViews>
  <sheetFormatPr defaultColWidth="9.1796875" defaultRowHeight="14.5"/>
  <cols>
    <col min="1" max="1" width="31.90625" bestFit="1" customWidth="1"/>
    <col min="2" max="2" width="11.36328125" bestFit="1" customWidth="1"/>
    <col min="3" max="3" width="41.1796875" bestFit="1" customWidth="1"/>
    <col min="4" max="4" width="14.26953125" bestFit="1" customWidth="1"/>
    <col min="5" max="5" width="12.54296875" bestFit="1" customWidth="1"/>
  </cols>
  <sheetData>
    <row r="1" spans="1:4">
      <c r="A1" s="4" t="s">
        <v>305</v>
      </c>
      <c r="B1" t="s">
        <v>362</v>
      </c>
    </row>
    <row r="2" spans="1:4">
      <c r="A2" s="4" t="s">
        <v>303</v>
      </c>
      <c r="B2" t="s">
        <v>362</v>
      </c>
      <c r="C2" t="s">
        <v>368</v>
      </c>
    </row>
    <row r="3" spans="1:4">
      <c r="A3" s="4" t="s">
        <v>304</v>
      </c>
      <c r="B3" t="s">
        <v>881</v>
      </c>
    </row>
    <row r="4" spans="1:4">
      <c r="A4" s="4" t="s">
        <v>306</v>
      </c>
      <c r="B4" t="s">
        <v>362</v>
      </c>
    </row>
    <row r="6" spans="1:4">
      <c r="A6" s="4" t="s">
        <v>369</v>
      </c>
      <c r="B6" t="s">
        <v>365</v>
      </c>
      <c r="C6" t="s">
        <v>370</v>
      </c>
      <c r="D6" t="s">
        <v>371</v>
      </c>
    </row>
    <row r="7" spans="1:4">
      <c r="A7" s="5" t="s">
        <v>873</v>
      </c>
      <c r="B7">
        <v>16</v>
      </c>
      <c r="C7">
        <v>16</v>
      </c>
      <c r="D7">
        <v>32768</v>
      </c>
    </row>
    <row r="8" spans="1:4">
      <c r="A8" s="5" t="s">
        <v>887</v>
      </c>
      <c r="B8">
        <v>2</v>
      </c>
      <c r="C8">
        <v>4</v>
      </c>
      <c r="D8">
        <v>4096</v>
      </c>
    </row>
    <row r="9" spans="1:4">
      <c r="A9" s="5" t="s">
        <v>896</v>
      </c>
      <c r="B9">
        <v>2</v>
      </c>
      <c r="C9">
        <v>4</v>
      </c>
      <c r="D9">
        <v>4096</v>
      </c>
    </row>
    <row r="10" spans="1:4">
      <c r="A10" s="5" t="s">
        <v>1359</v>
      </c>
      <c r="B10">
        <v>2</v>
      </c>
      <c r="C10">
        <v>4</v>
      </c>
      <c r="D10">
        <v>4096</v>
      </c>
    </row>
    <row r="11" spans="1:4">
      <c r="A11" s="5" t="s">
        <v>1371</v>
      </c>
      <c r="B11">
        <v>2</v>
      </c>
      <c r="C11">
        <v>4</v>
      </c>
      <c r="D11">
        <v>8192</v>
      </c>
    </row>
    <row r="12" spans="1:4">
      <c r="A12" s="5" t="s">
        <v>1630</v>
      </c>
      <c r="B12">
        <v>2</v>
      </c>
      <c r="C12">
        <v>4</v>
      </c>
      <c r="D12">
        <v>6144</v>
      </c>
    </row>
    <row r="13" spans="1:4">
      <c r="A13" s="5" t="s">
        <v>1749</v>
      </c>
      <c r="B13">
        <v>4</v>
      </c>
      <c r="C13">
        <v>4</v>
      </c>
      <c r="D13">
        <v>12288</v>
      </c>
    </row>
    <row r="14" spans="1:4">
      <c r="A14" s="5" t="s">
        <v>1827</v>
      </c>
      <c r="B14">
        <v>2</v>
      </c>
      <c r="C14">
        <v>4</v>
      </c>
      <c r="D14">
        <v>61440</v>
      </c>
    </row>
    <row r="15" spans="1:4">
      <c r="A15" s="5" t="s">
        <v>1847</v>
      </c>
      <c r="B15">
        <v>2</v>
      </c>
      <c r="C15">
        <v>4</v>
      </c>
      <c r="D15">
        <v>8192</v>
      </c>
    </row>
    <row r="16" spans="1:4">
      <c r="A16" s="5" t="s">
        <v>1855</v>
      </c>
      <c r="B16">
        <v>8</v>
      </c>
      <c r="C16">
        <v>8</v>
      </c>
      <c r="D16">
        <v>32768</v>
      </c>
    </row>
    <row r="17" spans="1:4">
      <c r="A17" s="5" t="s">
        <v>1883</v>
      </c>
      <c r="B17">
        <v>4</v>
      </c>
      <c r="C17">
        <v>4</v>
      </c>
      <c r="D17">
        <v>65536</v>
      </c>
    </row>
    <row r="18" spans="1:4">
      <c r="A18" s="5" t="s">
        <v>1893</v>
      </c>
      <c r="B18">
        <v>4</v>
      </c>
      <c r="C18">
        <v>4</v>
      </c>
      <c r="D18">
        <v>65536</v>
      </c>
    </row>
    <row r="19" spans="1:4">
      <c r="A19" s="5" t="s">
        <v>1910</v>
      </c>
      <c r="B19">
        <v>2</v>
      </c>
      <c r="C19">
        <v>4</v>
      </c>
      <c r="D19">
        <v>32768</v>
      </c>
    </row>
    <row r="20" spans="1:4">
      <c r="A20" s="5" t="s">
        <v>1919</v>
      </c>
      <c r="B20">
        <v>2</v>
      </c>
      <c r="C20">
        <v>4</v>
      </c>
      <c r="D20">
        <v>32768</v>
      </c>
    </row>
    <row r="21" spans="1:4">
      <c r="A21" s="5" t="s">
        <v>1928</v>
      </c>
      <c r="B21">
        <v>2</v>
      </c>
      <c r="C21">
        <v>4</v>
      </c>
      <c r="D21">
        <v>32768</v>
      </c>
    </row>
    <row r="22" spans="1:4">
      <c r="A22" s="5" t="s">
        <v>1999</v>
      </c>
      <c r="B22">
        <v>2</v>
      </c>
      <c r="C22">
        <v>4</v>
      </c>
      <c r="D22">
        <v>2048</v>
      </c>
    </row>
    <row r="23" spans="1:4">
      <c r="A23" s="5" t="s">
        <v>2007</v>
      </c>
      <c r="B23">
        <v>4</v>
      </c>
      <c r="C23">
        <v>4</v>
      </c>
      <c r="D23">
        <v>8192</v>
      </c>
    </row>
    <row r="24" spans="1:4">
      <c r="A24" s="5" t="s">
        <v>2016</v>
      </c>
      <c r="B24">
        <v>4</v>
      </c>
      <c r="C24">
        <v>4</v>
      </c>
      <c r="D24">
        <v>8192</v>
      </c>
    </row>
    <row r="25" spans="1:4">
      <c r="A25" s="5" t="s">
        <v>2031</v>
      </c>
      <c r="B25">
        <v>6</v>
      </c>
      <c r="C25">
        <v>6</v>
      </c>
      <c r="D25">
        <v>133120</v>
      </c>
    </row>
    <row r="26" spans="1:4">
      <c r="A26" s="5" t="s">
        <v>2391</v>
      </c>
      <c r="B26">
        <v>2</v>
      </c>
      <c r="C26">
        <v>4</v>
      </c>
      <c r="D26">
        <v>8192</v>
      </c>
    </row>
    <row r="27" spans="1:4">
      <c r="A27" s="5" t="s">
        <v>2400</v>
      </c>
      <c r="B27">
        <v>2</v>
      </c>
      <c r="C27">
        <v>4</v>
      </c>
      <c r="D27">
        <v>16384</v>
      </c>
    </row>
    <row r="28" spans="1:4">
      <c r="A28" s="5" t="s">
        <v>2419</v>
      </c>
      <c r="B28">
        <v>1</v>
      </c>
      <c r="C28">
        <v>4</v>
      </c>
      <c r="D28">
        <v>4096</v>
      </c>
    </row>
    <row r="29" spans="1:4">
      <c r="A29" s="5" t="s">
        <v>3601</v>
      </c>
      <c r="B29">
        <v>1</v>
      </c>
      <c r="C29">
        <v>4</v>
      </c>
      <c r="D29">
        <v>2048</v>
      </c>
    </row>
    <row r="30" spans="1:4">
      <c r="A30" s="5" t="s">
        <v>367</v>
      </c>
      <c r="B30">
        <v>78</v>
      </c>
      <c r="C30">
        <v>78</v>
      </c>
      <c r="D30">
        <v>585728</v>
      </c>
    </row>
  </sheetData>
  <sheetProtection selectLockedCells="1" pivotTables="0" selectUnlockedCells="1"/>
  <pageMargins left="0.7" right="0.7" top="0.75" bottom="0.75" header="0.3" footer="0.3"/>
  <pageSetup paperSize="9" orientation="portrait" r:id="rId2"/>
  <customProperties>
    <customPr name="EpmWorksheetKeyString_GUID"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EE1DB-8980-47F8-AF1B-A85C472C4943}">
  <sheetPr codeName="Sheet8"/>
  <dimension ref="A1:F355"/>
  <sheetViews>
    <sheetView workbookViewId="0">
      <selection activeCell="F6" sqref="F6"/>
    </sheetView>
  </sheetViews>
  <sheetFormatPr defaultColWidth="10.81640625" defaultRowHeight="14.5"/>
  <cols>
    <col min="1" max="1" width="43.81640625" bestFit="1" customWidth="1"/>
    <col min="2" max="2" width="10" bestFit="1" customWidth="1"/>
    <col min="3" max="3" width="11.36328125" bestFit="1" customWidth="1"/>
    <col min="4" max="4" width="14.26953125" bestFit="1" customWidth="1"/>
    <col min="5" max="5" width="28" bestFit="1" customWidth="1"/>
    <col min="6" max="6" width="16.08984375" bestFit="1" customWidth="1"/>
  </cols>
  <sheetData>
    <row r="1" spans="1:6">
      <c r="E1" t="s">
        <v>372</v>
      </c>
      <c r="F1">
        <f>GETPIVOTDATA("Sum of VM",A:A)</f>
        <v>344</v>
      </c>
    </row>
    <row r="2" spans="1:6">
      <c r="A2" s="4" t="s">
        <v>240</v>
      </c>
      <c r="B2" t="s">
        <v>362</v>
      </c>
      <c r="E2" t="s">
        <v>365</v>
      </c>
      <c r="F2">
        <f>GETPIVOTDATA("Sum of CPUs",A:A)</f>
        <v>1585</v>
      </c>
    </row>
    <row r="3" spans="1:6">
      <c r="A3" s="4" t="s">
        <v>241</v>
      </c>
      <c r="B3" t="s">
        <v>362</v>
      </c>
      <c r="E3" t="s">
        <v>366</v>
      </c>
      <c r="F3">
        <f>ROUNDUP(GETPIVOTDATA("Sum of Memory",A:A)/1024,0)</f>
        <v>5827</v>
      </c>
    </row>
    <row r="4" spans="1:6">
      <c r="A4" s="4" t="s">
        <v>253</v>
      </c>
      <c r="B4" t="s">
        <v>362</v>
      </c>
      <c r="E4" t="s">
        <v>373</v>
      </c>
      <c r="F4">
        <f>ROUNDUP(GETPIVOTDATA("Sum of Provisioned MiB",A:A)/1024,0)</f>
        <v>246391</v>
      </c>
    </row>
    <row r="5" spans="1:6">
      <c r="A5" s="4" t="s">
        <v>254</v>
      </c>
      <c r="B5" t="s">
        <v>362</v>
      </c>
      <c r="E5" t="s">
        <v>374</v>
      </c>
      <c r="F5">
        <f>ROUNDUP(GETPIVOTDATA("Sum of In Use MiB",A:A)/1024,0)</f>
        <v>176065</v>
      </c>
    </row>
    <row r="6" spans="1:6">
      <c r="A6" s="4" t="s">
        <v>280</v>
      </c>
      <c r="B6" t="s">
        <v>362</v>
      </c>
      <c r="E6" t="s">
        <v>375</v>
      </c>
      <c r="F6" s="11">
        <f>F5/F4</f>
        <v>0.71457561355731336</v>
      </c>
    </row>
    <row r="7" spans="1:6">
      <c r="A7" s="4" t="s">
        <v>281</v>
      </c>
      <c r="B7" t="s">
        <v>362</v>
      </c>
    </row>
    <row r="9" spans="1:6">
      <c r="A9" s="4" t="s">
        <v>369</v>
      </c>
      <c r="B9" t="s">
        <v>376</v>
      </c>
      <c r="C9" t="s">
        <v>365</v>
      </c>
      <c r="D9" t="s">
        <v>371</v>
      </c>
      <c r="E9" t="s">
        <v>377</v>
      </c>
      <c r="F9" t="s">
        <v>378</v>
      </c>
    </row>
    <row r="10" spans="1:6">
      <c r="A10" s="5" t="s">
        <v>379</v>
      </c>
    </row>
    <row r="11" spans="1:6">
      <c r="A11" s="5" t="s">
        <v>596</v>
      </c>
      <c r="B11">
        <v>1</v>
      </c>
      <c r="C11">
        <v>8</v>
      </c>
      <c r="D11">
        <v>14336</v>
      </c>
      <c r="E11">
        <v>223422</v>
      </c>
      <c r="F11">
        <v>223422</v>
      </c>
    </row>
    <row r="12" spans="1:6">
      <c r="A12" s="5" t="s">
        <v>616</v>
      </c>
      <c r="B12">
        <v>1</v>
      </c>
      <c r="C12">
        <v>8</v>
      </c>
      <c r="D12">
        <v>3072</v>
      </c>
      <c r="E12">
        <v>7378</v>
      </c>
      <c r="F12">
        <v>7378</v>
      </c>
    </row>
    <row r="13" spans="1:6">
      <c r="A13" s="5" t="s">
        <v>625</v>
      </c>
      <c r="B13">
        <v>1</v>
      </c>
      <c r="C13">
        <v>8</v>
      </c>
      <c r="D13">
        <v>3072</v>
      </c>
      <c r="E13">
        <v>7378</v>
      </c>
      <c r="F13">
        <v>7378</v>
      </c>
    </row>
    <row r="14" spans="1:6">
      <c r="A14" s="5" t="s">
        <v>633</v>
      </c>
      <c r="B14">
        <v>1</v>
      </c>
      <c r="C14">
        <v>4</v>
      </c>
      <c r="D14">
        <v>4096</v>
      </c>
      <c r="E14">
        <v>25784</v>
      </c>
      <c r="F14">
        <v>13552</v>
      </c>
    </row>
    <row r="15" spans="1:6">
      <c r="A15" s="5" t="s">
        <v>642</v>
      </c>
      <c r="B15">
        <v>1</v>
      </c>
      <c r="C15">
        <v>4</v>
      </c>
      <c r="D15">
        <v>4096</v>
      </c>
      <c r="E15">
        <v>25706</v>
      </c>
      <c r="F15">
        <v>18938</v>
      </c>
    </row>
    <row r="16" spans="1:6">
      <c r="A16" s="5" t="s">
        <v>649</v>
      </c>
      <c r="B16">
        <v>1</v>
      </c>
      <c r="C16">
        <v>4</v>
      </c>
      <c r="D16">
        <v>4096</v>
      </c>
      <c r="E16">
        <v>25779</v>
      </c>
      <c r="F16">
        <v>15571</v>
      </c>
    </row>
    <row r="17" spans="1:6">
      <c r="A17" s="5" t="s">
        <v>656</v>
      </c>
      <c r="B17">
        <v>1</v>
      </c>
      <c r="C17">
        <v>4</v>
      </c>
      <c r="D17">
        <v>4096</v>
      </c>
      <c r="E17">
        <v>25719</v>
      </c>
      <c r="F17">
        <v>15303</v>
      </c>
    </row>
    <row r="18" spans="1:6">
      <c r="A18" s="5" t="s">
        <v>663</v>
      </c>
      <c r="B18">
        <v>1</v>
      </c>
      <c r="C18">
        <v>4</v>
      </c>
      <c r="D18">
        <v>4096</v>
      </c>
      <c r="E18">
        <v>25720</v>
      </c>
      <c r="F18">
        <v>13056</v>
      </c>
    </row>
    <row r="19" spans="1:6">
      <c r="A19" s="5" t="s">
        <v>669</v>
      </c>
      <c r="B19">
        <v>1</v>
      </c>
      <c r="C19">
        <v>1</v>
      </c>
      <c r="D19">
        <v>4096</v>
      </c>
      <c r="E19">
        <v>70337</v>
      </c>
      <c r="F19">
        <v>9996</v>
      </c>
    </row>
    <row r="20" spans="1:6">
      <c r="A20" s="5" t="s">
        <v>678</v>
      </c>
      <c r="B20">
        <v>1</v>
      </c>
      <c r="C20">
        <v>1</v>
      </c>
      <c r="D20">
        <v>4096</v>
      </c>
      <c r="E20">
        <v>70337</v>
      </c>
      <c r="F20">
        <v>9996</v>
      </c>
    </row>
    <row r="21" spans="1:6">
      <c r="A21" s="5" t="s">
        <v>686</v>
      </c>
      <c r="B21">
        <v>1</v>
      </c>
      <c r="C21">
        <v>1</v>
      </c>
      <c r="D21">
        <v>4096</v>
      </c>
      <c r="E21">
        <v>70337</v>
      </c>
      <c r="F21">
        <v>9996</v>
      </c>
    </row>
    <row r="22" spans="1:6">
      <c r="A22" s="5" t="s">
        <v>693</v>
      </c>
      <c r="B22">
        <v>1</v>
      </c>
      <c r="C22">
        <v>1</v>
      </c>
      <c r="D22">
        <v>4096</v>
      </c>
      <c r="E22">
        <v>70337</v>
      </c>
      <c r="F22">
        <v>9996</v>
      </c>
    </row>
    <row r="23" spans="1:6">
      <c r="A23" s="5" t="s">
        <v>701</v>
      </c>
      <c r="B23">
        <v>1</v>
      </c>
      <c r="C23">
        <v>2</v>
      </c>
      <c r="D23">
        <v>16384</v>
      </c>
      <c r="E23">
        <v>233884</v>
      </c>
      <c r="F23">
        <v>77963</v>
      </c>
    </row>
    <row r="24" spans="1:6">
      <c r="A24" s="5" t="s">
        <v>711</v>
      </c>
      <c r="B24">
        <v>1</v>
      </c>
      <c r="C24">
        <v>4</v>
      </c>
      <c r="D24">
        <v>8192</v>
      </c>
      <c r="E24">
        <v>28759</v>
      </c>
      <c r="F24">
        <v>23415</v>
      </c>
    </row>
    <row r="25" spans="1:6">
      <c r="A25" s="5" t="s">
        <v>724</v>
      </c>
      <c r="B25">
        <v>1</v>
      </c>
      <c r="C25">
        <v>8</v>
      </c>
      <c r="D25">
        <v>24576</v>
      </c>
      <c r="E25">
        <v>155743</v>
      </c>
      <c r="F25">
        <v>71715</v>
      </c>
    </row>
    <row r="26" spans="1:6">
      <c r="A26" s="5" t="s">
        <v>735</v>
      </c>
      <c r="B26">
        <v>1</v>
      </c>
      <c r="C26">
        <v>8</v>
      </c>
      <c r="D26">
        <v>24576</v>
      </c>
      <c r="E26">
        <v>155743</v>
      </c>
      <c r="F26">
        <v>68423</v>
      </c>
    </row>
    <row r="27" spans="1:6">
      <c r="A27" s="5" t="s">
        <v>745</v>
      </c>
      <c r="B27">
        <v>1</v>
      </c>
      <c r="C27">
        <v>8</v>
      </c>
      <c r="D27">
        <v>24576</v>
      </c>
      <c r="E27">
        <v>155743</v>
      </c>
      <c r="F27">
        <v>59915</v>
      </c>
    </row>
    <row r="28" spans="1:6">
      <c r="A28" s="5" t="s">
        <v>754</v>
      </c>
      <c r="B28">
        <v>1</v>
      </c>
      <c r="C28">
        <v>2</v>
      </c>
      <c r="D28">
        <v>8192</v>
      </c>
      <c r="E28">
        <v>40000</v>
      </c>
      <c r="F28">
        <v>8197</v>
      </c>
    </row>
    <row r="29" spans="1:6">
      <c r="A29" s="5" t="s">
        <v>767</v>
      </c>
      <c r="B29">
        <v>1</v>
      </c>
      <c r="C29">
        <v>2</v>
      </c>
      <c r="D29">
        <v>8192</v>
      </c>
      <c r="E29">
        <v>40000</v>
      </c>
      <c r="F29">
        <v>8267</v>
      </c>
    </row>
    <row r="30" spans="1:6">
      <c r="A30" s="5" t="s">
        <v>778</v>
      </c>
      <c r="B30">
        <v>1</v>
      </c>
      <c r="C30">
        <v>4</v>
      </c>
      <c r="D30">
        <v>8192</v>
      </c>
      <c r="E30">
        <v>568285</v>
      </c>
      <c r="F30">
        <v>22293</v>
      </c>
    </row>
    <row r="31" spans="1:6">
      <c r="A31" s="5" t="s">
        <v>787</v>
      </c>
      <c r="B31">
        <v>1</v>
      </c>
      <c r="C31">
        <v>2</v>
      </c>
      <c r="D31">
        <v>8192</v>
      </c>
      <c r="E31">
        <v>108185</v>
      </c>
      <c r="F31">
        <v>105273</v>
      </c>
    </row>
    <row r="32" spans="1:6">
      <c r="A32" s="5" t="s">
        <v>797</v>
      </c>
      <c r="B32">
        <v>1</v>
      </c>
      <c r="C32">
        <v>16</v>
      </c>
      <c r="D32">
        <v>32768</v>
      </c>
      <c r="E32">
        <v>2639874</v>
      </c>
      <c r="F32">
        <v>67671</v>
      </c>
    </row>
    <row r="33" spans="1:6">
      <c r="A33" s="5" t="s">
        <v>809</v>
      </c>
      <c r="B33">
        <v>1</v>
      </c>
      <c r="C33">
        <v>16</v>
      </c>
      <c r="D33">
        <v>32768</v>
      </c>
      <c r="E33">
        <v>2639874</v>
      </c>
      <c r="F33">
        <v>71569</v>
      </c>
    </row>
    <row r="34" spans="1:6">
      <c r="A34" s="5" t="s">
        <v>818</v>
      </c>
      <c r="B34">
        <v>1</v>
      </c>
      <c r="C34">
        <v>16</v>
      </c>
      <c r="D34">
        <v>32768</v>
      </c>
      <c r="E34">
        <v>2639873</v>
      </c>
      <c r="F34">
        <v>71160</v>
      </c>
    </row>
    <row r="35" spans="1:6">
      <c r="A35" s="5" t="s">
        <v>827</v>
      </c>
      <c r="B35">
        <v>1</v>
      </c>
      <c r="C35">
        <v>16</v>
      </c>
      <c r="D35">
        <v>32768</v>
      </c>
      <c r="E35">
        <v>542720</v>
      </c>
      <c r="F35">
        <v>65428</v>
      </c>
    </row>
    <row r="36" spans="1:6">
      <c r="A36" s="5" t="s">
        <v>837</v>
      </c>
      <c r="B36">
        <v>1</v>
      </c>
      <c r="C36">
        <v>1</v>
      </c>
      <c r="D36">
        <v>2048</v>
      </c>
      <c r="E36">
        <v>15554</v>
      </c>
      <c r="F36">
        <v>8172</v>
      </c>
    </row>
    <row r="37" spans="1:6">
      <c r="A37" s="5" t="s">
        <v>845</v>
      </c>
      <c r="B37">
        <v>1</v>
      </c>
      <c r="C37">
        <v>1</v>
      </c>
      <c r="D37">
        <v>2048</v>
      </c>
      <c r="E37">
        <v>15554</v>
      </c>
      <c r="F37">
        <v>8172</v>
      </c>
    </row>
    <row r="38" spans="1:6">
      <c r="A38" s="5" t="s">
        <v>852</v>
      </c>
      <c r="B38">
        <v>1</v>
      </c>
      <c r="C38">
        <v>2</v>
      </c>
      <c r="D38">
        <v>8192</v>
      </c>
      <c r="E38">
        <v>284761</v>
      </c>
      <c r="F38">
        <v>104937</v>
      </c>
    </row>
    <row r="39" spans="1:6">
      <c r="A39" s="5" t="s">
        <v>865</v>
      </c>
      <c r="B39">
        <v>1</v>
      </c>
      <c r="C39">
        <v>1</v>
      </c>
      <c r="D39">
        <v>2048</v>
      </c>
      <c r="E39">
        <v>10454</v>
      </c>
      <c r="F39">
        <v>2743</v>
      </c>
    </row>
    <row r="40" spans="1:6">
      <c r="A40" s="5" t="s">
        <v>873</v>
      </c>
      <c r="B40">
        <v>1</v>
      </c>
      <c r="C40">
        <v>16</v>
      </c>
      <c r="D40">
        <v>32768</v>
      </c>
      <c r="E40">
        <v>7309803</v>
      </c>
      <c r="F40">
        <v>4449359</v>
      </c>
    </row>
    <row r="41" spans="1:6">
      <c r="A41" s="5" t="s">
        <v>887</v>
      </c>
      <c r="B41">
        <v>1</v>
      </c>
      <c r="C41">
        <v>2</v>
      </c>
      <c r="D41">
        <v>4096</v>
      </c>
      <c r="E41">
        <v>3149908</v>
      </c>
      <c r="F41">
        <v>2013708</v>
      </c>
    </row>
    <row r="42" spans="1:6">
      <c r="A42" s="5" t="s">
        <v>896</v>
      </c>
      <c r="B42">
        <v>1</v>
      </c>
      <c r="C42">
        <v>2</v>
      </c>
      <c r="D42">
        <v>4096</v>
      </c>
      <c r="E42">
        <v>209109</v>
      </c>
      <c r="F42">
        <v>27628</v>
      </c>
    </row>
    <row r="43" spans="1:6">
      <c r="A43" s="5" t="s">
        <v>905</v>
      </c>
      <c r="B43">
        <v>1</v>
      </c>
      <c r="C43">
        <v>4</v>
      </c>
      <c r="D43">
        <v>16384</v>
      </c>
      <c r="E43">
        <v>241752</v>
      </c>
      <c r="F43">
        <v>150736</v>
      </c>
    </row>
    <row r="44" spans="1:6">
      <c r="A44" s="5" t="s">
        <v>919</v>
      </c>
      <c r="B44">
        <v>1</v>
      </c>
      <c r="C44">
        <v>2</v>
      </c>
      <c r="D44">
        <v>4096</v>
      </c>
      <c r="E44">
        <v>208980</v>
      </c>
      <c r="F44">
        <v>38520</v>
      </c>
    </row>
    <row r="45" spans="1:6">
      <c r="A45" s="5" t="s">
        <v>930</v>
      </c>
      <c r="B45">
        <v>1</v>
      </c>
      <c r="C45">
        <v>2</v>
      </c>
      <c r="D45">
        <v>4096</v>
      </c>
      <c r="E45">
        <v>15443</v>
      </c>
      <c r="F45">
        <v>9047</v>
      </c>
    </row>
    <row r="46" spans="1:6">
      <c r="A46" s="5" t="s">
        <v>941</v>
      </c>
      <c r="B46">
        <v>1</v>
      </c>
      <c r="C46">
        <v>2</v>
      </c>
      <c r="D46">
        <v>4096</v>
      </c>
      <c r="E46">
        <v>15443</v>
      </c>
      <c r="F46">
        <v>9103</v>
      </c>
    </row>
    <row r="47" spans="1:6">
      <c r="A47" s="5" t="s">
        <v>951</v>
      </c>
      <c r="B47">
        <v>1</v>
      </c>
      <c r="C47">
        <v>2</v>
      </c>
      <c r="D47">
        <v>4096</v>
      </c>
      <c r="E47">
        <v>15443</v>
      </c>
      <c r="F47">
        <v>8983</v>
      </c>
    </row>
    <row r="48" spans="1:6">
      <c r="A48" s="5" t="s">
        <v>960</v>
      </c>
      <c r="B48">
        <v>1</v>
      </c>
      <c r="C48">
        <v>2</v>
      </c>
      <c r="D48">
        <v>4096</v>
      </c>
      <c r="E48">
        <v>15443</v>
      </c>
      <c r="F48">
        <v>9015</v>
      </c>
    </row>
    <row r="49" spans="1:6">
      <c r="A49" s="5" t="s">
        <v>969</v>
      </c>
      <c r="B49">
        <v>1</v>
      </c>
      <c r="C49">
        <v>2</v>
      </c>
      <c r="D49">
        <v>4096</v>
      </c>
      <c r="E49">
        <v>260183</v>
      </c>
      <c r="F49">
        <v>73279</v>
      </c>
    </row>
    <row r="50" spans="1:6">
      <c r="A50" s="5" t="s">
        <v>980</v>
      </c>
      <c r="B50">
        <v>1</v>
      </c>
      <c r="C50">
        <v>2</v>
      </c>
      <c r="D50">
        <v>69632</v>
      </c>
      <c r="E50">
        <v>2426229</v>
      </c>
      <c r="F50">
        <v>2365981</v>
      </c>
    </row>
    <row r="51" spans="1:6">
      <c r="A51" s="5" t="s">
        <v>990</v>
      </c>
      <c r="B51">
        <v>1</v>
      </c>
      <c r="C51">
        <v>8</v>
      </c>
      <c r="D51">
        <v>3072</v>
      </c>
      <c r="E51">
        <v>5578</v>
      </c>
      <c r="F51">
        <v>5578</v>
      </c>
    </row>
    <row r="52" spans="1:6">
      <c r="A52" s="5" t="s">
        <v>997</v>
      </c>
      <c r="B52">
        <v>1</v>
      </c>
      <c r="C52">
        <v>8</v>
      </c>
      <c r="D52">
        <v>3072</v>
      </c>
      <c r="E52">
        <v>5470</v>
      </c>
      <c r="F52">
        <v>5470</v>
      </c>
    </row>
    <row r="53" spans="1:6">
      <c r="A53" s="5" t="s">
        <v>1003</v>
      </c>
      <c r="B53">
        <v>1</v>
      </c>
      <c r="C53">
        <v>8</v>
      </c>
      <c r="D53">
        <v>14336</v>
      </c>
      <c r="E53">
        <v>138408</v>
      </c>
      <c r="F53">
        <v>118900</v>
      </c>
    </row>
    <row r="54" spans="1:6">
      <c r="A54" s="5" t="s">
        <v>1012</v>
      </c>
      <c r="B54">
        <v>1</v>
      </c>
      <c r="C54">
        <v>8</v>
      </c>
      <c r="D54">
        <v>3072</v>
      </c>
      <c r="E54">
        <v>5554</v>
      </c>
      <c r="F54">
        <v>5554</v>
      </c>
    </row>
    <row r="55" spans="1:6">
      <c r="A55" s="5" t="s">
        <v>1019</v>
      </c>
      <c r="B55">
        <v>1</v>
      </c>
      <c r="C55">
        <v>8</v>
      </c>
      <c r="D55">
        <v>3072</v>
      </c>
      <c r="E55">
        <v>5470</v>
      </c>
      <c r="F55">
        <v>5470</v>
      </c>
    </row>
    <row r="56" spans="1:6">
      <c r="A56" s="5" t="s">
        <v>1025</v>
      </c>
      <c r="B56">
        <v>1</v>
      </c>
      <c r="C56">
        <v>8</v>
      </c>
      <c r="D56">
        <v>14336</v>
      </c>
      <c r="E56">
        <v>116831</v>
      </c>
      <c r="F56">
        <v>25855</v>
      </c>
    </row>
    <row r="57" spans="1:6">
      <c r="A57" s="5" t="s">
        <v>1034</v>
      </c>
      <c r="B57">
        <v>1</v>
      </c>
      <c r="C57">
        <v>8</v>
      </c>
      <c r="D57">
        <v>3072</v>
      </c>
      <c r="E57">
        <v>5578</v>
      </c>
      <c r="F57">
        <v>5578</v>
      </c>
    </row>
    <row r="58" spans="1:6">
      <c r="A58" s="5" t="s">
        <v>1041</v>
      </c>
      <c r="B58">
        <v>1</v>
      </c>
      <c r="C58">
        <v>8</v>
      </c>
      <c r="D58">
        <v>3072</v>
      </c>
      <c r="E58">
        <v>5470</v>
      </c>
      <c r="F58">
        <v>5470</v>
      </c>
    </row>
    <row r="59" spans="1:6">
      <c r="A59" s="5" t="s">
        <v>1047</v>
      </c>
      <c r="B59">
        <v>1</v>
      </c>
      <c r="C59">
        <v>8</v>
      </c>
      <c r="D59">
        <v>14336</v>
      </c>
      <c r="E59">
        <v>116831</v>
      </c>
      <c r="F59">
        <v>25815</v>
      </c>
    </row>
    <row r="60" spans="1:6">
      <c r="A60" s="5" t="s">
        <v>1056</v>
      </c>
      <c r="B60">
        <v>1</v>
      </c>
      <c r="C60">
        <v>2</v>
      </c>
      <c r="D60">
        <v>8192</v>
      </c>
      <c r="E60">
        <v>246274</v>
      </c>
      <c r="F60">
        <v>229226</v>
      </c>
    </row>
    <row r="61" spans="1:6">
      <c r="A61" s="5" t="s">
        <v>1067</v>
      </c>
      <c r="B61">
        <v>1</v>
      </c>
      <c r="C61">
        <v>8</v>
      </c>
      <c r="D61">
        <v>3072</v>
      </c>
      <c r="E61">
        <v>5594</v>
      </c>
      <c r="F61">
        <v>5594</v>
      </c>
    </row>
    <row r="62" spans="1:6">
      <c r="A62" s="5" t="s">
        <v>1074</v>
      </c>
      <c r="B62">
        <v>1</v>
      </c>
      <c r="C62">
        <v>8</v>
      </c>
      <c r="D62">
        <v>3072</v>
      </c>
      <c r="E62">
        <v>5470</v>
      </c>
      <c r="F62">
        <v>5470</v>
      </c>
    </row>
    <row r="63" spans="1:6">
      <c r="A63" s="5" t="s">
        <v>1080</v>
      </c>
      <c r="B63">
        <v>1</v>
      </c>
      <c r="C63">
        <v>8</v>
      </c>
      <c r="D63">
        <v>14336</v>
      </c>
      <c r="E63">
        <v>138407</v>
      </c>
      <c r="F63">
        <v>118955</v>
      </c>
    </row>
    <row r="64" spans="1:6">
      <c r="A64" s="5" t="s">
        <v>1089</v>
      </c>
      <c r="B64">
        <v>1</v>
      </c>
      <c r="C64">
        <v>8</v>
      </c>
      <c r="D64">
        <v>3072</v>
      </c>
      <c r="E64">
        <v>5578</v>
      </c>
      <c r="F64">
        <v>5578</v>
      </c>
    </row>
    <row r="65" spans="1:6">
      <c r="A65" s="5" t="s">
        <v>1096</v>
      </c>
      <c r="B65">
        <v>1</v>
      </c>
      <c r="C65">
        <v>8</v>
      </c>
      <c r="D65">
        <v>3072</v>
      </c>
      <c r="E65">
        <v>5470</v>
      </c>
      <c r="F65">
        <v>5470</v>
      </c>
    </row>
    <row r="66" spans="1:6">
      <c r="A66" s="5" t="s">
        <v>1102</v>
      </c>
      <c r="B66">
        <v>1</v>
      </c>
      <c r="C66">
        <v>8</v>
      </c>
      <c r="D66">
        <v>14336</v>
      </c>
      <c r="E66">
        <v>138413</v>
      </c>
      <c r="F66">
        <v>119041</v>
      </c>
    </row>
    <row r="67" spans="1:6">
      <c r="A67" s="5" t="s">
        <v>1111</v>
      </c>
      <c r="B67">
        <v>1</v>
      </c>
      <c r="C67">
        <v>8</v>
      </c>
      <c r="D67">
        <v>14336</v>
      </c>
      <c r="E67">
        <v>115455</v>
      </c>
      <c r="F67">
        <v>96</v>
      </c>
    </row>
    <row r="68" spans="1:6">
      <c r="A68" s="5" t="s">
        <v>1119</v>
      </c>
      <c r="B68">
        <v>1</v>
      </c>
      <c r="C68">
        <v>8</v>
      </c>
      <c r="D68">
        <v>3072</v>
      </c>
      <c r="E68">
        <v>5558</v>
      </c>
      <c r="F68">
        <v>5558</v>
      </c>
    </row>
    <row r="69" spans="1:6">
      <c r="A69" s="5" t="s">
        <v>1125</v>
      </c>
      <c r="B69">
        <v>1</v>
      </c>
      <c r="C69">
        <v>8</v>
      </c>
      <c r="D69">
        <v>3072</v>
      </c>
      <c r="E69">
        <v>5474</v>
      </c>
      <c r="F69">
        <v>5474</v>
      </c>
    </row>
    <row r="70" spans="1:6">
      <c r="A70" s="5" t="s">
        <v>1130</v>
      </c>
      <c r="B70">
        <v>1</v>
      </c>
      <c r="C70">
        <v>8</v>
      </c>
      <c r="D70">
        <v>14336</v>
      </c>
      <c r="E70">
        <v>138407</v>
      </c>
      <c r="F70">
        <v>118851</v>
      </c>
    </row>
    <row r="71" spans="1:6">
      <c r="A71" s="5" t="s">
        <v>1139</v>
      </c>
      <c r="B71">
        <v>1</v>
      </c>
      <c r="C71">
        <v>8</v>
      </c>
      <c r="D71">
        <v>3072</v>
      </c>
      <c r="E71">
        <v>5591</v>
      </c>
      <c r="F71">
        <v>5591</v>
      </c>
    </row>
    <row r="72" spans="1:6">
      <c r="A72" s="5" t="s">
        <v>1146</v>
      </c>
      <c r="B72">
        <v>1</v>
      </c>
      <c r="C72">
        <v>8</v>
      </c>
      <c r="D72">
        <v>3072</v>
      </c>
      <c r="E72">
        <v>5466</v>
      </c>
      <c r="F72">
        <v>5466</v>
      </c>
    </row>
    <row r="73" spans="1:6">
      <c r="A73" s="5" t="s">
        <v>1151</v>
      </c>
      <c r="B73">
        <v>1</v>
      </c>
      <c r="C73">
        <v>8</v>
      </c>
      <c r="D73">
        <v>14336</v>
      </c>
      <c r="E73">
        <v>138407</v>
      </c>
      <c r="F73">
        <v>118847</v>
      </c>
    </row>
    <row r="74" spans="1:6">
      <c r="A74" s="5" t="s">
        <v>1159</v>
      </c>
      <c r="B74">
        <v>1</v>
      </c>
      <c r="C74">
        <v>8</v>
      </c>
      <c r="D74">
        <v>3072</v>
      </c>
      <c r="E74">
        <v>5578</v>
      </c>
      <c r="F74">
        <v>5578</v>
      </c>
    </row>
    <row r="75" spans="1:6">
      <c r="A75" s="5" t="s">
        <v>1168</v>
      </c>
      <c r="B75">
        <v>1</v>
      </c>
      <c r="C75">
        <v>8</v>
      </c>
      <c r="D75">
        <v>3072</v>
      </c>
      <c r="E75">
        <v>5470</v>
      </c>
      <c r="F75">
        <v>5470</v>
      </c>
    </row>
    <row r="76" spans="1:6">
      <c r="A76" s="5" t="s">
        <v>1176</v>
      </c>
      <c r="B76">
        <v>1</v>
      </c>
      <c r="C76">
        <v>8</v>
      </c>
      <c r="D76">
        <v>14336</v>
      </c>
      <c r="E76">
        <v>138412</v>
      </c>
      <c r="F76">
        <v>118892</v>
      </c>
    </row>
    <row r="77" spans="1:6">
      <c r="A77" s="5" t="s">
        <v>1185</v>
      </c>
      <c r="B77">
        <v>1</v>
      </c>
      <c r="C77">
        <v>8</v>
      </c>
      <c r="D77">
        <v>3072</v>
      </c>
      <c r="E77">
        <v>5578</v>
      </c>
      <c r="F77">
        <v>5578</v>
      </c>
    </row>
    <row r="78" spans="1:6">
      <c r="A78" s="5" t="s">
        <v>1192</v>
      </c>
      <c r="B78">
        <v>1</v>
      </c>
      <c r="C78">
        <v>8</v>
      </c>
      <c r="D78">
        <v>3072</v>
      </c>
      <c r="E78">
        <v>5466</v>
      </c>
      <c r="F78">
        <v>5466</v>
      </c>
    </row>
    <row r="79" spans="1:6">
      <c r="A79" s="5" t="s">
        <v>1197</v>
      </c>
      <c r="B79">
        <v>1</v>
      </c>
      <c r="C79">
        <v>8</v>
      </c>
      <c r="D79">
        <v>14336</v>
      </c>
      <c r="E79">
        <v>138408</v>
      </c>
      <c r="F79">
        <v>119016</v>
      </c>
    </row>
    <row r="80" spans="1:6">
      <c r="A80" s="5" t="s">
        <v>1206</v>
      </c>
      <c r="B80">
        <v>1</v>
      </c>
      <c r="C80">
        <v>8</v>
      </c>
      <c r="D80">
        <v>3072</v>
      </c>
      <c r="E80">
        <v>5542</v>
      </c>
      <c r="F80">
        <v>5542</v>
      </c>
    </row>
    <row r="81" spans="1:6">
      <c r="A81" s="5" t="s">
        <v>1215</v>
      </c>
      <c r="B81">
        <v>1</v>
      </c>
      <c r="C81">
        <v>8</v>
      </c>
      <c r="D81">
        <v>3072</v>
      </c>
      <c r="E81">
        <v>5470</v>
      </c>
      <c r="F81">
        <v>5470</v>
      </c>
    </row>
    <row r="82" spans="1:6">
      <c r="A82" s="5" t="s">
        <v>1222</v>
      </c>
      <c r="B82">
        <v>1</v>
      </c>
      <c r="C82">
        <v>8</v>
      </c>
      <c r="D82">
        <v>14336</v>
      </c>
      <c r="E82">
        <v>138408</v>
      </c>
      <c r="F82">
        <v>118836</v>
      </c>
    </row>
    <row r="83" spans="1:6">
      <c r="A83" s="5" t="s">
        <v>1231</v>
      </c>
      <c r="B83">
        <v>1</v>
      </c>
      <c r="C83">
        <v>8</v>
      </c>
      <c r="D83">
        <v>3072</v>
      </c>
      <c r="E83">
        <v>5562</v>
      </c>
      <c r="F83">
        <v>5562</v>
      </c>
    </row>
    <row r="84" spans="1:6">
      <c r="A84" s="5" t="s">
        <v>1238</v>
      </c>
      <c r="B84">
        <v>1</v>
      </c>
      <c r="C84">
        <v>8</v>
      </c>
      <c r="D84">
        <v>3072</v>
      </c>
      <c r="E84">
        <v>5534</v>
      </c>
      <c r="F84">
        <v>5534</v>
      </c>
    </row>
    <row r="85" spans="1:6">
      <c r="A85" s="5" t="s">
        <v>1251</v>
      </c>
      <c r="B85">
        <v>1</v>
      </c>
      <c r="C85">
        <v>8</v>
      </c>
      <c r="D85">
        <v>14336</v>
      </c>
      <c r="E85">
        <v>138407</v>
      </c>
      <c r="F85">
        <v>119063</v>
      </c>
    </row>
    <row r="86" spans="1:6">
      <c r="A86" s="5" t="s">
        <v>1259</v>
      </c>
      <c r="B86">
        <v>1</v>
      </c>
      <c r="C86">
        <v>2</v>
      </c>
      <c r="D86">
        <v>8192</v>
      </c>
      <c r="E86">
        <v>387156</v>
      </c>
      <c r="F86">
        <v>203536</v>
      </c>
    </row>
    <row r="87" spans="1:6">
      <c r="A87" s="5" t="s">
        <v>1271</v>
      </c>
      <c r="B87">
        <v>1</v>
      </c>
      <c r="C87">
        <v>2</v>
      </c>
      <c r="D87">
        <v>8192</v>
      </c>
      <c r="E87">
        <v>516584</v>
      </c>
      <c r="F87">
        <v>516584</v>
      </c>
    </row>
    <row r="88" spans="1:6">
      <c r="A88" s="5" t="s">
        <v>1280</v>
      </c>
      <c r="B88">
        <v>1</v>
      </c>
      <c r="C88">
        <v>2</v>
      </c>
      <c r="D88">
        <v>16384</v>
      </c>
      <c r="E88">
        <v>395348</v>
      </c>
      <c r="F88">
        <v>69044</v>
      </c>
    </row>
    <row r="89" spans="1:6">
      <c r="A89" s="5" t="s">
        <v>1290</v>
      </c>
      <c r="B89">
        <v>1</v>
      </c>
      <c r="C89">
        <v>2</v>
      </c>
      <c r="D89">
        <v>16384</v>
      </c>
      <c r="E89">
        <v>395348</v>
      </c>
      <c r="F89">
        <v>65660</v>
      </c>
    </row>
    <row r="90" spans="1:6">
      <c r="A90" s="5" t="s">
        <v>1299</v>
      </c>
      <c r="B90">
        <v>1</v>
      </c>
      <c r="C90">
        <v>2</v>
      </c>
      <c r="D90">
        <v>10240</v>
      </c>
      <c r="E90">
        <v>314368</v>
      </c>
      <c r="F90">
        <v>291956</v>
      </c>
    </row>
    <row r="91" spans="1:6">
      <c r="A91" s="5" t="s">
        <v>1311</v>
      </c>
      <c r="B91">
        <v>1</v>
      </c>
      <c r="C91">
        <v>2</v>
      </c>
      <c r="D91">
        <v>22528</v>
      </c>
      <c r="E91">
        <v>1090108</v>
      </c>
      <c r="F91">
        <v>1074500</v>
      </c>
    </row>
    <row r="92" spans="1:6">
      <c r="A92" s="5" t="s">
        <v>1321</v>
      </c>
      <c r="B92">
        <v>1</v>
      </c>
      <c r="C92">
        <v>2</v>
      </c>
      <c r="D92">
        <v>3072</v>
      </c>
      <c r="E92">
        <v>167586</v>
      </c>
      <c r="F92">
        <v>167586</v>
      </c>
    </row>
    <row r="93" spans="1:6">
      <c r="A93" s="5" t="s">
        <v>1331</v>
      </c>
      <c r="B93">
        <v>1</v>
      </c>
      <c r="C93">
        <v>2</v>
      </c>
      <c r="D93">
        <v>3072</v>
      </c>
      <c r="E93">
        <v>220247</v>
      </c>
      <c r="F93">
        <v>220247</v>
      </c>
    </row>
    <row r="94" spans="1:6">
      <c r="A94" s="5" t="s">
        <v>1341</v>
      </c>
      <c r="B94">
        <v>1</v>
      </c>
      <c r="C94">
        <v>2</v>
      </c>
      <c r="D94">
        <v>3072</v>
      </c>
      <c r="E94">
        <v>219637</v>
      </c>
      <c r="F94">
        <v>219637</v>
      </c>
    </row>
    <row r="95" spans="1:6">
      <c r="A95" s="5" t="s">
        <v>1350</v>
      </c>
      <c r="B95">
        <v>1</v>
      </c>
      <c r="C95">
        <v>2</v>
      </c>
      <c r="D95">
        <v>3072</v>
      </c>
      <c r="E95">
        <v>220509</v>
      </c>
      <c r="F95">
        <v>220509</v>
      </c>
    </row>
    <row r="96" spans="1:6">
      <c r="A96" s="5" t="s">
        <v>1359</v>
      </c>
      <c r="B96">
        <v>1</v>
      </c>
      <c r="C96">
        <v>2</v>
      </c>
      <c r="D96">
        <v>4096</v>
      </c>
      <c r="E96">
        <v>439380</v>
      </c>
      <c r="F96">
        <v>182924</v>
      </c>
    </row>
    <row r="97" spans="1:6">
      <c r="A97" s="5" t="s">
        <v>1371</v>
      </c>
      <c r="B97">
        <v>1</v>
      </c>
      <c r="C97">
        <v>2</v>
      </c>
      <c r="D97">
        <v>8192</v>
      </c>
      <c r="E97">
        <v>326039</v>
      </c>
      <c r="F97">
        <v>326039</v>
      </c>
    </row>
    <row r="98" spans="1:6">
      <c r="A98" s="5" t="s">
        <v>1381</v>
      </c>
      <c r="B98">
        <v>1</v>
      </c>
      <c r="C98">
        <v>1</v>
      </c>
      <c r="D98">
        <v>4096</v>
      </c>
      <c r="E98">
        <v>127059</v>
      </c>
      <c r="F98">
        <v>71435</v>
      </c>
    </row>
    <row r="99" spans="1:6">
      <c r="A99" s="5" t="s">
        <v>1391</v>
      </c>
      <c r="B99">
        <v>1</v>
      </c>
      <c r="C99">
        <v>2</v>
      </c>
      <c r="D99">
        <v>4096</v>
      </c>
      <c r="E99">
        <v>467817</v>
      </c>
      <c r="F99">
        <v>467817</v>
      </c>
    </row>
    <row r="100" spans="1:6">
      <c r="A100" s="5" t="s">
        <v>1402</v>
      </c>
      <c r="B100">
        <v>1</v>
      </c>
      <c r="C100">
        <v>1</v>
      </c>
      <c r="D100">
        <v>4096</v>
      </c>
      <c r="E100">
        <v>271727</v>
      </c>
      <c r="F100">
        <v>173915</v>
      </c>
    </row>
    <row r="101" spans="1:6">
      <c r="A101" s="5" t="s">
        <v>1411</v>
      </c>
      <c r="B101">
        <v>1</v>
      </c>
      <c r="C101">
        <v>1</v>
      </c>
      <c r="D101">
        <v>4096</v>
      </c>
      <c r="E101">
        <v>188498</v>
      </c>
      <c r="F101">
        <v>76138</v>
      </c>
    </row>
    <row r="102" spans="1:6">
      <c r="A102" s="5" t="s">
        <v>1419</v>
      </c>
      <c r="B102">
        <v>1</v>
      </c>
      <c r="C102">
        <v>2</v>
      </c>
      <c r="D102">
        <v>3072</v>
      </c>
      <c r="E102">
        <v>187481</v>
      </c>
      <c r="F102">
        <v>70413</v>
      </c>
    </row>
    <row r="103" spans="1:6">
      <c r="A103" s="5" t="s">
        <v>1429</v>
      </c>
      <c r="B103">
        <v>1</v>
      </c>
      <c r="C103">
        <v>2</v>
      </c>
      <c r="D103">
        <v>3072</v>
      </c>
      <c r="E103">
        <v>167003</v>
      </c>
      <c r="F103">
        <v>74771</v>
      </c>
    </row>
    <row r="104" spans="1:6">
      <c r="A104" s="5" t="s">
        <v>1438</v>
      </c>
      <c r="B104">
        <v>1</v>
      </c>
      <c r="C104">
        <v>2</v>
      </c>
      <c r="D104">
        <v>6144</v>
      </c>
      <c r="E104">
        <v>221267</v>
      </c>
      <c r="F104">
        <v>137075</v>
      </c>
    </row>
    <row r="105" spans="1:6">
      <c r="A105" s="5" t="s">
        <v>1447</v>
      </c>
      <c r="B105">
        <v>1</v>
      </c>
      <c r="C105">
        <v>2</v>
      </c>
      <c r="D105">
        <v>6144</v>
      </c>
      <c r="E105">
        <v>221267</v>
      </c>
      <c r="F105">
        <v>129755</v>
      </c>
    </row>
    <row r="106" spans="1:6">
      <c r="A106" s="5" t="s">
        <v>1456</v>
      </c>
      <c r="B106">
        <v>1</v>
      </c>
      <c r="C106">
        <v>2</v>
      </c>
      <c r="D106">
        <v>4096</v>
      </c>
      <c r="E106">
        <v>442720</v>
      </c>
      <c r="F106">
        <v>442720</v>
      </c>
    </row>
    <row r="107" spans="1:6">
      <c r="A107" s="5" t="s">
        <v>1467</v>
      </c>
      <c r="B107">
        <v>1</v>
      </c>
      <c r="C107">
        <v>2</v>
      </c>
      <c r="D107">
        <v>5120</v>
      </c>
      <c r="E107">
        <v>443306</v>
      </c>
      <c r="F107">
        <v>443306</v>
      </c>
    </row>
    <row r="108" spans="1:6">
      <c r="A108" s="5" t="s">
        <v>1477</v>
      </c>
      <c r="B108">
        <v>1</v>
      </c>
      <c r="C108">
        <v>2</v>
      </c>
      <c r="D108">
        <v>4096</v>
      </c>
      <c r="E108">
        <v>1265846</v>
      </c>
      <c r="F108">
        <v>724270</v>
      </c>
    </row>
    <row r="109" spans="1:6">
      <c r="A109" s="5" t="s">
        <v>1488</v>
      </c>
      <c r="B109">
        <v>1</v>
      </c>
      <c r="C109">
        <v>2</v>
      </c>
      <c r="D109">
        <v>6144</v>
      </c>
      <c r="E109">
        <v>237361</v>
      </c>
      <c r="F109">
        <v>237361</v>
      </c>
    </row>
    <row r="110" spans="1:6">
      <c r="A110" s="5" t="s">
        <v>1498</v>
      </c>
      <c r="B110">
        <v>1</v>
      </c>
      <c r="C110">
        <v>8</v>
      </c>
      <c r="D110">
        <v>3072</v>
      </c>
      <c r="E110">
        <v>5526</v>
      </c>
      <c r="F110">
        <v>5526</v>
      </c>
    </row>
    <row r="111" spans="1:6">
      <c r="A111" s="5" t="s">
        <v>1507</v>
      </c>
      <c r="B111">
        <v>1</v>
      </c>
      <c r="C111">
        <v>8</v>
      </c>
      <c r="D111">
        <v>3072</v>
      </c>
      <c r="E111">
        <v>5470</v>
      </c>
      <c r="F111">
        <v>5470</v>
      </c>
    </row>
    <row r="112" spans="1:6">
      <c r="A112" s="5" t="s">
        <v>1515</v>
      </c>
      <c r="B112">
        <v>1</v>
      </c>
      <c r="C112">
        <v>8</v>
      </c>
      <c r="D112">
        <v>14336</v>
      </c>
      <c r="E112">
        <v>116831</v>
      </c>
      <c r="F112">
        <v>25731</v>
      </c>
    </row>
    <row r="113" spans="1:6">
      <c r="A113" s="5" t="s">
        <v>1523</v>
      </c>
      <c r="B113">
        <v>1</v>
      </c>
      <c r="C113">
        <v>8</v>
      </c>
      <c r="D113">
        <v>3072</v>
      </c>
      <c r="E113">
        <v>5514</v>
      </c>
      <c r="F113">
        <v>5514</v>
      </c>
    </row>
    <row r="114" spans="1:6">
      <c r="A114" s="5" t="s">
        <v>1532</v>
      </c>
      <c r="B114">
        <v>1</v>
      </c>
      <c r="C114">
        <v>8</v>
      </c>
      <c r="D114">
        <v>3072</v>
      </c>
      <c r="E114">
        <v>5470</v>
      </c>
      <c r="F114">
        <v>5470</v>
      </c>
    </row>
    <row r="115" spans="1:6">
      <c r="A115" s="5" t="s">
        <v>1539</v>
      </c>
      <c r="B115">
        <v>1</v>
      </c>
      <c r="C115">
        <v>8</v>
      </c>
      <c r="D115">
        <v>14336</v>
      </c>
      <c r="E115">
        <v>116831</v>
      </c>
      <c r="F115">
        <v>25615</v>
      </c>
    </row>
    <row r="116" spans="1:6">
      <c r="A116" s="5" t="s">
        <v>1546</v>
      </c>
      <c r="B116">
        <v>1</v>
      </c>
      <c r="C116">
        <v>8</v>
      </c>
      <c r="D116">
        <v>3072</v>
      </c>
      <c r="E116">
        <v>5558</v>
      </c>
      <c r="F116">
        <v>5558</v>
      </c>
    </row>
    <row r="117" spans="1:6">
      <c r="A117" s="5" t="s">
        <v>1555</v>
      </c>
      <c r="B117">
        <v>1</v>
      </c>
      <c r="C117">
        <v>8</v>
      </c>
      <c r="D117">
        <v>3072</v>
      </c>
      <c r="E117">
        <v>5474</v>
      </c>
      <c r="F117">
        <v>5474</v>
      </c>
    </row>
    <row r="118" spans="1:6">
      <c r="A118" s="5" t="s">
        <v>1563</v>
      </c>
      <c r="B118">
        <v>1</v>
      </c>
      <c r="C118">
        <v>8</v>
      </c>
      <c r="D118">
        <v>14336</v>
      </c>
      <c r="E118">
        <v>116831</v>
      </c>
      <c r="F118">
        <v>25551</v>
      </c>
    </row>
    <row r="119" spans="1:6">
      <c r="A119" s="5" t="s">
        <v>1570</v>
      </c>
      <c r="B119">
        <v>1</v>
      </c>
      <c r="C119">
        <v>2</v>
      </c>
      <c r="D119">
        <v>3072</v>
      </c>
      <c r="E119">
        <v>330840</v>
      </c>
      <c r="F119">
        <v>282216</v>
      </c>
    </row>
    <row r="120" spans="1:6">
      <c r="A120" s="5" t="s">
        <v>1581</v>
      </c>
      <c r="B120">
        <v>1</v>
      </c>
      <c r="C120">
        <v>2</v>
      </c>
      <c r="D120">
        <v>6144</v>
      </c>
      <c r="E120">
        <v>170075</v>
      </c>
      <c r="F120">
        <v>102555</v>
      </c>
    </row>
    <row r="121" spans="1:6">
      <c r="A121" s="5" t="s">
        <v>1590</v>
      </c>
      <c r="B121">
        <v>1</v>
      </c>
      <c r="C121">
        <v>6</v>
      </c>
      <c r="D121">
        <v>16384</v>
      </c>
      <c r="E121">
        <v>262239</v>
      </c>
      <c r="F121">
        <v>225735</v>
      </c>
    </row>
    <row r="122" spans="1:6">
      <c r="A122" s="5" t="s">
        <v>1600</v>
      </c>
      <c r="B122">
        <v>1</v>
      </c>
      <c r="C122">
        <v>8</v>
      </c>
      <c r="D122">
        <v>24576</v>
      </c>
      <c r="E122">
        <v>1334470</v>
      </c>
      <c r="F122">
        <v>1334470</v>
      </c>
    </row>
    <row r="123" spans="1:6">
      <c r="A123" s="5" t="s">
        <v>1611</v>
      </c>
      <c r="B123">
        <v>1</v>
      </c>
      <c r="C123">
        <v>2</v>
      </c>
      <c r="D123">
        <v>8192</v>
      </c>
      <c r="E123">
        <v>199384</v>
      </c>
      <c r="F123">
        <v>199384</v>
      </c>
    </row>
    <row r="124" spans="1:6">
      <c r="A124" s="5" t="s">
        <v>1621</v>
      </c>
      <c r="B124">
        <v>1</v>
      </c>
      <c r="C124">
        <v>2</v>
      </c>
      <c r="D124">
        <v>8192</v>
      </c>
      <c r="E124">
        <v>656246</v>
      </c>
      <c r="F124">
        <v>606398</v>
      </c>
    </row>
    <row r="125" spans="1:6">
      <c r="A125" s="5" t="s">
        <v>1630</v>
      </c>
      <c r="B125">
        <v>1</v>
      </c>
      <c r="C125">
        <v>2</v>
      </c>
      <c r="D125">
        <v>6144</v>
      </c>
      <c r="E125">
        <v>1228972</v>
      </c>
      <c r="F125">
        <v>1217632</v>
      </c>
    </row>
    <row r="126" spans="1:6">
      <c r="A126" s="5" t="s">
        <v>1640</v>
      </c>
      <c r="B126">
        <v>1</v>
      </c>
      <c r="C126">
        <v>4</v>
      </c>
      <c r="D126">
        <v>12288</v>
      </c>
      <c r="E126">
        <v>483528</v>
      </c>
      <c r="F126">
        <v>312972</v>
      </c>
    </row>
    <row r="127" spans="1:6">
      <c r="A127" s="5" t="s">
        <v>1648</v>
      </c>
      <c r="B127">
        <v>1</v>
      </c>
      <c r="C127">
        <v>4</v>
      </c>
      <c r="D127">
        <v>98304</v>
      </c>
      <c r="E127">
        <v>2419524</v>
      </c>
      <c r="F127">
        <v>307864</v>
      </c>
    </row>
    <row r="128" spans="1:6">
      <c r="A128" s="5" t="s">
        <v>1659</v>
      </c>
      <c r="B128">
        <v>1</v>
      </c>
      <c r="C128">
        <v>6</v>
      </c>
      <c r="D128">
        <v>65536</v>
      </c>
      <c r="E128">
        <v>3539269</v>
      </c>
      <c r="F128">
        <v>2210077</v>
      </c>
    </row>
    <row r="129" spans="1:6">
      <c r="A129" s="5" t="s">
        <v>1671</v>
      </c>
      <c r="B129">
        <v>1</v>
      </c>
      <c r="C129">
        <v>6</v>
      </c>
      <c r="D129">
        <v>65536</v>
      </c>
      <c r="E129">
        <v>3358896</v>
      </c>
      <c r="F129">
        <v>1988304</v>
      </c>
    </row>
    <row r="130" spans="1:6">
      <c r="A130" s="5" t="s">
        <v>1680</v>
      </c>
      <c r="B130">
        <v>1</v>
      </c>
      <c r="C130">
        <v>8</v>
      </c>
      <c r="D130">
        <v>30720</v>
      </c>
      <c r="E130">
        <v>2590739</v>
      </c>
      <c r="F130">
        <v>1754827</v>
      </c>
    </row>
    <row r="131" spans="1:6">
      <c r="A131" s="5" t="s">
        <v>1689</v>
      </c>
      <c r="B131">
        <v>1</v>
      </c>
      <c r="C131">
        <v>8</v>
      </c>
      <c r="D131">
        <v>65536</v>
      </c>
      <c r="E131">
        <v>764891</v>
      </c>
      <c r="F131">
        <v>670543</v>
      </c>
    </row>
    <row r="132" spans="1:6">
      <c r="A132" s="5" t="s">
        <v>1700</v>
      </c>
      <c r="B132">
        <v>1</v>
      </c>
      <c r="C132">
        <v>8</v>
      </c>
      <c r="D132">
        <v>65536</v>
      </c>
      <c r="E132">
        <v>760983</v>
      </c>
      <c r="F132">
        <v>523503</v>
      </c>
    </row>
    <row r="133" spans="1:6">
      <c r="A133" s="5" t="s">
        <v>1709</v>
      </c>
      <c r="B133">
        <v>1</v>
      </c>
      <c r="C133">
        <v>3</v>
      </c>
      <c r="D133">
        <v>24576</v>
      </c>
      <c r="E133">
        <v>1099749</v>
      </c>
      <c r="F133">
        <v>923813</v>
      </c>
    </row>
    <row r="134" spans="1:6">
      <c r="A134" s="5" t="s">
        <v>1719</v>
      </c>
      <c r="B134">
        <v>1</v>
      </c>
      <c r="C134">
        <v>2</v>
      </c>
      <c r="D134">
        <v>38912</v>
      </c>
      <c r="E134">
        <v>262680</v>
      </c>
      <c r="F134">
        <v>208580</v>
      </c>
    </row>
    <row r="135" spans="1:6">
      <c r="A135" s="5" t="s">
        <v>1729</v>
      </c>
      <c r="B135">
        <v>1</v>
      </c>
      <c r="C135">
        <v>2</v>
      </c>
      <c r="D135">
        <v>38912</v>
      </c>
      <c r="E135">
        <v>256089</v>
      </c>
      <c r="F135">
        <v>200593</v>
      </c>
    </row>
    <row r="136" spans="1:6">
      <c r="A136" s="5" t="s">
        <v>1738</v>
      </c>
      <c r="B136">
        <v>1</v>
      </c>
      <c r="C136">
        <v>4</v>
      </c>
      <c r="D136">
        <v>45056</v>
      </c>
      <c r="E136">
        <v>249950</v>
      </c>
      <c r="F136">
        <v>188694</v>
      </c>
    </row>
    <row r="137" spans="1:6">
      <c r="A137" s="5" t="s">
        <v>1749</v>
      </c>
      <c r="B137">
        <v>1</v>
      </c>
      <c r="C137">
        <v>4</v>
      </c>
      <c r="D137">
        <v>12288</v>
      </c>
      <c r="E137">
        <v>177471</v>
      </c>
      <c r="F137">
        <v>177471</v>
      </c>
    </row>
    <row r="138" spans="1:6">
      <c r="A138" s="5" t="s">
        <v>1760</v>
      </c>
      <c r="B138">
        <v>1</v>
      </c>
      <c r="C138">
        <v>6</v>
      </c>
      <c r="D138">
        <v>49152</v>
      </c>
      <c r="E138">
        <v>2402269</v>
      </c>
      <c r="F138">
        <v>1904218</v>
      </c>
    </row>
    <row r="139" spans="1:6">
      <c r="A139" s="5" t="s">
        <v>1770</v>
      </c>
      <c r="B139">
        <v>1</v>
      </c>
      <c r="C139">
        <v>4</v>
      </c>
      <c r="D139">
        <v>12288</v>
      </c>
      <c r="E139">
        <v>494703</v>
      </c>
      <c r="F139">
        <v>386067</v>
      </c>
    </row>
    <row r="140" spans="1:6">
      <c r="A140" s="5" t="s">
        <v>1780</v>
      </c>
      <c r="B140">
        <v>1</v>
      </c>
      <c r="C140">
        <v>2</v>
      </c>
      <c r="D140">
        <v>4096</v>
      </c>
      <c r="E140">
        <v>720256</v>
      </c>
      <c r="F140">
        <v>720256</v>
      </c>
    </row>
    <row r="141" spans="1:6">
      <c r="A141" s="5" t="s">
        <v>1790</v>
      </c>
      <c r="B141">
        <v>1</v>
      </c>
      <c r="C141">
        <v>2</v>
      </c>
      <c r="D141">
        <v>6144</v>
      </c>
      <c r="E141">
        <v>697888</v>
      </c>
      <c r="F141">
        <v>697888</v>
      </c>
    </row>
    <row r="142" spans="1:6">
      <c r="A142" s="5" t="s">
        <v>1799</v>
      </c>
      <c r="B142">
        <v>1</v>
      </c>
      <c r="C142">
        <v>4</v>
      </c>
      <c r="D142">
        <v>8192</v>
      </c>
      <c r="E142">
        <v>376819</v>
      </c>
      <c r="F142">
        <v>172067</v>
      </c>
    </row>
    <row r="143" spans="1:6">
      <c r="A143" s="5" t="s">
        <v>1808</v>
      </c>
      <c r="B143">
        <v>1</v>
      </c>
      <c r="C143">
        <v>4</v>
      </c>
      <c r="D143">
        <v>12288</v>
      </c>
      <c r="E143">
        <v>975064</v>
      </c>
      <c r="F143">
        <v>975064</v>
      </c>
    </row>
    <row r="144" spans="1:6">
      <c r="A144" s="5" t="s">
        <v>1818</v>
      </c>
      <c r="B144">
        <v>1</v>
      </c>
      <c r="C144">
        <v>2</v>
      </c>
      <c r="D144">
        <v>8192</v>
      </c>
      <c r="E144">
        <v>421566</v>
      </c>
      <c r="F144">
        <v>421566</v>
      </c>
    </row>
    <row r="145" spans="1:6">
      <c r="A145" s="5" t="s">
        <v>1827</v>
      </c>
      <c r="B145">
        <v>1</v>
      </c>
      <c r="C145">
        <v>2</v>
      </c>
      <c r="D145">
        <v>61440</v>
      </c>
      <c r="E145">
        <v>3591214</v>
      </c>
      <c r="F145">
        <v>3530434</v>
      </c>
    </row>
    <row r="146" spans="1:6">
      <c r="A146" s="5" t="s">
        <v>1838</v>
      </c>
      <c r="B146">
        <v>1</v>
      </c>
      <c r="C146">
        <v>8</v>
      </c>
      <c r="D146">
        <v>409600</v>
      </c>
      <c r="E146">
        <v>44158866</v>
      </c>
      <c r="F146">
        <v>44158866</v>
      </c>
    </row>
    <row r="147" spans="1:6">
      <c r="A147" s="5" t="s">
        <v>1847</v>
      </c>
      <c r="B147">
        <v>1</v>
      </c>
      <c r="C147">
        <v>2</v>
      </c>
      <c r="D147">
        <v>8192</v>
      </c>
      <c r="E147">
        <v>426273</v>
      </c>
      <c r="F147">
        <v>417869</v>
      </c>
    </row>
    <row r="148" spans="1:6">
      <c r="A148" s="5" t="s">
        <v>1855</v>
      </c>
      <c r="B148">
        <v>1</v>
      </c>
      <c r="C148">
        <v>8</v>
      </c>
      <c r="D148">
        <v>32768</v>
      </c>
      <c r="E148">
        <v>1077527</v>
      </c>
      <c r="F148">
        <v>1077527</v>
      </c>
    </row>
    <row r="149" spans="1:6">
      <c r="A149" s="5" t="s">
        <v>1864</v>
      </c>
      <c r="B149">
        <v>1</v>
      </c>
      <c r="C149">
        <v>8</v>
      </c>
      <c r="D149">
        <v>32768</v>
      </c>
      <c r="E149">
        <v>2539990</v>
      </c>
      <c r="F149">
        <v>2539990</v>
      </c>
    </row>
    <row r="150" spans="1:6">
      <c r="A150" s="5" t="s">
        <v>1874</v>
      </c>
      <c r="B150">
        <v>1</v>
      </c>
      <c r="C150">
        <v>2</v>
      </c>
      <c r="D150">
        <v>3072</v>
      </c>
      <c r="E150">
        <v>337448</v>
      </c>
      <c r="F150">
        <v>337448</v>
      </c>
    </row>
    <row r="151" spans="1:6">
      <c r="A151" s="5" t="s">
        <v>1883</v>
      </c>
      <c r="B151">
        <v>1</v>
      </c>
      <c r="C151">
        <v>4</v>
      </c>
      <c r="D151">
        <v>65536</v>
      </c>
      <c r="E151">
        <v>1360996</v>
      </c>
      <c r="F151">
        <v>1360996</v>
      </c>
    </row>
    <row r="152" spans="1:6">
      <c r="A152" s="5" t="s">
        <v>1893</v>
      </c>
      <c r="B152">
        <v>1</v>
      </c>
      <c r="C152">
        <v>4</v>
      </c>
      <c r="D152">
        <v>65536</v>
      </c>
      <c r="E152">
        <v>1360995</v>
      </c>
      <c r="F152">
        <v>1360995</v>
      </c>
    </row>
    <row r="153" spans="1:6">
      <c r="A153" s="5" t="s">
        <v>1902</v>
      </c>
      <c r="B153">
        <v>1</v>
      </c>
      <c r="C153">
        <v>4</v>
      </c>
      <c r="D153">
        <v>8192</v>
      </c>
      <c r="E153">
        <v>2565547</v>
      </c>
      <c r="F153">
        <v>2565547</v>
      </c>
    </row>
    <row r="154" spans="1:6">
      <c r="A154" s="5" t="s">
        <v>1910</v>
      </c>
      <c r="B154">
        <v>1</v>
      </c>
      <c r="C154">
        <v>2</v>
      </c>
      <c r="D154">
        <v>32768</v>
      </c>
      <c r="E154">
        <v>1537173</v>
      </c>
      <c r="F154">
        <v>1537173</v>
      </c>
    </row>
    <row r="155" spans="1:6">
      <c r="A155" s="5" t="s">
        <v>1919</v>
      </c>
      <c r="B155">
        <v>1</v>
      </c>
      <c r="C155">
        <v>2</v>
      </c>
      <c r="D155">
        <v>32768</v>
      </c>
      <c r="E155">
        <v>770149</v>
      </c>
      <c r="F155">
        <v>87745</v>
      </c>
    </row>
    <row r="156" spans="1:6">
      <c r="A156" s="5" t="s">
        <v>1928</v>
      </c>
      <c r="B156">
        <v>1</v>
      </c>
      <c r="C156">
        <v>2</v>
      </c>
      <c r="D156">
        <v>32768</v>
      </c>
      <c r="E156">
        <v>770137</v>
      </c>
      <c r="F156">
        <v>88061</v>
      </c>
    </row>
    <row r="157" spans="1:6">
      <c r="A157" s="5" t="s">
        <v>1937</v>
      </c>
      <c r="B157">
        <v>1</v>
      </c>
      <c r="C157">
        <v>8</v>
      </c>
      <c r="D157">
        <v>24576</v>
      </c>
      <c r="E157">
        <v>1905051</v>
      </c>
      <c r="F157">
        <v>1905051</v>
      </c>
    </row>
    <row r="158" spans="1:6">
      <c r="A158" s="5" t="s">
        <v>1946</v>
      </c>
      <c r="B158">
        <v>1</v>
      </c>
      <c r="C158">
        <v>8</v>
      </c>
      <c r="D158">
        <v>24576</v>
      </c>
      <c r="E158">
        <v>229474</v>
      </c>
      <c r="F158">
        <v>40862</v>
      </c>
    </row>
    <row r="159" spans="1:6">
      <c r="A159" s="5" t="s">
        <v>1955</v>
      </c>
      <c r="B159">
        <v>1</v>
      </c>
      <c r="C159">
        <v>8</v>
      </c>
      <c r="D159">
        <v>24576</v>
      </c>
      <c r="E159">
        <v>229473</v>
      </c>
      <c r="F159">
        <v>43917</v>
      </c>
    </row>
    <row r="160" spans="1:6">
      <c r="A160" s="5" t="s">
        <v>1964</v>
      </c>
      <c r="B160">
        <v>1</v>
      </c>
      <c r="C160">
        <v>4</v>
      </c>
      <c r="D160">
        <v>8192</v>
      </c>
      <c r="E160">
        <v>190488</v>
      </c>
      <c r="F160">
        <v>190488</v>
      </c>
    </row>
    <row r="161" spans="1:6">
      <c r="A161" s="5" t="s">
        <v>1973</v>
      </c>
      <c r="B161">
        <v>1</v>
      </c>
      <c r="C161">
        <v>4</v>
      </c>
      <c r="D161">
        <v>8192</v>
      </c>
      <c r="E161">
        <v>182474</v>
      </c>
      <c r="F161">
        <v>112446</v>
      </c>
    </row>
    <row r="162" spans="1:6">
      <c r="A162" s="5" t="s">
        <v>1981</v>
      </c>
      <c r="B162">
        <v>1</v>
      </c>
      <c r="C162">
        <v>4</v>
      </c>
      <c r="D162">
        <v>8192</v>
      </c>
      <c r="E162">
        <v>363468</v>
      </c>
      <c r="F162">
        <v>363468</v>
      </c>
    </row>
    <row r="163" spans="1:6">
      <c r="A163" s="5" t="s">
        <v>1990</v>
      </c>
      <c r="B163">
        <v>1</v>
      </c>
      <c r="C163">
        <v>4</v>
      </c>
      <c r="D163">
        <v>8192</v>
      </c>
      <c r="E163">
        <v>363469</v>
      </c>
      <c r="F163">
        <v>363469</v>
      </c>
    </row>
    <row r="164" spans="1:6">
      <c r="A164" s="5" t="s">
        <v>1999</v>
      </c>
      <c r="B164">
        <v>1</v>
      </c>
      <c r="C164">
        <v>2</v>
      </c>
      <c r="D164">
        <v>2048</v>
      </c>
      <c r="E164">
        <v>206930</v>
      </c>
      <c r="F164">
        <v>51774</v>
      </c>
    </row>
    <row r="165" spans="1:6">
      <c r="A165" s="5" t="s">
        <v>2007</v>
      </c>
      <c r="B165">
        <v>1</v>
      </c>
      <c r="C165">
        <v>4</v>
      </c>
      <c r="D165">
        <v>8192</v>
      </c>
      <c r="E165">
        <v>426081</v>
      </c>
      <c r="F165">
        <v>37873</v>
      </c>
    </row>
    <row r="166" spans="1:6">
      <c r="A166" s="5" t="s">
        <v>2016</v>
      </c>
      <c r="B166">
        <v>1</v>
      </c>
      <c r="C166">
        <v>4</v>
      </c>
      <c r="D166">
        <v>8192</v>
      </c>
      <c r="E166">
        <v>213078</v>
      </c>
      <c r="F166">
        <v>32602</v>
      </c>
    </row>
    <row r="167" spans="1:6">
      <c r="A167" s="5" t="s">
        <v>2022</v>
      </c>
      <c r="B167">
        <v>1</v>
      </c>
      <c r="C167">
        <v>2</v>
      </c>
      <c r="D167">
        <v>4096</v>
      </c>
      <c r="E167">
        <v>362579</v>
      </c>
      <c r="F167">
        <v>257075</v>
      </c>
    </row>
    <row r="168" spans="1:6">
      <c r="A168" s="5" t="s">
        <v>2031</v>
      </c>
      <c r="B168">
        <v>1</v>
      </c>
      <c r="C168">
        <v>6</v>
      </c>
      <c r="D168">
        <v>133120</v>
      </c>
      <c r="E168">
        <v>6028984</v>
      </c>
      <c r="F168">
        <v>3587692</v>
      </c>
    </row>
    <row r="169" spans="1:6">
      <c r="A169" s="5" t="s">
        <v>2041</v>
      </c>
      <c r="B169">
        <v>1</v>
      </c>
      <c r="C169">
        <v>8</v>
      </c>
      <c r="D169">
        <v>3072</v>
      </c>
      <c r="E169">
        <v>5626</v>
      </c>
      <c r="F169">
        <v>5626</v>
      </c>
    </row>
    <row r="170" spans="1:6">
      <c r="A170" s="5" t="s">
        <v>2048</v>
      </c>
      <c r="B170">
        <v>1</v>
      </c>
      <c r="C170">
        <v>8</v>
      </c>
      <c r="D170">
        <v>14336</v>
      </c>
      <c r="E170">
        <v>116837</v>
      </c>
      <c r="F170">
        <v>43337</v>
      </c>
    </row>
    <row r="171" spans="1:6">
      <c r="A171" s="5" t="s">
        <v>2056</v>
      </c>
      <c r="B171">
        <v>1</v>
      </c>
      <c r="C171">
        <v>8</v>
      </c>
      <c r="D171">
        <v>3072</v>
      </c>
      <c r="E171">
        <v>5578</v>
      </c>
      <c r="F171">
        <v>5578</v>
      </c>
    </row>
    <row r="172" spans="1:6">
      <c r="A172" s="5" t="s">
        <v>2063</v>
      </c>
      <c r="B172">
        <v>1</v>
      </c>
      <c r="C172">
        <v>8</v>
      </c>
      <c r="D172">
        <v>3072</v>
      </c>
      <c r="E172">
        <v>5470</v>
      </c>
      <c r="F172">
        <v>5470</v>
      </c>
    </row>
    <row r="173" spans="1:6">
      <c r="A173" s="5" t="s">
        <v>2069</v>
      </c>
      <c r="B173">
        <v>1</v>
      </c>
      <c r="C173">
        <v>8</v>
      </c>
      <c r="D173">
        <v>14336</v>
      </c>
      <c r="E173">
        <v>138418</v>
      </c>
      <c r="F173">
        <v>119058</v>
      </c>
    </row>
    <row r="174" spans="1:6">
      <c r="A174" s="5" t="s">
        <v>2077</v>
      </c>
      <c r="B174">
        <v>1</v>
      </c>
      <c r="C174">
        <v>8</v>
      </c>
      <c r="D174">
        <v>3072</v>
      </c>
      <c r="E174">
        <v>5586</v>
      </c>
      <c r="F174">
        <v>5586</v>
      </c>
    </row>
    <row r="175" spans="1:6">
      <c r="A175" s="5" t="s">
        <v>2084</v>
      </c>
      <c r="B175">
        <v>1</v>
      </c>
      <c r="C175">
        <v>8</v>
      </c>
      <c r="D175">
        <v>3072</v>
      </c>
      <c r="E175">
        <v>5482</v>
      </c>
      <c r="F175">
        <v>5482</v>
      </c>
    </row>
    <row r="176" spans="1:6">
      <c r="A176" s="5" t="s">
        <v>2089</v>
      </c>
      <c r="B176">
        <v>1</v>
      </c>
      <c r="C176">
        <v>8</v>
      </c>
      <c r="D176">
        <v>14336</v>
      </c>
      <c r="E176">
        <v>138414</v>
      </c>
      <c r="F176">
        <v>119106</v>
      </c>
    </row>
    <row r="177" spans="1:6">
      <c r="A177" s="5" t="s">
        <v>2097</v>
      </c>
      <c r="B177">
        <v>1</v>
      </c>
      <c r="C177">
        <v>8</v>
      </c>
      <c r="D177">
        <v>3072</v>
      </c>
      <c r="E177">
        <v>5562</v>
      </c>
      <c r="F177">
        <v>5562</v>
      </c>
    </row>
    <row r="178" spans="1:6">
      <c r="A178" s="5" t="s">
        <v>2104</v>
      </c>
      <c r="B178">
        <v>1</v>
      </c>
      <c r="C178">
        <v>8</v>
      </c>
      <c r="D178">
        <v>3072</v>
      </c>
      <c r="E178">
        <v>5474</v>
      </c>
      <c r="F178">
        <v>5474</v>
      </c>
    </row>
    <row r="179" spans="1:6">
      <c r="A179" s="5" t="s">
        <v>2109</v>
      </c>
      <c r="B179">
        <v>1</v>
      </c>
      <c r="C179">
        <v>8</v>
      </c>
      <c r="D179">
        <v>14336</v>
      </c>
      <c r="E179">
        <v>116838</v>
      </c>
      <c r="F179">
        <v>25894</v>
      </c>
    </row>
    <row r="180" spans="1:6">
      <c r="A180" s="5" t="s">
        <v>2117</v>
      </c>
      <c r="B180">
        <v>1</v>
      </c>
      <c r="C180">
        <v>8</v>
      </c>
      <c r="D180">
        <v>3072</v>
      </c>
      <c r="E180">
        <v>5578</v>
      </c>
      <c r="F180">
        <v>5578</v>
      </c>
    </row>
    <row r="181" spans="1:6">
      <c r="A181" s="5" t="s">
        <v>2124</v>
      </c>
      <c r="B181">
        <v>1</v>
      </c>
      <c r="C181">
        <v>8</v>
      </c>
      <c r="D181">
        <v>3072</v>
      </c>
      <c r="E181">
        <v>5482</v>
      </c>
      <c r="F181">
        <v>5482</v>
      </c>
    </row>
    <row r="182" spans="1:6">
      <c r="A182" s="5" t="s">
        <v>2129</v>
      </c>
      <c r="B182">
        <v>1</v>
      </c>
      <c r="C182">
        <v>8</v>
      </c>
      <c r="D182">
        <v>14336</v>
      </c>
      <c r="E182">
        <v>138418</v>
      </c>
      <c r="F182">
        <v>119010</v>
      </c>
    </row>
    <row r="183" spans="1:6">
      <c r="A183" s="5" t="s">
        <v>2137</v>
      </c>
      <c r="B183">
        <v>1</v>
      </c>
      <c r="C183">
        <v>8</v>
      </c>
      <c r="D183">
        <v>3072</v>
      </c>
      <c r="E183">
        <v>5606</v>
      </c>
      <c r="F183">
        <v>5606</v>
      </c>
    </row>
    <row r="184" spans="1:6">
      <c r="A184" s="5" t="s">
        <v>2144</v>
      </c>
      <c r="B184">
        <v>1</v>
      </c>
      <c r="C184">
        <v>8</v>
      </c>
      <c r="D184">
        <v>3072</v>
      </c>
      <c r="E184">
        <v>5514</v>
      </c>
      <c r="F184">
        <v>5514</v>
      </c>
    </row>
    <row r="185" spans="1:6">
      <c r="A185" s="5" t="s">
        <v>2150</v>
      </c>
      <c r="B185">
        <v>1</v>
      </c>
      <c r="C185">
        <v>8</v>
      </c>
      <c r="D185">
        <v>14336</v>
      </c>
      <c r="E185">
        <v>116842</v>
      </c>
      <c r="F185">
        <v>25774</v>
      </c>
    </row>
    <row r="186" spans="1:6">
      <c r="A186" s="5" t="s">
        <v>2158</v>
      </c>
      <c r="B186">
        <v>1</v>
      </c>
      <c r="C186">
        <v>8</v>
      </c>
      <c r="D186">
        <v>3072</v>
      </c>
      <c r="E186">
        <v>5558</v>
      </c>
      <c r="F186">
        <v>5558</v>
      </c>
    </row>
    <row r="187" spans="1:6">
      <c r="A187" s="5" t="s">
        <v>2167</v>
      </c>
      <c r="B187">
        <v>1</v>
      </c>
      <c r="C187">
        <v>8</v>
      </c>
      <c r="D187">
        <v>3072</v>
      </c>
      <c r="E187">
        <v>5478</v>
      </c>
      <c r="F187">
        <v>5478</v>
      </c>
    </row>
    <row r="188" spans="1:6">
      <c r="A188" s="5" t="s">
        <v>2174</v>
      </c>
      <c r="B188">
        <v>1</v>
      </c>
      <c r="C188">
        <v>8</v>
      </c>
      <c r="D188">
        <v>14336</v>
      </c>
      <c r="E188">
        <v>138408</v>
      </c>
      <c r="F188">
        <v>118924</v>
      </c>
    </row>
    <row r="189" spans="1:6">
      <c r="A189" s="5" t="s">
        <v>2182</v>
      </c>
      <c r="B189">
        <v>1</v>
      </c>
      <c r="C189">
        <v>8</v>
      </c>
      <c r="D189">
        <v>3072</v>
      </c>
      <c r="E189">
        <v>5570</v>
      </c>
      <c r="F189">
        <v>5570</v>
      </c>
    </row>
    <row r="190" spans="1:6">
      <c r="A190" s="5" t="s">
        <v>2189</v>
      </c>
      <c r="B190">
        <v>1</v>
      </c>
      <c r="C190">
        <v>8</v>
      </c>
      <c r="D190">
        <v>3072</v>
      </c>
      <c r="E190">
        <v>5539</v>
      </c>
      <c r="F190">
        <v>5539</v>
      </c>
    </row>
    <row r="191" spans="1:6">
      <c r="A191" s="5" t="s">
        <v>2199</v>
      </c>
      <c r="B191">
        <v>1</v>
      </c>
      <c r="C191">
        <v>8</v>
      </c>
      <c r="D191">
        <v>3072</v>
      </c>
      <c r="E191">
        <v>5474</v>
      </c>
      <c r="F191">
        <v>5474</v>
      </c>
    </row>
    <row r="192" spans="1:6">
      <c r="A192" s="5" t="s">
        <v>2204</v>
      </c>
      <c r="B192">
        <v>1</v>
      </c>
      <c r="C192">
        <v>8</v>
      </c>
      <c r="D192">
        <v>3072</v>
      </c>
      <c r="E192">
        <v>5470</v>
      </c>
      <c r="F192">
        <v>5470</v>
      </c>
    </row>
    <row r="193" spans="1:6">
      <c r="A193" s="5" t="s">
        <v>2209</v>
      </c>
      <c r="B193">
        <v>1</v>
      </c>
      <c r="C193">
        <v>8</v>
      </c>
      <c r="D193">
        <v>14336</v>
      </c>
      <c r="E193">
        <v>138407</v>
      </c>
      <c r="F193">
        <v>119083</v>
      </c>
    </row>
    <row r="194" spans="1:6">
      <c r="A194" s="5" t="s">
        <v>2216</v>
      </c>
      <c r="B194">
        <v>1</v>
      </c>
      <c r="C194">
        <v>8</v>
      </c>
      <c r="D194">
        <v>3072</v>
      </c>
      <c r="E194">
        <v>5579</v>
      </c>
      <c r="F194">
        <v>5579</v>
      </c>
    </row>
    <row r="195" spans="1:6">
      <c r="A195" s="5" t="s">
        <v>2225</v>
      </c>
      <c r="B195">
        <v>1</v>
      </c>
      <c r="C195">
        <v>8</v>
      </c>
      <c r="D195">
        <v>3072</v>
      </c>
      <c r="E195">
        <v>5471</v>
      </c>
      <c r="F195">
        <v>5471</v>
      </c>
    </row>
    <row r="196" spans="1:6">
      <c r="A196" s="5" t="s">
        <v>2233</v>
      </c>
      <c r="B196">
        <v>1</v>
      </c>
      <c r="C196">
        <v>8</v>
      </c>
      <c r="D196">
        <v>14336</v>
      </c>
      <c r="E196">
        <v>138410</v>
      </c>
      <c r="F196">
        <v>118870</v>
      </c>
    </row>
    <row r="197" spans="1:6">
      <c r="A197" s="5" t="s">
        <v>2241</v>
      </c>
      <c r="B197">
        <v>1</v>
      </c>
      <c r="C197">
        <v>8</v>
      </c>
      <c r="D197">
        <v>3072</v>
      </c>
      <c r="E197">
        <v>5562</v>
      </c>
      <c r="F197">
        <v>5562</v>
      </c>
    </row>
    <row r="198" spans="1:6">
      <c r="A198" s="5" t="s">
        <v>2248</v>
      </c>
      <c r="B198">
        <v>1</v>
      </c>
      <c r="C198">
        <v>8</v>
      </c>
      <c r="D198">
        <v>3072</v>
      </c>
      <c r="E198">
        <v>5470</v>
      </c>
      <c r="F198">
        <v>5470</v>
      </c>
    </row>
    <row r="199" spans="1:6">
      <c r="A199" s="5" t="s">
        <v>2253</v>
      </c>
      <c r="B199">
        <v>1</v>
      </c>
      <c r="C199">
        <v>8</v>
      </c>
      <c r="D199">
        <v>14336</v>
      </c>
      <c r="E199">
        <v>116831</v>
      </c>
      <c r="F199">
        <v>25799</v>
      </c>
    </row>
    <row r="200" spans="1:6">
      <c r="A200" s="5" t="s">
        <v>2260</v>
      </c>
      <c r="B200">
        <v>1</v>
      </c>
      <c r="C200">
        <v>8</v>
      </c>
      <c r="D200">
        <v>3072</v>
      </c>
      <c r="E200">
        <v>5578</v>
      </c>
      <c r="F200">
        <v>5578</v>
      </c>
    </row>
    <row r="201" spans="1:6">
      <c r="A201" s="5" t="s">
        <v>2269</v>
      </c>
      <c r="B201">
        <v>1</v>
      </c>
      <c r="C201">
        <v>8</v>
      </c>
      <c r="D201">
        <v>3072</v>
      </c>
      <c r="E201">
        <v>5470</v>
      </c>
      <c r="F201">
        <v>5470</v>
      </c>
    </row>
    <row r="202" spans="1:6">
      <c r="A202" s="5" t="s">
        <v>2276</v>
      </c>
      <c r="B202">
        <v>1</v>
      </c>
      <c r="C202">
        <v>8</v>
      </c>
      <c r="D202">
        <v>14336</v>
      </c>
      <c r="E202">
        <v>138406</v>
      </c>
      <c r="F202">
        <v>118774</v>
      </c>
    </row>
    <row r="203" spans="1:6">
      <c r="A203" s="5" t="s">
        <v>2285</v>
      </c>
      <c r="B203">
        <v>1</v>
      </c>
      <c r="C203">
        <v>4</v>
      </c>
      <c r="D203">
        <v>32768</v>
      </c>
      <c r="E203">
        <v>353736</v>
      </c>
      <c r="F203">
        <v>181866</v>
      </c>
    </row>
    <row r="204" spans="1:6">
      <c r="A204" s="5" t="s">
        <v>2293</v>
      </c>
      <c r="B204">
        <v>1</v>
      </c>
      <c r="C204">
        <v>8</v>
      </c>
      <c r="D204">
        <v>122880</v>
      </c>
      <c r="E204">
        <v>982199</v>
      </c>
      <c r="F204">
        <v>982199</v>
      </c>
    </row>
    <row r="205" spans="1:6">
      <c r="A205" s="5" t="s">
        <v>2301</v>
      </c>
      <c r="B205">
        <v>1</v>
      </c>
      <c r="C205">
        <v>2</v>
      </c>
      <c r="D205">
        <v>4096</v>
      </c>
      <c r="E205">
        <v>311626</v>
      </c>
      <c r="F205">
        <v>244002</v>
      </c>
    </row>
    <row r="206" spans="1:6">
      <c r="A206" s="5" t="s">
        <v>2311</v>
      </c>
      <c r="B206">
        <v>1</v>
      </c>
      <c r="C206">
        <v>2</v>
      </c>
      <c r="D206">
        <v>7168</v>
      </c>
      <c r="E206">
        <v>2227284</v>
      </c>
      <c r="F206">
        <v>1998191</v>
      </c>
    </row>
    <row r="207" spans="1:6">
      <c r="A207" s="5" t="s">
        <v>2321</v>
      </c>
      <c r="B207">
        <v>1</v>
      </c>
      <c r="C207">
        <v>2</v>
      </c>
      <c r="D207">
        <v>16384</v>
      </c>
      <c r="E207">
        <v>553022</v>
      </c>
      <c r="F207">
        <v>378862</v>
      </c>
    </row>
    <row r="208" spans="1:6">
      <c r="A208" s="5" t="s">
        <v>2331</v>
      </c>
      <c r="B208">
        <v>1</v>
      </c>
      <c r="C208">
        <v>4</v>
      </c>
      <c r="D208">
        <v>24576</v>
      </c>
      <c r="E208">
        <v>285004</v>
      </c>
      <c r="F208">
        <v>208412</v>
      </c>
    </row>
    <row r="209" spans="1:6">
      <c r="A209" s="5" t="s">
        <v>2338</v>
      </c>
      <c r="B209">
        <v>1</v>
      </c>
      <c r="C209">
        <v>2</v>
      </c>
      <c r="D209">
        <v>9216</v>
      </c>
      <c r="E209">
        <v>280656</v>
      </c>
      <c r="F209">
        <v>182408</v>
      </c>
    </row>
    <row r="210" spans="1:6">
      <c r="A210" s="5" t="s">
        <v>2347</v>
      </c>
      <c r="B210">
        <v>1</v>
      </c>
      <c r="C210">
        <v>2</v>
      </c>
      <c r="D210">
        <v>12288</v>
      </c>
      <c r="E210">
        <v>241053</v>
      </c>
      <c r="F210">
        <v>211809</v>
      </c>
    </row>
    <row r="211" spans="1:6">
      <c r="A211" s="5" t="s">
        <v>2356</v>
      </c>
      <c r="B211">
        <v>1</v>
      </c>
      <c r="C211">
        <v>2</v>
      </c>
      <c r="D211">
        <v>10240</v>
      </c>
      <c r="E211">
        <v>133205</v>
      </c>
      <c r="F211">
        <v>99101</v>
      </c>
    </row>
    <row r="212" spans="1:6">
      <c r="A212" s="5" t="s">
        <v>2365</v>
      </c>
      <c r="B212">
        <v>1</v>
      </c>
      <c r="C212">
        <v>2</v>
      </c>
      <c r="D212">
        <v>8192</v>
      </c>
      <c r="E212">
        <v>311345</v>
      </c>
      <c r="F212">
        <v>311345</v>
      </c>
    </row>
    <row r="213" spans="1:6">
      <c r="A213" s="5" t="s">
        <v>2373</v>
      </c>
      <c r="B213">
        <v>1</v>
      </c>
      <c r="C213">
        <v>2</v>
      </c>
      <c r="D213">
        <v>4096</v>
      </c>
      <c r="E213">
        <v>974665</v>
      </c>
      <c r="F213">
        <v>671145</v>
      </c>
    </row>
    <row r="214" spans="1:6">
      <c r="A214" s="5" t="s">
        <v>2382</v>
      </c>
      <c r="B214">
        <v>1</v>
      </c>
      <c r="C214">
        <v>2</v>
      </c>
      <c r="D214">
        <v>6144</v>
      </c>
      <c r="E214">
        <v>129113</v>
      </c>
      <c r="F214">
        <v>107821</v>
      </c>
    </row>
    <row r="215" spans="1:6">
      <c r="A215" s="5" t="s">
        <v>2391</v>
      </c>
      <c r="B215">
        <v>1</v>
      </c>
      <c r="C215">
        <v>2</v>
      </c>
      <c r="D215">
        <v>8192</v>
      </c>
      <c r="E215">
        <v>259535</v>
      </c>
      <c r="F215">
        <v>259535</v>
      </c>
    </row>
    <row r="216" spans="1:6">
      <c r="A216" s="5" t="s">
        <v>2400</v>
      </c>
      <c r="B216">
        <v>1</v>
      </c>
      <c r="C216">
        <v>2</v>
      </c>
      <c r="D216">
        <v>16384</v>
      </c>
      <c r="E216">
        <v>548952</v>
      </c>
      <c r="F216">
        <v>173692</v>
      </c>
    </row>
    <row r="217" spans="1:6">
      <c r="A217" s="5" t="s">
        <v>2409</v>
      </c>
      <c r="B217">
        <v>1</v>
      </c>
      <c r="C217">
        <v>2</v>
      </c>
      <c r="D217">
        <v>6144</v>
      </c>
      <c r="E217">
        <v>306608</v>
      </c>
      <c r="F217">
        <v>305940</v>
      </c>
    </row>
    <row r="218" spans="1:6">
      <c r="A218" s="5" t="s">
        <v>2419</v>
      </c>
      <c r="B218">
        <v>1</v>
      </c>
      <c r="C218">
        <v>1</v>
      </c>
      <c r="D218">
        <v>4096</v>
      </c>
      <c r="E218">
        <v>208976</v>
      </c>
      <c r="F218">
        <v>78024</v>
      </c>
    </row>
    <row r="219" spans="1:6">
      <c r="A219" s="5" t="s">
        <v>2429</v>
      </c>
      <c r="B219">
        <v>1</v>
      </c>
      <c r="C219">
        <v>2</v>
      </c>
      <c r="D219">
        <v>8192</v>
      </c>
      <c r="E219">
        <v>233591</v>
      </c>
      <c r="F219">
        <v>119927</v>
      </c>
    </row>
    <row r="220" spans="1:6">
      <c r="A220" s="5" t="s">
        <v>2439</v>
      </c>
      <c r="B220">
        <v>1</v>
      </c>
      <c r="C220">
        <v>4</v>
      </c>
      <c r="D220">
        <v>32768</v>
      </c>
      <c r="E220">
        <v>1511555</v>
      </c>
      <c r="F220">
        <v>522667</v>
      </c>
    </row>
    <row r="221" spans="1:6">
      <c r="A221" s="5" t="s">
        <v>2448</v>
      </c>
      <c r="B221">
        <v>1</v>
      </c>
      <c r="C221">
        <v>4</v>
      </c>
      <c r="D221">
        <v>16384</v>
      </c>
      <c r="E221">
        <v>344200</v>
      </c>
      <c r="F221">
        <v>162248</v>
      </c>
    </row>
    <row r="222" spans="1:6">
      <c r="A222" s="5" t="s">
        <v>2457</v>
      </c>
      <c r="B222">
        <v>1</v>
      </c>
      <c r="C222">
        <v>2</v>
      </c>
      <c r="D222">
        <v>8192</v>
      </c>
      <c r="E222">
        <v>127908</v>
      </c>
      <c r="F222">
        <v>79424</v>
      </c>
    </row>
    <row r="223" spans="1:6">
      <c r="A223" s="5" t="s">
        <v>2466</v>
      </c>
      <c r="B223">
        <v>1</v>
      </c>
      <c r="C223">
        <v>4</v>
      </c>
      <c r="D223">
        <v>8192</v>
      </c>
      <c r="E223">
        <v>335969</v>
      </c>
      <c r="F223">
        <v>56261</v>
      </c>
    </row>
    <row r="224" spans="1:6">
      <c r="A224" s="5" t="s">
        <v>2474</v>
      </c>
      <c r="B224">
        <v>1</v>
      </c>
      <c r="C224">
        <v>2</v>
      </c>
      <c r="D224">
        <v>10240</v>
      </c>
      <c r="E224">
        <v>492233</v>
      </c>
      <c r="F224">
        <v>492233</v>
      </c>
    </row>
    <row r="225" spans="1:6">
      <c r="A225" s="5" t="s">
        <v>2484</v>
      </c>
      <c r="B225">
        <v>1</v>
      </c>
      <c r="C225">
        <v>2</v>
      </c>
      <c r="D225">
        <v>40960</v>
      </c>
      <c r="E225">
        <v>2489908</v>
      </c>
      <c r="F225">
        <v>2457532</v>
      </c>
    </row>
    <row r="226" spans="1:6">
      <c r="A226" s="5" t="s">
        <v>2492</v>
      </c>
      <c r="B226">
        <v>1</v>
      </c>
      <c r="C226">
        <v>4</v>
      </c>
      <c r="D226">
        <v>32768</v>
      </c>
      <c r="E226">
        <v>192736</v>
      </c>
      <c r="F226">
        <v>192736</v>
      </c>
    </row>
    <row r="227" spans="1:6">
      <c r="A227" s="5" t="s">
        <v>2502</v>
      </c>
      <c r="B227">
        <v>1</v>
      </c>
      <c r="C227">
        <v>4</v>
      </c>
      <c r="D227">
        <v>32768</v>
      </c>
      <c r="E227">
        <v>155736</v>
      </c>
      <c r="F227">
        <v>119720</v>
      </c>
    </row>
    <row r="228" spans="1:6">
      <c r="A228" s="5" t="s">
        <v>2512</v>
      </c>
      <c r="B228">
        <v>1</v>
      </c>
      <c r="C228">
        <v>2</v>
      </c>
      <c r="D228">
        <v>8192</v>
      </c>
      <c r="E228">
        <v>172119</v>
      </c>
      <c r="F228">
        <v>83683</v>
      </c>
    </row>
    <row r="229" spans="1:6">
      <c r="A229" s="5" t="s">
        <v>2519</v>
      </c>
      <c r="B229">
        <v>1</v>
      </c>
      <c r="C229">
        <v>2</v>
      </c>
      <c r="D229">
        <v>8192</v>
      </c>
      <c r="E229">
        <v>172118</v>
      </c>
      <c r="F229">
        <v>75798</v>
      </c>
    </row>
    <row r="230" spans="1:6">
      <c r="A230" s="5" t="s">
        <v>2528</v>
      </c>
      <c r="B230">
        <v>1</v>
      </c>
      <c r="C230">
        <v>2</v>
      </c>
      <c r="D230">
        <v>16384</v>
      </c>
      <c r="E230">
        <v>360839</v>
      </c>
      <c r="F230">
        <v>283431</v>
      </c>
    </row>
    <row r="231" spans="1:6">
      <c r="A231" s="5" t="s">
        <v>2537</v>
      </c>
      <c r="B231">
        <v>1</v>
      </c>
      <c r="C231">
        <v>2</v>
      </c>
      <c r="D231">
        <v>9216</v>
      </c>
      <c r="E231">
        <v>241636</v>
      </c>
      <c r="F231">
        <v>152688</v>
      </c>
    </row>
    <row r="232" spans="1:6">
      <c r="A232" s="5" t="s">
        <v>2546</v>
      </c>
      <c r="B232">
        <v>1</v>
      </c>
      <c r="C232">
        <v>2</v>
      </c>
      <c r="D232">
        <v>8192</v>
      </c>
      <c r="E232">
        <v>233560</v>
      </c>
      <c r="F232">
        <v>151240</v>
      </c>
    </row>
    <row r="233" spans="1:6">
      <c r="A233" s="5" t="s">
        <v>2555</v>
      </c>
      <c r="B233">
        <v>1</v>
      </c>
      <c r="C233">
        <v>2</v>
      </c>
      <c r="D233">
        <v>5120</v>
      </c>
      <c r="E233">
        <v>230487</v>
      </c>
      <c r="F233">
        <v>116631</v>
      </c>
    </row>
    <row r="234" spans="1:6">
      <c r="A234" s="5" t="s">
        <v>2564</v>
      </c>
      <c r="B234">
        <v>1</v>
      </c>
      <c r="C234">
        <v>2</v>
      </c>
      <c r="D234">
        <v>8192</v>
      </c>
      <c r="E234">
        <v>131161</v>
      </c>
      <c r="F234">
        <v>82925</v>
      </c>
    </row>
    <row r="235" spans="1:6">
      <c r="A235" s="5" t="s">
        <v>2574</v>
      </c>
      <c r="B235">
        <v>1</v>
      </c>
      <c r="C235">
        <v>4</v>
      </c>
      <c r="D235">
        <v>16384</v>
      </c>
      <c r="E235">
        <v>697249</v>
      </c>
      <c r="F235">
        <v>207669</v>
      </c>
    </row>
    <row r="236" spans="1:6">
      <c r="A236" s="5" t="s">
        <v>2584</v>
      </c>
      <c r="B236">
        <v>1</v>
      </c>
      <c r="C236">
        <v>2</v>
      </c>
      <c r="D236">
        <v>16384</v>
      </c>
      <c r="E236">
        <v>508870</v>
      </c>
      <c r="F236">
        <v>508870</v>
      </c>
    </row>
    <row r="237" spans="1:6">
      <c r="A237" s="5" t="s">
        <v>2593</v>
      </c>
      <c r="B237">
        <v>1</v>
      </c>
      <c r="C237">
        <v>2</v>
      </c>
      <c r="D237">
        <v>16384</v>
      </c>
      <c r="E237">
        <v>493904</v>
      </c>
      <c r="F237">
        <v>493904</v>
      </c>
    </row>
    <row r="238" spans="1:6">
      <c r="A238" s="5" t="s">
        <v>2602</v>
      </c>
      <c r="B238">
        <v>1</v>
      </c>
      <c r="C238">
        <v>2</v>
      </c>
      <c r="D238">
        <v>8192</v>
      </c>
      <c r="E238">
        <v>172095</v>
      </c>
      <c r="F238">
        <v>172095</v>
      </c>
    </row>
    <row r="239" spans="1:6">
      <c r="A239" s="5" t="s">
        <v>2611</v>
      </c>
      <c r="B239">
        <v>1</v>
      </c>
      <c r="C239">
        <v>2</v>
      </c>
      <c r="D239">
        <v>8192</v>
      </c>
      <c r="E239">
        <v>131159</v>
      </c>
      <c r="F239">
        <v>69679</v>
      </c>
    </row>
    <row r="240" spans="1:6">
      <c r="A240" s="5" t="s">
        <v>2620</v>
      </c>
      <c r="B240">
        <v>1</v>
      </c>
      <c r="C240">
        <v>2</v>
      </c>
      <c r="D240">
        <v>4096</v>
      </c>
      <c r="E240">
        <v>229463</v>
      </c>
      <c r="F240">
        <v>74299</v>
      </c>
    </row>
    <row r="241" spans="1:6">
      <c r="A241" s="5" t="s">
        <v>2629</v>
      </c>
      <c r="B241">
        <v>1</v>
      </c>
      <c r="C241">
        <v>2</v>
      </c>
      <c r="D241">
        <v>9216</v>
      </c>
      <c r="E241">
        <v>342494</v>
      </c>
      <c r="F241">
        <v>188034</v>
      </c>
    </row>
    <row r="242" spans="1:6">
      <c r="A242" s="5" t="s">
        <v>2638</v>
      </c>
      <c r="B242">
        <v>1</v>
      </c>
      <c r="C242">
        <v>2</v>
      </c>
      <c r="D242">
        <v>8192</v>
      </c>
      <c r="E242">
        <v>294998</v>
      </c>
      <c r="F242">
        <v>73754</v>
      </c>
    </row>
    <row r="243" spans="1:6">
      <c r="A243" s="5" t="s">
        <v>2648</v>
      </c>
      <c r="B243">
        <v>1</v>
      </c>
      <c r="C243">
        <v>2</v>
      </c>
      <c r="D243">
        <v>4096</v>
      </c>
      <c r="E243">
        <v>127061</v>
      </c>
      <c r="F243">
        <v>64765</v>
      </c>
    </row>
    <row r="244" spans="1:6">
      <c r="A244" s="5" t="s">
        <v>2658</v>
      </c>
      <c r="B244">
        <v>1</v>
      </c>
      <c r="C244">
        <v>2</v>
      </c>
      <c r="D244">
        <v>6144</v>
      </c>
      <c r="E244">
        <v>180329</v>
      </c>
      <c r="F244">
        <v>93849</v>
      </c>
    </row>
    <row r="245" spans="1:6">
      <c r="A245" s="5" t="s">
        <v>2668</v>
      </c>
      <c r="B245">
        <v>1</v>
      </c>
      <c r="C245">
        <v>2</v>
      </c>
      <c r="D245">
        <v>8192</v>
      </c>
      <c r="E245">
        <v>173280</v>
      </c>
      <c r="F245">
        <v>173280</v>
      </c>
    </row>
    <row r="246" spans="1:6">
      <c r="A246" s="5" t="s">
        <v>2677</v>
      </c>
      <c r="B246">
        <v>1</v>
      </c>
      <c r="C246">
        <v>2</v>
      </c>
      <c r="D246">
        <v>12288</v>
      </c>
      <c r="E246">
        <v>340060</v>
      </c>
      <c r="F246">
        <v>99100</v>
      </c>
    </row>
    <row r="247" spans="1:6">
      <c r="A247" s="5" t="s">
        <v>2687</v>
      </c>
      <c r="B247">
        <v>1</v>
      </c>
      <c r="C247">
        <v>2</v>
      </c>
      <c r="D247">
        <v>3072</v>
      </c>
      <c r="E247">
        <v>126037</v>
      </c>
      <c r="F247">
        <v>71013</v>
      </c>
    </row>
    <row r="248" spans="1:6">
      <c r="A248" s="5" t="s">
        <v>2696</v>
      </c>
      <c r="B248">
        <v>1</v>
      </c>
      <c r="C248">
        <v>2</v>
      </c>
      <c r="D248">
        <v>4096</v>
      </c>
      <c r="E248">
        <v>789987</v>
      </c>
      <c r="F248">
        <v>789987</v>
      </c>
    </row>
    <row r="249" spans="1:6">
      <c r="A249" s="5" t="s">
        <v>2705</v>
      </c>
      <c r="B249">
        <v>1</v>
      </c>
      <c r="C249">
        <v>2</v>
      </c>
      <c r="D249">
        <v>8192</v>
      </c>
      <c r="E249">
        <v>243810</v>
      </c>
      <c r="F249">
        <v>97558</v>
      </c>
    </row>
    <row r="250" spans="1:6">
      <c r="A250" s="5" t="s">
        <v>2715</v>
      </c>
      <c r="B250">
        <v>1</v>
      </c>
      <c r="C250">
        <v>8</v>
      </c>
      <c r="D250">
        <v>12288</v>
      </c>
      <c r="E250">
        <v>237673</v>
      </c>
      <c r="F250">
        <v>67465</v>
      </c>
    </row>
    <row r="251" spans="1:6">
      <c r="A251" s="5" t="s">
        <v>2725</v>
      </c>
      <c r="B251">
        <v>1</v>
      </c>
      <c r="C251">
        <v>12</v>
      </c>
      <c r="D251">
        <v>98304</v>
      </c>
      <c r="E251">
        <v>1081127</v>
      </c>
      <c r="F251">
        <v>657567</v>
      </c>
    </row>
    <row r="252" spans="1:6">
      <c r="A252" s="5" t="s">
        <v>2735</v>
      </c>
      <c r="B252">
        <v>1</v>
      </c>
      <c r="C252">
        <v>12</v>
      </c>
      <c r="D252">
        <v>98304</v>
      </c>
      <c r="E252">
        <v>1045615</v>
      </c>
      <c r="F252">
        <v>534987</v>
      </c>
    </row>
    <row r="253" spans="1:6">
      <c r="A253" s="5" t="s">
        <v>2745</v>
      </c>
      <c r="B253">
        <v>1</v>
      </c>
      <c r="C253">
        <v>8</v>
      </c>
      <c r="D253">
        <v>32768</v>
      </c>
      <c r="E253">
        <v>1015910</v>
      </c>
      <c r="F253">
        <v>538750</v>
      </c>
    </row>
    <row r="254" spans="1:6">
      <c r="A254" s="5" t="s">
        <v>2755</v>
      </c>
      <c r="B254">
        <v>1</v>
      </c>
      <c r="C254">
        <v>2</v>
      </c>
      <c r="D254">
        <v>4096</v>
      </c>
      <c r="E254">
        <v>383063</v>
      </c>
      <c r="F254">
        <v>63159</v>
      </c>
    </row>
    <row r="255" spans="1:6">
      <c r="A255" s="5" t="s">
        <v>2764</v>
      </c>
      <c r="B255">
        <v>1</v>
      </c>
      <c r="C255">
        <v>2</v>
      </c>
      <c r="D255">
        <v>8192</v>
      </c>
      <c r="E255">
        <v>213079</v>
      </c>
      <c r="F255">
        <v>67183</v>
      </c>
    </row>
    <row r="256" spans="1:6">
      <c r="A256" s="5" t="s">
        <v>2773</v>
      </c>
      <c r="B256">
        <v>1</v>
      </c>
      <c r="C256">
        <v>2</v>
      </c>
      <c r="D256">
        <v>8192</v>
      </c>
      <c r="E256">
        <v>213079</v>
      </c>
      <c r="F256">
        <v>67151</v>
      </c>
    </row>
    <row r="257" spans="1:6">
      <c r="A257" s="5" t="s">
        <v>2782</v>
      </c>
      <c r="B257">
        <v>1</v>
      </c>
      <c r="C257">
        <v>2</v>
      </c>
      <c r="D257">
        <v>4096</v>
      </c>
      <c r="E257">
        <v>639063</v>
      </c>
      <c r="F257">
        <v>84239</v>
      </c>
    </row>
    <row r="258" spans="1:6">
      <c r="A258" s="5" t="s">
        <v>2791</v>
      </c>
      <c r="B258">
        <v>1</v>
      </c>
      <c r="C258">
        <v>2</v>
      </c>
      <c r="D258">
        <v>8192</v>
      </c>
      <c r="E258">
        <v>213079</v>
      </c>
      <c r="F258">
        <v>77759</v>
      </c>
    </row>
    <row r="259" spans="1:6">
      <c r="A259" s="5" t="s">
        <v>2800</v>
      </c>
      <c r="B259">
        <v>1</v>
      </c>
      <c r="C259">
        <v>2</v>
      </c>
      <c r="D259">
        <v>8192</v>
      </c>
      <c r="E259">
        <v>272183</v>
      </c>
      <c r="F259">
        <v>272183</v>
      </c>
    </row>
    <row r="260" spans="1:6">
      <c r="A260" s="5" t="s">
        <v>2809</v>
      </c>
      <c r="B260">
        <v>1</v>
      </c>
      <c r="C260">
        <v>2</v>
      </c>
      <c r="D260">
        <v>4096</v>
      </c>
      <c r="E260">
        <v>639064</v>
      </c>
      <c r="F260">
        <v>87416</v>
      </c>
    </row>
    <row r="261" spans="1:6">
      <c r="A261" s="5" t="s">
        <v>2818</v>
      </c>
      <c r="B261">
        <v>1</v>
      </c>
      <c r="C261">
        <v>2</v>
      </c>
      <c r="D261">
        <v>8192</v>
      </c>
      <c r="E261">
        <v>213079</v>
      </c>
      <c r="F261">
        <v>65235</v>
      </c>
    </row>
    <row r="262" spans="1:6">
      <c r="A262" s="5" t="s">
        <v>2827</v>
      </c>
      <c r="B262">
        <v>1</v>
      </c>
      <c r="C262">
        <v>2</v>
      </c>
      <c r="D262">
        <v>8192</v>
      </c>
      <c r="E262">
        <v>213078</v>
      </c>
      <c r="F262">
        <v>76574</v>
      </c>
    </row>
    <row r="263" spans="1:6">
      <c r="A263" s="5" t="s">
        <v>2836</v>
      </c>
      <c r="B263">
        <v>1</v>
      </c>
      <c r="C263">
        <v>2</v>
      </c>
      <c r="D263">
        <v>8192</v>
      </c>
      <c r="E263">
        <v>131155</v>
      </c>
      <c r="F263">
        <v>101771</v>
      </c>
    </row>
    <row r="264" spans="1:6">
      <c r="A264" s="5" t="s">
        <v>2845</v>
      </c>
      <c r="B264">
        <v>1</v>
      </c>
      <c r="C264">
        <v>4</v>
      </c>
      <c r="D264">
        <v>4096</v>
      </c>
      <c r="E264">
        <v>229457</v>
      </c>
      <c r="F264">
        <v>70757</v>
      </c>
    </row>
    <row r="265" spans="1:6">
      <c r="A265" s="5" t="s">
        <v>2855</v>
      </c>
      <c r="B265">
        <v>1</v>
      </c>
      <c r="C265">
        <v>2</v>
      </c>
      <c r="D265">
        <v>4096</v>
      </c>
      <c r="E265">
        <v>127060</v>
      </c>
      <c r="F265">
        <v>35787</v>
      </c>
    </row>
    <row r="266" spans="1:6">
      <c r="A266" s="5" t="s">
        <v>2864</v>
      </c>
      <c r="B266">
        <v>1</v>
      </c>
      <c r="C266">
        <v>2</v>
      </c>
      <c r="D266">
        <v>4096</v>
      </c>
      <c r="E266">
        <v>127060</v>
      </c>
      <c r="F266">
        <v>35794</v>
      </c>
    </row>
    <row r="267" spans="1:6">
      <c r="A267" s="5" t="s">
        <v>2873</v>
      </c>
      <c r="B267">
        <v>1</v>
      </c>
      <c r="C267">
        <v>4</v>
      </c>
      <c r="D267">
        <v>16384</v>
      </c>
      <c r="E267">
        <v>843436</v>
      </c>
      <c r="F267">
        <v>843436</v>
      </c>
    </row>
    <row r="268" spans="1:6">
      <c r="A268" s="5" t="s">
        <v>2883</v>
      </c>
      <c r="B268">
        <v>1</v>
      </c>
      <c r="C268">
        <v>4</v>
      </c>
      <c r="D268">
        <v>8192</v>
      </c>
      <c r="E268">
        <v>131159</v>
      </c>
      <c r="F268">
        <v>71179</v>
      </c>
    </row>
    <row r="269" spans="1:6">
      <c r="A269" s="5" t="s">
        <v>2892</v>
      </c>
      <c r="B269">
        <v>1</v>
      </c>
      <c r="C269">
        <v>4</v>
      </c>
      <c r="D269">
        <v>8192</v>
      </c>
      <c r="E269">
        <v>131160</v>
      </c>
      <c r="F269">
        <v>61708</v>
      </c>
    </row>
    <row r="270" spans="1:6">
      <c r="A270" s="5" t="s">
        <v>2901</v>
      </c>
      <c r="B270">
        <v>1</v>
      </c>
      <c r="C270">
        <v>4</v>
      </c>
      <c r="D270">
        <v>8192</v>
      </c>
      <c r="E270">
        <v>131160</v>
      </c>
      <c r="F270">
        <v>56124</v>
      </c>
    </row>
    <row r="271" spans="1:6">
      <c r="A271" s="5" t="s">
        <v>2910</v>
      </c>
      <c r="B271">
        <v>1</v>
      </c>
      <c r="C271">
        <v>2</v>
      </c>
      <c r="D271">
        <v>10240</v>
      </c>
      <c r="E271">
        <v>645203</v>
      </c>
      <c r="F271">
        <v>525967</v>
      </c>
    </row>
    <row r="272" spans="1:6">
      <c r="A272" s="5" t="s">
        <v>2919</v>
      </c>
      <c r="B272">
        <v>1</v>
      </c>
      <c r="C272">
        <v>2</v>
      </c>
      <c r="D272">
        <v>4096</v>
      </c>
      <c r="E272">
        <v>331863</v>
      </c>
      <c r="F272">
        <v>78271</v>
      </c>
    </row>
    <row r="273" spans="1:6">
      <c r="A273" s="5" t="s">
        <v>2928</v>
      </c>
      <c r="B273">
        <v>1</v>
      </c>
      <c r="C273">
        <v>2</v>
      </c>
      <c r="D273">
        <v>8192</v>
      </c>
      <c r="E273">
        <v>233561</v>
      </c>
      <c r="F273">
        <v>91381</v>
      </c>
    </row>
    <row r="274" spans="1:6">
      <c r="A274" s="5" t="s">
        <v>2937</v>
      </c>
      <c r="B274">
        <v>1</v>
      </c>
      <c r="C274">
        <v>4</v>
      </c>
      <c r="D274">
        <v>6144</v>
      </c>
      <c r="E274">
        <v>231513</v>
      </c>
      <c r="F274">
        <v>44933</v>
      </c>
    </row>
    <row r="275" spans="1:6">
      <c r="A275" s="5" t="s">
        <v>2946</v>
      </c>
      <c r="B275">
        <v>1</v>
      </c>
      <c r="C275">
        <v>8</v>
      </c>
      <c r="D275">
        <v>98304</v>
      </c>
      <c r="E275">
        <v>687199</v>
      </c>
      <c r="F275">
        <v>150831</v>
      </c>
    </row>
    <row r="276" spans="1:6">
      <c r="A276" s="5" t="s">
        <v>2958</v>
      </c>
      <c r="B276">
        <v>1</v>
      </c>
      <c r="C276">
        <v>8</v>
      </c>
      <c r="D276">
        <v>98304</v>
      </c>
      <c r="E276">
        <v>687199</v>
      </c>
      <c r="F276">
        <v>152167</v>
      </c>
    </row>
    <row r="277" spans="1:6">
      <c r="A277" s="5" t="s">
        <v>2967</v>
      </c>
      <c r="B277">
        <v>1</v>
      </c>
      <c r="C277">
        <v>8</v>
      </c>
      <c r="D277">
        <v>65536</v>
      </c>
      <c r="E277">
        <v>654431</v>
      </c>
      <c r="F277">
        <v>137023</v>
      </c>
    </row>
    <row r="278" spans="1:6">
      <c r="A278" s="5" t="s">
        <v>2975</v>
      </c>
      <c r="B278">
        <v>1</v>
      </c>
      <c r="C278">
        <v>8</v>
      </c>
      <c r="D278">
        <v>32768</v>
      </c>
      <c r="E278">
        <v>1015909</v>
      </c>
      <c r="F278">
        <v>545105</v>
      </c>
    </row>
    <row r="279" spans="1:6">
      <c r="A279" s="5" t="s">
        <v>2984</v>
      </c>
      <c r="B279">
        <v>1</v>
      </c>
      <c r="C279">
        <v>2</v>
      </c>
      <c r="D279">
        <v>6144</v>
      </c>
      <c r="E279">
        <v>129108</v>
      </c>
      <c r="F279">
        <v>82892</v>
      </c>
    </row>
    <row r="280" spans="1:6">
      <c r="A280" s="5" t="s">
        <v>2993</v>
      </c>
      <c r="B280">
        <v>1</v>
      </c>
      <c r="C280">
        <v>2</v>
      </c>
      <c r="D280">
        <v>4096</v>
      </c>
      <c r="E280">
        <v>221920</v>
      </c>
      <c r="F280">
        <v>221920</v>
      </c>
    </row>
    <row r="281" spans="1:6">
      <c r="A281" s="5" t="s">
        <v>3002</v>
      </c>
      <c r="B281">
        <v>1</v>
      </c>
      <c r="C281">
        <v>3</v>
      </c>
      <c r="D281">
        <v>24576</v>
      </c>
      <c r="E281">
        <v>301145</v>
      </c>
      <c r="F281">
        <v>55673</v>
      </c>
    </row>
    <row r="282" spans="1:6">
      <c r="A282" s="5" t="s">
        <v>3012</v>
      </c>
      <c r="B282">
        <v>1</v>
      </c>
      <c r="C282">
        <v>3</v>
      </c>
      <c r="D282">
        <v>24576</v>
      </c>
      <c r="E282">
        <v>895064</v>
      </c>
      <c r="F282">
        <v>73880</v>
      </c>
    </row>
    <row r="283" spans="1:6">
      <c r="A283" s="5" t="s">
        <v>3022</v>
      </c>
      <c r="B283">
        <v>1</v>
      </c>
      <c r="C283">
        <v>2</v>
      </c>
      <c r="D283">
        <v>8192</v>
      </c>
      <c r="E283">
        <v>172137</v>
      </c>
      <c r="F283">
        <v>56089</v>
      </c>
    </row>
    <row r="284" spans="1:6">
      <c r="A284" s="5" t="s">
        <v>3031</v>
      </c>
      <c r="B284">
        <v>1</v>
      </c>
      <c r="C284">
        <v>4</v>
      </c>
      <c r="D284">
        <v>16384</v>
      </c>
      <c r="E284">
        <v>139363</v>
      </c>
      <c r="F284">
        <v>106579</v>
      </c>
    </row>
    <row r="285" spans="1:6">
      <c r="A285" s="5" t="s">
        <v>3041</v>
      </c>
      <c r="B285">
        <v>1</v>
      </c>
      <c r="C285">
        <v>2</v>
      </c>
      <c r="D285">
        <v>16384</v>
      </c>
      <c r="E285">
        <v>395356</v>
      </c>
      <c r="F285">
        <v>55196</v>
      </c>
    </row>
    <row r="286" spans="1:6">
      <c r="A286" s="5" t="s">
        <v>3051</v>
      </c>
      <c r="B286">
        <v>1</v>
      </c>
      <c r="C286">
        <v>2</v>
      </c>
      <c r="D286">
        <v>16384</v>
      </c>
      <c r="E286">
        <v>170073</v>
      </c>
      <c r="F286">
        <v>49721</v>
      </c>
    </row>
    <row r="287" spans="1:6">
      <c r="A287" s="5" t="s">
        <v>3061</v>
      </c>
      <c r="B287">
        <v>1</v>
      </c>
      <c r="C287">
        <v>2</v>
      </c>
      <c r="D287">
        <v>16384</v>
      </c>
      <c r="E287">
        <v>170073</v>
      </c>
      <c r="F287">
        <v>49761</v>
      </c>
    </row>
    <row r="288" spans="1:6">
      <c r="A288" s="5" t="s">
        <v>3070</v>
      </c>
      <c r="B288">
        <v>1</v>
      </c>
      <c r="C288">
        <v>2</v>
      </c>
      <c r="D288">
        <v>16384</v>
      </c>
      <c r="E288">
        <v>170073</v>
      </c>
      <c r="F288">
        <v>50757</v>
      </c>
    </row>
    <row r="289" spans="1:6">
      <c r="A289" s="5" t="s">
        <v>3079</v>
      </c>
      <c r="B289">
        <v>1</v>
      </c>
      <c r="C289">
        <v>4</v>
      </c>
      <c r="D289">
        <v>16384</v>
      </c>
      <c r="E289">
        <v>891341</v>
      </c>
      <c r="F289">
        <v>646357</v>
      </c>
    </row>
    <row r="290" spans="1:6">
      <c r="A290" s="5" t="s">
        <v>3090</v>
      </c>
      <c r="B290">
        <v>1</v>
      </c>
      <c r="C290">
        <v>4</v>
      </c>
      <c r="D290">
        <v>16384</v>
      </c>
      <c r="E290">
        <v>967169</v>
      </c>
      <c r="F290">
        <v>733853</v>
      </c>
    </row>
    <row r="291" spans="1:6">
      <c r="A291" s="5" t="s">
        <v>3099</v>
      </c>
      <c r="B291">
        <v>1</v>
      </c>
      <c r="C291">
        <v>4</v>
      </c>
      <c r="D291">
        <v>16384</v>
      </c>
      <c r="E291">
        <v>904923</v>
      </c>
      <c r="F291">
        <v>670263</v>
      </c>
    </row>
    <row r="292" spans="1:6">
      <c r="A292" s="5" t="s">
        <v>3106</v>
      </c>
      <c r="B292">
        <v>1</v>
      </c>
      <c r="C292">
        <v>2</v>
      </c>
      <c r="D292">
        <v>8192</v>
      </c>
      <c r="E292">
        <v>788506</v>
      </c>
      <c r="F292">
        <v>380362</v>
      </c>
    </row>
    <row r="293" spans="1:6">
      <c r="A293" s="5" t="s">
        <v>3116</v>
      </c>
      <c r="B293">
        <v>1</v>
      </c>
      <c r="C293">
        <v>16</v>
      </c>
      <c r="D293">
        <v>262144</v>
      </c>
      <c r="E293">
        <v>10250353</v>
      </c>
      <c r="F293">
        <v>6676749</v>
      </c>
    </row>
    <row r="294" spans="1:6">
      <c r="A294" s="5" t="s">
        <v>3125</v>
      </c>
      <c r="B294">
        <v>1</v>
      </c>
      <c r="C294">
        <v>4</v>
      </c>
      <c r="D294">
        <v>16384</v>
      </c>
      <c r="E294">
        <v>16099434</v>
      </c>
      <c r="F294">
        <v>15818342</v>
      </c>
    </row>
    <row r="295" spans="1:6">
      <c r="A295" s="5" t="s">
        <v>3134</v>
      </c>
      <c r="B295">
        <v>1</v>
      </c>
      <c r="C295">
        <v>4</v>
      </c>
      <c r="D295">
        <v>16384</v>
      </c>
      <c r="E295">
        <v>799707</v>
      </c>
      <c r="F295">
        <v>394767</v>
      </c>
    </row>
    <row r="296" spans="1:6">
      <c r="A296" s="5" t="s">
        <v>3144</v>
      </c>
      <c r="B296">
        <v>1</v>
      </c>
      <c r="C296">
        <v>2</v>
      </c>
      <c r="D296">
        <v>8192</v>
      </c>
      <c r="E296">
        <v>110684</v>
      </c>
      <c r="F296">
        <v>22936</v>
      </c>
    </row>
    <row r="297" spans="1:6">
      <c r="A297" s="5" t="s">
        <v>3152</v>
      </c>
      <c r="B297">
        <v>1</v>
      </c>
      <c r="C297">
        <v>4</v>
      </c>
      <c r="D297">
        <v>16384</v>
      </c>
      <c r="E297">
        <v>426086</v>
      </c>
      <c r="F297">
        <v>67378</v>
      </c>
    </row>
    <row r="298" spans="1:6">
      <c r="A298" s="5" t="s">
        <v>3162</v>
      </c>
      <c r="B298">
        <v>1</v>
      </c>
      <c r="C298">
        <v>4</v>
      </c>
      <c r="D298">
        <v>16384</v>
      </c>
      <c r="E298">
        <v>426216</v>
      </c>
      <c r="F298">
        <v>39072</v>
      </c>
    </row>
    <row r="299" spans="1:6">
      <c r="A299" s="5" t="s">
        <v>3169</v>
      </c>
      <c r="B299">
        <v>1</v>
      </c>
      <c r="C299">
        <v>4</v>
      </c>
      <c r="D299">
        <v>16384</v>
      </c>
      <c r="E299">
        <v>426085</v>
      </c>
      <c r="F299">
        <v>55789</v>
      </c>
    </row>
    <row r="300" spans="1:6">
      <c r="A300" s="5" t="s">
        <v>3178</v>
      </c>
      <c r="B300">
        <v>1</v>
      </c>
      <c r="C300">
        <v>4</v>
      </c>
      <c r="D300">
        <v>16384</v>
      </c>
      <c r="E300">
        <v>426085</v>
      </c>
      <c r="F300">
        <v>55949</v>
      </c>
    </row>
    <row r="301" spans="1:6">
      <c r="A301" s="5" t="s">
        <v>3187</v>
      </c>
      <c r="B301">
        <v>1</v>
      </c>
      <c r="C301">
        <v>2</v>
      </c>
      <c r="D301">
        <v>8192</v>
      </c>
      <c r="E301">
        <v>233575</v>
      </c>
      <c r="F301">
        <v>66583</v>
      </c>
    </row>
    <row r="302" spans="1:6">
      <c r="A302" s="5" t="s">
        <v>3197</v>
      </c>
      <c r="B302">
        <v>1</v>
      </c>
      <c r="C302">
        <v>2</v>
      </c>
      <c r="D302">
        <v>8192</v>
      </c>
      <c r="E302">
        <v>233577</v>
      </c>
      <c r="F302">
        <v>66061</v>
      </c>
    </row>
    <row r="303" spans="1:6">
      <c r="A303" s="5" t="s">
        <v>3206</v>
      </c>
      <c r="B303">
        <v>1</v>
      </c>
      <c r="C303">
        <v>4</v>
      </c>
      <c r="D303">
        <v>16384</v>
      </c>
      <c r="E303">
        <v>303193</v>
      </c>
      <c r="F303">
        <v>94381</v>
      </c>
    </row>
    <row r="304" spans="1:6">
      <c r="A304" s="5" t="s">
        <v>3214</v>
      </c>
      <c r="B304">
        <v>1</v>
      </c>
      <c r="C304">
        <v>2</v>
      </c>
      <c r="D304">
        <v>16384</v>
      </c>
      <c r="E304">
        <v>344156</v>
      </c>
      <c r="F304">
        <v>53052</v>
      </c>
    </row>
    <row r="305" spans="1:6">
      <c r="A305" s="5" t="s">
        <v>3223</v>
      </c>
      <c r="B305">
        <v>1</v>
      </c>
      <c r="C305">
        <v>4</v>
      </c>
      <c r="D305">
        <v>16384</v>
      </c>
      <c r="E305">
        <v>292987</v>
      </c>
      <c r="F305">
        <v>93503</v>
      </c>
    </row>
    <row r="306" spans="1:6">
      <c r="A306" s="5" t="s">
        <v>3233</v>
      </c>
      <c r="B306">
        <v>1</v>
      </c>
      <c r="C306">
        <v>4</v>
      </c>
      <c r="D306">
        <v>16384</v>
      </c>
      <c r="E306">
        <v>292986</v>
      </c>
      <c r="F306">
        <v>88722</v>
      </c>
    </row>
    <row r="307" spans="1:6">
      <c r="A307" s="5" t="s">
        <v>3240</v>
      </c>
      <c r="B307">
        <v>1</v>
      </c>
      <c r="C307">
        <v>4</v>
      </c>
      <c r="D307">
        <v>16384</v>
      </c>
      <c r="E307">
        <v>292985</v>
      </c>
      <c r="F307">
        <v>90605</v>
      </c>
    </row>
    <row r="308" spans="1:6">
      <c r="A308" s="5" t="s">
        <v>3249</v>
      </c>
      <c r="B308">
        <v>1</v>
      </c>
      <c r="C308">
        <v>4</v>
      </c>
      <c r="D308">
        <v>16384</v>
      </c>
      <c r="E308">
        <v>292985</v>
      </c>
      <c r="F308">
        <v>88953</v>
      </c>
    </row>
    <row r="309" spans="1:6">
      <c r="A309" s="5" t="s">
        <v>3258</v>
      </c>
      <c r="B309">
        <v>1</v>
      </c>
      <c r="C309">
        <v>4</v>
      </c>
      <c r="D309">
        <v>16384</v>
      </c>
      <c r="E309">
        <v>292985</v>
      </c>
      <c r="F309">
        <v>86981</v>
      </c>
    </row>
    <row r="310" spans="1:6">
      <c r="A310" s="5" t="s">
        <v>3265</v>
      </c>
      <c r="B310">
        <v>1</v>
      </c>
      <c r="C310">
        <v>4</v>
      </c>
      <c r="D310">
        <v>16384</v>
      </c>
      <c r="E310">
        <v>293178</v>
      </c>
      <c r="F310">
        <v>78474</v>
      </c>
    </row>
    <row r="311" spans="1:6">
      <c r="A311" s="5" t="s">
        <v>3274</v>
      </c>
      <c r="B311">
        <v>1</v>
      </c>
      <c r="C311">
        <v>4</v>
      </c>
      <c r="D311">
        <v>16384</v>
      </c>
      <c r="E311">
        <v>293179</v>
      </c>
      <c r="F311">
        <v>81547</v>
      </c>
    </row>
    <row r="312" spans="1:6">
      <c r="A312" s="5" t="s">
        <v>3283</v>
      </c>
      <c r="B312">
        <v>1</v>
      </c>
      <c r="C312">
        <v>4</v>
      </c>
      <c r="D312">
        <v>24576</v>
      </c>
      <c r="E312">
        <v>434446</v>
      </c>
      <c r="F312">
        <v>247002</v>
      </c>
    </row>
    <row r="313" spans="1:6">
      <c r="A313" s="5" t="s">
        <v>3292</v>
      </c>
      <c r="B313">
        <v>1</v>
      </c>
      <c r="C313">
        <v>4</v>
      </c>
      <c r="D313">
        <v>65536</v>
      </c>
      <c r="E313">
        <v>3907691</v>
      </c>
      <c r="F313">
        <v>3544883</v>
      </c>
    </row>
    <row r="314" spans="1:6">
      <c r="A314" s="5" t="s">
        <v>3300</v>
      </c>
      <c r="B314">
        <v>1</v>
      </c>
      <c r="C314">
        <v>4</v>
      </c>
      <c r="D314">
        <v>65536</v>
      </c>
      <c r="E314">
        <v>3881891</v>
      </c>
      <c r="F314">
        <v>3444567</v>
      </c>
    </row>
    <row r="315" spans="1:6">
      <c r="A315" s="5" t="s">
        <v>3308</v>
      </c>
      <c r="B315">
        <v>1</v>
      </c>
      <c r="C315">
        <v>2</v>
      </c>
      <c r="D315">
        <v>8192</v>
      </c>
      <c r="E315">
        <v>182383</v>
      </c>
      <c r="F315">
        <v>52259</v>
      </c>
    </row>
    <row r="316" spans="1:6">
      <c r="A316" s="5" t="s">
        <v>3317</v>
      </c>
      <c r="B316">
        <v>1</v>
      </c>
      <c r="C316">
        <v>4</v>
      </c>
      <c r="D316">
        <v>24576</v>
      </c>
      <c r="E316">
        <v>454744</v>
      </c>
      <c r="F316">
        <v>57664</v>
      </c>
    </row>
    <row r="317" spans="1:6">
      <c r="A317" s="5" t="s">
        <v>3327</v>
      </c>
      <c r="B317">
        <v>1</v>
      </c>
      <c r="C317">
        <v>4</v>
      </c>
      <c r="D317">
        <v>65536</v>
      </c>
      <c r="E317">
        <v>495704</v>
      </c>
      <c r="F317">
        <v>96708</v>
      </c>
    </row>
    <row r="318" spans="1:6">
      <c r="A318" s="5" t="s">
        <v>3335</v>
      </c>
      <c r="B318">
        <v>1</v>
      </c>
      <c r="C318">
        <v>4</v>
      </c>
      <c r="D318">
        <v>32768</v>
      </c>
      <c r="E318">
        <v>462937</v>
      </c>
      <c r="F318">
        <v>61977</v>
      </c>
    </row>
    <row r="319" spans="1:6">
      <c r="A319" s="5" t="s">
        <v>3345</v>
      </c>
      <c r="B319">
        <v>1</v>
      </c>
      <c r="C319">
        <v>4</v>
      </c>
      <c r="D319">
        <v>32768</v>
      </c>
      <c r="E319">
        <v>442456</v>
      </c>
      <c r="F319">
        <v>122388</v>
      </c>
    </row>
    <row r="320" spans="1:6">
      <c r="A320" s="5" t="s">
        <v>3355</v>
      </c>
      <c r="B320">
        <v>1</v>
      </c>
      <c r="C320">
        <v>2</v>
      </c>
      <c r="D320">
        <v>16384</v>
      </c>
      <c r="E320">
        <v>180310</v>
      </c>
      <c r="F320">
        <v>68826</v>
      </c>
    </row>
    <row r="321" spans="1:6">
      <c r="A321" s="5" t="s">
        <v>3364</v>
      </c>
      <c r="B321">
        <v>1</v>
      </c>
      <c r="C321">
        <v>2</v>
      </c>
      <c r="D321">
        <v>16384</v>
      </c>
      <c r="E321">
        <v>180334</v>
      </c>
      <c r="F321">
        <v>69702</v>
      </c>
    </row>
    <row r="322" spans="1:6">
      <c r="A322" s="5" t="s">
        <v>3373</v>
      </c>
      <c r="B322">
        <v>1</v>
      </c>
      <c r="C322">
        <v>4</v>
      </c>
      <c r="D322">
        <v>32768</v>
      </c>
      <c r="E322">
        <v>952468</v>
      </c>
      <c r="F322">
        <v>761372</v>
      </c>
    </row>
    <row r="323" spans="1:6">
      <c r="A323" s="5" t="s">
        <v>3383</v>
      </c>
      <c r="B323">
        <v>1</v>
      </c>
      <c r="C323">
        <v>8</v>
      </c>
      <c r="D323">
        <v>16384</v>
      </c>
      <c r="E323">
        <v>548965</v>
      </c>
      <c r="F323">
        <v>54289</v>
      </c>
    </row>
    <row r="324" spans="1:6">
      <c r="A324" s="5" t="s">
        <v>3392</v>
      </c>
      <c r="B324">
        <v>1</v>
      </c>
      <c r="C324">
        <v>8</v>
      </c>
      <c r="D324">
        <v>16384</v>
      </c>
      <c r="E324">
        <v>548990</v>
      </c>
      <c r="F324">
        <v>54366</v>
      </c>
    </row>
    <row r="325" spans="1:6">
      <c r="A325" s="5" t="s">
        <v>3401</v>
      </c>
      <c r="B325">
        <v>1</v>
      </c>
      <c r="C325">
        <v>8</v>
      </c>
      <c r="D325">
        <v>16384</v>
      </c>
      <c r="E325">
        <v>548965</v>
      </c>
      <c r="F325">
        <v>55285</v>
      </c>
    </row>
    <row r="326" spans="1:6">
      <c r="A326" s="5" t="s">
        <v>3410</v>
      </c>
      <c r="B326">
        <v>1</v>
      </c>
      <c r="C326">
        <v>2</v>
      </c>
      <c r="D326">
        <v>4096</v>
      </c>
      <c r="E326">
        <v>3283034</v>
      </c>
      <c r="F326">
        <v>2097666</v>
      </c>
    </row>
    <row r="327" spans="1:6">
      <c r="A327" s="5" t="s">
        <v>3419</v>
      </c>
      <c r="B327">
        <v>1</v>
      </c>
      <c r="C327">
        <v>2</v>
      </c>
      <c r="D327">
        <v>8192</v>
      </c>
      <c r="E327">
        <v>327763</v>
      </c>
      <c r="F327">
        <v>35071</v>
      </c>
    </row>
    <row r="328" spans="1:6">
      <c r="A328" s="5" t="s">
        <v>3428</v>
      </c>
      <c r="B328">
        <v>1</v>
      </c>
      <c r="C328">
        <v>2</v>
      </c>
      <c r="D328">
        <v>8192</v>
      </c>
      <c r="E328">
        <v>131155</v>
      </c>
      <c r="F328">
        <v>41627</v>
      </c>
    </row>
    <row r="329" spans="1:6">
      <c r="A329" s="5" t="s">
        <v>3437</v>
      </c>
      <c r="B329">
        <v>1</v>
      </c>
      <c r="C329">
        <v>1</v>
      </c>
      <c r="D329">
        <v>8192</v>
      </c>
      <c r="E329">
        <v>131158</v>
      </c>
      <c r="F329">
        <v>46594</v>
      </c>
    </row>
    <row r="330" spans="1:6">
      <c r="A330" s="5" t="s">
        <v>3447</v>
      </c>
      <c r="B330">
        <v>1</v>
      </c>
      <c r="C330">
        <v>4</v>
      </c>
      <c r="D330">
        <v>16384</v>
      </c>
      <c r="E330">
        <v>262244</v>
      </c>
      <c r="F330">
        <v>56412</v>
      </c>
    </row>
    <row r="331" spans="1:6">
      <c r="A331" s="5" t="s">
        <v>3457</v>
      </c>
      <c r="B331">
        <v>1</v>
      </c>
      <c r="C331">
        <v>4</v>
      </c>
      <c r="D331">
        <v>16384</v>
      </c>
      <c r="E331">
        <v>262244</v>
      </c>
      <c r="F331">
        <v>56128</v>
      </c>
    </row>
    <row r="332" spans="1:6">
      <c r="A332" s="5" t="s">
        <v>3466</v>
      </c>
      <c r="B332">
        <v>1</v>
      </c>
      <c r="C332">
        <v>4</v>
      </c>
      <c r="D332">
        <v>16384</v>
      </c>
      <c r="E332">
        <v>262244</v>
      </c>
      <c r="F332">
        <v>55516</v>
      </c>
    </row>
    <row r="333" spans="1:6">
      <c r="A333" s="5" t="s">
        <v>3475</v>
      </c>
      <c r="B333">
        <v>1</v>
      </c>
      <c r="C333">
        <v>4</v>
      </c>
      <c r="D333">
        <v>16384</v>
      </c>
      <c r="E333">
        <v>262244</v>
      </c>
      <c r="F333">
        <v>56448</v>
      </c>
    </row>
    <row r="334" spans="1:6">
      <c r="A334" s="5" t="s">
        <v>3484</v>
      </c>
      <c r="B334">
        <v>1</v>
      </c>
      <c r="C334">
        <v>8</v>
      </c>
      <c r="D334">
        <v>32768</v>
      </c>
      <c r="E334">
        <v>309375</v>
      </c>
      <c r="F334">
        <v>69535</v>
      </c>
    </row>
    <row r="335" spans="1:6">
      <c r="A335" s="5" t="s">
        <v>3492</v>
      </c>
      <c r="B335">
        <v>1</v>
      </c>
      <c r="C335">
        <v>1</v>
      </c>
      <c r="D335">
        <v>8192</v>
      </c>
      <c r="E335">
        <v>2602365</v>
      </c>
      <c r="F335">
        <v>2520941</v>
      </c>
    </row>
    <row r="336" spans="1:6">
      <c r="A336" s="5" t="s">
        <v>3501</v>
      </c>
      <c r="B336">
        <v>1</v>
      </c>
      <c r="C336">
        <v>4</v>
      </c>
      <c r="D336">
        <v>36864</v>
      </c>
      <c r="E336">
        <v>1721458</v>
      </c>
      <c r="F336">
        <v>148526</v>
      </c>
    </row>
    <row r="337" spans="1:6">
      <c r="A337" s="5" t="s">
        <v>3511</v>
      </c>
      <c r="B337">
        <v>1</v>
      </c>
      <c r="C337">
        <v>4</v>
      </c>
      <c r="D337">
        <v>36864</v>
      </c>
      <c r="E337">
        <v>1721433</v>
      </c>
      <c r="F337">
        <v>205581</v>
      </c>
    </row>
    <row r="338" spans="1:6">
      <c r="A338" s="5" t="s">
        <v>3520</v>
      </c>
      <c r="B338">
        <v>1</v>
      </c>
      <c r="C338">
        <v>4</v>
      </c>
      <c r="D338">
        <v>16384</v>
      </c>
      <c r="E338">
        <v>262263</v>
      </c>
      <c r="F338">
        <v>56623</v>
      </c>
    </row>
    <row r="339" spans="1:6">
      <c r="A339" s="5" t="s">
        <v>3530</v>
      </c>
      <c r="B339">
        <v>1</v>
      </c>
      <c r="C339">
        <v>4</v>
      </c>
      <c r="D339">
        <v>16384</v>
      </c>
      <c r="E339">
        <v>139384</v>
      </c>
      <c r="F339">
        <v>59468</v>
      </c>
    </row>
    <row r="340" spans="1:6">
      <c r="A340" s="5" t="s">
        <v>3540</v>
      </c>
      <c r="B340">
        <v>1</v>
      </c>
      <c r="C340">
        <v>2</v>
      </c>
      <c r="D340">
        <v>8192</v>
      </c>
      <c r="E340">
        <v>315475</v>
      </c>
      <c r="F340">
        <v>39147</v>
      </c>
    </row>
    <row r="341" spans="1:6">
      <c r="A341" s="5" t="s">
        <v>3550</v>
      </c>
      <c r="B341">
        <v>1</v>
      </c>
      <c r="C341">
        <v>2</v>
      </c>
      <c r="D341">
        <v>8192</v>
      </c>
      <c r="E341">
        <v>151655</v>
      </c>
      <c r="F341">
        <v>75011</v>
      </c>
    </row>
    <row r="342" spans="1:6">
      <c r="A342" s="5" t="s">
        <v>3559</v>
      </c>
      <c r="B342">
        <v>1</v>
      </c>
      <c r="C342">
        <v>2</v>
      </c>
      <c r="D342">
        <v>5120</v>
      </c>
      <c r="E342">
        <v>169054</v>
      </c>
      <c r="F342">
        <v>114130</v>
      </c>
    </row>
    <row r="343" spans="1:6">
      <c r="A343" s="5" t="s">
        <v>3568</v>
      </c>
      <c r="B343">
        <v>1</v>
      </c>
      <c r="C343">
        <v>2</v>
      </c>
      <c r="D343">
        <v>8192</v>
      </c>
      <c r="E343">
        <v>131285</v>
      </c>
      <c r="F343">
        <v>32044</v>
      </c>
    </row>
    <row r="344" spans="1:6">
      <c r="A344" s="5" t="s">
        <v>3575</v>
      </c>
      <c r="B344">
        <v>1</v>
      </c>
      <c r="C344">
        <v>2</v>
      </c>
      <c r="D344">
        <v>8192</v>
      </c>
      <c r="E344">
        <v>131285</v>
      </c>
      <c r="F344">
        <v>37292</v>
      </c>
    </row>
    <row r="345" spans="1:6">
      <c r="A345" s="5" t="s">
        <v>3582</v>
      </c>
      <c r="B345">
        <v>1</v>
      </c>
      <c r="C345">
        <v>4</v>
      </c>
      <c r="D345">
        <v>32768</v>
      </c>
      <c r="E345">
        <v>1163126</v>
      </c>
      <c r="F345">
        <v>871698</v>
      </c>
    </row>
    <row r="346" spans="1:6">
      <c r="A346" s="5" t="s">
        <v>3591</v>
      </c>
      <c r="B346">
        <v>1</v>
      </c>
      <c r="C346">
        <v>4</v>
      </c>
      <c r="D346">
        <v>16384</v>
      </c>
      <c r="E346">
        <v>426072</v>
      </c>
      <c r="F346">
        <v>209664</v>
      </c>
    </row>
    <row r="347" spans="1:6">
      <c r="A347" s="5" t="s">
        <v>3601</v>
      </c>
      <c r="B347">
        <v>1</v>
      </c>
      <c r="C347">
        <v>1</v>
      </c>
      <c r="D347">
        <v>2048</v>
      </c>
      <c r="E347">
        <v>215112</v>
      </c>
      <c r="F347">
        <v>98008</v>
      </c>
    </row>
    <row r="348" spans="1:6">
      <c r="A348" s="5" t="s">
        <v>3611</v>
      </c>
      <c r="B348">
        <v>1</v>
      </c>
      <c r="C348">
        <v>4</v>
      </c>
      <c r="D348">
        <v>32768</v>
      </c>
      <c r="E348">
        <v>1081432</v>
      </c>
      <c r="F348">
        <v>58652</v>
      </c>
    </row>
    <row r="349" spans="1:6">
      <c r="A349" s="5" t="s">
        <v>3620</v>
      </c>
      <c r="B349">
        <v>1</v>
      </c>
      <c r="C349">
        <v>2</v>
      </c>
      <c r="D349">
        <v>16384</v>
      </c>
      <c r="E349">
        <v>935896</v>
      </c>
      <c r="F349">
        <v>935896</v>
      </c>
    </row>
    <row r="350" spans="1:6">
      <c r="A350" s="5" t="s">
        <v>3629</v>
      </c>
      <c r="B350">
        <v>1</v>
      </c>
      <c r="C350">
        <v>2</v>
      </c>
      <c r="D350">
        <v>3072</v>
      </c>
      <c r="E350">
        <v>253889</v>
      </c>
      <c r="F350">
        <v>253889</v>
      </c>
    </row>
    <row r="351" spans="1:6">
      <c r="A351" s="5" t="s">
        <v>3638</v>
      </c>
      <c r="B351">
        <v>1</v>
      </c>
      <c r="C351">
        <v>2</v>
      </c>
      <c r="D351">
        <v>6144</v>
      </c>
      <c r="E351">
        <v>256969</v>
      </c>
      <c r="F351">
        <v>256969</v>
      </c>
    </row>
    <row r="352" spans="1:6">
      <c r="A352" s="5" t="s">
        <v>3647</v>
      </c>
      <c r="B352">
        <v>1</v>
      </c>
      <c r="C352">
        <v>2</v>
      </c>
      <c r="D352">
        <v>9216</v>
      </c>
      <c r="E352">
        <v>9103019</v>
      </c>
      <c r="F352">
        <v>4631091</v>
      </c>
    </row>
    <row r="353" spans="1:6">
      <c r="A353" s="5" t="s">
        <v>3656</v>
      </c>
      <c r="B353">
        <v>1</v>
      </c>
      <c r="C353">
        <v>6</v>
      </c>
      <c r="D353">
        <v>26624</v>
      </c>
      <c r="E353">
        <v>5220629</v>
      </c>
      <c r="F353">
        <v>5220629</v>
      </c>
    </row>
    <row r="354" spans="1:6">
      <c r="A354" s="5" t="s">
        <v>3666</v>
      </c>
      <c r="B354">
        <v>1</v>
      </c>
      <c r="C354">
        <v>8</v>
      </c>
      <c r="D354">
        <v>32768</v>
      </c>
      <c r="E354">
        <v>1234303</v>
      </c>
      <c r="F354">
        <v>1234303</v>
      </c>
    </row>
    <row r="355" spans="1:6">
      <c r="A355" s="5" t="s">
        <v>367</v>
      </c>
      <c r="B355">
        <v>344</v>
      </c>
      <c r="C355">
        <v>1585</v>
      </c>
      <c r="D355">
        <v>5966848</v>
      </c>
      <c r="E355">
        <v>252304246</v>
      </c>
      <c r="F355">
        <v>180290454</v>
      </c>
    </row>
  </sheetData>
  <pageMargins left="0.7" right="0.7" top="0.78740157499999996" bottom="0.78740157499999996" header="0.3" footer="0.3"/>
  <pageSetup orientation="portrait" r:id="rId2"/>
  <customProperties>
    <customPr name="EpmWorksheetKeyString_GUID"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A5DE4-D447-40A2-B14F-30BDE675F89D}">
  <sheetPr codeName="Sheet9"/>
  <dimension ref="A1:K345"/>
  <sheetViews>
    <sheetView workbookViewId="0">
      <selection activeCell="F6" sqref="F6"/>
    </sheetView>
  </sheetViews>
  <sheetFormatPr defaultRowHeight="14.5"/>
  <cols>
    <col min="1" max="1" width="54.54296875" bestFit="1" customWidth="1"/>
    <col min="2" max="2" width="11.453125" bestFit="1" customWidth="1"/>
    <col min="3" max="3" width="9" bestFit="1" customWidth="1"/>
    <col min="4" max="4" width="9" customWidth="1"/>
    <col min="5" max="5" width="8" bestFit="1" customWidth="1"/>
    <col min="6" max="6" width="14.81640625" customWidth="1"/>
    <col min="7" max="7" width="9.81640625" bestFit="1" customWidth="1"/>
    <col min="8" max="8" width="43.1796875" bestFit="1" customWidth="1"/>
    <col min="9" max="9" width="10.1796875" bestFit="1" customWidth="1"/>
    <col min="10" max="10" width="14.81640625" bestFit="1" customWidth="1"/>
    <col min="11" max="11" width="34.453125" bestFit="1" customWidth="1"/>
  </cols>
  <sheetData>
    <row r="1" spans="1:11">
      <c r="A1" t="s">
        <v>239</v>
      </c>
      <c r="B1" t="s">
        <v>240</v>
      </c>
      <c r="C1" t="s">
        <v>241</v>
      </c>
      <c r="D1" t="s">
        <v>253</v>
      </c>
      <c r="E1" t="s">
        <v>254</v>
      </c>
      <c r="F1" t="s">
        <v>280</v>
      </c>
      <c r="G1" t="s">
        <v>281</v>
      </c>
      <c r="H1" t="s">
        <v>306</v>
      </c>
      <c r="I1" t="s">
        <v>303</v>
      </c>
      <c r="J1" t="s">
        <v>304</v>
      </c>
      <c r="K1" t="s">
        <v>305</v>
      </c>
    </row>
    <row r="2" spans="1:11">
      <c r="A2" t="str" cm="1">
        <f t="array" ref="A2:A345">INDEX(_xlfn.XLOOKUP("VM", 'RVTools vInfo'!1:1, 'RVTools vInfo'!2:100000),_xlfn.SEQUENCE(MAX(('RVTools vInfo'!A:A&lt;&gt;"")*ROW('RVTools vInfo'!A:A))-1))</f>
        <v> SPC-Cab-Cluster-P40-Interconnect-WO-R1</v>
      </c>
      <c r="B2" t="str" cm="1">
        <f t="array" ref="B2:B345">INDEX(_xlfn.XLOOKUP("Powerstate", 'RVTools vInfo'!1:1, 'RVTools vInfo'!2:100000),_xlfn.SEQUENCE(MAX(('RVTools vInfo'!A:A&lt;&gt;"")*ROW('RVTools vInfo'!A:A))-1))</f>
        <v>poweredOn</v>
      </c>
      <c r="C2" t="str" cm="1">
        <f t="array" ref="C2:C345">INDEX(_xlfn.XLOOKUP("Template", 'RVTools vInfo'!1:1, 'RVTools vInfo'!2:100000),_xlfn.SEQUENCE(MAX(('RVTools vInfo'!A:A&lt;&gt;"")*ROW('RVTools vInfo'!A:A))-1))</f>
        <v>False</v>
      </c>
      <c r="D2" cm="1">
        <f t="array" ref="D2:D345">INDEX(_xlfn.XLOOKUP("CPUs", 'RVTools vInfo'!1:1, 'RVTools vInfo'!2:100000),_xlfn.SEQUENCE(MAX(('RVTools vInfo'!A:A&lt;&gt;"")*ROW('RVTools vInfo'!A:A))-1))</f>
        <v>8</v>
      </c>
      <c r="E2" cm="1">
        <f t="array" ref="E2:E345">INDEX(_xlfn.XLOOKUP("Memory", 'RVTools vInfo'!1:1, 'RVTools vInfo'!2:100000),_xlfn.SEQUENCE(MAX(('RVTools vInfo'!A:A&lt;&gt;"")*ROW('RVTools vInfo'!A:A))-1))</f>
        <v>14336</v>
      </c>
      <c r="F2" cm="1">
        <f t="array" ref="F2:F345">INDEX(_xlfn.XLOOKUP("Provisioned M*B", 'RVTools vInfo'!1:1, 'RVTools vInfo'!2:100000, ,2),_xlfn.SEQUENCE(MAX(('RVTools vInfo'!A:A&lt;&gt;"")*ROW('RVTools vInfo'!A:A))-1))</f>
        <v>223422</v>
      </c>
      <c r="G2" cm="1">
        <f t="array" ref="G2:G345">INDEX(_xlfn.XLOOKUP("In Use M*B", 'RVTools vInfo'!1:1, 'RVTools vInfo'!2:100000, ,2),_xlfn.SEQUENCE(MAX(('RVTools vInfo'!A:A&lt;&gt;"")*ROW('RVTools vInfo'!A:A))-1))</f>
        <v>223422</v>
      </c>
      <c r="H2" t="str" cm="1">
        <f t="array" ref="H2:H345">INDEX(_xlfn.XLOOKUP("OS according to the configuration file", 'RVTools vInfo'!1:1, 'RVTools vInfo'!2:100000),_xlfn.SEQUENCE(MAX(('RVTools vInfo'!A:A&lt;&gt;"")*ROW('RVTools vInfo'!A:A))-1))</f>
        <v>Other 2.6.x Linux (64-bit)</v>
      </c>
      <c r="I2" t="str" cm="1">
        <f t="array" ref="I2:I345">INDEX(_xlfn.XLOOKUP("Datacenter", 'RVTools vInfo'!1:1, 'RVTools vInfo'!2:100000),_xlfn.SEQUENCE(MAX(('RVTools vInfo'!A:A&lt;&gt;"")*ROW('RVTools vInfo'!A:A))-1))</f>
        <v>SDDC-Datacenter</v>
      </c>
      <c r="J2" t="str" cm="1">
        <f t="array" ref="J2:J345">INDEX(_xlfn.XLOOKUP("Cluster", 'RVTools vInfo'!1:1, 'RVTools vInfo'!2:100000),_xlfn.SEQUENCE(MAX(('RVTools vInfo'!A:A&lt;&gt;"")*ROW('RVTools vInfo'!A:A))-1))</f>
        <v>Cluster-1</v>
      </c>
      <c r="K2" t="str" cm="1">
        <f t="array" ref="K2:K345">INDEX(_xlfn.XLOOKUP("Host", 'RVTools vInfo'!1:1, 'RVTools vInfo'!2:100000),_xlfn.SEQUENCE(MAX(('RVTools vInfo'!A:A&lt;&gt;"")*ROW('RVTools vInfo'!A:A))-1))</f>
        <v>esx07-r06.p01.924da338569e4334878f5.southcentralus.avs.azure.com</v>
      </c>
    </row>
    <row r="3" spans="1:11">
      <c r="A3" t="str">
        <v>Â SPC-Cab-Cluster-P40-Interconnect-IX-R1</v>
      </c>
      <c r="B3" t="str">
        <v>poweredOn</v>
      </c>
      <c r="C3" t="str">
        <v>False</v>
      </c>
      <c r="D3">
        <v>8</v>
      </c>
      <c r="E3">
        <v>3072</v>
      </c>
      <c r="F3">
        <v>7378</v>
      </c>
      <c r="G3">
        <v>7378</v>
      </c>
      <c r="H3" t="str">
        <v>Other Linux (64-bit)</v>
      </c>
      <c r="I3" t="str">
        <v>SDDC-Datacenter</v>
      </c>
      <c r="J3" t="str">
        <v>Cluster-1</v>
      </c>
      <c r="K3" t="str">
        <v>esx13-r08.p01.924da338569e4334878f5.southcentralus.avs.azure.com</v>
      </c>
    </row>
    <row r="4" spans="1:11">
      <c r="A4" t="str">
        <v>Â SPC-Cab-Cluster-P40-Interconnect-NE-R1</v>
      </c>
      <c r="B4" t="str">
        <v>poweredOn</v>
      </c>
      <c r="C4" t="str">
        <v>False</v>
      </c>
      <c r="D4">
        <v>8</v>
      </c>
      <c r="E4">
        <v>3072</v>
      </c>
      <c r="F4">
        <v>7378</v>
      </c>
      <c r="G4">
        <v>7378</v>
      </c>
      <c r="H4" t="str">
        <v>Other Linux (64-bit)</v>
      </c>
      <c r="I4" t="str">
        <v>SDDC-Datacenter</v>
      </c>
      <c r="J4" t="str">
        <v>Cluster-1</v>
      </c>
      <c r="K4" t="str">
        <v>esx01-r15.p01.924da338569e4334878f5.southcentralus.avs.azure.com</v>
      </c>
    </row>
    <row r="5" spans="1:11">
      <c r="A5" t="str">
        <v>ALP083AVMP01</v>
      </c>
      <c r="B5" t="str">
        <v>poweredOn</v>
      </c>
      <c r="C5" t="str">
        <v>False</v>
      </c>
      <c r="D5">
        <v>4</v>
      </c>
      <c r="E5">
        <v>4096</v>
      </c>
      <c r="F5">
        <v>25784</v>
      </c>
      <c r="G5">
        <v>13552</v>
      </c>
      <c r="H5" t="str">
        <v>SUSE Linux Enterprise 11 (64-bit)</v>
      </c>
      <c r="I5" t="str">
        <v>SDDC-Datacenter</v>
      </c>
      <c r="J5" t="str">
        <v>Cluster-1</v>
      </c>
      <c r="K5" t="str">
        <v>esx07-r06.p01.924da338569e4334878f5.southcentralus.avs.azure.com</v>
      </c>
    </row>
    <row r="6" spans="1:11">
      <c r="A6" t="str">
        <v>ALP083AVMP02</v>
      </c>
      <c r="B6" t="str">
        <v>poweredOn</v>
      </c>
      <c r="C6" t="str">
        <v>False</v>
      </c>
      <c r="D6">
        <v>4</v>
      </c>
      <c r="E6">
        <v>4096</v>
      </c>
      <c r="F6">
        <v>25706</v>
      </c>
      <c r="G6">
        <v>18938</v>
      </c>
      <c r="H6" t="str">
        <v>SUSE Linux Enterprise 11 (64-bit)</v>
      </c>
      <c r="I6" t="str">
        <v>SDDC-Datacenter</v>
      </c>
      <c r="J6" t="str">
        <v>Cluster-1</v>
      </c>
      <c r="K6" t="str">
        <v>esx05-r18.p01.924da338569e4334878f5.southcentralus.avs.azure.com</v>
      </c>
    </row>
    <row r="7" spans="1:11">
      <c r="A7" t="str">
        <v>ALP083AVMP03</v>
      </c>
      <c r="B7" t="str">
        <v>poweredOn</v>
      </c>
      <c r="C7" t="str">
        <v>False</v>
      </c>
      <c r="D7">
        <v>4</v>
      </c>
      <c r="E7">
        <v>4096</v>
      </c>
      <c r="F7">
        <v>25779</v>
      </c>
      <c r="G7">
        <v>15571</v>
      </c>
      <c r="H7" t="str">
        <v>SUSE Linux Enterprise 11 (64-bit)</v>
      </c>
      <c r="I7" t="str">
        <v>SDDC-Datacenter</v>
      </c>
      <c r="J7" t="str">
        <v>Cluster-1</v>
      </c>
      <c r="K7" t="str">
        <v>esx18-r09.p01.924da338569e4334878f5.southcentralus.avs.azure.com</v>
      </c>
    </row>
    <row r="8" spans="1:11">
      <c r="A8" t="str">
        <v>ALP083AVMP04</v>
      </c>
      <c r="B8" t="str">
        <v>poweredOn</v>
      </c>
      <c r="C8" t="str">
        <v>False</v>
      </c>
      <c r="D8">
        <v>4</v>
      </c>
      <c r="E8">
        <v>4096</v>
      </c>
      <c r="F8">
        <v>25719</v>
      </c>
      <c r="G8">
        <v>15303</v>
      </c>
      <c r="H8" t="str">
        <v>SUSE Linux Enterprise 11 (64-bit)</v>
      </c>
      <c r="I8" t="str">
        <v>SDDC-Datacenter</v>
      </c>
      <c r="J8" t="str">
        <v>Cluster-1</v>
      </c>
      <c r="K8" t="str">
        <v>esx04-r20.p01.924da338569e4334878f5.southcentralus.avs.azure.com</v>
      </c>
    </row>
    <row r="9" spans="1:11">
      <c r="A9" t="str">
        <v>ALP083AVMP05</v>
      </c>
      <c r="B9" t="str">
        <v>poweredOn</v>
      </c>
      <c r="C9" t="str">
        <v>False</v>
      </c>
      <c r="D9">
        <v>4</v>
      </c>
      <c r="E9">
        <v>4096</v>
      </c>
      <c r="F9">
        <v>25720</v>
      </c>
      <c r="G9">
        <v>13056</v>
      </c>
      <c r="H9" t="str">
        <v>SUSE Linux Enterprise 11 (64-bit)</v>
      </c>
      <c r="I9" t="str">
        <v>SDDC-Datacenter</v>
      </c>
      <c r="J9" t="str">
        <v>Cluster-1</v>
      </c>
      <c r="K9" t="str">
        <v>esx04-r20.p01.924da338569e4334878f5.southcentralus.avs.azure.com</v>
      </c>
    </row>
    <row r="10" spans="1:11">
      <c r="A10" t="str">
        <v>ALPD00ESRA01</v>
      </c>
      <c r="B10" t="str">
        <v>poweredOff</v>
      </c>
      <c r="C10" t="str">
        <v>False</v>
      </c>
      <c r="D10">
        <v>1</v>
      </c>
      <c r="E10">
        <v>4096</v>
      </c>
      <c r="F10">
        <v>70337</v>
      </c>
      <c r="G10">
        <v>9996</v>
      </c>
      <c r="H10" t="str">
        <v>Other (32-bit)</v>
      </c>
      <c r="I10" t="str">
        <v>SDDC-Datacenter</v>
      </c>
      <c r="J10" t="str">
        <v>Cluster-1</v>
      </c>
      <c r="K10" t="str">
        <v>esx07-r06.p01.924da338569e4334878f5.southcentralus.avs.azure.com</v>
      </c>
    </row>
    <row r="11" spans="1:11">
      <c r="A11" t="str">
        <v>ALPD00ESRA02</v>
      </c>
      <c r="B11" t="str">
        <v>poweredOff</v>
      </c>
      <c r="C11" t="str">
        <v>False</v>
      </c>
      <c r="D11">
        <v>1</v>
      </c>
      <c r="E11">
        <v>4096</v>
      </c>
      <c r="F11">
        <v>70337</v>
      </c>
      <c r="G11">
        <v>9996</v>
      </c>
      <c r="H11" t="str">
        <v>Other (32-bit)</v>
      </c>
      <c r="I11" t="str">
        <v>SDDC-Datacenter</v>
      </c>
      <c r="J11" t="str">
        <v>Cluster-1</v>
      </c>
      <c r="K11" t="str">
        <v>esx05-r02.p01.924da338569e4334878f5.southcentralus.avs.azure.com</v>
      </c>
    </row>
    <row r="12" spans="1:11">
      <c r="A12" t="str">
        <v>ALPD00ESRA03</v>
      </c>
      <c r="B12" t="str">
        <v>poweredOff</v>
      </c>
      <c r="C12" t="str">
        <v>False</v>
      </c>
      <c r="D12">
        <v>1</v>
      </c>
      <c r="E12">
        <v>4096</v>
      </c>
      <c r="F12">
        <v>70337</v>
      </c>
      <c r="G12">
        <v>9996</v>
      </c>
      <c r="H12" t="str">
        <v>Other (32-bit)</v>
      </c>
      <c r="I12" t="str">
        <v>SDDC-Datacenter</v>
      </c>
      <c r="J12" t="str">
        <v>Cluster-1</v>
      </c>
      <c r="K12" t="str">
        <v>esx07-r06.p01.924da338569e4334878f5.southcentralus.avs.azure.com</v>
      </c>
    </row>
    <row r="13" spans="1:11">
      <c r="A13" t="str">
        <v>ALPD00ESRA04</v>
      </c>
      <c r="B13" t="str">
        <v>poweredOff</v>
      </c>
      <c r="C13" t="str">
        <v>False</v>
      </c>
      <c r="D13">
        <v>1</v>
      </c>
      <c r="E13">
        <v>4096</v>
      </c>
      <c r="F13">
        <v>70337</v>
      </c>
      <c r="G13">
        <v>9996</v>
      </c>
      <c r="H13" t="str">
        <v>Other (32-bit)</v>
      </c>
      <c r="I13" t="str">
        <v>SDDC-Datacenter</v>
      </c>
      <c r="J13" t="str">
        <v>Cluster-1</v>
      </c>
      <c r="K13" t="str">
        <v>esx10-r05.p01.924da338569e4334878f5.southcentralus.avs.azure.com</v>
      </c>
    </row>
    <row r="14" spans="1:11">
      <c r="A14" t="str">
        <v>ALPD10OMEA01.basspro.net</v>
      </c>
      <c r="B14" t="str">
        <v>poweredOn</v>
      </c>
      <c r="C14" t="str">
        <v>False</v>
      </c>
      <c r="D14">
        <v>2</v>
      </c>
      <c r="E14">
        <v>16384</v>
      </c>
      <c r="F14">
        <v>233884</v>
      </c>
      <c r="G14">
        <v>77963</v>
      </c>
      <c r="H14" t="str">
        <v>Other (32-bit)</v>
      </c>
      <c r="I14" t="str">
        <v>SDDC-Datacenter</v>
      </c>
      <c r="J14" t="str">
        <v>Cluster-1</v>
      </c>
      <c r="K14" t="str">
        <v>esx13-r08.p01.924da338569e4334878f5.southcentralus.avs.azure.com</v>
      </c>
    </row>
    <row r="15" spans="1:11">
      <c r="A15" t="str">
        <v>ALPD20USCA01.basspro.net-Unisphere Central</v>
      </c>
      <c r="B15" t="str">
        <v>poweredOn</v>
      </c>
      <c r="C15" t="str">
        <v>False</v>
      </c>
      <c r="D15">
        <v>4</v>
      </c>
      <c r="E15">
        <v>8192</v>
      </c>
      <c r="F15">
        <v>28759</v>
      </c>
      <c r="G15">
        <v>23415</v>
      </c>
      <c r="H15" t="str">
        <v>SUSE Linux Enterprise 11 (64-bit)</v>
      </c>
      <c r="I15" t="str">
        <v>SDDC-Datacenter</v>
      </c>
      <c r="J15" t="str">
        <v>Cluster-2</v>
      </c>
      <c r="K15" t="str">
        <v>esx13-r03.p01.924da338569e4334878f5.southcentralus.avs.azure.com</v>
      </c>
    </row>
    <row r="16" spans="1:11">
      <c r="A16" t="str">
        <v>ALPD83ALBC01</v>
      </c>
      <c r="B16" t="str">
        <v>poweredOn</v>
      </c>
      <c r="C16" t="str">
        <v>False</v>
      </c>
      <c r="D16">
        <v>8</v>
      </c>
      <c r="E16">
        <v>24576</v>
      </c>
      <c r="F16">
        <v>155743</v>
      </c>
      <c r="G16">
        <v>71715</v>
      </c>
      <c r="H16" t="str">
        <v>Ubuntu Linux (64-bit)</v>
      </c>
      <c r="I16" t="str">
        <v>SDDC-Datacenter</v>
      </c>
      <c r="J16" t="str">
        <v>Cluster-1</v>
      </c>
      <c r="K16" t="str">
        <v>esx01-r15.p01.924da338569e4334878f5.southcentralus.avs.azure.com</v>
      </c>
    </row>
    <row r="17" spans="1:11">
      <c r="A17" t="str">
        <v>ALPD83ALBC02</v>
      </c>
      <c r="B17" t="str">
        <v>poweredOn</v>
      </c>
      <c r="C17" t="str">
        <v>False</v>
      </c>
      <c r="D17">
        <v>8</v>
      </c>
      <c r="E17">
        <v>24576</v>
      </c>
      <c r="F17">
        <v>155743</v>
      </c>
      <c r="G17">
        <v>68423</v>
      </c>
      <c r="H17" t="str">
        <v>Ubuntu Linux (64-bit)</v>
      </c>
      <c r="I17" t="str">
        <v>SDDC-Datacenter</v>
      </c>
      <c r="J17" t="str">
        <v>Cluster-1</v>
      </c>
      <c r="K17" t="str">
        <v>esx05-r16.p01.924da338569e4334878f5.southcentralus.avs.azure.com</v>
      </c>
    </row>
    <row r="18" spans="1:11">
      <c r="A18" t="str">
        <v>ALPD83ALBC03</v>
      </c>
      <c r="B18" t="str">
        <v>poweredOn</v>
      </c>
      <c r="C18" t="str">
        <v>False</v>
      </c>
      <c r="D18">
        <v>8</v>
      </c>
      <c r="E18">
        <v>24576</v>
      </c>
      <c r="F18">
        <v>155743</v>
      </c>
      <c r="G18">
        <v>59915</v>
      </c>
      <c r="H18" t="str">
        <v>Ubuntu Linux (64-bit)</v>
      </c>
      <c r="I18" t="str">
        <v>SDDC-Datacenter</v>
      </c>
      <c r="J18" t="str">
        <v>Cluster-1</v>
      </c>
      <c r="K18" t="str">
        <v>esx05-r18.p01.924da338569e4334878f5.southcentralus.avs.azure.com</v>
      </c>
    </row>
    <row r="19" spans="1:11">
      <c r="A19" t="str">
        <v>ALPD83AXSA01</v>
      </c>
      <c r="B19" t="str">
        <v>poweredOn</v>
      </c>
      <c r="C19" t="str">
        <v>False</v>
      </c>
      <c r="D19">
        <v>2</v>
      </c>
      <c r="E19">
        <v>8192</v>
      </c>
      <c r="F19">
        <v>40000</v>
      </c>
      <c r="G19">
        <v>8197</v>
      </c>
      <c r="H19" t="str">
        <v>Other (32-bit)</v>
      </c>
      <c r="I19" t="str">
        <v>SDDC-Datacenter</v>
      </c>
      <c r="J19" t="str">
        <v>Cluster-1</v>
      </c>
      <c r="K19" t="str">
        <v>esx04-r20.p01.924da338569e4334878f5.southcentralus.avs.azure.com</v>
      </c>
    </row>
    <row r="20" spans="1:11">
      <c r="A20" t="str">
        <v>ALPD83AXSA02</v>
      </c>
      <c r="B20" t="str">
        <v>poweredOn</v>
      </c>
      <c r="C20" t="str">
        <v>False</v>
      </c>
      <c r="D20">
        <v>2</v>
      </c>
      <c r="E20">
        <v>8192</v>
      </c>
      <c r="F20">
        <v>40000</v>
      </c>
      <c r="G20">
        <v>8267</v>
      </c>
      <c r="H20" t="str">
        <v>Other (32-bit)</v>
      </c>
      <c r="I20" t="str">
        <v>SDDC-Datacenter</v>
      </c>
      <c r="J20" t="str">
        <v>Cluster-1</v>
      </c>
      <c r="K20" t="str">
        <v>esx13-r08.p01.924da338569e4334878f5.southcentralus.avs.azure.com</v>
      </c>
    </row>
    <row r="21" spans="1:11">
      <c r="A21" t="str">
        <v>ALPD83DPC01</v>
      </c>
      <c r="B21" t="str">
        <v>poweredOn</v>
      </c>
      <c r="C21" t="str">
        <v>False</v>
      </c>
      <c r="D21">
        <v>4</v>
      </c>
      <c r="E21">
        <v>8192</v>
      </c>
      <c r="F21">
        <v>568285</v>
      </c>
      <c r="G21">
        <v>22293</v>
      </c>
      <c r="H21" t="str">
        <v>SUSE Linux Enterprise 12 (64-bit)</v>
      </c>
      <c r="I21" t="str">
        <v>SDDC-Datacenter</v>
      </c>
      <c r="J21" t="str">
        <v>Cluster-1</v>
      </c>
      <c r="K21" t="str">
        <v>esx05-r18.p01.924da338569e4334878f5.southcentralus.avs.azure.com</v>
      </c>
    </row>
    <row r="22" spans="1:11">
      <c r="A22" t="str">
        <v>ALPD83IIQ01</v>
      </c>
      <c r="B22" t="str">
        <v>poweredOn</v>
      </c>
      <c r="C22" t="str">
        <v>False</v>
      </c>
      <c r="D22">
        <v>2</v>
      </c>
      <c r="E22">
        <v>8192</v>
      </c>
      <c r="F22">
        <v>108185</v>
      </c>
      <c r="G22">
        <v>105273</v>
      </c>
      <c r="H22" t="str">
        <v>CentOS 4/5 or later (64-bit)</v>
      </c>
      <c r="I22" t="str">
        <v>SDDC-Datacenter</v>
      </c>
      <c r="J22" t="str">
        <v>Cluster-1</v>
      </c>
      <c r="K22" t="str">
        <v>esx05-r16.p01.924da338569e4334878f5.southcentralus.avs.azure.com</v>
      </c>
    </row>
    <row r="23" spans="1:11">
      <c r="A23" t="str">
        <v>alpd84vlia01</v>
      </c>
      <c r="B23" t="str">
        <v>poweredOn</v>
      </c>
      <c r="C23" t="str">
        <v>False</v>
      </c>
      <c r="D23">
        <v>16</v>
      </c>
      <c r="E23">
        <v>32768</v>
      </c>
      <c r="F23">
        <v>2639874</v>
      </c>
      <c r="G23">
        <v>67671</v>
      </c>
      <c r="H23" t="str">
        <v>Other 3.x Linux (64-bit)</v>
      </c>
      <c r="I23" t="str">
        <v>SDDC-Datacenter</v>
      </c>
      <c r="J23" t="str">
        <v>Cluster-1</v>
      </c>
      <c r="K23" t="str">
        <v>esx01-r15.p01.924da338569e4334878f5.southcentralus.avs.azure.com</v>
      </c>
    </row>
    <row r="24" spans="1:11">
      <c r="A24" t="str">
        <v>alpd84vlia02</v>
      </c>
      <c r="B24" t="str">
        <v>poweredOn</v>
      </c>
      <c r="C24" t="str">
        <v>False</v>
      </c>
      <c r="D24">
        <v>16</v>
      </c>
      <c r="E24">
        <v>32768</v>
      </c>
      <c r="F24">
        <v>2639874</v>
      </c>
      <c r="G24">
        <v>71569</v>
      </c>
      <c r="H24" t="str">
        <v>Other 3.x Linux (64-bit)</v>
      </c>
      <c r="I24" t="str">
        <v>SDDC-Datacenter</v>
      </c>
      <c r="J24" t="str">
        <v>Cluster-1</v>
      </c>
      <c r="K24" t="str">
        <v>esx04-r20.p01.924da338569e4334878f5.southcentralus.avs.azure.com</v>
      </c>
    </row>
    <row r="25" spans="1:11">
      <c r="A25" t="str">
        <v>alpd84vlia03</v>
      </c>
      <c r="B25" t="str">
        <v>poweredOn</v>
      </c>
      <c r="C25" t="str">
        <v>False</v>
      </c>
      <c r="D25">
        <v>16</v>
      </c>
      <c r="E25">
        <v>32768</v>
      </c>
      <c r="F25">
        <v>2639873</v>
      </c>
      <c r="G25">
        <v>71160</v>
      </c>
      <c r="H25" t="str">
        <v>Other 3.x Linux (64-bit)</v>
      </c>
      <c r="I25" t="str">
        <v>SDDC-Datacenter</v>
      </c>
      <c r="J25" t="str">
        <v>Cluster-1</v>
      </c>
      <c r="K25" t="str">
        <v>esx13-r08.p01.924da338569e4334878f5.southcentralus.avs.azure.com</v>
      </c>
    </row>
    <row r="26" spans="1:11">
      <c r="A26" t="str">
        <v>alpd84vlia04</v>
      </c>
      <c r="B26" t="str">
        <v>poweredOn</v>
      </c>
      <c r="C26" t="str">
        <v>False</v>
      </c>
      <c r="D26">
        <v>16</v>
      </c>
      <c r="E26">
        <v>32768</v>
      </c>
      <c r="F26">
        <v>542720</v>
      </c>
      <c r="G26">
        <v>65428</v>
      </c>
      <c r="H26" t="str">
        <v>Other 3.x Linux (64-bit)</v>
      </c>
      <c r="I26" t="str">
        <v>SDDC-Datacenter</v>
      </c>
      <c r="J26" t="str">
        <v>Cluster-1</v>
      </c>
      <c r="K26" t="str">
        <v>esx05-r14.p01.924da338569e4334878f5.southcentralus.avs.azure.com</v>
      </c>
    </row>
    <row r="27" spans="1:11">
      <c r="A27" t="str">
        <v>avi-sss11</v>
      </c>
      <c r="B27" t="str">
        <v>poweredOff</v>
      </c>
      <c r="C27" t="str">
        <v>False</v>
      </c>
      <c r="D27">
        <v>1</v>
      </c>
      <c r="E27">
        <v>2048</v>
      </c>
      <c r="F27">
        <v>15554</v>
      </c>
      <c r="G27">
        <v>8172</v>
      </c>
      <c r="H27" t="str">
        <v>Ubuntu Linux (64-bit)</v>
      </c>
      <c r="I27" t="str">
        <v>SDDC-Datacenter</v>
      </c>
      <c r="J27" t="str">
        <v>Cluster-1</v>
      </c>
      <c r="K27" t="str">
        <v>esx04-r20.p01.924da338569e4334878f5.southcentralus.avs.azure.com</v>
      </c>
    </row>
    <row r="28" spans="1:11">
      <c r="A28" t="str">
        <v>avi-test2</v>
      </c>
      <c r="B28" t="str">
        <v>poweredOff</v>
      </c>
      <c r="C28" t="str">
        <v>False</v>
      </c>
      <c r="D28">
        <v>1</v>
      </c>
      <c r="E28">
        <v>2048</v>
      </c>
      <c r="F28">
        <v>15554</v>
      </c>
      <c r="G28">
        <v>8172</v>
      </c>
      <c r="H28" t="str">
        <v>Ubuntu Linux (64-bit)</v>
      </c>
      <c r="I28" t="str">
        <v>SDDC-Datacenter</v>
      </c>
      <c r="J28" t="str">
        <v>Cluster-1</v>
      </c>
      <c r="K28" t="str">
        <v>esx05-r16.p01.924da338569e4334878f5.southcentralus.avs.azure.com</v>
      </c>
    </row>
    <row r="29" spans="1:11">
      <c r="A29" t="str">
        <v>BJ-AVS2Test2019</v>
      </c>
      <c r="B29" t="str">
        <v>poweredOn</v>
      </c>
      <c r="C29" t="str">
        <v>False</v>
      </c>
      <c r="D29">
        <v>2</v>
      </c>
      <c r="E29">
        <v>8192</v>
      </c>
      <c r="F29">
        <v>284761</v>
      </c>
      <c r="G29">
        <v>104937</v>
      </c>
      <c r="H29" t="str">
        <v>Microsoft Windows Server 2016 or later (64-bit)</v>
      </c>
      <c r="I29" t="str">
        <v>SDDC-Datacenter</v>
      </c>
      <c r="J29" t="str">
        <v>Cluster-2</v>
      </c>
      <c r="K29" t="str">
        <v>esx22-r15.p01.924da338569e4334878f5.southcentralus.avs.azure.com</v>
      </c>
    </row>
    <row r="30" spans="1:11">
      <c r="A30" t="str">
        <v>evs-vm1</v>
      </c>
      <c r="B30" t="str">
        <v>poweredOff</v>
      </c>
      <c r="C30" t="str">
        <v>False</v>
      </c>
      <c r="D30">
        <v>1</v>
      </c>
      <c r="E30">
        <v>2048</v>
      </c>
      <c r="F30">
        <v>10454</v>
      </c>
      <c r="G30">
        <v>2743</v>
      </c>
      <c r="H30" t="str">
        <v>Debian GNU/Linux 10 (64-bit)</v>
      </c>
      <c r="I30" t="str">
        <v>SDDC-Datacenter</v>
      </c>
      <c r="J30" t="str">
        <v>Cluster-1</v>
      </c>
      <c r="K30" t="str">
        <v>esx10-r05.p01.924da338569e4334878f5.southcentralus.avs.azure.com</v>
      </c>
    </row>
    <row r="31" spans="1:11">
      <c r="A31" t="str">
        <v>lapqk1000it01</v>
      </c>
      <c r="B31" t="str">
        <v>poweredOn</v>
      </c>
      <c r="C31" t="str">
        <v>False</v>
      </c>
      <c r="D31">
        <v>16</v>
      </c>
      <c r="E31">
        <v>32768</v>
      </c>
      <c r="F31">
        <v>7309803</v>
      </c>
      <c r="G31">
        <v>4449359</v>
      </c>
      <c r="H31" t="str">
        <v>FreeBSD Pre-11 versions (64-bit)</v>
      </c>
      <c r="I31" t="str">
        <v>SDDC-Datacenter</v>
      </c>
      <c r="J31" t="str">
        <v>Cluster-3</v>
      </c>
      <c r="K31" t="str">
        <v>esx22-r14.p01.924da338569e4334878f5.southcentralus.avs.azure.com</v>
      </c>
    </row>
    <row r="32" spans="1:11">
      <c r="A32" t="str">
        <v>lapqk2000it01</v>
      </c>
      <c r="B32" t="str">
        <v>poweredOn</v>
      </c>
      <c r="C32" t="str">
        <v>False</v>
      </c>
      <c r="D32">
        <v>2</v>
      </c>
      <c r="E32">
        <v>4096</v>
      </c>
      <c r="F32">
        <v>3149908</v>
      </c>
      <c r="G32">
        <v>2013708</v>
      </c>
      <c r="H32" t="str">
        <v>FreeBSD Pre-11 versions (64-bit)</v>
      </c>
      <c r="I32" t="str">
        <v>SDDC-Datacenter</v>
      </c>
      <c r="J32" t="str">
        <v>Cluster-3</v>
      </c>
      <c r="K32" t="str">
        <v>esx14-r20.p01.924da338569e4334878f5.southcentralus.avs.azure.com</v>
      </c>
    </row>
    <row r="33" spans="1:11">
      <c r="A33" t="str">
        <v>neweugazureprodhost</v>
      </c>
      <c r="B33" t="str">
        <v>poweredOff</v>
      </c>
      <c r="C33" t="str">
        <v>False</v>
      </c>
      <c r="D33">
        <v>2</v>
      </c>
      <c r="E33">
        <v>4096</v>
      </c>
      <c r="F33">
        <v>209109</v>
      </c>
      <c r="G33">
        <v>27628</v>
      </c>
      <c r="H33" t="str">
        <v>Oracle Linux 7 (64-bit)</v>
      </c>
      <c r="I33" t="str">
        <v>SDDC-Datacenter</v>
      </c>
      <c r="J33" t="str">
        <v>Cluster-3</v>
      </c>
      <c r="K33" t="str">
        <v>esx14-r20.p01.924da338569e4334878f5.southcentralus.avs.azure.com</v>
      </c>
    </row>
    <row r="34" spans="1:11">
      <c r="A34" t="str">
        <v>PAPVRBAP01</v>
      </c>
      <c r="B34" t="str">
        <v>poweredOn</v>
      </c>
      <c r="C34" t="str">
        <v>False</v>
      </c>
      <c r="D34">
        <v>4</v>
      </c>
      <c r="E34">
        <v>16384</v>
      </c>
      <c r="F34">
        <v>241752</v>
      </c>
      <c r="G34">
        <v>150736</v>
      </c>
      <c r="H34" t="str">
        <v>Microsoft Windows Server 2012 (64-bit)</v>
      </c>
      <c r="I34" t="str">
        <v>SDDC-Datacenter</v>
      </c>
      <c r="J34" t="str">
        <v>Cluster-4</v>
      </c>
      <c r="K34" t="str">
        <v>esx13-r18.p01.924da338569e4334878f5.southcentralus.avs.azure.com</v>
      </c>
    </row>
    <row r="35" spans="1:11">
      <c r="A35" t="str">
        <v>RHEL7.EUG20200225.Azure.Prod</v>
      </c>
      <c r="B35" t="str">
        <v>poweredOn</v>
      </c>
      <c r="C35" t="str">
        <v>False</v>
      </c>
      <c r="D35">
        <v>2</v>
      </c>
      <c r="E35">
        <v>4096</v>
      </c>
      <c r="F35">
        <v>208980</v>
      </c>
      <c r="G35">
        <v>38520</v>
      </c>
      <c r="H35" t="str">
        <v>Red Hat Enterprise Linux 7 (64-bit)</v>
      </c>
      <c r="I35" t="str">
        <v>SDDC-Datacenter</v>
      </c>
      <c r="J35" t="str">
        <v>Cluster-4</v>
      </c>
      <c r="K35" t="str">
        <v>esx03-r05.p01.924da338569e4334878f5.southcentralus.avs.azure.com</v>
      </c>
    </row>
    <row r="36" spans="1:11">
      <c r="A36" t="str">
        <v>SE_Prod_Avi-se-bqovb</v>
      </c>
      <c r="B36" t="str">
        <v>poweredOn</v>
      </c>
      <c r="C36" t="str">
        <v>False</v>
      </c>
      <c r="D36">
        <v>2</v>
      </c>
      <c r="E36">
        <v>4096</v>
      </c>
      <c r="F36">
        <v>15443</v>
      </c>
      <c r="G36">
        <v>9047</v>
      </c>
      <c r="H36" t="str">
        <v>Ubuntu Linux (64-bit)</v>
      </c>
      <c r="I36" t="str">
        <v>SDDC-Datacenter</v>
      </c>
      <c r="J36" t="str">
        <v>Cluster-1</v>
      </c>
      <c r="K36" t="str">
        <v>esx13-r08.p01.924da338569e4334878f5.southcentralus.avs.azure.com</v>
      </c>
    </row>
    <row r="37" spans="1:11">
      <c r="A37" t="str">
        <v>SE_Prod_Avi-se-fmehq</v>
      </c>
      <c r="B37" t="str">
        <v>poweredOn</v>
      </c>
      <c r="C37" t="str">
        <v>False</v>
      </c>
      <c r="D37">
        <v>2</v>
      </c>
      <c r="E37">
        <v>4096</v>
      </c>
      <c r="F37">
        <v>15443</v>
      </c>
      <c r="G37">
        <v>9103</v>
      </c>
      <c r="H37" t="str">
        <v>Ubuntu Linux (64-bit)</v>
      </c>
      <c r="I37" t="str">
        <v>SDDC-Datacenter</v>
      </c>
      <c r="J37" t="str">
        <v>Cluster-1</v>
      </c>
      <c r="K37" t="str">
        <v>esx05-r02.p01.924da338569e4334878f5.southcentralus.avs.azure.com</v>
      </c>
    </row>
    <row r="38" spans="1:11">
      <c r="A38" t="str">
        <v>SE_Prod_Avi-se-giegm</v>
      </c>
      <c r="B38" t="str">
        <v>poweredOn</v>
      </c>
      <c r="C38" t="str">
        <v>False</v>
      </c>
      <c r="D38">
        <v>2</v>
      </c>
      <c r="E38">
        <v>4096</v>
      </c>
      <c r="F38">
        <v>15443</v>
      </c>
      <c r="G38">
        <v>8983</v>
      </c>
      <c r="H38" t="str">
        <v>Ubuntu Linux (64-bit)</v>
      </c>
      <c r="I38" t="str">
        <v>SDDC-Datacenter</v>
      </c>
      <c r="J38" t="str">
        <v>Cluster-1</v>
      </c>
      <c r="K38" t="str">
        <v>esx05-r16.p01.924da338569e4334878f5.southcentralus.avs.azure.com</v>
      </c>
    </row>
    <row r="39" spans="1:11">
      <c r="A39" t="str">
        <v>SE_Prod_Avi-se-kjzfa</v>
      </c>
      <c r="B39" t="str">
        <v>poweredOn</v>
      </c>
      <c r="C39" t="str">
        <v>False</v>
      </c>
      <c r="D39">
        <v>2</v>
      </c>
      <c r="E39">
        <v>4096</v>
      </c>
      <c r="F39">
        <v>15443</v>
      </c>
      <c r="G39">
        <v>9015</v>
      </c>
      <c r="H39" t="str">
        <v>Ubuntu Linux (64-bit)</v>
      </c>
      <c r="I39" t="str">
        <v>SDDC-Datacenter</v>
      </c>
      <c r="J39" t="str">
        <v>Cluster-1</v>
      </c>
      <c r="K39" t="str">
        <v>esx05-r16.p01.924da338569e4334878f5.southcentralus.avs.azure.com</v>
      </c>
    </row>
    <row r="40" spans="1:11">
      <c r="A40" t="str">
        <v>SHQAGPAP01</v>
      </c>
      <c r="B40" t="str">
        <v>poweredOn</v>
      </c>
      <c r="C40" t="str">
        <v>False</v>
      </c>
      <c r="D40">
        <v>2</v>
      </c>
      <c r="E40">
        <v>4096</v>
      </c>
      <c r="F40">
        <v>260183</v>
      </c>
      <c r="G40">
        <v>73279</v>
      </c>
      <c r="H40" t="str">
        <v>Microsoft Windows Server 2012 (64-bit)</v>
      </c>
      <c r="I40" t="str">
        <v>SDDC-Datacenter</v>
      </c>
      <c r="J40" t="str">
        <v>Cluster-2</v>
      </c>
      <c r="K40" t="str">
        <v>esx19-r20.p01.924da338569e4334878f5.southcentralus.avs.azure.com</v>
      </c>
    </row>
    <row r="41" spans="1:11">
      <c r="A41" t="str">
        <v>SHQBITDP01</v>
      </c>
      <c r="B41" t="str">
        <v>poweredOn</v>
      </c>
      <c r="C41" t="str">
        <v>False</v>
      </c>
      <c r="D41">
        <v>2</v>
      </c>
      <c r="E41">
        <v>69632</v>
      </c>
      <c r="F41">
        <v>2426229</v>
      </c>
      <c r="G41">
        <v>2365981</v>
      </c>
      <c r="H41" t="str">
        <v>Microsoft Windows Server 2012 (64-bit)</v>
      </c>
      <c r="I41" t="str">
        <v>SDDC-Datacenter</v>
      </c>
      <c r="J41" t="str">
        <v>Cluster-1</v>
      </c>
      <c r="K41" t="str">
        <v>esx05-r02.p01.924da338569e4334878f5.southcentralus.avs.azure.com</v>
      </c>
    </row>
    <row r="42" spans="1:11">
      <c r="A42" t="str">
        <v>SHQ-BP-Cluster-P50-Interconnect-IX-R1</v>
      </c>
      <c r="B42" t="str">
        <v>poweredOn</v>
      </c>
      <c r="C42" t="str">
        <v>False</v>
      </c>
      <c r="D42">
        <v>8</v>
      </c>
      <c r="E42">
        <v>3072</v>
      </c>
      <c r="F42">
        <v>5578</v>
      </c>
      <c r="G42">
        <v>5578</v>
      </c>
      <c r="H42" t="str">
        <v>Other Linux (64-bit)</v>
      </c>
      <c r="I42" t="str">
        <v>SDDC-Datacenter</v>
      </c>
      <c r="J42" t="str">
        <v>Cluster-1</v>
      </c>
      <c r="K42" t="str">
        <v>esx01-r15.p01.924da338569e4334878f5.southcentralus.avs.azure.com</v>
      </c>
    </row>
    <row r="43" spans="1:11">
      <c r="A43" t="str">
        <v>SHQ-BP-Cluster-P50-Interconnect-NE-R1</v>
      </c>
      <c r="B43" t="str">
        <v>poweredOn</v>
      </c>
      <c r="C43" t="str">
        <v>False</v>
      </c>
      <c r="D43">
        <v>8</v>
      </c>
      <c r="E43">
        <v>3072</v>
      </c>
      <c r="F43">
        <v>5470</v>
      </c>
      <c r="G43">
        <v>5470</v>
      </c>
      <c r="H43" t="str">
        <v>Other Linux (64-bit)</v>
      </c>
      <c r="I43" t="str">
        <v>SDDC-Datacenter</v>
      </c>
      <c r="J43" t="str">
        <v>Cluster-1</v>
      </c>
      <c r="K43" t="str">
        <v>esx07-r06.p01.924da338569e4334878f5.southcentralus.avs.azure.com</v>
      </c>
    </row>
    <row r="44" spans="1:11">
      <c r="A44" t="str">
        <v>SHQ-BP-Cluster-P50-Interconnect-WO-R1</v>
      </c>
      <c r="B44" t="str">
        <v>poweredOn</v>
      </c>
      <c r="C44" t="str">
        <v>False</v>
      </c>
      <c r="D44">
        <v>8</v>
      </c>
      <c r="E44">
        <v>14336</v>
      </c>
      <c r="F44">
        <v>138408</v>
      </c>
      <c r="G44">
        <v>118900</v>
      </c>
      <c r="H44" t="str">
        <v>Other 2.6.x Linux (64-bit)</v>
      </c>
      <c r="I44" t="str">
        <v>SDDC-Datacenter</v>
      </c>
      <c r="J44" t="str">
        <v>Cluster-1</v>
      </c>
      <c r="K44" t="str">
        <v>esx13-r08.p01.924da338569e4334878f5.southcentralus.avs.azure.com</v>
      </c>
    </row>
    <row r="45" spans="1:11">
      <c r="A45" t="str">
        <v>SHQ-BP-Cluster-P60-Interconnect-IX-R1</v>
      </c>
      <c r="B45" t="str">
        <v>poweredOn</v>
      </c>
      <c r="C45" t="str">
        <v>False</v>
      </c>
      <c r="D45">
        <v>8</v>
      </c>
      <c r="E45">
        <v>3072</v>
      </c>
      <c r="F45">
        <v>5554</v>
      </c>
      <c r="G45">
        <v>5554</v>
      </c>
      <c r="H45" t="str">
        <v>Other Linux (64-bit)</v>
      </c>
      <c r="I45" t="str">
        <v>SDDC-Datacenter</v>
      </c>
      <c r="J45" t="str">
        <v>Cluster-1</v>
      </c>
      <c r="K45" t="str">
        <v>esx18-r09.p01.924da338569e4334878f5.southcentralus.avs.azure.com</v>
      </c>
    </row>
    <row r="46" spans="1:11">
      <c r="A46" t="str">
        <v>SHQ-BP-Cluster-P60-Interconnect-NE-R1</v>
      </c>
      <c r="B46" t="str">
        <v>poweredOn</v>
      </c>
      <c r="C46" t="str">
        <v>False</v>
      </c>
      <c r="D46">
        <v>8</v>
      </c>
      <c r="E46">
        <v>3072</v>
      </c>
      <c r="F46">
        <v>5470</v>
      </c>
      <c r="G46">
        <v>5470</v>
      </c>
      <c r="H46" t="str">
        <v>Other Linux (64-bit)</v>
      </c>
      <c r="I46" t="str">
        <v>SDDC-Datacenter</v>
      </c>
      <c r="J46" t="str">
        <v>Cluster-1</v>
      </c>
      <c r="K46" t="str">
        <v>esx01-r15.p01.924da338569e4334878f5.southcentralus.avs.azure.com</v>
      </c>
    </row>
    <row r="47" spans="1:11">
      <c r="A47" t="str">
        <v>SHQ-BP-Cluster-P60-Interconnect-WO-R1</v>
      </c>
      <c r="B47" t="str">
        <v>poweredOn</v>
      </c>
      <c r="C47" t="str">
        <v>False</v>
      </c>
      <c r="D47">
        <v>8</v>
      </c>
      <c r="E47">
        <v>14336</v>
      </c>
      <c r="F47">
        <v>116831</v>
      </c>
      <c r="G47">
        <v>25855</v>
      </c>
      <c r="H47" t="str">
        <v>Other 2.6.x Linux (64-bit)</v>
      </c>
      <c r="I47" t="str">
        <v>SDDC-Datacenter</v>
      </c>
      <c r="J47" t="str">
        <v>Cluster-1</v>
      </c>
      <c r="K47" t="str">
        <v>esx05-r18.p01.924da338569e4334878f5.southcentralus.avs.azure.com</v>
      </c>
    </row>
    <row r="48" spans="1:11">
      <c r="A48" t="str">
        <v>SHQ-BP-Cluster-P80-Interconnect-IX-R1</v>
      </c>
      <c r="B48" t="str">
        <v>poweredOn</v>
      </c>
      <c r="C48" t="str">
        <v>False</v>
      </c>
      <c r="D48">
        <v>8</v>
      </c>
      <c r="E48">
        <v>3072</v>
      </c>
      <c r="F48">
        <v>5578</v>
      </c>
      <c r="G48">
        <v>5578</v>
      </c>
      <c r="H48" t="str">
        <v>Other Linux (64-bit)</v>
      </c>
      <c r="I48" t="str">
        <v>SDDC-Datacenter</v>
      </c>
      <c r="J48" t="str">
        <v>Cluster-1</v>
      </c>
      <c r="K48" t="str">
        <v>esx05-r14.p01.924da338569e4334878f5.southcentralus.avs.azure.com</v>
      </c>
    </row>
    <row r="49" spans="1:11">
      <c r="A49" t="str">
        <v>SHQ-BP-Cluster-P80-Interconnect-NE-R1</v>
      </c>
      <c r="B49" t="str">
        <v>poweredOn</v>
      </c>
      <c r="C49" t="str">
        <v>False</v>
      </c>
      <c r="D49">
        <v>8</v>
      </c>
      <c r="E49">
        <v>3072</v>
      </c>
      <c r="F49">
        <v>5470</v>
      </c>
      <c r="G49">
        <v>5470</v>
      </c>
      <c r="H49" t="str">
        <v>Other Linux (64-bit)</v>
      </c>
      <c r="I49" t="str">
        <v>SDDC-Datacenter</v>
      </c>
      <c r="J49" t="str">
        <v>Cluster-1</v>
      </c>
      <c r="K49" t="str">
        <v>esx07-r06.p01.924da338569e4334878f5.southcentralus.avs.azure.com</v>
      </c>
    </row>
    <row r="50" spans="1:11">
      <c r="A50" t="str">
        <v>SHQ-BP-Cluster-P80-Interconnect-WO-R1</v>
      </c>
      <c r="B50" t="str">
        <v>poweredOn</v>
      </c>
      <c r="C50" t="str">
        <v>False</v>
      </c>
      <c r="D50">
        <v>8</v>
      </c>
      <c r="E50">
        <v>14336</v>
      </c>
      <c r="F50">
        <v>116831</v>
      </c>
      <c r="G50">
        <v>25815</v>
      </c>
      <c r="H50" t="str">
        <v>Other 2.6.x Linux (64-bit)</v>
      </c>
      <c r="I50" t="str">
        <v>SDDC-Datacenter</v>
      </c>
      <c r="J50" t="str">
        <v>Cluster-1</v>
      </c>
      <c r="K50" t="str">
        <v>esx01-r15.p01.924da338569e4334878f5.southcentralus.avs.azure.com</v>
      </c>
    </row>
    <row r="51" spans="1:11">
      <c r="A51" t="str">
        <v>SHQBPMAP01</v>
      </c>
      <c r="B51" t="str">
        <v>poweredOn</v>
      </c>
      <c r="C51" t="str">
        <v>False</v>
      </c>
      <c r="D51">
        <v>2</v>
      </c>
      <c r="E51">
        <v>8192</v>
      </c>
      <c r="F51">
        <v>246274</v>
      </c>
      <c r="G51">
        <v>229226</v>
      </c>
      <c r="H51" t="str">
        <v>Microsoft Windows Server 2012 (64-bit)</v>
      </c>
      <c r="I51" t="str">
        <v>SDDC-Datacenter</v>
      </c>
      <c r="J51" t="str">
        <v>Cluster-2</v>
      </c>
      <c r="K51" t="str">
        <v>esx10-r06.p01.924da338569e4334878f5.southcentralus.avs.azure.com</v>
      </c>
    </row>
    <row r="52" spans="1:11">
      <c r="A52" t="str">
        <v>SHQ-Cab-Cluster-P10-Interconnect-IX-R1</v>
      </c>
      <c r="B52" t="str">
        <v>poweredOn</v>
      </c>
      <c r="C52" t="str">
        <v>False</v>
      </c>
      <c r="D52">
        <v>8</v>
      </c>
      <c r="E52">
        <v>3072</v>
      </c>
      <c r="F52">
        <v>5594</v>
      </c>
      <c r="G52">
        <v>5594</v>
      </c>
      <c r="H52" t="str">
        <v>Other Linux (64-bit)</v>
      </c>
      <c r="I52" t="str">
        <v>SDDC-Datacenter</v>
      </c>
      <c r="J52" t="str">
        <v>Cluster-1</v>
      </c>
      <c r="K52" t="str">
        <v>esx10-r05.p01.924da338569e4334878f5.southcentralus.avs.azure.com</v>
      </c>
    </row>
    <row r="53" spans="1:11">
      <c r="A53" t="str">
        <v>SHQ-Cab-Cluster-P10-Interconnect-NE-R1</v>
      </c>
      <c r="B53" t="str">
        <v>poweredOn</v>
      </c>
      <c r="C53" t="str">
        <v>False</v>
      </c>
      <c r="D53">
        <v>8</v>
      </c>
      <c r="E53">
        <v>3072</v>
      </c>
      <c r="F53">
        <v>5470</v>
      </c>
      <c r="G53">
        <v>5470</v>
      </c>
      <c r="H53" t="str">
        <v>Other Linux (64-bit)</v>
      </c>
      <c r="I53" t="str">
        <v>SDDC-Datacenter</v>
      </c>
      <c r="J53" t="str">
        <v>Cluster-1</v>
      </c>
      <c r="K53" t="str">
        <v>esx05-r02.p01.924da338569e4334878f5.southcentralus.avs.azure.com</v>
      </c>
    </row>
    <row r="54" spans="1:11">
      <c r="A54" t="str">
        <v>SHQ-Cab-Cluster-P10-Interconnect-WO-R1</v>
      </c>
      <c r="B54" t="str">
        <v>poweredOn</v>
      </c>
      <c r="C54" t="str">
        <v>False</v>
      </c>
      <c r="D54">
        <v>8</v>
      </c>
      <c r="E54">
        <v>14336</v>
      </c>
      <c r="F54">
        <v>138407</v>
      </c>
      <c r="G54">
        <v>118955</v>
      </c>
      <c r="H54" t="str">
        <v>Other 2.6.x Linux (64-bit)</v>
      </c>
      <c r="I54" t="str">
        <v>SDDC-Datacenter</v>
      </c>
      <c r="J54" t="str">
        <v>Cluster-1</v>
      </c>
      <c r="K54" t="str">
        <v>esx05-r14.p01.924da338569e4334878f5.southcentralus.avs.azure.com</v>
      </c>
    </row>
    <row r="55" spans="1:11">
      <c r="A55" t="str">
        <v>SHQ-Cab-Cluster-P20-Interconnect-IX-R1</v>
      </c>
      <c r="B55" t="str">
        <v>poweredOn</v>
      </c>
      <c r="C55" t="str">
        <v>False</v>
      </c>
      <c r="D55">
        <v>8</v>
      </c>
      <c r="E55">
        <v>3072</v>
      </c>
      <c r="F55">
        <v>5578</v>
      </c>
      <c r="G55">
        <v>5578</v>
      </c>
      <c r="H55" t="str">
        <v>Other Linux (64-bit)</v>
      </c>
      <c r="I55" t="str">
        <v>SDDC-Datacenter</v>
      </c>
      <c r="J55" t="str">
        <v>Cluster-1</v>
      </c>
      <c r="K55" t="str">
        <v>esx18-r09.p01.924da338569e4334878f5.southcentralus.avs.azure.com</v>
      </c>
    </row>
    <row r="56" spans="1:11">
      <c r="A56" t="str">
        <v>SHQ-Cab-Cluster-P20-Interconnect-NE-R1</v>
      </c>
      <c r="B56" t="str">
        <v>poweredOn</v>
      </c>
      <c r="C56" t="str">
        <v>False</v>
      </c>
      <c r="D56">
        <v>8</v>
      </c>
      <c r="E56">
        <v>3072</v>
      </c>
      <c r="F56">
        <v>5470</v>
      </c>
      <c r="G56">
        <v>5470</v>
      </c>
      <c r="H56" t="str">
        <v>Other Linux (64-bit)</v>
      </c>
      <c r="I56" t="str">
        <v>SDDC-Datacenter</v>
      </c>
      <c r="J56" t="str">
        <v>Cluster-1</v>
      </c>
      <c r="K56" t="str">
        <v>esx13-r08.p01.924da338569e4334878f5.southcentralus.avs.azure.com</v>
      </c>
    </row>
    <row r="57" spans="1:11">
      <c r="A57" t="str">
        <v>SHQ-Cab-Cluster-P20-Interconnect-WO-R1</v>
      </c>
      <c r="B57" t="str">
        <v>poweredOn</v>
      </c>
      <c r="C57" t="str">
        <v>False</v>
      </c>
      <c r="D57">
        <v>8</v>
      </c>
      <c r="E57">
        <v>14336</v>
      </c>
      <c r="F57">
        <v>138413</v>
      </c>
      <c r="G57">
        <v>119041</v>
      </c>
      <c r="H57" t="str">
        <v>Other 2.6.x Linux (64-bit)</v>
      </c>
      <c r="I57" t="str">
        <v>SDDC-Datacenter</v>
      </c>
      <c r="J57" t="str">
        <v>Cluster-1</v>
      </c>
      <c r="K57" t="str">
        <v>esx05-r16.p01.924da338569e4334878f5.southcentralus.avs.azure.com</v>
      </c>
    </row>
    <row r="58" spans="1:11">
      <c r="A58" t="str">
        <v>SHQ-Cab-Cluster-P30-CP-WO-R1</v>
      </c>
      <c r="B58" t="str">
        <v>poweredOff</v>
      </c>
      <c r="C58" t="str">
        <v>False</v>
      </c>
      <c r="D58">
        <v>8</v>
      </c>
      <c r="E58">
        <v>14336</v>
      </c>
      <c r="F58">
        <v>115455</v>
      </c>
      <c r="G58">
        <v>96</v>
      </c>
      <c r="H58" t="str">
        <v>Other 2.6.x Linux (64-bit)</v>
      </c>
      <c r="I58" t="str">
        <v>SDDC-Datacenter</v>
      </c>
      <c r="J58" t="str">
        <v>Cluster-1</v>
      </c>
      <c r="K58" t="str">
        <v>esx05-r14.p01.924da338569e4334878f5.southcentralus.avs.azure.com</v>
      </c>
    </row>
    <row r="59" spans="1:11">
      <c r="A59" t="str">
        <v>SHQ-Cab-Cluster-P30-Interconnect-IX-R1</v>
      </c>
      <c r="B59" t="str">
        <v>poweredOn</v>
      </c>
      <c r="C59" t="str">
        <v>False</v>
      </c>
      <c r="D59">
        <v>8</v>
      </c>
      <c r="E59">
        <v>3072</v>
      </c>
      <c r="F59">
        <v>5558</v>
      </c>
      <c r="G59">
        <v>5558</v>
      </c>
      <c r="H59" t="str">
        <v>Other Linux (64-bit)</v>
      </c>
      <c r="I59" t="str">
        <v>SDDC-Datacenter</v>
      </c>
      <c r="J59" t="str">
        <v>Cluster-1</v>
      </c>
      <c r="K59" t="str">
        <v>esx05-r02.p01.924da338569e4334878f5.southcentralus.avs.azure.com</v>
      </c>
    </row>
    <row r="60" spans="1:11">
      <c r="A60" t="str">
        <v>SHQ-Cab-Cluster-P30-Interconnect-NE-R1</v>
      </c>
      <c r="B60" t="str">
        <v>poweredOn</v>
      </c>
      <c r="C60" t="str">
        <v>False</v>
      </c>
      <c r="D60">
        <v>8</v>
      </c>
      <c r="E60">
        <v>3072</v>
      </c>
      <c r="F60">
        <v>5474</v>
      </c>
      <c r="G60">
        <v>5474</v>
      </c>
      <c r="H60" t="str">
        <v>Other Linux (64-bit)</v>
      </c>
      <c r="I60" t="str">
        <v>SDDC-Datacenter</v>
      </c>
      <c r="J60" t="str">
        <v>Cluster-1</v>
      </c>
      <c r="K60" t="str">
        <v>esx05-r14.p01.924da338569e4334878f5.southcentralus.avs.azure.com</v>
      </c>
    </row>
    <row r="61" spans="1:11">
      <c r="A61" t="str">
        <v>SHQ-Cab-Cluster-P30-Interconnect-WO-R1</v>
      </c>
      <c r="B61" t="str">
        <v>poweredOn</v>
      </c>
      <c r="C61" t="str">
        <v>False</v>
      </c>
      <c r="D61">
        <v>8</v>
      </c>
      <c r="E61">
        <v>14336</v>
      </c>
      <c r="F61">
        <v>138407</v>
      </c>
      <c r="G61">
        <v>118851</v>
      </c>
      <c r="H61" t="str">
        <v>Other 2.6.x Linux (64-bit)</v>
      </c>
      <c r="I61" t="str">
        <v>SDDC-Datacenter</v>
      </c>
      <c r="J61" t="str">
        <v>Cluster-1</v>
      </c>
      <c r="K61" t="str">
        <v>esx05-r14.p01.924da338569e4334878f5.southcentralus.avs.azure.com</v>
      </c>
    </row>
    <row r="62" spans="1:11">
      <c r="A62" t="str">
        <v>SHQ-Cab-Cluster-P40-Interconnect-IX-R1</v>
      </c>
      <c r="B62" t="str">
        <v>poweredOn</v>
      </c>
      <c r="C62" t="str">
        <v>False</v>
      </c>
      <c r="D62">
        <v>8</v>
      </c>
      <c r="E62">
        <v>3072</v>
      </c>
      <c r="F62">
        <v>5591</v>
      </c>
      <c r="G62">
        <v>5591</v>
      </c>
      <c r="H62" t="str">
        <v>Other Linux (64-bit)</v>
      </c>
      <c r="I62" t="str">
        <v>SDDC-Datacenter</v>
      </c>
      <c r="J62" t="str">
        <v>Cluster-1</v>
      </c>
      <c r="K62" t="str">
        <v>esx13-r08.p01.924da338569e4334878f5.southcentralus.avs.azure.com</v>
      </c>
    </row>
    <row r="63" spans="1:11">
      <c r="A63" t="str">
        <v>SHQ-Cab-Cluster-P40-Interconnect-NE-R1</v>
      </c>
      <c r="B63" t="str">
        <v>poweredOn</v>
      </c>
      <c r="C63" t="str">
        <v>False</v>
      </c>
      <c r="D63">
        <v>8</v>
      </c>
      <c r="E63">
        <v>3072</v>
      </c>
      <c r="F63">
        <v>5466</v>
      </c>
      <c r="G63">
        <v>5466</v>
      </c>
      <c r="H63" t="str">
        <v>Other Linux (64-bit)</v>
      </c>
      <c r="I63" t="str">
        <v>SDDC-Datacenter</v>
      </c>
      <c r="J63" t="str">
        <v>Cluster-1</v>
      </c>
      <c r="K63" t="str">
        <v>esx05-r18.p01.924da338569e4334878f5.southcentralus.avs.azure.com</v>
      </c>
    </row>
    <row r="64" spans="1:11">
      <c r="A64" t="str">
        <v>SHQ-Cab-Cluster-P40-Interconnect-WO-R1</v>
      </c>
      <c r="B64" t="str">
        <v>poweredOn</v>
      </c>
      <c r="C64" t="str">
        <v>False</v>
      </c>
      <c r="D64">
        <v>8</v>
      </c>
      <c r="E64">
        <v>14336</v>
      </c>
      <c r="F64">
        <v>138407</v>
      </c>
      <c r="G64">
        <v>118847</v>
      </c>
      <c r="H64" t="str">
        <v>Other 2.6.x Linux (64-bit)</v>
      </c>
      <c r="I64" t="str">
        <v>SDDC-Datacenter</v>
      </c>
      <c r="J64" t="str">
        <v>Cluster-1</v>
      </c>
      <c r="K64" t="str">
        <v>esx05-r16.p01.924da338569e4334878f5.southcentralus.avs.azure.com</v>
      </c>
    </row>
    <row r="65" spans="1:11">
      <c r="A65" t="str">
        <v>SHQ-Cab-Cluster-P70-Interconnect-IX-R1</v>
      </c>
      <c r="B65" t="str">
        <v>poweredOn</v>
      </c>
      <c r="C65" t="str">
        <v>False</v>
      </c>
      <c r="D65">
        <v>8</v>
      </c>
      <c r="E65">
        <v>3072</v>
      </c>
      <c r="F65">
        <v>5578</v>
      </c>
      <c r="G65">
        <v>5578</v>
      </c>
      <c r="H65" t="str">
        <v>Other Linux (64-bit)</v>
      </c>
      <c r="I65" t="str">
        <v>SDDC-Datacenter</v>
      </c>
      <c r="J65" t="str">
        <v>Cluster-1</v>
      </c>
      <c r="K65" t="str">
        <v>esx07-r06.p01.924da338569e4334878f5.southcentralus.avs.azure.com</v>
      </c>
    </row>
    <row r="66" spans="1:11">
      <c r="A66" t="str">
        <v>SHQ-Cab-Cluster-P70-Interconnect-NE-R1</v>
      </c>
      <c r="B66" t="str">
        <v>poweredOn</v>
      </c>
      <c r="C66" t="str">
        <v>False</v>
      </c>
      <c r="D66">
        <v>8</v>
      </c>
      <c r="E66">
        <v>3072</v>
      </c>
      <c r="F66">
        <v>5470</v>
      </c>
      <c r="G66">
        <v>5470</v>
      </c>
      <c r="H66" t="str">
        <v>Other Linux (64-bit)</v>
      </c>
      <c r="I66" t="str">
        <v>SDDC-Datacenter</v>
      </c>
      <c r="J66" t="str">
        <v>Cluster-1</v>
      </c>
      <c r="K66" t="str">
        <v>esx10-r05.p01.924da338569e4334878f5.southcentralus.avs.azure.com</v>
      </c>
    </row>
    <row r="67" spans="1:11">
      <c r="A67" t="str">
        <v>SHQ-Cab-Cluster-P70-Interconnect-WO-R1</v>
      </c>
      <c r="B67" t="str">
        <v>poweredOn</v>
      </c>
      <c r="C67" t="str">
        <v>False</v>
      </c>
      <c r="D67">
        <v>8</v>
      </c>
      <c r="E67">
        <v>14336</v>
      </c>
      <c r="F67">
        <v>138412</v>
      </c>
      <c r="G67">
        <v>118892</v>
      </c>
      <c r="H67" t="str">
        <v>Other 2.6.x Linux (64-bit)</v>
      </c>
      <c r="I67" t="str">
        <v>SDDC-Datacenter</v>
      </c>
      <c r="J67" t="str">
        <v>Cluster-1</v>
      </c>
      <c r="K67" t="str">
        <v>esx07-r06.p01.924da338569e4334878f5.southcentralus.avs.azure.com</v>
      </c>
    </row>
    <row r="68" spans="1:11">
      <c r="A68" t="str">
        <v>SHQ-Cab-Cluster-P90-Interconnect-IX-R1</v>
      </c>
      <c r="B68" t="str">
        <v>poweredOn</v>
      </c>
      <c r="C68" t="str">
        <v>False</v>
      </c>
      <c r="D68">
        <v>8</v>
      </c>
      <c r="E68">
        <v>3072</v>
      </c>
      <c r="F68">
        <v>5578</v>
      </c>
      <c r="G68">
        <v>5578</v>
      </c>
      <c r="H68" t="str">
        <v>Other Linux (64-bit)</v>
      </c>
      <c r="I68" t="str">
        <v>SDDC-Datacenter</v>
      </c>
      <c r="J68" t="str">
        <v>Cluster-1</v>
      </c>
      <c r="K68" t="str">
        <v>esx18-r09.p01.924da338569e4334878f5.southcentralus.avs.azure.com</v>
      </c>
    </row>
    <row r="69" spans="1:11">
      <c r="A69" t="str">
        <v>SHQ-Cab-Cluster-P90-Interconnect-NE-R1</v>
      </c>
      <c r="B69" t="str">
        <v>poweredOn</v>
      </c>
      <c r="C69" t="str">
        <v>False</v>
      </c>
      <c r="D69">
        <v>8</v>
      </c>
      <c r="E69">
        <v>3072</v>
      </c>
      <c r="F69">
        <v>5466</v>
      </c>
      <c r="G69">
        <v>5466</v>
      </c>
      <c r="H69" t="str">
        <v>Other Linux (64-bit)</v>
      </c>
      <c r="I69" t="str">
        <v>SDDC-Datacenter</v>
      </c>
      <c r="J69" t="str">
        <v>Cluster-1</v>
      </c>
      <c r="K69" t="str">
        <v>esx04-r20.p01.924da338569e4334878f5.southcentralus.avs.azure.com</v>
      </c>
    </row>
    <row r="70" spans="1:11">
      <c r="A70" t="str">
        <v>SHQ-Cab-Cluster-P90-Interconnect-WO-R1</v>
      </c>
      <c r="B70" t="str">
        <v>poweredOn</v>
      </c>
      <c r="C70" t="str">
        <v>False</v>
      </c>
      <c r="D70">
        <v>8</v>
      </c>
      <c r="E70">
        <v>14336</v>
      </c>
      <c r="F70">
        <v>138408</v>
      </c>
      <c r="G70">
        <v>119016</v>
      </c>
      <c r="H70" t="str">
        <v>Other 2.6.x Linux (64-bit)</v>
      </c>
      <c r="I70" t="str">
        <v>SDDC-Datacenter</v>
      </c>
      <c r="J70" t="str">
        <v>Cluster-1</v>
      </c>
      <c r="K70" t="str">
        <v>esx05-r14.p01.924da338569e4334878f5.southcentralus.avs.azure.com</v>
      </c>
    </row>
    <row r="71" spans="1:11">
      <c r="A71" t="str">
        <v>SHQ-Cab-Cluster-PZ60-Interconnect-IX-R1</v>
      </c>
      <c r="B71" t="str">
        <v>poweredOn</v>
      </c>
      <c r="C71" t="str">
        <v>False</v>
      </c>
      <c r="D71">
        <v>8</v>
      </c>
      <c r="E71">
        <v>3072</v>
      </c>
      <c r="F71">
        <v>5542</v>
      </c>
      <c r="G71">
        <v>5542</v>
      </c>
      <c r="H71" t="str">
        <v>Other Linux (64-bit)</v>
      </c>
      <c r="I71" t="str">
        <v>SDDC-Datacenter</v>
      </c>
      <c r="J71" t="str">
        <v>Cluster-1</v>
      </c>
      <c r="K71" t="str">
        <v>esx10-r05.p01.924da338569e4334878f5.southcentralus.avs.azure.com</v>
      </c>
    </row>
    <row r="72" spans="1:11">
      <c r="A72" t="str">
        <v>SHQ-Cab-Cluster-PZ60-Interconnect-NE-R1</v>
      </c>
      <c r="B72" t="str">
        <v>poweredOn</v>
      </c>
      <c r="C72" t="str">
        <v>False</v>
      </c>
      <c r="D72">
        <v>8</v>
      </c>
      <c r="E72">
        <v>3072</v>
      </c>
      <c r="F72">
        <v>5470</v>
      </c>
      <c r="G72">
        <v>5470</v>
      </c>
      <c r="H72" t="str">
        <v>Other Linux (64-bit)</v>
      </c>
      <c r="I72" t="str">
        <v>SDDC-Datacenter</v>
      </c>
      <c r="J72" t="str">
        <v>Cluster-1</v>
      </c>
      <c r="K72" t="str">
        <v>esx10-r05.p01.924da338569e4334878f5.southcentralus.avs.azure.com</v>
      </c>
    </row>
    <row r="73" spans="1:11">
      <c r="A73" t="str">
        <v>SHQ-Cab-Cluster-PZ60-Interconnect-WO-R1</v>
      </c>
      <c r="B73" t="str">
        <v>poweredOn</v>
      </c>
      <c r="C73" t="str">
        <v>False</v>
      </c>
      <c r="D73">
        <v>8</v>
      </c>
      <c r="E73">
        <v>14336</v>
      </c>
      <c r="F73">
        <v>138408</v>
      </c>
      <c r="G73">
        <v>118836</v>
      </c>
      <c r="H73" t="str">
        <v>Other 2.6.x Linux (64-bit)</v>
      </c>
      <c r="I73" t="str">
        <v>SDDC-Datacenter</v>
      </c>
      <c r="J73" t="str">
        <v>Cluster-1</v>
      </c>
      <c r="K73" t="str">
        <v>esx05-r14.p01.924da338569e4334878f5.southcentralus.avs.azure.com</v>
      </c>
    </row>
    <row r="74" spans="1:11">
      <c r="A74" t="str">
        <v>SHQ-Cab-TestDev-CT30-AVS20-Prod-IX-R1</v>
      </c>
      <c r="B74" t="str">
        <v>poweredOn</v>
      </c>
      <c r="C74" t="str">
        <v>False</v>
      </c>
      <c r="D74">
        <v>8</v>
      </c>
      <c r="E74">
        <v>3072</v>
      </c>
      <c r="F74">
        <v>5562</v>
      </c>
      <c r="G74">
        <v>5562</v>
      </c>
      <c r="H74" t="str">
        <v>Other Linux (64-bit)</v>
      </c>
      <c r="I74" t="str">
        <v>SDDC-Datacenter</v>
      </c>
      <c r="J74" t="str">
        <v>Cluster-1</v>
      </c>
      <c r="K74" t="str">
        <v>esx07-r06.p01.924da338569e4334878f5.southcentralus.avs.azure.com</v>
      </c>
    </row>
    <row r="75" spans="1:11">
      <c r="A75" t="str">
        <v>SHQ-Cab-TestDev-CT30-AVS20-Prod-NE-R1</v>
      </c>
      <c r="B75" t="str">
        <v>poweredOn</v>
      </c>
      <c r="C75" t="str">
        <v>False</v>
      </c>
      <c r="D75">
        <v>8</v>
      </c>
      <c r="E75">
        <v>3072</v>
      </c>
      <c r="F75">
        <v>5534</v>
      </c>
      <c r="G75">
        <v>5534</v>
      </c>
      <c r="H75" t="str">
        <v>Other Linux (64-bit)</v>
      </c>
      <c r="I75" t="str">
        <v>SDDC-Datacenter</v>
      </c>
      <c r="J75" t="str">
        <v>Cluster-1</v>
      </c>
      <c r="K75" t="str">
        <v>esx04-r20.p01.924da338569e4334878f5.southcentralus.avs.azure.com</v>
      </c>
    </row>
    <row r="76" spans="1:11">
      <c r="A76" t="str">
        <v>SHQ-Cab-TestDev-CT30-AVS20-Prod-WO-R1</v>
      </c>
      <c r="B76" t="str">
        <v>poweredOn</v>
      </c>
      <c r="C76" t="str">
        <v>False</v>
      </c>
      <c r="D76">
        <v>8</v>
      </c>
      <c r="E76">
        <v>14336</v>
      </c>
      <c r="F76">
        <v>138407</v>
      </c>
      <c r="G76">
        <v>119063</v>
      </c>
      <c r="H76" t="str">
        <v>Other 2.6.x Linux (64-bit)</v>
      </c>
      <c r="I76" t="str">
        <v>SDDC-Datacenter</v>
      </c>
      <c r="J76" t="str">
        <v>Cluster-1</v>
      </c>
      <c r="K76" t="str">
        <v>esx05-r16.p01.924da338569e4334878f5.southcentralus.avs.azure.com</v>
      </c>
    </row>
    <row r="77" spans="1:11">
      <c r="A77" t="str">
        <v>SHQCCAWT01</v>
      </c>
      <c r="B77" t="str">
        <v>poweredOn</v>
      </c>
      <c r="C77" t="str">
        <v>False</v>
      </c>
      <c r="D77">
        <v>2</v>
      </c>
      <c r="E77">
        <v>8192</v>
      </c>
      <c r="F77">
        <v>387156</v>
      </c>
      <c r="G77">
        <v>203536</v>
      </c>
      <c r="H77" t="str">
        <v>Microsoft Windows Server 2012 (64-bit)</v>
      </c>
      <c r="I77" t="str">
        <v>SDDC-Datacenter</v>
      </c>
      <c r="J77" t="str">
        <v>Cluster-4</v>
      </c>
      <c r="K77" t="str">
        <v>esx09-r15.p01.924da338569e4334878f5.southcentralus.avs.azure.com</v>
      </c>
    </row>
    <row r="78" spans="1:11">
      <c r="A78" t="str">
        <v>SHQCCAWT02</v>
      </c>
      <c r="B78" t="str">
        <v>poweredOn</v>
      </c>
      <c r="C78" t="str">
        <v>False</v>
      </c>
      <c r="D78">
        <v>2</v>
      </c>
      <c r="E78">
        <v>8192</v>
      </c>
      <c r="F78">
        <v>516584</v>
      </c>
      <c r="G78">
        <v>516584</v>
      </c>
      <c r="H78" t="str">
        <v>Microsoft Windows Server 2012 (64-bit)</v>
      </c>
      <c r="I78" t="str">
        <v>SDDC-Datacenter</v>
      </c>
      <c r="J78" t="str">
        <v>Cluster-4</v>
      </c>
      <c r="K78" t="str">
        <v>esx03-r05.p01.924da338569e4334878f5.southcentralus.avs.azure.com</v>
      </c>
    </row>
    <row r="79" spans="1:11">
      <c r="A79" t="str">
        <v>SHQCCAWT03</v>
      </c>
      <c r="B79" t="str">
        <v>poweredOn</v>
      </c>
      <c r="C79" t="str">
        <v>False</v>
      </c>
      <c r="D79">
        <v>2</v>
      </c>
      <c r="E79">
        <v>16384</v>
      </c>
      <c r="F79">
        <v>395348</v>
      </c>
      <c r="G79">
        <v>69044</v>
      </c>
      <c r="H79" t="str">
        <v>Microsoft Windows Server 2016 or later (64-bit)</v>
      </c>
      <c r="I79" t="str">
        <v>SDDC-Datacenter</v>
      </c>
      <c r="J79" t="str">
        <v>Cluster-4</v>
      </c>
      <c r="K79" t="str">
        <v>esx11-r06.p01.924da338569e4334878f5.southcentralus.avs.azure.com</v>
      </c>
    </row>
    <row r="80" spans="1:11">
      <c r="A80" t="str">
        <v>SHQCCAWT04</v>
      </c>
      <c r="B80" t="str">
        <v>poweredOn</v>
      </c>
      <c r="C80" t="str">
        <v>False</v>
      </c>
      <c r="D80">
        <v>2</v>
      </c>
      <c r="E80">
        <v>16384</v>
      </c>
      <c r="F80">
        <v>395348</v>
      </c>
      <c r="G80">
        <v>65660</v>
      </c>
      <c r="H80" t="str">
        <v>Microsoft Windows Server 2016 or later (64-bit)</v>
      </c>
      <c r="I80" t="str">
        <v>SDDC-Datacenter</v>
      </c>
      <c r="J80" t="str">
        <v>Cluster-4</v>
      </c>
      <c r="K80" t="str">
        <v>esx03-r05.p01.924da338569e4334878f5.southcentralus.avs.azure.com</v>
      </c>
    </row>
    <row r="81" spans="1:11">
      <c r="A81" t="str">
        <v>SHQCWMAP01</v>
      </c>
      <c r="B81" t="str">
        <v>poweredOn</v>
      </c>
      <c r="C81" t="str">
        <v>False</v>
      </c>
      <c r="D81">
        <v>2</v>
      </c>
      <c r="E81">
        <v>10240</v>
      </c>
      <c r="F81">
        <v>314368</v>
      </c>
      <c r="G81">
        <v>291956</v>
      </c>
      <c r="H81" t="str">
        <v>Microsoft Windows Server 2008 R2 (64-bit)</v>
      </c>
      <c r="I81" t="str">
        <v>SDDC-Datacenter</v>
      </c>
      <c r="J81" t="str">
        <v>Cluster-2</v>
      </c>
      <c r="K81" t="str">
        <v>esx19-r20.p01.924da338569e4334878f5.southcentralus.avs.azure.com</v>
      </c>
    </row>
    <row r="82" spans="1:11">
      <c r="A82" t="str">
        <v>SHQDBAAP02</v>
      </c>
      <c r="B82" t="str">
        <v>poweredOn</v>
      </c>
      <c r="C82" t="str">
        <v>False</v>
      </c>
      <c r="D82">
        <v>2</v>
      </c>
      <c r="E82">
        <v>22528</v>
      </c>
      <c r="F82">
        <v>1090108</v>
      </c>
      <c r="G82">
        <v>1074500</v>
      </c>
      <c r="H82" t="str">
        <v>Microsoft Windows Server 2008 R2 (64-bit)</v>
      </c>
      <c r="I82" t="str">
        <v>SDDC-Datacenter</v>
      </c>
      <c r="J82" t="str">
        <v>Cluster-1</v>
      </c>
      <c r="K82" t="str">
        <v>esx10-r05.p01.924da338569e4334878f5.southcentralus.avs.azure.com</v>
      </c>
    </row>
    <row r="83" spans="1:11">
      <c r="A83" t="str">
        <v>SHQDCHAZSHP</v>
      </c>
      <c r="B83" t="str">
        <v>poweredOn</v>
      </c>
      <c r="C83" t="str">
        <v>False</v>
      </c>
      <c r="D83">
        <v>2</v>
      </c>
      <c r="E83">
        <v>3072</v>
      </c>
      <c r="F83">
        <v>167586</v>
      </c>
      <c r="G83">
        <v>167586</v>
      </c>
      <c r="H83" t="str">
        <v>Microsoft Windows Server 2012 (64-bit)</v>
      </c>
      <c r="I83" t="str">
        <v>SDDC-Datacenter</v>
      </c>
      <c r="J83" t="str">
        <v>Cluster-2</v>
      </c>
      <c r="K83" t="str">
        <v>esx12-r19.p01.924da338569e4334878f5.southcentralus.avs.azure.com</v>
      </c>
    </row>
    <row r="84" spans="1:11">
      <c r="A84" t="str">
        <v>SHQDCSAP01</v>
      </c>
      <c r="B84" t="str">
        <v>poweredOn</v>
      </c>
      <c r="C84" t="str">
        <v>False</v>
      </c>
      <c r="D84">
        <v>2</v>
      </c>
      <c r="E84">
        <v>3072</v>
      </c>
      <c r="F84">
        <v>220247</v>
      </c>
      <c r="G84">
        <v>220247</v>
      </c>
      <c r="H84" t="str">
        <v>Microsoft Windows Server 2012 (64-bit)</v>
      </c>
      <c r="I84" t="str">
        <v>SDDC-Datacenter</v>
      </c>
      <c r="J84" t="str">
        <v>Cluster-2</v>
      </c>
      <c r="K84" t="str">
        <v>esx12-r02.p01.924da338569e4334878f5.southcentralus.avs.azure.com</v>
      </c>
    </row>
    <row r="85" spans="1:11">
      <c r="A85" t="str">
        <v>SHQDSHAP01</v>
      </c>
      <c r="B85" t="str">
        <v>poweredOn</v>
      </c>
      <c r="C85" t="str">
        <v>False</v>
      </c>
      <c r="D85">
        <v>2</v>
      </c>
      <c r="E85">
        <v>3072</v>
      </c>
      <c r="F85">
        <v>219637</v>
      </c>
      <c r="G85">
        <v>219637</v>
      </c>
      <c r="H85" t="str">
        <v>Microsoft Windows Server 2012 (64-bit)</v>
      </c>
      <c r="I85" t="str">
        <v>SDDC-Datacenter</v>
      </c>
      <c r="J85" t="str">
        <v>Cluster-2</v>
      </c>
      <c r="K85" t="str">
        <v>esx19-r20.p01.924da338569e4334878f5.southcentralus.avs.azure.com</v>
      </c>
    </row>
    <row r="86" spans="1:11">
      <c r="A86" t="str">
        <v>SHQDSHAP02</v>
      </c>
      <c r="B86" t="str">
        <v>poweredOn</v>
      </c>
      <c r="C86" t="str">
        <v>False</v>
      </c>
      <c r="D86">
        <v>2</v>
      </c>
      <c r="E86">
        <v>3072</v>
      </c>
      <c r="F86">
        <v>220509</v>
      </c>
      <c r="G86">
        <v>220509</v>
      </c>
      <c r="H86" t="str">
        <v>Microsoft Windows Server 2012 (64-bit)</v>
      </c>
      <c r="I86" t="str">
        <v>SDDC-Datacenter</v>
      </c>
      <c r="J86" t="str">
        <v>Cluster-2</v>
      </c>
      <c r="K86" t="str">
        <v>esx12-r02.p01.924da338569e4334878f5.southcentralus.avs.azure.com</v>
      </c>
    </row>
    <row r="87" spans="1:11">
      <c r="A87" t="str">
        <v>SHQEUGPM01</v>
      </c>
      <c r="B87" t="str">
        <v>poweredOn</v>
      </c>
      <c r="C87" t="str">
        <v>False</v>
      </c>
      <c r="D87">
        <v>2</v>
      </c>
      <c r="E87">
        <v>4096</v>
      </c>
      <c r="F87">
        <v>439380</v>
      </c>
      <c r="G87">
        <v>182924</v>
      </c>
      <c r="H87" t="str">
        <v>Oracle Linux 4/5 or later (64-bit)</v>
      </c>
      <c r="I87" t="str">
        <v>SDDC-Datacenter</v>
      </c>
      <c r="J87" t="str">
        <v>Cluster-3</v>
      </c>
      <c r="K87" t="str">
        <v>esx14-r20.p01.924da338569e4334878f5.southcentralus.avs.azure.com</v>
      </c>
    </row>
    <row r="88" spans="1:11">
      <c r="A88" t="str">
        <v>SHQEUGPM02</v>
      </c>
      <c r="B88" t="str">
        <v>poweredOn</v>
      </c>
      <c r="C88" t="str">
        <v>False</v>
      </c>
      <c r="D88">
        <v>2</v>
      </c>
      <c r="E88">
        <v>8192</v>
      </c>
      <c r="F88">
        <v>326039</v>
      </c>
      <c r="G88">
        <v>326039</v>
      </c>
      <c r="H88" t="str">
        <v>Oracle Linux 4/5 or later (64-bit)</v>
      </c>
      <c r="I88" t="str">
        <v>SDDC-Datacenter</v>
      </c>
      <c r="J88" t="str">
        <v>Cluster-3</v>
      </c>
      <c r="K88" t="str">
        <v>esx08-r17.p01.924da338569e4334878f5.southcentralus.avs.azure.com</v>
      </c>
    </row>
    <row r="89" spans="1:11">
      <c r="A89" t="str">
        <v>SHQEVTCRYPT1</v>
      </c>
      <c r="B89" t="str">
        <v>poweredOn</v>
      </c>
      <c r="C89" t="str">
        <v>False</v>
      </c>
      <c r="D89">
        <v>1</v>
      </c>
      <c r="E89">
        <v>4096</v>
      </c>
      <c r="F89">
        <v>127059</v>
      </c>
      <c r="G89">
        <v>71435</v>
      </c>
      <c r="H89" t="str">
        <v>Microsoft Windows Server 2012 (64-bit)</v>
      </c>
      <c r="I89" t="str">
        <v>SDDC-Datacenter</v>
      </c>
      <c r="J89" t="str">
        <v>Cluster-1</v>
      </c>
      <c r="K89" t="str">
        <v>esx05-r14.p01.924da338569e4334878f5.southcentralus.avs.azure.com</v>
      </c>
    </row>
    <row r="90" spans="1:11">
      <c r="A90" t="str">
        <v>SHQFASAP01</v>
      </c>
      <c r="B90" t="str">
        <v>poweredOn</v>
      </c>
      <c r="C90" t="str">
        <v>False</v>
      </c>
      <c r="D90">
        <v>2</v>
      </c>
      <c r="E90">
        <v>4096</v>
      </c>
      <c r="F90">
        <v>467817</v>
      </c>
      <c r="G90">
        <v>467817</v>
      </c>
      <c r="H90" t="str">
        <v>Microsoft Windows Server 2012 (64-bit)</v>
      </c>
      <c r="I90" t="str">
        <v>SDDC-Datacenter</v>
      </c>
      <c r="J90" t="str">
        <v>Cluster-2</v>
      </c>
      <c r="K90" t="str">
        <v>esx01-r21.p01.924da338569e4334878f5.southcentralus.avs.azure.com</v>
      </c>
    </row>
    <row r="91" spans="1:11">
      <c r="A91" t="str">
        <v>SHQFASAP10</v>
      </c>
      <c r="B91" t="str">
        <v>poweredOn</v>
      </c>
      <c r="C91" t="str">
        <v>False</v>
      </c>
      <c r="D91">
        <v>1</v>
      </c>
      <c r="E91">
        <v>4096</v>
      </c>
      <c r="F91">
        <v>271727</v>
      </c>
      <c r="G91">
        <v>173915</v>
      </c>
      <c r="H91" t="str">
        <v>Microsoft Windows Server 2008 R2 (64-bit)</v>
      </c>
      <c r="I91" t="str">
        <v>SDDC-Datacenter</v>
      </c>
      <c r="J91" t="str">
        <v>Cluster-1</v>
      </c>
      <c r="K91" t="str">
        <v>esx05-r18.p01.924da338569e4334878f5.southcentralus.avs.azure.com</v>
      </c>
    </row>
    <row r="92" spans="1:11">
      <c r="A92" t="str">
        <v>SHQGSFAD01</v>
      </c>
      <c r="B92" t="str">
        <v>poweredOn</v>
      </c>
      <c r="C92" t="str">
        <v>False</v>
      </c>
      <c r="D92">
        <v>1</v>
      </c>
      <c r="E92">
        <v>4096</v>
      </c>
      <c r="F92">
        <v>188498</v>
      </c>
      <c r="G92">
        <v>76138</v>
      </c>
      <c r="H92" t="str">
        <v>Microsoft Windows Server 2012 (64-bit)</v>
      </c>
      <c r="I92" t="str">
        <v>SDDC-Datacenter</v>
      </c>
      <c r="J92" t="str">
        <v>Cluster-1</v>
      </c>
      <c r="K92" t="str">
        <v>esx10-r05.p01.924da338569e4334878f5.southcentralus.avs.azure.com</v>
      </c>
    </row>
    <row r="93" spans="1:11">
      <c r="A93" t="str">
        <v>SHQGSFAP01</v>
      </c>
      <c r="B93" t="str">
        <v>poweredOn</v>
      </c>
      <c r="C93" t="str">
        <v>False</v>
      </c>
      <c r="D93">
        <v>2</v>
      </c>
      <c r="E93">
        <v>3072</v>
      </c>
      <c r="F93">
        <v>187481</v>
      </c>
      <c r="G93">
        <v>70413</v>
      </c>
      <c r="H93" t="str">
        <v>Microsoft Windows Server 2012 (64-bit)</v>
      </c>
      <c r="I93" t="str">
        <v>SDDC-Datacenter</v>
      </c>
      <c r="J93" t="str">
        <v>Cluster-2</v>
      </c>
      <c r="K93" t="str">
        <v>esx19-r22.p01.924da338569e4334878f5.southcentralus.avs.azure.com</v>
      </c>
    </row>
    <row r="94" spans="1:11">
      <c r="A94" t="str">
        <v>SHQGSFAP02</v>
      </c>
      <c r="B94" t="str">
        <v>poweredOn</v>
      </c>
      <c r="C94" t="str">
        <v>False</v>
      </c>
      <c r="D94">
        <v>2</v>
      </c>
      <c r="E94">
        <v>3072</v>
      </c>
      <c r="F94">
        <v>167003</v>
      </c>
      <c r="G94">
        <v>74771</v>
      </c>
      <c r="H94" t="str">
        <v>Microsoft Windows Server 2012 (64-bit)</v>
      </c>
      <c r="I94" t="str">
        <v>SDDC-Datacenter</v>
      </c>
      <c r="J94" t="str">
        <v>Cluster-2</v>
      </c>
      <c r="K94" t="str">
        <v>esx22-r15.p01.924da338569e4334878f5.southcentralus.avs.azure.com</v>
      </c>
    </row>
    <row r="95" spans="1:11">
      <c r="A95" t="str">
        <v>SHQHRBAP02</v>
      </c>
      <c r="B95" t="str">
        <v>poweredOn</v>
      </c>
      <c r="C95" t="str">
        <v>False</v>
      </c>
      <c r="D95">
        <v>2</v>
      </c>
      <c r="E95">
        <v>6144</v>
      </c>
      <c r="F95">
        <v>221267</v>
      </c>
      <c r="G95">
        <v>137075</v>
      </c>
      <c r="H95" t="str">
        <v>Microsoft Windows Server 2012 (64-bit)</v>
      </c>
      <c r="I95" t="str">
        <v>SDDC-Datacenter</v>
      </c>
      <c r="J95" t="str">
        <v>Cluster-4</v>
      </c>
      <c r="K95" t="str">
        <v>esx03-r05.p01.924da338569e4334878f5.southcentralus.avs.azure.com</v>
      </c>
    </row>
    <row r="96" spans="1:11">
      <c r="A96" t="str">
        <v>SHQHRBAP03</v>
      </c>
      <c r="B96" t="str">
        <v>poweredOn</v>
      </c>
      <c r="C96" t="str">
        <v>False</v>
      </c>
      <c r="D96">
        <v>2</v>
      </c>
      <c r="E96">
        <v>6144</v>
      </c>
      <c r="F96">
        <v>221267</v>
      </c>
      <c r="G96">
        <v>129755</v>
      </c>
      <c r="H96" t="str">
        <v>Microsoft Windows Server 2012 (64-bit)</v>
      </c>
      <c r="I96" t="str">
        <v>SDDC-Datacenter</v>
      </c>
      <c r="J96" t="str">
        <v>Cluster-4</v>
      </c>
      <c r="K96" t="str">
        <v>esx13-r18.p01.924da338569e4334878f5.southcentralus.avs.azure.com</v>
      </c>
    </row>
    <row r="97" spans="1:11">
      <c r="A97" t="str">
        <v>SHQISSWP01</v>
      </c>
      <c r="B97" t="str">
        <v>poweredOn</v>
      </c>
      <c r="C97" t="str">
        <v>False</v>
      </c>
      <c r="D97">
        <v>2</v>
      </c>
      <c r="E97">
        <v>4096</v>
      </c>
      <c r="F97">
        <v>442720</v>
      </c>
      <c r="G97">
        <v>442720</v>
      </c>
      <c r="H97" t="str">
        <v>Microsoft Windows Server 2012 (64-bit)</v>
      </c>
      <c r="I97" t="str">
        <v>SDDC-Datacenter</v>
      </c>
      <c r="J97" t="str">
        <v>Cluster-2</v>
      </c>
      <c r="K97" t="str">
        <v>esx07-r16.p01.924da338569e4334878f5.southcentralus.avs.azure.com</v>
      </c>
    </row>
    <row r="98" spans="1:11">
      <c r="A98" t="str">
        <v>SHQISSWP02</v>
      </c>
      <c r="B98" t="str">
        <v>poweredOn</v>
      </c>
      <c r="C98" t="str">
        <v>False</v>
      </c>
      <c r="D98">
        <v>2</v>
      </c>
      <c r="E98">
        <v>5120</v>
      </c>
      <c r="F98">
        <v>443306</v>
      </c>
      <c r="G98">
        <v>443306</v>
      </c>
      <c r="H98" t="str">
        <v>Microsoft Windows Server 2012 (64-bit)</v>
      </c>
      <c r="I98" t="str">
        <v>SDDC-Datacenter</v>
      </c>
      <c r="J98" t="str">
        <v>Cluster-2</v>
      </c>
      <c r="K98" t="str">
        <v>esx15-r17.p01.924da338569e4334878f5.southcentralus.avs.azure.com</v>
      </c>
    </row>
    <row r="99" spans="1:11">
      <c r="A99" t="str">
        <v>SHQLOGAP02 (OL6)</v>
      </c>
      <c r="B99" t="str">
        <v>poweredOn</v>
      </c>
      <c r="C99" t="str">
        <v>False</v>
      </c>
      <c r="D99">
        <v>2</v>
      </c>
      <c r="E99">
        <v>4096</v>
      </c>
      <c r="F99">
        <v>1265846</v>
      </c>
      <c r="G99">
        <v>724270</v>
      </c>
      <c r="H99" t="str">
        <v>Red Hat Enterprise Linux 6 (64-bit)</v>
      </c>
      <c r="I99" t="str">
        <v>SDDC-Datacenter</v>
      </c>
      <c r="J99" t="str">
        <v>Cluster-4</v>
      </c>
      <c r="K99" t="str">
        <v>esx11-r06.p01.924da338569e4334878f5.southcentralus.avs.azure.com</v>
      </c>
    </row>
    <row r="100" spans="1:11">
      <c r="A100" t="str">
        <v>SHQMAPAP01</v>
      </c>
      <c r="B100" t="str">
        <v>poweredOn</v>
      </c>
      <c r="C100" t="str">
        <v>False</v>
      </c>
      <c r="D100">
        <v>2</v>
      </c>
      <c r="E100">
        <v>6144</v>
      </c>
      <c r="F100">
        <v>237361</v>
      </c>
      <c r="G100">
        <v>237361</v>
      </c>
      <c r="H100" t="str">
        <v>Microsoft Windows Server 2012 (64-bit)</v>
      </c>
      <c r="I100" t="str">
        <v>SDDC-Datacenter</v>
      </c>
      <c r="J100" t="str">
        <v>Cluster-2</v>
      </c>
      <c r="K100" t="str">
        <v>esx13-r03.p01.924da338569e4334878f5.southcentralus.avs.azure.com</v>
      </c>
    </row>
    <row r="101" spans="1:11">
      <c r="A101" t="str">
        <v>SHQ-Prod-Cab-DMZ-Cluster-PZ00-SM-IX-R1</v>
      </c>
      <c r="B101" t="str">
        <v>poweredOn</v>
      </c>
      <c r="C101" t="str">
        <v>False</v>
      </c>
      <c r="D101">
        <v>8</v>
      </c>
      <c r="E101">
        <v>3072</v>
      </c>
      <c r="F101">
        <v>5526</v>
      </c>
      <c r="G101">
        <v>5526</v>
      </c>
      <c r="H101" t="str">
        <v>Other Linux (64-bit)</v>
      </c>
      <c r="I101" t="str">
        <v>SDDC-Datacenter</v>
      </c>
      <c r="J101" t="str">
        <v>Cluster-1</v>
      </c>
      <c r="K101" t="str">
        <v>esx05-r14.p01.924da338569e4334878f5.southcentralus.avs.azure.com</v>
      </c>
    </row>
    <row r="102" spans="1:11">
      <c r="A102" t="str">
        <v>SHQ-Prod-Cab-DMZ-Cluster-PZ00-SM-NE-R1</v>
      </c>
      <c r="B102" t="str">
        <v>poweredOn</v>
      </c>
      <c r="C102" t="str">
        <v>False</v>
      </c>
      <c r="D102">
        <v>8</v>
      </c>
      <c r="E102">
        <v>3072</v>
      </c>
      <c r="F102">
        <v>5470</v>
      </c>
      <c r="G102">
        <v>5470</v>
      </c>
      <c r="H102" t="str">
        <v>Other Linux (64-bit)</v>
      </c>
      <c r="I102" t="str">
        <v>SDDC-Datacenter</v>
      </c>
      <c r="J102" t="str">
        <v>Cluster-1</v>
      </c>
      <c r="K102" t="str">
        <v>esx05-r18.p01.924da338569e4334878f5.southcentralus.avs.azure.com</v>
      </c>
    </row>
    <row r="103" spans="1:11">
      <c r="A103" t="str">
        <v>SHQ-Prod-Cab-DMZ-Cluster-PZ00-SM-WO-R1</v>
      </c>
      <c r="B103" t="str">
        <v>poweredOn</v>
      </c>
      <c r="C103" t="str">
        <v>False</v>
      </c>
      <c r="D103">
        <v>8</v>
      </c>
      <c r="E103">
        <v>14336</v>
      </c>
      <c r="F103">
        <v>116831</v>
      </c>
      <c r="G103">
        <v>25731</v>
      </c>
      <c r="H103" t="str">
        <v>Other 2.6.x Linux (64-bit)</v>
      </c>
      <c r="I103" t="str">
        <v>SDDC-Datacenter</v>
      </c>
      <c r="J103" t="str">
        <v>Cluster-1</v>
      </c>
      <c r="K103" t="str">
        <v>esx13-r08.p01.924da338569e4334878f5.southcentralus.avs.azure.com</v>
      </c>
    </row>
    <row r="104" spans="1:11">
      <c r="A104" t="str">
        <v>SHQ-Prod-Cab-DMZ-Cluster-PZ50-SM-IX-R1</v>
      </c>
      <c r="B104" t="str">
        <v>poweredOn</v>
      </c>
      <c r="C104" t="str">
        <v>False</v>
      </c>
      <c r="D104">
        <v>8</v>
      </c>
      <c r="E104">
        <v>3072</v>
      </c>
      <c r="F104">
        <v>5514</v>
      </c>
      <c r="G104">
        <v>5514</v>
      </c>
      <c r="H104" t="str">
        <v>Other Linux (64-bit)</v>
      </c>
      <c r="I104" t="str">
        <v>SDDC-Datacenter</v>
      </c>
      <c r="J104" t="str">
        <v>Cluster-1</v>
      </c>
      <c r="K104" t="str">
        <v>esx10-r05.p01.924da338569e4334878f5.southcentralus.avs.azure.com</v>
      </c>
    </row>
    <row r="105" spans="1:11">
      <c r="A105" t="str">
        <v>SHQ-Prod-Cab-DMZ-Cluster-PZ50-SM-NE-R1</v>
      </c>
      <c r="B105" t="str">
        <v>poweredOn</v>
      </c>
      <c r="C105" t="str">
        <v>False</v>
      </c>
      <c r="D105">
        <v>8</v>
      </c>
      <c r="E105">
        <v>3072</v>
      </c>
      <c r="F105">
        <v>5470</v>
      </c>
      <c r="G105">
        <v>5470</v>
      </c>
      <c r="H105" t="str">
        <v>Other Linux (64-bit)</v>
      </c>
      <c r="I105" t="str">
        <v>SDDC-Datacenter</v>
      </c>
      <c r="J105" t="str">
        <v>Cluster-1</v>
      </c>
      <c r="K105" t="str">
        <v>esx18-r09.p01.924da338569e4334878f5.southcentralus.avs.azure.com</v>
      </c>
    </row>
    <row r="106" spans="1:11">
      <c r="A106" t="str">
        <v>SHQ-Prod-Cab-DMZ-Cluster-PZ50-SM-WO-R1</v>
      </c>
      <c r="B106" t="str">
        <v>poweredOn</v>
      </c>
      <c r="C106" t="str">
        <v>False</v>
      </c>
      <c r="D106">
        <v>8</v>
      </c>
      <c r="E106">
        <v>14336</v>
      </c>
      <c r="F106">
        <v>116831</v>
      </c>
      <c r="G106">
        <v>25615</v>
      </c>
      <c r="H106" t="str">
        <v>Other 2.6.x Linux (64-bit)</v>
      </c>
      <c r="I106" t="str">
        <v>SDDC-Datacenter</v>
      </c>
      <c r="J106" t="str">
        <v>Cluster-1</v>
      </c>
      <c r="K106" t="str">
        <v>esx13-r08.p01.924da338569e4334878f5.southcentralus.avs.azure.com</v>
      </c>
    </row>
    <row r="107" spans="1:11">
      <c r="A107" t="str">
        <v>SHQ-Prod-Cab-DMZ-Cluster-PZ90-SM-IX-R1</v>
      </c>
      <c r="B107" t="str">
        <v>poweredOn</v>
      </c>
      <c r="C107" t="str">
        <v>False</v>
      </c>
      <c r="D107">
        <v>8</v>
      </c>
      <c r="E107">
        <v>3072</v>
      </c>
      <c r="F107">
        <v>5558</v>
      </c>
      <c r="G107">
        <v>5558</v>
      </c>
      <c r="H107" t="str">
        <v>Other Linux (64-bit)</v>
      </c>
      <c r="I107" t="str">
        <v>SDDC-Datacenter</v>
      </c>
      <c r="J107" t="str">
        <v>Cluster-1</v>
      </c>
      <c r="K107" t="str">
        <v>esx04-r20.p01.924da338569e4334878f5.southcentralus.avs.azure.com</v>
      </c>
    </row>
    <row r="108" spans="1:11">
      <c r="A108" t="str">
        <v>SHQ-Prod-Cab-DMZ-Cluster-PZ90-SM-NE-R1</v>
      </c>
      <c r="B108" t="str">
        <v>poweredOn</v>
      </c>
      <c r="C108" t="str">
        <v>False</v>
      </c>
      <c r="D108">
        <v>8</v>
      </c>
      <c r="E108">
        <v>3072</v>
      </c>
      <c r="F108">
        <v>5474</v>
      </c>
      <c r="G108">
        <v>5474</v>
      </c>
      <c r="H108" t="str">
        <v>Other Linux (64-bit)</v>
      </c>
      <c r="I108" t="str">
        <v>SDDC-Datacenter</v>
      </c>
      <c r="J108" t="str">
        <v>Cluster-1</v>
      </c>
      <c r="K108" t="str">
        <v>esx04-r20.p01.924da338569e4334878f5.southcentralus.avs.azure.com</v>
      </c>
    </row>
    <row r="109" spans="1:11">
      <c r="A109" t="str">
        <v>SHQ-Prod-Cab-DMZ-Cluster-PZ90-SM-WO-R1</v>
      </c>
      <c r="B109" t="str">
        <v>poweredOn</v>
      </c>
      <c r="C109" t="str">
        <v>False</v>
      </c>
      <c r="D109">
        <v>8</v>
      </c>
      <c r="E109">
        <v>14336</v>
      </c>
      <c r="F109">
        <v>116831</v>
      </c>
      <c r="G109">
        <v>25551</v>
      </c>
      <c r="H109" t="str">
        <v>Other 2.6.x Linux (64-bit)</v>
      </c>
      <c r="I109" t="str">
        <v>SDDC-Datacenter</v>
      </c>
      <c r="J109" t="str">
        <v>Cluster-1</v>
      </c>
      <c r="K109" t="str">
        <v>esx05-r18.p01.924da338569e4334878f5.southcentralus.avs.azure.com</v>
      </c>
    </row>
    <row r="110" spans="1:11">
      <c r="A110" t="str">
        <v>SHQPSTAP01</v>
      </c>
      <c r="B110" t="str">
        <v>poweredOn</v>
      </c>
      <c r="C110" t="str">
        <v>False</v>
      </c>
      <c r="D110">
        <v>2</v>
      </c>
      <c r="E110">
        <v>3072</v>
      </c>
      <c r="F110">
        <v>330840</v>
      </c>
      <c r="G110">
        <v>282216</v>
      </c>
      <c r="H110" t="str">
        <v>Microsoft Windows Server 2012 (64-bit)</v>
      </c>
      <c r="I110" t="str">
        <v>SDDC-Datacenter</v>
      </c>
      <c r="J110" t="str">
        <v>Cluster-2</v>
      </c>
      <c r="K110" t="str">
        <v>esx09-r14.p01.924da338569e4334878f5.southcentralus.avs.azure.com</v>
      </c>
    </row>
    <row r="111" spans="1:11">
      <c r="A111" t="str">
        <v>SHQPSTAP02</v>
      </c>
      <c r="B111" t="str">
        <v>poweredOn</v>
      </c>
      <c r="C111" t="str">
        <v>False</v>
      </c>
      <c r="D111">
        <v>2</v>
      </c>
      <c r="E111">
        <v>6144</v>
      </c>
      <c r="F111">
        <v>170075</v>
      </c>
      <c r="G111">
        <v>102555</v>
      </c>
      <c r="H111" t="str">
        <v>Microsoft Windows Server 2012 (64-bit)</v>
      </c>
      <c r="I111" t="str">
        <v>SDDC-Datacenter</v>
      </c>
      <c r="J111" t="str">
        <v>Cluster-1</v>
      </c>
      <c r="K111" t="str">
        <v>esx05-r18.p01.924da338569e4334878f5.southcentralus.avs.azure.com</v>
      </c>
    </row>
    <row r="112" spans="1:11">
      <c r="A112" t="str">
        <v>SHQSHCAP02</v>
      </c>
      <c r="B112" t="str">
        <v>poweredOn</v>
      </c>
      <c r="C112" t="str">
        <v>False</v>
      </c>
      <c r="D112">
        <v>6</v>
      </c>
      <c r="E112">
        <v>16384</v>
      </c>
      <c r="F112">
        <v>262239</v>
      </c>
      <c r="G112">
        <v>225735</v>
      </c>
      <c r="H112" t="str">
        <v>Microsoft Windows Server 2012 (64-bit)</v>
      </c>
      <c r="I112" t="str">
        <v>SDDC-Datacenter</v>
      </c>
      <c r="J112" t="str">
        <v>Cluster-2</v>
      </c>
      <c r="K112" t="str">
        <v>esx15-r17.p01.924da338569e4334878f5.southcentralus.avs.azure.com</v>
      </c>
    </row>
    <row r="113" spans="1:11">
      <c r="A113" t="str">
        <v>SHQSMSAP01</v>
      </c>
      <c r="B113" t="str">
        <v>poweredOn</v>
      </c>
      <c r="C113" t="str">
        <v>False</v>
      </c>
      <c r="D113">
        <v>8</v>
      </c>
      <c r="E113">
        <v>24576</v>
      </c>
      <c r="F113">
        <v>1334470</v>
      </c>
      <c r="G113">
        <v>1334470</v>
      </c>
      <c r="H113" t="str">
        <v>Microsoft Windows Server 2016 or later (64-bit)</v>
      </c>
      <c r="I113" t="str">
        <v>SDDC-Datacenter</v>
      </c>
      <c r="J113" t="str">
        <v>Cluster-2</v>
      </c>
      <c r="K113" t="str">
        <v>esx19-r09.p01.924da338569e4334878f5.southcentralus.avs.azure.com</v>
      </c>
    </row>
    <row r="114" spans="1:11">
      <c r="A114" t="str">
        <v>SHQSPLAP01</v>
      </c>
      <c r="B114" t="str">
        <v>poweredOn</v>
      </c>
      <c r="C114" t="str">
        <v>False</v>
      </c>
      <c r="D114">
        <v>2</v>
      </c>
      <c r="E114">
        <v>8192</v>
      </c>
      <c r="F114">
        <v>199384</v>
      </c>
      <c r="G114">
        <v>199384</v>
      </c>
      <c r="H114" t="str">
        <v>Microsoft Windows Server 2008 R2 (64-bit)</v>
      </c>
      <c r="I114" t="str">
        <v>SDDC-Datacenter</v>
      </c>
      <c r="J114" t="str">
        <v>Cluster-1</v>
      </c>
      <c r="K114" t="str">
        <v>esx07-r06.p01.924da338569e4334878f5.southcentralus.avs.azure.com</v>
      </c>
    </row>
    <row r="115" spans="1:11">
      <c r="A115" t="str">
        <v>SHQSPLAP03</v>
      </c>
      <c r="B115" t="str">
        <v>poweredOn</v>
      </c>
      <c r="C115" t="str">
        <v>False</v>
      </c>
      <c r="D115">
        <v>2</v>
      </c>
      <c r="E115">
        <v>8192</v>
      </c>
      <c r="F115">
        <v>656246</v>
      </c>
      <c r="G115">
        <v>606398</v>
      </c>
      <c r="H115" t="str">
        <v>Microsoft Windows Server 2008 R2 (64-bit)</v>
      </c>
      <c r="I115" t="str">
        <v>SDDC-Datacenter</v>
      </c>
      <c r="J115" t="str">
        <v>Cluster-1</v>
      </c>
      <c r="K115" t="str">
        <v>esx13-r08.p01.924da338569e4334878f5.southcentralus.avs.azure.com</v>
      </c>
    </row>
    <row r="116" spans="1:11">
      <c r="A116" t="str">
        <v>SHQSPWAP01</v>
      </c>
      <c r="B116" t="str">
        <v>poweredOn</v>
      </c>
      <c r="C116" t="str">
        <v>False</v>
      </c>
      <c r="D116">
        <v>2</v>
      </c>
      <c r="E116">
        <v>6144</v>
      </c>
      <c r="F116">
        <v>1228972</v>
      </c>
      <c r="G116">
        <v>1217632</v>
      </c>
      <c r="H116" t="str">
        <v>Oracle Linux 4/5 or later (64-bit)</v>
      </c>
      <c r="I116" t="str">
        <v>SDDC-Datacenter</v>
      </c>
      <c r="J116" t="str">
        <v>Cluster-3</v>
      </c>
      <c r="K116" t="str">
        <v>esx08-r17.p01.924da338569e4334878f5.southcentralus.avs.azure.com</v>
      </c>
    </row>
    <row r="117" spans="1:11">
      <c r="A117" t="str">
        <v>SHQSPWAP02</v>
      </c>
      <c r="B117" t="str">
        <v>poweredOff</v>
      </c>
      <c r="C117" t="str">
        <v>False</v>
      </c>
      <c r="D117">
        <v>4</v>
      </c>
      <c r="E117">
        <v>12288</v>
      </c>
      <c r="F117">
        <v>483528</v>
      </c>
      <c r="G117">
        <v>312972</v>
      </c>
      <c r="H117" t="str">
        <v>Oracle Linux 4/5 or later (64-bit)</v>
      </c>
      <c r="I117" t="str">
        <v>SDDC-Datacenter</v>
      </c>
      <c r="J117" t="str">
        <v>Cluster-1</v>
      </c>
      <c r="K117" t="str">
        <v>esx10-r05.p01.924da338569e4334878f5.southcentralus.avs.azure.com</v>
      </c>
    </row>
    <row r="118" spans="1:11">
      <c r="A118" t="str">
        <v>SHQSQLDP22</v>
      </c>
      <c r="B118" t="str">
        <v>poweredOn</v>
      </c>
      <c r="C118" t="str">
        <v>False</v>
      </c>
      <c r="D118">
        <v>4</v>
      </c>
      <c r="E118">
        <v>98304</v>
      </c>
      <c r="F118">
        <v>2419524</v>
      </c>
      <c r="G118">
        <v>307864</v>
      </c>
      <c r="H118" t="str">
        <v>Microsoft Windows Server 2012 (64-bit)</v>
      </c>
      <c r="I118" t="str">
        <v>SDDC-Datacenter</v>
      </c>
      <c r="J118" t="str">
        <v>Cluster-4</v>
      </c>
      <c r="K118" t="str">
        <v>esx03-r05.p01.924da338569e4334878f5.southcentralus.avs.azure.com</v>
      </c>
    </row>
    <row r="119" spans="1:11">
      <c r="A119" t="str">
        <v>SHQSQLDP49</v>
      </c>
      <c r="B119" t="str">
        <v>poweredOn</v>
      </c>
      <c r="C119" t="str">
        <v>False</v>
      </c>
      <c r="D119">
        <v>6</v>
      </c>
      <c r="E119">
        <v>65536</v>
      </c>
      <c r="F119">
        <v>3539269</v>
      </c>
      <c r="G119">
        <v>2210077</v>
      </c>
      <c r="H119" t="str">
        <v>Microsoft Windows Server 2012 (64-bit)</v>
      </c>
      <c r="I119" t="str">
        <v>SDDC-Datacenter</v>
      </c>
      <c r="J119" t="str">
        <v>Cluster-4</v>
      </c>
      <c r="K119" t="str">
        <v>esx03-r05.p01.924da338569e4334878f5.southcentralus.avs.azure.com</v>
      </c>
    </row>
    <row r="120" spans="1:11">
      <c r="A120" t="str">
        <v>SHQSQLDP50</v>
      </c>
      <c r="B120" t="str">
        <v>poweredOn</v>
      </c>
      <c r="C120" t="str">
        <v>False</v>
      </c>
      <c r="D120">
        <v>6</v>
      </c>
      <c r="E120">
        <v>65536</v>
      </c>
      <c r="F120">
        <v>3358896</v>
      </c>
      <c r="G120">
        <v>1988304</v>
      </c>
      <c r="H120" t="str">
        <v>Microsoft Windows Server 2012 (64-bit)</v>
      </c>
      <c r="I120" t="str">
        <v>SDDC-Datacenter</v>
      </c>
      <c r="J120" t="str">
        <v>Cluster-4</v>
      </c>
      <c r="K120" t="str">
        <v>esx09-r15.p01.924da338569e4334878f5.southcentralus.avs.azure.com</v>
      </c>
    </row>
    <row r="121" spans="1:11">
      <c r="A121" t="str">
        <v>SHQSQLDP53</v>
      </c>
      <c r="B121" t="str">
        <v>poweredOn</v>
      </c>
      <c r="C121" t="str">
        <v>False</v>
      </c>
      <c r="D121">
        <v>8</v>
      </c>
      <c r="E121">
        <v>30720</v>
      </c>
      <c r="F121">
        <v>2590739</v>
      </c>
      <c r="G121">
        <v>1754827</v>
      </c>
      <c r="H121" t="str">
        <v>Microsoft Windows Server 2012 (64-bit)</v>
      </c>
      <c r="I121" t="str">
        <v>SDDC-Datacenter</v>
      </c>
      <c r="J121" t="str">
        <v>Cluster-4</v>
      </c>
      <c r="K121" t="str">
        <v>esx13-r18.p01.924da338569e4334878f5.southcentralus.avs.azure.com</v>
      </c>
    </row>
    <row r="122" spans="1:11">
      <c r="A122" t="str">
        <v>SHQSQLDP57</v>
      </c>
      <c r="B122" t="str">
        <v>poweredOn</v>
      </c>
      <c r="C122" t="str">
        <v>False</v>
      </c>
      <c r="D122">
        <v>8</v>
      </c>
      <c r="E122">
        <v>65536</v>
      </c>
      <c r="F122">
        <v>764891</v>
      </c>
      <c r="G122">
        <v>670543</v>
      </c>
      <c r="H122" t="str">
        <v>Microsoft Windows Server 2012 (64-bit)</v>
      </c>
      <c r="I122" t="str">
        <v>SDDC-Datacenter</v>
      </c>
      <c r="J122" t="str">
        <v>Cluster-4</v>
      </c>
      <c r="K122" t="str">
        <v>esx11-r06.p01.924da338569e4334878f5.southcentralus.avs.azure.com</v>
      </c>
    </row>
    <row r="123" spans="1:11">
      <c r="A123" t="str">
        <v>SHQSQLDP58</v>
      </c>
      <c r="B123" t="str">
        <v>poweredOn</v>
      </c>
      <c r="C123" t="str">
        <v>False</v>
      </c>
      <c r="D123">
        <v>8</v>
      </c>
      <c r="E123">
        <v>65536</v>
      </c>
      <c r="F123">
        <v>760983</v>
      </c>
      <c r="G123">
        <v>523503</v>
      </c>
      <c r="H123" t="str">
        <v>Microsoft Windows Server 2012 (64-bit)</v>
      </c>
      <c r="I123" t="str">
        <v>SDDC-Datacenter</v>
      </c>
      <c r="J123" t="str">
        <v>Cluster-4</v>
      </c>
      <c r="K123" t="str">
        <v>esx03-r05.p01.924da338569e4334878f5.southcentralus.avs.azure.com</v>
      </c>
    </row>
    <row r="124" spans="1:11">
      <c r="A124" t="str">
        <v>SHQSQLMP01</v>
      </c>
      <c r="B124" t="str">
        <v>poweredOn</v>
      </c>
      <c r="C124" t="str">
        <v>False</v>
      </c>
      <c r="D124">
        <v>3</v>
      </c>
      <c r="E124">
        <v>24576</v>
      </c>
      <c r="F124">
        <v>1099749</v>
      </c>
      <c r="G124">
        <v>923813</v>
      </c>
      <c r="H124" t="str">
        <v>Microsoft Windows Server 2012 (64-bit)</v>
      </c>
      <c r="I124" t="str">
        <v>SDDC-Datacenter</v>
      </c>
      <c r="J124" t="str">
        <v>Cluster-4</v>
      </c>
      <c r="K124" t="str">
        <v>esx13-r18.p01.924da338569e4334878f5.southcentralus.avs.azure.com</v>
      </c>
    </row>
    <row r="125" spans="1:11">
      <c r="A125" t="str">
        <v>SHQTMEAP01</v>
      </c>
      <c r="B125" t="str">
        <v>poweredOn</v>
      </c>
      <c r="C125" t="str">
        <v>False</v>
      </c>
      <c r="D125">
        <v>2</v>
      </c>
      <c r="E125">
        <v>38912</v>
      </c>
      <c r="F125">
        <v>262680</v>
      </c>
      <c r="G125">
        <v>208580</v>
      </c>
      <c r="H125" t="str">
        <v>Oracle Linux 4/5 or later (64-bit)</v>
      </c>
      <c r="I125" t="str">
        <v>SDDC-Datacenter</v>
      </c>
      <c r="J125" t="str">
        <v>Cluster-1</v>
      </c>
      <c r="K125" t="str">
        <v>esx05-r02.p01.924da338569e4334878f5.southcentralus.avs.azure.com</v>
      </c>
    </row>
    <row r="126" spans="1:11">
      <c r="A126" t="str">
        <v>SHQTMEAP02</v>
      </c>
      <c r="B126" t="str">
        <v>poweredOn</v>
      </c>
      <c r="C126" t="str">
        <v>False</v>
      </c>
      <c r="D126">
        <v>2</v>
      </c>
      <c r="E126">
        <v>38912</v>
      </c>
      <c r="F126">
        <v>256089</v>
      </c>
      <c r="G126">
        <v>200593</v>
      </c>
      <c r="H126" t="str">
        <v>Oracle Linux 4/5 or later (64-bit)</v>
      </c>
      <c r="I126" t="str">
        <v>SDDC-Datacenter</v>
      </c>
      <c r="J126" t="str">
        <v>Cluster-1</v>
      </c>
      <c r="K126" t="str">
        <v>esx13-r08.p01.924da338569e4334878f5.southcentralus.avs.azure.com</v>
      </c>
    </row>
    <row r="127" spans="1:11">
      <c r="A127" t="str">
        <v>shqtmeat02</v>
      </c>
      <c r="B127" t="str">
        <v>poweredOn</v>
      </c>
      <c r="C127" t="str">
        <v>False</v>
      </c>
      <c r="D127">
        <v>4</v>
      </c>
      <c r="E127">
        <v>45056</v>
      </c>
      <c r="F127">
        <v>249950</v>
      </c>
      <c r="G127">
        <v>188694</v>
      </c>
      <c r="H127" t="str">
        <v>Oracle Linux 4/5 or later (64-bit)</v>
      </c>
      <c r="I127" t="str">
        <v>SDDC-Datacenter</v>
      </c>
      <c r="J127" t="str">
        <v>Cluster-1</v>
      </c>
      <c r="K127" t="str">
        <v>esx10-r05.p01.924da338569e4334878f5.southcentralus.avs.azure.com</v>
      </c>
    </row>
    <row r="128" spans="1:11">
      <c r="A128" t="str">
        <v>SHQUCCAP60</v>
      </c>
      <c r="B128" t="str">
        <v>poweredOn</v>
      </c>
      <c r="C128" t="str">
        <v>False</v>
      </c>
      <c r="D128">
        <v>4</v>
      </c>
      <c r="E128">
        <v>12288</v>
      </c>
      <c r="F128">
        <v>177471</v>
      </c>
      <c r="G128">
        <v>177471</v>
      </c>
      <c r="H128" t="str">
        <v>Red Hat Enterprise Linux 5 (64-bit)</v>
      </c>
      <c r="I128" t="str">
        <v>SDDC-Datacenter</v>
      </c>
      <c r="J128" t="str">
        <v>Cluster-3</v>
      </c>
      <c r="K128" t="str">
        <v>esx08-r17.p01.924da338569e4334878f5.southcentralus.avs.azure.com</v>
      </c>
    </row>
    <row r="129" spans="1:11">
      <c r="A129" t="str">
        <v>SHQVNIAP01</v>
      </c>
      <c r="B129" t="str">
        <v>poweredOn</v>
      </c>
      <c r="C129" t="str">
        <v>False</v>
      </c>
      <c r="D129">
        <v>6</v>
      </c>
      <c r="E129">
        <v>49152</v>
      </c>
      <c r="F129">
        <v>2402269</v>
      </c>
      <c r="G129">
        <v>1904218</v>
      </c>
      <c r="H129" t="str">
        <v>Ubuntu Linux (64-bit)</v>
      </c>
      <c r="I129" t="str">
        <v>SDDC-Datacenter</v>
      </c>
      <c r="J129" t="str">
        <v>Cluster-1</v>
      </c>
      <c r="K129" t="str">
        <v>esx13-r08.p01.924da338569e4334878f5.southcentralus.avs.azure.com</v>
      </c>
    </row>
    <row r="130" spans="1:11">
      <c r="A130" t="str">
        <v>SHQVNIAP02</v>
      </c>
      <c r="B130" t="str">
        <v>poweredOn</v>
      </c>
      <c r="C130" t="str">
        <v>False</v>
      </c>
      <c r="D130">
        <v>4</v>
      </c>
      <c r="E130">
        <v>12288</v>
      </c>
      <c r="F130">
        <v>494703</v>
      </c>
      <c r="G130">
        <v>386067</v>
      </c>
      <c r="H130" t="str">
        <v>Ubuntu Linux (64-bit)</v>
      </c>
      <c r="I130" t="str">
        <v>SDDC-Datacenter</v>
      </c>
      <c r="J130" t="str">
        <v>Cluster-1</v>
      </c>
      <c r="K130" t="str">
        <v>esx04-r20.p01.924da338569e4334878f5.southcentralus.avs.azure.com</v>
      </c>
    </row>
    <row r="131" spans="1:11">
      <c r="A131" t="str">
        <v>SIDHQDCRPT1</v>
      </c>
      <c r="B131" t="str">
        <v>poweredOn</v>
      </c>
      <c r="C131" t="str">
        <v>False</v>
      </c>
      <c r="D131">
        <v>2</v>
      </c>
      <c r="E131">
        <v>4096</v>
      </c>
      <c r="F131">
        <v>720256</v>
      </c>
      <c r="G131">
        <v>720256</v>
      </c>
      <c r="H131" t="str">
        <v>Microsoft Windows Server 2008 R2 (64-bit)</v>
      </c>
      <c r="I131" t="str">
        <v>SDDC-Datacenter</v>
      </c>
      <c r="J131" t="str">
        <v>Cluster-2</v>
      </c>
      <c r="K131" t="str">
        <v>esx18-r08.p01.924da338569e4334878f5.southcentralus.avs.azure.com</v>
      </c>
    </row>
    <row r="132" spans="1:11">
      <c r="A132" t="str">
        <v>SIDHQDCRPT2</v>
      </c>
      <c r="B132" t="str">
        <v>poweredOn</v>
      </c>
      <c r="C132" t="str">
        <v>False</v>
      </c>
      <c r="D132">
        <v>2</v>
      </c>
      <c r="E132">
        <v>6144</v>
      </c>
      <c r="F132">
        <v>697888</v>
      </c>
      <c r="G132">
        <v>697888</v>
      </c>
      <c r="H132" t="str">
        <v>Microsoft Windows Server 2008 R2 (64-bit)</v>
      </c>
      <c r="I132" t="str">
        <v>SDDC-Datacenter</v>
      </c>
      <c r="J132" t="str">
        <v>Cluster-2</v>
      </c>
      <c r="K132" t="str">
        <v>esx10-r06.p01.924da338569e4334878f5.southcentralus.avs.azure.com</v>
      </c>
    </row>
    <row r="133" spans="1:11">
      <c r="A133" t="str">
        <v>sidhqmiriaproc</v>
      </c>
      <c r="B133" t="str">
        <v>poweredOn</v>
      </c>
      <c r="C133" t="str">
        <v>False</v>
      </c>
      <c r="D133">
        <v>4</v>
      </c>
      <c r="E133">
        <v>8192</v>
      </c>
      <c r="F133">
        <v>376819</v>
      </c>
      <c r="G133">
        <v>172067</v>
      </c>
      <c r="H133" t="str">
        <v>Microsoft Windows Server 2008 R2 (64-bit)</v>
      </c>
      <c r="I133" t="str">
        <v>SDDC-Datacenter</v>
      </c>
      <c r="J133" t="str">
        <v>Cluster-1</v>
      </c>
      <c r="K133" t="str">
        <v>esx18-r09.p01.924da338569e4334878f5.southcentralus.avs.azure.com</v>
      </c>
    </row>
    <row r="134" spans="1:11">
      <c r="A134" t="str">
        <v>SIDHQRTLHMJZJS2</v>
      </c>
      <c r="B134" t="str">
        <v>poweredOn</v>
      </c>
      <c r="C134" t="str">
        <v>False</v>
      </c>
      <c r="D134">
        <v>4</v>
      </c>
      <c r="E134">
        <v>12288</v>
      </c>
      <c r="F134">
        <v>975064</v>
      </c>
      <c r="G134">
        <v>975064</v>
      </c>
      <c r="H134" t="str">
        <v>Microsoft Windows 7 (64-bit)</v>
      </c>
      <c r="I134" t="str">
        <v>SDDC-Datacenter</v>
      </c>
      <c r="J134" t="str">
        <v>Cluster-2</v>
      </c>
      <c r="K134" t="str">
        <v>esx12-r02.p01.924da338569e4334878f5.southcentralus.avs.azure.com</v>
      </c>
    </row>
    <row r="135" spans="1:11">
      <c r="A135" t="str">
        <v>SIDWCSUP5PZDJL1.Cabelas.Corp</v>
      </c>
      <c r="B135" t="str">
        <v>poweredOn</v>
      </c>
      <c r="C135" t="str">
        <v>False</v>
      </c>
      <c r="D135">
        <v>2</v>
      </c>
      <c r="E135">
        <v>8192</v>
      </c>
      <c r="F135">
        <v>421566</v>
      </c>
      <c r="G135">
        <v>421566</v>
      </c>
      <c r="H135" t="str">
        <v>Microsoft Windows 7 (64-bit)</v>
      </c>
      <c r="I135" t="str">
        <v>SDDC-Datacenter</v>
      </c>
      <c r="J135" t="str">
        <v>Cluster-2</v>
      </c>
      <c r="K135" t="str">
        <v>esx15-r17.p01.924da338569e4334878f5.southcentralus.avs.azure.com</v>
      </c>
    </row>
    <row r="136" spans="1:11">
      <c r="A136" t="str">
        <v>sldd10odbd01</v>
      </c>
      <c r="B136" t="str">
        <v>poweredOn</v>
      </c>
      <c r="C136" t="str">
        <v>False</v>
      </c>
      <c r="D136">
        <v>2</v>
      </c>
      <c r="E136">
        <v>61440</v>
      </c>
      <c r="F136">
        <v>3591214</v>
      </c>
      <c r="G136">
        <v>3530434</v>
      </c>
      <c r="H136" t="str">
        <v>Red Hat Enterprise Linux 7 (64-bit)</v>
      </c>
      <c r="I136" t="str">
        <v>SDDC-Datacenter</v>
      </c>
      <c r="J136" t="str">
        <v>Cluster-3</v>
      </c>
      <c r="K136" t="str">
        <v>esx08-r17.p01.924da338569e4334878f5.southcentralus.avs.azure.com</v>
      </c>
    </row>
    <row r="137" spans="1:11">
      <c r="A137" t="str">
        <v>sldd20odbd01</v>
      </c>
      <c r="B137" t="str">
        <v>poweredOn</v>
      </c>
      <c r="C137" t="str">
        <v>False</v>
      </c>
      <c r="D137">
        <v>8</v>
      </c>
      <c r="E137">
        <v>409600</v>
      </c>
      <c r="F137">
        <v>44158866</v>
      </c>
      <c r="G137">
        <v>44158866</v>
      </c>
      <c r="H137" t="str">
        <v>Red Hat Enterprise Linux 7 (64-bit)</v>
      </c>
      <c r="I137" t="str">
        <v>SDDC-Datacenter</v>
      </c>
      <c r="J137" t="str">
        <v>Cluster-2</v>
      </c>
      <c r="K137" t="str">
        <v>esx22-r18.p01.924da338569e4334878f5.southcentralus.avs.azure.com</v>
      </c>
    </row>
    <row r="138" spans="1:11">
      <c r="A138" t="str">
        <v>slpd00arga01</v>
      </c>
      <c r="B138" t="str">
        <v>poweredOff</v>
      </c>
      <c r="C138" t="str">
        <v>False</v>
      </c>
      <c r="D138">
        <v>2</v>
      </c>
      <c r="E138">
        <v>8192</v>
      </c>
      <c r="F138">
        <v>426273</v>
      </c>
      <c r="G138">
        <v>417869</v>
      </c>
      <c r="H138" t="str">
        <v>Red Hat Enterprise Linux 8 (64-bit)</v>
      </c>
      <c r="I138" t="str">
        <v>SDDC-Datacenter</v>
      </c>
      <c r="J138" t="str">
        <v>Cluster-3</v>
      </c>
      <c r="K138" t="str">
        <v>esx14-r20.p01.924da338569e4334878f5.southcentralus.avs.azure.com</v>
      </c>
    </row>
    <row r="139" spans="1:11">
      <c r="A139" t="str">
        <v>slpd00cpaa01</v>
      </c>
      <c r="B139" t="str">
        <v>poweredOn</v>
      </c>
      <c r="C139" t="str">
        <v>False</v>
      </c>
      <c r="D139">
        <v>8</v>
      </c>
      <c r="E139">
        <v>32768</v>
      </c>
      <c r="F139">
        <v>1077527</v>
      </c>
      <c r="G139">
        <v>1077527</v>
      </c>
      <c r="H139" t="str">
        <v>Oracle Linux 7 (64-bit)</v>
      </c>
      <c r="I139" t="str">
        <v>SDDC-Datacenter</v>
      </c>
      <c r="J139" t="str">
        <v>Cluster-3</v>
      </c>
      <c r="K139" t="str">
        <v>esx22-r14.p01.924da338569e4334878f5.southcentralus.avs.azure.com</v>
      </c>
    </row>
    <row r="140" spans="1:11">
      <c r="A140" t="str">
        <v>slpd00dynap01</v>
      </c>
      <c r="B140" t="str">
        <v>poweredOn</v>
      </c>
      <c r="C140" t="str">
        <v>False</v>
      </c>
      <c r="D140">
        <v>8</v>
      </c>
      <c r="E140">
        <v>32768</v>
      </c>
      <c r="F140">
        <v>2539990</v>
      </c>
      <c r="G140">
        <v>2539990</v>
      </c>
      <c r="H140" t="str">
        <v>Oracle Linux 4/5 or later (64-bit)</v>
      </c>
      <c r="I140" t="str">
        <v>SDDC-Datacenter</v>
      </c>
      <c r="J140" t="str">
        <v>Cluster-1</v>
      </c>
      <c r="K140" t="str">
        <v>esx01-r15.p01.924da338569e4334878f5.southcentralus.avs.azure.com</v>
      </c>
    </row>
    <row r="141" spans="1:11">
      <c r="A141" t="str">
        <v>slpd00dynsp01</v>
      </c>
      <c r="B141" t="str">
        <v>poweredOn</v>
      </c>
      <c r="C141" t="str">
        <v>False</v>
      </c>
      <c r="D141">
        <v>2</v>
      </c>
      <c r="E141">
        <v>3072</v>
      </c>
      <c r="F141">
        <v>337448</v>
      </c>
      <c r="G141">
        <v>337448</v>
      </c>
      <c r="H141" t="str">
        <v>Oracle Linux 4/5 or later (64-bit)</v>
      </c>
      <c r="I141" t="str">
        <v>SDDC-Datacenter</v>
      </c>
      <c r="J141" t="str">
        <v>Cluster-1</v>
      </c>
      <c r="K141" t="str">
        <v>esx07-r06.p01.924da338569e4334878f5.southcentralus.avs.azure.com</v>
      </c>
    </row>
    <row r="142" spans="1:11">
      <c r="A142" t="str">
        <v>SLPD00ESBA01</v>
      </c>
      <c r="B142" t="str">
        <v>poweredOn</v>
      </c>
      <c r="C142" t="str">
        <v>False</v>
      </c>
      <c r="D142">
        <v>4</v>
      </c>
      <c r="E142">
        <v>65536</v>
      </c>
      <c r="F142">
        <v>1360996</v>
      </c>
      <c r="G142">
        <v>1360996</v>
      </c>
      <c r="H142" t="str">
        <v>Red Hat Enterprise Linux 8 (64-bit)</v>
      </c>
      <c r="I142" t="str">
        <v>SDDC-Datacenter</v>
      </c>
      <c r="J142" t="str">
        <v>Cluster-3</v>
      </c>
      <c r="K142" t="str">
        <v>esx14-r20.p01.924da338569e4334878f5.southcentralus.avs.azure.com</v>
      </c>
    </row>
    <row r="143" spans="1:11">
      <c r="A143" t="str">
        <v>SLPD00ESBA02</v>
      </c>
      <c r="B143" t="str">
        <v>poweredOn</v>
      </c>
      <c r="C143" t="str">
        <v>False</v>
      </c>
      <c r="D143">
        <v>4</v>
      </c>
      <c r="E143">
        <v>65536</v>
      </c>
      <c r="F143">
        <v>1360995</v>
      </c>
      <c r="G143">
        <v>1360995</v>
      </c>
      <c r="H143" t="str">
        <v>Red Hat Enterprise Linux 8 (64-bit)</v>
      </c>
      <c r="I143" t="str">
        <v>SDDC-Datacenter</v>
      </c>
      <c r="J143" t="str">
        <v>Cluster-3</v>
      </c>
      <c r="K143" t="str">
        <v>esx14-r20.p01.924da338569e4334878f5.southcentralus.avs.azure.com</v>
      </c>
    </row>
    <row r="144" spans="1:11">
      <c r="A144" t="str">
        <v>SLPD00LOGA02</v>
      </c>
      <c r="B144" t="str">
        <v>poweredOn</v>
      </c>
      <c r="C144" t="str">
        <v>False</v>
      </c>
      <c r="D144">
        <v>4</v>
      </c>
      <c r="E144">
        <v>8192</v>
      </c>
      <c r="F144">
        <v>2565547</v>
      </c>
      <c r="G144">
        <v>2565547</v>
      </c>
      <c r="H144" t="str">
        <v>Oracle Linux 8 (64-bit)</v>
      </c>
      <c r="I144" t="str">
        <v>SDDC-Datacenter</v>
      </c>
      <c r="J144" t="str">
        <v>Cluster-1</v>
      </c>
      <c r="K144" t="str">
        <v>esx05-r16.p01.924da338569e4334878f5.southcentralus.avs.azure.com</v>
      </c>
    </row>
    <row r="145" spans="1:11">
      <c r="A145" t="str">
        <v>SLPD00MQMA01</v>
      </c>
      <c r="B145" t="str">
        <v>poweredOn</v>
      </c>
      <c r="C145" t="str">
        <v>False</v>
      </c>
      <c r="D145">
        <v>2</v>
      </c>
      <c r="E145">
        <v>32768</v>
      </c>
      <c r="F145">
        <v>1537173</v>
      </c>
      <c r="G145">
        <v>1537173</v>
      </c>
      <c r="H145" t="str">
        <v>Red Hat Enterprise Linux 8 (64-bit)</v>
      </c>
      <c r="I145" t="str">
        <v>SDDC-Datacenter</v>
      </c>
      <c r="J145" t="str">
        <v>Cluster-3</v>
      </c>
      <c r="K145" t="str">
        <v>esx14-r20.p01.924da338569e4334878f5.southcentralus.avs.azure.com</v>
      </c>
    </row>
    <row r="146" spans="1:11">
      <c r="A146" t="str">
        <v>SLPD00MQMA02</v>
      </c>
      <c r="B146" t="str">
        <v>poweredOn</v>
      </c>
      <c r="C146" t="str">
        <v>False</v>
      </c>
      <c r="D146">
        <v>2</v>
      </c>
      <c r="E146">
        <v>32768</v>
      </c>
      <c r="F146">
        <v>770149</v>
      </c>
      <c r="G146">
        <v>87745</v>
      </c>
      <c r="H146" t="str">
        <v>Red Hat Enterprise Linux 8 (64-bit)</v>
      </c>
      <c r="I146" t="str">
        <v>SDDC-Datacenter</v>
      </c>
      <c r="J146" t="str">
        <v>Cluster-3</v>
      </c>
      <c r="K146" t="str">
        <v>esx22-r14.p01.924da338569e4334878f5.southcentralus.avs.azure.com</v>
      </c>
    </row>
    <row r="147" spans="1:11">
      <c r="A147" t="str">
        <v>SLPD00MQMA03</v>
      </c>
      <c r="B147" t="str">
        <v>poweredOn</v>
      </c>
      <c r="C147" t="str">
        <v>False</v>
      </c>
      <c r="D147">
        <v>2</v>
      </c>
      <c r="E147">
        <v>32768</v>
      </c>
      <c r="F147">
        <v>770137</v>
      </c>
      <c r="G147">
        <v>88061</v>
      </c>
      <c r="H147" t="str">
        <v>Red Hat Enterprise Linux 8 (64-bit)</v>
      </c>
      <c r="I147" t="str">
        <v>SDDC-Datacenter</v>
      </c>
      <c r="J147" t="str">
        <v>Cluster-3</v>
      </c>
      <c r="K147" t="str">
        <v>esx22-r14.p01.924da338569e4334878f5.southcentralus.avs.azure.com</v>
      </c>
    </row>
    <row r="148" spans="1:11">
      <c r="A148" t="str">
        <v>slpd00oema01</v>
      </c>
      <c r="B148" t="str">
        <v>poweredOn</v>
      </c>
      <c r="C148" t="str">
        <v>False</v>
      </c>
      <c r="D148">
        <v>8</v>
      </c>
      <c r="E148">
        <v>24576</v>
      </c>
      <c r="F148">
        <v>1905051</v>
      </c>
      <c r="G148">
        <v>1905051</v>
      </c>
      <c r="H148" t="str">
        <v>Oracle Linux 7 (64-bit)</v>
      </c>
      <c r="I148" t="str">
        <v>SDDC-Datacenter</v>
      </c>
      <c r="J148" t="str">
        <v>Cluster-1</v>
      </c>
      <c r="K148" t="str">
        <v>esx05-r02.p01.924da338569e4334878f5.southcentralus.avs.azure.com</v>
      </c>
    </row>
    <row r="149" spans="1:11">
      <c r="A149" t="str">
        <v>slpd00ol7t01</v>
      </c>
      <c r="B149" t="str">
        <v>poweredOn</v>
      </c>
      <c r="C149" t="str">
        <v>False</v>
      </c>
      <c r="D149">
        <v>8</v>
      </c>
      <c r="E149">
        <v>24576</v>
      </c>
      <c r="F149">
        <v>229474</v>
      </c>
      <c r="G149">
        <v>40862</v>
      </c>
      <c r="H149" t="str">
        <v>Oracle Linux 7 (64-bit)</v>
      </c>
      <c r="I149" t="str">
        <v>SDDC-Datacenter</v>
      </c>
      <c r="J149" t="str">
        <v>Cluster-1</v>
      </c>
      <c r="K149" t="str">
        <v>esx07-r06.p01.924da338569e4334878f5.southcentralus.avs.azure.com</v>
      </c>
    </row>
    <row r="150" spans="1:11">
      <c r="A150" t="str">
        <v>slpd00ol8t01</v>
      </c>
      <c r="B150" t="str">
        <v>poweredOn</v>
      </c>
      <c r="C150" t="str">
        <v>False</v>
      </c>
      <c r="D150">
        <v>8</v>
      </c>
      <c r="E150">
        <v>24576</v>
      </c>
      <c r="F150">
        <v>229473</v>
      </c>
      <c r="G150">
        <v>43917</v>
      </c>
      <c r="H150" t="str">
        <v>Oracle Linux 7 (64-bit)</v>
      </c>
      <c r="I150" t="str">
        <v>SDDC-Datacenter</v>
      </c>
      <c r="J150" t="str">
        <v>Cluster-1</v>
      </c>
      <c r="K150" t="str">
        <v>esx01-r15.p01.924da338569e4334878f5.southcentralus.avs.azure.com</v>
      </c>
    </row>
    <row r="151" spans="1:11">
      <c r="A151" t="str">
        <v>SLPD00SECA01</v>
      </c>
      <c r="B151" t="str">
        <v>poweredOn</v>
      </c>
      <c r="C151" t="str">
        <v>False</v>
      </c>
      <c r="D151">
        <v>4</v>
      </c>
      <c r="E151">
        <v>8192</v>
      </c>
      <c r="F151">
        <v>190488</v>
      </c>
      <c r="G151">
        <v>190488</v>
      </c>
      <c r="H151" t="str">
        <v>Oracle Linux 7 (64-bit)</v>
      </c>
      <c r="I151" t="str">
        <v>SDDC-Datacenter</v>
      </c>
      <c r="J151" t="str">
        <v>Cluster-1</v>
      </c>
      <c r="K151" t="str">
        <v>esx18-r09.p01.924da338569e4334878f5.southcentralus.avs.azure.com</v>
      </c>
    </row>
    <row r="152" spans="1:11">
      <c r="A152" t="str">
        <v>SLPD00SECA01 - OLD</v>
      </c>
      <c r="B152" t="str">
        <v>poweredOff</v>
      </c>
      <c r="C152" t="str">
        <v>False</v>
      </c>
      <c r="D152">
        <v>4</v>
      </c>
      <c r="E152">
        <v>8192</v>
      </c>
      <c r="F152">
        <v>182474</v>
      </c>
      <c r="G152">
        <v>112446</v>
      </c>
      <c r="H152" t="str">
        <v>Oracle Linux 7 (64-bit)</v>
      </c>
      <c r="I152" t="str">
        <v>SDDC-Datacenter</v>
      </c>
      <c r="J152" t="str">
        <v>Cluster-1</v>
      </c>
      <c r="K152" t="str">
        <v>esx13-r08.p01.924da338569e4334878f5.southcentralus.avs.azure.com</v>
      </c>
    </row>
    <row r="153" spans="1:11">
      <c r="A153" t="str">
        <v>SLPD00SECA02</v>
      </c>
      <c r="B153" t="str">
        <v>poweredOn</v>
      </c>
      <c r="C153" t="str">
        <v>False</v>
      </c>
      <c r="D153">
        <v>4</v>
      </c>
      <c r="E153">
        <v>8192</v>
      </c>
      <c r="F153">
        <v>363468</v>
      </c>
      <c r="G153">
        <v>363468</v>
      </c>
      <c r="H153" t="str">
        <v>Oracle Linux 7 (64-bit)</v>
      </c>
      <c r="I153" t="str">
        <v>SDDC-Datacenter</v>
      </c>
      <c r="J153" t="str">
        <v>Cluster-1</v>
      </c>
      <c r="K153" t="str">
        <v>esx05-r16.p01.924da338569e4334878f5.southcentralus.avs.azure.com</v>
      </c>
    </row>
    <row r="154" spans="1:11">
      <c r="A154" t="str">
        <v>SLPD00SECA03</v>
      </c>
      <c r="B154" t="str">
        <v>poweredOn</v>
      </c>
      <c r="C154" t="str">
        <v>False</v>
      </c>
      <c r="D154">
        <v>4</v>
      </c>
      <c r="E154">
        <v>8192</v>
      </c>
      <c r="F154">
        <v>363469</v>
      </c>
      <c r="G154">
        <v>363469</v>
      </c>
      <c r="H154" t="str">
        <v>Oracle Linux 7 (64-bit)</v>
      </c>
      <c r="I154" t="str">
        <v>SDDC-Datacenter</v>
      </c>
      <c r="J154" t="str">
        <v>Cluster-1</v>
      </c>
      <c r="K154" t="str">
        <v>esx07-r06.p01.924da338569e4334878f5.southcentralus.avs.azure.com</v>
      </c>
    </row>
    <row r="155" spans="1:11">
      <c r="A155" t="str">
        <v>slpd10dser01</v>
      </c>
      <c r="B155" t="str">
        <v>poweredOn</v>
      </c>
      <c r="C155" t="str">
        <v>False</v>
      </c>
      <c r="D155">
        <v>2</v>
      </c>
      <c r="E155">
        <v>2048</v>
      </c>
      <c r="F155">
        <v>206930</v>
      </c>
      <c r="G155">
        <v>51774</v>
      </c>
      <c r="H155" t="str">
        <v>Red Hat Enterprise Linux 7 (64-bit)</v>
      </c>
      <c r="I155" t="str">
        <v>SDDC-Datacenter</v>
      </c>
      <c r="J155" t="str">
        <v>Cluster-3</v>
      </c>
      <c r="K155" t="str">
        <v>esx14-r20.p01.924da338569e4334878f5.southcentralus.avs.azure.com</v>
      </c>
    </row>
    <row r="156" spans="1:11">
      <c r="A156" t="str">
        <v>SLPD83IOCA01</v>
      </c>
      <c r="B156" t="str">
        <v>poweredOn</v>
      </c>
      <c r="C156" t="str">
        <v>False</v>
      </c>
      <c r="D156">
        <v>4</v>
      </c>
      <c r="E156">
        <v>8192</v>
      </c>
      <c r="F156">
        <v>426081</v>
      </c>
      <c r="G156">
        <v>37873</v>
      </c>
      <c r="H156" t="str">
        <v>Red Hat Enterprise Linux 7 (64-bit)</v>
      </c>
      <c r="I156" t="str">
        <v>SDDC-Datacenter</v>
      </c>
      <c r="J156" t="str">
        <v>Cluster-3</v>
      </c>
      <c r="K156" t="str">
        <v>esx14-r20.p01.924da338569e4334878f5.southcentralus.avs.azure.com</v>
      </c>
    </row>
    <row r="157" spans="1:11">
      <c r="A157" t="str">
        <v>SLPD83IOCA01_CLONE</v>
      </c>
      <c r="B157" t="str">
        <v>poweredOn</v>
      </c>
      <c r="C157" t="str">
        <v>False</v>
      </c>
      <c r="D157">
        <v>4</v>
      </c>
      <c r="E157">
        <v>8192</v>
      </c>
      <c r="F157">
        <v>213078</v>
      </c>
      <c r="G157">
        <v>32602</v>
      </c>
      <c r="H157" t="str">
        <v>Red Hat Enterprise Linux 7 (64-bit)</v>
      </c>
      <c r="I157" t="str">
        <v>SDDC-Datacenter</v>
      </c>
      <c r="J157" t="str">
        <v>Cluster-3</v>
      </c>
      <c r="K157" t="str">
        <v>esx08-r17.p01.924da338569e4334878f5.southcentralus.avs.azure.com</v>
      </c>
    </row>
    <row r="158" spans="1:11">
      <c r="A158" t="str">
        <v>slpd84eksa01</v>
      </c>
      <c r="B158" t="str">
        <v>poweredOn</v>
      </c>
      <c r="C158" t="str">
        <v>False</v>
      </c>
      <c r="D158">
        <v>2</v>
      </c>
      <c r="E158">
        <v>4096</v>
      </c>
      <c r="F158">
        <v>362579</v>
      </c>
      <c r="G158">
        <v>257075</v>
      </c>
      <c r="H158" t="str">
        <v>Oracle Linux 8 (64-bit)</v>
      </c>
      <c r="I158" t="str">
        <v>SDDC-Datacenter</v>
      </c>
      <c r="J158" t="str">
        <v>Cluster-1</v>
      </c>
      <c r="K158" t="str">
        <v>esx01-r15.p01.924da338569e4334878f5.southcentralus.avs.azure.com</v>
      </c>
    </row>
    <row r="159" spans="1:11">
      <c r="A159" t="str">
        <v>slpd84odbd01</v>
      </c>
      <c r="B159" t="str">
        <v>poweredOn</v>
      </c>
      <c r="C159" t="str">
        <v>False</v>
      </c>
      <c r="D159">
        <v>6</v>
      </c>
      <c r="E159">
        <v>133120</v>
      </c>
      <c r="F159">
        <v>6028984</v>
      </c>
      <c r="G159">
        <v>3587692</v>
      </c>
      <c r="H159" t="str">
        <v>Oracle Linux 7 (64-bit)</v>
      </c>
      <c r="I159" t="str">
        <v>SDDC-Datacenter</v>
      </c>
      <c r="J159" t="str">
        <v>Cluster-3</v>
      </c>
      <c r="K159" t="str">
        <v>esx22-r14.p01.924da338569e4334878f5.southcentralus.avs.azure.com</v>
      </c>
    </row>
    <row r="160" spans="1:11">
      <c r="A160" t="str">
        <v>SPCAMPCP00-UCS-AMP-SM-IX-R1</v>
      </c>
      <c r="B160" t="str">
        <v>poweredOn</v>
      </c>
      <c r="C160" t="str">
        <v>False</v>
      </c>
      <c r="D160">
        <v>8</v>
      </c>
      <c r="E160">
        <v>3072</v>
      </c>
      <c r="F160">
        <v>5626</v>
      </c>
      <c r="G160">
        <v>5626</v>
      </c>
      <c r="H160" t="str">
        <v>Other Linux (64-bit)</v>
      </c>
      <c r="I160" t="str">
        <v>SDDC-Datacenter</v>
      </c>
      <c r="J160" t="str">
        <v>Cluster-1</v>
      </c>
      <c r="K160" t="str">
        <v>esx13-r08.p01.924da338569e4334878f5.southcentralus.avs.azure.com</v>
      </c>
    </row>
    <row r="161" spans="1:11">
      <c r="A161" t="str">
        <v>SPCAMPCP00-UCS-AMP-SM-WO-R1</v>
      </c>
      <c r="B161" t="str">
        <v>poweredOn</v>
      </c>
      <c r="C161" t="str">
        <v>False</v>
      </c>
      <c r="D161">
        <v>8</v>
      </c>
      <c r="E161">
        <v>14336</v>
      </c>
      <c r="F161">
        <v>116837</v>
      </c>
      <c r="G161">
        <v>43337</v>
      </c>
      <c r="H161" t="str">
        <v>Other 2.6.x Linux (64-bit)</v>
      </c>
      <c r="I161" t="str">
        <v>SDDC-Datacenter</v>
      </c>
      <c r="J161" t="str">
        <v>Cluster-1</v>
      </c>
      <c r="K161" t="str">
        <v>esx10-r05.p01.924da338569e4334878f5.southcentralus.avs.azure.com</v>
      </c>
    </row>
    <row r="162" spans="1:11">
      <c r="A162" t="str">
        <v>SPC-BP-Cluster-P50-Interconnect-IX-R1</v>
      </c>
      <c r="B162" t="str">
        <v>poweredOn</v>
      </c>
      <c r="C162" t="str">
        <v>False</v>
      </c>
      <c r="D162">
        <v>8</v>
      </c>
      <c r="E162">
        <v>3072</v>
      </c>
      <c r="F162">
        <v>5578</v>
      </c>
      <c r="G162">
        <v>5578</v>
      </c>
      <c r="H162" t="str">
        <v>Other Linux (64-bit)</v>
      </c>
      <c r="I162" t="str">
        <v>SDDC-Datacenter</v>
      </c>
      <c r="J162" t="str">
        <v>Cluster-1</v>
      </c>
      <c r="K162" t="str">
        <v>esx13-r08.p01.924da338569e4334878f5.southcentralus.avs.azure.com</v>
      </c>
    </row>
    <row r="163" spans="1:11">
      <c r="A163" t="str">
        <v>SPC-BP-Cluster-P50-Interconnect-NE-R1</v>
      </c>
      <c r="B163" t="str">
        <v>poweredOn</v>
      </c>
      <c r="C163" t="str">
        <v>False</v>
      </c>
      <c r="D163">
        <v>8</v>
      </c>
      <c r="E163">
        <v>3072</v>
      </c>
      <c r="F163">
        <v>5470</v>
      </c>
      <c r="G163">
        <v>5470</v>
      </c>
      <c r="H163" t="str">
        <v>Other Linux (64-bit)</v>
      </c>
      <c r="I163" t="str">
        <v>SDDC-Datacenter</v>
      </c>
      <c r="J163" t="str">
        <v>Cluster-1</v>
      </c>
      <c r="K163" t="str">
        <v>esx05-r16.p01.924da338569e4334878f5.southcentralus.avs.azure.com</v>
      </c>
    </row>
    <row r="164" spans="1:11">
      <c r="A164" t="str">
        <v>SPC-BP-Cluster-P50-Interconnect-WO-R1</v>
      </c>
      <c r="B164" t="str">
        <v>poweredOn</v>
      </c>
      <c r="C164" t="str">
        <v>False</v>
      </c>
      <c r="D164">
        <v>8</v>
      </c>
      <c r="E164">
        <v>14336</v>
      </c>
      <c r="F164">
        <v>138418</v>
      </c>
      <c r="G164">
        <v>119058</v>
      </c>
      <c r="H164" t="str">
        <v>Other 2.6.x Linux (64-bit)</v>
      </c>
      <c r="I164" t="str">
        <v>SDDC-Datacenter</v>
      </c>
      <c r="J164" t="str">
        <v>Cluster-1</v>
      </c>
      <c r="K164" t="str">
        <v>esx05-r18.p01.924da338569e4334878f5.southcentralus.avs.azure.com</v>
      </c>
    </row>
    <row r="165" spans="1:11">
      <c r="A165" t="str">
        <v>SPC-BP-Cluster-P5A-Interconnect-IX-R1</v>
      </c>
      <c r="B165" t="str">
        <v>poweredOn</v>
      </c>
      <c r="C165" t="str">
        <v>False</v>
      </c>
      <c r="D165">
        <v>8</v>
      </c>
      <c r="E165">
        <v>3072</v>
      </c>
      <c r="F165">
        <v>5586</v>
      </c>
      <c r="G165">
        <v>5586</v>
      </c>
      <c r="H165" t="str">
        <v>Other Linux (64-bit)</v>
      </c>
      <c r="I165" t="str">
        <v>SDDC-Datacenter</v>
      </c>
      <c r="J165" t="str">
        <v>Cluster-1</v>
      </c>
      <c r="K165" t="str">
        <v>esx07-r06.p01.924da338569e4334878f5.southcentralus.avs.azure.com</v>
      </c>
    </row>
    <row r="166" spans="1:11">
      <c r="A166" t="str">
        <v>SPC-BP-Cluster-P5A-Interconnect-NE-R1</v>
      </c>
      <c r="B166" t="str">
        <v>poweredOn</v>
      </c>
      <c r="C166" t="str">
        <v>False</v>
      </c>
      <c r="D166">
        <v>8</v>
      </c>
      <c r="E166">
        <v>3072</v>
      </c>
      <c r="F166">
        <v>5482</v>
      </c>
      <c r="G166">
        <v>5482</v>
      </c>
      <c r="H166" t="str">
        <v>Other Linux (64-bit)</v>
      </c>
      <c r="I166" t="str">
        <v>SDDC-Datacenter</v>
      </c>
      <c r="J166" t="str">
        <v>Cluster-1</v>
      </c>
      <c r="K166" t="str">
        <v>esx05-r02.p01.924da338569e4334878f5.southcentralus.avs.azure.com</v>
      </c>
    </row>
    <row r="167" spans="1:11">
      <c r="A167" t="str">
        <v>SPC-BP-Cluster-P5A-Interconnect-WO-R1</v>
      </c>
      <c r="B167" t="str">
        <v>poweredOn</v>
      </c>
      <c r="C167" t="str">
        <v>False</v>
      </c>
      <c r="D167">
        <v>8</v>
      </c>
      <c r="E167">
        <v>14336</v>
      </c>
      <c r="F167">
        <v>138414</v>
      </c>
      <c r="G167">
        <v>119106</v>
      </c>
      <c r="H167" t="str">
        <v>Other 2.6.x Linux (64-bit)</v>
      </c>
      <c r="I167" t="str">
        <v>SDDC-Datacenter</v>
      </c>
      <c r="J167" t="str">
        <v>Cluster-1</v>
      </c>
      <c r="K167" t="str">
        <v>esx05-r02.p01.924da338569e4334878f5.southcentralus.avs.azure.com</v>
      </c>
    </row>
    <row r="168" spans="1:11">
      <c r="A168" t="str">
        <v>SPC-BP-Cluster-P60-Interconnect-IX-R1</v>
      </c>
      <c r="B168" t="str">
        <v>poweredOn</v>
      </c>
      <c r="C168" t="str">
        <v>False</v>
      </c>
      <c r="D168">
        <v>8</v>
      </c>
      <c r="E168">
        <v>3072</v>
      </c>
      <c r="F168">
        <v>5562</v>
      </c>
      <c r="G168">
        <v>5562</v>
      </c>
      <c r="H168" t="str">
        <v>Other Linux (64-bit)</v>
      </c>
      <c r="I168" t="str">
        <v>SDDC-Datacenter</v>
      </c>
      <c r="J168" t="str">
        <v>Cluster-1</v>
      </c>
      <c r="K168" t="str">
        <v>esx01-r15.p01.924da338569e4334878f5.southcentralus.avs.azure.com</v>
      </c>
    </row>
    <row r="169" spans="1:11">
      <c r="A169" t="str">
        <v>SPC-BP-Cluster-P60-Interconnect-NE-R1</v>
      </c>
      <c r="B169" t="str">
        <v>poweredOn</v>
      </c>
      <c r="C169" t="str">
        <v>False</v>
      </c>
      <c r="D169">
        <v>8</v>
      </c>
      <c r="E169">
        <v>3072</v>
      </c>
      <c r="F169">
        <v>5474</v>
      </c>
      <c r="G169">
        <v>5474</v>
      </c>
      <c r="H169" t="str">
        <v>Other Linux (64-bit)</v>
      </c>
      <c r="I169" t="str">
        <v>SDDC-Datacenter</v>
      </c>
      <c r="J169" t="str">
        <v>Cluster-1</v>
      </c>
      <c r="K169" t="str">
        <v>esx04-r20.p01.924da338569e4334878f5.southcentralus.avs.azure.com</v>
      </c>
    </row>
    <row r="170" spans="1:11">
      <c r="A170" t="str">
        <v>SPC-BP-Cluster-P60-Interconnect-WO-R1</v>
      </c>
      <c r="B170" t="str">
        <v>poweredOn</v>
      </c>
      <c r="C170" t="str">
        <v>False</v>
      </c>
      <c r="D170">
        <v>8</v>
      </c>
      <c r="E170">
        <v>14336</v>
      </c>
      <c r="F170">
        <v>116838</v>
      </c>
      <c r="G170">
        <v>25894</v>
      </c>
      <c r="H170" t="str">
        <v>Other 2.6.x Linux (64-bit)</v>
      </c>
      <c r="I170" t="str">
        <v>SDDC-Datacenter</v>
      </c>
      <c r="J170" t="str">
        <v>Cluster-1</v>
      </c>
      <c r="K170" t="str">
        <v>esx05-r18.p01.924da338569e4334878f5.southcentralus.avs.azure.com</v>
      </c>
    </row>
    <row r="171" spans="1:11">
      <c r="A171" t="str">
        <v>SPC-BP-Cluster-P80-Interconnect-IX-R1</v>
      </c>
      <c r="B171" t="str">
        <v>poweredOn</v>
      </c>
      <c r="C171" t="str">
        <v>False</v>
      </c>
      <c r="D171">
        <v>8</v>
      </c>
      <c r="E171">
        <v>3072</v>
      </c>
      <c r="F171">
        <v>5578</v>
      </c>
      <c r="G171">
        <v>5578</v>
      </c>
      <c r="H171" t="str">
        <v>Other Linux (64-bit)</v>
      </c>
      <c r="I171" t="str">
        <v>SDDC-Datacenter</v>
      </c>
      <c r="J171" t="str">
        <v>Cluster-1</v>
      </c>
      <c r="K171" t="str">
        <v>esx07-r06.p01.924da338569e4334878f5.southcentralus.avs.azure.com</v>
      </c>
    </row>
    <row r="172" spans="1:11">
      <c r="A172" t="str">
        <v>SPC-BP-Cluster-P80-Interconnect-NE-R1</v>
      </c>
      <c r="B172" t="str">
        <v>poweredOn</v>
      </c>
      <c r="C172" t="str">
        <v>False</v>
      </c>
      <c r="D172">
        <v>8</v>
      </c>
      <c r="E172">
        <v>3072</v>
      </c>
      <c r="F172">
        <v>5482</v>
      </c>
      <c r="G172">
        <v>5482</v>
      </c>
      <c r="H172" t="str">
        <v>Other Linux (64-bit)</v>
      </c>
      <c r="I172" t="str">
        <v>SDDC-Datacenter</v>
      </c>
      <c r="J172" t="str">
        <v>Cluster-1</v>
      </c>
      <c r="K172" t="str">
        <v>esx07-r06.p01.924da338569e4334878f5.southcentralus.avs.azure.com</v>
      </c>
    </row>
    <row r="173" spans="1:11">
      <c r="A173" t="str">
        <v>SPC-BP-Cluster-P80-Interconnect-WO-R1</v>
      </c>
      <c r="B173" t="str">
        <v>poweredOn</v>
      </c>
      <c r="C173" t="str">
        <v>False</v>
      </c>
      <c r="D173">
        <v>8</v>
      </c>
      <c r="E173">
        <v>14336</v>
      </c>
      <c r="F173">
        <v>138418</v>
      </c>
      <c r="G173">
        <v>119010</v>
      </c>
      <c r="H173" t="str">
        <v>Other 2.6.x Linux (64-bit)</v>
      </c>
      <c r="I173" t="str">
        <v>SDDC-Datacenter</v>
      </c>
      <c r="J173" t="str">
        <v>Cluster-1</v>
      </c>
      <c r="K173" t="str">
        <v>esx01-r15.p01.924da338569e4334878f5.southcentralus.avs.azure.com</v>
      </c>
    </row>
    <row r="174" spans="1:11">
      <c r="A174" t="str">
        <v>SPC-BP-Cluster-P90-2008-Interconnect-IX-R1</v>
      </c>
      <c r="B174" t="str">
        <v>poweredOn</v>
      </c>
      <c r="C174" t="str">
        <v>False</v>
      </c>
      <c r="D174">
        <v>8</v>
      </c>
      <c r="E174">
        <v>3072</v>
      </c>
      <c r="F174">
        <v>5606</v>
      </c>
      <c r="G174">
        <v>5606</v>
      </c>
      <c r="H174" t="str">
        <v>Other Linux (64-bit)</v>
      </c>
      <c r="I174" t="str">
        <v>SDDC-Datacenter</v>
      </c>
      <c r="J174" t="str">
        <v>Cluster-1</v>
      </c>
      <c r="K174" t="str">
        <v>esx07-r06.p01.924da338569e4334878f5.southcentralus.avs.azure.com</v>
      </c>
    </row>
    <row r="175" spans="1:11">
      <c r="A175" t="str">
        <v>SPC-BP-Cluster-P90-2008-Interconnect-NE-R1</v>
      </c>
      <c r="B175" t="str">
        <v>poweredOn</v>
      </c>
      <c r="C175" t="str">
        <v>False</v>
      </c>
      <c r="D175">
        <v>8</v>
      </c>
      <c r="E175">
        <v>3072</v>
      </c>
      <c r="F175">
        <v>5514</v>
      </c>
      <c r="G175">
        <v>5514</v>
      </c>
      <c r="H175" t="str">
        <v>Other Linux (64-bit)</v>
      </c>
      <c r="I175" t="str">
        <v>SDDC-Datacenter</v>
      </c>
      <c r="J175" t="str">
        <v>Cluster-1</v>
      </c>
      <c r="K175" t="str">
        <v>esx05-r02.p01.924da338569e4334878f5.southcentralus.avs.azure.com</v>
      </c>
    </row>
    <row r="176" spans="1:11">
      <c r="A176" t="str">
        <v>SPC-BP-Cluster-P90-2008-Interconnect-WO-R1</v>
      </c>
      <c r="B176" t="str">
        <v>poweredOn</v>
      </c>
      <c r="C176" t="str">
        <v>False</v>
      </c>
      <c r="D176">
        <v>8</v>
      </c>
      <c r="E176">
        <v>14336</v>
      </c>
      <c r="F176">
        <v>116842</v>
      </c>
      <c r="G176">
        <v>25774</v>
      </c>
      <c r="H176" t="str">
        <v>Other 2.6.x Linux (64-bit)</v>
      </c>
      <c r="I176" t="str">
        <v>SDDC-Datacenter</v>
      </c>
      <c r="J176" t="str">
        <v>Cluster-1</v>
      </c>
      <c r="K176" t="str">
        <v>esx05-r18.p01.924da338569e4334878f5.southcentralus.avs.azure.com</v>
      </c>
    </row>
    <row r="177" spans="1:11">
      <c r="A177" t="str">
        <v>SPC-BPS-Cluster-PZ70-Interconnect-IX-R1</v>
      </c>
      <c r="B177" t="str">
        <v>poweredOn</v>
      </c>
      <c r="C177" t="str">
        <v>False</v>
      </c>
      <c r="D177">
        <v>8</v>
      </c>
      <c r="E177">
        <v>3072</v>
      </c>
      <c r="F177">
        <v>5558</v>
      </c>
      <c r="G177">
        <v>5558</v>
      </c>
      <c r="H177" t="str">
        <v>Other Linux (64-bit)</v>
      </c>
      <c r="I177" t="str">
        <v>SDDC-Datacenter</v>
      </c>
      <c r="J177" t="str">
        <v>Cluster-1</v>
      </c>
      <c r="K177" t="str">
        <v>esx18-r09.p01.924da338569e4334878f5.southcentralus.avs.azure.com</v>
      </c>
    </row>
    <row r="178" spans="1:11">
      <c r="A178" t="str">
        <v>SPC-BPS-Cluster-PZ70-Interconnect-NE-R1</v>
      </c>
      <c r="B178" t="str">
        <v>poweredOn</v>
      </c>
      <c r="C178" t="str">
        <v>False</v>
      </c>
      <c r="D178">
        <v>8</v>
      </c>
      <c r="E178">
        <v>3072</v>
      </c>
      <c r="F178">
        <v>5478</v>
      </c>
      <c r="G178">
        <v>5478</v>
      </c>
      <c r="H178" t="str">
        <v>Other Linux (64-bit)</v>
      </c>
      <c r="I178" t="str">
        <v>SDDC-Datacenter</v>
      </c>
      <c r="J178" t="str">
        <v>Cluster-1</v>
      </c>
      <c r="K178" t="str">
        <v>esx10-r05.p01.924da338569e4334878f5.southcentralus.avs.azure.com</v>
      </c>
    </row>
    <row r="179" spans="1:11">
      <c r="A179" t="str">
        <v>SPC-BPS-Cluster-PZ70-Interconnect-WO-R1</v>
      </c>
      <c r="B179" t="str">
        <v>poweredOn</v>
      </c>
      <c r="C179" t="str">
        <v>False</v>
      </c>
      <c r="D179">
        <v>8</v>
      </c>
      <c r="E179">
        <v>14336</v>
      </c>
      <c r="F179">
        <v>138408</v>
      </c>
      <c r="G179">
        <v>118924</v>
      </c>
      <c r="H179" t="str">
        <v>Other 2.6.x Linux (64-bit)</v>
      </c>
      <c r="I179" t="str">
        <v>SDDC-Datacenter</v>
      </c>
      <c r="J179" t="str">
        <v>Cluster-1</v>
      </c>
      <c r="K179" t="str">
        <v>esx05-r02.p01.924da338569e4334878f5.southcentralus.avs.azure.com</v>
      </c>
    </row>
    <row r="180" spans="1:11">
      <c r="A180" t="str">
        <v>SPC-BP-TestDev-AVS2-Prod-IX-R1</v>
      </c>
      <c r="B180" t="str">
        <v>poweredOn</v>
      </c>
      <c r="C180" t="str">
        <v>False</v>
      </c>
      <c r="D180">
        <v>8</v>
      </c>
      <c r="E180">
        <v>3072</v>
      </c>
      <c r="F180">
        <v>5570</v>
      </c>
      <c r="G180">
        <v>5570</v>
      </c>
      <c r="H180" t="str">
        <v>Other Linux (64-bit)</v>
      </c>
      <c r="I180" t="str">
        <v>SDDC-Datacenter</v>
      </c>
      <c r="J180" t="str">
        <v>Cluster-1</v>
      </c>
      <c r="K180" t="str">
        <v>esx13-r08.p01.924da338569e4334878f5.southcentralus.avs.azure.com</v>
      </c>
    </row>
    <row r="181" spans="1:11">
      <c r="A181" t="str">
        <v>SPC-BP-TestDev-AVS2-Prod-NE-R1</v>
      </c>
      <c r="B181" t="str">
        <v>poweredOn</v>
      </c>
      <c r="C181" t="str">
        <v>False</v>
      </c>
      <c r="D181">
        <v>8</v>
      </c>
      <c r="E181">
        <v>3072</v>
      </c>
      <c r="F181">
        <v>5539</v>
      </c>
      <c r="G181">
        <v>5539</v>
      </c>
      <c r="H181" t="str">
        <v>Other Linux (64-bit)</v>
      </c>
      <c r="I181" t="str">
        <v>SDDC-Datacenter</v>
      </c>
      <c r="J181" t="str">
        <v>Cluster-1</v>
      </c>
      <c r="K181" t="str">
        <v>esx07-r06.p01.924da338569e4334878f5.southcentralus.avs.azure.com</v>
      </c>
    </row>
    <row r="182" spans="1:11">
      <c r="A182" t="str">
        <v>SPC-BP-TestDev-AVS2-Prod-NE-R2</v>
      </c>
      <c r="B182" t="str">
        <v>poweredOn</v>
      </c>
      <c r="C182" t="str">
        <v>False</v>
      </c>
      <c r="D182">
        <v>8</v>
      </c>
      <c r="E182">
        <v>3072</v>
      </c>
      <c r="F182">
        <v>5474</v>
      </c>
      <c r="G182">
        <v>5474</v>
      </c>
      <c r="H182" t="str">
        <v>Other Linux (64-bit)</v>
      </c>
      <c r="I182" t="str">
        <v>SDDC-Datacenter</v>
      </c>
      <c r="J182" t="str">
        <v>Cluster-1</v>
      </c>
      <c r="K182" t="str">
        <v>esx04-r20.p01.924da338569e4334878f5.southcentralus.avs.azure.com</v>
      </c>
    </row>
    <row r="183" spans="1:11">
      <c r="A183" t="str">
        <v>SPC-BP-TestDev-AVS2-Prod-NE-R3</v>
      </c>
      <c r="B183" t="str">
        <v>poweredOn</v>
      </c>
      <c r="C183" t="str">
        <v>False</v>
      </c>
      <c r="D183">
        <v>8</v>
      </c>
      <c r="E183">
        <v>3072</v>
      </c>
      <c r="F183">
        <v>5470</v>
      </c>
      <c r="G183">
        <v>5470</v>
      </c>
      <c r="H183" t="str">
        <v>Other Linux (64-bit)</v>
      </c>
      <c r="I183" t="str">
        <v>SDDC-Datacenter</v>
      </c>
      <c r="J183" t="str">
        <v>Cluster-1</v>
      </c>
      <c r="K183" t="str">
        <v>esx10-r05.p01.924da338569e4334878f5.southcentralus.avs.azure.com</v>
      </c>
    </row>
    <row r="184" spans="1:11">
      <c r="A184" t="str">
        <v>SPC-BP-TestDev-AVS2-Prod-WO-R1</v>
      </c>
      <c r="B184" t="str">
        <v>poweredOn</v>
      </c>
      <c r="C184" t="str">
        <v>False</v>
      </c>
      <c r="D184">
        <v>8</v>
      </c>
      <c r="E184">
        <v>14336</v>
      </c>
      <c r="F184">
        <v>138407</v>
      </c>
      <c r="G184">
        <v>119083</v>
      </c>
      <c r="H184" t="str">
        <v>Other 2.6.x Linux (64-bit)</v>
      </c>
      <c r="I184" t="str">
        <v>SDDC-Datacenter</v>
      </c>
      <c r="J184" t="str">
        <v>Cluster-1</v>
      </c>
      <c r="K184" t="str">
        <v>esx05-r02.p01.924da338569e4334878f5.southcentralus.avs.azure.com</v>
      </c>
    </row>
    <row r="185" spans="1:11">
      <c r="A185" t="str">
        <v>SPC-NewCo-Cluster-P90-Interconnect-IX-R1</v>
      </c>
      <c r="B185" t="str">
        <v>poweredOn</v>
      </c>
      <c r="C185" t="str">
        <v>False</v>
      </c>
      <c r="D185">
        <v>8</v>
      </c>
      <c r="E185">
        <v>3072</v>
      </c>
      <c r="F185">
        <v>5579</v>
      </c>
      <c r="G185">
        <v>5579</v>
      </c>
      <c r="H185" t="str">
        <v>Other Linux (64-bit)</v>
      </c>
      <c r="I185" t="str">
        <v>SDDC-Datacenter</v>
      </c>
      <c r="J185" t="str">
        <v>Cluster-1</v>
      </c>
      <c r="K185" t="str">
        <v>esx05-r14.p01.924da338569e4334878f5.southcentralus.avs.azure.com</v>
      </c>
    </row>
    <row r="186" spans="1:11">
      <c r="A186" t="str">
        <v>SPC-NewCo-Cluster-P90-Interconnect-NE-R1</v>
      </c>
      <c r="B186" t="str">
        <v>poweredOn</v>
      </c>
      <c r="C186" t="str">
        <v>False</v>
      </c>
      <c r="D186">
        <v>8</v>
      </c>
      <c r="E186">
        <v>3072</v>
      </c>
      <c r="F186">
        <v>5471</v>
      </c>
      <c r="G186">
        <v>5471</v>
      </c>
      <c r="H186" t="str">
        <v>Other Linux (64-bit)</v>
      </c>
      <c r="I186" t="str">
        <v>SDDC-Datacenter</v>
      </c>
      <c r="J186" t="str">
        <v>Cluster-1</v>
      </c>
      <c r="K186" t="str">
        <v>esx13-r08.p01.924da338569e4334878f5.southcentralus.avs.azure.com</v>
      </c>
    </row>
    <row r="187" spans="1:11">
      <c r="A187" t="str">
        <v>SPC-NewCo-Cluster-P90-Interconnect-WO-R1</v>
      </c>
      <c r="B187" t="str">
        <v>poweredOn</v>
      </c>
      <c r="C187" t="str">
        <v>False</v>
      </c>
      <c r="D187">
        <v>8</v>
      </c>
      <c r="E187">
        <v>14336</v>
      </c>
      <c r="F187">
        <v>138410</v>
      </c>
      <c r="G187">
        <v>118870</v>
      </c>
      <c r="H187" t="str">
        <v>Other 2.6.x Linux (64-bit)</v>
      </c>
      <c r="I187" t="str">
        <v>SDDC-Datacenter</v>
      </c>
      <c r="J187" t="str">
        <v>Cluster-1</v>
      </c>
      <c r="K187" t="str">
        <v>esx07-r06.p01.924da338569e4334878f5.southcentralus.avs.azure.com</v>
      </c>
    </row>
    <row r="188" spans="1:11">
      <c r="A188" t="str">
        <v>SPC-NewCo-TestDev_Prod-AVS2_SM-IX-R1</v>
      </c>
      <c r="B188" t="str">
        <v>poweredOn</v>
      </c>
      <c r="C188" t="str">
        <v>False</v>
      </c>
      <c r="D188">
        <v>8</v>
      </c>
      <c r="E188">
        <v>3072</v>
      </c>
      <c r="F188">
        <v>5562</v>
      </c>
      <c r="G188">
        <v>5562</v>
      </c>
      <c r="H188" t="str">
        <v>Other Linux (64-bit)</v>
      </c>
      <c r="I188" t="str">
        <v>SDDC-Datacenter</v>
      </c>
      <c r="J188" t="str">
        <v>Cluster-1</v>
      </c>
      <c r="K188" t="str">
        <v>esx05-r16.p01.924da338569e4334878f5.southcentralus.avs.azure.com</v>
      </c>
    </row>
    <row r="189" spans="1:11">
      <c r="A189" t="str">
        <v>SPC-NewCo-TestDev_Prod-AVS2_SM-NE-R1</v>
      </c>
      <c r="B189" t="str">
        <v>poweredOn</v>
      </c>
      <c r="C189" t="str">
        <v>False</v>
      </c>
      <c r="D189">
        <v>8</v>
      </c>
      <c r="E189">
        <v>3072</v>
      </c>
      <c r="F189">
        <v>5470</v>
      </c>
      <c r="G189">
        <v>5470</v>
      </c>
      <c r="H189" t="str">
        <v>Other Linux (64-bit)</v>
      </c>
      <c r="I189" t="str">
        <v>SDDC-Datacenter</v>
      </c>
      <c r="J189" t="str">
        <v>Cluster-1</v>
      </c>
      <c r="K189" t="str">
        <v>esx05-r02.p01.924da338569e4334878f5.southcentralus.avs.azure.com</v>
      </c>
    </row>
    <row r="190" spans="1:11">
      <c r="A190" t="str">
        <v>SPC-NewCo-TestDev_Prod-AVS2_SM-WO-R1</v>
      </c>
      <c r="B190" t="str">
        <v>poweredOn</v>
      </c>
      <c r="C190" t="str">
        <v>False</v>
      </c>
      <c r="D190">
        <v>8</v>
      </c>
      <c r="E190">
        <v>14336</v>
      </c>
      <c r="F190">
        <v>116831</v>
      </c>
      <c r="G190">
        <v>25799</v>
      </c>
      <c r="H190" t="str">
        <v>Other 2.6.x Linux (64-bit)</v>
      </c>
      <c r="I190" t="str">
        <v>SDDC-Datacenter</v>
      </c>
      <c r="J190" t="str">
        <v>Cluster-1</v>
      </c>
      <c r="K190" t="str">
        <v>esx05-r02.p01.924da338569e4334878f5.southcentralus.avs.azure.com</v>
      </c>
    </row>
    <row r="191" spans="1:11">
      <c r="A191" t="str">
        <v>SPCVMWCP150-OracleCluster-Interconnect-IX-R1</v>
      </c>
      <c r="B191" t="str">
        <v>poweredOn</v>
      </c>
      <c r="C191" t="str">
        <v>False</v>
      </c>
      <c r="D191">
        <v>8</v>
      </c>
      <c r="E191">
        <v>3072</v>
      </c>
      <c r="F191">
        <v>5578</v>
      </c>
      <c r="G191">
        <v>5578</v>
      </c>
      <c r="H191" t="str">
        <v>Other Linux (64-bit)</v>
      </c>
      <c r="I191" t="str">
        <v>SDDC-Datacenter</v>
      </c>
      <c r="J191" t="str">
        <v>Cluster-1</v>
      </c>
      <c r="K191" t="str">
        <v>esx07-r06.p01.924da338569e4334878f5.southcentralus.avs.azure.com</v>
      </c>
    </row>
    <row r="192" spans="1:11">
      <c r="A192" t="str">
        <v>SPCVMWCP150-OracleCluster-Interconnect-NE-R1</v>
      </c>
      <c r="B192" t="str">
        <v>poweredOn</v>
      </c>
      <c r="C192" t="str">
        <v>False</v>
      </c>
      <c r="D192">
        <v>8</v>
      </c>
      <c r="E192">
        <v>3072</v>
      </c>
      <c r="F192">
        <v>5470</v>
      </c>
      <c r="G192">
        <v>5470</v>
      </c>
      <c r="H192" t="str">
        <v>Other Linux (64-bit)</v>
      </c>
      <c r="I192" t="str">
        <v>SDDC-Datacenter</v>
      </c>
      <c r="J192" t="str">
        <v>Cluster-1</v>
      </c>
      <c r="K192" t="str">
        <v>esx10-r05.p01.924da338569e4334878f5.southcentralus.avs.azure.com</v>
      </c>
    </row>
    <row r="193" spans="1:11">
      <c r="A193" t="str">
        <v>SPCVMWCP150-OracleCluster-Interconnect-WO-R1</v>
      </c>
      <c r="B193" t="str">
        <v>poweredOn</v>
      </c>
      <c r="C193" t="str">
        <v>False</v>
      </c>
      <c r="D193">
        <v>8</v>
      </c>
      <c r="E193">
        <v>14336</v>
      </c>
      <c r="F193">
        <v>138406</v>
      </c>
      <c r="G193">
        <v>118774</v>
      </c>
      <c r="H193" t="str">
        <v>Other 2.6.x Linux (64-bit)</v>
      </c>
      <c r="I193" t="str">
        <v>SDDC-Datacenter</v>
      </c>
      <c r="J193" t="str">
        <v>Cluster-1</v>
      </c>
      <c r="K193" t="str">
        <v>esx05-r18.p01.924da338569e4334878f5.southcentralus.avs.azure.com</v>
      </c>
    </row>
    <row r="194" spans="1:11">
      <c r="A194" t="str">
        <v>SRVBIFITP02</v>
      </c>
      <c r="B194" t="str">
        <v>poweredOn</v>
      </c>
      <c r="C194" t="str">
        <v>False</v>
      </c>
      <c r="D194">
        <v>4</v>
      </c>
      <c r="E194">
        <v>32768</v>
      </c>
      <c r="F194">
        <v>353736</v>
      </c>
      <c r="G194">
        <v>181866</v>
      </c>
      <c r="H194" t="str">
        <v>Microsoft Windows Server 2008 R2 (64-bit)</v>
      </c>
      <c r="I194" t="str">
        <v>SDDC-Datacenter</v>
      </c>
      <c r="J194" t="str">
        <v>Cluster-1</v>
      </c>
      <c r="K194" t="str">
        <v>esx05-r14.p01.924da338569e4334878f5.southcentralus.avs.azure.com</v>
      </c>
    </row>
    <row r="195" spans="1:11">
      <c r="A195" t="str">
        <v>SRVBIXITP03.basspro.net</v>
      </c>
      <c r="B195" t="str">
        <v>poweredOn</v>
      </c>
      <c r="C195" t="str">
        <v>False</v>
      </c>
      <c r="D195">
        <v>8</v>
      </c>
      <c r="E195">
        <v>122880</v>
      </c>
      <c r="F195">
        <v>982199</v>
      </c>
      <c r="G195">
        <v>982199</v>
      </c>
      <c r="H195" t="str">
        <v>Microsoft Windows Server 2008 R2 (64-bit)</v>
      </c>
      <c r="I195" t="str">
        <v>SDDC-Datacenter</v>
      </c>
      <c r="J195" t="str">
        <v>Cluster-1</v>
      </c>
      <c r="K195" t="str">
        <v>esx05-r14.p01.924da338569e4334878f5.southcentralus.avs.azure.com</v>
      </c>
    </row>
    <row r="196" spans="1:11">
      <c r="A196" t="str">
        <v>SRVCFWEBITP01</v>
      </c>
      <c r="B196" t="str">
        <v>poweredOn</v>
      </c>
      <c r="C196" t="str">
        <v>False</v>
      </c>
      <c r="D196">
        <v>2</v>
      </c>
      <c r="E196">
        <v>4096</v>
      </c>
      <c r="F196">
        <v>311626</v>
      </c>
      <c r="G196">
        <v>244002</v>
      </c>
      <c r="H196" t="str">
        <v>Microsoft Windows Server 2008 R2 (64-bit)</v>
      </c>
      <c r="I196" t="str">
        <v>SDDC-Datacenter</v>
      </c>
      <c r="J196" t="str">
        <v>Cluster-1</v>
      </c>
      <c r="K196" t="str">
        <v>esx05-r14.p01.924da338569e4334878f5.southcentralus.avs.azure.com</v>
      </c>
    </row>
    <row r="197" spans="1:11">
      <c r="A197" t="str">
        <v>SRVDFSITP02</v>
      </c>
      <c r="B197" t="str">
        <v>poweredOn</v>
      </c>
      <c r="C197" t="str">
        <v>False</v>
      </c>
      <c r="D197">
        <v>2</v>
      </c>
      <c r="E197">
        <v>7168</v>
      </c>
      <c r="F197">
        <v>2227284</v>
      </c>
      <c r="G197">
        <v>1998191</v>
      </c>
      <c r="H197" t="str">
        <v>Microsoft Windows Server 2016 or later (64-bit)</v>
      </c>
      <c r="I197" t="str">
        <v>SDDC-Datacenter</v>
      </c>
      <c r="J197" t="str">
        <v>Cluster-2</v>
      </c>
      <c r="K197" t="str">
        <v>esx11-r05.p01.924da338569e4334878f5.southcentralus.avs.azure.com</v>
      </c>
    </row>
    <row r="198" spans="1:11">
      <c r="A198" t="str">
        <v>SRVDPLYRETLP01</v>
      </c>
      <c r="B198" t="str">
        <v>poweredOn</v>
      </c>
      <c r="C198" t="str">
        <v>False</v>
      </c>
      <c r="D198">
        <v>2</v>
      </c>
      <c r="E198">
        <v>16384</v>
      </c>
      <c r="F198">
        <v>553022</v>
      </c>
      <c r="G198">
        <v>378862</v>
      </c>
      <c r="H198" t="str">
        <v>Microsoft Windows Server 2008 R2 (64-bit)</v>
      </c>
      <c r="I198" t="str">
        <v>SDDC-Datacenter</v>
      </c>
      <c r="J198" t="str">
        <v>Cluster-1</v>
      </c>
      <c r="K198" t="str">
        <v>esx05-r18.p01.924da338569e4334878f5.southcentralus.avs.azure.com</v>
      </c>
    </row>
    <row r="199" spans="1:11">
      <c r="A199" t="str">
        <v>SRVELSITP01</v>
      </c>
      <c r="B199" t="str">
        <v>poweredOn</v>
      </c>
      <c r="C199" t="str">
        <v>False</v>
      </c>
      <c r="D199">
        <v>4</v>
      </c>
      <c r="E199">
        <v>24576</v>
      </c>
      <c r="F199">
        <v>285004</v>
      </c>
      <c r="G199">
        <v>208412</v>
      </c>
      <c r="H199" t="str">
        <v>Microsoft Windows Server 2016 or later (64-bit)</v>
      </c>
      <c r="I199" t="str">
        <v>SDDC-Datacenter</v>
      </c>
      <c r="J199" t="str">
        <v>Cluster-1</v>
      </c>
      <c r="K199" t="str">
        <v>esx05-r18.p01.924da338569e4334878f5.southcentralus.avs.azure.com</v>
      </c>
    </row>
    <row r="200" spans="1:11">
      <c r="A200" t="str">
        <v>SRVIBMITP04</v>
      </c>
      <c r="B200" t="str">
        <v>poweredOn</v>
      </c>
      <c r="C200" t="str">
        <v>False</v>
      </c>
      <c r="D200">
        <v>2</v>
      </c>
      <c r="E200">
        <v>9216</v>
      </c>
      <c r="F200">
        <v>280656</v>
      </c>
      <c r="G200">
        <v>182408</v>
      </c>
      <c r="H200" t="str">
        <v>Microsoft Windows Server 2008 R2 (64-bit)</v>
      </c>
      <c r="I200" t="str">
        <v>SDDC-Datacenter</v>
      </c>
      <c r="J200" t="str">
        <v>Cluster-1</v>
      </c>
      <c r="K200" t="str">
        <v>esx13-r08.p01.924da338569e4334878f5.southcentralus.avs.azure.com</v>
      </c>
    </row>
    <row r="201" spans="1:11">
      <c r="A201" t="str">
        <v>srvibmitp05</v>
      </c>
      <c r="B201" t="str">
        <v>poweredOn</v>
      </c>
      <c r="C201" t="str">
        <v>False</v>
      </c>
      <c r="D201">
        <v>2</v>
      </c>
      <c r="E201">
        <v>12288</v>
      </c>
      <c r="F201">
        <v>241053</v>
      </c>
      <c r="G201">
        <v>211809</v>
      </c>
      <c r="H201" t="str">
        <v>Microsoft Windows Server 2008 R2 (64-bit)</v>
      </c>
      <c r="I201" t="str">
        <v>SDDC-Datacenter</v>
      </c>
      <c r="J201" t="str">
        <v>Cluster-1</v>
      </c>
      <c r="K201" t="str">
        <v>esx18-r09.p01.924da338569e4334878f5.southcentralus.avs.azure.com</v>
      </c>
    </row>
    <row r="202" spans="1:11">
      <c r="A202" t="str">
        <v>SRVPKIAP01-NoJoin</v>
      </c>
      <c r="B202" t="str">
        <v>poweredOn</v>
      </c>
      <c r="C202" t="str">
        <v>False</v>
      </c>
      <c r="D202">
        <v>2</v>
      </c>
      <c r="E202">
        <v>10240</v>
      </c>
      <c r="F202">
        <v>133205</v>
      </c>
      <c r="G202">
        <v>99101</v>
      </c>
      <c r="H202" t="str">
        <v>Microsoft Windows Server 2016 or later (64-bit)</v>
      </c>
      <c r="I202" t="str">
        <v>SDDC-Datacenter</v>
      </c>
      <c r="J202" t="str">
        <v>Cluster-2</v>
      </c>
      <c r="K202" t="str">
        <v>esx13-r03.p01.924da338569e4334878f5.southcentralus.avs.azure.com</v>
      </c>
    </row>
    <row r="203" spans="1:11">
      <c r="A203" t="str">
        <v>SRVPKIAP02</v>
      </c>
      <c r="B203" t="str">
        <v>poweredOn</v>
      </c>
      <c r="C203" t="str">
        <v>False</v>
      </c>
      <c r="D203">
        <v>2</v>
      </c>
      <c r="E203">
        <v>8192</v>
      </c>
      <c r="F203">
        <v>311345</v>
      </c>
      <c r="G203">
        <v>311345</v>
      </c>
      <c r="H203" t="str">
        <v>Microsoft Windows Server 2016 or later (64-bit)</v>
      </c>
      <c r="I203" t="str">
        <v>SDDC-Datacenter</v>
      </c>
      <c r="J203" t="str">
        <v>Cluster-2</v>
      </c>
      <c r="K203" t="str">
        <v>esx09-r04.p01.924da338569e4334878f5.southcentralus.avs.azure.com</v>
      </c>
    </row>
    <row r="204" spans="1:11">
      <c r="A204" t="str">
        <v>SRVPLAWLEGALP02</v>
      </c>
      <c r="B204" t="str">
        <v>poweredOn</v>
      </c>
      <c r="C204" t="str">
        <v>False</v>
      </c>
      <c r="D204">
        <v>2</v>
      </c>
      <c r="E204">
        <v>4096</v>
      </c>
      <c r="F204">
        <v>974665</v>
      </c>
      <c r="G204">
        <v>671145</v>
      </c>
      <c r="H204" t="str">
        <v>Microsoft Windows Server 2008 R2 (64-bit)</v>
      </c>
      <c r="I204" t="str">
        <v>SDDC-Datacenter</v>
      </c>
      <c r="J204" t="str">
        <v>Cluster-1</v>
      </c>
      <c r="K204" t="str">
        <v>esx18-r09.p01.924da338569e4334878f5.southcentralus.avs.azure.com</v>
      </c>
    </row>
    <row r="205" spans="1:11">
      <c r="A205" t="str">
        <v>SRVPSTAP01</v>
      </c>
      <c r="B205" t="str">
        <v>poweredOn</v>
      </c>
      <c r="C205" t="str">
        <v>False</v>
      </c>
      <c r="D205">
        <v>2</v>
      </c>
      <c r="E205">
        <v>6144</v>
      </c>
      <c r="F205">
        <v>129113</v>
      </c>
      <c r="G205">
        <v>107821</v>
      </c>
      <c r="H205" t="str">
        <v>Microsoft Windows Server 2016 or later (64-bit)</v>
      </c>
      <c r="I205" t="str">
        <v>SDDC-Datacenter</v>
      </c>
      <c r="J205" t="str">
        <v>Cluster-1</v>
      </c>
      <c r="K205" t="str">
        <v>esx05-r02.p01.924da338569e4334878f5.southcentralus.avs.azure.com</v>
      </c>
    </row>
    <row r="206" spans="1:11">
      <c r="A206" t="str">
        <v>SRVSCISTRP01</v>
      </c>
      <c r="B206" t="str">
        <v>poweredOn</v>
      </c>
      <c r="C206" t="str">
        <v>False</v>
      </c>
      <c r="D206">
        <v>2</v>
      </c>
      <c r="E206">
        <v>8192</v>
      </c>
      <c r="F206">
        <v>259535</v>
      </c>
      <c r="G206">
        <v>259535</v>
      </c>
      <c r="H206" t="str">
        <v>Red Hat Enterprise Linux 6 (64-bit)</v>
      </c>
      <c r="I206" t="str">
        <v>SDDC-Datacenter</v>
      </c>
      <c r="J206" t="str">
        <v>Cluster-3</v>
      </c>
      <c r="K206" t="str">
        <v>esx14-r20.p01.924da338569e4334878f5.southcentralus.avs.azure.com</v>
      </c>
    </row>
    <row r="207" spans="1:11">
      <c r="A207" t="str">
        <v>SRVSCISTRP02</v>
      </c>
      <c r="B207" t="str">
        <v>poweredOn</v>
      </c>
      <c r="C207" t="str">
        <v>False</v>
      </c>
      <c r="D207">
        <v>2</v>
      </c>
      <c r="E207">
        <v>16384</v>
      </c>
      <c r="F207">
        <v>548952</v>
      </c>
      <c r="G207">
        <v>173692</v>
      </c>
      <c r="H207" t="str">
        <v>Red Hat Enterprise Linux 6 (64-bit)</v>
      </c>
      <c r="I207" t="str">
        <v>SDDC-Datacenter</v>
      </c>
      <c r="J207" t="str">
        <v>Cluster-3</v>
      </c>
      <c r="K207" t="str">
        <v>esx22-r14.p01.924da338569e4334878f5.southcentralus.avs.azure.com</v>
      </c>
    </row>
    <row r="208" spans="1:11">
      <c r="A208" t="str">
        <v>SRVSTMITP03</v>
      </c>
      <c r="B208" t="str">
        <v>poweredOn</v>
      </c>
      <c r="C208" t="str">
        <v>False</v>
      </c>
      <c r="D208">
        <v>2</v>
      </c>
      <c r="E208">
        <v>6144</v>
      </c>
      <c r="F208">
        <v>306608</v>
      </c>
      <c r="G208">
        <v>305940</v>
      </c>
      <c r="H208" t="str">
        <v>Microsoft Windows Server 2008 R2 (64-bit)</v>
      </c>
      <c r="I208" t="str">
        <v>SDDC-Datacenter</v>
      </c>
      <c r="J208" t="str">
        <v>Cluster-2</v>
      </c>
      <c r="K208" t="str">
        <v>esx12-r02.p01.924da338569e4334878f5.southcentralus.avs.azure.com</v>
      </c>
    </row>
    <row r="209" spans="1:11">
      <c r="A209" t="str">
        <v>SRVWEBARGP01</v>
      </c>
      <c r="B209" t="str">
        <v>poweredOn</v>
      </c>
      <c r="C209" t="str">
        <v>False</v>
      </c>
      <c r="D209">
        <v>1</v>
      </c>
      <c r="E209">
        <v>4096</v>
      </c>
      <c r="F209">
        <v>208976</v>
      </c>
      <c r="G209">
        <v>78024</v>
      </c>
      <c r="H209" t="str">
        <v>Red Hat Enterprise Linux 6 (64-bit)</v>
      </c>
      <c r="I209" t="str">
        <v>SDDC-Datacenter</v>
      </c>
      <c r="J209" t="str">
        <v>Cluster-3</v>
      </c>
      <c r="K209" t="str">
        <v>esx14-r20.p01.924da338569e4334878f5.southcentralus.avs.azure.com</v>
      </c>
    </row>
    <row r="210" spans="1:11">
      <c r="A210" t="str">
        <v>SRVWSVCTMBCP01</v>
      </c>
      <c r="B210" t="str">
        <v>poweredOn</v>
      </c>
      <c r="C210" t="str">
        <v>False</v>
      </c>
      <c r="D210">
        <v>2</v>
      </c>
      <c r="E210">
        <v>8192</v>
      </c>
      <c r="F210">
        <v>233591</v>
      </c>
      <c r="G210">
        <v>119927</v>
      </c>
      <c r="H210" t="str">
        <v>Microsoft Windows Server 2008 R2 (64-bit)</v>
      </c>
      <c r="I210" t="str">
        <v>SDDC-Datacenter</v>
      </c>
      <c r="J210" t="str">
        <v>Cluster-1</v>
      </c>
      <c r="K210" t="str">
        <v>esx05-r02.p01.924da338569e4334878f5.southcentralus.avs.azure.com</v>
      </c>
    </row>
    <row r="211" spans="1:11">
      <c r="A211" t="str">
        <v>SRVWSVCTMBCP02</v>
      </c>
      <c r="B211" t="str">
        <v>poweredOn</v>
      </c>
      <c r="C211" t="str">
        <v>False</v>
      </c>
      <c r="D211">
        <v>4</v>
      </c>
      <c r="E211">
        <v>32768</v>
      </c>
      <c r="F211">
        <v>1511555</v>
      </c>
      <c r="G211">
        <v>522667</v>
      </c>
      <c r="H211" t="str">
        <v>Microsoft Windows Server 2008 R2 (64-bit)</v>
      </c>
      <c r="I211" t="str">
        <v>SDDC-Datacenter</v>
      </c>
      <c r="J211" t="str">
        <v>Cluster-1</v>
      </c>
      <c r="K211" t="str">
        <v>esx10-r05.p01.924da338569e4334878f5.southcentralus.avs.azure.com</v>
      </c>
    </row>
    <row r="212" spans="1:11">
      <c r="A212" t="str">
        <v>SRVWSVCTMBCP03</v>
      </c>
      <c r="B212" t="str">
        <v>poweredOn</v>
      </c>
      <c r="C212" t="str">
        <v>False</v>
      </c>
      <c r="D212">
        <v>4</v>
      </c>
      <c r="E212">
        <v>16384</v>
      </c>
      <c r="F212">
        <v>344200</v>
      </c>
      <c r="G212">
        <v>162248</v>
      </c>
      <c r="H212" t="str">
        <v>Microsoft Windows Server 2008 R2 (64-bit)</v>
      </c>
      <c r="I212" t="str">
        <v>SDDC-Datacenter</v>
      </c>
      <c r="J212" t="str">
        <v>Cluster-1</v>
      </c>
      <c r="K212" t="str">
        <v>esx10-r05.p01.924da338569e4334878f5.southcentralus.avs.azure.com</v>
      </c>
    </row>
    <row r="213" spans="1:11">
      <c r="A213" t="str">
        <v>SRVWSVCTMBCP05</v>
      </c>
      <c r="B213" t="str">
        <v>poweredOn</v>
      </c>
      <c r="C213" t="str">
        <v>False</v>
      </c>
      <c r="D213">
        <v>2</v>
      </c>
      <c r="E213">
        <v>8192</v>
      </c>
      <c r="F213">
        <v>127908</v>
      </c>
      <c r="G213">
        <v>79424</v>
      </c>
      <c r="H213" t="str">
        <v>Microsoft Windows Server 2008 R2 (64-bit)</v>
      </c>
      <c r="I213" t="str">
        <v>SDDC-Datacenter</v>
      </c>
      <c r="J213" t="str">
        <v>Cluster-1</v>
      </c>
      <c r="K213" t="str">
        <v>esx13-r08.p01.924da338569e4334878f5.southcentralus.avs.azure.com</v>
      </c>
    </row>
    <row r="214" spans="1:11">
      <c r="A214" t="str">
        <v>SWPD00WVLA01.basspro.net</v>
      </c>
      <c r="B214" t="str">
        <v>poweredOn</v>
      </c>
      <c r="C214" t="str">
        <v>False</v>
      </c>
      <c r="D214">
        <v>4</v>
      </c>
      <c r="E214">
        <v>8192</v>
      </c>
      <c r="F214">
        <v>335969</v>
      </c>
      <c r="G214">
        <v>56261</v>
      </c>
      <c r="H214" t="str">
        <v>Microsoft Windows Server 2016 or later (64-bit)</v>
      </c>
      <c r="I214" t="str">
        <v>SDDC-Datacenter</v>
      </c>
      <c r="J214" t="str">
        <v>Cluster-1</v>
      </c>
      <c r="K214" t="str">
        <v>esx04-r20.p01.924da338569e4334878f5.southcentralus.avs.azure.com</v>
      </c>
    </row>
    <row r="215" spans="1:11">
      <c r="A215" t="str">
        <v>SWPD10_HT01</v>
      </c>
      <c r="B215" t="str">
        <v>poweredOn</v>
      </c>
      <c r="C215" t="str">
        <v>False</v>
      </c>
      <c r="D215">
        <v>2</v>
      </c>
      <c r="E215">
        <v>10240</v>
      </c>
      <c r="F215">
        <v>492233</v>
      </c>
      <c r="G215">
        <v>492233</v>
      </c>
      <c r="H215" t="str">
        <v>Microsoft Windows 10 (64-bit)</v>
      </c>
      <c r="I215" t="str">
        <v>SDDC-Datacenter</v>
      </c>
      <c r="J215" t="str">
        <v>Cluster-2</v>
      </c>
      <c r="K215" t="str">
        <v>esx22-r15.p01.924da338569e4334878f5.southcentralus.avs.azure.com</v>
      </c>
    </row>
    <row r="216" spans="1:11">
      <c r="A216" t="str">
        <v>SWPD10BITD01</v>
      </c>
      <c r="B216" t="str">
        <v>poweredOn</v>
      </c>
      <c r="C216" t="str">
        <v>False</v>
      </c>
      <c r="D216">
        <v>2</v>
      </c>
      <c r="E216">
        <v>40960</v>
      </c>
      <c r="F216">
        <v>2489908</v>
      </c>
      <c r="G216">
        <v>2457532</v>
      </c>
      <c r="H216" t="str">
        <v>Microsoft Windows Server 2016 or later (64-bit)</v>
      </c>
      <c r="I216" t="str">
        <v>SDDC-Datacenter</v>
      </c>
      <c r="J216" t="str">
        <v>Cluster-1</v>
      </c>
      <c r="K216" t="str">
        <v>esx05-r16.p01.924da338569e4334878f5.southcentralus.avs.azure.com</v>
      </c>
    </row>
    <row r="217" spans="1:11">
      <c r="A217" t="str">
        <v>SWPD10BTRA01</v>
      </c>
      <c r="B217" t="str">
        <v>poweredOn</v>
      </c>
      <c r="C217" t="str">
        <v>False</v>
      </c>
      <c r="D217">
        <v>4</v>
      </c>
      <c r="E217">
        <v>32768</v>
      </c>
      <c r="F217">
        <v>192736</v>
      </c>
      <c r="G217">
        <v>192736</v>
      </c>
      <c r="H217" t="str">
        <v>Microsoft Windows Server 2016 or later (64-bit)</v>
      </c>
      <c r="I217" t="str">
        <v>SDDC-Datacenter</v>
      </c>
      <c r="J217" t="str">
        <v>Cluster-2</v>
      </c>
      <c r="K217" t="str">
        <v>esx07-r16.p01.924da338569e4334878f5.southcentralus.avs.azure.com</v>
      </c>
    </row>
    <row r="218" spans="1:11">
      <c r="A218" t="str">
        <v>SWPD10BTRA02</v>
      </c>
      <c r="B218" t="str">
        <v>poweredOn</v>
      </c>
      <c r="C218" t="str">
        <v>False</v>
      </c>
      <c r="D218">
        <v>4</v>
      </c>
      <c r="E218">
        <v>32768</v>
      </c>
      <c r="F218">
        <v>155736</v>
      </c>
      <c r="G218">
        <v>119720</v>
      </c>
      <c r="H218" t="str">
        <v>Microsoft Windows Server 2016 or later (64-bit)</v>
      </c>
      <c r="I218" t="str">
        <v>SDDC-Datacenter</v>
      </c>
      <c r="J218" t="str">
        <v>Cluster-2</v>
      </c>
      <c r="K218" t="str">
        <v>esx22-r15.p01.924da338569e4334878f5.southcentralus.avs.azure.com</v>
      </c>
    </row>
    <row r="219" spans="1:11">
      <c r="A219" t="str">
        <v>SWPD10CSACB01</v>
      </c>
      <c r="B219" t="str">
        <v>poweredOn</v>
      </c>
      <c r="C219" t="str">
        <v>False</v>
      </c>
      <c r="D219">
        <v>2</v>
      </c>
      <c r="E219">
        <v>8192</v>
      </c>
      <c r="F219">
        <v>172119</v>
      </c>
      <c r="G219">
        <v>83683</v>
      </c>
      <c r="H219" t="str">
        <v>Microsoft Windows Server 2016 or later (64-bit)</v>
      </c>
      <c r="I219" t="str">
        <v>SDDC-Datacenter</v>
      </c>
      <c r="J219" t="str">
        <v>Cluster-2</v>
      </c>
      <c r="K219" t="str">
        <v>esx07-r16.p01.924da338569e4334878f5.southcentralus.avs.azure.com</v>
      </c>
    </row>
    <row r="220" spans="1:11">
      <c r="A220" t="str">
        <v>SWPD10CSACB02</v>
      </c>
      <c r="B220" t="str">
        <v>poweredOn</v>
      </c>
      <c r="C220" t="str">
        <v>False</v>
      </c>
      <c r="D220">
        <v>2</v>
      </c>
      <c r="E220">
        <v>8192</v>
      </c>
      <c r="F220">
        <v>172118</v>
      </c>
      <c r="G220">
        <v>75798</v>
      </c>
      <c r="H220" t="str">
        <v>Microsoft Windows Server 2016 or later (64-bit)</v>
      </c>
      <c r="I220" t="str">
        <v>SDDC-Datacenter</v>
      </c>
      <c r="J220" t="str">
        <v>Cluster-2</v>
      </c>
      <c r="K220" t="str">
        <v>esx15-r17.p01.924da338569e4334878f5.southcentralus.avs.azure.com</v>
      </c>
    </row>
    <row r="221" spans="1:11">
      <c r="A221" t="str">
        <v>SWPD10DELA01</v>
      </c>
      <c r="B221" t="str">
        <v>poweredOn</v>
      </c>
      <c r="C221" t="str">
        <v>False</v>
      </c>
      <c r="D221">
        <v>2</v>
      </c>
      <c r="E221">
        <v>16384</v>
      </c>
      <c r="F221">
        <v>360839</v>
      </c>
      <c r="G221">
        <v>283431</v>
      </c>
      <c r="H221" t="str">
        <v>Microsoft Windows Server 2012 (64-bit)</v>
      </c>
      <c r="I221" t="str">
        <v>SDDC-Datacenter</v>
      </c>
      <c r="J221" t="str">
        <v>Cluster-1</v>
      </c>
      <c r="K221" t="str">
        <v>esx04-r20.p01.924da338569e4334878f5.southcentralus.avs.azure.com</v>
      </c>
    </row>
    <row r="222" spans="1:11">
      <c r="A222" t="str">
        <v>SWPD10EPFA01</v>
      </c>
      <c r="B222" t="str">
        <v>poweredOn</v>
      </c>
      <c r="C222" t="str">
        <v>False</v>
      </c>
      <c r="D222">
        <v>2</v>
      </c>
      <c r="E222">
        <v>9216</v>
      </c>
      <c r="F222">
        <v>241636</v>
      </c>
      <c r="G222">
        <v>152688</v>
      </c>
      <c r="H222" t="str">
        <v>Microsoft Windows Server 2016 or later (64-bit)</v>
      </c>
      <c r="I222" t="str">
        <v>SDDC-Datacenter</v>
      </c>
      <c r="J222" t="str">
        <v>Cluster-2</v>
      </c>
      <c r="K222" t="str">
        <v>esx01-r21.p01.924da338569e4334878f5.southcentralus.avs.azure.com</v>
      </c>
    </row>
    <row r="223" spans="1:11">
      <c r="A223" t="str">
        <v>SWPD10EPFA02</v>
      </c>
      <c r="B223" t="str">
        <v>poweredOn</v>
      </c>
      <c r="C223" t="str">
        <v>False</v>
      </c>
      <c r="D223">
        <v>2</v>
      </c>
      <c r="E223">
        <v>8192</v>
      </c>
      <c r="F223">
        <v>233560</v>
      </c>
      <c r="G223">
        <v>151240</v>
      </c>
      <c r="H223" t="str">
        <v>Microsoft Windows Server 2016 or later (64-bit)</v>
      </c>
      <c r="I223" t="str">
        <v>SDDC-Datacenter</v>
      </c>
      <c r="J223" t="str">
        <v>Cluster-2</v>
      </c>
      <c r="K223" t="str">
        <v>esx12-r19.p01.924da338569e4334878f5.southcentralus.avs.azure.com</v>
      </c>
    </row>
    <row r="224" spans="1:11">
      <c r="A224" t="str">
        <v>SWPD10EPFA03</v>
      </c>
      <c r="B224" t="str">
        <v>poweredOn</v>
      </c>
      <c r="C224" t="str">
        <v>False</v>
      </c>
      <c r="D224">
        <v>2</v>
      </c>
      <c r="E224">
        <v>5120</v>
      </c>
      <c r="F224">
        <v>230487</v>
      </c>
      <c r="G224">
        <v>116631</v>
      </c>
      <c r="H224" t="str">
        <v>Microsoft Windows Server 2016 or later (64-bit)</v>
      </c>
      <c r="I224" t="str">
        <v>SDDC-Datacenter</v>
      </c>
      <c r="J224" t="str">
        <v>Cluster-2</v>
      </c>
      <c r="K224" t="str">
        <v>esx19-r09.p01.924da338569e4334878f5.southcentralus.avs.azure.com</v>
      </c>
    </row>
    <row r="225" spans="1:11">
      <c r="A225" t="str">
        <v>SWPD10ESLD01</v>
      </c>
      <c r="B225" t="str">
        <v>poweredOn</v>
      </c>
      <c r="C225" t="str">
        <v>False</v>
      </c>
      <c r="D225">
        <v>2</v>
      </c>
      <c r="E225">
        <v>8192</v>
      </c>
      <c r="F225">
        <v>131161</v>
      </c>
      <c r="G225">
        <v>82925</v>
      </c>
      <c r="H225" t="str">
        <v>Microsoft Windows Server 2016 or later (64-bit)</v>
      </c>
      <c r="I225" t="str">
        <v>SDDC-Datacenter</v>
      </c>
      <c r="J225" t="str">
        <v>Cluster-1</v>
      </c>
      <c r="K225" t="str">
        <v>esx05-r16.p01.924da338569e4334878f5.southcentralus.avs.azure.com</v>
      </c>
    </row>
    <row r="226" spans="1:11">
      <c r="A226" t="str">
        <v>SWPD10EVSA01</v>
      </c>
      <c r="B226" t="str">
        <v>poweredOn</v>
      </c>
      <c r="C226" t="str">
        <v>False</v>
      </c>
      <c r="D226">
        <v>4</v>
      </c>
      <c r="E226">
        <v>16384</v>
      </c>
      <c r="F226">
        <v>697249</v>
      </c>
      <c r="G226">
        <v>207669</v>
      </c>
      <c r="H226" t="str">
        <v>Microsoft Windows Server 2016 or later (64-bit)</v>
      </c>
      <c r="I226" t="str">
        <v>SDDC-Datacenter</v>
      </c>
      <c r="J226" t="str">
        <v>Cluster-4</v>
      </c>
      <c r="K226" t="str">
        <v>esx13-r18.p01.924da338569e4334878f5.southcentralus.avs.azure.com</v>
      </c>
    </row>
    <row r="227" spans="1:11">
      <c r="A227" t="str">
        <v>SWPD10EXHA01</v>
      </c>
      <c r="B227" t="str">
        <v>poweredOn</v>
      </c>
      <c r="C227" t="str">
        <v>False</v>
      </c>
      <c r="D227">
        <v>2</v>
      </c>
      <c r="E227">
        <v>16384</v>
      </c>
      <c r="F227">
        <v>508870</v>
      </c>
      <c r="G227">
        <v>508870</v>
      </c>
      <c r="H227" t="str">
        <v>Microsoft Windows Server 2016 or later (64-bit)</v>
      </c>
      <c r="I227" t="str">
        <v>SDDC-Datacenter</v>
      </c>
      <c r="J227" t="str">
        <v>Cluster-1</v>
      </c>
      <c r="K227" t="str">
        <v>esx05-r18.p01.924da338569e4334878f5.southcentralus.avs.azure.com</v>
      </c>
    </row>
    <row r="228" spans="1:11">
      <c r="A228" t="str">
        <v>SWPD10EXHA02</v>
      </c>
      <c r="B228" t="str">
        <v>poweredOn</v>
      </c>
      <c r="C228" t="str">
        <v>False</v>
      </c>
      <c r="D228">
        <v>2</v>
      </c>
      <c r="E228">
        <v>16384</v>
      </c>
      <c r="F228">
        <v>493904</v>
      </c>
      <c r="G228">
        <v>493904</v>
      </c>
      <c r="H228" t="str">
        <v>Microsoft Windows Server 2016 or later (64-bit)</v>
      </c>
      <c r="I228" t="str">
        <v>SDDC-Datacenter</v>
      </c>
      <c r="J228" t="str">
        <v>Cluster-1</v>
      </c>
      <c r="K228" t="str">
        <v>esx10-r05.p01.924da338569e4334878f5.southcentralus.avs.azure.com</v>
      </c>
    </row>
    <row r="229" spans="1:11">
      <c r="A229" t="str">
        <v>SWPD10FDXA01</v>
      </c>
      <c r="B229" t="str">
        <v>poweredOn</v>
      </c>
      <c r="C229" t="str">
        <v>False</v>
      </c>
      <c r="D229">
        <v>2</v>
      </c>
      <c r="E229">
        <v>8192</v>
      </c>
      <c r="F229">
        <v>172095</v>
      </c>
      <c r="G229">
        <v>172095</v>
      </c>
      <c r="H229" t="str">
        <v>Microsoft Windows Server 2016 or later (64-bit)</v>
      </c>
      <c r="I229" t="str">
        <v>SDDC-Datacenter</v>
      </c>
      <c r="J229" t="str">
        <v>Cluster-2</v>
      </c>
      <c r="K229" t="str">
        <v>esx09-r04.p01.924da338569e4334878f5.southcentralus.avs.azure.com</v>
      </c>
    </row>
    <row r="230" spans="1:11">
      <c r="A230" t="str">
        <v>SWPD10FDXA02</v>
      </c>
      <c r="B230" t="str">
        <v>poweredOn</v>
      </c>
      <c r="C230" t="str">
        <v>False</v>
      </c>
      <c r="D230">
        <v>2</v>
      </c>
      <c r="E230">
        <v>8192</v>
      </c>
      <c r="F230">
        <v>131159</v>
      </c>
      <c r="G230">
        <v>69679</v>
      </c>
      <c r="H230" t="str">
        <v>Microsoft Windows Server 2016 or later (64-bit)</v>
      </c>
      <c r="I230" t="str">
        <v>SDDC-Datacenter</v>
      </c>
      <c r="J230" t="str">
        <v>Cluster-2</v>
      </c>
      <c r="K230" t="str">
        <v>esx09-r04.p01.924da338569e4334878f5.southcentralus.avs.azure.com</v>
      </c>
    </row>
    <row r="231" spans="1:11">
      <c r="A231" t="str">
        <v>SWPD10FFXA01</v>
      </c>
      <c r="B231" t="str">
        <v>poweredOn</v>
      </c>
      <c r="C231" t="str">
        <v>False</v>
      </c>
      <c r="D231">
        <v>2</v>
      </c>
      <c r="E231">
        <v>4096</v>
      </c>
      <c r="F231">
        <v>229463</v>
      </c>
      <c r="G231">
        <v>74299</v>
      </c>
      <c r="H231" t="str">
        <v>Microsoft Windows Server 2016 or later (64-bit)</v>
      </c>
      <c r="I231" t="str">
        <v>SDDC-Datacenter</v>
      </c>
      <c r="J231" t="str">
        <v>Cluster-2</v>
      </c>
      <c r="K231" t="str">
        <v>esx22-r15.p01.924da338569e4334878f5.southcentralus.avs.azure.com</v>
      </c>
    </row>
    <row r="232" spans="1:11">
      <c r="A232" t="str">
        <v>SWPD10IMPA01</v>
      </c>
      <c r="B232" t="str">
        <v>poweredOn</v>
      </c>
      <c r="C232" t="str">
        <v>False</v>
      </c>
      <c r="D232">
        <v>2</v>
      </c>
      <c r="E232">
        <v>9216</v>
      </c>
      <c r="F232">
        <v>342494</v>
      </c>
      <c r="G232">
        <v>188034</v>
      </c>
      <c r="H232" t="str">
        <v>Microsoft Windows Server 2016 or later (64-bit)</v>
      </c>
      <c r="I232" t="str">
        <v>SDDC-Datacenter</v>
      </c>
      <c r="J232" t="str">
        <v>Cluster-2</v>
      </c>
      <c r="K232" t="str">
        <v>esx19-r22.p01.924da338569e4334878f5.southcentralus.avs.azure.com</v>
      </c>
    </row>
    <row r="233" spans="1:11">
      <c r="A233" t="str">
        <v>SWPD10JBXA01</v>
      </c>
      <c r="B233" t="str">
        <v>poweredOn</v>
      </c>
      <c r="C233" t="str">
        <v>False</v>
      </c>
      <c r="D233">
        <v>2</v>
      </c>
      <c r="E233">
        <v>8192</v>
      </c>
      <c r="F233">
        <v>294998</v>
      </c>
      <c r="G233">
        <v>73754</v>
      </c>
      <c r="H233" t="str">
        <v>Microsoft Windows Server 2016 or later (64-bit)</v>
      </c>
      <c r="I233" t="str">
        <v>SDDC-Datacenter</v>
      </c>
      <c r="J233" t="str">
        <v>Cluster-2</v>
      </c>
      <c r="K233" t="str">
        <v>esx19-r20.p01.924da338569e4334878f5.southcentralus.avs.azure.com</v>
      </c>
    </row>
    <row r="234" spans="1:11">
      <c r="A234" t="str">
        <v>SWPD10KMS01</v>
      </c>
      <c r="B234" t="str">
        <v>poweredOn</v>
      </c>
      <c r="C234" t="str">
        <v>False</v>
      </c>
      <c r="D234">
        <v>2</v>
      </c>
      <c r="E234">
        <v>4096</v>
      </c>
      <c r="F234">
        <v>127061</v>
      </c>
      <c r="G234">
        <v>64765</v>
      </c>
      <c r="H234" t="str">
        <v>Microsoft Windows Server 2016 or later (64-bit)</v>
      </c>
      <c r="I234" t="str">
        <v>SDDC-Datacenter</v>
      </c>
      <c r="J234" t="str">
        <v>Cluster-1</v>
      </c>
      <c r="K234" t="str">
        <v>esx05-r14.p01.924da338569e4334878f5.southcentralus.avs.azure.com</v>
      </c>
    </row>
    <row r="235" spans="1:11">
      <c r="A235" t="str">
        <v>SWPD10LEXA02</v>
      </c>
      <c r="B235" t="str">
        <v>poweredOn</v>
      </c>
      <c r="C235" t="str">
        <v>False</v>
      </c>
      <c r="D235">
        <v>2</v>
      </c>
      <c r="E235">
        <v>6144</v>
      </c>
      <c r="F235">
        <v>180329</v>
      </c>
      <c r="G235">
        <v>93849</v>
      </c>
      <c r="H235" t="str">
        <v>Microsoft Windows Server 2016 or later (64-bit)</v>
      </c>
      <c r="I235" t="str">
        <v>SDDC-Datacenter</v>
      </c>
      <c r="J235" t="str">
        <v>Cluster-2</v>
      </c>
      <c r="K235" t="str">
        <v>esx01-r21.p01.924da338569e4334878f5.southcentralus.avs.azure.com</v>
      </c>
    </row>
    <row r="236" spans="1:11">
      <c r="A236" t="str">
        <v>SWPD10LNLD02</v>
      </c>
      <c r="B236" t="str">
        <v>poweredOn</v>
      </c>
      <c r="C236" t="str">
        <v>False</v>
      </c>
      <c r="D236">
        <v>2</v>
      </c>
      <c r="E236">
        <v>8192</v>
      </c>
      <c r="F236">
        <v>173280</v>
      </c>
      <c r="G236">
        <v>173280</v>
      </c>
      <c r="H236" t="str">
        <v>Microsoft Windows Server 2016 or later (64-bit)</v>
      </c>
      <c r="I236" t="str">
        <v>SDDC-Datacenter</v>
      </c>
      <c r="J236" t="str">
        <v>Cluster-1</v>
      </c>
      <c r="K236" t="str">
        <v>esx18-r09.p01.924da338569e4334878f5.southcentralus.avs.azure.com</v>
      </c>
    </row>
    <row r="237" spans="1:11">
      <c r="A237" t="str">
        <v>SWPD10MASA01</v>
      </c>
      <c r="B237" t="str">
        <v>poweredOn</v>
      </c>
      <c r="C237" t="str">
        <v>False</v>
      </c>
      <c r="D237">
        <v>2</v>
      </c>
      <c r="E237">
        <v>12288</v>
      </c>
      <c r="F237">
        <v>340060</v>
      </c>
      <c r="G237">
        <v>99100</v>
      </c>
      <c r="H237" t="str">
        <v>Microsoft Windows Server 2016 or later (64-bit)</v>
      </c>
      <c r="I237" t="str">
        <v>SDDC-Datacenter</v>
      </c>
      <c r="J237" t="str">
        <v>Cluster-2</v>
      </c>
      <c r="K237" t="str">
        <v>esx10-r06.p01.924da338569e4334878f5.southcentralus.avs.azure.com</v>
      </c>
    </row>
    <row r="238" spans="1:11">
      <c r="A238" t="str">
        <v>SWPD10MRHA01</v>
      </c>
      <c r="B238" t="str">
        <v>poweredOn</v>
      </c>
      <c r="C238" t="str">
        <v>False</v>
      </c>
      <c r="D238">
        <v>2</v>
      </c>
      <c r="E238">
        <v>3072</v>
      </c>
      <c r="F238">
        <v>126037</v>
      </c>
      <c r="G238">
        <v>71013</v>
      </c>
      <c r="H238" t="str">
        <v>Microsoft Windows Server 2016 or later (64-bit)</v>
      </c>
      <c r="I238" t="str">
        <v>SDDC-Datacenter</v>
      </c>
      <c r="J238" t="str">
        <v>Cluster-2</v>
      </c>
      <c r="K238" t="str">
        <v>esx12-r19.p01.924da338569e4334878f5.southcentralus.avs.azure.com</v>
      </c>
    </row>
    <row r="239" spans="1:11">
      <c r="A239" t="str">
        <v>SWPD10NFSA01</v>
      </c>
      <c r="B239" t="str">
        <v>poweredOn</v>
      </c>
      <c r="C239" t="str">
        <v>False</v>
      </c>
      <c r="D239">
        <v>2</v>
      </c>
      <c r="E239">
        <v>4096</v>
      </c>
      <c r="F239">
        <v>789987</v>
      </c>
      <c r="G239">
        <v>789987</v>
      </c>
      <c r="H239" t="str">
        <v>Microsoft Windows Server 2016 or later (64-bit)</v>
      </c>
      <c r="I239" t="str">
        <v>SDDC-Datacenter</v>
      </c>
      <c r="J239" t="str">
        <v>Cluster-2</v>
      </c>
      <c r="K239" t="str">
        <v>esx11-r05.p01.924da338569e4334878f5.southcentralus.avs.azure.com</v>
      </c>
    </row>
    <row r="240" spans="1:11">
      <c r="A240" t="str">
        <v>SWPD10PSM01</v>
      </c>
      <c r="B240" t="str">
        <v>poweredOn</v>
      </c>
      <c r="C240" t="str">
        <v>False</v>
      </c>
      <c r="D240">
        <v>2</v>
      </c>
      <c r="E240">
        <v>8192</v>
      </c>
      <c r="F240">
        <v>243810</v>
      </c>
      <c r="G240">
        <v>97558</v>
      </c>
      <c r="H240" t="str">
        <v>Microsoft Windows Server 2016 or later (64-bit)</v>
      </c>
      <c r="I240" t="str">
        <v>SDDC-Datacenter</v>
      </c>
      <c r="J240" t="str">
        <v>Cluster-1</v>
      </c>
      <c r="K240" t="str">
        <v>esx04-r20.p01.924da338569e4334878f5.southcentralus.avs.azure.com</v>
      </c>
    </row>
    <row r="241" spans="1:11">
      <c r="A241" t="str">
        <v>SWPD10SCCMA03</v>
      </c>
      <c r="B241" t="str">
        <v>poweredOn</v>
      </c>
      <c r="C241" t="str">
        <v>False</v>
      </c>
      <c r="D241">
        <v>8</v>
      </c>
      <c r="E241">
        <v>12288</v>
      </c>
      <c r="F241">
        <v>237673</v>
      </c>
      <c r="G241">
        <v>67465</v>
      </c>
      <c r="H241" t="str">
        <v>Microsoft Windows Server 2016 or later (64-bit)</v>
      </c>
      <c r="I241" t="str">
        <v>SDDC-Datacenter</v>
      </c>
      <c r="J241" t="str">
        <v>Cluster-2</v>
      </c>
      <c r="K241" t="str">
        <v>esx09-r04.p01.924da338569e4334878f5.southcentralus.avs.azure.com</v>
      </c>
    </row>
    <row r="242" spans="1:11">
      <c r="A242" t="str">
        <v>SWPD10SCCMD01</v>
      </c>
      <c r="B242" t="str">
        <v>poweredOn</v>
      </c>
      <c r="C242" t="str">
        <v>False</v>
      </c>
      <c r="D242">
        <v>12</v>
      </c>
      <c r="E242">
        <v>98304</v>
      </c>
      <c r="F242">
        <v>1081127</v>
      </c>
      <c r="G242">
        <v>657567</v>
      </c>
      <c r="H242" t="str">
        <v>Microsoft Windows Server 2016 or later (64-bit)</v>
      </c>
      <c r="I242" t="str">
        <v>SDDC-Datacenter</v>
      </c>
      <c r="J242" t="str">
        <v>Cluster-4</v>
      </c>
      <c r="K242" t="str">
        <v>esx11-r06.p01.924da338569e4334878f5.southcentralus.avs.azure.com</v>
      </c>
    </row>
    <row r="243" spans="1:11">
      <c r="A243" t="str">
        <v>SWPD10SCCMD02</v>
      </c>
      <c r="B243" t="str">
        <v>poweredOn</v>
      </c>
      <c r="C243" t="str">
        <v>False</v>
      </c>
      <c r="D243">
        <v>12</v>
      </c>
      <c r="E243">
        <v>98304</v>
      </c>
      <c r="F243">
        <v>1045615</v>
      </c>
      <c r="G243">
        <v>534987</v>
      </c>
      <c r="H243" t="str">
        <v>Microsoft Windows Server 2016 or later (64-bit)</v>
      </c>
      <c r="I243" t="str">
        <v>SDDC-Datacenter</v>
      </c>
      <c r="J243" t="str">
        <v>Cluster-4</v>
      </c>
      <c r="K243" t="str">
        <v>esx09-r15.p01.924da338569e4334878f5.southcentralus.avs.azure.com</v>
      </c>
    </row>
    <row r="244" spans="1:11">
      <c r="A244" t="str">
        <v>SWPD10SQLDAA</v>
      </c>
      <c r="B244" t="str">
        <v>poweredOn</v>
      </c>
      <c r="C244" t="str">
        <v>False</v>
      </c>
      <c r="D244">
        <v>8</v>
      </c>
      <c r="E244">
        <v>32768</v>
      </c>
      <c r="F244">
        <v>1015910</v>
      </c>
      <c r="G244">
        <v>538750</v>
      </c>
      <c r="H244" t="str">
        <v>Microsoft Windows Server 2016 or later (64-bit)</v>
      </c>
      <c r="I244" t="str">
        <v>SDDC-Datacenter</v>
      </c>
      <c r="J244" t="str">
        <v>Cluster-4</v>
      </c>
      <c r="K244" t="str">
        <v>esx13-r18.p01.924da338569e4334878f5.southcentralus.avs.azure.com</v>
      </c>
    </row>
    <row r="245" spans="1:11">
      <c r="A245" t="str">
        <v>SWPD10T0FS01</v>
      </c>
      <c r="B245" t="str">
        <v>poweredOn</v>
      </c>
      <c r="C245" t="str">
        <v>False</v>
      </c>
      <c r="D245">
        <v>2</v>
      </c>
      <c r="E245">
        <v>4096</v>
      </c>
      <c r="F245">
        <v>383063</v>
      </c>
      <c r="G245">
        <v>63159</v>
      </c>
      <c r="H245" t="str">
        <v>Microsoft Windows Server 2016 or later (64-bit)</v>
      </c>
      <c r="I245" t="str">
        <v>SDDC-Datacenter</v>
      </c>
      <c r="J245" t="str">
        <v>Cluster-2</v>
      </c>
      <c r="K245" t="str">
        <v>esx22-r18.p01.924da338569e4334878f5.southcentralus.avs.azure.com</v>
      </c>
    </row>
    <row r="246" spans="1:11">
      <c r="A246" t="str">
        <v>SWPD10T0J01</v>
      </c>
      <c r="B246" t="str">
        <v>poweredOn</v>
      </c>
      <c r="C246" t="str">
        <v>False</v>
      </c>
      <c r="D246">
        <v>2</v>
      </c>
      <c r="E246">
        <v>8192</v>
      </c>
      <c r="F246">
        <v>213079</v>
      </c>
      <c r="G246">
        <v>67183</v>
      </c>
      <c r="H246" t="str">
        <v>Microsoft Windows Server 2016 or later (64-bit)</v>
      </c>
      <c r="I246" t="str">
        <v>SDDC-Datacenter</v>
      </c>
      <c r="J246" t="str">
        <v>Cluster-2</v>
      </c>
      <c r="K246" t="str">
        <v>esx10-r06.p01.924da338569e4334878f5.southcentralus.avs.azure.com</v>
      </c>
    </row>
    <row r="247" spans="1:11">
      <c r="A247" t="str">
        <v>SWPD10T0J02</v>
      </c>
      <c r="B247" t="str">
        <v>poweredOn</v>
      </c>
      <c r="C247" t="str">
        <v>False</v>
      </c>
      <c r="D247">
        <v>2</v>
      </c>
      <c r="E247">
        <v>8192</v>
      </c>
      <c r="F247">
        <v>213079</v>
      </c>
      <c r="G247">
        <v>67151</v>
      </c>
      <c r="H247" t="str">
        <v>Microsoft Windows Server 2016 or later (64-bit)</v>
      </c>
      <c r="I247" t="str">
        <v>SDDC-Datacenter</v>
      </c>
      <c r="J247" t="str">
        <v>Cluster-2</v>
      </c>
      <c r="K247" t="str">
        <v>esx19-r09.p01.924da338569e4334878f5.southcentralus.avs.azure.com</v>
      </c>
    </row>
    <row r="248" spans="1:11">
      <c r="A248" t="str">
        <v>SWPD10T1FS01</v>
      </c>
      <c r="B248" t="str">
        <v>poweredOn</v>
      </c>
      <c r="C248" t="str">
        <v>False</v>
      </c>
      <c r="D248">
        <v>2</v>
      </c>
      <c r="E248">
        <v>4096</v>
      </c>
      <c r="F248">
        <v>639063</v>
      </c>
      <c r="G248">
        <v>84239</v>
      </c>
      <c r="H248" t="str">
        <v>Microsoft Windows Server 2016 or later (64-bit)</v>
      </c>
      <c r="I248" t="str">
        <v>SDDC-Datacenter</v>
      </c>
      <c r="J248" t="str">
        <v>Cluster-2</v>
      </c>
      <c r="K248" t="str">
        <v>esx19-r09.p01.924da338569e4334878f5.southcentralus.avs.azure.com</v>
      </c>
    </row>
    <row r="249" spans="1:11">
      <c r="A249" t="str">
        <v>SWPD10T1J01</v>
      </c>
      <c r="B249" t="str">
        <v>poweredOn</v>
      </c>
      <c r="C249" t="str">
        <v>False</v>
      </c>
      <c r="D249">
        <v>2</v>
      </c>
      <c r="E249">
        <v>8192</v>
      </c>
      <c r="F249">
        <v>213079</v>
      </c>
      <c r="G249">
        <v>77759</v>
      </c>
      <c r="H249" t="str">
        <v>Microsoft Windows Server 2016 or later (64-bit)</v>
      </c>
      <c r="I249" t="str">
        <v>SDDC-Datacenter</v>
      </c>
      <c r="J249" t="str">
        <v>Cluster-2</v>
      </c>
      <c r="K249" t="str">
        <v>esx12-r19.p01.924da338569e4334878f5.southcentralus.avs.azure.com</v>
      </c>
    </row>
    <row r="250" spans="1:11">
      <c r="A250" t="str">
        <v>SWPD10T1J02</v>
      </c>
      <c r="B250" t="str">
        <v>poweredOn</v>
      </c>
      <c r="C250" t="str">
        <v>False</v>
      </c>
      <c r="D250">
        <v>2</v>
      </c>
      <c r="E250">
        <v>8192</v>
      </c>
      <c r="F250">
        <v>272183</v>
      </c>
      <c r="G250">
        <v>272183</v>
      </c>
      <c r="H250" t="str">
        <v>Microsoft Windows Server 2016 or later (64-bit)</v>
      </c>
      <c r="I250" t="str">
        <v>SDDC-Datacenter</v>
      </c>
      <c r="J250" t="str">
        <v>Cluster-2</v>
      </c>
      <c r="K250" t="str">
        <v>esx19-r22.p01.924da338569e4334878f5.southcentralus.avs.azure.com</v>
      </c>
    </row>
    <row r="251" spans="1:11">
      <c r="A251" t="str">
        <v>SWPD10T2FS01</v>
      </c>
      <c r="B251" t="str">
        <v>poweredOn</v>
      </c>
      <c r="C251" t="str">
        <v>False</v>
      </c>
      <c r="D251">
        <v>2</v>
      </c>
      <c r="E251">
        <v>4096</v>
      </c>
      <c r="F251">
        <v>639064</v>
      </c>
      <c r="G251">
        <v>87416</v>
      </c>
      <c r="H251" t="str">
        <v>Microsoft Windows Server 2016 or later (64-bit)</v>
      </c>
      <c r="I251" t="str">
        <v>SDDC-Datacenter</v>
      </c>
      <c r="J251" t="str">
        <v>Cluster-2</v>
      </c>
      <c r="K251" t="str">
        <v>esx07-r16.p01.924da338569e4334878f5.southcentralus.avs.azure.com</v>
      </c>
    </row>
    <row r="252" spans="1:11">
      <c r="A252" t="str">
        <v>SWPD10T2J01</v>
      </c>
      <c r="B252" t="str">
        <v>poweredOn</v>
      </c>
      <c r="C252" t="str">
        <v>False</v>
      </c>
      <c r="D252">
        <v>2</v>
      </c>
      <c r="E252">
        <v>8192</v>
      </c>
      <c r="F252">
        <v>213079</v>
      </c>
      <c r="G252">
        <v>65235</v>
      </c>
      <c r="H252" t="str">
        <v>Microsoft Windows Server 2016 or later (64-bit)</v>
      </c>
      <c r="I252" t="str">
        <v>SDDC-Datacenter</v>
      </c>
      <c r="J252" t="str">
        <v>Cluster-2</v>
      </c>
      <c r="K252" t="str">
        <v>esx07-r16.p01.924da338569e4334878f5.southcentralus.avs.azure.com</v>
      </c>
    </row>
    <row r="253" spans="1:11">
      <c r="A253" t="str">
        <v>SWPD10T2J02</v>
      </c>
      <c r="B253" t="str">
        <v>poweredOn</v>
      </c>
      <c r="C253" t="str">
        <v>False</v>
      </c>
      <c r="D253">
        <v>2</v>
      </c>
      <c r="E253">
        <v>8192</v>
      </c>
      <c r="F253">
        <v>213078</v>
      </c>
      <c r="G253">
        <v>76574</v>
      </c>
      <c r="H253" t="str">
        <v>Microsoft Windows Server 2016 or later (64-bit)</v>
      </c>
      <c r="I253" t="str">
        <v>SDDC-Datacenter</v>
      </c>
      <c r="J253" t="str">
        <v>Cluster-2</v>
      </c>
      <c r="K253" t="str">
        <v>esx19-r22.p01.924da338569e4334878f5.southcentralus.avs.azure.com</v>
      </c>
    </row>
    <row r="254" spans="1:11">
      <c r="A254" t="str">
        <v>SWPD10TMMA01</v>
      </c>
      <c r="B254" t="str">
        <v>poweredOn</v>
      </c>
      <c r="C254" t="str">
        <v>False</v>
      </c>
      <c r="D254">
        <v>2</v>
      </c>
      <c r="E254">
        <v>8192</v>
      </c>
      <c r="F254">
        <v>131155</v>
      </c>
      <c r="G254">
        <v>101771</v>
      </c>
      <c r="H254" t="str">
        <v>Microsoft Windows Server 2016 or later (64-bit)</v>
      </c>
      <c r="I254" t="str">
        <v>SDDC-Datacenter</v>
      </c>
      <c r="J254" t="str">
        <v>Cluster-4</v>
      </c>
      <c r="K254" t="str">
        <v>esx11-r06.p01.924da338569e4334878f5.southcentralus.avs.azure.com</v>
      </c>
    </row>
    <row r="255" spans="1:11">
      <c r="A255" t="str">
        <v>SWPD20ADCA01</v>
      </c>
      <c r="B255" t="str">
        <v>poweredOn</v>
      </c>
      <c r="C255" t="str">
        <v>False</v>
      </c>
      <c r="D255">
        <v>4</v>
      </c>
      <c r="E255">
        <v>4096</v>
      </c>
      <c r="F255">
        <v>229457</v>
      </c>
      <c r="G255">
        <v>70757</v>
      </c>
      <c r="H255" t="str">
        <v>Microsoft Windows Server 2016 or later (64-bit)</v>
      </c>
      <c r="I255" t="str">
        <v>SDDC-Datacenter</v>
      </c>
      <c r="J255" t="str">
        <v>Cluster-1</v>
      </c>
      <c r="K255" t="str">
        <v>esx10-r05.p01.924da338569e4334878f5.southcentralus.avs.azure.com</v>
      </c>
    </row>
    <row r="256" spans="1:11">
      <c r="A256" t="str">
        <v>SWPD20DFSM03</v>
      </c>
      <c r="B256" t="str">
        <v>poweredOn</v>
      </c>
      <c r="C256" t="str">
        <v>False</v>
      </c>
      <c r="D256">
        <v>2</v>
      </c>
      <c r="E256">
        <v>4096</v>
      </c>
      <c r="F256">
        <v>127060</v>
      </c>
      <c r="G256">
        <v>35787</v>
      </c>
      <c r="H256" t="str">
        <v>Microsoft Windows Server 2016 or later (64-bit)</v>
      </c>
      <c r="I256" t="str">
        <v>SDDC-Datacenter</v>
      </c>
      <c r="J256" t="str">
        <v>Cluster-2</v>
      </c>
      <c r="K256" t="str">
        <v>esx13-r03.p01.924da338569e4334878f5.southcentralus.avs.azure.com</v>
      </c>
    </row>
    <row r="257" spans="1:11">
      <c r="A257" t="str">
        <v>SWPD20DFSM04</v>
      </c>
      <c r="B257" t="str">
        <v>poweredOn</v>
      </c>
      <c r="C257" t="str">
        <v>False</v>
      </c>
      <c r="D257">
        <v>2</v>
      </c>
      <c r="E257">
        <v>4096</v>
      </c>
      <c r="F257">
        <v>127060</v>
      </c>
      <c r="G257">
        <v>35794</v>
      </c>
      <c r="H257" t="str">
        <v>Microsoft Windows Server 2016 or later (64-bit)</v>
      </c>
      <c r="I257" t="str">
        <v>SDDC-Datacenter</v>
      </c>
      <c r="J257" t="str">
        <v>Cluster-2</v>
      </c>
      <c r="K257" t="str">
        <v>esx11-r05.p01.924da338569e4334878f5.southcentralus.avs.azure.com</v>
      </c>
    </row>
    <row r="258" spans="1:11">
      <c r="A258" t="str">
        <v>SWPD20EVSA01</v>
      </c>
      <c r="B258" t="str">
        <v>poweredOn</v>
      </c>
      <c r="C258" t="str">
        <v>False</v>
      </c>
      <c r="D258">
        <v>4</v>
      </c>
      <c r="E258">
        <v>16384</v>
      </c>
      <c r="F258">
        <v>843436</v>
      </c>
      <c r="G258">
        <v>843436</v>
      </c>
      <c r="H258" t="str">
        <v>Microsoft Windows Server 2016 or later (64-bit)</v>
      </c>
      <c r="I258" t="str">
        <v>SDDC-Datacenter</v>
      </c>
      <c r="J258" t="str">
        <v>Cluster-4</v>
      </c>
      <c r="K258" t="str">
        <v>esx09-r15.p01.924da338569e4334878f5.southcentralus.avs.azure.com</v>
      </c>
    </row>
    <row r="259" spans="1:11">
      <c r="A259" t="str">
        <v>SWPD20EVSM01</v>
      </c>
      <c r="B259" t="str">
        <v>poweredOn</v>
      </c>
      <c r="C259" t="str">
        <v>False</v>
      </c>
      <c r="D259">
        <v>4</v>
      </c>
      <c r="E259">
        <v>8192</v>
      </c>
      <c r="F259">
        <v>131159</v>
      </c>
      <c r="G259">
        <v>71179</v>
      </c>
      <c r="H259" t="str">
        <v>Microsoft Windows Server 2016 or later (64-bit)</v>
      </c>
      <c r="I259" t="str">
        <v>SDDC-Datacenter</v>
      </c>
      <c r="J259" t="str">
        <v>Cluster-4</v>
      </c>
      <c r="K259" t="str">
        <v>esx11-r06.p01.924da338569e4334878f5.southcentralus.avs.azure.com</v>
      </c>
    </row>
    <row r="260" spans="1:11">
      <c r="A260" t="str">
        <v>SWPD20EVSM02</v>
      </c>
      <c r="B260" t="str">
        <v>poweredOn</v>
      </c>
      <c r="C260" t="str">
        <v>False</v>
      </c>
      <c r="D260">
        <v>4</v>
      </c>
      <c r="E260">
        <v>8192</v>
      </c>
      <c r="F260">
        <v>131160</v>
      </c>
      <c r="G260">
        <v>61708</v>
      </c>
      <c r="H260" t="str">
        <v>Microsoft Windows Server 2016 or later (64-bit)</v>
      </c>
      <c r="I260" t="str">
        <v>SDDC-Datacenter</v>
      </c>
      <c r="J260" t="str">
        <v>Cluster-4</v>
      </c>
      <c r="K260" t="str">
        <v>esx13-r18.p01.924da338569e4334878f5.southcentralus.avs.azure.com</v>
      </c>
    </row>
    <row r="261" spans="1:11">
      <c r="A261" t="str">
        <v>SWPD20EVSM03</v>
      </c>
      <c r="B261" t="str">
        <v>poweredOn</v>
      </c>
      <c r="C261" t="str">
        <v>False</v>
      </c>
      <c r="D261">
        <v>4</v>
      </c>
      <c r="E261">
        <v>8192</v>
      </c>
      <c r="F261">
        <v>131160</v>
      </c>
      <c r="G261">
        <v>56124</v>
      </c>
      <c r="H261" t="str">
        <v>Microsoft Windows Server 2016 or later (64-bit)</v>
      </c>
      <c r="I261" t="str">
        <v>SDDC-Datacenter</v>
      </c>
      <c r="J261" t="str">
        <v>Cluster-4</v>
      </c>
      <c r="K261" t="str">
        <v>esx03-r05.p01.924da338569e4334878f5.southcentralus.avs.azure.com</v>
      </c>
    </row>
    <row r="262" spans="1:11">
      <c r="A262" t="str">
        <v>SWPD20FTPA01</v>
      </c>
      <c r="B262" t="str">
        <v>poweredOn</v>
      </c>
      <c r="C262" t="str">
        <v>False</v>
      </c>
      <c r="D262">
        <v>2</v>
      </c>
      <c r="E262">
        <v>10240</v>
      </c>
      <c r="F262">
        <v>645203</v>
      </c>
      <c r="G262">
        <v>525967</v>
      </c>
      <c r="H262" t="str">
        <v>Microsoft Windows Server 2016 or later (64-bit)</v>
      </c>
      <c r="I262" t="str">
        <v>SDDC-Datacenter</v>
      </c>
      <c r="J262" t="str">
        <v>Cluster-4</v>
      </c>
      <c r="K262" t="str">
        <v>esx03-r05.p01.924da338569e4334878f5.southcentralus.avs.azure.com</v>
      </c>
    </row>
    <row r="263" spans="1:11">
      <c r="A263" t="str">
        <v>SWPD20PROA01</v>
      </c>
      <c r="B263" t="str">
        <v>poweredOn</v>
      </c>
      <c r="C263" t="str">
        <v>False</v>
      </c>
      <c r="D263">
        <v>2</v>
      </c>
      <c r="E263">
        <v>4096</v>
      </c>
      <c r="F263">
        <v>331863</v>
      </c>
      <c r="G263">
        <v>78271</v>
      </c>
      <c r="H263" t="str">
        <v>Microsoft Windows Server 2016 or later (64-bit)</v>
      </c>
      <c r="I263" t="str">
        <v>SDDC-Datacenter</v>
      </c>
      <c r="J263" t="str">
        <v>Cluster-2</v>
      </c>
      <c r="K263" t="str">
        <v>esx11-r05.p01.924da338569e4334878f5.southcentralus.avs.azure.com</v>
      </c>
    </row>
    <row r="264" spans="1:11">
      <c r="A264" t="str">
        <v>SWPD20SAPA02</v>
      </c>
      <c r="B264" t="str">
        <v>poweredOn</v>
      </c>
      <c r="C264" t="str">
        <v>False</v>
      </c>
      <c r="D264">
        <v>2</v>
      </c>
      <c r="E264">
        <v>8192</v>
      </c>
      <c r="F264">
        <v>233561</v>
      </c>
      <c r="G264">
        <v>91381</v>
      </c>
      <c r="H264" t="str">
        <v>Microsoft Windows Server 2016 or later (64-bit)</v>
      </c>
      <c r="I264" t="str">
        <v>SDDC-Datacenter</v>
      </c>
      <c r="J264" t="str">
        <v>Cluster-2</v>
      </c>
      <c r="K264" t="str">
        <v>esx01-r21.p01.924da338569e4334878f5.southcentralus.avs.azure.com</v>
      </c>
    </row>
    <row r="265" spans="1:11">
      <c r="A265" t="str">
        <v>SWPD20SCCMA03</v>
      </c>
      <c r="B265" t="str">
        <v>poweredOn</v>
      </c>
      <c r="C265" t="str">
        <v>False</v>
      </c>
      <c r="D265">
        <v>4</v>
      </c>
      <c r="E265">
        <v>6144</v>
      </c>
      <c r="F265">
        <v>231513</v>
      </c>
      <c r="G265">
        <v>44933</v>
      </c>
      <c r="H265" t="str">
        <v>Microsoft Windows Server 2016 or later (64-bit)</v>
      </c>
      <c r="I265" t="str">
        <v>SDDC-Datacenter</v>
      </c>
      <c r="J265" t="str">
        <v>Cluster-2</v>
      </c>
      <c r="K265" t="str">
        <v>esx19-r09.p01.924da338569e4334878f5.southcentralus.avs.azure.com</v>
      </c>
    </row>
    <row r="266" spans="1:11">
      <c r="A266" t="str">
        <v>SWPD20SCMD01</v>
      </c>
      <c r="B266" t="str">
        <v>poweredOn</v>
      </c>
      <c r="C266" t="str">
        <v>False</v>
      </c>
      <c r="D266">
        <v>8</v>
      </c>
      <c r="E266">
        <v>98304</v>
      </c>
      <c r="F266">
        <v>687199</v>
      </c>
      <c r="G266">
        <v>150831</v>
      </c>
      <c r="H266" t="str">
        <v>Microsoft Windows Server 2016 or later (64-bit)</v>
      </c>
      <c r="I266" t="str">
        <v>SDDC-Datacenter</v>
      </c>
      <c r="J266" t="str">
        <v>Cluster-4</v>
      </c>
      <c r="K266" t="str">
        <v>esx03-r05.p01.924da338569e4334878f5.southcentralus.avs.azure.com</v>
      </c>
    </row>
    <row r="267" spans="1:11">
      <c r="A267" t="str">
        <v>SWPD20SCMD02</v>
      </c>
      <c r="B267" t="str">
        <v>poweredOn</v>
      </c>
      <c r="C267" t="str">
        <v>False</v>
      </c>
      <c r="D267">
        <v>8</v>
      </c>
      <c r="E267">
        <v>98304</v>
      </c>
      <c r="F267">
        <v>687199</v>
      </c>
      <c r="G267">
        <v>152167</v>
      </c>
      <c r="H267" t="str">
        <v>Microsoft Windows Server 2016 or later (64-bit)</v>
      </c>
      <c r="I267" t="str">
        <v>SDDC-Datacenter</v>
      </c>
      <c r="J267" t="str">
        <v>Cluster-4</v>
      </c>
      <c r="K267" t="str">
        <v>esx09-r15.p01.924da338569e4334878f5.southcentralus.avs.azure.com</v>
      </c>
    </row>
    <row r="268" spans="1:11">
      <c r="A268" t="str">
        <v>SWPD20SCMD99</v>
      </c>
      <c r="B268" t="str">
        <v>poweredOn</v>
      </c>
      <c r="C268" t="str">
        <v>False</v>
      </c>
      <c r="D268">
        <v>8</v>
      </c>
      <c r="E268">
        <v>65536</v>
      </c>
      <c r="F268">
        <v>654431</v>
      </c>
      <c r="G268">
        <v>137023</v>
      </c>
      <c r="H268" t="str">
        <v>Microsoft Windows Server 2016 or later (64-bit)</v>
      </c>
      <c r="I268" t="str">
        <v>SDDC-Datacenter</v>
      </c>
      <c r="J268" t="str">
        <v>Cluster-4</v>
      </c>
      <c r="K268" t="str">
        <v>esx09-r15.p01.924da338569e4334878f5.southcentralus.avs.azure.com</v>
      </c>
    </row>
    <row r="269" spans="1:11">
      <c r="A269" t="str">
        <v>SWPD20SQLDAA</v>
      </c>
      <c r="B269" t="str">
        <v>poweredOn</v>
      </c>
      <c r="C269" t="str">
        <v>False</v>
      </c>
      <c r="D269">
        <v>8</v>
      </c>
      <c r="E269">
        <v>32768</v>
      </c>
      <c r="F269">
        <v>1015909</v>
      </c>
      <c r="G269">
        <v>545105</v>
      </c>
      <c r="H269" t="str">
        <v>Microsoft Windows Server 2016 or later (64-bit)</v>
      </c>
      <c r="I269" t="str">
        <v>SDDC-Datacenter</v>
      </c>
      <c r="J269" t="str">
        <v>Cluster-4</v>
      </c>
      <c r="K269" t="str">
        <v>esx11-r06.p01.924da338569e4334878f5.southcentralus.avs.azure.com</v>
      </c>
    </row>
    <row r="270" spans="1:11">
      <c r="A270" t="str">
        <v>SWPD20TRPA01</v>
      </c>
      <c r="B270" t="str">
        <v>poweredOn</v>
      </c>
      <c r="C270" t="str">
        <v>False</v>
      </c>
      <c r="D270">
        <v>2</v>
      </c>
      <c r="E270">
        <v>6144</v>
      </c>
      <c r="F270">
        <v>129108</v>
      </c>
      <c r="G270">
        <v>82892</v>
      </c>
      <c r="H270" t="str">
        <v>Microsoft Windows Server 2016 or later (64-bit)</v>
      </c>
      <c r="I270" t="str">
        <v>SDDC-Datacenter</v>
      </c>
      <c r="J270" t="str">
        <v>Cluster-4</v>
      </c>
      <c r="K270" t="str">
        <v>esx11-r06.p01.924da338569e4334878f5.southcentralus.avs.azure.com</v>
      </c>
    </row>
    <row r="271" spans="1:11">
      <c r="A271" t="str">
        <v>SWPD20WSOA01</v>
      </c>
      <c r="B271" t="str">
        <v>poweredOn</v>
      </c>
      <c r="C271" t="str">
        <v>False</v>
      </c>
      <c r="D271">
        <v>2</v>
      </c>
      <c r="E271">
        <v>4096</v>
      </c>
      <c r="F271">
        <v>221920</v>
      </c>
      <c r="G271">
        <v>221920</v>
      </c>
      <c r="H271" t="str">
        <v>Microsoft Windows Server 2016 or later (64-bit)</v>
      </c>
      <c r="I271" t="str">
        <v>SDDC-Datacenter</v>
      </c>
      <c r="J271" t="str">
        <v>Cluster-4</v>
      </c>
      <c r="K271" t="str">
        <v>esx11-r06.p01.924da338569e4334878f5.southcentralus.avs.azure.com</v>
      </c>
    </row>
    <row r="272" spans="1:11">
      <c r="A272" t="str">
        <v>SWPD80CFTA01</v>
      </c>
      <c r="B272" t="str">
        <v>poweredOn</v>
      </c>
      <c r="C272" t="str">
        <v>False</v>
      </c>
      <c r="D272">
        <v>3</v>
      </c>
      <c r="E272">
        <v>24576</v>
      </c>
      <c r="F272">
        <v>301145</v>
      </c>
      <c r="G272">
        <v>55673</v>
      </c>
      <c r="H272" t="str">
        <v>Microsoft Windows Server 2016 or later (64-bit)</v>
      </c>
      <c r="I272" t="str">
        <v>SDDC-Datacenter</v>
      </c>
      <c r="J272" t="str">
        <v>Cluster-4</v>
      </c>
      <c r="K272" t="str">
        <v>esx09-r15.p01.924da338569e4334878f5.southcentralus.avs.azure.com</v>
      </c>
    </row>
    <row r="273" spans="1:11">
      <c r="A273" t="str">
        <v>SWPD80CFTD01</v>
      </c>
      <c r="B273" t="str">
        <v>poweredOn</v>
      </c>
      <c r="C273" t="str">
        <v>False</v>
      </c>
      <c r="D273">
        <v>3</v>
      </c>
      <c r="E273">
        <v>24576</v>
      </c>
      <c r="F273">
        <v>895064</v>
      </c>
      <c r="G273">
        <v>73880</v>
      </c>
      <c r="H273" t="str">
        <v>Microsoft Windows Server 2016 or later (64-bit)</v>
      </c>
      <c r="I273" t="str">
        <v>SDDC-Datacenter</v>
      </c>
      <c r="J273" t="str">
        <v>Cluster-4</v>
      </c>
      <c r="K273" t="str">
        <v>esx13-r18.p01.924da338569e4334878f5.southcentralus.avs.azure.com</v>
      </c>
    </row>
    <row r="274" spans="1:11">
      <c r="A274" t="str">
        <v>SWPD80EASA01</v>
      </c>
      <c r="B274" t="str">
        <v>poweredOn</v>
      </c>
      <c r="C274" t="str">
        <v>False</v>
      </c>
      <c r="D274">
        <v>2</v>
      </c>
      <c r="E274">
        <v>8192</v>
      </c>
      <c r="F274">
        <v>172137</v>
      </c>
      <c r="G274">
        <v>56089</v>
      </c>
      <c r="H274" t="str">
        <v>Microsoft Windows Server 2016 or later (64-bit)</v>
      </c>
      <c r="I274" t="str">
        <v>SDDC-Datacenter</v>
      </c>
      <c r="J274" t="str">
        <v>Cluster-1</v>
      </c>
      <c r="K274" t="str">
        <v>esx01-r15.p01.924da338569e4334878f5.southcentralus.avs.azure.com</v>
      </c>
    </row>
    <row r="275" spans="1:11">
      <c r="A275" t="str">
        <v>SWPD80EVSA01</v>
      </c>
      <c r="B275" t="str">
        <v>poweredOn</v>
      </c>
      <c r="C275" t="str">
        <v>False</v>
      </c>
      <c r="D275">
        <v>4</v>
      </c>
      <c r="E275">
        <v>16384</v>
      </c>
      <c r="F275">
        <v>139363</v>
      </c>
      <c r="G275">
        <v>106579</v>
      </c>
      <c r="H275" t="str">
        <v>Microsoft Windows Server 2016 or later (64-bit)</v>
      </c>
      <c r="I275" t="str">
        <v>SDDC-Datacenter</v>
      </c>
      <c r="J275" t="str">
        <v>Cluster-1</v>
      </c>
      <c r="K275" t="str">
        <v>esx05-r02.p01.924da338569e4334878f5.southcentralus.avs.azure.com</v>
      </c>
    </row>
    <row r="276" spans="1:11">
      <c r="A276" t="str">
        <v>SWPD80HVCA01</v>
      </c>
      <c r="B276" t="str">
        <v>poweredOn</v>
      </c>
      <c r="C276" t="str">
        <v>False</v>
      </c>
      <c r="D276">
        <v>2</v>
      </c>
      <c r="E276">
        <v>16384</v>
      </c>
      <c r="F276">
        <v>395356</v>
      </c>
      <c r="G276">
        <v>55196</v>
      </c>
      <c r="H276" t="str">
        <v>Microsoft Windows Server 2016 or later (64-bit)</v>
      </c>
      <c r="I276" t="str">
        <v>SDDC-Datacenter</v>
      </c>
      <c r="J276" t="str">
        <v>Cluster-2</v>
      </c>
      <c r="K276" t="str">
        <v>esx09-r14.p01.924da338569e4334878f5.southcentralus.avs.azure.com</v>
      </c>
    </row>
    <row r="277" spans="1:11">
      <c r="A277" t="str">
        <v>SWPD80NSXA01-WEB</v>
      </c>
      <c r="B277" t="str">
        <v>poweredOn</v>
      </c>
      <c r="C277" t="str">
        <v>False</v>
      </c>
      <c r="D277">
        <v>2</v>
      </c>
      <c r="E277">
        <v>16384</v>
      </c>
      <c r="F277">
        <v>170073</v>
      </c>
      <c r="G277">
        <v>49721</v>
      </c>
      <c r="H277" t="str">
        <v>Microsoft Windows Server 2016 or later (64-bit)</v>
      </c>
      <c r="I277" t="str">
        <v>SDDC-Datacenter</v>
      </c>
      <c r="J277" t="str">
        <v>Cluster-2</v>
      </c>
      <c r="K277" t="str">
        <v>esx13-r03.p01.924da338569e4334878f5.southcentralus.avs.azure.com</v>
      </c>
    </row>
    <row r="278" spans="1:11">
      <c r="A278" t="str">
        <v>SWPD80NSXA02-APP</v>
      </c>
      <c r="B278" t="str">
        <v>poweredOn</v>
      </c>
      <c r="C278" t="str">
        <v>False</v>
      </c>
      <c r="D278">
        <v>2</v>
      </c>
      <c r="E278">
        <v>16384</v>
      </c>
      <c r="F278">
        <v>170073</v>
      </c>
      <c r="G278">
        <v>49761</v>
      </c>
      <c r="H278" t="str">
        <v>Microsoft Windows Server 2016 or later (64-bit)</v>
      </c>
      <c r="I278" t="str">
        <v>SDDC-Datacenter</v>
      </c>
      <c r="J278" t="str">
        <v>Cluster-2</v>
      </c>
      <c r="K278" t="str">
        <v>esx10-r06.p01.924da338569e4334878f5.southcentralus.avs.azure.com</v>
      </c>
    </row>
    <row r="279" spans="1:11">
      <c r="A279" t="str">
        <v>SWPD80NSXA03-DB01</v>
      </c>
      <c r="B279" t="str">
        <v>poweredOn</v>
      </c>
      <c r="C279" t="str">
        <v>False</v>
      </c>
      <c r="D279">
        <v>2</v>
      </c>
      <c r="E279">
        <v>16384</v>
      </c>
      <c r="F279">
        <v>170073</v>
      </c>
      <c r="G279">
        <v>50757</v>
      </c>
      <c r="H279" t="str">
        <v>Microsoft Windows Server 2016 or later (64-bit)</v>
      </c>
      <c r="I279" t="str">
        <v>SDDC-Datacenter</v>
      </c>
      <c r="J279" t="str">
        <v>Cluster-2</v>
      </c>
      <c r="K279" t="str">
        <v>esx19-r20.p01.924da338569e4334878f5.southcentralus.avs.azure.com</v>
      </c>
    </row>
    <row r="280" spans="1:11">
      <c r="A280" t="str">
        <v>SWPD80SCBA01</v>
      </c>
      <c r="B280" t="str">
        <v>poweredOn</v>
      </c>
      <c r="C280" t="str">
        <v>False</v>
      </c>
      <c r="D280">
        <v>4</v>
      </c>
      <c r="E280">
        <v>16384</v>
      </c>
      <c r="F280">
        <v>891341</v>
      </c>
      <c r="G280">
        <v>646357</v>
      </c>
      <c r="H280" t="str">
        <v>Microsoft Windows Server 2016 or later (64-bit)</v>
      </c>
      <c r="I280" t="str">
        <v>SDDC-Datacenter</v>
      </c>
      <c r="J280" t="str">
        <v>Cluster-1</v>
      </c>
      <c r="K280" t="str">
        <v>esx05-r02.p01.924da338569e4334878f5.southcentralus.avs.azure.com</v>
      </c>
    </row>
    <row r="281" spans="1:11">
      <c r="A281" t="str">
        <v>SWPD80SCBA02</v>
      </c>
      <c r="B281" t="str">
        <v>poweredOn</v>
      </c>
      <c r="C281" t="str">
        <v>False</v>
      </c>
      <c r="D281">
        <v>4</v>
      </c>
      <c r="E281">
        <v>16384</v>
      </c>
      <c r="F281">
        <v>967169</v>
      </c>
      <c r="G281">
        <v>733853</v>
      </c>
      <c r="H281" t="str">
        <v>Microsoft Windows Server 2016 or later (64-bit)</v>
      </c>
      <c r="I281" t="str">
        <v>SDDC-Datacenter</v>
      </c>
      <c r="J281" t="str">
        <v>Cluster-1</v>
      </c>
      <c r="K281" t="str">
        <v>esx10-r05.p01.924da338569e4334878f5.southcentralus.avs.azure.com</v>
      </c>
    </row>
    <row r="282" spans="1:11">
      <c r="A282" t="str">
        <v>SWPD80SCBA03</v>
      </c>
      <c r="B282" t="str">
        <v>poweredOn</v>
      </c>
      <c r="C282" t="str">
        <v>False</v>
      </c>
      <c r="D282">
        <v>4</v>
      </c>
      <c r="E282">
        <v>16384</v>
      </c>
      <c r="F282">
        <v>904923</v>
      </c>
      <c r="G282">
        <v>670263</v>
      </c>
      <c r="H282" t="str">
        <v>Microsoft Windows Server 2016 or later (64-bit)</v>
      </c>
      <c r="I282" t="str">
        <v>SDDC-Datacenter</v>
      </c>
      <c r="J282" t="str">
        <v>Cluster-1</v>
      </c>
      <c r="K282" t="str">
        <v>esx07-r06.p01.924da338569e4334878f5.southcentralus.avs.azure.com</v>
      </c>
    </row>
    <row r="283" spans="1:11">
      <c r="A283" t="str">
        <v>SWPD80SCBA04</v>
      </c>
      <c r="B283" t="str">
        <v>poweredOn</v>
      </c>
      <c r="C283" t="str">
        <v>False</v>
      </c>
      <c r="D283">
        <v>2</v>
      </c>
      <c r="E283">
        <v>8192</v>
      </c>
      <c r="F283">
        <v>788506</v>
      </c>
      <c r="G283">
        <v>380362</v>
      </c>
      <c r="H283" t="str">
        <v>Microsoft Windows Server 2016 or later (64-bit)</v>
      </c>
      <c r="I283" t="str">
        <v>SDDC-Datacenter</v>
      </c>
      <c r="J283" t="str">
        <v>Cluster-1</v>
      </c>
      <c r="K283" t="str">
        <v>esx01-r15.p01.924da338569e4334878f5.southcentralus.avs.azure.com</v>
      </c>
    </row>
    <row r="284" spans="1:11">
      <c r="A284" t="str">
        <v>SWPD80SCBD02</v>
      </c>
      <c r="B284" t="str">
        <v>poweredOn</v>
      </c>
      <c r="C284" t="str">
        <v>False</v>
      </c>
      <c r="D284">
        <v>16</v>
      </c>
      <c r="E284">
        <v>262144</v>
      </c>
      <c r="F284">
        <v>10250353</v>
      </c>
      <c r="G284">
        <v>6676749</v>
      </c>
      <c r="H284" t="str">
        <v>Microsoft Windows Server 2016 or later (64-bit)</v>
      </c>
      <c r="I284" t="str">
        <v>SDDC-Datacenter</v>
      </c>
      <c r="J284" t="str">
        <v>Cluster-1</v>
      </c>
      <c r="K284" t="str">
        <v>esx07-r06.p01.924da338569e4334878f5.southcentralus.avs.azure.com</v>
      </c>
    </row>
    <row r="285" spans="1:11">
      <c r="A285" t="str">
        <v>SWPD80SCBFS01</v>
      </c>
      <c r="B285" t="str">
        <v>poweredOn</v>
      </c>
      <c r="C285" t="str">
        <v>False</v>
      </c>
      <c r="D285">
        <v>4</v>
      </c>
      <c r="E285">
        <v>16384</v>
      </c>
      <c r="F285">
        <v>16099434</v>
      </c>
      <c r="G285">
        <v>15818342</v>
      </c>
      <c r="H285" t="str">
        <v>Microsoft Windows Server 2016 or later (64-bit)</v>
      </c>
      <c r="I285" t="str">
        <v>SDDC-Datacenter</v>
      </c>
      <c r="J285" t="str">
        <v>Cluster-1</v>
      </c>
      <c r="K285" t="str">
        <v>esx05-r14.p01.924da338569e4334878f5.southcentralus.avs.azure.com</v>
      </c>
    </row>
    <row r="286" spans="1:11">
      <c r="A286" t="str">
        <v>SWPD80SCBW01</v>
      </c>
      <c r="B286" t="str">
        <v>poweredOn</v>
      </c>
      <c r="C286" t="str">
        <v>False</v>
      </c>
      <c r="D286">
        <v>4</v>
      </c>
      <c r="E286">
        <v>16384</v>
      </c>
      <c r="F286">
        <v>799707</v>
      </c>
      <c r="G286">
        <v>394767</v>
      </c>
      <c r="H286" t="str">
        <v>Microsoft Windows Server 2016 or later (64-bit)</v>
      </c>
      <c r="I286" t="str">
        <v>SDDC-Datacenter</v>
      </c>
      <c r="J286" t="str">
        <v>Cluster-1</v>
      </c>
      <c r="K286" t="str">
        <v>esx04-r20.p01.924da338569e4334878f5.southcentralus.avs.azure.com</v>
      </c>
    </row>
    <row r="287" spans="1:11">
      <c r="A287" t="str">
        <v>SWPD80SPLA01</v>
      </c>
      <c r="B287" t="str">
        <v>poweredOn</v>
      </c>
      <c r="C287" t="str">
        <v>False</v>
      </c>
      <c r="D287">
        <v>2</v>
      </c>
      <c r="E287">
        <v>8192</v>
      </c>
      <c r="F287">
        <v>110684</v>
      </c>
      <c r="G287">
        <v>22936</v>
      </c>
      <c r="H287" t="str">
        <v>Microsoft Windows Server 2016 or later (64-bit)</v>
      </c>
      <c r="I287" t="str">
        <v>SDDC-Datacenter</v>
      </c>
      <c r="J287" t="str">
        <v>Cluster-1</v>
      </c>
      <c r="K287" t="str">
        <v>esx05-r16.p01.924da338569e4334878f5.southcentralus.avs.azure.com</v>
      </c>
    </row>
    <row r="288" spans="1:11">
      <c r="A288" t="str">
        <v>SWPD80SVNA01</v>
      </c>
      <c r="B288" t="str">
        <v>poweredOn</v>
      </c>
      <c r="C288" t="str">
        <v>False</v>
      </c>
      <c r="D288">
        <v>4</v>
      </c>
      <c r="E288">
        <v>16384</v>
      </c>
      <c r="F288">
        <v>426086</v>
      </c>
      <c r="G288">
        <v>67378</v>
      </c>
      <c r="H288" t="str">
        <v>Microsoft Windows Server 2016 or later (64-bit)</v>
      </c>
      <c r="I288" t="str">
        <v>SDDC-Datacenter</v>
      </c>
      <c r="J288" t="str">
        <v>Cluster-1</v>
      </c>
      <c r="K288" t="str">
        <v>esx04-r20.p01.924da338569e4334878f5.southcentralus.avs.azure.com</v>
      </c>
    </row>
    <row r="289" spans="1:11">
      <c r="A289" t="str">
        <v>SWPD80SVNA05</v>
      </c>
      <c r="B289" t="str">
        <v>poweredOff</v>
      </c>
      <c r="C289" t="str">
        <v>False</v>
      </c>
      <c r="D289">
        <v>4</v>
      </c>
      <c r="E289">
        <v>16384</v>
      </c>
      <c r="F289">
        <v>426216</v>
      </c>
      <c r="G289">
        <v>39072</v>
      </c>
      <c r="H289" t="str">
        <v>Microsoft Windows Server 2016 or later (64-bit)</v>
      </c>
      <c r="I289" t="str">
        <v>SDDC-Datacenter</v>
      </c>
      <c r="J289" t="str">
        <v>Cluster-1</v>
      </c>
      <c r="K289" t="str">
        <v>esx05-r14.p01.924da338569e4334878f5.southcentralus.avs.azure.com</v>
      </c>
    </row>
    <row r="290" spans="1:11">
      <c r="A290" t="str">
        <v>SWPD80SVNA06</v>
      </c>
      <c r="B290" t="str">
        <v>poweredOn</v>
      </c>
      <c r="C290" t="str">
        <v>False</v>
      </c>
      <c r="D290">
        <v>4</v>
      </c>
      <c r="E290">
        <v>16384</v>
      </c>
      <c r="F290">
        <v>426085</v>
      </c>
      <c r="G290">
        <v>55789</v>
      </c>
      <c r="H290" t="str">
        <v>Microsoft Windows Server 2016 or later (64-bit)</v>
      </c>
      <c r="I290" t="str">
        <v>SDDC-Datacenter</v>
      </c>
      <c r="J290" t="str">
        <v>Cluster-1</v>
      </c>
      <c r="K290" t="str">
        <v>esx01-r15.p01.924da338569e4334878f5.southcentralus.avs.azure.com</v>
      </c>
    </row>
    <row r="291" spans="1:11">
      <c r="A291" t="str">
        <v>SWPD80SVNA07</v>
      </c>
      <c r="B291" t="str">
        <v>poweredOn</v>
      </c>
      <c r="C291" t="str">
        <v>False</v>
      </c>
      <c r="D291">
        <v>4</v>
      </c>
      <c r="E291">
        <v>16384</v>
      </c>
      <c r="F291">
        <v>426085</v>
      </c>
      <c r="G291">
        <v>55949</v>
      </c>
      <c r="H291" t="str">
        <v>Microsoft Windows Server 2016 or later (64-bit)</v>
      </c>
      <c r="I291" t="str">
        <v>SDDC-Datacenter</v>
      </c>
      <c r="J291" t="str">
        <v>Cluster-1</v>
      </c>
      <c r="K291" t="str">
        <v>esx05-r14.p01.924da338569e4334878f5.southcentralus.avs.azure.com</v>
      </c>
    </row>
    <row r="292" spans="1:11">
      <c r="A292" t="str">
        <v>SWPD80TLIA02</v>
      </c>
      <c r="B292" t="str">
        <v>poweredOn</v>
      </c>
      <c r="C292" t="str">
        <v>False</v>
      </c>
      <c r="D292">
        <v>2</v>
      </c>
      <c r="E292">
        <v>8192</v>
      </c>
      <c r="F292">
        <v>233575</v>
      </c>
      <c r="G292">
        <v>66583</v>
      </c>
      <c r="H292" t="str">
        <v>Microsoft Windows Server 2016 or later (64-bit)</v>
      </c>
      <c r="I292" t="str">
        <v>SDDC-Datacenter</v>
      </c>
      <c r="J292" t="str">
        <v>Cluster-1</v>
      </c>
      <c r="K292" t="str">
        <v>esx18-r09.p01.924da338569e4334878f5.southcentralus.avs.azure.com</v>
      </c>
    </row>
    <row r="293" spans="1:11">
      <c r="A293" t="str">
        <v>SWPD80TLIA03</v>
      </c>
      <c r="B293" t="str">
        <v>poweredOn</v>
      </c>
      <c r="C293" t="str">
        <v>False</v>
      </c>
      <c r="D293">
        <v>2</v>
      </c>
      <c r="E293">
        <v>8192</v>
      </c>
      <c r="F293">
        <v>233577</v>
      </c>
      <c r="G293">
        <v>66061</v>
      </c>
      <c r="H293" t="str">
        <v>Microsoft Windows Server 2016 or later (64-bit)</v>
      </c>
      <c r="I293" t="str">
        <v>SDDC-Datacenter</v>
      </c>
      <c r="J293" t="str">
        <v>Cluster-1</v>
      </c>
      <c r="K293" t="str">
        <v>esx04-r20.p01.924da338569e4334878f5.southcentralus.avs.azure.com</v>
      </c>
    </row>
    <row r="294" spans="1:11">
      <c r="A294" t="str">
        <v>SWPD80TMBD01</v>
      </c>
      <c r="B294" t="str">
        <v>poweredOn</v>
      </c>
      <c r="C294" t="str">
        <v>False</v>
      </c>
      <c r="D294">
        <v>4</v>
      </c>
      <c r="E294">
        <v>16384</v>
      </c>
      <c r="F294">
        <v>303193</v>
      </c>
      <c r="G294">
        <v>94381</v>
      </c>
      <c r="H294" t="str">
        <v>Microsoft Windows Server 2016 or later (64-bit)</v>
      </c>
      <c r="I294" t="str">
        <v>SDDC-Datacenter</v>
      </c>
      <c r="J294" t="str">
        <v>Cluster-1</v>
      </c>
      <c r="K294" t="str">
        <v>esx01-r15.p01.924da338569e4334878f5.southcentralus.avs.azure.com</v>
      </c>
    </row>
    <row r="295" spans="1:11">
      <c r="A295" t="str">
        <v>SWPD80VPTA01</v>
      </c>
      <c r="B295" t="str">
        <v>poweredOn</v>
      </c>
      <c r="C295" t="str">
        <v>False</v>
      </c>
      <c r="D295">
        <v>2</v>
      </c>
      <c r="E295">
        <v>16384</v>
      </c>
      <c r="F295">
        <v>344156</v>
      </c>
      <c r="G295">
        <v>53052</v>
      </c>
      <c r="H295" t="str">
        <v>Microsoft Windows Server 2016 or later (64-bit)</v>
      </c>
      <c r="I295" t="str">
        <v>SDDC-Datacenter</v>
      </c>
      <c r="J295" t="str">
        <v>Cluster-1</v>
      </c>
      <c r="K295" t="str">
        <v>esx05-r16.p01.924da338569e4334878f5.southcentralus.avs.azure.com</v>
      </c>
    </row>
    <row r="296" spans="1:11">
      <c r="A296" t="str">
        <v>SWPD80VRTA01</v>
      </c>
      <c r="B296" t="str">
        <v>poweredOn</v>
      </c>
      <c r="C296" t="str">
        <v>False</v>
      </c>
      <c r="D296">
        <v>4</v>
      </c>
      <c r="E296">
        <v>16384</v>
      </c>
      <c r="F296">
        <v>292987</v>
      </c>
      <c r="G296">
        <v>93503</v>
      </c>
      <c r="H296" t="str">
        <v>Microsoft Windows Server 2016 or later (64-bit)</v>
      </c>
      <c r="I296" t="str">
        <v>SDDC-Datacenter</v>
      </c>
      <c r="J296" t="str">
        <v>Cluster-1</v>
      </c>
      <c r="K296" t="str">
        <v>esx05-r02.p01.924da338569e4334878f5.southcentralus.avs.azure.com</v>
      </c>
    </row>
    <row r="297" spans="1:11">
      <c r="A297" t="str">
        <v>SWPD80VRTA02</v>
      </c>
      <c r="B297" t="str">
        <v>poweredOn</v>
      </c>
      <c r="C297" t="str">
        <v>False</v>
      </c>
      <c r="D297">
        <v>4</v>
      </c>
      <c r="E297">
        <v>16384</v>
      </c>
      <c r="F297">
        <v>292986</v>
      </c>
      <c r="G297">
        <v>88722</v>
      </c>
      <c r="H297" t="str">
        <v>Microsoft Windows Server 2016 or later (64-bit)</v>
      </c>
      <c r="I297" t="str">
        <v>SDDC-Datacenter</v>
      </c>
      <c r="J297" t="str">
        <v>Cluster-1</v>
      </c>
      <c r="K297" t="str">
        <v>esx01-r15.p01.924da338569e4334878f5.southcentralus.avs.azure.com</v>
      </c>
    </row>
    <row r="298" spans="1:11">
      <c r="A298" t="str">
        <v>SWPD80VRTA03</v>
      </c>
      <c r="B298" t="str">
        <v>poweredOn</v>
      </c>
      <c r="C298" t="str">
        <v>False</v>
      </c>
      <c r="D298">
        <v>4</v>
      </c>
      <c r="E298">
        <v>16384</v>
      </c>
      <c r="F298">
        <v>292985</v>
      </c>
      <c r="G298">
        <v>90605</v>
      </c>
      <c r="H298" t="str">
        <v>Microsoft Windows Server 2016 or later (64-bit)</v>
      </c>
      <c r="I298" t="str">
        <v>SDDC-Datacenter</v>
      </c>
      <c r="J298" t="str">
        <v>Cluster-1</v>
      </c>
      <c r="K298" t="str">
        <v>esx18-r09.p01.924da338569e4334878f5.southcentralus.avs.azure.com</v>
      </c>
    </row>
    <row r="299" spans="1:11">
      <c r="A299" t="str">
        <v>SWPD80VRTA04</v>
      </c>
      <c r="B299" t="str">
        <v>poweredOn</v>
      </c>
      <c r="C299" t="str">
        <v>False</v>
      </c>
      <c r="D299">
        <v>4</v>
      </c>
      <c r="E299">
        <v>16384</v>
      </c>
      <c r="F299">
        <v>292985</v>
      </c>
      <c r="G299">
        <v>88953</v>
      </c>
      <c r="H299" t="str">
        <v>Microsoft Windows Server 2016 or later (64-bit)</v>
      </c>
      <c r="I299" t="str">
        <v>SDDC-Datacenter</v>
      </c>
      <c r="J299" t="str">
        <v>Cluster-1</v>
      </c>
      <c r="K299" t="str">
        <v>esx13-r08.p01.924da338569e4334878f5.southcentralus.avs.azure.com</v>
      </c>
    </row>
    <row r="300" spans="1:11">
      <c r="A300" t="str">
        <v>SWPD80VRTA05</v>
      </c>
      <c r="B300" t="str">
        <v>poweredOn</v>
      </c>
      <c r="C300" t="str">
        <v>False</v>
      </c>
      <c r="D300">
        <v>4</v>
      </c>
      <c r="E300">
        <v>16384</v>
      </c>
      <c r="F300">
        <v>292985</v>
      </c>
      <c r="G300">
        <v>86981</v>
      </c>
      <c r="H300" t="str">
        <v>Microsoft Windows Server 2016 or later (64-bit)</v>
      </c>
      <c r="I300" t="str">
        <v>SDDC-Datacenter</v>
      </c>
      <c r="J300" t="str">
        <v>Cluster-1</v>
      </c>
      <c r="K300" t="str">
        <v>esx05-r02.p01.924da338569e4334878f5.southcentralus.avs.azure.com</v>
      </c>
    </row>
    <row r="301" spans="1:11">
      <c r="A301" t="str">
        <v>SWPD80VRTA06</v>
      </c>
      <c r="B301" t="str">
        <v>poweredOn</v>
      </c>
      <c r="C301" t="str">
        <v>False</v>
      </c>
      <c r="D301">
        <v>4</v>
      </c>
      <c r="E301">
        <v>16384</v>
      </c>
      <c r="F301">
        <v>293178</v>
      </c>
      <c r="G301">
        <v>78474</v>
      </c>
      <c r="H301" t="str">
        <v>Microsoft Windows Server 2016 or later (64-bit)</v>
      </c>
      <c r="I301" t="str">
        <v>SDDC-Datacenter</v>
      </c>
      <c r="J301" t="str">
        <v>Cluster-1</v>
      </c>
      <c r="K301" t="str">
        <v>esx01-r15.p01.924da338569e4334878f5.southcentralus.avs.azure.com</v>
      </c>
    </row>
    <row r="302" spans="1:11">
      <c r="A302" t="str">
        <v>SWPD80VRTA07</v>
      </c>
      <c r="B302" t="str">
        <v>poweredOn</v>
      </c>
      <c r="C302" t="str">
        <v>False</v>
      </c>
      <c r="D302">
        <v>4</v>
      </c>
      <c r="E302">
        <v>16384</v>
      </c>
      <c r="F302">
        <v>293179</v>
      </c>
      <c r="G302">
        <v>81547</v>
      </c>
      <c r="H302" t="str">
        <v>Microsoft Windows Server 2016 or later (64-bit)</v>
      </c>
      <c r="I302" t="str">
        <v>SDDC-Datacenter</v>
      </c>
      <c r="J302" t="str">
        <v>Cluster-1</v>
      </c>
      <c r="K302" t="str">
        <v>esx05-r18.p01.924da338569e4334878f5.southcentralus.avs.azure.com</v>
      </c>
    </row>
    <row r="303" spans="1:11">
      <c r="A303" t="str">
        <v>SWPD80VRTA08</v>
      </c>
      <c r="B303" t="str">
        <v>poweredOn</v>
      </c>
      <c r="C303" t="str">
        <v>False</v>
      </c>
      <c r="D303">
        <v>4</v>
      </c>
      <c r="E303">
        <v>24576</v>
      </c>
      <c r="F303">
        <v>434446</v>
      </c>
      <c r="G303">
        <v>247002</v>
      </c>
      <c r="H303" t="str">
        <v>Microsoft Windows Server 2016 or later (64-bit)</v>
      </c>
      <c r="I303" t="str">
        <v>SDDC-Datacenter</v>
      </c>
      <c r="J303" t="str">
        <v>Cluster-1</v>
      </c>
      <c r="K303" t="str">
        <v>esx05-r18.p01.924da338569e4334878f5.southcentralus.avs.azure.com</v>
      </c>
    </row>
    <row r="304" spans="1:11">
      <c r="A304" t="str">
        <v>SWPD80VRTD01</v>
      </c>
      <c r="B304" t="str">
        <v>poweredOn</v>
      </c>
      <c r="C304" t="str">
        <v>False</v>
      </c>
      <c r="D304">
        <v>4</v>
      </c>
      <c r="E304">
        <v>65536</v>
      </c>
      <c r="F304">
        <v>3907691</v>
      </c>
      <c r="G304">
        <v>3544883</v>
      </c>
      <c r="H304" t="str">
        <v>Microsoft Windows Server 2016 or later (64-bit)</v>
      </c>
      <c r="I304" t="str">
        <v>SDDC-Datacenter</v>
      </c>
      <c r="J304" t="str">
        <v>Cluster-1</v>
      </c>
      <c r="K304" t="str">
        <v>esx04-r20.p01.924da338569e4334878f5.southcentralus.avs.azure.com</v>
      </c>
    </row>
    <row r="305" spans="1:11">
      <c r="A305" t="str">
        <v>SWPD80VRTD02</v>
      </c>
      <c r="B305" t="str">
        <v>poweredOn</v>
      </c>
      <c r="C305" t="str">
        <v>False</v>
      </c>
      <c r="D305">
        <v>4</v>
      </c>
      <c r="E305">
        <v>65536</v>
      </c>
      <c r="F305">
        <v>3881891</v>
      </c>
      <c r="G305">
        <v>3444567</v>
      </c>
      <c r="H305" t="str">
        <v>Microsoft Windows Server 2016 or later (64-bit)</v>
      </c>
      <c r="I305" t="str">
        <v>SDDC-Datacenter</v>
      </c>
      <c r="J305" t="str">
        <v>Cluster-1</v>
      </c>
      <c r="K305" t="str">
        <v>esx18-r09.p01.924da338569e4334878f5.southcentralus.avs.azure.com</v>
      </c>
    </row>
    <row r="306" spans="1:11">
      <c r="A306" t="str">
        <v>SWPD82SPLA01</v>
      </c>
      <c r="B306" t="str">
        <v>poweredOn</v>
      </c>
      <c r="C306" t="str">
        <v>False</v>
      </c>
      <c r="D306">
        <v>2</v>
      </c>
      <c r="E306">
        <v>8192</v>
      </c>
      <c r="F306">
        <v>182383</v>
      </c>
      <c r="G306">
        <v>52259</v>
      </c>
      <c r="H306" t="str">
        <v>Microsoft Windows Server 2016 or later (64-bit)</v>
      </c>
      <c r="I306" t="str">
        <v>SDDC-Datacenter</v>
      </c>
      <c r="J306" t="str">
        <v>Cluster-1</v>
      </c>
      <c r="K306" t="str">
        <v>esx04-r20.p01.924da338569e4334878f5.southcentralus.avs.azure.com</v>
      </c>
    </row>
    <row r="307" spans="1:11">
      <c r="A307" t="str">
        <v>SWPD83COGA01</v>
      </c>
      <c r="B307" t="str">
        <v>poweredOn</v>
      </c>
      <c r="C307" t="str">
        <v>False</v>
      </c>
      <c r="D307">
        <v>4</v>
      </c>
      <c r="E307">
        <v>24576</v>
      </c>
      <c r="F307">
        <v>454744</v>
      </c>
      <c r="G307">
        <v>57664</v>
      </c>
      <c r="H307" t="str">
        <v>Microsoft Windows Server 2016 or later (64-bit)</v>
      </c>
      <c r="I307" t="str">
        <v>SDDC-Datacenter</v>
      </c>
      <c r="J307" t="str">
        <v>Cluster-1</v>
      </c>
      <c r="K307" t="str">
        <v>esx05-r16.p01.924da338569e4334878f5.southcentralus.avs.azure.com</v>
      </c>
    </row>
    <row r="308" spans="1:11">
      <c r="A308" t="str">
        <v>SWPD83COGA02</v>
      </c>
      <c r="B308" t="str">
        <v>poweredOn</v>
      </c>
      <c r="C308" t="str">
        <v>False</v>
      </c>
      <c r="D308">
        <v>4</v>
      </c>
      <c r="E308">
        <v>65536</v>
      </c>
      <c r="F308">
        <v>495704</v>
      </c>
      <c r="G308">
        <v>96708</v>
      </c>
      <c r="H308" t="str">
        <v>Microsoft Windows Server 2016 or later (64-bit)</v>
      </c>
      <c r="I308" t="str">
        <v>SDDC-Datacenter</v>
      </c>
      <c r="J308" t="str">
        <v>Cluster-1</v>
      </c>
      <c r="K308" t="str">
        <v>esx05-r16.p01.924da338569e4334878f5.southcentralus.avs.azure.com</v>
      </c>
    </row>
    <row r="309" spans="1:11">
      <c r="A309" t="str">
        <v>SWPD83COGA03</v>
      </c>
      <c r="B309" t="str">
        <v>poweredOn</v>
      </c>
      <c r="C309" t="str">
        <v>False</v>
      </c>
      <c r="D309">
        <v>4</v>
      </c>
      <c r="E309">
        <v>32768</v>
      </c>
      <c r="F309">
        <v>462937</v>
      </c>
      <c r="G309">
        <v>61977</v>
      </c>
      <c r="H309" t="str">
        <v>Microsoft Windows Server 2016 or later (64-bit)</v>
      </c>
      <c r="I309" t="str">
        <v>SDDC-Datacenter</v>
      </c>
      <c r="J309" t="str">
        <v>Cluster-1</v>
      </c>
      <c r="K309" t="str">
        <v>esx18-r09.p01.924da338569e4334878f5.southcentralus.avs.azure.com</v>
      </c>
    </row>
    <row r="310" spans="1:11">
      <c r="A310" t="str">
        <v>SWPD83COGC01</v>
      </c>
      <c r="B310" t="str">
        <v>poweredOn</v>
      </c>
      <c r="C310" t="str">
        <v>False</v>
      </c>
      <c r="D310">
        <v>4</v>
      </c>
      <c r="E310">
        <v>32768</v>
      </c>
      <c r="F310">
        <v>442456</v>
      </c>
      <c r="G310">
        <v>122388</v>
      </c>
      <c r="H310" t="str">
        <v>Microsoft Windows Server 2016 or later (64-bit)</v>
      </c>
      <c r="I310" t="str">
        <v>SDDC-Datacenter</v>
      </c>
      <c r="J310" t="str">
        <v>Cluster-1</v>
      </c>
      <c r="K310" t="str">
        <v>esx05-r14.p01.924da338569e4334878f5.southcentralus.avs.azure.com</v>
      </c>
    </row>
    <row r="311" spans="1:11">
      <c r="A311" t="str">
        <v>SWPD83DPA01</v>
      </c>
      <c r="B311" t="str">
        <v>poweredOn</v>
      </c>
      <c r="C311" t="str">
        <v>False</v>
      </c>
      <c r="D311">
        <v>2</v>
      </c>
      <c r="E311">
        <v>16384</v>
      </c>
      <c r="F311">
        <v>180310</v>
      </c>
      <c r="G311">
        <v>68826</v>
      </c>
      <c r="H311" t="str">
        <v>Microsoft Windows Server 2016 or later (64-bit)</v>
      </c>
      <c r="I311" t="str">
        <v>SDDC-Datacenter</v>
      </c>
      <c r="J311" t="str">
        <v>Cluster-1</v>
      </c>
      <c r="K311" t="str">
        <v>esx05-r16.p01.924da338569e4334878f5.southcentralus.avs.azure.com</v>
      </c>
    </row>
    <row r="312" spans="1:11">
      <c r="A312" t="str">
        <v>SWPD83DPA02</v>
      </c>
      <c r="B312" t="str">
        <v>poweredOn</v>
      </c>
      <c r="C312" t="str">
        <v>False</v>
      </c>
      <c r="D312">
        <v>2</v>
      </c>
      <c r="E312">
        <v>16384</v>
      </c>
      <c r="F312">
        <v>180334</v>
      </c>
      <c r="G312">
        <v>69702</v>
      </c>
      <c r="H312" t="str">
        <v>Microsoft Windows Server 2016 or later (64-bit)</v>
      </c>
      <c r="I312" t="str">
        <v>SDDC-Datacenter</v>
      </c>
      <c r="J312" t="str">
        <v>Cluster-1</v>
      </c>
      <c r="K312" t="str">
        <v>esx18-r09.p01.924da338569e4334878f5.southcentralus.avs.azure.com</v>
      </c>
    </row>
    <row r="313" spans="1:11">
      <c r="A313" t="str">
        <v>SWPD83FMPD01</v>
      </c>
      <c r="B313" t="str">
        <v>poweredOn</v>
      </c>
      <c r="C313" t="str">
        <v>False</v>
      </c>
      <c r="D313">
        <v>4</v>
      </c>
      <c r="E313">
        <v>32768</v>
      </c>
      <c r="F313">
        <v>952468</v>
      </c>
      <c r="G313">
        <v>761372</v>
      </c>
      <c r="H313" t="str">
        <v>Microsoft Windows Server 2016 or later (64-bit)</v>
      </c>
      <c r="I313" t="str">
        <v>SDDC-Datacenter</v>
      </c>
      <c r="J313" t="str">
        <v>Cluster-1</v>
      </c>
      <c r="K313" t="str">
        <v>esx05-r18.p01.924da338569e4334878f5.southcentralus.avs.azure.com</v>
      </c>
    </row>
    <row r="314" spans="1:11">
      <c r="A314" t="str">
        <v>SWPD83FPTA01</v>
      </c>
      <c r="B314" t="str">
        <v>poweredOn</v>
      </c>
      <c r="C314" t="str">
        <v>False</v>
      </c>
      <c r="D314">
        <v>8</v>
      </c>
      <c r="E314">
        <v>16384</v>
      </c>
      <c r="F314">
        <v>548965</v>
      </c>
      <c r="G314">
        <v>54289</v>
      </c>
      <c r="H314" t="str">
        <v>Microsoft Windows Server 2016 or later (64-bit)</v>
      </c>
      <c r="I314" t="str">
        <v>SDDC-Datacenter</v>
      </c>
      <c r="J314" t="str">
        <v>Cluster-1</v>
      </c>
      <c r="K314" t="str">
        <v>esx05-r16.p01.924da338569e4334878f5.southcentralus.avs.azure.com</v>
      </c>
    </row>
    <row r="315" spans="1:11">
      <c r="A315" t="str">
        <v>SWPD83FPTA02</v>
      </c>
      <c r="B315" t="str">
        <v>poweredOn</v>
      </c>
      <c r="C315" t="str">
        <v>False</v>
      </c>
      <c r="D315">
        <v>8</v>
      </c>
      <c r="E315">
        <v>16384</v>
      </c>
      <c r="F315">
        <v>548990</v>
      </c>
      <c r="G315">
        <v>54366</v>
      </c>
      <c r="H315" t="str">
        <v>Microsoft Windows Server 2016 or later (64-bit)</v>
      </c>
      <c r="I315" t="str">
        <v>SDDC-Datacenter</v>
      </c>
      <c r="J315" t="str">
        <v>Cluster-1</v>
      </c>
      <c r="K315" t="str">
        <v>esx10-r05.p01.924da338569e4334878f5.southcentralus.avs.azure.com</v>
      </c>
    </row>
    <row r="316" spans="1:11">
      <c r="A316" t="str">
        <v>SWPD83FPTA03</v>
      </c>
      <c r="B316" t="str">
        <v>poweredOn</v>
      </c>
      <c r="C316" t="str">
        <v>False</v>
      </c>
      <c r="D316">
        <v>8</v>
      </c>
      <c r="E316">
        <v>16384</v>
      </c>
      <c r="F316">
        <v>548965</v>
      </c>
      <c r="G316">
        <v>55285</v>
      </c>
      <c r="H316" t="str">
        <v>Microsoft Windows Server 2016 or later (64-bit)</v>
      </c>
      <c r="I316" t="str">
        <v>SDDC-Datacenter</v>
      </c>
      <c r="J316" t="str">
        <v>Cluster-1</v>
      </c>
      <c r="K316" t="str">
        <v>esx13-r08.p01.924da338569e4334878f5.southcentralus.avs.azure.com</v>
      </c>
    </row>
    <row r="317" spans="1:11">
      <c r="A317" t="str">
        <v>SWPD83GASA01</v>
      </c>
      <c r="B317" t="str">
        <v>poweredOn</v>
      </c>
      <c r="C317" t="str">
        <v>False</v>
      </c>
      <c r="D317">
        <v>2</v>
      </c>
      <c r="E317">
        <v>4096</v>
      </c>
      <c r="F317">
        <v>3283034</v>
      </c>
      <c r="G317">
        <v>2097666</v>
      </c>
      <c r="H317" t="str">
        <v>Microsoft Windows Server 2016 or later (64-bit)</v>
      </c>
      <c r="I317" t="str">
        <v>SDDC-Datacenter</v>
      </c>
      <c r="J317" t="str">
        <v>Cluster-2</v>
      </c>
      <c r="K317" t="str">
        <v>esx22-r18.p01.924da338569e4334878f5.southcentralus.avs.azure.com</v>
      </c>
    </row>
    <row r="318" spans="1:11">
      <c r="A318" t="str">
        <v>SWPD83KRNA01</v>
      </c>
      <c r="B318" t="str">
        <v>poweredOn</v>
      </c>
      <c r="C318" t="str">
        <v>False</v>
      </c>
      <c r="D318">
        <v>2</v>
      </c>
      <c r="E318">
        <v>8192</v>
      </c>
      <c r="F318">
        <v>327763</v>
      </c>
      <c r="G318">
        <v>35071</v>
      </c>
      <c r="H318" t="str">
        <v>Microsoft Windows Server 2016 or later (64-bit)</v>
      </c>
      <c r="I318" t="str">
        <v>SDDC-Datacenter</v>
      </c>
      <c r="J318" t="str">
        <v>Cluster-4</v>
      </c>
      <c r="K318" t="str">
        <v>esx09-r15.p01.924da338569e4334878f5.southcentralus.avs.azure.com</v>
      </c>
    </row>
    <row r="319" spans="1:11">
      <c r="A319" t="str">
        <v>SWPD83NSRA01</v>
      </c>
      <c r="B319" t="str">
        <v>poweredOn</v>
      </c>
      <c r="C319" t="str">
        <v>False</v>
      </c>
      <c r="D319">
        <v>2</v>
      </c>
      <c r="E319">
        <v>8192</v>
      </c>
      <c r="F319">
        <v>131155</v>
      </c>
      <c r="G319">
        <v>41627</v>
      </c>
      <c r="H319" t="str">
        <v>Microsoft Windows Server 2016 or later (64-bit)</v>
      </c>
      <c r="I319" t="str">
        <v>SDDC-Datacenter</v>
      </c>
      <c r="J319" t="str">
        <v>Cluster-2</v>
      </c>
      <c r="K319" t="str">
        <v>esx09-r04.p01.924da338569e4334878f5.southcentralus.avs.azure.com</v>
      </c>
    </row>
    <row r="320" spans="1:11">
      <c r="A320" t="str">
        <v>SWPD83PRTA01</v>
      </c>
      <c r="B320" t="str">
        <v>poweredOn</v>
      </c>
      <c r="C320" t="str">
        <v>False</v>
      </c>
      <c r="D320">
        <v>1</v>
      </c>
      <c r="E320">
        <v>8192</v>
      </c>
      <c r="F320">
        <v>131158</v>
      </c>
      <c r="G320">
        <v>46594</v>
      </c>
      <c r="H320" t="str">
        <v>Microsoft Windows Server 2016 or later (64-bit)</v>
      </c>
      <c r="I320" t="str">
        <v>SDDC-Datacenter</v>
      </c>
      <c r="J320" t="str">
        <v>Cluster-1</v>
      </c>
      <c r="K320" t="str">
        <v>esx04-r20.p01.924da338569e4334878f5.southcentralus.avs.azure.com</v>
      </c>
    </row>
    <row r="321" spans="1:11">
      <c r="A321" t="str">
        <v>SWPD83SBMA01</v>
      </c>
      <c r="B321" t="str">
        <v>poweredOn</v>
      </c>
      <c r="C321" t="str">
        <v>False</v>
      </c>
      <c r="D321">
        <v>4</v>
      </c>
      <c r="E321">
        <v>16384</v>
      </c>
      <c r="F321">
        <v>262244</v>
      </c>
      <c r="G321">
        <v>56412</v>
      </c>
      <c r="H321" t="str">
        <v>Microsoft Windows Server 2016 or later (64-bit)</v>
      </c>
      <c r="I321" t="str">
        <v>SDDC-Datacenter</v>
      </c>
      <c r="J321" t="str">
        <v>Cluster-1</v>
      </c>
      <c r="K321" t="str">
        <v>esx05-r14.p01.924da338569e4334878f5.southcentralus.avs.azure.com</v>
      </c>
    </row>
    <row r="322" spans="1:11">
      <c r="A322" t="str">
        <v>SWPD83SBMA02</v>
      </c>
      <c r="B322" t="str">
        <v>poweredOn</v>
      </c>
      <c r="C322" t="str">
        <v>False</v>
      </c>
      <c r="D322">
        <v>4</v>
      </c>
      <c r="E322">
        <v>16384</v>
      </c>
      <c r="F322">
        <v>262244</v>
      </c>
      <c r="G322">
        <v>56128</v>
      </c>
      <c r="H322" t="str">
        <v>Microsoft Windows Server 2016 or later (64-bit)</v>
      </c>
      <c r="I322" t="str">
        <v>SDDC-Datacenter</v>
      </c>
      <c r="J322" t="str">
        <v>Cluster-1</v>
      </c>
      <c r="K322" t="str">
        <v>esx01-r15.p01.924da338569e4334878f5.southcentralus.avs.azure.com</v>
      </c>
    </row>
    <row r="323" spans="1:11">
      <c r="A323" t="str">
        <v>SWPD83SBMA03</v>
      </c>
      <c r="B323" t="str">
        <v>poweredOn</v>
      </c>
      <c r="C323" t="str">
        <v>False</v>
      </c>
      <c r="D323">
        <v>4</v>
      </c>
      <c r="E323">
        <v>16384</v>
      </c>
      <c r="F323">
        <v>262244</v>
      </c>
      <c r="G323">
        <v>55516</v>
      </c>
      <c r="H323" t="str">
        <v>Microsoft Windows Server 2016 or later (64-bit)</v>
      </c>
      <c r="I323" t="str">
        <v>SDDC-Datacenter</v>
      </c>
      <c r="J323" t="str">
        <v>Cluster-1</v>
      </c>
      <c r="K323" t="str">
        <v>esx05-r02.p01.924da338569e4334878f5.southcentralus.avs.azure.com</v>
      </c>
    </row>
    <row r="324" spans="1:11">
      <c r="A324" t="str">
        <v>SWPD83SBMA04</v>
      </c>
      <c r="B324" t="str">
        <v>poweredOn</v>
      </c>
      <c r="C324" t="str">
        <v>False</v>
      </c>
      <c r="D324">
        <v>4</v>
      </c>
      <c r="E324">
        <v>16384</v>
      </c>
      <c r="F324">
        <v>262244</v>
      </c>
      <c r="G324">
        <v>56448</v>
      </c>
      <c r="H324" t="str">
        <v>Microsoft Windows Server 2016 or later (64-bit)</v>
      </c>
      <c r="I324" t="str">
        <v>SDDC-Datacenter</v>
      </c>
      <c r="J324" t="str">
        <v>Cluster-1</v>
      </c>
      <c r="K324" t="str">
        <v>esx10-r05.p01.924da338569e4334878f5.southcentralus.avs.azure.com</v>
      </c>
    </row>
    <row r="325" spans="1:11">
      <c r="A325" t="str">
        <v>SWPD83SCMD01</v>
      </c>
      <c r="B325" t="str">
        <v>poweredOn</v>
      </c>
      <c r="C325" t="str">
        <v>False</v>
      </c>
      <c r="D325">
        <v>8</v>
      </c>
      <c r="E325">
        <v>32768</v>
      </c>
      <c r="F325">
        <v>309375</v>
      </c>
      <c r="G325">
        <v>69535</v>
      </c>
      <c r="H325" t="str">
        <v>Microsoft Windows Server 2016 or later (64-bit)</v>
      </c>
      <c r="I325" t="str">
        <v>SDDC-Datacenter</v>
      </c>
      <c r="J325" t="str">
        <v>Cluster-1</v>
      </c>
      <c r="K325" t="str">
        <v>esx18-r09.p01.924da338569e4334878f5.southcentralus.avs.azure.com</v>
      </c>
    </row>
    <row r="326" spans="1:11">
      <c r="A326" t="str">
        <v>SWPD83SDFA01</v>
      </c>
      <c r="B326" t="str">
        <v>poweredOn</v>
      </c>
      <c r="C326" t="str">
        <v>False</v>
      </c>
      <c r="D326">
        <v>1</v>
      </c>
      <c r="E326">
        <v>8192</v>
      </c>
      <c r="F326">
        <v>2602365</v>
      </c>
      <c r="G326">
        <v>2520941</v>
      </c>
      <c r="H326" t="str">
        <v>Microsoft Windows Server 2016 or later (64-bit)</v>
      </c>
      <c r="I326" t="str">
        <v>SDDC-Datacenter</v>
      </c>
      <c r="J326" t="str">
        <v>Cluster-1</v>
      </c>
      <c r="K326" t="str">
        <v>esx05-r14.p01.924da338569e4334878f5.southcentralus.avs.azure.com</v>
      </c>
    </row>
    <row r="327" spans="1:11">
      <c r="A327" t="str">
        <v>SWPD83SQLD01</v>
      </c>
      <c r="B327" t="str">
        <v>poweredOn</v>
      </c>
      <c r="C327" t="str">
        <v>False</v>
      </c>
      <c r="D327">
        <v>4</v>
      </c>
      <c r="E327">
        <v>36864</v>
      </c>
      <c r="F327">
        <v>1721458</v>
      </c>
      <c r="G327">
        <v>148526</v>
      </c>
      <c r="H327" t="str">
        <v>Microsoft Windows Server 2016 or later (64-bit)</v>
      </c>
      <c r="I327" t="str">
        <v>SDDC-Datacenter</v>
      </c>
      <c r="J327" t="str">
        <v>Cluster-1</v>
      </c>
      <c r="K327" t="str">
        <v>esx01-r15.p01.924da338569e4334878f5.southcentralus.avs.azure.com</v>
      </c>
    </row>
    <row r="328" spans="1:11">
      <c r="A328" t="str">
        <v>SWPD83SQLD02</v>
      </c>
      <c r="B328" t="str">
        <v>poweredOn</v>
      </c>
      <c r="C328" t="str">
        <v>False</v>
      </c>
      <c r="D328">
        <v>4</v>
      </c>
      <c r="E328">
        <v>36864</v>
      </c>
      <c r="F328">
        <v>1721433</v>
      </c>
      <c r="G328">
        <v>205581</v>
      </c>
      <c r="H328" t="str">
        <v>Microsoft Windows Server 2016 or later (64-bit)</v>
      </c>
      <c r="I328" t="str">
        <v>SDDC-Datacenter</v>
      </c>
      <c r="J328" t="str">
        <v>Cluster-1</v>
      </c>
      <c r="K328" t="str">
        <v>esx05-r18.p01.924da338569e4334878f5.southcentralus.avs.azure.com</v>
      </c>
    </row>
    <row r="329" spans="1:11">
      <c r="A329" t="str">
        <v>SWPD83TLIA01</v>
      </c>
      <c r="B329" t="str">
        <v>poweredOn</v>
      </c>
      <c r="C329" t="str">
        <v>False</v>
      </c>
      <c r="D329">
        <v>4</v>
      </c>
      <c r="E329">
        <v>16384</v>
      </c>
      <c r="F329">
        <v>262263</v>
      </c>
      <c r="G329">
        <v>56623</v>
      </c>
      <c r="H329" t="str">
        <v>Microsoft Windows Server 2016 or later (64-bit)</v>
      </c>
      <c r="I329" t="str">
        <v>SDDC-Datacenter</v>
      </c>
      <c r="J329" t="str">
        <v>Cluster-1</v>
      </c>
      <c r="K329" t="str">
        <v>esx05-r14.p01.924da338569e4334878f5.southcentralus.avs.azure.com</v>
      </c>
    </row>
    <row r="330" spans="1:11">
      <c r="A330" t="str">
        <v>SWPD83TPPA01</v>
      </c>
      <c r="B330" t="str">
        <v>poweredOn</v>
      </c>
      <c r="C330" t="str">
        <v>False</v>
      </c>
      <c r="D330">
        <v>4</v>
      </c>
      <c r="E330">
        <v>16384</v>
      </c>
      <c r="F330">
        <v>139384</v>
      </c>
      <c r="G330">
        <v>59468</v>
      </c>
      <c r="H330" t="str">
        <v>Microsoft Windows Server 2016 or later (64-bit)</v>
      </c>
      <c r="I330" t="str">
        <v>SDDC-Datacenter</v>
      </c>
      <c r="J330" t="str">
        <v>Cluster-1</v>
      </c>
      <c r="K330" t="str">
        <v>esx05-r02.p01.924da338569e4334878f5.southcentralus.avs.azure.com</v>
      </c>
    </row>
    <row r="331" spans="1:11">
      <c r="A331" t="str">
        <v>SWPD83VCBA01</v>
      </c>
      <c r="B331" t="str">
        <v>poweredOn</v>
      </c>
      <c r="C331" t="str">
        <v>False</v>
      </c>
      <c r="D331">
        <v>2</v>
      </c>
      <c r="E331">
        <v>8192</v>
      </c>
      <c r="F331">
        <v>315475</v>
      </c>
      <c r="G331">
        <v>39147</v>
      </c>
      <c r="H331" t="str">
        <v>Microsoft Windows Server 2016 or later (64-bit)</v>
      </c>
      <c r="I331" t="str">
        <v>SDDC-Datacenter</v>
      </c>
      <c r="J331" t="str">
        <v>Cluster-2</v>
      </c>
      <c r="K331" t="str">
        <v>esx12-r02.p01.924da338569e4334878f5.southcentralus.avs.azure.com</v>
      </c>
    </row>
    <row r="332" spans="1:11">
      <c r="A332" t="str">
        <v>SWPD84ZACA01</v>
      </c>
      <c r="B332" t="str">
        <v>poweredOn</v>
      </c>
      <c r="C332" t="str">
        <v>False</v>
      </c>
      <c r="D332">
        <v>2</v>
      </c>
      <c r="E332">
        <v>8192</v>
      </c>
      <c r="F332">
        <v>151655</v>
      </c>
      <c r="G332">
        <v>75011</v>
      </c>
      <c r="H332" t="str">
        <v>Microsoft Windows Server 2016 or later (64-bit)</v>
      </c>
      <c r="I332" t="str">
        <v>SDDC-Datacenter</v>
      </c>
      <c r="J332" t="str">
        <v>Cluster-1</v>
      </c>
      <c r="K332" t="str">
        <v>esx05-r16.p01.924da338569e4334878f5.southcentralus.avs.azure.com</v>
      </c>
    </row>
    <row r="333" spans="1:11">
      <c r="A333" t="str">
        <v>SWPDHAJDAA01</v>
      </c>
      <c r="B333" t="str">
        <v>poweredOn</v>
      </c>
      <c r="C333" t="str">
        <v>False</v>
      </c>
      <c r="D333">
        <v>2</v>
      </c>
      <c r="E333">
        <v>5120</v>
      </c>
      <c r="F333">
        <v>169054</v>
      </c>
      <c r="G333">
        <v>114130</v>
      </c>
      <c r="H333" t="str">
        <v>Microsoft Windows Server 2012 (64-bit)</v>
      </c>
      <c r="I333" t="str">
        <v>SDDC-Datacenter</v>
      </c>
      <c r="J333" t="str">
        <v>Cluster-2</v>
      </c>
      <c r="K333" t="str">
        <v>esx01-r21.p01.924da338569e4334878f5.southcentralus.avs.azure.com</v>
      </c>
    </row>
    <row r="334" spans="1:11">
      <c r="A334" t="str">
        <v>TMPL_SRV2019_x64</v>
      </c>
      <c r="B334" t="str">
        <v>poweredOff</v>
      </c>
      <c r="C334" t="str">
        <v>True</v>
      </c>
      <c r="D334">
        <v>2</v>
      </c>
      <c r="E334">
        <v>8192</v>
      </c>
      <c r="F334">
        <v>131285</v>
      </c>
      <c r="G334">
        <v>32044</v>
      </c>
      <c r="H334" t="str">
        <v>Microsoft Windows Server 2016 or later (64-bit)</v>
      </c>
      <c r="I334" t="str">
        <v>SDDC-Datacenter</v>
      </c>
      <c r="J334" t="str">
        <v>Cluster-1</v>
      </c>
      <c r="K334" t="str">
        <v>esx10-r05.p01.924da338569e4334878f5.southcentralus.avs.azure.com</v>
      </c>
    </row>
    <row r="335" spans="1:11">
      <c r="A335" t="str">
        <v>TMPL_SRV2019_x64 Template</v>
      </c>
      <c r="B335" t="str">
        <v>poweredOff</v>
      </c>
      <c r="C335" t="str">
        <v>False</v>
      </c>
      <c r="D335">
        <v>2</v>
      </c>
      <c r="E335">
        <v>8192</v>
      </c>
      <c r="F335">
        <v>131285</v>
      </c>
      <c r="G335">
        <v>37292</v>
      </c>
      <c r="H335" t="str">
        <v>Microsoft Windows Server 2016 or later (64-bit)</v>
      </c>
      <c r="I335" t="str">
        <v>SDDC-Datacenter</v>
      </c>
      <c r="J335" t="str">
        <v>Cluster-1</v>
      </c>
      <c r="K335" t="str">
        <v>esx07-r06.p01.924da338569e4334878f5.southcentralus.avs.azure.com</v>
      </c>
    </row>
    <row r="336" spans="1:11">
      <c r="A336" t="str">
        <v>WRKBAJITP02</v>
      </c>
      <c r="B336" t="str">
        <v>poweredOn</v>
      </c>
      <c r="C336" t="str">
        <v>False</v>
      </c>
      <c r="D336">
        <v>4</v>
      </c>
      <c r="E336">
        <v>32768</v>
      </c>
      <c r="F336">
        <v>1163126</v>
      </c>
      <c r="G336">
        <v>871698</v>
      </c>
      <c r="H336" t="str">
        <v>Microsoft Windows 10 (64-bit)</v>
      </c>
      <c r="I336" t="str">
        <v>SDDC-Datacenter</v>
      </c>
      <c r="J336" t="str">
        <v>Cluster-2</v>
      </c>
      <c r="K336" t="str">
        <v>esx09-r14.p01.924da338569e4334878f5.southcentralus.avs.azure.com</v>
      </c>
    </row>
    <row r="337" spans="1:11">
      <c r="A337" t="str">
        <v>WRKCRBITP01</v>
      </c>
      <c r="B337" t="str">
        <v>poweredOn</v>
      </c>
      <c r="C337" t="str">
        <v>False</v>
      </c>
      <c r="D337">
        <v>4</v>
      </c>
      <c r="E337">
        <v>16384</v>
      </c>
      <c r="F337">
        <v>426072</v>
      </c>
      <c r="G337">
        <v>209664</v>
      </c>
      <c r="H337" t="str">
        <v>Microsoft Windows 10 (64-bit)</v>
      </c>
      <c r="I337" t="str">
        <v>SDDC-Datacenter</v>
      </c>
      <c r="J337" t="str">
        <v>Cluster-2</v>
      </c>
      <c r="K337" t="str">
        <v>esx09-r14.p01.924da338569e4334878f5.southcentralus.avs.azure.com</v>
      </c>
    </row>
    <row r="338" spans="1:11">
      <c r="A338" t="str">
        <v>WRKDBAITP01</v>
      </c>
      <c r="B338" t="str">
        <v>poweredOn</v>
      </c>
      <c r="C338" t="str">
        <v>False</v>
      </c>
      <c r="D338">
        <v>1</v>
      </c>
      <c r="E338">
        <v>2048</v>
      </c>
      <c r="F338">
        <v>215112</v>
      </c>
      <c r="G338">
        <v>98008</v>
      </c>
      <c r="H338" t="str">
        <v>Red Hat Enterprise Linux 7 (64-bit)</v>
      </c>
      <c r="I338" t="str">
        <v>SDDC-Datacenter</v>
      </c>
      <c r="J338" t="str">
        <v>Cluster-3</v>
      </c>
      <c r="K338" t="str">
        <v>esx14-r20.p01.924da338569e4334878f5.southcentralus.avs.azure.com</v>
      </c>
    </row>
    <row r="339" spans="1:11">
      <c r="A339" t="str">
        <v>WRKSASITP01</v>
      </c>
      <c r="B339" t="str">
        <v>poweredOn</v>
      </c>
      <c r="C339" t="str">
        <v>False</v>
      </c>
      <c r="D339">
        <v>4</v>
      </c>
      <c r="E339">
        <v>32768</v>
      </c>
      <c r="F339">
        <v>1081432</v>
      </c>
      <c r="G339">
        <v>58652</v>
      </c>
      <c r="H339" t="str">
        <v>Microsoft Windows Server 2016 or later (64-bit)</v>
      </c>
      <c r="I339" t="str">
        <v>SDDC-Datacenter</v>
      </c>
      <c r="J339" t="str">
        <v>Cluster-4</v>
      </c>
      <c r="K339" t="str">
        <v>esx13-r18.p01.924da338569e4334878f5.southcentralus.avs.azure.com</v>
      </c>
    </row>
    <row r="340" spans="1:11">
      <c r="A340" t="str">
        <v>wspinfsqlm00</v>
      </c>
      <c r="B340" t="str">
        <v>poweredOn</v>
      </c>
      <c r="C340" t="str">
        <v>False</v>
      </c>
      <c r="D340">
        <v>2</v>
      </c>
      <c r="E340">
        <v>16384</v>
      </c>
      <c r="F340">
        <v>935896</v>
      </c>
      <c r="G340">
        <v>935896</v>
      </c>
      <c r="H340" t="str">
        <v>Microsoft Windows Server 2012 (64-bit)</v>
      </c>
      <c r="I340" t="str">
        <v>SDDC-Datacenter</v>
      </c>
      <c r="J340" t="str">
        <v>Cluster-1</v>
      </c>
      <c r="K340" t="str">
        <v>esx01-r15.p01.924da338569e4334878f5.southcentralus.avs.azure.com</v>
      </c>
    </row>
    <row r="341" spans="1:11">
      <c r="A341" t="str">
        <v>WSPKMSIT01</v>
      </c>
      <c r="B341" t="str">
        <v>poweredOn</v>
      </c>
      <c r="C341" t="str">
        <v>False</v>
      </c>
      <c r="D341">
        <v>2</v>
      </c>
      <c r="E341">
        <v>3072</v>
      </c>
      <c r="F341">
        <v>253889</v>
      </c>
      <c r="G341">
        <v>253889</v>
      </c>
      <c r="H341" t="str">
        <v>Microsoft Windows Server 2012 (64-bit)</v>
      </c>
      <c r="I341" t="str">
        <v>SDDC-Datacenter</v>
      </c>
      <c r="J341" t="str">
        <v>Cluster-1</v>
      </c>
      <c r="K341" t="str">
        <v>esx05-r18.p01.924da338569e4334878f5.southcentralus.avs.azure.com</v>
      </c>
    </row>
    <row r="342" spans="1:11">
      <c r="A342" t="str">
        <v>WSPRDLIT01</v>
      </c>
      <c r="B342" t="str">
        <v>poweredOn</v>
      </c>
      <c r="C342" t="str">
        <v>False</v>
      </c>
      <c r="D342">
        <v>2</v>
      </c>
      <c r="E342">
        <v>6144</v>
      </c>
      <c r="F342">
        <v>256969</v>
      </c>
      <c r="G342">
        <v>256969</v>
      </c>
      <c r="H342" t="str">
        <v>Microsoft Windows Server 2008 R2 (64-bit)</v>
      </c>
      <c r="I342" t="str">
        <v>SDDC-Datacenter</v>
      </c>
      <c r="J342" t="str">
        <v>Cluster-2</v>
      </c>
      <c r="K342" t="str">
        <v>esx15-r17.p01.924da338569e4334878f5.southcentralus.avs.azure.com</v>
      </c>
    </row>
    <row r="343" spans="1:11">
      <c r="A343" t="str">
        <v>WSPSCCMFS01</v>
      </c>
      <c r="B343" t="str">
        <v>poweredOn</v>
      </c>
      <c r="C343" t="str">
        <v>False</v>
      </c>
      <c r="D343">
        <v>2</v>
      </c>
      <c r="E343">
        <v>9216</v>
      </c>
      <c r="F343">
        <v>9103019</v>
      </c>
      <c r="G343">
        <v>4631091</v>
      </c>
      <c r="H343" t="str">
        <v>Microsoft Windows Server 2012 (64-bit)</v>
      </c>
      <c r="I343" t="str">
        <v>SDDC-Datacenter</v>
      </c>
      <c r="J343" t="str">
        <v>Cluster-2</v>
      </c>
      <c r="K343" t="str">
        <v>esx18-r08.p01.924da338569e4334878f5.southcentralus.avs.azure.com</v>
      </c>
    </row>
    <row r="344" spans="1:11">
      <c r="A344" t="str">
        <v>WSPSCCMPRI01</v>
      </c>
      <c r="B344" t="str">
        <v>poweredOn</v>
      </c>
      <c r="C344" t="str">
        <v>False</v>
      </c>
      <c r="D344">
        <v>6</v>
      </c>
      <c r="E344">
        <v>26624</v>
      </c>
      <c r="F344">
        <v>5220629</v>
      </c>
      <c r="G344">
        <v>5220629</v>
      </c>
      <c r="H344" t="str">
        <v>Microsoft Windows Server 2016 or later (64-bit)</v>
      </c>
      <c r="I344" t="str">
        <v>SDDC-Datacenter</v>
      </c>
      <c r="J344" t="str">
        <v>Cluster-2</v>
      </c>
      <c r="K344" t="str">
        <v>esx11-r05.p01.924da338569e4334878f5.southcentralus.avs.azure.com</v>
      </c>
    </row>
    <row r="345" spans="1:11">
      <c r="A345" t="str">
        <v>WSPSCCMSQL01</v>
      </c>
      <c r="B345" t="str">
        <v>poweredOn</v>
      </c>
      <c r="C345" t="str">
        <v>False</v>
      </c>
      <c r="D345">
        <v>8</v>
      </c>
      <c r="E345">
        <v>32768</v>
      </c>
      <c r="F345">
        <v>1234303</v>
      </c>
      <c r="G345">
        <v>1234303</v>
      </c>
      <c r="H345" t="str">
        <v>Microsoft Windows Server 2012 (64-bit)</v>
      </c>
      <c r="I345" t="str">
        <v>SDDC-Datacenter</v>
      </c>
      <c r="J345" t="str">
        <v>Cluster-4</v>
      </c>
      <c r="K345" t="str">
        <v>esx11-r06.p01.924da338569e4334878f5.southcentralus.avs.azure.com</v>
      </c>
    </row>
  </sheetData>
  <pageMargins left="0.7" right="0.7" top="0.75" bottom="0.75" header="0.3" footer="0.3"/>
  <pageSetup orientation="portrait" r:id="rId1"/>
  <customProperties>
    <customPr name="EpmWorksheetKeyString_GUID" r:id="rId2"/>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D14B-D798-4CE6-85B1-EB77A7C00825}">
  <sheetPr codeName="Sheet10"/>
  <dimension ref="A1:D15"/>
  <sheetViews>
    <sheetView workbookViewId="0">
      <selection activeCell="F6" sqref="F6"/>
    </sheetView>
  </sheetViews>
  <sheetFormatPr defaultColWidth="41.54296875" defaultRowHeight="14.5"/>
  <cols>
    <col min="1" max="1" width="38" style="13" bestFit="1" customWidth="1"/>
    <col min="2" max="2" width="20.453125" style="13" customWidth="1"/>
    <col min="3" max="3" width="19.54296875" style="13" bestFit="1" customWidth="1"/>
    <col min="4" max="4" width="18.453125" style="13" bestFit="1" customWidth="1"/>
    <col min="5" max="16384" width="41.54296875" style="13"/>
  </cols>
  <sheetData>
    <row r="1" spans="1:4">
      <c r="A1" s="12" t="s">
        <v>380</v>
      </c>
      <c r="B1" s="12" t="s">
        <v>381</v>
      </c>
      <c r="C1" s="12" t="s">
        <v>12</v>
      </c>
      <c r="D1" s="12" t="s">
        <v>382</v>
      </c>
    </row>
    <row r="2" spans="1:4">
      <c r="A2" s="13" t="s">
        <v>383</v>
      </c>
      <c r="B2" s="13">
        <v>2.2999999999999998</v>
      </c>
      <c r="C2" s="13">
        <v>2.6</v>
      </c>
      <c r="D2" s="13">
        <v>2.7</v>
      </c>
    </row>
    <row r="3" spans="1:4">
      <c r="A3" s="13" t="s">
        <v>384</v>
      </c>
      <c r="B3" s="13">
        <v>2</v>
      </c>
      <c r="C3" s="13">
        <v>2</v>
      </c>
      <c r="D3" s="13">
        <v>2</v>
      </c>
    </row>
    <row r="4" spans="1:4">
      <c r="A4" s="13" t="s">
        <v>385</v>
      </c>
      <c r="B4" s="13">
        <v>18</v>
      </c>
      <c r="C4" s="13">
        <v>18</v>
      </c>
      <c r="D4" s="13">
        <v>26</v>
      </c>
    </row>
    <row r="5" spans="1:4">
      <c r="A5" s="13" t="s">
        <v>386</v>
      </c>
      <c r="B5" s="13">
        <f>B3*B4</f>
        <v>36</v>
      </c>
      <c r="C5" s="13">
        <f>C3*C4</f>
        <v>36</v>
      </c>
      <c r="D5" s="13">
        <f>D3*D4</f>
        <v>52</v>
      </c>
    </row>
    <row r="6" spans="1:4">
      <c r="A6" s="13" t="s">
        <v>387</v>
      </c>
      <c r="B6" s="13">
        <v>576</v>
      </c>
      <c r="C6" s="13">
        <v>768</v>
      </c>
      <c r="D6" s="13">
        <v>1536</v>
      </c>
    </row>
    <row r="7" spans="1:4">
      <c r="A7" s="13" t="s">
        <v>388</v>
      </c>
      <c r="B7" s="13">
        <v>1920</v>
      </c>
      <c r="C7" s="13">
        <v>3200</v>
      </c>
      <c r="D7" s="13">
        <v>6400</v>
      </c>
    </row>
    <row r="8" spans="1:4">
      <c r="A8" s="13" t="s">
        <v>389</v>
      </c>
      <c r="B8" s="13">
        <v>8</v>
      </c>
      <c r="C8" s="13">
        <v>6</v>
      </c>
      <c r="D8" s="13">
        <v>6</v>
      </c>
    </row>
    <row r="9" spans="1:4">
      <c r="A9" s="13" t="s">
        <v>390</v>
      </c>
      <c r="B9" s="14">
        <f>(B8*B7)/1000</f>
        <v>15.36</v>
      </c>
      <c r="C9" s="14">
        <f>(C8*C7)/1000</f>
        <v>19.2</v>
      </c>
      <c r="D9" s="14">
        <f>(D8*D7)/1000</f>
        <v>38.4</v>
      </c>
    </row>
    <row r="11" spans="1:4">
      <c r="A11" s="45" t="str">
        <f>_xlfn.CONCAT("Useable Storage in TB for one ",'Input Fields'!$C$12, " node")</f>
        <v>Useable Storage in TB for one AV36P node</v>
      </c>
      <c r="B11" s="45"/>
      <c r="C11" s="15" t="s">
        <v>391</v>
      </c>
      <c r="D11" s="15" t="s">
        <v>392</v>
      </c>
    </row>
    <row r="12" spans="1:4">
      <c r="A12" s="16" t="s">
        <v>393</v>
      </c>
      <c r="B12" s="16">
        <f>ROUNDDOWN(_xlfn.XLOOKUP('Input Fields'!$C$12,'Host Configurations'!$B$1:$D$1,'Host Configurations'!$B$9:$D$9)/C12,2)</f>
        <v>9.6</v>
      </c>
      <c r="C12" s="16">
        <v>2</v>
      </c>
      <c r="D12" s="17">
        <v>0.5</v>
      </c>
    </row>
    <row r="13" spans="1:4">
      <c r="A13" s="16" t="s">
        <v>394</v>
      </c>
      <c r="B13" s="16">
        <f>ROUNDDOWN(_xlfn.XLOOKUP('Input Fields'!$C$12,'Host Configurations'!$B$1:$D$1,'Host Configurations'!$B$9:$D$9)/C13,2)</f>
        <v>14.43</v>
      </c>
      <c r="C13" s="16">
        <v>1.33</v>
      </c>
      <c r="D13" s="17">
        <v>0.75</v>
      </c>
    </row>
    <row r="14" spans="1:4">
      <c r="A14" s="16" t="s">
        <v>395</v>
      </c>
      <c r="B14" s="16">
        <f>ROUNDDOWN(_xlfn.XLOOKUP('Input Fields'!$C$12,'Host Configurations'!$B$1:$D$1,'Host Configurations'!$B$9:$D$9)/C14,2)</f>
        <v>6.4</v>
      </c>
      <c r="C14" s="16">
        <v>3</v>
      </c>
      <c r="D14" s="18">
        <v>0.33300000000000002</v>
      </c>
    </row>
    <row r="15" spans="1:4">
      <c r="A15" s="16" t="s">
        <v>24</v>
      </c>
      <c r="B15" s="16">
        <f>ROUNDDOWN(_xlfn.XLOOKUP('Input Fields'!$C$12,'Host Configurations'!$B$1:$D$1,'Host Configurations'!$B$9:$D$9)/C15,2)</f>
        <v>12.8</v>
      </c>
      <c r="C15" s="16">
        <v>1.5</v>
      </c>
      <c r="D15" s="18">
        <v>0.66700000000000004</v>
      </c>
    </row>
  </sheetData>
  <pageMargins left="0.7" right="0.7" top="0.75" bottom="0.75" header="0.3" footer="0.3"/>
  <pageSetup orientation="portrait" r:id="rId1"/>
  <customProperties>
    <customPr name="EpmWorksheetKeyString_GUID"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A2472-F688-41E3-BE43-5E8232B3FEEA}">
  <sheetPr codeName="Sheet11"/>
  <dimension ref="A2:C19"/>
  <sheetViews>
    <sheetView workbookViewId="0">
      <selection activeCell="F6" sqref="F6"/>
    </sheetView>
  </sheetViews>
  <sheetFormatPr defaultColWidth="8.54296875" defaultRowHeight="12.5"/>
  <cols>
    <col min="1" max="1" width="82.453125" style="21" bestFit="1" customWidth="1"/>
    <col min="2" max="2" width="20.453125" style="21" customWidth="1"/>
    <col min="3" max="3" width="4" style="21" bestFit="1" customWidth="1"/>
    <col min="4" max="4" width="6.453125" style="21" customWidth="1"/>
    <col min="5" max="16384" width="8.54296875" style="21"/>
  </cols>
  <sheetData>
    <row r="2" spans="1:3" ht="14.5">
      <c r="A2" s="19" t="s">
        <v>396</v>
      </c>
      <c r="B2" s="20">
        <f>0.25</f>
        <v>0.25</v>
      </c>
    </row>
    <row r="3" spans="1:3">
      <c r="A3" s="22" t="s">
        <v>397</v>
      </c>
      <c r="B3" s="23">
        <f>'Input Fields'!C16</f>
        <v>1.5</v>
      </c>
    </row>
    <row r="4" spans="1:3">
      <c r="A4" s="22" t="s">
        <v>398</v>
      </c>
      <c r="B4" s="24">
        <f>0</f>
        <v>0</v>
      </c>
    </row>
    <row r="5" spans="1:3">
      <c r="A5" s="22" t="s">
        <v>399</v>
      </c>
      <c r="B5" s="25">
        <f>5</f>
        <v>5</v>
      </c>
    </row>
    <row r="6" spans="1:3">
      <c r="A6" s="19" t="s">
        <v>400</v>
      </c>
      <c r="B6" s="26" t="str">
        <f>'Input Fields'!C17</f>
        <v>FTT=2, Erasure Coding</v>
      </c>
      <c r="C6" s="19">
        <f>_xlfn.XLOOKUP(B6,'Host Configurations'!A12:A15,'Host Configurations'!C12:C15)</f>
        <v>1.5</v>
      </c>
    </row>
    <row r="7" spans="1:3">
      <c r="A7" s="26" t="s">
        <v>401</v>
      </c>
      <c r="B7" s="27">
        <f>IF('Input Fields'!D34&lt;&gt;"",'Input Fields'!D34,(GETPIVOTDATA("Sum of In Use MiB",'Pivot Sizing'!$A$9)/(1024*1024)))+(B5)</f>
        <v>176.93837547302246</v>
      </c>
    </row>
    <row r="8" spans="1:3">
      <c r="A8" s="26" t="s">
        <v>402</v>
      </c>
      <c r="B8" s="27">
        <f>B7*C6</f>
        <v>265.40756320953369</v>
      </c>
    </row>
    <row r="9" spans="1:3">
      <c r="A9" s="26" t="s">
        <v>403</v>
      </c>
      <c r="B9" s="27">
        <f>B8/B3</f>
        <v>176.93837547302246</v>
      </c>
    </row>
    <row r="10" spans="1:3">
      <c r="A10" s="26" t="s">
        <v>404</v>
      </c>
      <c r="B10" s="27">
        <f>B9/(1-B2)</f>
        <v>235.91783396402994</v>
      </c>
    </row>
    <row r="11" spans="1:3">
      <c r="A11" s="26" t="s">
        <v>405</v>
      </c>
      <c r="B11" s="27">
        <f>IF(B3&lt;&gt;1,(B10/(1-0.062)),B10)</f>
        <v>251.51155006826221</v>
      </c>
    </row>
    <row r="12" spans="1:3">
      <c r="A12" s="26" t="s">
        <v>406</v>
      </c>
      <c r="B12" s="27">
        <f>B11/(1-0.02)</f>
        <v>256.64443884516555</v>
      </c>
    </row>
    <row r="13" spans="1:3">
      <c r="A13" s="26" t="s">
        <v>407</v>
      </c>
      <c r="B13" s="27"/>
    </row>
    <row r="14" spans="1:3">
      <c r="A14" s="28"/>
      <c r="B14" s="29"/>
    </row>
    <row r="16" spans="1:3" ht="13">
      <c r="A16" s="30" t="str">
        <f>_xlfn.CONCAT("Number of ", 'Input Fields'!C12, " Nodes Required")</f>
        <v>Number of AV36P Nodes Required</v>
      </c>
      <c r="B16" s="31">
        <f>ROUNDUP(B12/(_xlfn.XLOOKUP('Input Fields'!C12,'Host Configurations'!B1:D1,'Host Configurations'!B9:D9)),0)</f>
        <v>14</v>
      </c>
    </row>
    <row r="17" spans="1:2">
      <c r="A17" s="32" t="s">
        <v>408</v>
      </c>
      <c r="B17" s="33">
        <f>B7</f>
        <v>176.93837547302246</v>
      </c>
    </row>
    <row r="18" spans="1:2">
      <c r="A18" s="32" t="s">
        <v>409</v>
      </c>
      <c r="B18" s="34">
        <f>0.65*(((B16*(_xlfn.XLOOKUP('Input Fields'!C12,'Host Configurations'!B1:D1,'Host Configurations'!B9:D9))))-B12)</f>
        <v>7.9011147506423987</v>
      </c>
    </row>
    <row r="19" spans="1:2">
      <c r="A19" s="32" t="s">
        <v>410</v>
      </c>
      <c r="B19" s="34">
        <f>B18+B17</f>
        <v>184.83949022366485</v>
      </c>
    </row>
  </sheetData>
  <pageMargins left="0.7" right="0.7" top="0.75" bottom="0.75" header="0.3" footer="0.3"/>
  <pageSetup orientation="portrait" horizontalDpi="4294967293" r:id="rId1"/>
  <customProperties>
    <customPr name="EpmWorksheetKeyString_GUID"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A071-5A6F-4AD4-9F2E-15ABF4984151}">
  <sheetPr codeName="Sheet12"/>
  <dimension ref="A2:B9"/>
  <sheetViews>
    <sheetView workbookViewId="0">
      <selection activeCell="F6" sqref="F6"/>
    </sheetView>
  </sheetViews>
  <sheetFormatPr defaultColWidth="8.54296875" defaultRowHeight="14.5"/>
  <cols>
    <col min="1" max="1" width="22.453125" style="37" customWidth="1"/>
    <col min="2" max="2" width="20.54296875" style="37" bestFit="1" customWidth="1"/>
    <col min="3" max="3" width="43.54296875" style="37" customWidth="1"/>
    <col min="4" max="4" width="45" style="37" customWidth="1"/>
    <col min="5" max="16384" width="8.54296875" style="37"/>
  </cols>
  <sheetData>
    <row r="2" spans="1:2">
      <c r="A2" s="35">
        <f>GETPIVOTDATA("Sum of VM",'Pivot Sizing'!$A$9)</f>
        <v>344</v>
      </c>
      <c r="B2" s="36" t="s">
        <v>411</v>
      </c>
    </row>
    <row r="3" spans="1:2">
      <c r="A3" s="35">
        <f>IF('Input Fields'!D32&lt;&gt;"",'Input Fields'!D32,GETPIVOTDATA("Sum of CPUs",'Pivot Sizing'!$A$9))</f>
        <v>1585</v>
      </c>
      <c r="B3" s="36" t="s">
        <v>412</v>
      </c>
    </row>
    <row r="4" spans="1:2">
      <c r="A4" s="35">
        <f>'Input Fields'!C18</f>
        <v>4</v>
      </c>
      <c r="B4" s="36" t="s">
        <v>413</v>
      </c>
    </row>
    <row r="5" spans="1:2">
      <c r="A5" s="35">
        <f>ROUNDUP(A3/A4,0)</f>
        <v>397</v>
      </c>
      <c r="B5" s="36" t="s">
        <v>414</v>
      </c>
    </row>
    <row r="6" spans="1:2" ht="15" thickBot="1"/>
    <row r="7" spans="1:2">
      <c r="A7" s="43" t="str">
        <f>_xlfn.CONCAT('Input Fields'!C12, " needed overall")</f>
        <v>AV36P needed overall</v>
      </c>
      <c r="B7" s="44">
        <f>ROUNDUP(A5/(_xlfn.XLOOKUP('Input Fields'!C12,'Host Configurations'!B1:D1,'Host Configurations'!B5:D5)),0)</f>
        <v>12</v>
      </c>
    </row>
    <row r="8" spans="1:2" ht="15" thickBot="1">
      <c r="A8" s="41" t="str">
        <f>_xlfn.CONCAT('Input Fields'!C12," needed for SQL")</f>
        <v>AV36P needed for SQL</v>
      </c>
      <c r="B8" s="42">
        <f>ROUNDUP((IF('Input Fields'!D30&lt;&gt;"",'Input Fields'!D30,'Input Fields'!C30)/'Input Fields'!C18)/(_xlfn.XLOOKUP('Input Fields'!C12,'Host Configurations'!B1:D1,'Host Configurations'!B5:D5)),0)</f>
        <v>1</v>
      </c>
    </row>
    <row r="9" spans="1:2">
      <c r="A9" s="43" t="str">
        <f>_xlfn.CONCAT('Input Fields'!C12," needed for Win DC")</f>
        <v>AV36P needed for Win DC</v>
      </c>
      <c r="B9" s="44">
        <f>ROUNDUP((GETPIVOTDATA("Sum of CPUs",'Pivot Windows VMs'!A7)/'Input Fields'!C18)/(_xlfn.XLOOKUP('Input Fields'!C12,'Host Configurations'!B1:D1,'Host Configurations'!B5:D5)),0)</f>
        <v>5</v>
      </c>
    </row>
  </sheetData>
  <pageMargins left="0.7" right="0.7" top="0.75" bottom="0.75" header="0.3" footer="0.3"/>
  <pageSetup orientation="portrait" horizontalDpi="4294967293" r:id="rId1"/>
  <customProperties>
    <customPr name="EpmWorksheetKeyString_GUID"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DEE1A-CC23-441F-A4F7-BF7C2266C33E}">
  <sheetPr codeName="Sheet13"/>
  <dimension ref="A2:B9"/>
  <sheetViews>
    <sheetView workbookViewId="0">
      <selection activeCell="F6" sqref="F6"/>
    </sheetView>
  </sheetViews>
  <sheetFormatPr defaultColWidth="8.54296875" defaultRowHeight="14.5"/>
  <cols>
    <col min="1" max="1" width="18.81640625" style="37" bestFit="1" customWidth="1"/>
    <col min="2" max="2" width="28.1796875" style="37" bestFit="1" customWidth="1"/>
    <col min="3" max="3" width="43.54296875" style="37" customWidth="1"/>
    <col min="4" max="4" width="45" style="37" customWidth="1"/>
    <col min="5" max="16384" width="8.54296875" style="37"/>
  </cols>
  <sheetData>
    <row r="2" spans="1:2">
      <c r="A2" s="36">
        <f>GETPIVOTDATA("Sum of VM",'Pivot Sizing'!$A$9)</f>
        <v>344</v>
      </c>
      <c r="B2" s="36" t="s">
        <v>411</v>
      </c>
    </row>
    <row r="3" spans="1:2">
      <c r="A3" s="35">
        <f>IF('Input Fields'!D33&lt;&gt;"",'Input Fields'!D33,(GETPIVOTDATA("Sum of Memory",'Pivot Sizing'!$A$9)/1024))</f>
        <v>5827</v>
      </c>
      <c r="B3" s="36" t="s">
        <v>415</v>
      </c>
    </row>
    <row r="4" spans="1:2">
      <c r="A4" s="35">
        <f>'Input Fields'!C19</f>
        <v>1</v>
      </c>
      <c r="B4" s="36" t="s">
        <v>416</v>
      </c>
    </row>
    <row r="5" spans="1:2">
      <c r="A5" s="35">
        <f>ROUNDUP(A3/A4,0)</f>
        <v>5827</v>
      </c>
      <c r="B5" s="36" t="s">
        <v>417</v>
      </c>
    </row>
    <row r="6" spans="1:2" ht="15" thickBot="1">
      <c r="B6" s="38"/>
    </row>
    <row r="7" spans="1:2">
      <c r="A7" s="39" t="str">
        <f>_xlfn.CONCAT('Input Fields'!C12, " needed overall")</f>
        <v>AV36P needed overall</v>
      </c>
      <c r="B7" s="40">
        <f>ROUNDUP(A5/(_xlfn.XLOOKUP('Input Fields'!C12,'Host Configurations'!B1:D1,'Host Configurations'!B6:D6)),0)</f>
        <v>8</v>
      </c>
    </row>
    <row r="8" spans="1:2" ht="15" thickBot="1">
      <c r="A8" s="41" t="str">
        <f>_xlfn.CONCAT('Input Fields'!C12, " needed for SQL")</f>
        <v>AV36P needed for SQL</v>
      </c>
      <c r="B8" s="42">
        <f>ROUNDUP(IF('Input Fields'!D31&lt;&gt;"",'Input Fields'!D31,(GETPIVOTDATA("Sum of Memory",'Pivot SQL'!$A$6)/1024))/(_xlfn.XLOOKUP('Input Fields'!C12,'Host Configurations'!B1:D1,'Host Configurations'!B6:D6)),0)</f>
        <v>1</v>
      </c>
    </row>
    <row r="9" spans="1:2">
      <c r="A9" s="39" t="str">
        <f>_xlfn.CONCAT('Input Fields'!C12, " needed for Win DC")</f>
        <v>AV36P needed for Win DC</v>
      </c>
      <c r="B9" s="40">
        <f>ROUNDUP((GETPIVOTDATA("Sum of Memory (GB)",'Pivot Windows VMs'!A7))/(_xlfn.XLOOKUP('Input Fields'!C12,'Host Configurations'!B1:D1,'Host Configurations'!B6:D6)),0)</f>
        <v>5</v>
      </c>
    </row>
  </sheetData>
  <pageMargins left="0.7" right="0.7" top="0.75" bottom="0.75" header="0.3" footer="0.3"/>
  <pageSetup orientation="portrait" horizontalDpi="4294967293" r:id="rId1"/>
  <customProperties>
    <customPr name="EpmWorksheetKeyString_GUID"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1BB9F-0DDB-4DAC-946F-9E599098189E}">
  <sheetPr codeName="Tabelle3"/>
  <dimension ref="A1:K4497"/>
  <sheetViews>
    <sheetView workbookViewId="0">
      <selection activeCell="E14" sqref="E14"/>
    </sheetView>
  </sheetViews>
  <sheetFormatPr defaultColWidth="8.54296875" defaultRowHeight="14.5"/>
  <cols>
    <col min="1" max="1" width="15" bestFit="1" customWidth="1"/>
    <col min="2" max="2" width="15.453125" style="2" bestFit="1" customWidth="1"/>
    <col min="3" max="3" width="15.08984375" bestFit="1" customWidth="1"/>
    <col min="4" max="4" width="58.7265625" bestFit="1" customWidth="1"/>
    <col min="5" max="5" width="39.90625" bestFit="1" customWidth="1"/>
    <col min="6" max="6" width="51.81640625" bestFit="1" customWidth="1"/>
    <col min="7" max="7" width="18.90625" bestFit="1" customWidth="1"/>
    <col min="8" max="8" width="15" bestFit="1" customWidth="1"/>
    <col min="9" max="9" width="16.36328125" bestFit="1" customWidth="1"/>
    <col min="10" max="10" width="12.26953125" bestFit="1" customWidth="1"/>
    <col min="11" max="11" width="17.453125" bestFit="1" customWidth="1"/>
    <col min="12" max="12" width="38" bestFit="1" customWidth="1"/>
    <col min="13" max="13" width="49.54296875" bestFit="1" customWidth="1"/>
    <col min="14" max="14" width="18" bestFit="1" customWidth="1"/>
    <col min="15" max="15" width="15" bestFit="1" customWidth="1"/>
    <col min="16" max="16" width="14.453125" bestFit="1" customWidth="1"/>
    <col min="17" max="17" width="16" bestFit="1" customWidth="1"/>
    <col min="18" max="18" width="11.54296875" bestFit="1" customWidth="1"/>
    <col min="19" max="19" width="22.1796875" bestFit="1" customWidth="1"/>
    <col min="20" max="20" width="38.453125" bestFit="1" customWidth="1"/>
    <col min="21" max="21" width="17.1796875" bestFit="1" customWidth="1"/>
    <col min="22" max="22" width="41.81640625" bestFit="1" customWidth="1"/>
    <col min="23" max="23" width="11.54296875" bestFit="1" customWidth="1"/>
    <col min="24" max="24" width="19.81640625" bestFit="1" customWidth="1"/>
    <col min="25" max="26" width="15.54296875" bestFit="1" customWidth="1"/>
    <col min="27" max="27" width="17" bestFit="1" customWidth="1"/>
    <col min="28" max="28" width="12.81640625" bestFit="1" customWidth="1"/>
    <col min="29" max="29" width="23.54296875" bestFit="1" customWidth="1"/>
    <col min="30" max="30" width="15.1796875" bestFit="1" customWidth="1"/>
    <col min="31" max="31" width="18.1796875" bestFit="1" customWidth="1"/>
  </cols>
  <sheetData>
    <row r="1" spans="1:11">
      <c r="A1" t="s">
        <v>418</v>
      </c>
      <c r="B1" s="2" t="s">
        <v>419</v>
      </c>
      <c r="C1" t="s">
        <v>420</v>
      </c>
      <c r="D1" t="s">
        <v>421</v>
      </c>
      <c r="E1" t="s">
        <v>422</v>
      </c>
      <c r="F1" t="s">
        <v>423</v>
      </c>
      <c r="G1" t="s">
        <v>424</v>
      </c>
      <c r="H1" t="s">
        <v>425</v>
      </c>
      <c r="I1" t="s">
        <v>426</v>
      </c>
      <c r="J1" t="s">
        <v>427</v>
      </c>
      <c r="K1" t="s">
        <v>428</v>
      </c>
    </row>
    <row r="2" spans="1:11">
      <c r="A2" t="s">
        <v>61</v>
      </c>
      <c r="B2" s="2">
        <v>0</v>
      </c>
      <c r="C2" t="s">
        <v>429</v>
      </c>
      <c r="D2" t="s">
        <v>430</v>
      </c>
      <c r="E2" t="s">
        <v>431</v>
      </c>
      <c r="F2" t="s">
        <v>430</v>
      </c>
      <c r="G2" t="s">
        <v>432</v>
      </c>
      <c r="H2" t="s">
        <v>433</v>
      </c>
      <c r="I2" t="s">
        <v>434</v>
      </c>
      <c r="J2" t="s">
        <v>435</v>
      </c>
    </row>
    <row r="3" spans="1:11">
      <c r="A3" t="s">
        <v>61</v>
      </c>
      <c r="B3" s="2">
        <v>0</v>
      </c>
      <c r="C3" t="s">
        <v>436</v>
      </c>
      <c r="D3" t="s">
        <v>437</v>
      </c>
      <c r="E3" t="s">
        <v>431</v>
      </c>
      <c r="F3" t="s">
        <v>437</v>
      </c>
      <c r="G3" t="s">
        <v>432</v>
      </c>
      <c r="H3" t="s">
        <v>433</v>
      </c>
      <c r="I3" t="s">
        <v>434</v>
      </c>
      <c r="J3" t="s">
        <v>435</v>
      </c>
    </row>
    <row r="4" spans="1:11">
      <c r="A4" t="s">
        <v>61</v>
      </c>
      <c r="B4" s="2">
        <v>0</v>
      </c>
      <c r="C4" t="s">
        <v>438</v>
      </c>
      <c r="D4" t="s">
        <v>439</v>
      </c>
      <c r="E4" t="s">
        <v>431</v>
      </c>
      <c r="F4" t="s">
        <v>439</v>
      </c>
      <c r="G4" t="s">
        <v>432</v>
      </c>
      <c r="H4" t="s">
        <v>433</v>
      </c>
      <c r="I4" t="s">
        <v>434</v>
      </c>
      <c r="J4" t="s">
        <v>435</v>
      </c>
    </row>
    <row r="5" spans="1:11">
      <c r="A5" t="s">
        <v>61</v>
      </c>
      <c r="B5" s="2">
        <v>15.76</v>
      </c>
      <c r="C5" t="s">
        <v>50</v>
      </c>
      <c r="D5" t="s">
        <v>440</v>
      </c>
      <c r="E5" t="s">
        <v>431</v>
      </c>
      <c r="F5" t="s">
        <v>441</v>
      </c>
      <c r="G5" t="s">
        <v>432</v>
      </c>
      <c r="H5" t="s">
        <v>433</v>
      </c>
      <c r="I5" t="s">
        <v>434</v>
      </c>
      <c r="J5" t="s">
        <v>435</v>
      </c>
    </row>
    <row r="6" spans="1:11">
      <c r="A6" t="s">
        <v>61</v>
      </c>
      <c r="B6" s="2">
        <v>97982</v>
      </c>
      <c r="C6" t="s">
        <v>50</v>
      </c>
      <c r="D6" t="s">
        <v>440</v>
      </c>
      <c r="E6" t="s">
        <v>431</v>
      </c>
      <c r="F6" t="s">
        <v>441</v>
      </c>
      <c r="G6" t="s">
        <v>432</v>
      </c>
      <c r="H6" t="s">
        <v>433</v>
      </c>
      <c r="I6" t="s">
        <v>434</v>
      </c>
      <c r="J6" t="s">
        <v>442</v>
      </c>
      <c r="K6" t="s">
        <v>443</v>
      </c>
    </row>
    <row r="7" spans="1:11">
      <c r="A7" t="s">
        <v>61</v>
      </c>
      <c r="B7" s="2">
        <v>206035</v>
      </c>
      <c r="C7" t="s">
        <v>50</v>
      </c>
      <c r="D7" t="s">
        <v>440</v>
      </c>
      <c r="E7" t="s">
        <v>431</v>
      </c>
      <c r="F7" t="s">
        <v>441</v>
      </c>
      <c r="G7" t="s">
        <v>432</v>
      </c>
      <c r="H7" t="s">
        <v>433</v>
      </c>
      <c r="I7" t="s">
        <v>434</v>
      </c>
      <c r="J7" t="s">
        <v>442</v>
      </c>
      <c r="K7" t="s">
        <v>444</v>
      </c>
    </row>
    <row r="8" spans="1:11">
      <c r="A8" t="s">
        <v>61</v>
      </c>
      <c r="B8" s="2">
        <v>343392</v>
      </c>
      <c r="C8" t="s">
        <v>50</v>
      </c>
      <c r="D8" t="s">
        <v>440</v>
      </c>
      <c r="E8" t="s">
        <v>431</v>
      </c>
      <c r="F8" t="s">
        <v>441</v>
      </c>
      <c r="G8" t="s">
        <v>432</v>
      </c>
      <c r="H8" t="s">
        <v>433</v>
      </c>
      <c r="I8" t="s">
        <v>434</v>
      </c>
      <c r="J8" t="s">
        <v>442</v>
      </c>
      <c r="K8" t="s">
        <v>584</v>
      </c>
    </row>
    <row r="9" spans="1:11">
      <c r="A9" t="s">
        <v>61</v>
      </c>
      <c r="B9" s="2">
        <v>0</v>
      </c>
      <c r="C9" t="s">
        <v>445</v>
      </c>
      <c r="D9" t="s">
        <v>439</v>
      </c>
      <c r="E9" t="s">
        <v>431</v>
      </c>
      <c r="F9" t="s">
        <v>439</v>
      </c>
      <c r="G9" t="s">
        <v>432</v>
      </c>
      <c r="H9" t="s">
        <v>433</v>
      </c>
      <c r="I9" t="s">
        <v>434</v>
      </c>
      <c r="J9" t="s">
        <v>435</v>
      </c>
    </row>
    <row r="10" spans="1:11">
      <c r="A10" t="s">
        <v>61</v>
      </c>
      <c r="B10" s="2">
        <v>12.063700000000001</v>
      </c>
      <c r="C10" t="s">
        <v>446</v>
      </c>
      <c r="D10" t="s">
        <v>447</v>
      </c>
      <c r="E10" t="s">
        <v>431</v>
      </c>
      <c r="F10" t="s">
        <v>12</v>
      </c>
      <c r="G10" t="s">
        <v>432</v>
      </c>
      <c r="H10" t="s">
        <v>433</v>
      </c>
      <c r="I10" t="s">
        <v>434</v>
      </c>
      <c r="J10" t="s">
        <v>435</v>
      </c>
    </row>
    <row r="11" spans="1:11">
      <c r="A11" t="s">
        <v>61</v>
      </c>
      <c r="B11" s="2">
        <v>74837</v>
      </c>
      <c r="C11" t="s">
        <v>446</v>
      </c>
      <c r="D11" t="s">
        <v>447</v>
      </c>
      <c r="E11" t="s">
        <v>431</v>
      </c>
      <c r="F11" t="s">
        <v>12</v>
      </c>
      <c r="G11" t="s">
        <v>432</v>
      </c>
      <c r="H11" t="s">
        <v>433</v>
      </c>
      <c r="I11" t="s">
        <v>434</v>
      </c>
      <c r="J11" t="s">
        <v>442</v>
      </c>
      <c r="K11" t="s">
        <v>443</v>
      </c>
    </row>
    <row r="12" spans="1:11">
      <c r="A12" t="s">
        <v>61</v>
      </c>
      <c r="B12" s="2">
        <v>157391</v>
      </c>
      <c r="C12" t="s">
        <v>446</v>
      </c>
      <c r="D12" t="s">
        <v>447</v>
      </c>
      <c r="E12" t="s">
        <v>431</v>
      </c>
      <c r="F12" t="s">
        <v>12</v>
      </c>
      <c r="G12" t="s">
        <v>432</v>
      </c>
      <c r="H12" t="s">
        <v>433</v>
      </c>
      <c r="I12" t="s">
        <v>434</v>
      </c>
      <c r="J12" t="s">
        <v>442</v>
      </c>
      <c r="K12" t="s">
        <v>444</v>
      </c>
    </row>
    <row r="13" spans="1:11">
      <c r="A13" t="s">
        <v>61</v>
      </c>
      <c r="B13" s="2">
        <v>262318</v>
      </c>
      <c r="C13" t="s">
        <v>446</v>
      </c>
      <c r="D13" t="s">
        <v>447</v>
      </c>
      <c r="E13" t="s">
        <v>431</v>
      </c>
      <c r="F13" t="s">
        <v>12</v>
      </c>
      <c r="G13" t="s">
        <v>432</v>
      </c>
      <c r="H13" t="s">
        <v>433</v>
      </c>
      <c r="I13" t="s">
        <v>434</v>
      </c>
      <c r="J13" t="s">
        <v>442</v>
      </c>
      <c r="K13" t="s">
        <v>584</v>
      </c>
    </row>
    <row r="14" spans="1:11">
      <c r="A14" t="s">
        <v>61</v>
      </c>
      <c r="B14" s="2">
        <v>0</v>
      </c>
      <c r="C14" t="s">
        <v>448</v>
      </c>
      <c r="D14" t="s">
        <v>439</v>
      </c>
      <c r="E14" t="s">
        <v>431</v>
      </c>
      <c r="F14" t="s">
        <v>439</v>
      </c>
      <c r="G14" t="s">
        <v>432</v>
      </c>
      <c r="H14" t="s">
        <v>433</v>
      </c>
      <c r="I14" t="s">
        <v>434</v>
      </c>
      <c r="J14" t="s">
        <v>435</v>
      </c>
    </row>
    <row r="15" spans="1:11">
      <c r="A15" t="s">
        <v>61</v>
      </c>
      <c r="B15" s="2">
        <v>13.22</v>
      </c>
      <c r="C15" t="s">
        <v>449</v>
      </c>
      <c r="D15" t="s">
        <v>440</v>
      </c>
      <c r="E15" t="s">
        <v>431</v>
      </c>
      <c r="F15" t="s">
        <v>441</v>
      </c>
      <c r="G15" t="s">
        <v>432</v>
      </c>
      <c r="H15" t="s">
        <v>433</v>
      </c>
      <c r="I15" t="s">
        <v>434</v>
      </c>
      <c r="J15" t="s">
        <v>435</v>
      </c>
    </row>
    <row r="16" spans="1:11">
      <c r="A16" t="s">
        <v>61</v>
      </c>
      <c r="B16" s="2">
        <v>82191</v>
      </c>
      <c r="C16" t="s">
        <v>449</v>
      </c>
      <c r="D16" t="s">
        <v>440</v>
      </c>
      <c r="E16" t="s">
        <v>431</v>
      </c>
      <c r="F16" t="s">
        <v>441</v>
      </c>
      <c r="G16" t="s">
        <v>432</v>
      </c>
      <c r="H16" t="s">
        <v>433</v>
      </c>
      <c r="I16" t="s">
        <v>434</v>
      </c>
      <c r="J16" t="s">
        <v>442</v>
      </c>
      <c r="K16" t="s">
        <v>443</v>
      </c>
    </row>
    <row r="17" spans="1:11">
      <c r="A17" t="s">
        <v>61</v>
      </c>
      <c r="B17" s="2">
        <v>172779</v>
      </c>
      <c r="C17" t="s">
        <v>449</v>
      </c>
      <c r="D17" t="s">
        <v>440</v>
      </c>
      <c r="E17" t="s">
        <v>431</v>
      </c>
      <c r="F17" t="s">
        <v>441</v>
      </c>
      <c r="G17" t="s">
        <v>432</v>
      </c>
      <c r="H17" t="s">
        <v>433</v>
      </c>
      <c r="I17" t="s">
        <v>434</v>
      </c>
      <c r="J17" t="s">
        <v>442</v>
      </c>
      <c r="K17" t="s">
        <v>444</v>
      </c>
    </row>
    <row r="18" spans="1:11">
      <c r="A18" t="s">
        <v>61</v>
      </c>
      <c r="B18" s="2">
        <v>287965</v>
      </c>
      <c r="C18" t="s">
        <v>449</v>
      </c>
      <c r="D18" t="s">
        <v>440</v>
      </c>
      <c r="E18" t="s">
        <v>431</v>
      </c>
      <c r="F18" t="s">
        <v>441</v>
      </c>
      <c r="G18" t="s">
        <v>432</v>
      </c>
      <c r="H18" t="s">
        <v>433</v>
      </c>
      <c r="I18" t="s">
        <v>434</v>
      </c>
      <c r="J18" t="s">
        <v>442</v>
      </c>
      <c r="K18" t="s">
        <v>584</v>
      </c>
    </row>
    <row r="19" spans="1:11">
      <c r="A19" t="s">
        <v>61</v>
      </c>
      <c r="B19" s="2">
        <v>11.04</v>
      </c>
      <c r="C19" t="s">
        <v>450</v>
      </c>
      <c r="D19" t="s">
        <v>451</v>
      </c>
      <c r="E19" t="s">
        <v>431</v>
      </c>
      <c r="F19" t="s">
        <v>381</v>
      </c>
      <c r="G19" t="s">
        <v>432</v>
      </c>
      <c r="H19" t="s">
        <v>433</v>
      </c>
      <c r="I19" t="s">
        <v>434</v>
      </c>
      <c r="J19" t="s">
        <v>435</v>
      </c>
    </row>
    <row r="20" spans="1:11">
      <c r="A20" t="s">
        <v>61</v>
      </c>
      <c r="B20" s="2">
        <v>69591</v>
      </c>
      <c r="C20" t="s">
        <v>450</v>
      </c>
      <c r="D20" t="s">
        <v>451</v>
      </c>
      <c r="E20" t="s">
        <v>431</v>
      </c>
      <c r="F20" t="s">
        <v>381</v>
      </c>
      <c r="G20" t="s">
        <v>432</v>
      </c>
      <c r="H20" t="s">
        <v>433</v>
      </c>
      <c r="I20" t="s">
        <v>434</v>
      </c>
      <c r="J20" t="s">
        <v>442</v>
      </c>
      <c r="K20" t="s">
        <v>443</v>
      </c>
    </row>
    <row r="21" spans="1:11">
      <c r="A21" t="s">
        <v>61</v>
      </c>
      <c r="B21" s="2">
        <v>144803</v>
      </c>
      <c r="C21" t="s">
        <v>450</v>
      </c>
      <c r="D21" t="s">
        <v>451</v>
      </c>
      <c r="E21" t="s">
        <v>431</v>
      </c>
      <c r="F21" t="s">
        <v>381</v>
      </c>
      <c r="G21" t="s">
        <v>432</v>
      </c>
      <c r="H21" t="s">
        <v>433</v>
      </c>
      <c r="I21" t="s">
        <v>434</v>
      </c>
      <c r="J21" t="s">
        <v>442</v>
      </c>
      <c r="K21" t="s">
        <v>444</v>
      </c>
    </row>
    <row r="22" spans="1:11">
      <c r="A22" t="s">
        <v>61</v>
      </c>
      <c r="B22" s="2">
        <v>0</v>
      </c>
      <c r="C22" t="s">
        <v>450</v>
      </c>
      <c r="D22" t="s">
        <v>439</v>
      </c>
      <c r="E22" t="s">
        <v>431</v>
      </c>
      <c r="F22" t="s">
        <v>439</v>
      </c>
      <c r="G22" t="s">
        <v>432</v>
      </c>
      <c r="H22" t="s">
        <v>433</v>
      </c>
      <c r="I22" t="s">
        <v>434</v>
      </c>
      <c r="J22" t="s">
        <v>435</v>
      </c>
    </row>
    <row r="23" spans="1:11">
      <c r="A23" t="s">
        <v>61</v>
      </c>
      <c r="B23" s="2">
        <v>9.1999999999999993</v>
      </c>
      <c r="C23" t="s">
        <v>452</v>
      </c>
      <c r="D23" t="s">
        <v>447</v>
      </c>
      <c r="E23" t="s">
        <v>431</v>
      </c>
      <c r="F23" t="s">
        <v>12</v>
      </c>
      <c r="G23" t="s">
        <v>432</v>
      </c>
      <c r="H23" t="s">
        <v>433</v>
      </c>
      <c r="I23" t="s">
        <v>434</v>
      </c>
      <c r="J23" t="s">
        <v>435</v>
      </c>
    </row>
    <row r="24" spans="1:11">
      <c r="A24" t="s">
        <v>61</v>
      </c>
      <c r="B24" s="2">
        <v>57045</v>
      </c>
      <c r="C24" t="s">
        <v>452</v>
      </c>
      <c r="D24" t="s">
        <v>447</v>
      </c>
      <c r="E24" t="s">
        <v>431</v>
      </c>
      <c r="F24" t="s">
        <v>12</v>
      </c>
      <c r="G24" t="s">
        <v>432</v>
      </c>
      <c r="H24" t="s">
        <v>433</v>
      </c>
      <c r="I24" t="s">
        <v>434</v>
      </c>
      <c r="J24" t="s">
        <v>442</v>
      </c>
      <c r="K24" t="s">
        <v>443</v>
      </c>
    </row>
    <row r="25" spans="1:11">
      <c r="A25" t="s">
        <v>61</v>
      </c>
      <c r="B25" s="2">
        <v>119968</v>
      </c>
      <c r="C25" t="s">
        <v>452</v>
      </c>
      <c r="D25" t="s">
        <v>447</v>
      </c>
      <c r="E25" t="s">
        <v>431</v>
      </c>
      <c r="F25" t="s">
        <v>12</v>
      </c>
      <c r="G25" t="s">
        <v>432</v>
      </c>
      <c r="H25" t="s">
        <v>433</v>
      </c>
      <c r="I25" t="s">
        <v>434</v>
      </c>
      <c r="J25" t="s">
        <v>442</v>
      </c>
      <c r="K25" t="s">
        <v>444</v>
      </c>
    </row>
    <row r="26" spans="1:11">
      <c r="A26" t="s">
        <v>61</v>
      </c>
      <c r="B26" s="2">
        <v>199947</v>
      </c>
      <c r="C26" t="s">
        <v>452</v>
      </c>
      <c r="D26" t="s">
        <v>447</v>
      </c>
      <c r="E26" t="s">
        <v>431</v>
      </c>
      <c r="F26" t="s">
        <v>12</v>
      </c>
      <c r="G26" t="s">
        <v>432</v>
      </c>
      <c r="H26" t="s">
        <v>433</v>
      </c>
      <c r="I26" t="s">
        <v>434</v>
      </c>
      <c r="J26" t="s">
        <v>442</v>
      </c>
      <c r="K26" t="s">
        <v>584</v>
      </c>
    </row>
    <row r="27" spans="1:11">
      <c r="A27" t="s">
        <v>61</v>
      </c>
      <c r="B27" s="2">
        <v>0</v>
      </c>
      <c r="C27" t="s">
        <v>477</v>
      </c>
      <c r="D27" t="s">
        <v>430</v>
      </c>
      <c r="E27" t="s">
        <v>431</v>
      </c>
      <c r="F27" t="s">
        <v>430</v>
      </c>
      <c r="G27" t="s">
        <v>432</v>
      </c>
      <c r="H27" t="s">
        <v>433</v>
      </c>
      <c r="I27" t="s">
        <v>434</v>
      </c>
      <c r="J27" t="s">
        <v>435</v>
      </c>
    </row>
    <row r="28" spans="1:11">
      <c r="A28" t="s">
        <v>61</v>
      </c>
      <c r="B28" s="2">
        <v>0</v>
      </c>
      <c r="C28" t="s">
        <v>453</v>
      </c>
      <c r="D28" t="s">
        <v>430</v>
      </c>
      <c r="E28" t="s">
        <v>431</v>
      </c>
      <c r="F28" t="s">
        <v>430</v>
      </c>
      <c r="G28" t="s">
        <v>432</v>
      </c>
      <c r="H28" t="s">
        <v>433</v>
      </c>
      <c r="I28" t="s">
        <v>434</v>
      </c>
      <c r="J28" t="s">
        <v>435</v>
      </c>
    </row>
    <row r="29" spans="1:11">
      <c r="A29" t="s">
        <v>61</v>
      </c>
      <c r="B29" s="2">
        <v>15.86</v>
      </c>
      <c r="C29" t="s">
        <v>445</v>
      </c>
      <c r="D29" t="s">
        <v>440</v>
      </c>
      <c r="E29" t="s">
        <v>431</v>
      </c>
      <c r="F29" t="s">
        <v>441</v>
      </c>
      <c r="G29" t="s">
        <v>432</v>
      </c>
      <c r="H29" t="s">
        <v>433</v>
      </c>
      <c r="I29" t="s">
        <v>434</v>
      </c>
      <c r="J29" t="s">
        <v>435</v>
      </c>
    </row>
    <row r="30" spans="1:11">
      <c r="A30" t="s">
        <v>61</v>
      </c>
      <c r="B30" s="2">
        <v>98629</v>
      </c>
      <c r="C30" t="s">
        <v>445</v>
      </c>
      <c r="D30" t="s">
        <v>440</v>
      </c>
      <c r="E30" t="s">
        <v>431</v>
      </c>
      <c r="F30" t="s">
        <v>441</v>
      </c>
      <c r="G30" t="s">
        <v>432</v>
      </c>
      <c r="H30" t="s">
        <v>433</v>
      </c>
      <c r="I30" t="s">
        <v>434</v>
      </c>
      <c r="J30" t="s">
        <v>442</v>
      </c>
      <c r="K30" t="s">
        <v>443</v>
      </c>
    </row>
    <row r="31" spans="1:11">
      <c r="A31" t="s">
        <v>61</v>
      </c>
      <c r="B31" s="2">
        <v>207335</v>
      </c>
      <c r="C31" t="s">
        <v>445</v>
      </c>
      <c r="D31" t="s">
        <v>440</v>
      </c>
      <c r="E31" t="s">
        <v>431</v>
      </c>
      <c r="F31" t="s">
        <v>441</v>
      </c>
      <c r="G31" t="s">
        <v>432</v>
      </c>
      <c r="H31" t="s">
        <v>433</v>
      </c>
      <c r="I31" t="s">
        <v>434</v>
      </c>
      <c r="J31" t="s">
        <v>442</v>
      </c>
      <c r="K31" t="s">
        <v>444</v>
      </c>
    </row>
    <row r="32" spans="1:11">
      <c r="A32" t="s">
        <v>61</v>
      </c>
      <c r="B32" s="2">
        <v>345558</v>
      </c>
      <c r="C32" t="s">
        <v>445</v>
      </c>
      <c r="D32" t="s">
        <v>440</v>
      </c>
      <c r="E32" t="s">
        <v>431</v>
      </c>
      <c r="F32" t="s">
        <v>441</v>
      </c>
      <c r="G32" t="s">
        <v>432</v>
      </c>
      <c r="H32" t="s">
        <v>433</v>
      </c>
      <c r="I32" t="s">
        <v>434</v>
      </c>
      <c r="J32" t="s">
        <v>442</v>
      </c>
      <c r="K32" t="s">
        <v>584</v>
      </c>
    </row>
    <row r="33" spans="1:11">
      <c r="A33" t="s">
        <v>61</v>
      </c>
      <c r="B33" s="2">
        <v>0</v>
      </c>
      <c r="C33" t="s">
        <v>454</v>
      </c>
      <c r="D33" t="s">
        <v>430</v>
      </c>
      <c r="E33" t="s">
        <v>431</v>
      </c>
      <c r="F33" t="s">
        <v>430</v>
      </c>
      <c r="G33" t="s">
        <v>432</v>
      </c>
      <c r="H33" t="s">
        <v>433</v>
      </c>
      <c r="I33" t="s">
        <v>434</v>
      </c>
      <c r="J33" t="s">
        <v>435</v>
      </c>
    </row>
    <row r="34" spans="1:11">
      <c r="A34" t="s">
        <v>61</v>
      </c>
      <c r="B34" s="2">
        <v>15.54</v>
      </c>
      <c r="C34" t="s">
        <v>455</v>
      </c>
      <c r="D34" t="s">
        <v>451</v>
      </c>
      <c r="E34" t="s">
        <v>431</v>
      </c>
      <c r="F34" t="s">
        <v>381</v>
      </c>
      <c r="G34" t="s">
        <v>432</v>
      </c>
      <c r="H34" t="s">
        <v>433</v>
      </c>
      <c r="I34" t="s">
        <v>434</v>
      </c>
      <c r="J34" t="s">
        <v>435</v>
      </c>
    </row>
    <row r="35" spans="1:11">
      <c r="A35" t="s">
        <v>61</v>
      </c>
      <c r="B35" s="2">
        <v>96406</v>
      </c>
      <c r="C35" t="s">
        <v>455</v>
      </c>
      <c r="D35" t="s">
        <v>451</v>
      </c>
      <c r="E35" t="s">
        <v>431</v>
      </c>
      <c r="F35" t="s">
        <v>381</v>
      </c>
      <c r="G35" t="s">
        <v>432</v>
      </c>
      <c r="H35" t="s">
        <v>433</v>
      </c>
      <c r="I35" t="s">
        <v>434</v>
      </c>
      <c r="J35" t="s">
        <v>442</v>
      </c>
      <c r="K35" t="s">
        <v>443</v>
      </c>
    </row>
    <row r="36" spans="1:11">
      <c r="A36" t="s">
        <v>61</v>
      </c>
      <c r="B36" s="2">
        <v>202746</v>
      </c>
      <c r="C36" t="s">
        <v>455</v>
      </c>
      <c r="D36" t="s">
        <v>451</v>
      </c>
      <c r="E36" t="s">
        <v>431</v>
      </c>
      <c r="F36" t="s">
        <v>381</v>
      </c>
      <c r="G36" t="s">
        <v>432</v>
      </c>
      <c r="H36" t="s">
        <v>433</v>
      </c>
      <c r="I36" t="s">
        <v>434</v>
      </c>
      <c r="J36" t="s">
        <v>442</v>
      </c>
      <c r="K36" t="s">
        <v>444</v>
      </c>
    </row>
    <row r="37" spans="1:11">
      <c r="A37" t="s">
        <v>61</v>
      </c>
      <c r="B37" s="2">
        <v>13.35</v>
      </c>
      <c r="C37" t="s">
        <v>456</v>
      </c>
      <c r="D37" t="s">
        <v>451</v>
      </c>
      <c r="E37" t="s">
        <v>431</v>
      </c>
      <c r="F37" t="s">
        <v>381</v>
      </c>
      <c r="G37" t="s">
        <v>432</v>
      </c>
      <c r="H37" t="s">
        <v>433</v>
      </c>
      <c r="I37" t="s">
        <v>434</v>
      </c>
      <c r="J37" t="s">
        <v>435</v>
      </c>
    </row>
    <row r="38" spans="1:11">
      <c r="A38" t="s">
        <v>61</v>
      </c>
      <c r="B38" s="2">
        <v>82957</v>
      </c>
      <c r="C38" t="s">
        <v>456</v>
      </c>
      <c r="D38" t="s">
        <v>451</v>
      </c>
      <c r="E38" t="s">
        <v>431</v>
      </c>
      <c r="F38" t="s">
        <v>381</v>
      </c>
      <c r="G38" t="s">
        <v>432</v>
      </c>
      <c r="H38" t="s">
        <v>433</v>
      </c>
      <c r="I38" t="s">
        <v>434</v>
      </c>
      <c r="J38" t="s">
        <v>442</v>
      </c>
      <c r="K38" t="s">
        <v>443</v>
      </c>
    </row>
    <row r="39" spans="1:11">
      <c r="A39" t="s">
        <v>61</v>
      </c>
      <c r="B39" s="2">
        <v>173448</v>
      </c>
      <c r="C39" t="s">
        <v>456</v>
      </c>
      <c r="D39" t="s">
        <v>451</v>
      </c>
      <c r="E39" t="s">
        <v>431</v>
      </c>
      <c r="F39" t="s">
        <v>381</v>
      </c>
      <c r="G39" t="s">
        <v>432</v>
      </c>
      <c r="H39" t="s">
        <v>433</v>
      </c>
      <c r="I39" t="s">
        <v>434</v>
      </c>
      <c r="J39" t="s">
        <v>442</v>
      </c>
      <c r="K39" t="s">
        <v>444</v>
      </c>
    </row>
    <row r="40" spans="1:11">
      <c r="A40" t="s">
        <v>61</v>
      </c>
      <c r="B40" s="2">
        <v>0</v>
      </c>
      <c r="C40" t="s">
        <v>457</v>
      </c>
      <c r="D40" t="s">
        <v>439</v>
      </c>
      <c r="E40" t="s">
        <v>431</v>
      </c>
      <c r="F40" t="s">
        <v>439</v>
      </c>
      <c r="G40" t="s">
        <v>432</v>
      </c>
      <c r="H40" t="s">
        <v>433</v>
      </c>
      <c r="I40" t="s">
        <v>434</v>
      </c>
      <c r="J40" t="s">
        <v>435</v>
      </c>
    </row>
    <row r="41" spans="1:11">
      <c r="A41" t="s">
        <v>61</v>
      </c>
      <c r="B41" s="2">
        <v>0</v>
      </c>
      <c r="C41" t="s">
        <v>452</v>
      </c>
      <c r="D41" t="s">
        <v>458</v>
      </c>
      <c r="E41" t="s">
        <v>431</v>
      </c>
      <c r="F41" t="s">
        <v>458</v>
      </c>
      <c r="G41" t="s">
        <v>432</v>
      </c>
      <c r="H41" t="s">
        <v>433</v>
      </c>
      <c r="I41" t="s">
        <v>434</v>
      </c>
      <c r="J41" t="s">
        <v>435</v>
      </c>
    </row>
    <row r="42" spans="1:11">
      <c r="A42" t="s">
        <v>61</v>
      </c>
      <c r="B42" s="2">
        <v>18.899999999999999</v>
      </c>
      <c r="C42" t="s">
        <v>448</v>
      </c>
      <c r="D42" t="s">
        <v>440</v>
      </c>
      <c r="E42" t="s">
        <v>431</v>
      </c>
      <c r="F42" t="s">
        <v>441</v>
      </c>
      <c r="G42" t="s">
        <v>432</v>
      </c>
      <c r="H42" t="s">
        <v>433</v>
      </c>
      <c r="I42" t="s">
        <v>434</v>
      </c>
      <c r="J42" t="s">
        <v>435</v>
      </c>
    </row>
    <row r="43" spans="1:11">
      <c r="A43" t="s">
        <v>61</v>
      </c>
      <c r="B43" s="2">
        <v>117533</v>
      </c>
      <c r="C43" t="s">
        <v>448</v>
      </c>
      <c r="D43" t="s">
        <v>440</v>
      </c>
      <c r="E43" t="s">
        <v>431</v>
      </c>
      <c r="F43" t="s">
        <v>441</v>
      </c>
      <c r="G43" t="s">
        <v>432</v>
      </c>
      <c r="H43" t="s">
        <v>433</v>
      </c>
      <c r="I43" t="s">
        <v>434</v>
      </c>
      <c r="J43" t="s">
        <v>442</v>
      </c>
      <c r="K43" t="s">
        <v>443</v>
      </c>
    </row>
    <row r="44" spans="1:11">
      <c r="A44" t="s">
        <v>61</v>
      </c>
      <c r="B44" s="2">
        <v>247074</v>
      </c>
      <c r="C44" t="s">
        <v>448</v>
      </c>
      <c r="D44" t="s">
        <v>440</v>
      </c>
      <c r="E44" t="s">
        <v>431</v>
      </c>
      <c r="F44" t="s">
        <v>441</v>
      </c>
      <c r="G44" t="s">
        <v>432</v>
      </c>
      <c r="H44" t="s">
        <v>433</v>
      </c>
      <c r="I44" t="s">
        <v>434</v>
      </c>
      <c r="J44" t="s">
        <v>442</v>
      </c>
      <c r="K44" t="s">
        <v>444</v>
      </c>
    </row>
    <row r="45" spans="1:11">
      <c r="A45" t="s">
        <v>61</v>
      </c>
      <c r="B45" s="2">
        <v>411790</v>
      </c>
      <c r="C45" t="s">
        <v>448</v>
      </c>
      <c r="D45" t="s">
        <v>440</v>
      </c>
      <c r="E45" t="s">
        <v>431</v>
      </c>
      <c r="F45" t="s">
        <v>441</v>
      </c>
      <c r="G45" t="s">
        <v>432</v>
      </c>
      <c r="H45" t="s">
        <v>433</v>
      </c>
      <c r="I45" t="s">
        <v>434</v>
      </c>
      <c r="J45" t="s">
        <v>442</v>
      </c>
      <c r="K45" t="s">
        <v>584</v>
      </c>
    </row>
    <row r="46" spans="1:11">
      <c r="A46" t="s">
        <v>61</v>
      </c>
      <c r="B46" s="2">
        <v>3.5999999999999999E-3</v>
      </c>
      <c r="C46" t="s">
        <v>436</v>
      </c>
      <c r="D46" t="s">
        <v>459</v>
      </c>
      <c r="E46" t="s">
        <v>431</v>
      </c>
      <c r="F46" t="s">
        <v>460</v>
      </c>
      <c r="G46" t="s">
        <v>432</v>
      </c>
      <c r="H46" t="s">
        <v>433</v>
      </c>
      <c r="I46" t="s">
        <v>434</v>
      </c>
      <c r="J46" t="s">
        <v>435</v>
      </c>
    </row>
    <row r="47" spans="1:11">
      <c r="A47" t="s">
        <v>61</v>
      </c>
      <c r="B47" s="2">
        <v>10.110099999999999</v>
      </c>
      <c r="C47" t="s">
        <v>461</v>
      </c>
      <c r="D47" t="s">
        <v>451</v>
      </c>
      <c r="E47" t="s">
        <v>431</v>
      </c>
      <c r="F47" t="s">
        <v>381</v>
      </c>
      <c r="G47" t="s">
        <v>432</v>
      </c>
      <c r="H47" t="s">
        <v>433</v>
      </c>
      <c r="I47" t="s">
        <v>434</v>
      </c>
      <c r="J47" t="s">
        <v>435</v>
      </c>
    </row>
    <row r="48" spans="1:11">
      <c r="A48" t="s">
        <v>61</v>
      </c>
      <c r="B48" s="2">
        <v>62715</v>
      </c>
      <c r="C48" t="s">
        <v>461</v>
      </c>
      <c r="D48" t="s">
        <v>451</v>
      </c>
      <c r="E48" t="s">
        <v>431</v>
      </c>
      <c r="F48" t="s">
        <v>381</v>
      </c>
      <c r="G48" t="s">
        <v>432</v>
      </c>
      <c r="H48" t="s">
        <v>433</v>
      </c>
      <c r="I48" t="s">
        <v>434</v>
      </c>
      <c r="J48" t="s">
        <v>442</v>
      </c>
      <c r="K48" t="s">
        <v>443</v>
      </c>
    </row>
    <row r="49" spans="1:11">
      <c r="A49" t="s">
        <v>61</v>
      </c>
      <c r="B49" s="2">
        <v>131892</v>
      </c>
      <c r="C49" t="s">
        <v>461</v>
      </c>
      <c r="D49" t="s">
        <v>451</v>
      </c>
      <c r="E49" t="s">
        <v>431</v>
      </c>
      <c r="F49" t="s">
        <v>381</v>
      </c>
      <c r="G49" t="s">
        <v>432</v>
      </c>
      <c r="H49" t="s">
        <v>433</v>
      </c>
      <c r="I49" t="s">
        <v>434</v>
      </c>
      <c r="J49" t="s">
        <v>442</v>
      </c>
      <c r="K49" t="s">
        <v>444</v>
      </c>
    </row>
    <row r="50" spans="1:11">
      <c r="A50" t="s">
        <v>61</v>
      </c>
      <c r="B50" s="2">
        <v>9.81</v>
      </c>
      <c r="C50" t="s">
        <v>462</v>
      </c>
      <c r="D50" t="s">
        <v>451</v>
      </c>
      <c r="E50" t="s">
        <v>431</v>
      </c>
      <c r="F50" t="s">
        <v>381</v>
      </c>
      <c r="G50" t="s">
        <v>432</v>
      </c>
      <c r="H50" t="s">
        <v>433</v>
      </c>
      <c r="I50" t="s">
        <v>434</v>
      </c>
      <c r="J50" t="s">
        <v>435</v>
      </c>
    </row>
    <row r="51" spans="1:11">
      <c r="A51" t="s">
        <v>61</v>
      </c>
      <c r="B51" s="2">
        <v>60882</v>
      </c>
      <c r="C51" t="s">
        <v>462</v>
      </c>
      <c r="D51" t="s">
        <v>451</v>
      </c>
      <c r="E51" t="s">
        <v>431</v>
      </c>
      <c r="F51" t="s">
        <v>381</v>
      </c>
      <c r="G51" t="s">
        <v>432</v>
      </c>
      <c r="H51" t="s">
        <v>433</v>
      </c>
      <c r="I51" t="s">
        <v>434</v>
      </c>
      <c r="J51" t="s">
        <v>442</v>
      </c>
      <c r="K51" t="s">
        <v>443</v>
      </c>
    </row>
    <row r="52" spans="1:11">
      <c r="A52" t="s">
        <v>61</v>
      </c>
      <c r="B52" s="2">
        <v>127984</v>
      </c>
      <c r="C52" t="s">
        <v>462</v>
      </c>
      <c r="D52" t="s">
        <v>451</v>
      </c>
      <c r="E52" t="s">
        <v>431</v>
      </c>
      <c r="F52" t="s">
        <v>381</v>
      </c>
      <c r="G52" t="s">
        <v>432</v>
      </c>
      <c r="H52" t="s">
        <v>433</v>
      </c>
      <c r="I52" t="s">
        <v>434</v>
      </c>
      <c r="J52" t="s">
        <v>442</v>
      </c>
      <c r="K52" t="s">
        <v>444</v>
      </c>
    </row>
    <row r="53" spans="1:11">
      <c r="A53" t="s">
        <v>61</v>
      </c>
      <c r="B53" s="2">
        <v>10.68</v>
      </c>
      <c r="C53" t="s">
        <v>463</v>
      </c>
      <c r="D53" t="s">
        <v>447</v>
      </c>
      <c r="E53" t="s">
        <v>431</v>
      </c>
      <c r="F53" t="s">
        <v>12</v>
      </c>
      <c r="G53" t="s">
        <v>432</v>
      </c>
      <c r="H53" t="s">
        <v>433</v>
      </c>
      <c r="I53" t="s">
        <v>434</v>
      </c>
      <c r="J53" t="s">
        <v>435</v>
      </c>
    </row>
    <row r="54" spans="1:11">
      <c r="A54" t="s">
        <v>61</v>
      </c>
      <c r="B54" s="2">
        <v>66173</v>
      </c>
      <c r="C54" t="s">
        <v>463</v>
      </c>
      <c r="D54" t="s">
        <v>447</v>
      </c>
      <c r="E54" t="s">
        <v>431</v>
      </c>
      <c r="F54" t="s">
        <v>12</v>
      </c>
      <c r="G54" t="s">
        <v>432</v>
      </c>
      <c r="H54" t="s">
        <v>433</v>
      </c>
      <c r="I54" t="s">
        <v>434</v>
      </c>
      <c r="J54" t="s">
        <v>442</v>
      </c>
      <c r="K54" t="s">
        <v>443</v>
      </c>
    </row>
    <row r="55" spans="1:11">
      <c r="A55" t="s">
        <v>61</v>
      </c>
      <c r="B55" s="2">
        <v>139360</v>
      </c>
      <c r="C55" t="s">
        <v>463</v>
      </c>
      <c r="D55" t="s">
        <v>447</v>
      </c>
      <c r="E55" t="s">
        <v>431</v>
      </c>
      <c r="F55" t="s">
        <v>12</v>
      </c>
      <c r="G55" t="s">
        <v>432</v>
      </c>
      <c r="H55" t="s">
        <v>433</v>
      </c>
      <c r="I55" t="s">
        <v>434</v>
      </c>
      <c r="J55" t="s">
        <v>442</v>
      </c>
      <c r="K55" t="s">
        <v>444</v>
      </c>
    </row>
    <row r="56" spans="1:11">
      <c r="A56" t="s">
        <v>61</v>
      </c>
      <c r="B56" s="2">
        <v>238315</v>
      </c>
      <c r="C56" t="s">
        <v>463</v>
      </c>
      <c r="D56" t="s">
        <v>447</v>
      </c>
      <c r="E56" t="s">
        <v>431</v>
      </c>
      <c r="F56" t="s">
        <v>12</v>
      </c>
      <c r="G56" t="s">
        <v>432</v>
      </c>
      <c r="H56" t="s">
        <v>433</v>
      </c>
      <c r="I56" t="s">
        <v>434</v>
      </c>
      <c r="J56" t="s">
        <v>442</v>
      </c>
      <c r="K56" t="s">
        <v>584</v>
      </c>
    </row>
    <row r="57" spans="1:11">
      <c r="A57" t="s">
        <v>61</v>
      </c>
      <c r="B57" s="2">
        <v>9.1999999999999993</v>
      </c>
      <c r="C57" t="s">
        <v>464</v>
      </c>
      <c r="D57" t="s">
        <v>447</v>
      </c>
      <c r="E57" t="s">
        <v>431</v>
      </c>
      <c r="F57" t="s">
        <v>12</v>
      </c>
      <c r="G57" t="s">
        <v>432</v>
      </c>
      <c r="H57" t="s">
        <v>433</v>
      </c>
      <c r="I57" t="s">
        <v>434</v>
      </c>
      <c r="J57" t="s">
        <v>435</v>
      </c>
    </row>
    <row r="58" spans="1:11">
      <c r="A58" t="s">
        <v>61</v>
      </c>
      <c r="B58" s="2">
        <v>57028</v>
      </c>
      <c r="C58" t="s">
        <v>464</v>
      </c>
      <c r="D58" t="s">
        <v>447</v>
      </c>
      <c r="E58" t="s">
        <v>431</v>
      </c>
      <c r="F58" t="s">
        <v>12</v>
      </c>
      <c r="G58" t="s">
        <v>432</v>
      </c>
      <c r="H58" t="s">
        <v>433</v>
      </c>
      <c r="I58" t="s">
        <v>434</v>
      </c>
      <c r="J58" t="s">
        <v>442</v>
      </c>
      <c r="K58" t="s">
        <v>443</v>
      </c>
    </row>
    <row r="59" spans="1:11">
      <c r="A59" t="s">
        <v>61</v>
      </c>
      <c r="B59" s="2">
        <v>120100</v>
      </c>
      <c r="C59" t="s">
        <v>464</v>
      </c>
      <c r="D59" t="s">
        <v>447</v>
      </c>
      <c r="E59" t="s">
        <v>431</v>
      </c>
      <c r="F59" t="s">
        <v>12</v>
      </c>
      <c r="G59" t="s">
        <v>432</v>
      </c>
      <c r="H59" t="s">
        <v>433</v>
      </c>
      <c r="I59" t="s">
        <v>434</v>
      </c>
      <c r="J59" t="s">
        <v>442</v>
      </c>
      <c r="K59" t="s">
        <v>444</v>
      </c>
    </row>
    <row r="60" spans="1:11">
      <c r="A60" t="s">
        <v>61</v>
      </c>
      <c r="B60" s="2">
        <v>200167</v>
      </c>
      <c r="C60" t="s">
        <v>464</v>
      </c>
      <c r="D60" t="s">
        <v>447</v>
      </c>
      <c r="E60" t="s">
        <v>431</v>
      </c>
      <c r="F60" t="s">
        <v>12</v>
      </c>
      <c r="G60" t="s">
        <v>432</v>
      </c>
      <c r="H60" t="s">
        <v>433</v>
      </c>
      <c r="I60" t="s">
        <v>434</v>
      </c>
      <c r="J60" t="s">
        <v>442</v>
      </c>
      <c r="K60" t="s">
        <v>584</v>
      </c>
    </row>
    <row r="61" spans="1:11">
      <c r="A61" t="s">
        <v>61</v>
      </c>
      <c r="B61" s="2">
        <v>10.396000000000001</v>
      </c>
      <c r="C61" t="s">
        <v>465</v>
      </c>
      <c r="D61" t="s">
        <v>447</v>
      </c>
      <c r="E61" t="s">
        <v>431</v>
      </c>
      <c r="F61" t="s">
        <v>12</v>
      </c>
      <c r="G61" t="s">
        <v>432</v>
      </c>
      <c r="H61" t="s">
        <v>433</v>
      </c>
      <c r="I61" t="s">
        <v>434</v>
      </c>
      <c r="J61" t="s">
        <v>435</v>
      </c>
    </row>
    <row r="62" spans="1:11">
      <c r="A62" t="s">
        <v>61</v>
      </c>
      <c r="B62" s="2">
        <v>64441</v>
      </c>
      <c r="C62" t="s">
        <v>465</v>
      </c>
      <c r="D62" t="s">
        <v>447</v>
      </c>
      <c r="E62" t="s">
        <v>431</v>
      </c>
      <c r="F62" t="s">
        <v>12</v>
      </c>
      <c r="G62" t="s">
        <v>432</v>
      </c>
      <c r="H62" t="s">
        <v>433</v>
      </c>
      <c r="I62" t="s">
        <v>434</v>
      </c>
      <c r="J62" t="s">
        <v>442</v>
      </c>
      <c r="K62" t="s">
        <v>443</v>
      </c>
    </row>
    <row r="63" spans="1:11">
      <c r="A63" t="s">
        <v>61</v>
      </c>
      <c r="B63" s="2">
        <v>135713</v>
      </c>
      <c r="C63" t="s">
        <v>465</v>
      </c>
      <c r="D63" t="s">
        <v>447</v>
      </c>
      <c r="E63" t="s">
        <v>431</v>
      </c>
      <c r="F63" t="s">
        <v>12</v>
      </c>
      <c r="G63" t="s">
        <v>432</v>
      </c>
      <c r="H63" t="s">
        <v>433</v>
      </c>
      <c r="I63" t="s">
        <v>434</v>
      </c>
      <c r="J63" t="s">
        <v>442</v>
      </c>
      <c r="K63" t="s">
        <v>444</v>
      </c>
    </row>
    <row r="64" spans="1:11">
      <c r="A64" t="s">
        <v>61</v>
      </c>
      <c r="B64" s="2">
        <v>226188</v>
      </c>
      <c r="C64" t="s">
        <v>465</v>
      </c>
      <c r="D64" t="s">
        <v>447</v>
      </c>
      <c r="E64" t="s">
        <v>431</v>
      </c>
      <c r="F64" t="s">
        <v>12</v>
      </c>
      <c r="G64" t="s">
        <v>432</v>
      </c>
      <c r="H64" t="s">
        <v>433</v>
      </c>
      <c r="I64" t="s">
        <v>434</v>
      </c>
      <c r="J64" t="s">
        <v>442</v>
      </c>
      <c r="K64" t="s">
        <v>584</v>
      </c>
    </row>
    <row r="65" spans="1:11">
      <c r="A65" t="s">
        <v>61</v>
      </c>
      <c r="B65" s="2">
        <v>9.2200000000000006</v>
      </c>
      <c r="C65" t="s">
        <v>466</v>
      </c>
      <c r="D65" t="s">
        <v>451</v>
      </c>
      <c r="E65" t="s">
        <v>431</v>
      </c>
      <c r="F65" t="s">
        <v>381</v>
      </c>
      <c r="G65" t="s">
        <v>432</v>
      </c>
      <c r="H65" t="s">
        <v>433</v>
      </c>
      <c r="I65" t="s">
        <v>434</v>
      </c>
      <c r="J65" t="s">
        <v>435</v>
      </c>
    </row>
    <row r="66" spans="1:11">
      <c r="A66" t="s">
        <v>61</v>
      </c>
      <c r="B66" s="2">
        <v>57290</v>
      </c>
      <c r="C66" t="s">
        <v>466</v>
      </c>
      <c r="D66" t="s">
        <v>451</v>
      </c>
      <c r="E66" t="s">
        <v>431</v>
      </c>
      <c r="F66" t="s">
        <v>381</v>
      </c>
      <c r="G66" t="s">
        <v>432</v>
      </c>
      <c r="H66" t="s">
        <v>433</v>
      </c>
      <c r="I66" t="s">
        <v>434</v>
      </c>
      <c r="J66" t="s">
        <v>442</v>
      </c>
      <c r="K66" t="s">
        <v>443</v>
      </c>
    </row>
    <row r="67" spans="1:11">
      <c r="A67" t="s">
        <v>61</v>
      </c>
      <c r="B67" s="2">
        <v>120362</v>
      </c>
      <c r="C67" t="s">
        <v>466</v>
      </c>
      <c r="D67" t="s">
        <v>451</v>
      </c>
      <c r="E67" t="s">
        <v>431</v>
      </c>
      <c r="F67" t="s">
        <v>381</v>
      </c>
      <c r="G67" t="s">
        <v>432</v>
      </c>
      <c r="H67" t="s">
        <v>433</v>
      </c>
      <c r="I67" t="s">
        <v>434</v>
      </c>
      <c r="J67" t="s">
        <v>442</v>
      </c>
      <c r="K67" t="s">
        <v>444</v>
      </c>
    </row>
    <row r="68" spans="1:11">
      <c r="A68" t="s">
        <v>61</v>
      </c>
      <c r="B68" s="2">
        <v>0</v>
      </c>
      <c r="C68" t="s">
        <v>464</v>
      </c>
      <c r="D68" t="s">
        <v>430</v>
      </c>
      <c r="E68" t="s">
        <v>431</v>
      </c>
      <c r="F68" t="s">
        <v>430</v>
      </c>
      <c r="G68" t="s">
        <v>432</v>
      </c>
      <c r="H68" t="s">
        <v>433</v>
      </c>
      <c r="I68" t="s">
        <v>434</v>
      </c>
      <c r="J68" t="s">
        <v>435</v>
      </c>
    </row>
    <row r="69" spans="1:11">
      <c r="A69" t="s">
        <v>61</v>
      </c>
      <c r="B69" s="2">
        <v>0</v>
      </c>
      <c r="C69" t="s">
        <v>436</v>
      </c>
      <c r="D69" t="s">
        <v>467</v>
      </c>
      <c r="E69" t="s">
        <v>431</v>
      </c>
      <c r="F69" t="s">
        <v>468</v>
      </c>
      <c r="G69" t="s">
        <v>432</v>
      </c>
      <c r="H69" t="s">
        <v>433</v>
      </c>
      <c r="I69" t="s">
        <v>434</v>
      </c>
      <c r="J69" t="s">
        <v>435</v>
      </c>
    </row>
    <row r="70" spans="1:11">
      <c r="A70" t="s">
        <v>61</v>
      </c>
      <c r="B70" s="2">
        <v>11.14</v>
      </c>
      <c r="C70" t="s">
        <v>511</v>
      </c>
      <c r="D70" t="s">
        <v>447</v>
      </c>
      <c r="E70" t="s">
        <v>431</v>
      </c>
      <c r="F70" t="s">
        <v>12</v>
      </c>
      <c r="G70" t="s">
        <v>432</v>
      </c>
      <c r="H70" t="s">
        <v>433</v>
      </c>
      <c r="I70" t="s">
        <v>434</v>
      </c>
      <c r="J70" t="s">
        <v>435</v>
      </c>
    </row>
    <row r="71" spans="1:11">
      <c r="A71" t="s">
        <v>61</v>
      </c>
      <c r="B71" s="2">
        <v>69063</v>
      </c>
      <c r="C71" t="s">
        <v>511</v>
      </c>
      <c r="D71" t="s">
        <v>447</v>
      </c>
      <c r="E71" t="s">
        <v>431</v>
      </c>
      <c r="F71" t="s">
        <v>12</v>
      </c>
      <c r="G71" t="s">
        <v>432</v>
      </c>
      <c r="H71" t="s">
        <v>433</v>
      </c>
      <c r="I71" t="s">
        <v>434</v>
      </c>
      <c r="J71" t="s">
        <v>442</v>
      </c>
      <c r="K71" t="s">
        <v>443</v>
      </c>
    </row>
    <row r="72" spans="1:11">
      <c r="A72" t="s">
        <v>61</v>
      </c>
      <c r="B72" s="2">
        <v>145446</v>
      </c>
      <c r="C72" t="s">
        <v>511</v>
      </c>
      <c r="D72" t="s">
        <v>447</v>
      </c>
      <c r="E72" t="s">
        <v>431</v>
      </c>
      <c r="F72" t="s">
        <v>12</v>
      </c>
      <c r="G72" t="s">
        <v>432</v>
      </c>
      <c r="H72" t="s">
        <v>433</v>
      </c>
      <c r="I72" t="s">
        <v>434</v>
      </c>
      <c r="J72" t="s">
        <v>442</v>
      </c>
      <c r="K72" t="s">
        <v>444</v>
      </c>
    </row>
    <row r="73" spans="1:11">
      <c r="A73" t="s">
        <v>61</v>
      </c>
      <c r="B73" s="2">
        <v>242410</v>
      </c>
      <c r="C73" t="s">
        <v>511</v>
      </c>
      <c r="D73" t="s">
        <v>447</v>
      </c>
      <c r="E73" t="s">
        <v>431</v>
      </c>
      <c r="F73" t="s">
        <v>12</v>
      </c>
      <c r="G73" t="s">
        <v>432</v>
      </c>
      <c r="H73" t="s">
        <v>433</v>
      </c>
      <c r="I73" t="s">
        <v>434</v>
      </c>
      <c r="J73" t="s">
        <v>442</v>
      </c>
      <c r="K73" t="s">
        <v>584</v>
      </c>
    </row>
    <row r="74" spans="1:11">
      <c r="A74" t="s">
        <v>61</v>
      </c>
      <c r="B74" s="2">
        <v>0</v>
      </c>
      <c r="C74" t="s">
        <v>463</v>
      </c>
      <c r="D74" t="s">
        <v>458</v>
      </c>
      <c r="E74" t="s">
        <v>431</v>
      </c>
      <c r="F74" t="s">
        <v>458</v>
      </c>
      <c r="G74" t="s">
        <v>432</v>
      </c>
      <c r="H74" t="s">
        <v>433</v>
      </c>
      <c r="I74" t="s">
        <v>434</v>
      </c>
      <c r="J74" t="s">
        <v>435</v>
      </c>
    </row>
    <row r="75" spans="1:11">
      <c r="A75" t="s">
        <v>61</v>
      </c>
      <c r="B75" s="2">
        <v>18.14</v>
      </c>
      <c r="C75" t="s">
        <v>453</v>
      </c>
      <c r="D75" t="s">
        <v>469</v>
      </c>
      <c r="E75" t="s">
        <v>431</v>
      </c>
      <c r="F75" t="s">
        <v>382</v>
      </c>
      <c r="G75" t="s">
        <v>432</v>
      </c>
      <c r="H75" t="s">
        <v>433</v>
      </c>
      <c r="I75" t="s">
        <v>434</v>
      </c>
      <c r="J75" t="s">
        <v>435</v>
      </c>
    </row>
    <row r="76" spans="1:11">
      <c r="A76" t="s">
        <v>61</v>
      </c>
      <c r="B76" s="2">
        <v>118348</v>
      </c>
      <c r="C76" t="s">
        <v>453</v>
      </c>
      <c r="D76" t="s">
        <v>469</v>
      </c>
      <c r="E76" t="s">
        <v>431</v>
      </c>
      <c r="F76" t="s">
        <v>382</v>
      </c>
      <c r="G76" t="s">
        <v>432</v>
      </c>
      <c r="H76" t="s">
        <v>433</v>
      </c>
      <c r="I76" t="s">
        <v>434</v>
      </c>
      <c r="J76" t="s">
        <v>442</v>
      </c>
      <c r="K76" t="s">
        <v>443</v>
      </c>
    </row>
    <row r="77" spans="1:11">
      <c r="A77" t="s">
        <v>61</v>
      </c>
      <c r="B77" s="2">
        <v>256756</v>
      </c>
      <c r="C77" t="s">
        <v>453</v>
      </c>
      <c r="D77" t="s">
        <v>469</v>
      </c>
      <c r="E77" t="s">
        <v>431</v>
      </c>
      <c r="F77" t="s">
        <v>382</v>
      </c>
      <c r="G77" t="s">
        <v>432</v>
      </c>
      <c r="H77" t="s">
        <v>433</v>
      </c>
      <c r="I77" t="s">
        <v>434</v>
      </c>
      <c r="J77" t="s">
        <v>442</v>
      </c>
      <c r="K77" t="s">
        <v>444</v>
      </c>
    </row>
    <row r="78" spans="1:11">
      <c r="A78" t="s">
        <v>61</v>
      </c>
      <c r="B78" s="2">
        <v>427927</v>
      </c>
      <c r="C78" t="s">
        <v>453</v>
      </c>
      <c r="D78" t="s">
        <v>469</v>
      </c>
      <c r="E78" t="s">
        <v>431</v>
      </c>
      <c r="F78" t="s">
        <v>382</v>
      </c>
      <c r="G78" t="s">
        <v>432</v>
      </c>
      <c r="H78" t="s">
        <v>433</v>
      </c>
      <c r="I78" t="s">
        <v>434</v>
      </c>
      <c r="J78" t="s">
        <v>442</v>
      </c>
      <c r="K78" t="s">
        <v>584</v>
      </c>
    </row>
    <row r="79" spans="1:11">
      <c r="A79" t="s">
        <v>61</v>
      </c>
      <c r="B79" s="2">
        <v>0</v>
      </c>
      <c r="C79" t="s">
        <v>453</v>
      </c>
      <c r="D79" t="s">
        <v>470</v>
      </c>
      <c r="E79" t="s">
        <v>431</v>
      </c>
      <c r="F79" t="s">
        <v>470</v>
      </c>
      <c r="G79" t="s">
        <v>432</v>
      </c>
      <c r="H79" t="s">
        <v>433</v>
      </c>
      <c r="I79" t="s">
        <v>434</v>
      </c>
      <c r="J79" t="s">
        <v>435</v>
      </c>
    </row>
    <row r="80" spans="1:11">
      <c r="A80" t="s">
        <v>61</v>
      </c>
      <c r="B80" s="2">
        <v>10.96</v>
      </c>
      <c r="C80" t="s">
        <v>471</v>
      </c>
      <c r="D80" t="s">
        <v>447</v>
      </c>
      <c r="E80" t="s">
        <v>431</v>
      </c>
      <c r="F80" t="s">
        <v>12</v>
      </c>
      <c r="G80" t="s">
        <v>432</v>
      </c>
      <c r="H80" t="s">
        <v>433</v>
      </c>
      <c r="I80" t="s">
        <v>434</v>
      </c>
      <c r="J80" t="s">
        <v>435</v>
      </c>
    </row>
    <row r="81" spans="1:11">
      <c r="A81" t="s">
        <v>61</v>
      </c>
      <c r="B81" s="2">
        <v>67986</v>
      </c>
      <c r="C81" t="s">
        <v>471</v>
      </c>
      <c r="D81" t="s">
        <v>447</v>
      </c>
      <c r="E81" t="s">
        <v>431</v>
      </c>
      <c r="F81" t="s">
        <v>12</v>
      </c>
      <c r="G81" t="s">
        <v>432</v>
      </c>
      <c r="H81" t="s">
        <v>433</v>
      </c>
      <c r="I81" t="s">
        <v>434</v>
      </c>
      <c r="J81" t="s">
        <v>442</v>
      </c>
      <c r="K81" t="s">
        <v>443</v>
      </c>
    </row>
    <row r="82" spans="1:11">
      <c r="A82" t="s">
        <v>61</v>
      </c>
      <c r="B82" s="2">
        <v>142989</v>
      </c>
      <c r="C82" t="s">
        <v>471</v>
      </c>
      <c r="D82" t="s">
        <v>447</v>
      </c>
      <c r="E82" t="s">
        <v>431</v>
      </c>
      <c r="F82" t="s">
        <v>12</v>
      </c>
      <c r="G82" t="s">
        <v>432</v>
      </c>
      <c r="H82" t="s">
        <v>433</v>
      </c>
      <c r="I82" t="s">
        <v>434</v>
      </c>
      <c r="J82" t="s">
        <v>442</v>
      </c>
      <c r="K82" t="s">
        <v>444</v>
      </c>
    </row>
    <row r="83" spans="1:11">
      <c r="A83" t="s">
        <v>61</v>
      </c>
      <c r="B83" s="2">
        <v>238315</v>
      </c>
      <c r="C83" t="s">
        <v>471</v>
      </c>
      <c r="D83" t="s">
        <v>447</v>
      </c>
      <c r="E83" t="s">
        <v>431</v>
      </c>
      <c r="F83" t="s">
        <v>12</v>
      </c>
      <c r="G83" t="s">
        <v>432</v>
      </c>
      <c r="H83" t="s">
        <v>433</v>
      </c>
      <c r="I83" t="s">
        <v>434</v>
      </c>
      <c r="J83" t="s">
        <v>442</v>
      </c>
      <c r="K83" t="s">
        <v>584</v>
      </c>
    </row>
    <row r="84" spans="1:11">
      <c r="A84" t="s">
        <v>61</v>
      </c>
      <c r="B84" s="2">
        <v>21.77</v>
      </c>
      <c r="C84" t="s">
        <v>472</v>
      </c>
      <c r="D84" t="s">
        <v>469</v>
      </c>
      <c r="E84" t="s">
        <v>431</v>
      </c>
      <c r="F84" t="s">
        <v>382</v>
      </c>
      <c r="G84" t="s">
        <v>432</v>
      </c>
      <c r="H84" t="s">
        <v>433</v>
      </c>
      <c r="I84" t="s">
        <v>434</v>
      </c>
      <c r="J84" t="s">
        <v>435</v>
      </c>
    </row>
    <row r="85" spans="1:11">
      <c r="A85" t="s">
        <v>61</v>
      </c>
      <c r="B85" s="2">
        <v>142122</v>
      </c>
      <c r="C85" t="s">
        <v>472</v>
      </c>
      <c r="D85" t="s">
        <v>469</v>
      </c>
      <c r="E85" t="s">
        <v>431</v>
      </c>
      <c r="F85" t="s">
        <v>382</v>
      </c>
      <c r="G85" t="s">
        <v>432</v>
      </c>
      <c r="H85" t="s">
        <v>433</v>
      </c>
      <c r="I85" t="s">
        <v>434</v>
      </c>
      <c r="J85" t="s">
        <v>442</v>
      </c>
      <c r="K85" t="s">
        <v>443</v>
      </c>
    </row>
    <row r="86" spans="1:11">
      <c r="A86" t="s">
        <v>61</v>
      </c>
      <c r="B86" s="2">
        <v>308422</v>
      </c>
      <c r="C86" t="s">
        <v>472</v>
      </c>
      <c r="D86" t="s">
        <v>469</v>
      </c>
      <c r="E86" t="s">
        <v>431</v>
      </c>
      <c r="F86" t="s">
        <v>382</v>
      </c>
      <c r="G86" t="s">
        <v>432</v>
      </c>
      <c r="H86" t="s">
        <v>433</v>
      </c>
      <c r="I86" t="s">
        <v>434</v>
      </c>
      <c r="J86" t="s">
        <v>442</v>
      </c>
      <c r="K86" t="s">
        <v>444</v>
      </c>
    </row>
    <row r="87" spans="1:11">
      <c r="A87" t="s">
        <v>61</v>
      </c>
      <c r="B87" s="2">
        <v>514037</v>
      </c>
      <c r="C87" t="s">
        <v>472</v>
      </c>
      <c r="D87" t="s">
        <v>469</v>
      </c>
      <c r="E87" t="s">
        <v>431</v>
      </c>
      <c r="F87" t="s">
        <v>382</v>
      </c>
      <c r="G87" t="s">
        <v>432</v>
      </c>
      <c r="H87" t="s">
        <v>433</v>
      </c>
      <c r="I87" t="s">
        <v>434</v>
      </c>
      <c r="J87" t="s">
        <v>442</v>
      </c>
      <c r="K87" t="s">
        <v>584</v>
      </c>
    </row>
    <row r="88" spans="1:11">
      <c r="A88" t="s">
        <v>61</v>
      </c>
      <c r="B88" s="2">
        <v>0</v>
      </c>
      <c r="C88" t="s">
        <v>436</v>
      </c>
      <c r="D88" t="s">
        <v>473</v>
      </c>
      <c r="E88" t="s">
        <v>431</v>
      </c>
      <c r="F88" t="s">
        <v>474</v>
      </c>
      <c r="G88" t="s">
        <v>432</v>
      </c>
      <c r="H88" t="s">
        <v>433</v>
      </c>
      <c r="I88" t="s">
        <v>434</v>
      </c>
      <c r="J88" t="s">
        <v>435</v>
      </c>
    </row>
    <row r="89" spans="1:11">
      <c r="A89" t="s">
        <v>61</v>
      </c>
      <c r="B89" s="2">
        <v>0</v>
      </c>
      <c r="C89" t="s">
        <v>475</v>
      </c>
      <c r="D89" t="s">
        <v>439</v>
      </c>
      <c r="E89" t="s">
        <v>431</v>
      </c>
      <c r="F89" t="s">
        <v>439</v>
      </c>
      <c r="G89" t="s">
        <v>432</v>
      </c>
      <c r="H89" t="s">
        <v>433</v>
      </c>
      <c r="I89" t="s">
        <v>434</v>
      </c>
      <c r="J89" t="s">
        <v>435</v>
      </c>
    </row>
    <row r="90" spans="1:11">
      <c r="A90" t="s">
        <v>61</v>
      </c>
      <c r="B90" s="2">
        <v>0</v>
      </c>
      <c r="C90" t="s">
        <v>476</v>
      </c>
      <c r="D90" t="s">
        <v>439</v>
      </c>
      <c r="E90" t="s">
        <v>431</v>
      </c>
      <c r="F90" t="s">
        <v>439</v>
      </c>
      <c r="G90" t="s">
        <v>432</v>
      </c>
      <c r="H90" t="s">
        <v>433</v>
      </c>
      <c r="I90" t="s">
        <v>434</v>
      </c>
      <c r="J90" t="s">
        <v>435</v>
      </c>
    </row>
    <row r="91" spans="1:11">
      <c r="A91" t="s">
        <v>61</v>
      </c>
      <c r="B91" s="2">
        <v>10.95</v>
      </c>
      <c r="C91" t="s">
        <v>438</v>
      </c>
      <c r="D91" t="s">
        <v>451</v>
      </c>
      <c r="E91" t="s">
        <v>431</v>
      </c>
      <c r="F91" t="s">
        <v>381</v>
      </c>
      <c r="G91" t="s">
        <v>432</v>
      </c>
      <c r="H91" t="s">
        <v>433</v>
      </c>
      <c r="I91" t="s">
        <v>434</v>
      </c>
      <c r="J91" t="s">
        <v>435</v>
      </c>
    </row>
    <row r="92" spans="1:11">
      <c r="A92" t="s">
        <v>61</v>
      </c>
      <c r="B92" s="2">
        <v>67978</v>
      </c>
      <c r="C92" t="s">
        <v>438</v>
      </c>
      <c r="D92" t="s">
        <v>451</v>
      </c>
      <c r="E92" t="s">
        <v>431</v>
      </c>
      <c r="F92" t="s">
        <v>381</v>
      </c>
      <c r="G92" t="s">
        <v>432</v>
      </c>
      <c r="H92" t="s">
        <v>433</v>
      </c>
      <c r="I92" t="s">
        <v>434</v>
      </c>
      <c r="J92" t="s">
        <v>442</v>
      </c>
      <c r="K92" t="s">
        <v>443</v>
      </c>
    </row>
    <row r="93" spans="1:11">
      <c r="A93" t="s">
        <v>61</v>
      </c>
      <c r="B93" s="2">
        <v>142963</v>
      </c>
      <c r="C93" t="s">
        <v>438</v>
      </c>
      <c r="D93" t="s">
        <v>451</v>
      </c>
      <c r="E93" t="s">
        <v>431</v>
      </c>
      <c r="F93" t="s">
        <v>381</v>
      </c>
      <c r="G93" t="s">
        <v>432</v>
      </c>
      <c r="H93" t="s">
        <v>433</v>
      </c>
      <c r="I93" t="s">
        <v>434</v>
      </c>
      <c r="J93" t="s">
        <v>442</v>
      </c>
      <c r="K93" t="s">
        <v>444</v>
      </c>
    </row>
    <row r="94" spans="1:11">
      <c r="A94" t="s">
        <v>61</v>
      </c>
      <c r="B94" s="2">
        <v>0</v>
      </c>
      <c r="C94" t="s">
        <v>463</v>
      </c>
      <c r="D94" t="s">
        <v>470</v>
      </c>
      <c r="E94" t="s">
        <v>431</v>
      </c>
      <c r="F94" t="s">
        <v>470</v>
      </c>
      <c r="G94" t="s">
        <v>432</v>
      </c>
      <c r="H94" t="s">
        <v>433</v>
      </c>
      <c r="I94" t="s">
        <v>434</v>
      </c>
      <c r="J94" t="s">
        <v>435</v>
      </c>
    </row>
    <row r="95" spans="1:11">
      <c r="A95" t="s">
        <v>61</v>
      </c>
      <c r="B95" s="2">
        <v>0</v>
      </c>
      <c r="C95" t="s">
        <v>466</v>
      </c>
      <c r="D95" t="s">
        <v>439</v>
      </c>
      <c r="E95" t="s">
        <v>431</v>
      </c>
      <c r="F95" t="s">
        <v>439</v>
      </c>
      <c r="G95" t="s">
        <v>432</v>
      </c>
      <c r="H95" t="s">
        <v>433</v>
      </c>
      <c r="I95" t="s">
        <v>434</v>
      </c>
      <c r="J95" t="s">
        <v>435</v>
      </c>
    </row>
    <row r="96" spans="1:11">
      <c r="A96" t="s">
        <v>61</v>
      </c>
      <c r="B96" s="2">
        <v>0</v>
      </c>
      <c r="C96" t="s">
        <v>454</v>
      </c>
      <c r="D96" t="s">
        <v>470</v>
      </c>
      <c r="E96" t="s">
        <v>431</v>
      </c>
      <c r="F96" t="s">
        <v>470</v>
      </c>
      <c r="G96" t="s">
        <v>432</v>
      </c>
      <c r="H96" t="s">
        <v>433</v>
      </c>
      <c r="I96" t="s">
        <v>434</v>
      </c>
      <c r="J96" t="s">
        <v>435</v>
      </c>
    </row>
    <row r="97" spans="1:11">
      <c r="A97" t="s">
        <v>61</v>
      </c>
      <c r="B97" s="2">
        <v>9.1999999999999993</v>
      </c>
      <c r="C97" t="s">
        <v>453</v>
      </c>
      <c r="D97" t="s">
        <v>447</v>
      </c>
      <c r="E97" t="s">
        <v>431</v>
      </c>
      <c r="F97" t="s">
        <v>12</v>
      </c>
      <c r="G97" t="s">
        <v>432</v>
      </c>
      <c r="H97" t="s">
        <v>433</v>
      </c>
      <c r="I97" t="s">
        <v>434</v>
      </c>
      <c r="J97" t="s">
        <v>435</v>
      </c>
    </row>
    <row r="98" spans="1:11">
      <c r="A98" t="s">
        <v>61</v>
      </c>
      <c r="B98" s="2">
        <v>57115</v>
      </c>
      <c r="C98" t="s">
        <v>453</v>
      </c>
      <c r="D98" t="s">
        <v>447</v>
      </c>
      <c r="E98" t="s">
        <v>431</v>
      </c>
      <c r="F98" t="s">
        <v>12</v>
      </c>
      <c r="G98" t="s">
        <v>432</v>
      </c>
      <c r="H98" t="s">
        <v>433</v>
      </c>
      <c r="I98" t="s">
        <v>434</v>
      </c>
      <c r="J98" t="s">
        <v>442</v>
      </c>
      <c r="K98" t="s">
        <v>443</v>
      </c>
    </row>
    <row r="99" spans="1:11">
      <c r="A99" t="s">
        <v>61</v>
      </c>
      <c r="B99" s="2">
        <v>120362</v>
      </c>
      <c r="C99" t="s">
        <v>453</v>
      </c>
      <c r="D99" t="s">
        <v>447</v>
      </c>
      <c r="E99" t="s">
        <v>431</v>
      </c>
      <c r="F99" t="s">
        <v>12</v>
      </c>
      <c r="G99" t="s">
        <v>432</v>
      </c>
      <c r="H99" t="s">
        <v>433</v>
      </c>
      <c r="I99" t="s">
        <v>434</v>
      </c>
      <c r="J99" t="s">
        <v>442</v>
      </c>
      <c r="K99" t="s">
        <v>444</v>
      </c>
    </row>
    <row r="100" spans="1:11">
      <c r="A100" t="s">
        <v>61</v>
      </c>
      <c r="B100" s="2">
        <v>200603</v>
      </c>
      <c r="C100" t="s">
        <v>453</v>
      </c>
      <c r="D100" t="s">
        <v>447</v>
      </c>
      <c r="E100" t="s">
        <v>431</v>
      </c>
      <c r="F100" t="s">
        <v>12</v>
      </c>
      <c r="G100" t="s">
        <v>432</v>
      </c>
      <c r="H100" t="s">
        <v>433</v>
      </c>
      <c r="I100" t="s">
        <v>434</v>
      </c>
      <c r="J100" t="s">
        <v>442</v>
      </c>
      <c r="K100" t="s">
        <v>584</v>
      </c>
    </row>
    <row r="101" spans="1:11">
      <c r="A101" t="s">
        <v>61</v>
      </c>
      <c r="B101" s="2">
        <v>0</v>
      </c>
      <c r="C101" t="s">
        <v>449</v>
      </c>
      <c r="D101" t="s">
        <v>430</v>
      </c>
      <c r="E101" t="s">
        <v>431</v>
      </c>
      <c r="F101" t="s">
        <v>430</v>
      </c>
      <c r="G101" t="s">
        <v>432</v>
      </c>
      <c r="H101" t="s">
        <v>433</v>
      </c>
      <c r="I101" t="s">
        <v>434</v>
      </c>
      <c r="J101" t="s">
        <v>435</v>
      </c>
    </row>
    <row r="102" spans="1:11">
      <c r="A102" t="s">
        <v>61</v>
      </c>
      <c r="B102" s="2">
        <v>11.95</v>
      </c>
      <c r="C102" t="s">
        <v>448</v>
      </c>
      <c r="D102" t="s">
        <v>451</v>
      </c>
      <c r="E102" t="s">
        <v>431</v>
      </c>
      <c r="F102" t="s">
        <v>381</v>
      </c>
      <c r="G102" t="s">
        <v>432</v>
      </c>
      <c r="H102" t="s">
        <v>433</v>
      </c>
      <c r="I102" t="s">
        <v>434</v>
      </c>
      <c r="J102" t="s">
        <v>435</v>
      </c>
    </row>
    <row r="103" spans="1:11">
      <c r="A103" t="s">
        <v>61</v>
      </c>
      <c r="B103" s="2">
        <v>74162</v>
      </c>
      <c r="C103" t="s">
        <v>448</v>
      </c>
      <c r="D103" t="s">
        <v>451</v>
      </c>
      <c r="E103" t="s">
        <v>431</v>
      </c>
      <c r="F103" t="s">
        <v>381</v>
      </c>
      <c r="G103" t="s">
        <v>432</v>
      </c>
      <c r="H103" t="s">
        <v>433</v>
      </c>
      <c r="I103" t="s">
        <v>434</v>
      </c>
      <c r="J103" t="s">
        <v>442</v>
      </c>
      <c r="K103" t="s">
        <v>443</v>
      </c>
    </row>
    <row r="104" spans="1:11">
      <c r="A104" t="s">
        <v>61</v>
      </c>
      <c r="B104" s="2">
        <v>155972</v>
      </c>
      <c r="C104" t="s">
        <v>448</v>
      </c>
      <c r="D104" t="s">
        <v>451</v>
      </c>
      <c r="E104" t="s">
        <v>431</v>
      </c>
      <c r="F104" t="s">
        <v>381</v>
      </c>
      <c r="G104" t="s">
        <v>432</v>
      </c>
      <c r="H104" t="s">
        <v>433</v>
      </c>
      <c r="I104" t="s">
        <v>434</v>
      </c>
      <c r="J104" t="s">
        <v>442</v>
      </c>
      <c r="K104" t="s">
        <v>444</v>
      </c>
    </row>
    <row r="105" spans="1:11">
      <c r="A105" t="s">
        <v>61</v>
      </c>
      <c r="B105" s="2">
        <v>0</v>
      </c>
      <c r="C105" t="s">
        <v>465</v>
      </c>
      <c r="D105" t="s">
        <v>458</v>
      </c>
      <c r="E105" t="s">
        <v>431</v>
      </c>
      <c r="F105" t="s">
        <v>458</v>
      </c>
      <c r="G105" t="s">
        <v>432</v>
      </c>
      <c r="H105" t="s">
        <v>433</v>
      </c>
      <c r="I105" t="s">
        <v>434</v>
      </c>
      <c r="J105" t="s">
        <v>435</v>
      </c>
    </row>
    <row r="106" spans="1:11">
      <c r="A106" t="s">
        <v>61</v>
      </c>
      <c r="B106" s="2">
        <v>16.010000000000002</v>
      </c>
      <c r="C106" t="s">
        <v>511</v>
      </c>
      <c r="D106" t="s">
        <v>440</v>
      </c>
      <c r="E106" t="s">
        <v>431</v>
      </c>
      <c r="F106" t="s">
        <v>441</v>
      </c>
      <c r="G106" t="s">
        <v>432</v>
      </c>
      <c r="H106" t="s">
        <v>433</v>
      </c>
      <c r="I106" t="s">
        <v>434</v>
      </c>
      <c r="J106" t="s">
        <v>435</v>
      </c>
    </row>
    <row r="107" spans="1:11">
      <c r="A107" t="s">
        <v>61</v>
      </c>
      <c r="B107" s="2">
        <v>99534</v>
      </c>
      <c r="C107" t="s">
        <v>511</v>
      </c>
      <c r="D107" t="s">
        <v>440</v>
      </c>
      <c r="E107" t="s">
        <v>431</v>
      </c>
      <c r="F107" t="s">
        <v>441</v>
      </c>
      <c r="G107" t="s">
        <v>432</v>
      </c>
      <c r="H107" t="s">
        <v>433</v>
      </c>
      <c r="I107" t="s">
        <v>434</v>
      </c>
      <c r="J107" t="s">
        <v>442</v>
      </c>
      <c r="K107" t="s">
        <v>443</v>
      </c>
    </row>
    <row r="108" spans="1:11">
      <c r="A108" t="s">
        <v>61</v>
      </c>
      <c r="B108" s="2">
        <v>209391</v>
      </c>
      <c r="C108" t="s">
        <v>511</v>
      </c>
      <c r="D108" t="s">
        <v>440</v>
      </c>
      <c r="E108" t="s">
        <v>431</v>
      </c>
      <c r="F108" t="s">
        <v>441</v>
      </c>
      <c r="G108" t="s">
        <v>432</v>
      </c>
      <c r="H108" t="s">
        <v>433</v>
      </c>
      <c r="I108" t="s">
        <v>434</v>
      </c>
      <c r="J108" t="s">
        <v>442</v>
      </c>
      <c r="K108" t="s">
        <v>444</v>
      </c>
    </row>
    <row r="109" spans="1:11">
      <c r="A109" t="s">
        <v>61</v>
      </c>
      <c r="B109" s="2">
        <v>348985</v>
      </c>
      <c r="C109" t="s">
        <v>511</v>
      </c>
      <c r="D109" t="s">
        <v>440</v>
      </c>
      <c r="E109" t="s">
        <v>431</v>
      </c>
      <c r="F109" t="s">
        <v>441</v>
      </c>
      <c r="G109" t="s">
        <v>432</v>
      </c>
      <c r="H109" t="s">
        <v>433</v>
      </c>
      <c r="I109" t="s">
        <v>434</v>
      </c>
      <c r="J109" t="s">
        <v>442</v>
      </c>
      <c r="K109" t="s">
        <v>584</v>
      </c>
    </row>
    <row r="110" spans="1:11">
      <c r="A110" t="s">
        <v>61</v>
      </c>
      <c r="B110" s="2">
        <v>8.36</v>
      </c>
      <c r="C110" t="s">
        <v>477</v>
      </c>
      <c r="D110" t="s">
        <v>451</v>
      </c>
      <c r="E110" t="s">
        <v>431</v>
      </c>
      <c r="F110" t="s">
        <v>381</v>
      </c>
      <c r="G110" t="s">
        <v>432</v>
      </c>
      <c r="H110" t="s">
        <v>433</v>
      </c>
      <c r="I110" t="s">
        <v>434</v>
      </c>
      <c r="J110" t="s">
        <v>435</v>
      </c>
    </row>
    <row r="111" spans="1:11">
      <c r="A111" t="s">
        <v>61</v>
      </c>
      <c r="B111" s="2">
        <v>51859</v>
      </c>
      <c r="C111" t="s">
        <v>477</v>
      </c>
      <c r="D111" t="s">
        <v>451</v>
      </c>
      <c r="E111" t="s">
        <v>431</v>
      </c>
      <c r="F111" t="s">
        <v>381</v>
      </c>
      <c r="G111" t="s">
        <v>432</v>
      </c>
      <c r="H111" t="s">
        <v>433</v>
      </c>
      <c r="I111" t="s">
        <v>434</v>
      </c>
      <c r="J111" t="s">
        <v>442</v>
      </c>
      <c r="K111" t="s">
        <v>443</v>
      </c>
    </row>
    <row r="112" spans="1:11">
      <c r="A112" t="s">
        <v>61</v>
      </c>
      <c r="B112" s="2">
        <v>109062</v>
      </c>
      <c r="C112" t="s">
        <v>477</v>
      </c>
      <c r="D112" t="s">
        <v>451</v>
      </c>
      <c r="E112" t="s">
        <v>431</v>
      </c>
      <c r="F112" t="s">
        <v>381</v>
      </c>
      <c r="G112" t="s">
        <v>432</v>
      </c>
      <c r="H112" t="s">
        <v>433</v>
      </c>
      <c r="I112" t="s">
        <v>434</v>
      </c>
      <c r="J112" t="s">
        <v>442</v>
      </c>
      <c r="K112" t="s">
        <v>444</v>
      </c>
    </row>
    <row r="113" spans="1:11">
      <c r="A113" t="s">
        <v>61</v>
      </c>
      <c r="B113" s="2">
        <v>0</v>
      </c>
      <c r="C113" t="s">
        <v>448</v>
      </c>
      <c r="D113" t="s">
        <v>430</v>
      </c>
      <c r="E113" t="s">
        <v>431</v>
      </c>
      <c r="F113" t="s">
        <v>430</v>
      </c>
      <c r="G113" t="s">
        <v>432</v>
      </c>
      <c r="H113" t="s">
        <v>433</v>
      </c>
      <c r="I113" t="s">
        <v>434</v>
      </c>
      <c r="J113" t="s">
        <v>435</v>
      </c>
    </row>
    <row r="114" spans="1:11">
      <c r="A114" t="s">
        <v>61</v>
      </c>
      <c r="B114" s="2">
        <v>0</v>
      </c>
      <c r="C114" t="s">
        <v>446</v>
      </c>
      <c r="D114" t="s">
        <v>458</v>
      </c>
      <c r="E114" t="s">
        <v>431</v>
      </c>
      <c r="F114" t="s">
        <v>458</v>
      </c>
      <c r="G114" t="s">
        <v>432</v>
      </c>
      <c r="H114" t="s">
        <v>433</v>
      </c>
      <c r="I114" t="s">
        <v>434</v>
      </c>
      <c r="J114" t="s">
        <v>435</v>
      </c>
    </row>
    <row r="115" spans="1:11">
      <c r="A115" t="s">
        <v>61</v>
      </c>
      <c r="B115" s="2">
        <v>0</v>
      </c>
      <c r="C115" t="s">
        <v>445</v>
      </c>
      <c r="D115" t="s">
        <v>458</v>
      </c>
      <c r="E115" t="s">
        <v>431</v>
      </c>
      <c r="F115" t="s">
        <v>458</v>
      </c>
      <c r="G115" t="s">
        <v>432</v>
      </c>
      <c r="H115" t="s">
        <v>433</v>
      </c>
      <c r="I115" t="s">
        <v>434</v>
      </c>
      <c r="J115" t="s">
        <v>435</v>
      </c>
    </row>
    <row r="116" spans="1:11">
      <c r="A116" t="s">
        <v>61</v>
      </c>
      <c r="B116" s="2">
        <v>3.7499999999999999E-2</v>
      </c>
      <c r="C116" t="s">
        <v>436</v>
      </c>
      <c r="D116" t="s">
        <v>478</v>
      </c>
      <c r="E116" t="s">
        <v>431</v>
      </c>
      <c r="F116" t="s">
        <v>478</v>
      </c>
      <c r="G116" t="s">
        <v>432</v>
      </c>
      <c r="H116" t="s">
        <v>433</v>
      </c>
      <c r="I116" t="s">
        <v>434</v>
      </c>
      <c r="J116" t="s">
        <v>435</v>
      </c>
    </row>
    <row r="117" spans="1:11">
      <c r="A117" t="s">
        <v>61</v>
      </c>
      <c r="B117" s="2">
        <v>9.4420000000000002</v>
      </c>
      <c r="C117" t="s">
        <v>465</v>
      </c>
      <c r="D117" t="s">
        <v>451</v>
      </c>
      <c r="E117" t="s">
        <v>431</v>
      </c>
      <c r="F117" t="s">
        <v>381</v>
      </c>
      <c r="G117" t="s">
        <v>432</v>
      </c>
      <c r="H117" t="s">
        <v>433</v>
      </c>
      <c r="I117" t="s">
        <v>434</v>
      </c>
      <c r="J117" t="s">
        <v>435</v>
      </c>
    </row>
    <row r="118" spans="1:11">
      <c r="A118" t="s">
        <v>61</v>
      </c>
      <c r="B118" s="2">
        <v>58571</v>
      </c>
      <c r="C118" t="s">
        <v>465</v>
      </c>
      <c r="D118" t="s">
        <v>451</v>
      </c>
      <c r="E118" t="s">
        <v>431</v>
      </c>
      <c r="F118" t="s">
        <v>381</v>
      </c>
      <c r="G118" t="s">
        <v>432</v>
      </c>
      <c r="H118" t="s">
        <v>433</v>
      </c>
      <c r="I118" t="s">
        <v>434</v>
      </c>
      <c r="J118" t="s">
        <v>442</v>
      </c>
      <c r="K118" t="s">
        <v>443</v>
      </c>
    </row>
    <row r="119" spans="1:11">
      <c r="A119" t="s">
        <v>61</v>
      </c>
      <c r="B119" s="2">
        <v>123177</v>
      </c>
      <c r="C119" t="s">
        <v>465</v>
      </c>
      <c r="D119" t="s">
        <v>451</v>
      </c>
      <c r="E119" t="s">
        <v>431</v>
      </c>
      <c r="F119" t="s">
        <v>381</v>
      </c>
      <c r="G119" t="s">
        <v>432</v>
      </c>
      <c r="H119" t="s">
        <v>433</v>
      </c>
      <c r="I119" t="s">
        <v>434</v>
      </c>
      <c r="J119" t="s">
        <v>442</v>
      </c>
      <c r="K119" t="s">
        <v>444</v>
      </c>
    </row>
    <row r="120" spans="1:11">
      <c r="A120" t="s">
        <v>61</v>
      </c>
      <c r="B120" s="2">
        <v>10.14</v>
      </c>
      <c r="C120" t="s">
        <v>479</v>
      </c>
      <c r="D120" t="s">
        <v>447</v>
      </c>
      <c r="E120" t="s">
        <v>431</v>
      </c>
      <c r="F120" t="s">
        <v>12</v>
      </c>
      <c r="G120" t="s">
        <v>432</v>
      </c>
      <c r="H120" t="s">
        <v>433</v>
      </c>
      <c r="I120" t="s">
        <v>434</v>
      </c>
      <c r="J120" t="s">
        <v>435</v>
      </c>
    </row>
    <row r="121" spans="1:11">
      <c r="A121" t="s">
        <v>61</v>
      </c>
      <c r="B121" s="2">
        <v>62951</v>
      </c>
      <c r="C121" t="s">
        <v>479</v>
      </c>
      <c r="D121" t="s">
        <v>447</v>
      </c>
      <c r="E121" t="s">
        <v>431</v>
      </c>
      <c r="F121" t="s">
        <v>12</v>
      </c>
      <c r="G121" t="s">
        <v>432</v>
      </c>
      <c r="H121" t="s">
        <v>433</v>
      </c>
      <c r="I121" t="s">
        <v>434</v>
      </c>
      <c r="J121" t="s">
        <v>442</v>
      </c>
      <c r="K121" t="s">
        <v>443</v>
      </c>
    </row>
    <row r="122" spans="1:11">
      <c r="A122" t="s">
        <v>61</v>
      </c>
      <c r="B122" s="2">
        <v>132660</v>
      </c>
      <c r="C122" t="s">
        <v>479</v>
      </c>
      <c r="D122" t="s">
        <v>447</v>
      </c>
      <c r="E122" t="s">
        <v>431</v>
      </c>
      <c r="F122" t="s">
        <v>12</v>
      </c>
      <c r="G122" t="s">
        <v>432</v>
      </c>
      <c r="H122" t="s">
        <v>433</v>
      </c>
      <c r="I122" t="s">
        <v>434</v>
      </c>
      <c r="J122" t="s">
        <v>442</v>
      </c>
      <c r="K122" t="s">
        <v>444</v>
      </c>
    </row>
    <row r="123" spans="1:11">
      <c r="A123" t="s">
        <v>61</v>
      </c>
      <c r="B123" s="2">
        <v>221100</v>
      </c>
      <c r="C123" t="s">
        <v>479</v>
      </c>
      <c r="D123" t="s">
        <v>447</v>
      </c>
      <c r="E123" t="s">
        <v>431</v>
      </c>
      <c r="F123" t="s">
        <v>12</v>
      </c>
      <c r="G123" t="s">
        <v>432</v>
      </c>
      <c r="H123" t="s">
        <v>433</v>
      </c>
      <c r="I123" t="s">
        <v>434</v>
      </c>
      <c r="J123" t="s">
        <v>442</v>
      </c>
      <c r="K123" t="s">
        <v>584</v>
      </c>
    </row>
    <row r="124" spans="1:11">
      <c r="A124" t="s">
        <v>61</v>
      </c>
      <c r="B124" s="2">
        <v>0</v>
      </c>
      <c r="C124" t="s">
        <v>479</v>
      </c>
      <c r="D124" t="s">
        <v>458</v>
      </c>
      <c r="E124" t="s">
        <v>431</v>
      </c>
      <c r="F124" t="s">
        <v>458</v>
      </c>
      <c r="G124" t="s">
        <v>432</v>
      </c>
      <c r="H124" t="s">
        <v>433</v>
      </c>
      <c r="I124" t="s">
        <v>434</v>
      </c>
      <c r="J124" t="s">
        <v>435</v>
      </c>
    </row>
    <row r="125" spans="1:11">
      <c r="A125" t="s">
        <v>61</v>
      </c>
      <c r="B125" s="2">
        <v>14.58</v>
      </c>
      <c r="C125" t="s">
        <v>429</v>
      </c>
      <c r="D125" t="s">
        <v>440</v>
      </c>
      <c r="E125" t="s">
        <v>431</v>
      </c>
      <c r="F125" t="s">
        <v>441</v>
      </c>
      <c r="G125" t="s">
        <v>432</v>
      </c>
      <c r="H125" t="s">
        <v>433</v>
      </c>
      <c r="I125" t="s">
        <v>434</v>
      </c>
      <c r="J125" t="s">
        <v>435</v>
      </c>
    </row>
    <row r="126" spans="1:11">
      <c r="A126" t="s">
        <v>61</v>
      </c>
      <c r="B126" s="2">
        <v>90646</v>
      </c>
      <c r="C126" t="s">
        <v>429</v>
      </c>
      <c r="D126" t="s">
        <v>440</v>
      </c>
      <c r="E126" t="s">
        <v>431</v>
      </c>
      <c r="F126" t="s">
        <v>441</v>
      </c>
      <c r="G126" t="s">
        <v>432</v>
      </c>
      <c r="H126" t="s">
        <v>433</v>
      </c>
      <c r="I126" t="s">
        <v>434</v>
      </c>
      <c r="J126" t="s">
        <v>442</v>
      </c>
      <c r="K126" t="s">
        <v>443</v>
      </c>
    </row>
    <row r="127" spans="1:11">
      <c r="A127" t="s">
        <v>61</v>
      </c>
      <c r="B127" s="2">
        <v>190553</v>
      </c>
      <c r="C127" t="s">
        <v>429</v>
      </c>
      <c r="D127" t="s">
        <v>440</v>
      </c>
      <c r="E127" t="s">
        <v>431</v>
      </c>
      <c r="F127" t="s">
        <v>441</v>
      </c>
      <c r="G127" t="s">
        <v>432</v>
      </c>
      <c r="H127" t="s">
        <v>433</v>
      </c>
      <c r="I127" t="s">
        <v>434</v>
      </c>
      <c r="J127" t="s">
        <v>442</v>
      </c>
      <c r="K127" t="s">
        <v>444</v>
      </c>
    </row>
    <row r="128" spans="1:11">
      <c r="A128" t="s">
        <v>61</v>
      </c>
      <c r="B128" s="2">
        <v>317589</v>
      </c>
      <c r="C128" t="s">
        <v>429</v>
      </c>
      <c r="D128" t="s">
        <v>440</v>
      </c>
      <c r="E128" t="s">
        <v>431</v>
      </c>
      <c r="F128" t="s">
        <v>441</v>
      </c>
      <c r="G128" t="s">
        <v>432</v>
      </c>
      <c r="H128" t="s">
        <v>433</v>
      </c>
      <c r="I128" t="s">
        <v>434</v>
      </c>
      <c r="J128" t="s">
        <v>442</v>
      </c>
      <c r="K128" t="s">
        <v>584</v>
      </c>
    </row>
    <row r="129" spans="1:11">
      <c r="A129" t="s">
        <v>61</v>
      </c>
      <c r="B129" s="2">
        <v>0</v>
      </c>
      <c r="C129" t="s">
        <v>454</v>
      </c>
      <c r="D129" t="s">
        <v>458</v>
      </c>
      <c r="E129" t="s">
        <v>431</v>
      </c>
      <c r="F129" t="s">
        <v>458</v>
      </c>
      <c r="G129" t="s">
        <v>432</v>
      </c>
      <c r="H129" t="s">
        <v>433</v>
      </c>
      <c r="I129" t="s">
        <v>434</v>
      </c>
      <c r="J129" t="s">
        <v>435</v>
      </c>
    </row>
    <row r="130" spans="1:11">
      <c r="A130" t="s">
        <v>61</v>
      </c>
      <c r="B130" s="2">
        <v>9.81</v>
      </c>
      <c r="C130" t="s">
        <v>476</v>
      </c>
      <c r="D130" t="s">
        <v>451</v>
      </c>
      <c r="E130" t="s">
        <v>431</v>
      </c>
      <c r="F130" t="s">
        <v>381</v>
      </c>
      <c r="G130" t="s">
        <v>432</v>
      </c>
      <c r="H130" t="s">
        <v>433</v>
      </c>
      <c r="I130" t="s">
        <v>434</v>
      </c>
      <c r="J130" t="s">
        <v>435</v>
      </c>
    </row>
    <row r="131" spans="1:11">
      <c r="A131" t="s">
        <v>61</v>
      </c>
      <c r="B131" s="2">
        <v>60444</v>
      </c>
      <c r="C131" t="s">
        <v>476</v>
      </c>
      <c r="D131" t="s">
        <v>451</v>
      </c>
      <c r="E131" t="s">
        <v>431</v>
      </c>
      <c r="F131" t="s">
        <v>381</v>
      </c>
      <c r="G131" t="s">
        <v>432</v>
      </c>
      <c r="H131" t="s">
        <v>433</v>
      </c>
      <c r="I131" t="s">
        <v>434</v>
      </c>
      <c r="J131" t="s">
        <v>442</v>
      </c>
      <c r="K131" t="s">
        <v>443</v>
      </c>
    </row>
    <row r="132" spans="1:11">
      <c r="A132" t="s">
        <v>61</v>
      </c>
      <c r="B132" s="2">
        <v>127458</v>
      </c>
      <c r="C132" t="s">
        <v>476</v>
      </c>
      <c r="D132" t="s">
        <v>451</v>
      </c>
      <c r="E132" t="s">
        <v>431</v>
      </c>
      <c r="F132" t="s">
        <v>381</v>
      </c>
      <c r="G132" t="s">
        <v>432</v>
      </c>
      <c r="H132" t="s">
        <v>433</v>
      </c>
      <c r="I132" t="s">
        <v>434</v>
      </c>
      <c r="J132" t="s">
        <v>442</v>
      </c>
      <c r="K132" t="s">
        <v>444</v>
      </c>
    </row>
    <row r="133" spans="1:11">
      <c r="A133" t="s">
        <v>61</v>
      </c>
      <c r="B133" s="2">
        <v>0</v>
      </c>
      <c r="C133" t="s">
        <v>464</v>
      </c>
      <c r="D133" t="s">
        <v>458</v>
      </c>
      <c r="E133" t="s">
        <v>431</v>
      </c>
      <c r="F133" t="s">
        <v>458</v>
      </c>
      <c r="G133" t="s">
        <v>432</v>
      </c>
      <c r="H133" t="s">
        <v>433</v>
      </c>
      <c r="I133" t="s">
        <v>434</v>
      </c>
      <c r="J133" t="s">
        <v>435</v>
      </c>
    </row>
    <row r="134" spans="1:11">
      <c r="A134" t="s">
        <v>61</v>
      </c>
      <c r="B134" s="2">
        <v>17.100000000000001</v>
      </c>
      <c r="C134" t="s">
        <v>455</v>
      </c>
      <c r="D134" t="s">
        <v>447</v>
      </c>
      <c r="E134" t="s">
        <v>431</v>
      </c>
      <c r="F134" t="s">
        <v>12</v>
      </c>
      <c r="G134" t="s">
        <v>432</v>
      </c>
      <c r="H134" t="s">
        <v>433</v>
      </c>
      <c r="I134" t="s">
        <v>434</v>
      </c>
      <c r="J134" t="s">
        <v>435</v>
      </c>
    </row>
    <row r="135" spans="1:11">
      <c r="A135" t="s">
        <v>61</v>
      </c>
      <c r="B135" s="2">
        <v>106007</v>
      </c>
      <c r="C135" t="s">
        <v>455</v>
      </c>
      <c r="D135" t="s">
        <v>447</v>
      </c>
      <c r="E135" t="s">
        <v>431</v>
      </c>
      <c r="F135" t="s">
        <v>12</v>
      </c>
      <c r="G135" t="s">
        <v>432</v>
      </c>
      <c r="H135" t="s">
        <v>433</v>
      </c>
      <c r="I135" t="s">
        <v>434</v>
      </c>
      <c r="J135" t="s">
        <v>442</v>
      </c>
      <c r="K135" t="s">
        <v>443</v>
      </c>
    </row>
    <row r="136" spans="1:11">
      <c r="A136" t="s">
        <v>61</v>
      </c>
      <c r="B136" s="2">
        <v>223248</v>
      </c>
      <c r="C136" t="s">
        <v>455</v>
      </c>
      <c r="D136" t="s">
        <v>447</v>
      </c>
      <c r="E136" t="s">
        <v>431</v>
      </c>
      <c r="F136" t="s">
        <v>12</v>
      </c>
      <c r="G136" t="s">
        <v>432</v>
      </c>
      <c r="H136" t="s">
        <v>433</v>
      </c>
      <c r="I136" t="s">
        <v>434</v>
      </c>
      <c r="J136" t="s">
        <v>442</v>
      </c>
      <c r="K136" t="s">
        <v>444</v>
      </c>
    </row>
    <row r="137" spans="1:11">
      <c r="A137" t="s">
        <v>61</v>
      </c>
      <c r="B137" s="2">
        <v>372080</v>
      </c>
      <c r="C137" t="s">
        <v>455</v>
      </c>
      <c r="D137" t="s">
        <v>447</v>
      </c>
      <c r="E137" t="s">
        <v>431</v>
      </c>
      <c r="F137" t="s">
        <v>12</v>
      </c>
      <c r="G137" t="s">
        <v>432</v>
      </c>
      <c r="H137" t="s">
        <v>433</v>
      </c>
      <c r="I137" t="s">
        <v>434</v>
      </c>
      <c r="J137" t="s">
        <v>442</v>
      </c>
      <c r="K137" t="s">
        <v>584</v>
      </c>
    </row>
    <row r="138" spans="1:11">
      <c r="A138" t="s">
        <v>61</v>
      </c>
      <c r="B138" s="2">
        <v>0</v>
      </c>
      <c r="C138" t="s">
        <v>471</v>
      </c>
      <c r="D138" t="s">
        <v>430</v>
      </c>
      <c r="E138" t="s">
        <v>431</v>
      </c>
      <c r="F138" t="s">
        <v>430</v>
      </c>
      <c r="G138" t="s">
        <v>432</v>
      </c>
      <c r="H138" t="s">
        <v>433</v>
      </c>
      <c r="I138" t="s">
        <v>434</v>
      </c>
      <c r="J138" t="s">
        <v>435</v>
      </c>
    </row>
    <row r="139" spans="1:11">
      <c r="A139" t="s">
        <v>61</v>
      </c>
      <c r="B139" s="2">
        <v>0</v>
      </c>
      <c r="C139" t="s">
        <v>477</v>
      </c>
      <c r="D139" t="s">
        <v>458</v>
      </c>
      <c r="E139" t="s">
        <v>431</v>
      </c>
      <c r="F139" t="s">
        <v>458</v>
      </c>
      <c r="G139" t="s">
        <v>432</v>
      </c>
      <c r="H139" t="s">
        <v>433</v>
      </c>
      <c r="I139" t="s">
        <v>434</v>
      </c>
      <c r="J139" t="s">
        <v>435</v>
      </c>
    </row>
    <row r="140" spans="1:11">
      <c r="A140" t="s">
        <v>61</v>
      </c>
      <c r="B140" s="2">
        <v>24.58</v>
      </c>
      <c r="C140" t="s">
        <v>455</v>
      </c>
      <c r="D140" t="s">
        <v>440</v>
      </c>
      <c r="E140" t="s">
        <v>431</v>
      </c>
      <c r="F140" t="s">
        <v>441</v>
      </c>
      <c r="G140" t="s">
        <v>432</v>
      </c>
      <c r="H140" t="s">
        <v>433</v>
      </c>
      <c r="I140" t="s">
        <v>434</v>
      </c>
      <c r="J140" t="s">
        <v>435</v>
      </c>
    </row>
    <row r="141" spans="1:11">
      <c r="A141" t="s">
        <v>61</v>
      </c>
      <c r="B141" s="2">
        <v>152793</v>
      </c>
      <c r="C141" t="s">
        <v>455</v>
      </c>
      <c r="D141" t="s">
        <v>440</v>
      </c>
      <c r="E141" t="s">
        <v>431</v>
      </c>
      <c r="F141" t="s">
        <v>441</v>
      </c>
      <c r="G141" t="s">
        <v>432</v>
      </c>
      <c r="H141" t="s">
        <v>433</v>
      </c>
      <c r="I141" t="s">
        <v>434</v>
      </c>
      <c r="J141" t="s">
        <v>442</v>
      </c>
      <c r="K141" t="s">
        <v>443</v>
      </c>
    </row>
    <row r="142" spans="1:11">
      <c r="A142" t="s">
        <v>61</v>
      </c>
      <c r="B142" s="2">
        <v>321196</v>
      </c>
      <c r="C142" t="s">
        <v>455</v>
      </c>
      <c r="D142" t="s">
        <v>440</v>
      </c>
      <c r="E142" t="s">
        <v>431</v>
      </c>
      <c r="F142" t="s">
        <v>441</v>
      </c>
      <c r="G142" t="s">
        <v>432</v>
      </c>
      <c r="H142" t="s">
        <v>433</v>
      </c>
      <c r="I142" t="s">
        <v>434</v>
      </c>
      <c r="J142" t="s">
        <v>442</v>
      </c>
      <c r="K142" t="s">
        <v>444</v>
      </c>
    </row>
    <row r="143" spans="1:11">
      <c r="A143" t="s">
        <v>61</v>
      </c>
      <c r="B143" s="2">
        <v>535327</v>
      </c>
      <c r="C143" t="s">
        <v>455</v>
      </c>
      <c r="D143" t="s">
        <v>440</v>
      </c>
      <c r="E143" t="s">
        <v>431</v>
      </c>
      <c r="F143" t="s">
        <v>441</v>
      </c>
      <c r="G143" t="s">
        <v>432</v>
      </c>
      <c r="H143" t="s">
        <v>433</v>
      </c>
      <c r="I143" t="s">
        <v>434</v>
      </c>
      <c r="J143" t="s">
        <v>442</v>
      </c>
      <c r="K143" t="s">
        <v>584</v>
      </c>
    </row>
    <row r="144" spans="1:11">
      <c r="A144" t="s">
        <v>61</v>
      </c>
      <c r="B144" s="2">
        <v>11.02</v>
      </c>
      <c r="C144" t="s">
        <v>445</v>
      </c>
      <c r="D144" t="s">
        <v>447</v>
      </c>
      <c r="E144" t="s">
        <v>431</v>
      </c>
      <c r="F144" t="s">
        <v>12</v>
      </c>
      <c r="G144" t="s">
        <v>432</v>
      </c>
      <c r="H144" t="s">
        <v>433</v>
      </c>
      <c r="I144" t="s">
        <v>434</v>
      </c>
      <c r="J144" t="s">
        <v>435</v>
      </c>
    </row>
    <row r="145" spans="1:11">
      <c r="A145" t="s">
        <v>61</v>
      </c>
      <c r="B145" s="2">
        <v>68416</v>
      </c>
      <c r="C145" t="s">
        <v>445</v>
      </c>
      <c r="D145" t="s">
        <v>447</v>
      </c>
      <c r="E145" t="s">
        <v>431</v>
      </c>
      <c r="F145" t="s">
        <v>12</v>
      </c>
      <c r="G145" t="s">
        <v>432</v>
      </c>
      <c r="H145" t="s">
        <v>433</v>
      </c>
      <c r="I145" t="s">
        <v>434</v>
      </c>
      <c r="J145" t="s">
        <v>442</v>
      </c>
      <c r="K145" t="s">
        <v>443</v>
      </c>
    </row>
    <row r="146" spans="1:11">
      <c r="A146" t="s">
        <v>61</v>
      </c>
      <c r="B146" s="2">
        <v>144014</v>
      </c>
      <c r="C146" t="s">
        <v>445</v>
      </c>
      <c r="D146" t="s">
        <v>447</v>
      </c>
      <c r="E146" t="s">
        <v>431</v>
      </c>
      <c r="F146" t="s">
        <v>12</v>
      </c>
      <c r="G146" t="s">
        <v>432</v>
      </c>
      <c r="H146" t="s">
        <v>433</v>
      </c>
      <c r="I146" t="s">
        <v>434</v>
      </c>
      <c r="J146" t="s">
        <v>442</v>
      </c>
      <c r="K146" t="s">
        <v>444</v>
      </c>
    </row>
    <row r="147" spans="1:11">
      <c r="A147" t="s">
        <v>61</v>
      </c>
      <c r="B147" s="2">
        <v>240023</v>
      </c>
      <c r="C147" t="s">
        <v>445</v>
      </c>
      <c r="D147" t="s">
        <v>447</v>
      </c>
      <c r="E147" t="s">
        <v>431</v>
      </c>
      <c r="F147" t="s">
        <v>12</v>
      </c>
      <c r="G147" t="s">
        <v>432</v>
      </c>
      <c r="H147" t="s">
        <v>433</v>
      </c>
      <c r="I147" t="s">
        <v>434</v>
      </c>
      <c r="J147" t="s">
        <v>442</v>
      </c>
      <c r="K147" t="s">
        <v>584</v>
      </c>
    </row>
    <row r="148" spans="1:11">
      <c r="A148" t="s">
        <v>61</v>
      </c>
      <c r="B148" s="2">
        <v>0</v>
      </c>
      <c r="C148" t="s">
        <v>465</v>
      </c>
      <c r="D148" t="s">
        <v>439</v>
      </c>
      <c r="E148" t="s">
        <v>431</v>
      </c>
      <c r="F148" t="s">
        <v>439</v>
      </c>
      <c r="G148" t="s">
        <v>432</v>
      </c>
      <c r="H148" t="s">
        <v>433</v>
      </c>
      <c r="I148" t="s">
        <v>434</v>
      </c>
      <c r="J148" t="s">
        <v>435</v>
      </c>
    </row>
    <row r="149" spans="1:11">
      <c r="A149" t="s">
        <v>61</v>
      </c>
      <c r="B149" s="2">
        <v>9.6999999999999993</v>
      </c>
      <c r="C149" t="s">
        <v>480</v>
      </c>
      <c r="D149" t="s">
        <v>451</v>
      </c>
      <c r="E149" t="s">
        <v>431</v>
      </c>
      <c r="F149" t="s">
        <v>381</v>
      </c>
      <c r="G149" t="s">
        <v>432</v>
      </c>
      <c r="H149" t="s">
        <v>433</v>
      </c>
      <c r="I149" t="s">
        <v>434</v>
      </c>
      <c r="J149" t="s">
        <v>435</v>
      </c>
    </row>
    <row r="150" spans="1:11">
      <c r="A150" t="s">
        <v>61</v>
      </c>
      <c r="B150" s="2">
        <v>60269</v>
      </c>
      <c r="C150" t="s">
        <v>480</v>
      </c>
      <c r="D150" t="s">
        <v>451</v>
      </c>
      <c r="E150" t="s">
        <v>431</v>
      </c>
      <c r="F150" t="s">
        <v>381</v>
      </c>
      <c r="G150" t="s">
        <v>432</v>
      </c>
      <c r="H150" t="s">
        <v>433</v>
      </c>
      <c r="I150" t="s">
        <v>434</v>
      </c>
      <c r="J150" t="s">
        <v>442</v>
      </c>
      <c r="K150" t="s">
        <v>443</v>
      </c>
    </row>
    <row r="151" spans="1:11">
      <c r="A151" t="s">
        <v>61</v>
      </c>
      <c r="B151" s="2">
        <v>126670</v>
      </c>
      <c r="C151" t="s">
        <v>480</v>
      </c>
      <c r="D151" t="s">
        <v>451</v>
      </c>
      <c r="E151" t="s">
        <v>431</v>
      </c>
      <c r="F151" t="s">
        <v>381</v>
      </c>
      <c r="G151" t="s">
        <v>432</v>
      </c>
      <c r="H151" t="s">
        <v>433</v>
      </c>
      <c r="I151" t="s">
        <v>434</v>
      </c>
      <c r="J151" t="s">
        <v>442</v>
      </c>
      <c r="K151" t="s">
        <v>444</v>
      </c>
    </row>
    <row r="152" spans="1:11">
      <c r="A152" t="s">
        <v>61</v>
      </c>
      <c r="B152" s="2">
        <v>0</v>
      </c>
      <c r="C152" t="s">
        <v>50</v>
      </c>
      <c r="D152" t="s">
        <v>470</v>
      </c>
      <c r="E152" t="s">
        <v>431</v>
      </c>
      <c r="F152" t="s">
        <v>470</v>
      </c>
      <c r="G152" t="s">
        <v>432</v>
      </c>
      <c r="H152" t="s">
        <v>433</v>
      </c>
      <c r="I152" t="s">
        <v>434</v>
      </c>
      <c r="J152" t="s">
        <v>435</v>
      </c>
    </row>
    <row r="153" spans="1:11">
      <c r="A153" t="s">
        <v>61</v>
      </c>
      <c r="B153" s="2">
        <v>15.34</v>
      </c>
      <c r="C153" t="s">
        <v>463</v>
      </c>
      <c r="D153" t="s">
        <v>440</v>
      </c>
      <c r="E153" t="s">
        <v>431</v>
      </c>
      <c r="F153" t="s">
        <v>441</v>
      </c>
      <c r="G153" t="s">
        <v>432</v>
      </c>
      <c r="H153" t="s">
        <v>433</v>
      </c>
      <c r="I153" t="s">
        <v>434</v>
      </c>
      <c r="J153" t="s">
        <v>435</v>
      </c>
    </row>
    <row r="154" spans="1:11">
      <c r="A154" t="s">
        <v>61</v>
      </c>
      <c r="B154" s="2">
        <v>95342</v>
      </c>
      <c r="C154" t="s">
        <v>463</v>
      </c>
      <c r="D154" t="s">
        <v>440</v>
      </c>
      <c r="E154" t="s">
        <v>431</v>
      </c>
      <c r="F154" t="s">
        <v>441</v>
      </c>
      <c r="G154" t="s">
        <v>432</v>
      </c>
      <c r="H154" t="s">
        <v>433</v>
      </c>
      <c r="I154" t="s">
        <v>434</v>
      </c>
      <c r="J154" t="s">
        <v>442</v>
      </c>
      <c r="K154" t="s">
        <v>443</v>
      </c>
    </row>
    <row r="155" spans="1:11">
      <c r="A155" t="s">
        <v>61</v>
      </c>
      <c r="B155" s="2">
        <v>200573</v>
      </c>
      <c r="C155" t="s">
        <v>463</v>
      </c>
      <c r="D155" t="s">
        <v>440</v>
      </c>
      <c r="E155" t="s">
        <v>431</v>
      </c>
      <c r="F155" t="s">
        <v>441</v>
      </c>
      <c r="G155" t="s">
        <v>432</v>
      </c>
      <c r="H155" t="s">
        <v>433</v>
      </c>
      <c r="I155" t="s">
        <v>434</v>
      </c>
      <c r="J155" t="s">
        <v>442</v>
      </c>
      <c r="K155" t="s">
        <v>444</v>
      </c>
    </row>
    <row r="156" spans="1:11">
      <c r="A156" t="s">
        <v>61</v>
      </c>
      <c r="B156" s="2">
        <v>334032</v>
      </c>
      <c r="C156" t="s">
        <v>463</v>
      </c>
      <c r="D156" t="s">
        <v>440</v>
      </c>
      <c r="E156" t="s">
        <v>431</v>
      </c>
      <c r="F156" t="s">
        <v>441</v>
      </c>
      <c r="G156" t="s">
        <v>432</v>
      </c>
      <c r="H156" t="s">
        <v>433</v>
      </c>
      <c r="I156" t="s">
        <v>434</v>
      </c>
      <c r="J156" t="s">
        <v>442</v>
      </c>
      <c r="K156" t="s">
        <v>584</v>
      </c>
    </row>
    <row r="157" spans="1:11">
      <c r="A157" t="s">
        <v>61</v>
      </c>
      <c r="B157" s="2">
        <v>0</v>
      </c>
      <c r="C157" t="s">
        <v>463</v>
      </c>
      <c r="D157" t="s">
        <v>439</v>
      </c>
      <c r="E157" t="s">
        <v>431</v>
      </c>
      <c r="F157" t="s">
        <v>439</v>
      </c>
      <c r="G157" t="s">
        <v>432</v>
      </c>
      <c r="H157" t="s">
        <v>433</v>
      </c>
      <c r="I157" t="s">
        <v>434</v>
      </c>
      <c r="J157" t="s">
        <v>435</v>
      </c>
    </row>
    <row r="158" spans="1:11">
      <c r="A158" t="s">
        <v>61</v>
      </c>
      <c r="B158" s="2">
        <v>0</v>
      </c>
      <c r="C158" t="s">
        <v>477</v>
      </c>
      <c r="D158" t="s">
        <v>439</v>
      </c>
      <c r="E158" t="s">
        <v>431</v>
      </c>
      <c r="F158" t="s">
        <v>439</v>
      </c>
      <c r="G158" t="s">
        <v>432</v>
      </c>
      <c r="H158" t="s">
        <v>433</v>
      </c>
      <c r="I158" t="s">
        <v>434</v>
      </c>
      <c r="J158" t="s">
        <v>435</v>
      </c>
    </row>
    <row r="159" spans="1:11">
      <c r="A159" t="s">
        <v>61</v>
      </c>
      <c r="B159" s="2">
        <v>9.6180000000000003</v>
      </c>
      <c r="C159" t="s">
        <v>463</v>
      </c>
      <c r="D159" t="s">
        <v>451</v>
      </c>
      <c r="E159" t="s">
        <v>431</v>
      </c>
      <c r="F159" t="s">
        <v>381</v>
      </c>
      <c r="G159" t="s">
        <v>432</v>
      </c>
      <c r="H159" t="s">
        <v>433</v>
      </c>
      <c r="I159" t="s">
        <v>434</v>
      </c>
      <c r="J159" t="s">
        <v>435</v>
      </c>
    </row>
    <row r="160" spans="1:11">
      <c r="A160" t="s">
        <v>61</v>
      </c>
      <c r="B160" s="2">
        <v>56003</v>
      </c>
      <c r="C160" t="s">
        <v>463</v>
      </c>
      <c r="D160" t="s">
        <v>451</v>
      </c>
      <c r="E160" t="s">
        <v>431</v>
      </c>
      <c r="F160" t="s">
        <v>381</v>
      </c>
      <c r="G160" t="s">
        <v>432</v>
      </c>
      <c r="H160" t="s">
        <v>433</v>
      </c>
      <c r="I160" t="s">
        <v>434</v>
      </c>
      <c r="J160" t="s">
        <v>442</v>
      </c>
      <c r="K160" t="s">
        <v>443</v>
      </c>
    </row>
    <row r="161" spans="1:11">
      <c r="A161" t="s">
        <v>61</v>
      </c>
      <c r="B161" s="2">
        <v>118014</v>
      </c>
      <c r="C161" t="s">
        <v>463</v>
      </c>
      <c r="D161" t="s">
        <v>451</v>
      </c>
      <c r="E161" t="s">
        <v>431</v>
      </c>
      <c r="F161" t="s">
        <v>381</v>
      </c>
      <c r="G161" t="s">
        <v>432</v>
      </c>
      <c r="H161" t="s">
        <v>433</v>
      </c>
      <c r="I161" t="s">
        <v>434</v>
      </c>
      <c r="J161" t="s">
        <v>442</v>
      </c>
      <c r="K161" t="s">
        <v>444</v>
      </c>
    </row>
    <row r="162" spans="1:11">
      <c r="A162" t="s">
        <v>61</v>
      </c>
      <c r="B162" s="2">
        <v>11.5</v>
      </c>
      <c r="C162" t="s">
        <v>481</v>
      </c>
      <c r="D162" t="s">
        <v>447</v>
      </c>
      <c r="E162" t="s">
        <v>431</v>
      </c>
      <c r="F162" t="s">
        <v>12</v>
      </c>
      <c r="G162" t="s">
        <v>432</v>
      </c>
      <c r="H162" t="s">
        <v>433</v>
      </c>
      <c r="I162" t="s">
        <v>434</v>
      </c>
      <c r="J162" t="s">
        <v>435</v>
      </c>
    </row>
    <row r="163" spans="1:11">
      <c r="A163" t="s">
        <v>61</v>
      </c>
      <c r="B163" s="2">
        <v>71306</v>
      </c>
      <c r="C163" t="s">
        <v>481</v>
      </c>
      <c r="D163" t="s">
        <v>447</v>
      </c>
      <c r="E163" t="s">
        <v>431</v>
      </c>
      <c r="F163" t="s">
        <v>12</v>
      </c>
      <c r="G163" t="s">
        <v>432</v>
      </c>
      <c r="H163" t="s">
        <v>433</v>
      </c>
      <c r="I163" t="s">
        <v>434</v>
      </c>
      <c r="J163" t="s">
        <v>442</v>
      </c>
      <c r="K163" t="s">
        <v>443</v>
      </c>
    </row>
    <row r="164" spans="1:11">
      <c r="A164" t="s">
        <v>61</v>
      </c>
      <c r="B164" s="2">
        <v>149954</v>
      </c>
      <c r="C164" t="s">
        <v>481</v>
      </c>
      <c r="D164" t="s">
        <v>447</v>
      </c>
      <c r="E164" t="s">
        <v>431</v>
      </c>
      <c r="F164" t="s">
        <v>12</v>
      </c>
      <c r="G164" t="s">
        <v>432</v>
      </c>
      <c r="H164" t="s">
        <v>433</v>
      </c>
      <c r="I164" t="s">
        <v>434</v>
      </c>
      <c r="J164" t="s">
        <v>442</v>
      </c>
      <c r="K164" t="s">
        <v>444</v>
      </c>
    </row>
    <row r="165" spans="1:11">
      <c r="A165" t="s">
        <v>61</v>
      </c>
      <c r="B165" s="2">
        <v>249923</v>
      </c>
      <c r="C165" t="s">
        <v>481</v>
      </c>
      <c r="D165" t="s">
        <v>447</v>
      </c>
      <c r="E165" t="s">
        <v>431</v>
      </c>
      <c r="F165" t="s">
        <v>12</v>
      </c>
      <c r="G165" t="s">
        <v>432</v>
      </c>
      <c r="H165" t="s">
        <v>433</v>
      </c>
      <c r="I165" t="s">
        <v>434</v>
      </c>
      <c r="J165" t="s">
        <v>442</v>
      </c>
      <c r="K165" t="s">
        <v>584</v>
      </c>
    </row>
    <row r="166" spans="1:11">
      <c r="A166" t="s">
        <v>61</v>
      </c>
      <c r="B166" s="2">
        <v>8.74</v>
      </c>
      <c r="C166" t="s">
        <v>457</v>
      </c>
      <c r="D166" t="s">
        <v>451</v>
      </c>
      <c r="E166" t="s">
        <v>431</v>
      </c>
      <c r="F166" t="s">
        <v>381</v>
      </c>
      <c r="G166" t="s">
        <v>432</v>
      </c>
      <c r="H166" t="s">
        <v>433</v>
      </c>
      <c r="I166" t="s">
        <v>434</v>
      </c>
      <c r="J166" t="s">
        <v>435</v>
      </c>
    </row>
    <row r="167" spans="1:11">
      <c r="A167" t="s">
        <v>61</v>
      </c>
      <c r="B167" s="2">
        <v>54400</v>
      </c>
      <c r="C167" t="s">
        <v>457</v>
      </c>
      <c r="D167" t="s">
        <v>451</v>
      </c>
      <c r="E167" t="s">
        <v>431</v>
      </c>
      <c r="F167" t="s">
        <v>381</v>
      </c>
      <c r="G167" t="s">
        <v>432</v>
      </c>
      <c r="H167" t="s">
        <v>433</v>
      </c>
      <c r="I167" t="s">
        <v>434</v>
      </c>
      <c r="J167" t="s">
        <v>442</v>
      </c>
      <c r="K167" t="s">
        <v>443</v>
      </c>
    </row>
    <row r="168" spans="1:11">
      <c r="A168" t="s">
        <v>61</v>
      </c>
      <c r="B168" s="2">
        <v>114844</v>
      </c>
      <c r="C168" t="s">
        <v>457</v>
      </c>
      <c r="D168" t="s">
        <v>451</v>
      </c>
      <c r="E168" t="s">
        <v>431</v>
      </c>
      <c r="F168" t="s">
        <v>381</v>
      </c>
      <c r="G168" t="s">
        <v>432</v>
      </c>
      <c r="H168" t="s">
        <v>433</v>
      </c>
      <c r="I168" t="s">
        <v>434</v>
      </c>
      <c r="J168" t="s">
        <v>442</v>
      </c>
      <c r="K168" t="s">
        <v>444</v>
      </c>
    </row>
    <row r="169" spans="1:11">
      <c r="A169" t="s">
        <v>61</v>
      </c>
      <c r="B169" s="2">
        <v>0</v>
      </c>
      <c r="C169" t="s">
        <v>436</v>
      </c>
      <c r="D169" t="s">
        <v>482</v>
      </c>
      <c r="E169" t="s">
        <v>431</v>
      </c>
      <c r="F169" t="s">
        <v>483</v>
      </c>
      <c r="G169" t="s">
        <v>432</v>
      </c>
      <c r="H169" t="s">
        <v>433</v>
      </c>
      <c r="I169" t="s">
        <v>434</v>
      </c>
      <c r="J169" t="s">
        <v>435</v>
      </c>
    </row>
    <row r="170" spans="1:11">
      <c r="A170" t="s">
        <v>61</v>
      </c>
      <c r="B170" s="2">
        <v>0</v>
      </c>
      <c r="C170" t="s">
        <v>484</v>
      </c>
      <c r="D170" t="s">
        <v>439</v>
      </c>
      <c r="E170" t="s">
        <v>431</v>
      </c>
      <c r="F170" t="s">
        <v>439</v>
      </c>
      <c r="G170" t="s">
        <v>432</v>
      </c>
      <c r="H170" t="s">
        <v>433</v>
      </c>
      <c r="I170" t="s">
        <v>434</v>
      </c>
      <c r="J170" t="s">
        <v>435</v>
      </c>
    </row>
    <row r="171" spans="1:11">
      <c r="A171" t="s">
        <v>61</v>
      </c>
      <c r="B171" s="2">
        <v>21.671669999999999</v>
      </c>
      <c r="C171" t="s">
        <v>50</v>
      </c>
      <c r="D171" t="s">
        <v>469</v>
      </c>
      <c r="E171" t="s">
        <v>431</v>
      </c>
      <c r="F171" t="s">
        <v>382</v>
      </c>
      <c r="G171" t="s">
        <v>432</v>
      </c>
      <c r="H171" t="s">
        <v>433</v>
      </c>
      <c r="I171" t="s">
        <v>434</v>
      </c>
      <c r="J171" t="s">
        <v>435</v>
      </c>
    </row>
    <row r="172" spans="1:11">
      <c r="A172" t="s">
        <v>61</v>
      </c>
      <c r="B172" s="2">
        <v>141741</v>
      </c>
      <c r="C172" t="s">
        <v>50</v>
      </c>
      <c r="D172" t="s">
        <v>469</v>
      </c>
      <c r="E172" t="s">
        <v>431</v>
      </c>
      <c r="F172" t="s">
        <v>382</v>
      </c>
      <c r="G172" t="s">
        <v>432</v>
      </c>
      <c r="H172" t="s">
        <v>433</v>
      </c>
      <c r="I172" t="s">
        <v>434</v>
      </c>
      <c r="J172" t="s">
        <v>442</v>
      </c>
      <c r="K172" t="s">
        <v>443</v>
      </c>
    </row>
    <row r="173" spans="1:11">
      <c r="A173" t="s">
        <v>61</v>
      </c>
      <c r="B173" s="2">
        <v>307739</v>
      </c>
      <c r="C173" t="s">
        <v>50</v>
      </c>
      <c r="D173" t="s">
        <v>469</v>
      </c>
      <c r="E173" t="s">
        <v>431</v>
      </c>
      <c r="F173" t="s">
        <v>382</v>
      </c>
      <c r="G173" t="s">
        <v>432</v>
      </c>
      <c r="H173" t="s">
        <v>433</v>
      </c>
      <c r="I173" t="s">
        <v>434</v>
      </c>
      <c r="J173" t="s">
        <v>442</v>
      </c>
      <c r="K173" t="s">
        <v>444</v>
      </c>
    </row>
    <row r="174" spans="1:11">
      <c r="A174" t="s">
        <v>61</v>
      </c>
      <c r="B174" s="2">
        <v>512898</v>
      </c>
      <c r="C174" t="s">
        <v>50</v>
      </c>
      <c r="D174" t="s">
        <v>469</v>
      </c>
      <c r="E174" t="s">
        <v>431</v>
      </c>
      <c r="F174" t="s">
        <v>382</v>
      </c>
      <c r="G174" t="s">
        <v>432</v>
      </c>
      <c r="H174" t="s">
        <v>433</v>
      </c>
      <c r="I174" t="s">
        <v>434</v>
      </c>
      <c r="J174" t="s">
        <v>442</v>
      </c>
      <c r="K174" t="s">
        <v>584</v>
      </c>
    </row>
    <row r="175" spans="1:11">
      <c r="A175" t="s">
        <v>61</v>
      </c>
      <c r="B175" s="2">
        <v>0</v>
      </c>
      <c r="C175" t="s">
        <v>466</v>
      </c>
      <c r="D175" t="s">
        <v>458</v>
      </c>
      <c r="E175" t="s">
        <v>431</v>
      </c>
      <c r="F175" t="s">
        <v>458</v>
      </c>
      <c r="G175" t="s">
        <v>432</v>
      </c>
      <c r="H175" t="s">
        <v>433</v>
      </c>
      <c r="I175" t="s">
        <v>434</v>
      </c>
      <c r="J175" t="s">
        <v>435</v>
      </c>
    </row>
    <row r="176" spans="1:11">
      <c r="A176" t="s">
        <v>61</v>
      </c>
      <c r="B176" s="2">
        <v>9.1999999999999993</v>
      </c>
      <c r="C176" t="s">
        <v>477</v>
      </c>
      <c r="D176" t="s">
        <v>447</v>
      </c>
      <c r="E176" t="s">
        <v>431</v>
      </c>
      <c r="F176" t="s">
        <v>12</v>
      </c>
      <c r="G176" t="s">
        <v>432</v>
      </c>
      <c r="H176" t="s">
        <v>433</v>
      </c>
      <c r="I176" t="s">
        <v>434</v>
      </c>
      <c r="J176" t="s">
        <v>435</v>
      </c>
    </row>
    <row r="177" spans="1:11">
      <c r="A177" t="s">
        <v>61</v>
      </c>
      <c r="B177" s="2">
        <v>57028</v>
      </c>
      <c r="C177" t="s">
        <v>477</v>
      </c>
      <c r="D177" t="s">
        <v>447</v>
      </c>
      <c r="E177" t="s">
        <v>431</v>
      </c>
      <c r="F177" t="s">
        <v>12</v>
      </c>
      <c r="G177" t="s">
        <v>432</v>
      </c>
      <c r="H177" t="s">
        <v>433</v>
      </c>
      <c r="I177" t="s">
        <v>434</v>
      </c>
      <c r="J177" t="s">
        <v>442</v>
      </c>
      <c r="K177" t="s">
        <v>443</v>
      </c>
    </row>
    <row r="178" spans="1:11">
      <c r="A178" t="s">
        <v>61</v>
      </c>
      <c r="B178" s="2">
        <v>120100</v>
      </c>
      <c r="C178" t="s">
        <v>477</v>
      </c>
      <c r="D178" t="s">
        <v>447</v>
      </c>
      <c r="E178" t="s">
        <v>431</v>
      </c>
      <c r="F178" t="s">
        <v>12</v>
      </c>
      <c r="G178" t="s">
        <v>432</v>
      </c>
      <c r="H178" t="s">
        <v>433</v>
      </c>
      <c r="I178" t="s">
        <v>434</v>
      </c>
      <c r="J178" t="s">
        <v>442</v>
      </c>
      <c r="K178" t="s">
        <v>444</v>
      </c>
    </row>
    <row r="179" spans="1:11">
      <c r="A179" t="s">
        <v>61</v>
      </c>
      <c r="B179" s="2">
        <v>200167</v>
      </c>
      <c r="C179" t="s">
        <v>477</v>
      </c>
      <c r="D179" t="s">
        <v>447</v>
      </c>
      <c r="E179" t="s">
        <v>431</v>
      </c>
      <c r="F179" t="s">
        <v>12</v>
      </c>
      <c r="G179" t="s">
        <v>432</v>
      </c>
      <c r="H179" t="s">
        <v>433</v>
      </c>
      <c r="I179" t="s">
        <v>434</v>
      </c>
      <c r="J179" t="s">
        <v>442</v>
      </c>
      <c r="K179" t="s">
        <v>584</v>
      </c>
    </row>
    <row r="180" spans="1:11">
      <c r="A180" t="s">
        <v>61</v>
      </c>
      <c r="B180" s="2">
        <v>10.0266</v>
      </c>
      <c r="C180" t="s">
        <v>472</v>
      </c>
      <c r="D180" t="s">
        <v>451</v>
      </c>
      <c r="E180" t="s">
        <v>431</v>
      </c>
      <c r="F180" t="s">
        <v>381</v>
      </c>
      <c r="G180" t="s">
        <v>432</v>
      </c>
      <c r="H180" t="s">
        <v>433</v>
      </c>
      <c r="I180" t="s">
        <v>434</v>
      </c>
      <c r="J180" t="s">
        <v>435</v>
      </c>
    </row>
    <row r="181" spans="1:11">
      <c r="A181" t="s">
        <v>61</v>
      </c>
      <c r="B181" s="2">
        <v>62197</v>
      </c>
      <c r="C181" t="s">
        <v>472</v>
      </c>
      <c r="D181" t="s">
        <v>451</v>
      </c>
      <c r="E181" t="s">
        <v>431</v>
      </c>
      <c r="F181" t="s">
        <v>381</v>
      </c>
      <c r="G181" t="s">
        <v>432</v>
      </c>
      <c r="H181" t="s">
        <v>433</v>
      </c>
      <c r="I181" t="s">
        <v>434</v>
      </c>
      <c r="J181" t="s">
        <v>442</v>
      </c>
      <c r="K181" t="s">
        <v>443</v>
      </c>
    </row>
    <row r="182" spans="1:11">
      <c r="A182" t="s">
        <v>61</v>
      </c>
      <c r="B182" s="2">
        <v>130803</v>
      </c>
      <c r="C182" t="s">
        <v>472</v>
      </c>
      <c r="D182" t="s">
        <v>451</v>
      </c>
      <c r="E182" t="s">
        <v>431</v>
      </c>
      <c r="F182" t="s">
        <v>381</v>
      </c>
      <c r="G182" t="s">
        <v>432</v>
      </c>
      <c r="H182" t="s">
        <v>433</v>
      </c>
      <c r="I182" t="s">
        <v>434</v>
      </c>
      <c r="J182" t="s">
        <v>442</v>
      </c>
      <c r="K182" t="s">
        <v>444</v>
      </c>
    </row>
    <row r="183" spans="1:11">
      <c r="A183" t="s">
        <v>61</v>
      </c>
      <c r="B183" s="2">
        <v>0</v>
      </c>
      <c r="C183" t="s">
        <v>511</v>
      </c>
      <c r="D183" t="s">
        <v>458</v>
      </c>
      <c r="E183" t="s">
        <v>431</v>
      </c>
      <c r="F183" t="s">
        <v>458</v>
      </c>
      <c r="G183" t="s">
        <v>432</v>
      </c>
      <c r="H183" t="s">
        <v>433</v>
      </c>
      <c r="I183" t="s">
        <v>434</v>
      </c>
      <c r="J183" t="s">
        <v>435</v>
      </c>
    </row>
    <row r="184" spans="1:11">
      <c r="A184" t="s">
        <v>61</v>
      </c>
      <c r="B184" s="2">
        <v>0</v>
      </c>
      <c r="C184" t="s">
        <v>455</v>
      </c>
      <c r="D184" t="s">
        <v>458</v>
      </c>
      <c r="E184" t="s">
        <v>431</v>
      </c>
      <c r="F184" t="s">
        <v>458</v>
      </c>
      <c r="G184" t="s">
        <v>432</v>
      </c>
      <c r="H184" t="s">
        <v>433</v>
      </c>
      <c r="I184" t="s">
        <v>434</v>
      </c>
      <c r="J184" t="s">
        <v>435</v>
      </c>
    </row>
    <row r="185" spans="1:11">
      <c r="A185" t="s">
        <v>61</v>
      </c>
      <c r="B185" s="2">
        <v>0</v>
      </c>
      <c r="C185" t="s">
        <v>50</v>
      </c>
      <c r="D185" t="s">
        <v>458</v>
      </c>
      <c r="E185" t="s">
        <v>431</v>
      </c>
      <c r="F185" t="s">
        <v>458</v>
      </c>
      <c r="G185" t="s">
        <v>432</v>
      </c>
      <c r="H185" t="s">
        <v>433</v>
      </c>
      <c r="I185" t="s">
        <v>434</v>
      </c>
      <c r="J185" t="s">
        <v>435</v>
      </c>
    </row>
    <row r="186" spans="1:11">
      <c r="A186" t="s">
        <v>61</v>
      </c>
      <c r="B186" s="2">
        <v>0</v>
      </c>
      <c r="C186" t="s">
        <v>445</v>
      </c>
      <c r="D186" t="s">
        <v>430</v>
      </c>
      <c r="E186" t="s">
        <v>431</v>
      </c>
      <c r="F186" t="s">
        <v>430</v>
      </c>
      <c r="G186" t="s">
        <v>432</v>
      </c>
      <c r="H186" t="s">
        <v>433</v>
      </c>
      <c r="I186" t="s">
        <v>434</v>
      </c>
      <c r="J186" t="s">
        <v>435</v>
      </c>
    </row>
    <row r="187" spans="1:11">
      <c r="A187" t="s">
        <v>61</v>
      </c>
      <c r="B187" s="2">
        <v>0</v>
      </c>
      <c r="C187" t="s">
        <v>50</v>
      </c>
      <c r="D187" t="s">
        <v>430</v>
      </c>
      <c r="E187" t="s">
        <v>431</v>
      </c>
      <c r="F187" t="s">
        <v>430</v>
      </c>
      <c r="G187" t="s">
        <v>432</v>
      </c>
      <c r="H187" t="s">
        <v>433</v>
      </c>
      <c r="I187" t="s">
        <v>434</v>
      </c>
      <c r="J187" t="s">
        <v>435</v>
      </c>
    </row>
    <row r="188" spans="1:11">
      <c r="A188" t="s">
        <v>61</v>
      </c>
      <c r="B188" s="2">
        <v>0</v>
      </c>
      <c r="C188" t="s">
        <v>429</v>
      </c>
      <c r="D188" t="s">
        <v>439</v>
      </c>
      <c r="E188" t="s">
        <v>431</v>
      </c>
      <c r="F188" t="s">
        <v>439</v>
      </c>
      <c r="G188" t="s">
        <v>432</v>
      </c>
      <c r="H188" t="s">
        <v>433</v>
      </c>
      <c r="I188" t="s">
        <v>434</v>
      </c>
      <c r="J188" t="s">
        <v>435</v>
      </c>
    </row>
    <row r="189" spans="1:11">
      <c r="A189" t="s">
        <v>61</v>
      </c>
      <c r="B189" s="2">
        <v>0</v>
      </c>
      <c r="C189" t="s">
        <v>511</v>
      </c>
      <c r="D189" t="s">
        <v>430</v>
      </c>
      <c r="E189" t="s">
        <v>431</v>
      </c>
      <c r="F189" t="s">
        <v>430</v>
      </c>
      <c r="G189" t="s">
        <v>432</v>
      </c>
      <c r="H189" t="s">
        <v>433</v>
      </c>
      <c r="I189" t="s">
        <v>434</v>
      </c>
      <c r="J189" t="s">
        <v>435</v>
      </c>
    </row>
    <row r="190" spans="1:11">
      <c r="A190" t="s">
        <v>61</v>
      </c>
      <c r="B190" s="2">
        <v>21.671669999999999</v>
      </c>
      <c r="C190" t="s">
        <v>463</v>
      </c>
      <c r="D190" t="s">
        <v>469</v>
      </c>
      <c r="E190" t="s">
        <v>431</v>
      </c>
      <c r="F190" t="s">
        <v>382</v>
      </c>
      <c r="G190" t="s">
        <v>432</v>
      </c>
      <c r="H190" t="s">
        <v>433</v>
      </c>
      <c r="I190" t="s">
        <v>434</v>
      </c>
      <c r="J190" t="s">
        <v>435</v>
      </c>
    </row>
    <row r="191" spans="1:11">
      <c r="A191" t="s">
        <v>61</v>
      </c>
      <c r="B191" s="2">
        <v>141741</v>
      </c>
      <c r="C191" t="s">
        <v>463</v>
      </c>
      <c r="D191" t="s">
        <v>469</v>
      </c>
      <c r="E191" t="s">
        <v>431</v>
      </c>
      <c r="F191" t="s">
        <v>382</v>
      </c>
      <c r="G191" t="s">
        <v>432</v>
      </c>
      <c r="H191" t="s">
        <v>433</v>
      </c>
      <c r="I191" t="s">
        <v>434</v>
      </c>
      <c r="J191" t="s">
        <v>442</v>
      </c>
      <c r="K191" t="s">
        <v>443</v>
      </c>
    </row>
    <row r="192" spans="1:11">
      <c r="A192" t="s">
        <v>61</v>
      </c>
      <c r="B192" s="2">
        <v>307739</v>
      </c>
      <c r="C192" t="s">
        <v>463</v>
      </c>
      <c r="D192" t="s">
        <v>469</v>
      </c>
      <c r="E192" t="s">
        <v>431</v>
      </c>
      <c r="F192" t="s">
        <v>382</v>
      </c>
      <c r="G192" t="s">
        <v>432</v>
      </c>
      <c r="H192" t="s">
        <v>433</v>
      </c>
      <c r="I192" t="s">
        <v>434</v>
      </c>
      <c r="J192" t="s">
        <v>442</v>
      </c>
      <c r="K192" t="s">
        <v>444</v>
      </c>
    </row>
    <row r="193" spans="1:11">
      <c r="A193" t="s">
        <v>61</v>
      </c>
      <c r="B193" s="2">
        <v>512898</v>
      </c>
      <c r="C193" t="s">
        <v>463</v>
      </c>
      <c r="D193" t="s">
        <v>469</v>
      </c>
      <c r="E193" t="s">
        <v>431</v>
      </c>
      <c r="F193" t="s">
        <v>382</v>
      </c>
      <c r="G193" t="s">
        <v>432</v>
      </c>
      <c r="H193" t="s">
        <v>433</v>
      </c>
      <c r="I193" t="s">
        <v>434</v>
      </c>
      <c r="J193" t="s">
        <v>442</v>
      </c>
      <c r="K193" t="s">
        <v>584</v>
      </c>
    </row>
    <row r="194" spans="1:11">
      <c r="A194" t="s">
        <v>61</v>
      </c>
      <c r="B194" s="2">
        <v>0</v>
      </c>
      <c r="C194" t="s">
        <v>472</v>
      </c>
      <c r="D194" t="s">
        <v>430</v>
      </c>
      <c r="E194" t="s">
        <v>431</v>
      </c>
      <c r="F194" t="s">
        <v>430</v>
      </c>
      <c r="G194" t="s">
        <v>432</v>
      </c>
      <c r="H194" t="s">
        <v>433</v>
      </c>
      <c r="I194" t="s">
        <v>434</v>
      </c>
      <c r="J194" t="s">
        <v>435</v>
      </c>
    </row>
    <row r="195" spans="1:11">
      <c r="A195" t="s">
        <v>61</v>
      </c>
      <c r="B195" s="2">
        <v>13.22</v>
      </c>
      <c r="C195" t="s">
        <v>477</v>
      </c>
      <c r="D195" t="s">
        <v>440</v>
      </c>
      <c r="E195" t="s">
        <v>431</v>
      </c>
      <c r="F195" t="s">
        <v>441</v>
      </c>
      <c r="G195" t="s">
        <v>432</v>
      </c>
      <c r="H195" t="s">
        <v>433</v>
      </c>
      <c r="I195" t="s">
        <v>434</v>
      </c>
      <c r="J195" t="s">
        <v>435</v>
      </c>
    </row>
    <row r="196" spans="1:11">
      <c r="A196" t="s">
        <v>61</v>
      </c>
      <c r="B196" s="2">
        <v>82191</v>
      </c>
      <c r="C196" t="s">
        <v>477</v>
      </c>
      <c r="D196" t="s">
        <v>440</v>
      </c>
      <c r="E196" t="s">
        <v>431</v>
      </c>
      <c r="F196" t="s">
        <v>441</v>
      </c>
      <c r="G196" t="s">
        <v>432</v>
      </c>
      <c r="H196" t="s">
        <v>433</v>
      </c>
      <c r="I196" t="s">
        <v>434</v>
      </c>
      <c r="J196" t="s">
        <v>442</v>
      </c>
      <c r="K196" t="s">
        <v>443</v>
      </c>
    </row>
    <row r="197" spans="1:11">
      <c r="A197" t="s">
        <v>61</v>
      </c>
      <c r="B197" s="2">
        <v>172908</v>
      </c>
      <c r="C197" t="s">
        <v>477</v>
      </c>
      <c r="D197" t="s">
        <v>440</v>
      </c>
      <c r="E197" t="s">
        <v>431</v>
      </c>
      <c r="F197" t="s">
        <v>441</v>
      </c>
      <c r="G197" t="s">
        <v>432</v>
      </c>
      <c r="H197" t="s">
        <v>433</v>
      </c>
      <c r="I197" t="s">
        <v>434</v>
      </c>
      <c r="J197" t="s">
        <v>442</v>
      </c>
      <c r="K197" t="s">
        <v>444</v>
      </c>
    </row>
    <row r="198" spans="1:11">
      <c r="A198" t="s">
        <v>61</v>
      </c>
      <c r="B198" s="2">
        <v>287965</v>
      </c>
      <c r="C198" t="s">
        <v>477</v>
      </c>
      <c r="D198" t="s">
        <v>440</v>
      </c>
      <c r="E198" t="s">
        <v>431</v>
      </c>
      <c r="F198" t="s">
        <v>441</v>
      </c>
      <c r="G198" t="s">
        <v>432</v>
      </c>
      <c r="H198" t="s">
        <v>433</v>
      </c>
      <c r="I198" t="s">
        <v>434</v>
      </c>
      <c r="J198" t="s">
        <v>442</v>
      </c>
      <c r="K198" t="s">
        <v>584</v>
      </c>
    </row>
    <row r="199" spans="1:11">
      <c r="A199" t="s">
        <v>61</v>
      </c>
      <c r="B199" s="2">
        <v>10.14</v>
      </c>
      <c r="C199" t="s">
        <v>466</v>
      </c>
      <c r="D199" t="s">
        <v>447</v>
      </c>
      <c r="E199" t="s">
        <v>431</v>
      </c>
      <c r="F199" t="s">
        <v>12</v>
      </c>
      <c r="G199" t="s">
        <v>432</v>
      </c>
      <c r="H199" t="s">
        <v>433</v>
      </c>
      <c r="I199" t="s">
        <v>434</v>
      </c>
      <c r="J199" t="s">
        <v>435</v>
      </c>
    </row>
    <row r="200" spans="1:11">
      <c r="A200" t="s">
        <v>61</v>
      </c>
      <c r="B200" s="2">
        <v>62951</v>
      </c>
      <c r="C200" t="s">
        <v>466</v>
      </c>
      <c r="D200" t="s">
        <v>447</v>
      </c>
      <c r="E200" t="s">
        <v>431</v>
      </c>
      <c r="F200" t="s">
        <v>12</v>
      </c>
      <c r="G200" t="s">
        <v>432</v>
      </c>
      <c r="H200" t="s">
        <v>433</v>
      </c>
      <c r="I200" t="s">
        <v>434</v>
      </c>
      <c r="J200" t="s">
        <v>442</v>
      </c>
      <c r="K200" t="s">
        <v>443</v>
      </c>
    </row>
    <row r="201" spans="1:11">
      <c r="A201" t="s">
        <v>61</v>
      </c>
      <c r="B201" s="2">
        <v>132660</v>
      </c>
      <c r="C201" t="s">
        <v>466</v>
      </c>
      <c r="D201" t="s">
        <v>447</v>
      </c>
      <c r="E201" t="s">
        <v>431</v>
      </c>
      <c r="F201" t="s">
        <v>12</v>
      </c>
      <c r="G201" t="s">
        <v>432</v>
      </c>
      <c r="H201" t="s">
        <v>433</v>
      </c>
      <c r="I201" t="s">
        <v>434</v>
      </c>
      <c r="J201" t="s">
        <v>442</v>
      </c>
      <c r="K201" t="s">
        <v>444</v>
      </c>
    </row>
    <row r="202" spans="1:11">
      <c r="A202" t="s">
        <v>61</v>
      </c>
      <c r="B202" s="2">
        <v>221100</v>
      </c>
      <c r="C202" t="s">
        <v>466</v>
      </c>
      <c r="D202" t="s">
        <v>447</v>
      </c>
      <c r="E202" t="s">
        <v>431</v>
      </c>
      <c r="F202" t="s">
        <v>12</v>
      </c>
      <c r="G202" t="s">
        <v>432</v>
      </c>
      <c r="H202" t="s">
        <v>433</v>
      </c>
      <c r="I202" t="s">
        <v>434</v>
      </c>
      <c r="J202" t="s">
        <v>442</v>
      </c>
      <c r="K202" t="s">
        <v>584</v>
      </c>
    </row>
    <row r="203" spans="1:11">
      <c r="A203" t="s">
        <v>61</v>
      </c>
      <c r="B203" s="2">
        <v>0</v>
      </c>
      <c r="C203" t="s">
        <v>485</v>
      </c>
      <c r="D203" t="s">
        <v>439</v>
      </c>
      <c r="E203" t="s">
        <v>431</v>
      </c>
      <c r="F203" t="s">
        <v>439</v>
      </c>
      <c r="G203" t="s">
        <v>432</v>
      </c>
      <c r="H203" t="s">
        <v>433</v>
      </c>
      <c r="I203" t="s">
        <v>434</v>
      </c>
      <c r="J203" t="s">
        <v>435</v>
      </c>
    </row>
    <row r="204" spans="1:11">
      <c r="A204" t="s">
        <v>61</v>
      </c>
      <c r="B204" s="2">
        <v>0</v>
      </c>
      <c r="C204" t="s">
        <v>472</v>
      </c>
      <c r="D204" t="s">
        <v>458</v>
      </c>
      <c r="E204" t="s">
        <v>431</v>
      </c>
      <c r="F204" t="s">
        <v>458</v>
      </c>
      <c r="G204" t="s">
        <v>432</v>
      </c>
      <c r="H204" t="s">
        <v>433</v>
      </c>
      <c r="I204" t="s">
        <v>434</v>
      </c>
      <c r="J204" t="s">
        <v>435</v>
      </c>
    </row>
    <row r="205" spans="1:11">
      <c r="A205" t="s">
        <v>61</v>
      </c>
      <c r="B205" s="2">
        <v>0</v>
      </c>
      <c r="C205" t="s">
        <v>481</v>
      </c>
      <c r="D205" t="s">
        <v>458</v>
      </c>
      <c r="E205" t="s">
        <v>431</v>
      </c>
      <c r="F205" t="s">
        <v>458</v>
      </c>
      <c r="G205" t="s">
        <v>432</v>
      </c>
      <c r="H205" t="s">
        <v>433</v>
      </c>
      <c r="I205" t="s">
        <v>434</v>
      </c>
      <c r="J205" t="s">
        <v>435</v>
      </c>
    </row>
    <row r="206" spans="1:11">
      <c r="A206" t="s">
        <v>61</v>
      </c>
      <c r="B206" s="2">
        <v>15.86</v>
      </c>
      <c r="C206" t="s">
        <v>472</v>
      </c>
      <c r="D206" t="s">
        <v>440</v>
      </c>
      <c r="E206" t="s">
        <v>431</v>
      </c>
      <c r="F206" t="s">
        <v>441</v>
      </c>
      <c r="G206" t="s">
        <v>432</v>
      </c>
      <c r="H206" t="s">
        <v>433</v>
      </c>
      <c r="I206" t="s">
        <v>434</v>
      </c>
      <c r="J206" t="s">
        <v>435</v>
      </c>
    </row>
    <row r="207" spans="1:11">
      <c r="A207" t="s">
        <v>61</v>
      </c>
      <c r="B207" s="2">
        <v>98629</v>
      </c>
      <c r="C207" t="s">
        <v>472</v>
      </c>
      <c r="D207" t="s">
        <v>440</v>
      </c>
      <c r="E207" t="s">
        <v>431</v>
      </c>
      <c r="F207" t="s">
        <v>441</v>
      </c>
      <c r="G207" t="s">
        <v>432</v>
      </c>
      <c r="H207" t="s">
        <v>433</v>
      </c>
      <c r="I207" t="s">
        <v>434</v>
      </c>
      <c r="J207" t="s">
        <v>442</v>
      </c>
      <c r="K207" t="s">
        <v>443</v>
      </c>
    </row>
    <row r="208" spans="1:11">
      <c r="A208" t="s">
        <v>61</v>
      </c>
      <c r="B208" s="2">
        <v>207335</v>
      </c>
      <c r="C208" t="s">
        <v>472</v>
      </c>
      <c r="D208" t="s">
        <v>440</v>
      </c>
      <c r="E208" t="s">
        <v>431</v>
      </c>
      <c r="F208" t="s">
        <v>441</v>
      </c>
      <c r="G208" t="s">
        <v>432</v>
      </c>
      <c r="H208" t="s">
        <v>433</v>
      </c>
      <c r="I208" t="s">
        <v>434</v>
      </c>
      <c r="J208" t="s">
        <v>442</v>
      </c>
      <c r="K208" t="s">
        <v>444</v>
      </c>
    </row>
    <row r="209" spans="1:11">
      <c r="A209" t="s">
        <v>61</v>
      </c>
      <c r="B209" s="2">
        <v>345558</v>
      </c>
      <c r="C209" t="s">
        <v>472</v>
      </c>
      <c r="D209" t="s">
        <v>440</v>
      </c>
      <c r="E209" t="s">
        <v>431</v>
      </c>
      <c r="F209" t="s">
        <v>441</v>
      </c>
      <c r="G209" t="s">
        <v>432</v>
      </c>
      <c r="H209" t="s">
        <v>433</v>
      </c>
      <c r="I209" t="s">
        <v>434</v>
      </c>
      <c r="J209" t="s">
        <v>442</v>
      </c>
      <c r="K209" t="s">
        <v>584</v>
      </c>
    </row>
    <row r="210" spans="1:11">
      <c r="A210" t="s">
        <v>61</v>
      </c>
      <c r="B210" s="2">
        <v>21.042000000000002</v>
      </c>
      <c r="C210" t="s">
        <v>454</v>
      </c>
      <c r="D210" t="s">
        <v>469</v>
      </c>
      <c r="E210" t="s">
        <v>431</v>
      </c>
      <c r="F210" t="s">
        <v>382</v>
      </c>
      <c r="G210" t="s">
        <v>432</v>
      </c>
      <c r="H210" t="s">
        <v>433</v>
      </c>
      <c r="I210" t="s">
        <v>434</v>
      </c>
      <c r="J210" t="s">
        <v>435</v>
      </c>
    </row>
    <row r="211" spans="1:11">
      <c r="A211" t="s">
        <v>61</v>
      </c>
      <c r="B211" s="2">
        <v>137313</v>
      </c>
      <c r="C211" t="s">
        <v>454</v>
      </c>
      <c r="D211" t="s">
        <v>469</v>
      </c>
      <c r="E211" t="s">
        <v>431</v>
      </c>
      <c r="F211" t="s">
        <v>382</v>
      </c>
      <c r="G211" t="s">
        <v>432</v>
      </c>
      <c r="H211" t="s">
        <v>433</v>
      </c>
      <c r="I211" t="s">
        <v>434</v>
      </c>
      <c r="J211" t="s">
        <v>442</v>
      </c>
      <c r="K211" t="s">
        <v>443</v>
      </c>
    </row>
    <row r="212" spans="1:11">
      <c r="A212" t="s">
        <v>61</v>
      </c>
      <c r="B212" s="2">
        <v>297963</v>
      </c>
      <c r="C212" t="s">
        <v>454</v>
      </c>
      <c r="D212" t="s">
        <v>469</v>
      </c>
      <c r="E212" t="s">
        <v>431</v>
      </c>
      <c r="F212" t="s">
        <v>382</v>
      </c>
      <c r="G212" t="s">
        <v>432</v>
      </c>
      <c r="H212" t="s">
        <v>433</v>
      </c>
      <c r="I212" t="s">
        <v>434</v>
      </c>
      <c r="J212" t="s">
        <v>442</v>
      </c>
      <c r="K212" t="s">
        <v>444</v>
      </c>
    </row>
    <row r="213" spans="1:11">
      <c r="A213" t="s">
        <v>61</v>
      </c>
      <c r="B213" s="2">
        <v>496605</v>
      </c>
      <c r="C213" t="s">
        <v>454</v>
      </c>
      <c r="D213" t="s">
        <v>469</v>
      </c>
      <c r="E213" t="s">
        <v>431</v>
      </c>
      <c r="F213" t="s">
        <v>382</v>
      </c>
      <c r="G213" t="s">
        <v>432</v>
      </c>
      <c r="H213" t="s">
        <v>433</v>
      </c>
      <c r="I213" t="s">
        <v>434</v>
      </c>
      <c r="J213" t="s">
        <v>442</v>
      </c>
      <c r="K213" t="s">
        <v>584</v>
      </c>
    </row>
    <row r="214" spans="1:11">
      <c r="A214" t="s">
        <v>61</v>
      </c>
      <c r="B214" s="2">
        <v>0</v>
      </c>
      <c r="C214" t="s">
        <v>461</v>
      </c>
      <c r="D214" t="s">
        <v>439</v>
      </c>
      <c r="E214" t="s">
        <v>431</v>
      </c>
      <c r="F214" t="s">
        <v>439</v>
      </c>
      <c r="G214" t="s">
        <v>432</v>
      </c>
      <c r="H214" t="s">
        <v>433</v>
      </c>
      <c r="I214" t="s">
        <v>434</v>
      </c>
      <c r="J214" t="s">
        <v>435</v>
      </c>
    </row>
    <row r="215" spans="1:11">
      <c r="A215" t="s">
        <v>61</v>
      </c>
      <c r="B215" s="2">
        <v>10.96</v>
      </c>
      <c r="C215" t="s">
        <v>50</v>
      </c>
      <c r="D215" t="s">
        <v>447</v>
      </c>
      <c r="E215" t="s">
        <v>431</v>
      </c>
      <c r="F215" t="s">
        <v>12</v>
      </c>
      <c r="G215" t="s">
        <v>432</v>
      </c>
      <c r="H215" t="s">
        <v>433</v>
      </c>
      <c r="I215" t="s">
        <v>434</v>
      </c>
      <c r="J215" t="s">
        <v>435</v>
      </c>
    </row>
    <row r="216" spans="1:11">
      <c r="A216" t="s">
        <v>61</v>
      </c>
      <c r="B216" s="2">
        <v>67986</v>
      </c>
      <c r="C216" t="s">
        <v>50</v>
      </c>
      <c r="D216" t="s">
        <v>447</v>
      </c>
      <c r="E216" t="s">
        <v>431</v>
      </c>
      <c r="F216" t="s">
        <v>12</v>
      </c>
      <c r="G216" t="s">
        <v>432</v>
      </c>
      <c r="H216" t="s">
        <v>433</v>
      </c>
      <c r="I216" t="s">
        <v>434</v>
      </c>
      <c r="J216" t="s">
        <v>442</v>
      </c>
      <c r="K216" t="s">
        <v>443</v>
      </c>
    </row>
    <row r="217" spans="1:11">
      <c r="A217" t="s">
        <v>61</v>
      </c>
      <c r="B217" s="2">
        <v>142989</v>
      </c>
      <c r="C217" t="s">
        <v>50</v>
      </c>
      <c r="D217" t="s">
        <v>447</v>
      </c>
      <c r="E217" t="s">
        <v>431</v>
      </c>
      <c r="F217" t="s">
        <v>12</v>
      </c>
      <c r="G217" t="s">
        <v>432</v>
      </c>
      <c r="H217" t="s">
        <v>433</v>
      </c>
      <c r="I217" t="s">
        <v>434</v>
      </c>
      <c r="J217" t="s">
        <v>442</v>
      </c>
      <c r="K217" t="s">
        <v>444</v>
      </c>
    </row>
    <row r="218" spans="1:11">
      <c r="A218" t="s">
        <v>61</v>
      </c>
      <c r="B218" s="2">
        <v>238315</v>
      </c>
      <c r="C218" t="s">
        <v>50</v>
      </c>
      <c r="D218" t="s">
        <v>447</v>
      </c>
      <c r="E218" t="s">
        <v>431</v>
      </c>
      <c r="F218" t="s">
        <v>12</v>
      </c>
      <c r="G218" t="s">
        <v>432</v>
      </c>
      <c r="H218" t="s">
        <v>433</v>
      </c>
      <c r="I218" t="s">
        <v>434</v>
      </c>
      <c r="J218" t="s">
        <v>442</v>
      </c>
      <c r="K218" t="s">
        <v>584</v>
      </c>
    </row>
    <row r="219" spans="1:11">
      <c r="A219" t="s">
        <v>61</v>
      </c>
      <c r="B219" s="2">
        <v>13.22</v>
      </c>
      <c r="C219" t="s">
        <v>453</v>
      </c>
      <c r="D219" t="s">
        <v>440</v>
      </c>
      <c r="E219" t="s">
        <v>431</v>
      </c>
      <c r="F219" t="s">
        <v>441</v>
      </c>
      <c r="G219" t="s">
        <v>432</v>
      </c>
      <c r="H219" t="s">
        <v>433</v>
      </c>
      <c r="I219" t="s">
        <v>434</v>
      </c>
      <c r="J219" t="s">
        <v>435</v>
      </c>
    </row>
    <row r="220" spans="1:11">
      <c r="A220" t="s">
        <v>61</v>
      </c>
      <c r="B220" s="2">
        <v>82191</v>
      </c>
      <c r="C220" t="s">
        <v>453</v>
      </c>
      <c r="D220" t="s">
        <v>440</v>
      </c>
      <c r="E220" t="s">
        <v>431</v>
      </c>
      <c r="F220" t="s">
        <v>441</v>
      </c>
      <c r="G220" t="s">
        <v>432</v>
      </c>
      <c r="H220" t="s">
        <v>433</v>
      </c>
      <c r="I220" t="s">
        <v>434</v>
      </c>
      <c r="J220" t="s">
        <v>442</v>
      </c>
      <c r="K220" t="s">
        <v>443</v>
      </c>
    </row>
    <row r="221" spans="1:11">
      <c r="A221" t="s">
        <v>61</v>
      </c>
      <c r="B221" s="2">
        <v>172779</v>
      </c>
      <c r="C221" t="s">
        <v>453</v>
      </c>
      <c r="D221" t="s">
        <v>440</v>
      </c>
      <c r="E221" t="s">
        <v>431</v>
      </c>
      <c r="F221" t="s">
        <v>441</v>
      </c>
      <c r="G221" t="s">
        <v>432</v>
      </c>
      <c r="H221" t="s">
        <v>433</v>
      </c>
      <c r="I221" t="s">
        <v>434</v>
      </c>
      <c r="J221" t="s">
        <v>442</v>
      </c>
      <c r="K221" t="s">
        <v>444</v>
      </c>
    </row>
    <row r="222" spans="1:11">
      <c r="A222" t="s">
        <v>61</v>
      </c>
      <c r="B222" s="2">
        <v>287965</v>
      </c>
      <c r="C222" t="s">
        <v>453</v>
      </c>
      <c r="D222" t="s">
        <v>440</v>
      </c>
      <c r="E222" t="s">
        <v>431</v>
      </c>
      <c r="F222" t="s">
        <v>441</v>
      </c>
      <c r="G222" t="s">
        <v>432</v>
      </c>
      <c r="H222" t="s">
        <v>433</v>
      </c>
      <c r="I222" t="s">
        <v>434</v>
      </c>
      <c r="J222" t="s">
        <v>442</v>
      </c>
      <c r="K222" t="s">
        <v>584</v>
      </c>
    </row>
    <row r="223" spans="1:11">
      <c r="A223" t="s">
        <v>61</v>
      </c>
      <c r="B223" s="2">
        <v>0</v>
      </c>
      <c r="C223" t="s">
        <v>436</v>
      </c>
      <c r="D223" t="s">
        <v>486</v>
      </c>
      <c r="E223" t="s">
        <v>431</v>
      </c>
      <c r="F223" t="s">
        <v>487</v>
      </c>
      <c r="G223" t="s">
        <v>432</v>
      </c>
      <c r="H223" t="s">
        <v>433</v>
      </c>
      <c r="I223" t="s">
        <v>434</v>
      </c>
      <c r="J223" t="s">
        <v>435</v>
      </c>
    </row>
    <row r="224" spans="1:11">
      <c r="A224" t="s">
        <v>61</v>
      </c>
      <c r="B224" s="2">
        <v>9.1999999999999993</v>
      </c>
      <c r="C224" t="s">
        <v>449</v>
      </c>
      <c r="D224" t="s">
        <v>447</v>
      </c>
      <c r="E224" t="s">
        <v>431</v>
      </c>
      <c r="F224" t="s">
        <v>12</v>
      </c>
      <c r="G224" t="s">
        <v>432</v>
      </c>
      <c r="H224" t="s">
        <v>433</v>
      </c>
      <c r="I224" t="s">
        <v>434</v>
      </c>
      <c r="J224" t="s">
        <v>435</v>
      </c>
    </row>
    <row r="225" spans="1:11">
      <c r="A225" t="s">
        <v>61</v>
      </c>
      <c r="B225" s="2">
        <v>57028</v>
      </c>
      <c r="C225" t="s">
        <v>449</v>
      </c>
      <c r="D225" t="s">
        <v>447</v>
      </c>
      <c r="E225" t="s">
        <v>431</v>
      </c>
      <c r="F225" t="s">
        <v>12</v>
      </c>
      <c r="G225" t="s">
        <v>432</v>
      </c>
      <c r="H225" t="s">
        <v>433</v>
      </c>
      <c r="I225" t="s">
        <v>434</v>
      </c>
      <c r="J225" t="s">
        <v>442</v>
      </c>
      <c r="K225" t="s">
        <v>443</v>
      </c>
    </row>
    <row r="226" spans="1:11">
      <c r="A226" t="s">
        <v>61</v>
      </c>
      <c r="B226" s="2">
        <v>120100</v>
      </c>
      <c r="C226" t="s">
        <v>449</v>
      </c>
      <c r="D226" t="s">
        <v>447</v>
      </c>
      <c r="E226" t="s">
        <v>431</v>
      </c>
      <c r="F226" t="s">
        <v>12</v>
      </c>
      <c r="G226" t="s">
        <v>432</v>
      </c>
      <c r="H226" t="s">
        <v>433</v>
      </c>
      <c r="I226" t="s">
        <v>434</v>
      </c>
      <c r="J226" t="s">
        <v>442</v>
      </c>
      <c r="K226" t="s">
        <v>444</v>
      </c>
    </row>
    <row r="227" spans="1:11">
      <c r="A227" t="s">
        <v>61</v>
      </c>
      <c r="B227" s="2">
        <v>200167</v>
      </c>
      <c r="C227" t="s">
        <v>449</v>
      </c>
      <c r="D227" t="s">
        <v>447</v>
      </c>
      <c r="E227" t="s">
        <v>431</v>
      </c>
      <c r="F227" t="s">
        <v>12</v>
      </c>
      <c r="G227" t="s">
        <v>432</v>
      </c>
      <c r="H227" t="s">
        <v>433</v>
      </c>
      <c r="I227" t="s">
        <v>434</v>
      </c>
      <c r="J227" t="s">
        <v>442</v>
      </c>
      <c r="K227" t="s">
        <v>584</v>
      </c>
    </row>
    <row r="228" spans="1:11">
      <c r="A228" t="s">
        <v>61</v>
      </c>
      <c r="B228" s="2">
        <v>0</v>
      </c>
      <c r="C228" t="s">
        <v>465</v>
      </c>
      <c r="D228" t="s">
        <v>430</v>
      </c>
      <c r="E228" t="s">
        <v>431</v>
      </c>
      <c r="F228" t="s">
        <v>430</v>
      </c>
      <c r="G228" t="s">
        <v>432</v>
      </c>
      <c r="H228" t="s">
        <v>433</v>
      </c>
      <c r="I228" t="s">
        <v>434</v>
      </c>
      <c r="J228" t="s">
        <v>435</v>
      </c>
    </row>
    <row r="229" spans="1:11">
      <c r="A229" t="s">
        <v>61</v>
      </c>
      <c r="B229" s="2">
        <v>15.76</v>
      </c>
      <c r="C229" t="s">
        <v>471</v>
      </c>
      <c r="D229" t="s">
        <v>440</v>
      </c>
      <c r="E229" t="s">
        <v>431</v>
      </c>
      <c r="F229" t="s">
        <v>441</v>
      </c>
      <c r="G229" t="s">
        <v>432</v>
      </c>
      <c r="H229" t="s">
        <v>433</v>
      </c>
      <c r="I229" t="s">
        <v>434</v>
      </c>
      <c r="J229" t="s">
        <v>435</v>
      </c>
    </row>
    <row r="230" spans="1:11">
      <c r="A230" t="s">
        <v>61</v>
      </c>
      <c r="B230" s="2">
        <v>97998</v>
      </c>
      <c r="C230" t="s">
        <v>471</v>
      </c>
      <c r="D230" t="s">
        <v>440</v>
      </c>
      <c r="E230" t="s">
        <v>431</v>
      </c>
      <c r="F230" t="s">
        <v>441</v>
      </c>
      <c r="G230" t="s">
        <v>432</v>
      </c>
      <c r="H230" t="s">
        <v>433</v>
      </c>
      <c r="I230" t="s">
        <v>434</v>
      </c>
      <c r="J230" t="s">
        <v>442</v>
      </c>
      <c r="K230" t="s">
        <v>443</v>
      </c>
    </row>
    <row r="231" spans="1:11">
      <c r="A231" t="s">
        <v>61</v>
      </c>
      <c r="B231" s="2">
        <v>206160</v>
      </c>
      <c r="C231" t="s">
        <v>471</v>
      </c>
      <c r="D231" t="s">
        <v>440</v>
      </c>
      <c r="E231" t="s">
        <v>431</v>
      </c>
      <c r="F231" t="s">
        <v>441</v>
      </c>
      <c r="G231" t="s">
        <v>432</v>
      </c>
      <c r="H231" t="s">
        <v>433</v>
      </c>
      <c r="I231" t="s">
        <v>434</v>
      </c>
      <c r="J231" t="s">
        <v>442</v>
      </c>
      <c r="K231" t="s">
        <v>444</v>
      </c>
    </row>
    <row r="232" spans="1:11">
      <c r="A232" t="s">
        <v>61</v>
      </c>
      <c r="B232" s="2">
        <v>343392</v>
      </c>
      <c r="C232" t="s">
        <v>471</v>
      </c>
      <c r="D232" t="s">
        <v>440</v>
      </c>
      <c r="E232" t="s">
        <v>431</v>
      </c>
      <c r="F232" t="s">
        <v>441</v>
      </c>
      <c r="G232" t="s">
        <v>432</v>
      </c>
      <c r="H232" t="s">
        <v>433</v>
      </c>
      <c r="I232" t="s">
        <v>434</v>
      </c>
      <c r="J232" t="s">
        <v>442</v>
      </c>
      <c r="K232" t="s">
        <v>584</v>
      </c>
    </row>
    <row r="233" spans="1:11">
      <c r="A233" t="s">
        <v>61</v>
      </c>
      <c r="B233" s="2">
        <v>11.04</v>
      </c>
      <c r="C233" t="s">
        <v>472</v>
      </c>
      <c r="D233" t="s">
        <v>447</v>
      </c>
      <c r="E233" t="s">
        <v>431</v>
      </c>
      <c r="F233" t="s">
        <v>12</v>
      </c>
      <c r="G233" t="s">
        <v>432</v>
      </c>
      <c r="H233" t="s">
        <v>433</v>
      </c>
      <c r="I233" t="s">
        <v>434</v>
      </c>
      <c r="J233" t="s">
        <v>435</v>
      </c>
    </row>
    <row r="234" spans="1:11">
      <c r="A234" t="s">
        <v>61</v>
      </c>
      <c r="B234" s="2">
        <v>68416</v>
      </c>
      <c r="C234" t="s">
        <v>472</v>
      </c>
      <c r="D234" t="s">
        <v>447</v>
      </c>
      <c r="E234" t="s">
        <v>431</v>
      </c>
      <c r="F234" t="s">
        <v>12</v>
      </c>
      <c r="G234" t="s">
        <v>432</v>
      </c>
      <c r="H234" t="s">
        <v>433</v>
      </c>
      <c r="I234" t="s">
        <v>434</v>
      </c>
      <c r="J234" t="s">
        <v>442</v>
      </c>
      <c r="K234" t="s">
        <v>443</v>
      </c>
    </row>
    <row r="235" spans="1:11">
      <c r="A235" t="s">
        <v>61</v>
      </c>
      <c r="B235" s="2">
        <v>144014</v>
      </c>
      <c r="C235" t="s">
        <v>472</v>
      </c>
      <c r="D235" t="s">
        <v>447</v>
      </c>
      <c r="E235" t="s">
        <v>431</v>
      </c>
      <c r="F235" t="s">
        <v>12</v>
      </c>
      <c r="G235" t="s">
        <v>432</v>
      </c>
      <c r="H235" t="s">
        <v>433</v>
      </c>
      <c r="I235" t="s">
        <v>434</v>
      </c>
      <c r="J235" t="s">
        <v>442</v>
      </c>
      <c r="K235" t="s">
        <v>444</v>
      </c>
    </row>
    <row r="236" spans="1:11">
      <c r="A236" t="s">
        <v>61</v>
      </c>
      <c r="B236" s="2">
        <v>240023</v>
      </c>
      <c r="C236" t="s">
        <v>472</v>
      </c>
      <c r="D236" t="s">
        <v>447</v>
      </c>
      <c r="E236" t="s">
        <v>431</v>
      </c>
      <c r="F236" t="s">
        <v>12</v>
      </c>
      <c r="G236" t="s">
        <v>432</v>
      </c>
      <c r="H236" t="s">
        <v>433</v>
      </c>
      <c r="I236" t="s">
        <v>434</v>
      </c>
      <c r="J236" t="s">
        <v>442</v>
      </c>
      <c r="K236" t="s">
        <v>584</v>
      </c>
    </row>
    <row r="237" spans="1:11">
      <c r="A237" t="s">
        <v>61</v>
      </c>
      <c r="B237" s="2">
        <v>10.67</v>
      </c>
      <c r="C237" t="s">
        <v>454</v>
      </c>
      <c r="D237" t="s">
        <v>447</v>
      </c>
      <c r="E237" t="s">
        <v>431</v>
      </c>
      <c r="F237" t="s">
        <v>12</v>
      </c>
      <c r="G237" t="s">
        <v>432</v>
      </c>
      <c r="H237" t="s">
        <v>433</v>
      </c>
      <c r="I237" t="s">
        <v>434</v>
      </c>
      <c r="J237" t="s">
        <v>435</v>
      </c>
    </row>
    <row r="238" spans="1:11">
      <c r="A238" t="s">
        <v>61</v>
      </c>
      <c r="B238" s="2">
        <v>66392</v>
      </c>
      <c r="C238" t="s">
        <v>454</v>
      </c>
      <c r="D238" t="s">
        <v>447</v>
      </c>
      <c r="E238" t="s">
        <v>431</v>
      </c>
      <c r="F238" t="s">
        <v>12</v>
      </c>
      <c r="G238" t="s">
        <v>432</v>
      </c>
      <c r="H238" t="s">
        <v>433</v>
      </c>
      <c r="I238" t="s">
        <v>434</v>
      </c>
      <c r="J238" t="s">
        <v>442</v>
      </c>
      <c r="K238" t="s">
        <v>443</v>
      </c>
    </row>
    <row r="239" spans="1:11">
      <c r="A239" t="s">
        <v>61</v>
      </c>
      <c r="B239" s="2">
        <v>139626</v>
      </c>
      <c r="C239" t="s">
        <v>454</v>
      </c>
      <c r="D239" t="s">
        <v>447</v>
      </c>
      <c r="E239" t="s">
        <v>431</v>
      </c>
      <c r="F239" t="s">
        <v>12</v>
      </c>
      <c r="G239" t="s">
        <v>432</v>
      </c>
      <c r="H239" t="s">
        <v>433</v>
      </c>
      <c r="I239" t="s">
        <v>434</v>
      </c>
      <c r="J239" t="s">
        <v>442</v>
      </c>
      <c r="K239" t="s">
        <v>444</v>
      </c>
    </row>
    <row r="240" spans="1:11">
      <c r="A240" t="s">
        <v>61</v>
      </c>
      <c r="B240" s="2">
        <v>232710</v>
      </c>
      <c r="C240" t="s">
        <v>454</v>
      </c>
      <c r="D240" t="s">
        <v>447</v>
      </c>
      <c r="E240" t="s">
        <v>431</v>
      </c>
      <c r="F240" t="s">
        <v>12</v>
      </c>
      <c r="G240" t="s">
        <v>432</v>
      </c>
      <c r="H240" t="s">
        <v>433</v>
      </c>
      <c r="I240" t="s">
        <v>434</v>
      </c>
      <c r="J240" t="s">
        <v>442</v>
      </c>
      <c r="K240" t="s">
        <v>584</v>
      </c>
    </row>
    <row r="241" spans="1:11">
      <c r="A241" t="s">
        <v>61</v>
      </c>
      <c r="B241" s="2">
        <v>10.861599999999999</v>
      </c>
      <c r="C241" t="s">
        <v>475</v>
      </c>
      <c r="D241" t="s">
        <v>451</v>
      </c>
      <c r="E241" t="s">
        <v>431</v>
      </c>
      <c r="F241" t="s">
        <v>381</v>
      </c>
      <c r="G241" t="s">
        <v>432</v>
      </c>
      <c r="H241" t="s">
        <v>433</v>
      </c>
      <c r="I241" t="s">
        <v>434</v>
      </c>
      <c r="J241" t="s">
        <v>435</v>
      </c>
    </row>
    <row r="242" spans="1:11">
      <c r="A242" t="s">
        <v>61</v>
      </c>
      <c r="B242" s="2">
        <v>67378</v>
      </c>
      <c r="C242" t="s">
        <v>475</v>
      </c>
      <c r="D242" t="s">
        <v>451</v>
      </c>
      <c r="E242" t="s">
        <v>431</v>
      </c>
      <c r="F242" t="s">
        <v>381</v>
      </c>
      <c r="G242" t="s">
        <v>432</v>
      </c>
      <c r="H242" t="s">
        <v>433</v>
      </c>
      <c r="I242" t="s">
        <v>434</v>
      </c>
      <c r="J242" t="s">
        <v>442</v>
      </c>
      <c r="K242" t="s">
        <v>443</v>
      </c>
    </row>
    <row r="243" spans="1:11">
      <c r="A243" t="s">
        <v>61</v>
      </c>
      <c r="B243" s="2">
        <v>141697</v>
      </c>
      <c r="C243" t="s">
        <v>475</v>
      </c>
      <c r="D243" t="s">
        <v>451</v>
      </c>
      <c r="E243" t="s">
        <v>431</v>
      </c>
      <c r="F243" t="s">
        <v>381</v>
      </c>
      <c r="G243" t="s">
        <v>432</v>
      </c>
      <c r="H243" t="s">
        <v>433</v>
      </c>
      <c r="I243" t="s">
        <v>434</v>
      </c>
      <c r="J243" t="s">
        <v>442</v>
      </c>
      <c r="K243" t="s">
        <v>444</v>
      </c>
    </row>
    <row r="244" spans="1:11">
      <c r="A244" t="s">
        <v>61</v>
      </c>
      <c r="B244" s="2">
        <v>9.2123000000000008</v>
      </c>
      <c r="C244" t="s">
        <v>484</v>
      </c>
      <c r="D244" t="s">
        <v>451</v>
      </c>
      <c r="E244" t="s">
        <v>431</v>
      </c>
      <c r="F244" t="s">
        <v>381</v>
      </c>
      <c r="G244" t="s">
        <v>432</v>
      </c>
      <c r="H244" t="s">
        <v>433</v>
      </c>
      <c r="I244" t="s">
        <v>434</v>
      </c>
      <c r="J244" t="s">
        <v>435</v>
      </c>
    </row>
    <row r="245" spans="1:11">
      <c r="A245" t="s">
        <v>61</v>
      </c>
      <c r="B245" s="2">
        <v>57146</v>
      </c>
      <c r="C245" t="s">
        <v>484</v>
      </c>
      <c r="D245" t="s">
        <v>451</v>
      </c>
      <c r="E245" t="s">
        <v>431</v>
      </c>
      <c r="F245" t="s">
        <v>381</v>
      </c>
      <c r="G245" t="s">
        <v>432</v>
      </c>
      <c r="H245" t="s">
        <v>433</v>
      </c>
      <c r="I245" t="s">
        <v>434</v>
      </c>
      <c r="J245" t="s">
        <v>442</v>
      </c>
      <c r="K245" t="s">
        <v>443</v>
      </c>
    </row>
    <row r="246" spans="1:11">
      <c r="A246" t="s">
        <v>61</v>
      </c>
      <c r="B246" s="2">
        <v>120181</v>
      </c>
      <c r="C246" t="s">
        <v>484</v>
      </c>
      <c r="D246" t="s">
        <v>451</v>
      </c>
      <c r="E246" t="s">
        <v>431</v>
      </c>
      <c r="F246" t="s">
        <v>381</v>
      </c>
      <c r="G246" t="s">
        <v>432</v>
      </c>
      <c r="H246" t="s">
        <v>433</v>
      </c>
      <c r="I246" t="s">
        <v>434</v>
      </c>
      <c r="J246" t="s">
        <v>442</v>
      </c>
      <c r="K246" t="s">
        <v>444</v>
      </c>
    </row>
    <row r="247" spans="1:11">
      <c r="A247" t="s">
        <v>61</v>
      </c>
      <c r="B247" s="2">
        <v>0</v>
      </c>
      <c r="C247" t="s">
        <v>462</v>
      </c>
      <c r="D247" t="s">
        <v>439</v>
      </c>
      <c r="E247" t="s">
        <v>431</v>
      </c>
      <c r="F247" t="s">
        <v>439</v>
      </c>
      <c r="G247" t="s">
        <v>432</v>
      </c>
      <c r="H247" t="s">
        <v>433</v>
      </c>
      <c r="I247" t="s">
        <v>434</v>
      </c>
      <c r="J247" t="s">
        <v>435</v>
      </c>
    </row>
    <row r="248" spans="1:11">
      <c r="A248" t="s">
        <v>61</v>
      </c>
      <c r="B248" s="2">
        <v>0</v>
      </c>
      <c r="C248" t="s">
        <v>472</v>
      </c>
      <c r="D248" t="s">
        <v>470</v>
      </c>
      <c r="E248" t="s">
        <v>431</v>
      </c>
      <c r="F248" t="s">
        <v>470</v>
      </c>
      <c r="G248" t="s">
        <v>432</v>
      </c>
      <c r="H248" t="s">
        <v>433</v>
      </c>
      <c r="I248" t="s">
        <v>434</v>
      </c>
      <c r="J248" t="s">
        <v>435</v>
      </c>
    </row>
    <row r="249" spans="1:11">
      <c r="A249" t="s">
        <v>61</v>
      </c>
      <c r="B249" s="2">
        <v>14.94</v>
      </c>
      <c r="C249" t="s">
        <v>465</v>
      </c>
      <c r="D249" t="s">
        <v>440</v>
      </c>
      <c r="E249" t="s">
        <v>431</v>
      </c>
      <c r="F249" t="s">
        <v>441</v>
      </c>
      <c r="G249" t="s">
        <v>432</v>
      </c>
      <c r="H249" t="s">
        <v>433</v>
      </c>
      <c r="I249" t="s">
        <v>434</v>
      </c>
      <c r="J249" t="s">
        <v>435</v>
      </c>
    </row>
    <row r="250" spans="1:11">
      <c r="A250" t="s">
        <v>61</v>
      </c>
      <c r="B250" s="2">
        <v>92876</v>
      </c>
      <c r="C250" t="s">
        <v>465</v>
      </c>
      <c r="D250" t="s">
        <v>440</v>
      </c>
      <c r="E250" t="s">
        <v>431</v>
      </c>
      <c r="F250" t="s">
        <v>441</v>
      </c>
      <c r="G250" t="s">
        <v>432</v>
      </c>
      <c r="H250" t="s">
        <v>433</v>
      </c>
      <c r="I250" t="s">
        <v>434</v>
      </c>
      <c r="J250" t="s">
        <v>442</v>
      </c>
      <c r="K250" t="s">
        <v>443</v>
      </c>
    </row>
    <row r="251" spans="1:11">
      <c r="A251" t="s">
        <v>61</v>
      </c>
      <c r="B251" s="2">
        <v>195386</v>
      </c>
      <c r="C251" t="s">
        <v>465</v>
      </c>
      <c r="D251" t="s">
        <v>440</v>
      </c>
      <c r="E251" t="s">
        <v>431</v>
      </c>
      <c r="F251" t="s">
        <v>441</v>
      </c>
      <c r="G251" t="s">
        <v>432</v>
      </c>
      <c r="H251" t="s">
        <v>433</v>
      </c>
      <c r="I251" t="s">
        <v>434</v>
      </c>
      <c r="J251" t="s">
        <v>442</v>
      </c>
      <c r="K251" t="s">
        <v>444</v>
      </c>
    </row>
    <row r="252" spans="1:11">
      <c r="A252" t="s">
        <v>61</v>
      </c>
      <c r="B252" s="2">
        <v>325643</v>
      </c>
      <c r="C252" t="s">
        <v>465</v>
      </c>
      <c r="D252" t="s">
        <v>440</v>
      </c>
      <c r="E252" t="s">
        <v>431</v>
      </c>
      <c r="F252" t="s">
        <v>441</v>
      </c>
      <c r="G252" t="s">
        <v>432</v>
      </c>
      <c r="H252" t="s">
        <v>433</v>
      </c>
      <c r="I252" t="s">
        <v>434</v>
      </c>
      <c r="J252" t="s">
        <v>442</v>
      </c>
      <c r="K252" t="s">
        <v>584</v>
      </c>
    </row>
    <row r="253" spans="1:11">
      <c r="A253" t="s">
        <v>61</v>
      </c>
      <c r="B253" s="2">
        <v>10.02</v>
      </c>
      <c r="C253" t="s">
        <v>488</v>
      </c>
      <c r="D253" t="s">
        <v>451</v>
      </c>
      <c r="E253" t="s">
        <v>431</v>
      </c>
      <c r="F253" t="s">
        <v>381</v>
      </c>
      <c r="G253" t="s">
        <v>432</v>
      </c>
      <c r="H253" t="s">
        <v>433</v>
      </c>
      <c r="I253" t="s">
        <v>434</v>
      </c>
      <c r="J253" t="s">
        <v>435</v>
      </c>
    </row>
    <row r="254" spans="1:11">
      <c r="A254" t="s">
        <v>61</v>
      </c>
      <c r="B254" s="2">
        <v>62196</v>
      </c>
      <c r="C254" t="s">
        <v>488</v>
      </c>
      <c r="D254" t="s">
        <v>451</v>
      </c>
      <c r="E254" t="s">
        <v>431</v>
      </c>
      <c r="F254" t="s">
        <v>381</v>
      </c>
      <c r="G254" t="s">
        <v>432</v>
      </c>
      <c r="H254" t="s">
        <v>433</v>
      </c>
      <c r="I254" t="s">
        <v>434</v>
      </c>
      <c r="J254" t="s">
        <v>442</v>
      </c>
      <c r="K254" t="s">
        <v>443</v>
      </c>
    </row>
    <row r="255" spans="1:11">
      <c r="A255" t="s">
        <v>61</v>
      </c>
      <c r="B255" s="2">
        <v>130874</v>
      </c>
      <c r="C255" t="s">
        <v>488</v>
      </c>
      <c r="D255" t="s">
        <v>451</v>
      </c>
      <c r="E255" t="s">
        <v>431</v>
      </c>
      <c r="F255" t="s">
        <v>381</v>
      </c>
      <c r="G255" t="s">
        <v>432</v>
      </c>
      <c r="H255" t="s">
        <v>433</v>
      </c>
      <c r="I255" t="s">
        <v>434</v>
      </c>
      <c r="J255" t="s">
        <v>442</v>
      </c>
      <c r="K255" t="s">
        <v>444</v>
      </c>
    </row>
    <row r="256" spans="1:11">
      <c r="A256" t="s">
        <v>61</v>
      </c>
      <c r="B256" s="2">
        <v>0</v>
      </c>
      <c r="C256" t="s">
        <v>449</v>
      </c>
      <c r="D256" t="s">
        <v>458</v>
      </c>
      <c r="E256" t="s">
        <v>431</v>
      </c>
      <c r="F256" t="s">
        <v>458</v>
      </c>
      <c r="G256" t="s">
        <v>432</v>
      </c>
      <c r="H256" t="s">
        <v>433</v>
      </c>
      <c r="I256" t="s">
        <v>434</v>
      </c>
      <c r="J256" t="s">
        <v>435</v>
      </c>
    </row>
    <row r="257" spans="1:11">
      <c r="A257" t="s">
        <v>61</v>
      </c>
      <c r="B257" s="2">
        <v>13.22</v>
      </c>
      <c r="C257" t="s">
        <v>464</v>
      </c>
      <c r="D257" t="s">
        <v>440</v>
      </c>
      <c r="E257" t="s">
        <v>431</v>
      </c>
      <c r="F257" t="s">
        <v>441</v>
      </c>
      <c r="G257" t="s">
        <v>432</v>
      </c>
      <c r="H257" t="s">
        <v>433</v>
      </c>
      <c r="I257" t="s">
        <v>434</v>
      </c>
      <c r="J257" t="s">
        <v>435</v>
      </c>
    </row>
    <row r="258" spans="1:11">
      <c r="A258" t="s">
        <v>61</v>
      </c>
      <c r="B258" s="2">
        <v>82191</v>
      </c>
      <c r="C258" t="s">
        <v>464</v>
      </c>
      <c r="D258" t="s">
        <v>440</v>
      </c>
      <c r="E258" t="s">
        <v>431</v>
      </c>
      <c r="F258" t="s">
        <v>441</v>
      </c>
      <c r="G258" t="s">
        <v>432</v>
      </c>
      <c r="H258" t="s">
        <v>433</v>
      </c>
      <c r="I258" t="s">
        <v>434</v>
      </c>
      <c r="J258" t="s">
        <v>442</v>
      </c>
      <c r="K258" t="s">
        <v>443</v>
      </c>
    </row>
    <row r="259" spans="1:11">
      <c r="A259" t="s">
        <v>61</v>
      </c>
      <c r="B259" s="2">
        <v>172779</v>
      </c>
      <c r="C259" t="s">
        <v>464</v>
      </c>
      <c r="D259" t="s">
        <v>440</v>
      </c>
      <c r="E259" t="s">
        <v>431</v>
      </c>
      <c r="F259" t="s">
        <v>441</v>
      </c>
      <c r="G259" t="s">
        <v>432</v>
      </c>
      <c r="H259" t="s">
        <v>433</v>
      </c>
      <c r="I259" t="s">
        <v>434</v>
      </c>
      <c r="J259" t="s">
        <v>442</v>
      </c>
      <c r="K259" t="s">
        <v>444</v>
      </c>
    </row>
    <row r="260" spans="1:11">
      <c r="A260" t="s">
        <v>61</v>
      </c>
      <c r="B260" s="2">
        <v>287965</v>
      </c>
      <c r="C260" t="s">
        <v>464</v>
      </c>
      <c r="D260" t="s">
        <v>440</v>
      </c>
      <c r="E260" t="s">
        <v>431</v>
      </c>
      <c r="F260" t="s">
        <v>441</v>
      </c>
      <c r="G260" t="s">
        <v>432</v>
      </c>
      <c r="H260" t="s">
        <v>433</v>
      </c>
      <c r="I260" t="s">
        <v>434</v>
      </c>
      <c r="J260" t="s">
        <v>442</v>
      </c>
      <c r="K260" t="s">
        <v>584</v>
      </c>
    </row>
    <row r="261" spans="1:11">
      <c r="A261" t="s">
        <v>61</v>
      </c>
      <c r="B261" s="2">
        <v>0</v>
      </c>
      <c r="C261" t="s">
        <v>481</v>
      </c>
      <c r="D261" t="s">
        <v>439</v>
      </c>
      <c r="E261" t="s">
        <v>431</v>
      </c>
      <c r="F261" t="s">
        <v>439</v>
      </c>
      <c r="G261" t="s">
        <v>432</v>
      </c>
      <c r="H261" t="s">
        <v>433</v>
      </c>
      <c r="I261" t="s">
        <v>434</v>
      </c>
      <c r="J261" t="s">
        <v>435</v>
      </c>
    </row>
    <row r="262" spans="1:11">
      <c r="A262" t="s">
        <v>61</v>
      </c>
      <c r="B262" s="2">
        <v>0</v>
      </c>
      <c r="C262" t="s">
        <v>488</v>
      </c>
      <c r="D262" t="s">
        <v>439</v>
      </c>
      <c r="E262" t="s">
        <v>431</v>
      </c>
      <c r="F262" t="s">
        <v>439</v>
      </c>
      <c r="G262" t="s">
        <v>432</v>
      </c>
      <c r="H262" t="s">
        <v>433</v>
      </c>
      <c r="I262" t="s">
        <v>434</v>
      </c>
      <c r="J262" t="s">
        <v>435</v>
      </c>
    </row>
    <row r="263" spans="1:11">
      <c r="A263" t="s">
        <v>61</v>
      </c>
      <c r="B263" s="2">
        <v>0</v>
      </c>
      <c r="C263" t="s">
        <v>456</v>
      </c>
      <c r="D263" t="s">
        <v>439</v>
      </c>
      <c r="E263" t="s">
        <v>431</v>
      </c>
      <c r="F263" t="s">
        <v>439</v>
      </c>
      <c r="G263" t="s">
        <v>432</v>
      </c>
      <c r="H263" t="s">
        <v>433</v>
      </c>
      <c r="I263" t="s">
        <v>434</v>
      </c>
      <c r="J263" t="s">
        <v>435</v>
      </c>
    </row>
    <row r="264" spans="1:11">
      <c r="A264" t="s">
        <v>61</v>
      </c>
      <c r="B264" s="2">
        <v>0</v>
      </c>
      <c r="C264" t="s">
        <v>480</v>
      </c>
      <c r="D264" t="s">
        <v>439</v>
      </c>
      <c r="E264" t="s">
        <v>431</v>
      </c>
      <c r="F264" t="s">
        <v>439</v>
      </c>
      <c r="G264" t="s">
        <v>432</v>
      </c>
      <c r="H264" t="s">
        <v>433</v>
      </c>
      <c r="I264" t="s">
        <v>434</v>
      </c>
      <c r="J264" t="s">
        <v>435</v>
      </c>
    </row>
    <row r="265" spans="1:11">
      <c r="A265" t="s">
        <v>61</v>
      </c>
      <c r="B265" s="2">
        <v>15.34</v>
      </c>
      <c r="C265" t="s">
        <v>454</v>
      </c>
      <c r="D265" t="s">
        <v>440</v>
      </c>
      <c r="E265" t="s">
        <v>431</v>
      </c>
      <c r="F265" t="s">
        <v>441</v>
      </c>
      <c r="G265" t="s">
        <v>432</v>
      </c>
      <c r="H265" t="s">
        <v>433</v>
      </c>
      <c r="I265" t="s">
        <v>434</v>
      </c>
      <c r="J265" t="s">
        <v>435</v>
      </c>
    </row>
    <row r="266" spans="1:11">
      <c r="A266" t="s">
        <v>61</v>
      </c>
      <c r="B266" s="2">
        <v>95371</v>
      </c>
      <c r="C266" t="s">
        <v>454</v>
      </c>
      <c r="D266" t="s">
        <v>440</v>
      </c>
      <c r="E266" t="s">
        <v>431</v>
      </c>
      <c r="F266" t="s">
        <v>441</v>
      </c>
      <c r="G266" t="s">
        <v>432</v>
      </c>
      <c r="H266" t="s">
        <v>433</v>
      </c>
      <c r="I266" t="s">
        <v>434</v>
      </c>
      <c r="J266" t="s">
        <v>442</v>
      </c>
      <c r="K266" t="s">
        <v>443</v>
      </c>
    </row>
    <row r="267" spans="1:11">
      <c r="A267" t="s">
        <v>61</v>
      </c>
      <c r="B267" s="2">
        <v>200516</v>
      </c>
      <c r="C267" t="s">
        <v>454</v>
      </c>
      <c r="D267" t="s">
        <v>440</v>
      </c>
      <c r="E267" t="s">
        <v>431</v>
      </c>
      <c r="F267" t="s">
        <v>441</v>
      </c>
      <c r="G267" t="s">
        <v>432</v>
      </c>
      <c r="H267" t="s">
        <v>433</v>
      </c>
      <c r="I267" t="s">
        <v>434</v>
      </c>
      <c r="J267" t="s">
        <v>442</v>
      </c>
      <c r="K267" t="s">
        <v>444</v>
      </c>
    </row>
    <row r="268" spans="1:11">
      <c r="A268" t="s">
        <v>61</v>
      </c>
      <c r="B268" s="2">
        <v>334194</v>
      </c>
      <c r="C268" t="s">
        <v>454</v>
      </c>
      <c r="D268" t="s">
        <v>440</v>
      </c>
      <c r="E268" t="s">
        <v>431</v>
      </c>
      <c r="F268" t="s">
        <v>441</v>
      </c>
      <c r="G268" t="s">
        <v>432</v>
      </c>
      <c r="H268" t="s">
        <v>433</v>
      </c>
      <c r="I268" t="s">
        <v>434</v>
      </c>
      <c r="J268" t="s">
        <v>442</v>
      </c>
      <c r="K268" t="s">
        <v>584</v>
      </c>
    </row>
    <row r="269" spans="1:11">
      <c r="A269" t="s">
        <v>61</v>
      </c>
      <c r="B269" s="2">
        <v>10.02</v>
      </c>
      <c r="C269" t="s">
        <v>445</v>
      </c>
      <c r="D269" t="s">
        <v>451</v>
      </c>
      <c r="E269" t="s">
        <v>431</v>
      </c>
      <c r="F269" t="s">
        <v>381</v>
      </c>
      <c r="G269" t="s">
        <v>432</v>
      </c>
      <c r="H269" t="s">
        <v>433</v>
      </c>
      <c r="I269" t="s">
        <v>434</v>
      </c>
      <c r="J269" t="s">
        <v>435</v>
      </c>
    </row>
    <row r="270" spans="1:11">
      <c r="A270" t="s">
        <v>61</v>
      </c>
      <c r="B270" s="2">
        <v>62196</v>
      </c>
      <c r="C270" t="s">
        <v>445</v>
      </c>
      <c r="D270" t="s">
        <v>451</v>
      </c>
      <c r="E270" t="s">
        <v>431</v>
      </c>
      <c r="F270" t="s">
        <v>381</v>
      </c>
      <c r="G270" t="s">
        <v>432</v>
      </c>
      <c r="H270" t="s">
        <v>433</v>
      </c>
      <c r="I270" t="s">
        <v>434</v>
      </c>
      <c r="J270" t="s">
        <v>442</v>
      </c>
      <c r="K270" t="s">
        <v>443</v>
      </c>
    </row>
    <row r="271" spans="1:11">
      <c r="A271" t="s">
        <v>61</v>
      </c>
      <c r="B271" s="2">
        <v>130874</v>
      </c>
      <c r="C271" t="s">
        <v>445</v>
      </c>
      <c r="D271" t="s">
        <v>451</v>
      </c>
      <c r="E271" t="s">
        <v>431</v>
      </c>
      <c r="F271" t="s">
        <v>381</v>
      </c>
      <c r="G271" t="s">
        <v>432</v>
      </c>
      <c r="H271" t="s">
        <v>433</v>
      </c>
      <c r="I271" t="s">
        <v>434</v>
      </c>
      <c r="J271" t="s">
        <v>442</v>
      </c>
      <c r="K271" t="s">
        <v>444</v>
      </c>
    </row>
    <row r="272" spans="1:11">
      <c r="A272" t="s">
        <v>61</v>
      </c>
      <c r="B272" s="2">
        <v>0</v>
      </c>
      <c r="C272" t="s">
        <v>453</v>
      </c>
      <c r="D272" t="s">
        <v>458</v>
      </c>
      <c r="E272" t="s">
        <v>431</v>
      </c>
      <c r="F272" t="s">
        <v>458</v>
      </c>
      <c r="G272" t="s">
        <v>432</v>
      </c>
      <c r="H272" t="s">
        <v>433</v>
      </c>
      <c r="I272" t="s">
        <v>434</v>
      </c>
      <c r="J272" t="s">
        <v>435</v>
      </c>
    </row>
    <row r="273" spans="1:11">
      <c r="A273" t="s">
        <v>61</v>
      </c>
      <c r="B273" s="2">
        <v>0</v>
      </c>
      <c r="C273" t="s">
        <v>471</v>
      </c>
      <c r="D273" t="s">
        <v>458</v>
      </c>
      <c r="E273" t="s">
        <v>431</v>
      </c>
      <c r="F273" t="s">
        <v>458</v>
      </c>
      <c r="G273" t="s">
        <v>432</v>
      </c>
      <c r="H273" t="s">
        <v>433</v>
      </c>
      <c r="I273" t="s">
        <v>434</v>
      </c>
      <c r="J273" t="s">
        <v>435</v>
      </c>
    </row>
    <row r="274" spans="1:11">
      <c r="A274" t="s">
        <v>61</v>
      </c>
      <c r="B274" s="2">
        <v>0</v>
      </c>
      <c r="C274" t="s">
        <v>455</v>
      </c>
      <c r="D274" t="s">
        <v>439</v>
      </c>
      <c r="E274" t="s">
        <v>431</v>
      </c>
      <c r="F274" t="s">
        <v>439</v>
      </c>
      <c r="G274" t="s">
        <v>432</v>
      </c>
      <c r="H274" t="s">
        <v>433</v>
      </c>
      <c r="I274" t="s">
        <v>434</v>
      </c>
      <c r="J274" t="s">
        <v>435</v>
      </c>
    </row>
    <row r="275" spans="1:11">
      <c r="A275" t="s">
        <v>61</v>
      </c>
      <c r="B275" s="2">
        <v>0</v>
      </c>
      <c r="C275" t="s">
        <v>455</v>
      </c>
      <c r="D275" t="s">
        <v>430</v>
      </c>
      <c r="E275" t="s">
        <v>431</v>
      </c>
      <c r="F275" t="s">
        <v>430</v>
      </c>
      <c r="G275" t="s">
        <v>432</v>
      </c>
      <c r="H275" t="s">
        <v>433</v>
      </c>
      <c r="I275" t="s">
        <v>434</v>
      </c>
      <c r="J275" t="s">
        <v>435</v>
      </c>
    </row>
    <row r="276" spans="1:11">
      <c r="A276" t="s">
        <v>61</v>
      </c>
      <c r="B276" s="2">
        <v>9.2200000000000006</v>
      </c>
      <c r="C276" t="s">
        <v>429</v>
      </c>
      <c r="D276" t="s">
        <v>451</v>
      </c>
      <c r="E276" t="s">
        <v>431</v>
      </c>
      <c r="F276" t="s">
        <v>381</v>
      </c>
      <c r="G276" t="s">
        <v>432</v>
      </c>
      <c r="H276" t="s">
        <v>433</v>
      </c>
      <c r="I276" t="s">
        <v>434</v>
      </c>
      <c r="J276" t="s">
        <v>435</v>
      </c>
    </row>
    <row r="277" spans="1:11">
      <c r="A277" t="s">
        <v>61</v>
      </c>
      <c r="B277" s="2">
        <v>57290</v>
      </c>
      <c r="C277" t="s">
        <v>429</v>
      </c>
      <c r="D277" t="s">
        <v>451</v>
      </c>
      <c r="E277" t="s">
        <v>431</v>
      </c>
      <c r="F277" t="s">
        <v>381</v>
      </c>
      <c r="G277" t="s">
        <v>432</v>
      </c>
      <c r="H277" t="s">
        <v>433</v>
      </c>
      <c r="I277" t="s">
        <v>434</v>
      </c>
      <c r="J277" t="s">
        <v>442</v>
      </c>
      <c r="K277" t="s">
        <v>443</v>
      </c>
    </row>
    <row r="278" spans="1:11">
      <c r="A278" t="s">
        <v>61</v>
      </c>
      <c r="B278" s="2">
        <v>120362</v>
      </c>
      <c r="C278" t="s">
        <v>429</v>
      </c>
      <c r="D278" t="s">
        <v>451</v>
      </c>
      <c r="E278" t="s">
        <v>431</v>
      </c>
      <c r="F278" t="s">
        <v>381</v>
      </c>
      <c r="G278" t="s">
        <v>432</v>
      </c>
      <c r="H278" t="s">
        <v>433</v>
      </c>
      <c r="I278" t="s">
        <v>434</v>
      </c>
      <c r="J278" t="s">
        <v>442</v>
      </c>
      <c r="K278" t="s">
        <v>444</v>
      </c>
    </row>
    <row r="279" spans="1:11">
      <c r="A279" t="s">
        <v>61</v>
      </c>
      <c r="B279" s="2">
        <v>0</v>
      </c>
      <c r="C279" t="s">
        <v>463</v>
      </c>
      <c r="D279" t="s">
        <v>430</v>
      </c>
      <c r="E279" t="s">
        <v>431</v>
      </c>
      <c r="F279" t="s">
        <v>430</v>
      </c>
      <c r="G279" t="s">
        <v>432</v>
      </c>
      <c r="H279" t="s">
        <v>433</v>
      </c>
      <c r="I279" t="s">
        <v>434</v>
      </c>
      <c r="J279" t="s">
        <v>435</v>
      </c>
    </row>
    <row r="280" spans="1:11">
      <c r="A280" t="s">
        <v>61</v>
      </c>
      <c r="B280" s="2">
        <v>10.45</v>
      </c>
      <c r="C280" t="s">
        <v>485</v>
      </c>
      <c r="D280" t="s">
        <v>451</v>
      </c>
      <c r="E280" t="s">
        <v>431</v>
      </c>
      <c r="F280" t="s">
        <v>381</v>
      </c>
      <c r="G280" t="s">
        <v>432</v>
      </c>
      <c r="H280" t="s">
        <v>433</v>
      </c>
      <c r="I280" t="s">
        <v>434</v>
      </c>
      <c r="J280" t="s">
        <v>435</v>
      </c>
    </row>
    <row r="281" spans="1:11">
      <c r="A281" t="s">
        <v>61</v>
      </c>
      <c r="B281" s="2">
        <v>64824</v>
      </c>
      <c r="C281" t="s">
        <v>485</v>
      </c>
      <c r="D281" t="s">
        <v>451</v>
      </c>
      <c r="E281" t="s">
        <v>431</v>
      </c>
      <c r="F281" t="s">
        <v>381</v>
      </c>
      <c r="G281" t="s">
        <v>432</v>
      </c>
      <c r="H281" t="s">
        <v>433</v>
      </c>
      <c r="I281" t="s">
        <v>434</v>
      </c>
      <c r="J281" t="s">
        <v>442</v>
      </c>
      <c r="K281" t="s">
        <v>443</v>
      </c>
    </row>
    <row r="282" spans="1:11">
      <c r="A282" t="s">
        <v>61</v>
      </c>
      <c r="B282" s="2">
        <v>136341</v>
      </c>
      <c r="C282" t="s">
        <v>485</v>
      </c>
      <c r="D282" t="s">
        <v>451</v>
      </c>
      <c r="E282" t="s">
        <v>431</v>
      </c>
      <c r="F282" t="s">
        <v>381</v>
      </c>
      <c r="G282" t="s">
        <v>432</v>
      </c>
      <c r="H282" t="s">
        <v>433</v>
      </c>
      <c r="I282" t="s">
        <v>434</v>
      </c>
      <c r="J282" t="s">
        <v>442</v>
      </c>
      <c r="K282" t="s">
        <v>444</v>
      </c>
    </row>
    <row r="283" spans="1:11">
      <c r="A283" t="s">
        <v>489</v>
      </c>
      <c r="B283" s="2">
        <v>0</v>
      </c>
      <c r="C283" t="s">
        <v>429</v>
      </c>
      <c r="D283" t="s">
        <v>430</v>
      </c>
      <c r="E283" t="s">
        <v>431</v>
      </c>
      <c r="F283" t="s">
        <v>430</v>
      </c>
      <c r="G283" t="s">
        <v>432</v>
      </c>
      <c r="H283" t="s">
        <v>433</v>
      </c>
      <c r="I283" t="s">
        <v>434</v>
      </c>
      <c r="J283" t="s">
        <v>435</v>
      </c>
    </row>
    <row r="284" spans="1:11">
      <c r="A284" t="s">
        <v>489</v>
      </c>
      <c r="B284" s="2">
        <v>0</v>
      </c>
      <c r="C284" t="s">
        <v>436</v>
      </c>
      <c r="D284" t="s">
        <v>437</v>
      </c>
      <c r="E284" t="s">
        <v>431</v>
      </c>
      <c r="F284" t="s">
        <v>437</v>
      </c>
      <c r="G284" t="s">
        <v>432</v>
      </c>
      <c r="H284" t="s">
        <v>433</v>
      </c>
      <c r="I284" t="s">
        <v>434</v>
      </c>
      <c r="J284" t="s">
        <v>435</v>
      </c>
    </row>
    <row r="285" spans="1:11">
      <c r="A285" t="s">
        <v>489</v>
      </c>
      <c r="B285" s="2">
        <v>0</v>
      </c>
      <c r="C285" t="s">
        <v>438</v>
      </c>
      <c r="D285" t="s">
        <v>439</v>
      </c>
      <c r="E285" t="s">
        <v>431</v>
      </c>
      <c r="F285" t="s">
        <v>439</v>
      </c>
      <c r="G285" t="s">
        <v>432</v>
      </c>
      <c r="H285" t="s">
        <v>433</v>
      </c>
      <c r="I285" t="s">
        <v>434</v>
      </c>
      <c r="J285" t="s">
        <v>435</v>
      </c>
    </row>
    <row r="286" spans="1:11">
      <c r="A286" t="s">
        <v>489</v>
      </c>
      <c r="B286" s="2">
        <v>23.729600000000001</v>
      </c>
      <c r="C286" t="s">
        <v>50</v>
      </c>
      <c r="D286" t="s">
        <v>440</v>
      </c>
      <c r="E286" t="s">
        <v>431</v>
      </c>
      <c r="F286" t="s">
        <v>441</v>
      </c>
      <c r="G286" t="s">
        <v>432</v>
      </c>
      <c r="H286" t="s">
        <v>433</v>
      </c>
      <c r="I286" t="s">
        <v>434</v>
      </c>
      <c r="J286" t="s">
        <v>435</v>
      </c>
    </row>
    <row r="287" spans="1:11">
      <c r="A287" t="s">
        <v>489</v>
      </c>
      <c r="B287" s="2">
        <v>147529.92550000001</v>
      </c>
      <c r="C287" t="s">
        <v>50</v>
      </c>
      <c r="D287" t="s">
        <v>440</v>
      </c>
      <c r="E287" t="s">
        <v>431</v>
      </c>
      <c r="F287" t="s">
        <v>441</v>
      </c>
      <c r="G287" t="s">
        <v>432</v>
      </c>
      <c r="H287" t="s">
        <v>433</v>
      </c>
      <c r="I287" t="s">
        <v>434</v>
      </c>
      <c r="J287" t="s">
        <v>442</v>
      </c>
      <c r="K287" t="s">
        <v>443</v>
      </c>
    </row>
    <row r="288" spans="1:11">
      <c r="A288" t="s">
        <v>489</v>
      </c>
      <c r="B288" s="2">
        <v>310223.59409999999</v>
      </c>
      <c r="C288" t="s">
        <v>50</v>
      </c>
      <c r="D288" t="s">
        <v>440</v>
      </c>
      <c r="E288" t="s">
        <v>431</v>
      </c>
      <c r="F288" t="s">
        <v>441</v>
      </c>
      <c r="G288" t="s">
        <v>432</v>
      </c>
      <c r="H288" t="s">
        <v>433</v>
      </c>
      <c r="I288" t="s">
        <v>434</v>
      </c>
      <c r="J288" t="s">
        <v>442</v>
      </c>
      <c r="K288" t="s">
        <v>444</v>
      </c>
    </row>
    <row r="289" spans="1:11">
      <c r="A289" t="s">
        <v>489</v>
      </c>
      <c r="B289" s="2">
        <v>517039.82530000003</v>
      </c>
      <c r="C289" t="s">
        <v>50</v>
      </c>
      <c r="D289" t="s">
        <v>440</v>
      </c>
      <c r="E289" t="s">
        <v>431</v>
      </c>
      <c r="F289" t="s">
        <v>441</v>
      </c>
      <c r="G289" t="s">
        <v>432</v>
      </c>
      <c r="H289" t="s">
        <v>433</v>
      </c>
      <c r="I289" t="s">
        <v>434</v>
      </c>
      <c r="J289" t="s">
        <v>442</v>
      </c>
      <c r="K289" t="s">
        <v>584</v>
      </c>
    </row>
    <row r="290" spans="1:11">
      <c r="A290" t="s">
        <v>489</v>
      </c>
      <c r="B290" s="2">
        <v>0</v>
      </c>
      <c r="C290" t="s">
        <v>445</v>
      </c>
      <c r="D290" t="s">
        <v>439</v>
      </c>
      <c r="E290" t="s">
        <v>431</v>
      </c>
      <c r="F290" t="s">
        <v>439</v>
      </c>
      <c r="G290" t="s">
        <v>432</v>
      </c>
      <c r="H290" t="s">
        <v>433</v>
      </c>
      <c r="I290" t="s">
        <v>434</v>
      </c>
      <c r="J290" t="s">
        <v>435</v>
      </c>
    </row>
    <row r="291" spans="1:11">
      <c r="A291" t="s">
        <v>489</v>
      </c>
      <c r="B291" s="2">
        <v>18.164100000000001</v>
      </c>
      <c r="C291" t="s">
        <v>446</v>
      </c>
      <c r="D291" t="s">
        <v>447</v>
      </c>
      <c r="E291" t="s">
        <v>431</v>
      </c>
      <c r="F291" t="s">
        <v>12</v>
      </c>
      <c r="G291" t="s">
        <v>432</v>
      </c>
      <c r="H291" t="s">
        <v>433</v>
      </c>
      <c r="I291" t="s">
        <v>434</v>
      </c>
      <c r="J291" t="s">
        <v>435</v>
      </c>
    </row>
    <row r="292" spans="1:11">
      <c r="A292" t="s">
        <v>489</v>
      </c>
      <c r="B292" s="2">
        <v>112680.8703</v>
      </c>
      <c r="C292" t="s">
        <v>446</v>
      </c>
      <c r="D292" t="s">
        <v>447</v>
      </c>
      <c r="E292" t="s">
        <v>431</v>
      </c>
      <c r="F292" t="s">
        <v>12</v>
      </c>
      <c r="G292" t="s">
        <v>432</v>
      </c>
      <c r="H292" t="s">
        <v>433</v>
      </c>
      <c r="I292" t="s">
        <v>434</v>
      </c>
      <c r="J292" t="s">
        <v>442</v>
      </c>
      <c r="K292" t="s">
        <v>443</v>
      </c>
    </row>
    <row r="293" spans="1:11">
      <c r="A293" t="s">
        <v>489</v>
      </c>
      <c r="B293" s="2">
        <v>236981.10370000001</v>
      </c>
      <c r="C293" t="s">
        <v>446</v>
      </c>
      <c r="D293" t="s">
        <v>447</v>
      </c>
      <c r="E293" t="s">
        <v>431</v>
      </c>
      <c r="F293" t="s">
        <v>12</v>
      </c>
      <c r="G293" t="s">
        <v>432</v>
      </c>
      <c r="H293" t="s">
        <v>433</v>
      </c>
      <c r="I293" t="s">
        <v>434</v>
      </c>
      <c r="J293" t="s">
        <v>442</v>
      </c>
      <c r="K293" t="s">
        <v>444</v>
      </c>
    </row>
    <row r="294" spans="1:11">
      <c r="A294" t="s">
        <v>489</v>
      </c>
      <c r="B294" s="2">
        <v>394968.00420000002</v>
      </c>
      <c r="C294" t="s">
        <v>446</v>
      </c>
      <c r="D294" t="s">
        <v>447</v>
      </c>
      <c r="E294" t="s">
        <v>431</v>
      </c>
      <c r="F294" t="s">
        <v>12</v>
      </c>
      <c r="G294" t="s">
        <v>432</v>
      </c>
      <c r="H294" t="s">
        <v>433</v>
      </c>
      <c r="I294" t="s">
        <v>434</v>
      </c>
      <c r="J294" t="s">
        <v>442</v>
      </c>
      <c r="K294" t="s">
        <v>584</v>
      </c>
    </row>
    <row r="295" spans="1:11">
      <c r="A295" t="s">
        <v>489</v>
      </c>
      <c r="B295" s="2">
        <v>0</v>
      </c>
      <c r="C295" t="s">
        <v>448</v>
      </c>
      <c r="D295" t="s">
        <v>439</v>
      </c>
      <c r="E295" t="s">
        <v>431</v>
      </c>
      <c r="F295" t="s">
        <v>439</v>
      </c>
      <c r="G295" t="s">
        <v>432</v>
      </c>
      <c r="H295" t="s">
        <v>433</v>
      </c>
      <c r="I295" t="s">
        <v>434</v>
      </c>
      <c r="J295" t="s">
        <v>435</v>
      </c>
    </row>
    <row r="296" spans="1:11">
      <c r="A296" t="s">
        <v>489</v>
      </c>
      <c r="B296" s="2">
        <v>19.905100000000001</v>
      </c>
      <c r="C296" t="s">
        <v>449</v>
      </c>
      <c r="D296" t="s">
        <v>440</v>
      </c>
      <c r="E296" t="s">
        <v>431</v>
      </c>
      <c r="F296" t="s">
        <v>441</v>
      </c>
      <c r="G296" t="s">
        <v>432</v>
      </c>
      <c r="H296" t="s">
        <v>433</v>
      </c>
      <c r="I296" t="s">
        <v>434</v>
      </c>
      <c r="J296" t="s">
        <v>435</v>
      </c>
    </row>
    <row r="297" spans="1:11">
      <c r="A297" t="s">
        <v>489</v>
      </c>
      <c r="B297" s="2">
        <v>123753.6701</v>
      </c>
      <c r="C297" t="s">
        <v>449</v>
      </c>
      <c r="D297" t="s">
        <v>440</v>
      </c>
      <c r="E297" t="s">
        <v>431</v>
      </c>
      <c r="F297" t="s">
        <v>441</v>
      </c>
      <c r="G297" t="s">
        <v>432</v>
      </c>
      <c r="H297" t="s">
        <v>433</v>
      </c>
      <c r="I297" t="s">
        <v>434</v>
      </c>
      <c r="J297" t="s">
        <v>442</v>
      </c>
      <c r="K297" t="s">
        <v>443</v>
      </c>
    </row>
    <row r="298" spans="1:11">
      <c r="A298" t="s">
        <v>489</v>
      </c>
      <c r="B298" s="2">
        <v>260150.56839999999</v>
      </c>
      <c r="C298" t="s">
        <v>449</v>
      </c>
      <c r="D298" t="s">
        <v>440</v>
      </c>
      <c r="E298" t="s">
        <v>431</v>
      </c>
      <c r="F298" t="s">
        <v>441</v>
      </c>
      <c r="G298" t="s">
        <v>432</v>
      </c>
      <c r="H298" t="s">
        <v>433</v>
      </c>
      <c r="I298" t="s">
        <v>434</v>
      </c>
      <c r="J298" t="s">
        <v>442</v>
      </c>
      <c r="K298" t="s">
        <v>444</v>
      </c>
    </row>
    <row r="299" spans="1:11">
      <c r="A299" t="s">
        <v>489</v>
      </c>
      <c r="B299" s="2">
        <v>433584.2807</v>
      </c>
      <c r="C299" t="s">
        <v>449</v>
      </c>
      <c r="D299" t="s">
        <v>440</v>
      </c>
      <c r="E299" t="s">
        <v>431</v>
      </c>
      <c r="F299" t="s">
        <v>441</v>
      </c>
      <c r="G299" t="s">
        <v>432</v>
      </c>
      <c r="H299" t="s">
        <v>433</v>
      </c>
      <c r="I299" t="s">
        <v>434</v>
      </c>
      <c r="J299" t="s">
        <v>442</v>
      </c>
      <c r="K299" t="s">
        <v>584</v>
      </c>
    </row>
    <row r="300" spans="1:11">
      <c r="A300" t="s">
        <v>489</v>
      </c>
      <c r="B300" s="2">
        <v>16.622800000000002</v>
      </c>
      <c r="C300" t="s">
        <v>450</v>
      </c>
      <c r="D300" t="s">
        <v>451</v>
      </c>
      <c r="E300" t="s">
        <v>431</v>
      </c>
      <c r="F300" t="s">
        <v>381</v>
      </c>
      <c r="G300" t="s">
        <v>432</v>
      </c>
      <c r="H300" t="s">
        <v>433</v>
      </c>
      <c r="I300" t="s">
        <v>434</v>
      </c>
      <c r="J300" t="s">
        <v>435</v>
      </c>
    </row>
    <row r="301" spans="1:11">
      <c r="A301" t="s">
        <v>489</v>
      </c>
      <c r="B301" s="2">
        <v>104782.05220000001</v>
      </c>
      <c r="C301" t="s">
        <v>450</v>
      </c>
      <c r="D301" t="s">
        <v>451</v>
      </c>
      <c r="E301" t="s">
        <v>431</v>
      </c>
      <c r="F301" t="s">
        <v>381</v>
      </c>
      <c r="G301" t="s">
        <v>432</v>
      </c>
      <c r="H301" t="s">
        <v>433</v>
      </c>
      <c r="I301" t="s">
        <v>434</v>
      </c>
      <c r="J301" t="s">
        <v>442</v>
      </c>
      <c r="K301" t="s">
        <v>443</v>
      </c>
    </row>
    <row r="302" spans="1:11">
      <c r="A302" t="s">
        <v>489</v>
      </c>
      <c r="B302" s="2">
        <v>218027.554</v>
      </c>
      <c r="C302" t="s">
        <v>450</v>
      </c>
      <c r="D302" t="s">
        <v>451</v>
      </c>
      <c r="E302" t="s">
        <v>431</v>
      </c>
      <c r="F302" t="s">
        <v>381</v>
      </c>
      <c r="G302" t="s">
        <v>432</v>
      </c>
      <c r="H302" t="s">
        <v>433</v>
      </c>
      <c r="I302" t="s">
        <v>434</v>
      </c>
      <c r="J302" t="s">
        <v>442</v>
      </c>
      <c r="K302" t="s">
        <v>444</v>
      </c>
    </row>
    <row r="303" spans="1:11">
      <c r="A303" t="s">
        <v>489</v>
      </c>
      <c r="B303" s="2">
        <v>0</v>
      </c>
      <c r="C303" t="s">
        <v>450</v>
      </c>
      <c r="D303" t="s">
        <v>439</v>
      </c>
      <c r="E303" t="s">
        <v>431</v>
      </c>
      <c r="F303" t="s">
        <v>439</v>
      </c>
      <c r="G303" t="s">
        <v>432</v>
      </c>
      <c r="H303" t="s">
        <v>433</v>
      </c>
      <c r="I303" t="s">
        <v>434</v>
      </c>
      <c r="J303" t="s">
        <v>435</v>
      </c>
    </row>
    <row r="304" spans="1:11">
      <c r="A304" t="s">
        <v>489</v>
      </c>
      <c r="B304" s="2">
        <v>13.8523</v>
      </c>
      <c r="C304" t="s">
        <v>452</v>
      </c>
      <c r="D304" t="s">
        <v>447</v>
      </c>
      <c r="E304" t="s">
        <v>431</v>
      </c>
      <c r="F304" t="s">
        <v>12</v>
      </c>
      <c r="G304" t="s">
        <v>432</v>
      </c>
      <c r="H304" t="s">
        <v>433</v>
      </c>
      <c r="I304" t="s">
        <v>434</v>
      </c>
      <c r="J304" t="s">
        <v>435</v>
      </c>
    </row>
    <row r="305" spans="1:11">
      <c r="A305" t="s">
        <v>489</v>
      </c>
      <c r="B305" s="2">
        <v>85891.741299999994</v>
      </c>
      <c r="C305" t="s">
        <v>452</v>
      </c>
      <c r="D305" t="s">
        <v>447</v>
      </c>
      <c r="E305" t="s">
        <v>431</v>
      </c>
      <c r="F305" t="s">
        <v>12</v>
      </c>
      <c r="G305" t="s">
        <v>432</v>
      </c>
      <c r="H305" t="s">
        <v>433</v>
      </c>
      <c r="I305" t="s">
        <v>434</v>
      </c>
      <c r="J305" t="s">
        <v>442</v>
      </c>
      <c r="K305" t="s">
        <v>443</v>
      </c>
    </row>
    <row r="306" spans="1:11">
      <c r="A306" t="s">
        <v>489</v>
      </c>
      <c r="B306" s="2">
        <v>180633.89290000001</v>
      </c>
      <c r="C306" t="s">
        <v>452</v>
      </c>
      <c r="D306" t="s">
        <v>447</v>
      </c>
      <c r="E306" t="s">
        <v>431</v>
      </c>
      <c r="F306" t="s">
        <v>12</v>
      </c>
      <c r="G306" t="s">
        <v>432</v>
      </c>
      <c r="H306" t="s">
        <v>433</v>
      </c>
      <c r="I306" t="s">
        <v>434</v>
      </c>
      <c r="J306" t="s">
        <v>442</v>
      </c>
      <c r="K306" t="s">
        <v>444</v>
      </c>
    </row>
    <row r="307" spans="1:11">
      <c r="A307" t="s">
        <v>489</v>
      </c>
      <c r="B307" s="2">
        <v>301056.9901</v>
      </c>
      <c r="C307" t="s">
        <v>452</v>
      </c>
      <c r="D307" t="s">
        <v>447</v>
      </c>
      <c r="E307" t="s">
        <v>431</v>
      </c>
      <c r="F307" t="s">
        <v>12</v>
      </c>
      <c r="G307" t="s">
        <v>432</v>
      </c>
      <c r="H307" t="s">
        <v>433</v>
      </c>
      <c r="I307" t="s">
        <v>434</v>
      </c>
      <c r="J307" t="s">
        <v>442</v>
      </c>
      <c r="K307" t="s">
        <v>584</v>
      </c>
    </row>
    <row r="308" spans="1:11">
      <c r="A308" t="s">
        <v>489</v>
      </c>
      <c r="B308" s="2">
        <v>0</v>
      </c>
      <c r="C308" t="s">
        <v>477</v>
      </c>
      <c r="D308" t="s">
        <v>430</v>
      </c>
      <c r="E308" t="s">
        <v>431</v>
      </c>
      <c r="F308" t="s">
        <v>430</v>
      </c>
      <c r="G308" t="s">
        <v>432</v>
      </c>
      <c r="H308" t="s">
        <v>433</v>
      </c>
      <c r="I308" t="s">
        <v>434</v>
      </c>
      <c r="J308" t="s">
        <v>435</v>
      </c>
    </row>
    <row r="309" spans="1:11">
      <c r="A309" t="s">
        <v>489</v>
      </c>
      <c r="B309" s="2">
        <v>0</v>
      </c>
      <c r="C309" t="s">
        <v>453</v>
      </c>
      <c r="D309" t="s">
        <v>430</v>
      </c>
      <c r="E309" t="s">
        <v>431</v>
      </c>
      <c r="F309" t="s">
        <v>430</v>
      </c>
      <c r="G309" t="s">
        <v>432</v>
      </c>
      <c r="H309" t="s">
        <v>433</v>
      </c>
      <c r="I309" t="s">
        <v>434</v>
      </c>
      <c r="J309" t="s">
        <v>435</v>
      </c>
    </row>
    <row r="310" spans="1:11">
      <c r="A310" t="s">
        <v>489</v>
      </c>
      <c r="B310" s="2">
        <v>23.880099999999999</v>
      </c>
      <c r="C310" t="s">
        <v>445</v>
      </c>
      <c r="D310" t="s">
        <v>440</v>
      </c>
      <c r="E310" t="s">
        <v>431</v>
      </c>
      <c r="F310" t="s">
        <v>441</v>
      </c>
      <c r="G310" t="s">
        <v>432</v>
      </c>
      <c r="H310" t="s">
        <v>433</v>
      </c>
      <c r="I310" t="s">
        <v>434</v>
      </c>
      <c r="J310" t="s">
        <v>435</v>
      </c>
    </row>
    <row r="311" spans="1:11">
      <c r="A311" t="s">
        <v>489</v>
      </c>
      <c r="B311" s="2">
        <v>148504.103</v>
      </c>
      <c r="C311" t="s">
        <v>445</v>
      </c>
      <c r="D311" t="s">
        <v>440</v>
      </c>
      <c r="E311" t="s">
        <v>431</v>
      </c>
      <c r="F311" t="s">
        <v>441</v>
      </c>
      <c r="G311" t="s">
        <v>432</v>
      </c>
      <c r="H311" t="s">
        <v>433</v>
      </c>
      <c r="I311" t="s">
        <v>434</v>
      </c>
      <c r="J311" t="s">
        <v>442</v>
      </c>
      <c r="K311" t="s">
        <v>443</v>
      </c>
    </row>
    <row r="312" spans="1:11">
      <c r="A312" t="s">
        <v>489</v>
      </c>
      <c r="B312" s="2">
        <v>312180.98320000002</v>
      </c>
      <c r="C312" t="s">
        <v>445</v>
      </c>
      <c r="D312" t="s">
        <v>440</v>
      </c>
      <c r="E312" t="s">
        <v>431</v>
      </c>
      <c r="F312" t="s">
        <v>441</v>
      </c>
      <c r="G312" t="s">
        <v>432</v>
      </c>
      <c r="H312" t="s">
        <v>433</v>
      </c>
      <c r="I312" t="s">
        <v>434</v>
      </c>
      <c r="J312" t="s">
        <v>442</v>
      </c>
      <c r="K312" t="s">
        <v>444</v>
      </c>
    </row>
    <row r="313" spans="1:11">
      <c r="A313" t="s">
        <v>489</v>
      </c>
      <c r="B313" s="2">
        <v>520301.13679999998</v>
      </c>
      <c r="C313" t="s">
        <v>445</v>
      </c>
      <c r="D313" t="s">
        <v>440</v>
      </c>
      <c r="E313" t="s">
        <v>431</v>
      </c>
      <c r="F313" t="s">
        <v>441</v>
      </c>
      <c r="G313" t="s">
        <v>432</v>
      </c>
      <c r="H313" t="s">
        <v>433</v>
      </c>
      <c r="I313" t="s">
        <v>434</v>
      </c>
      <c r="J313" t="s">
        <v>442</v>
      </c>
      <c r="K313" t="s">
        <v>584</v>
      </c>
    </row>
    <row r="314" spans="1:11">
      <c r="A314" t="s">
        <v>489</v>
      </c>
      <c r="B314" s="2">
        <v>0</v>
      </c>
      <c r="C314" t="s">
        <v>454</v>
      </c>
      <c r="D314" t="s">
        <v>430</v>
      </c>
      <c r="E314" t="s">
        <v>431</v>
      </c>
      <c r="F314" t="s">
        <v>430</v>
      </c>
      <c r="G314" t="s">
        <v>432</v>
      </c>
      <c r="H314" t="s">
        <v>433</v>
      </c>
      <c r="I314" t="s">
        <v>434</v>
      </c>
      <c r="J314" t="s">
        <v>435</v>
      </c>
    </row>
    <row r="315" spans="1:11">
      <c r="A315" t="s">
        <v>489</v>
      </c>
      <c r="B315" s="2">
        <v>23.398299999999999</v>
      </c>
      <c r="C315" t="s">
        <v>455</v>
      </c>
      <c r="D315" t="s">
        <v>451</v>
      </c>
      <c r="E315" t="s">
        <v>431</v>
      </c>
      <c r="F315" t="s">
        <v>381</v>
      </c>
      <c r="G315" t="s">
        <v>432</v>
      </c>
      <c r="H315" t="s">
        <v>433</v>
      </c>
      <c r="I315" t="s">
        <v>434</v>
      </c>
      <c r="J315" t="s">
        <v>435</v>
      </c>
    </row>
    <row r="316" spans="1:11">
      <c r="A316" t="s">
        <v>489</v>
      </c>
      <c r="B316" s="2">
        <v>145156.9676</v>
      </c>
      <c r="C316" t="s">
        <v>455</v>
      </c>
      <c r="D316" t="s">
        <v>451</v>
      </c>
      <c r="E316" t="s">
        <v>431</v>
      </c>
      <c r="F316" t="s">
        <v>381</v>
      </c>
      <c r="G316" t="s">
        <v>432</v>
      </c>
      <c r="H316" t="s">
        <v>433</v>
      </c>
      <c r="I316" t="s">
        <v>434</v>
      </c>
      <c r="J316" t="s">
        <v>442</v>
      </c>
      <c r="K316" t="s">
        <v>443</v>
      </c>
    </row>
    <row r="317" spans="1:11">
      <c r="A317" t="s">
        <v>489</v>
      </c>
      <c r="B317" s="2">
        <v>305271.3995</v>
      </c>
      <c r="C317" t="s">
        <v>455</v>
      </c>
      <c r="D317" t="s">
        <v>451</v>
      </c>
      <c r="E317" t="s">
        <v>431</v>
      </c>
      <c r="F317" t="s">
        <v>381</v>
      </c>
      <c r="G317" t="s">
        <v>432</v>
      </c>
      <c r="H317" t="s">
        <v>433</v>
      </c>
      <c r="I317" t="s">
        <v>434</v>
      </c>
      <c r="J317" t="s">
        <v>442</v>
      </c>
      <c r="K317" t="s">
        <v>444</v>
      </c>
    </row>
    <row r="318" spans="1:11">
      <c r="A318" t="s">
        <v>489</v>
      </c>
      <c r="B318" s="2">
        <v>20.100899999999999</v>
      </c>
      <c r="C318" t="s">
        <v>456</v>
      </c>
      <c r="D318" t="s">
        <v>451</v>
      </c>
      <c r="E318" t="s">
        <v>431</v>
      </c>
      <c r="F318" t="s">
        <v>381</v>
      </c>
      <c r="G318" t="s">
        <v>432</v>
      </c>
      <c r="H318" t="s">
        <v>433</v>
      </c>
      <c r="I318" t="s">
        <v>434</v>
      </c>
      <c r="J318" t="s">
        <v>435</v>
      </c>
    </row>
    <row r="319" spans="1:11">
      <c r="A319" t="s">
        <v>489</v>
      </c>
      <c r="B319" s="2">
        <v>124907.024</v>
      </c>
      <c r="C319" t="s">
        <v>456</v>
      </c>
      <c r="D319" t="s">
        <v>451</v>
      </c>
      <c r="E319" t="s">
        <v>431</v>
      </c>
      <c r="F319" t="s">
        <v>381</v>
      </c>
      <c r="G319" t="s">
        <v>432</v>
      </c>
      <c r="H319" t="s">
        <v>433</v>
      </c>
      <c r="I319" t="s">
        <v>434</v>
      </c>
      <c r="J319" t="s">
        <v>442</v>
      </c>
      <c r="K319" t="s">
        <v>443</v>
      </c>
    </row>
    <row r="320" spans="1:11">
      <c r="A320" t="s">
        <v>489</v>
      </c>
      <c r="B320" s="2">
        <v>261157.87100000001</v>
      </c>
      <c r="C320" t="s">
        <v>456</v>
      </c>
      <c r="D320" t="s">
        <v>451</v>
      </c>
      <c r="E320" t="s">
        <v>431</v>
      </c>
      <c r="F320" t="s">
        <v>381</v>
      </c>
      <c r="G320" t="s">
        <v>432</v>
      </c>
      <c r="H320" t="s">
        <v>433</v>
      </c>
      <c r="I320" t="s">
        <v>434</v>
      </c>
      <c r="J320" t="s">
        <v>442</v>
      </c>
      <c r="K320" t="s">
        <v>444</v>
      </c>
    </row>
    <row r="321" spans="1:11">
      <c r="A321" t="s">
        <v>489</v>
      </c>
      <c r="B321" s="2">
        <v>0</v>
      </c>
      <c r="C321" t="s">
        <v>457</v>
      </c>
      <c r="D321" t="s">
        <v>439</v>
      </c>
      <c r="E321" t="s">
        <v>431</v>
      </c>
      <c r="F321" t="s">
        <v>439</v>
      </c>
      <c r="G321" t="s">
        <v>432</v>
      </c>
      <c r="H321" t="s">
        <v>433</v>
      </c>
      <c r="I321" t="s">
        <v>434</v>
      </c>
      <c r="J321" t="s">
        <v>435</v>
      </c>
    </row>
    <row r="322" spans="1:11">
      <c r="A322" t="s">
        <v>489</v>
      </c>
      <c r="B322" s="2">
        <v>0</v>
      </c>
      <c r="C322" t="s">
        <v>452</v>
      </c>
      <c r="D322" t="s">
        <v>458</v>
      </c>
      <c r="E322" t="s">
        <v>431</v>
      </c>
      <c r="F322" t="s">
        <v>458</v>
      </c>
      <c r="G322" t="s">
        <v>432</v>
      </c>
      <c r="H322" t="s">
        <v>433</v>
      </c>
      <c r="I322" t="s">
        <v>434</v>
      </c>
      <c r="J322" t="s">
        <v>435</v>
      </c>
    </row>
    <row r="323" spans="1:11">
      <c r="A323" t="s">
        <v>489</v>
      </c>
      <c r="B323" s="2">
        <v>28.4574</v>
      </c>
      <c r="C323" t="s">
        <v>448</v>
      </c>
      <c r="D323" t="s">
        <v>440</v>
      </c>
      <c r="E323" t="s">
        <v>431</v>
      </c>
      <c r="F323" t="s">
        <v>441</v>
      </c>
      <c r="G323" t="s">
        <v>432</v>
      </c>
      <c r="H323" t="s">
        <v>433</v>
      </c>
      <c r="I323" t="s">
        <v>434</v>
      </c>
      <c r="J323" t="s">
        <v>435</v>
      </c>
    </row>
    <row r="324" spans="1:11">
      <c r="A324" t="s">
        <v>489</v>
      </c>
      <c r="B324" s="2">
        <v>176967.55249999999</v>
      </c>
      <c r="C324" t="s">
        <v>448</v>
      </c>
      <c r="D324" t="s">
        <v>440</v>
      </c>
      <c r="E324" t="s">
        <v>431</v>
      </c>
      <c r="F324" t="s">
        <v>441</v>
      </c>
      <c r="G324" t="s">
        <v>432</v>
      </c>
      <c r="H324" t="s">
        <v>433</v>
      </c>
      <c r="I324" t="s">
        <v>434</v>
      </c>
      <c r="J324" t="s">
        <v>442</v>
      </c>
      <c r="K324" t="s">
        <v>443</v>
      </c>
    </row>
    <row r="325" spans="1:11">
      <c r="A325" t="s">
        <v>489</v>
      </c>
      <c r="B325" s="2">
        <v>372015.35800000001</v>
      </c>
      <c r="C325" t="s">
        <v>448</v>
      </c>
      <c r="D325" t="s">
        <v>440</v>
      </c>
      <c r="E325" t="s">
        <v>431</v>
      </c>
      <c r="F325" t="s">
        <v>441</v>
      </c>
      <c r="G325" t="s">
        <v>432</v>
      </c>
      <c r="H325" t="s">
        <v>433</v>
      </c>
      <c r="I325" t="s">
        <v>434</v>
      </c>
      <c r="J325" t="s">
        <v>442</v>
      </c>
      <c r="K325" t="s">
        <v>444</v>
      </c>
    </row>
    <row r="326" spans="1:11">
      <c r="A326" t="s">
        <v>489</v>
      </c>
      <c r="B326" s="2">
        <v>620025.59660000005</v>
      </c>
      <c r="C326" t="s">
        <v>448</v>
      </c>
      <c r="D326" t="s">
        <v>440</v>
      </c>
      <c r="E326" t="s">
        <v>431</v>
      </c>
      <c r="F326" t="s">
        <v>441</v>
      </c>
      <c r="G326" t="s">
        <v>432</v>
      </c>
      <c r="H326" t="s">
        <v>433</v>
      </c>
      <c r="I326" t="s">
        <v>434</v>
      </c>
      <c r="J326" t="s">
        <v>442</v>
      </c>
      <c r="K326" t="s">
        <v>584</v>
      </c>
    </row>
    <row r="327" spans="1:11">
      <c r="A327" t="s">
        <v>489</v>
      </c>
      <c r="B327" s="2">
        <v>5.4000000000000003E-3</v>
      </c>
      <c r="C327" t="s">
        <v>436</v>
      </c>
      <c r="D327" t="s">
        <v>459</v>
      </c>
      <c r="E327" t="s">
        <v>431</v>
      </c>
      <c r="F327" t="s">
        <v>460</v>
      </c>
      <c r="G327" t="s">
        <v>432</v>
      </c>
      <c r="H327" t="s">
        <v>433</v>
      </c>
      <c r="I327" t="s">
        <v>434</v>
      </c>
      <c r="J327" t="s">
        <v>435</v>
      </c>
    </row>
    <row r="328" spans="1:11">
      <c r="A328" t="s">
        <v>489</v>
      </c>
      <c r="B328" s="2">
        <v>15.2226</v>
      </c>
      <c r="C328" t="s">
        <v>461</v>
      </c>
      <c r="D328" t="s">
        <v>451</v>
      </c>
      <c r="E328" t="s">
        <v>431</v>
      </c>
      <c r="F328" t="s">
        <v>381</v>
      </c>
      <c r="G328" t="s">
        <v>432</v>
      </c>
      <c r="H328" t="s">
        <v>433</v>
      </c>
      <c r="I328" t="s">
        <v>434</v>
      </c>
      <c r="J328" t="s">
        <v>435</v>
      </c>
    </row>
    <row r="329" spans="1:11">
      <c r="A329" t="s">
        <v>489</v>
      </c>
      <c r="B329" s="2">
        <v>94428.969400000002</v>
      </c>
      <c r="C329" t="s">
        <v>461</v>
      </c>
      <c r="D329" t="s">
        <v>451</v>
      </c>
      <c r="E329" t="s">
        <v>431</v>
      </c>
      <c r="F329" t="s">
        <v>381</v>
      </c>
      <c r="G329" t="s">
        <v>432</v>
      </c>
      <c r="H329" t="s">
        <v>433</v>
      </c>
      <c r="I329" t="s">
        <v>434</v>
      </c>
      <c r="J329" t="s">
        <v>442</v>
      </c>
      <c r="K329" t="s">
        <v>443</v>
      </c>
    </row>
    <row r="330" spans="1:11">
      <c r="A330" t="s">
        <v>489</v>
      </c>
      <c r="B330" s="2">
        <v>198587.6684</v>
      </c>
      <c r="C330" t="s">
        <v>461</v>
      </c>
      <c r="D330" t="s">
        <v>451</v>
      </c>
      <c r="E330" t="s">
        <v>431</v>
      </c>
      <c r="F330" t="s">
        <v>381</v>
      </c>
      <c r="G330" t="s">
        <v>432</v>
      </c>
      <c r="H330" t="s">
        <v>433</v>
      </c>
      <c r="I330" t="s">
        <v>434</v>
      </c>
      <c r="J330" t="s">
        <v>442</v>
      </c>
      <c r="K330" t="s">
        <v>444</v>
      </c>
    </row>
    <row r="331" spans="1:11">
      <c r="A331" t="s">
        <v>489</v>
      </c>
      <c r="B331" s="2">
        <v>14.770799999999999</v>
      </c>
      <c r="C331" t="s">
        <v>462</v>
      </c>
      <c r="D331" t="s">
        <v>451</v>
      </c>
      <c r="E331" t="s">
        <v>431</v>
      </c>
      <c r="F331" t="s">
        <v>381</v>
      </c>
      <c r="G331" t="s">
        <v>432</v>
      </c>
      <c r="H331" t="s">
        <v>433</v>
      </c>
      <c r="I331" t="s">
        <v>434</v>
      </c>
      <c r="J331" t="s">
        <v>435</v>
      </c>
    </row>
    <row r="332" spans="1:11">
      <c r="A332" t="s">
        <v>489</v>
      </c>
      <c r="B332" s="2">
        <v>91669.050700000007</v>
      </c>
      <c r="C332" t="s">
        <v>462</v>
      </c>
      <c r="D332" t="s">
        <v>451</v>
      </c>
      <c r="E332" t="s">
        <v>431</v>
      </c>
      <c r="F332" t="s">
        <v>381</v>
      </c>
      <c r="G332" t="s">
        <v>432</v>
      </c>
      <c r="H332" t="s">
        <v>433</v>
      </c>
      <c r="I332" t="s">
        <v>434</v>
      </c>
      <c r="J332" t="s">
        <v>442</v>
      </c>
      <c r="K332" t="s">
        <v>443</v>
      </c>
    </row>
    <row r="333" spans="1:11">
      <c r="A333" t="s">
        <v>489</v>
      </c>
      <c r="B333" s="2">
        <v>192703.45550000001</v>
      </c>
      <c r="C333" t="s">
        <v>462</v>
      </c>
      <c r="D333" t="s">
        <v>451</v>
      </c>
      <c r="E333" t="s">
        <v>431</v>
      </c>
      <c r="F333" t="s">
        <v>381</v>
      </c>
      <c r="G333" t="s">
        <v>432</v>
      </c>
      <c r="H333" t="s">
        <v>433</v>
      </c>
      <c r="I333" t="s">
        <v>434</v>
      </c>
      <c r="J333" t="s">
        <v>442</v>
      </c>
      <c r="K333" t="s">
        <v>444</v>
      </c>
    </row>
    <row r="334" spans="1:11">
      <c r="A334" t="s">
        <v>489</v>
      </c>
      <c r="B334" s="2">
        <v>16.0807</v>
      </c>
      <c r="C334" t="s">
        <v>463</v>
      </c>
      <c r="D334" t="s">
        <v>447</v>
      </c>
      <c r="E334" t="s">
        <v>431</v>
      </c>
      <c r="F334" t="s">
        <v>12</v>
      </c>
      <c r="G334" t="s">
        <v>432</v>
      </c>
      <c r="H334" t="s">
        <v>433</v>
      </c>
      <c r="I334" t="s">
        <v>434</v>
      </c>
      <c r="J334" t="s">
        <v>435</v>
      </c>
    </row>
    <row r="335" spans="1:11">
      <c r="A335" t="s">
        <v>489</v>
      </c>
      <c r="B335" s="2">
        <v>99635.624500000005</v>
      </c>
      <c r="C335" t="s">
        <v>463</v>
      </c>
      <c r="D335" t="s">
        <v>447</v>
      </c>
      <c r="E335" t="s">
        <v>431</v>
      </c>
      <c r="F335" t="s">
        <v>12</v>
      </c>
      <c r="G335" t="s">
        <v>432</v>
      </c>
      <c r="H335" t="s">
        <v>433</v>
      </c>
      <c r="I335" t="s">
        <v>434</v>
      </c>
      <c r="J335" t="s">
        <v>442</v>
      </c>
      <c r="K335" t="s">
        <v>443</v>
      </c>
    </row>
    <row r="336" spans="1:11">
      <c r="A336" t="s">
        <v>489</v>
      </c>
      <c r="B336" s="2">
        <v>209832.11619999999</v>
      </c>
      <c r="C336" t="s">
        <v>463</v>
      </c>
      <c r="D336" t="s">
        <v>447</v>
      </c>
      <c r="E336" t="s">
        <v>431</v>
      </c>
      <c r="F336" t="s">
        <v>12</v>
      </c>
      <c r="G336" t="s">
        <v>432</v>
      </c>
      <c r="H336" t="s">
        <v>433</v>
      </c>
      <c r="I336" t="s">
        <v>434</v>
      </c>
      <c r="J336" t="s">
        <v>442</v>
      </c>
      <c r="K336" t="s">
        <v>444</v>
      </c>
    </row>
    <row r="337" spans="1:11">
      <c r="A337" t="s">
        <v>489</v>
      </c>
      <c r="B337" s="2">
        <v>358827.0722</v>
      </c>
      <c r="C337" t="s">
        <v>463</v>
      </c>
      <c r="D337" t="s">
        <v>447</v>
      </c>
      <c r="E337" t="s">
        <v>431</v>
      </c>
      <c r="F337" t="s">
        <v>12</v>
      </c>
      <c r="G337" t="s">
        <v>432</v>
      </c>
      <c r="H337" t="s">
        <v>433</v>
      </c>
      <c r="I337" t="s">
        <v>434</v>
      </c>
      <c r="J337" t="s">
        <v>442</v>
      </c>
      <c r="K337" t="s">
        <v>584</v>
      </c>
    </row>
    <row r="338" spans="1:11">
      <c r="A338" t="s">
        <v>489</v>
      </c>
      <c r="B338" s="2">
        <v>13.8523</v>
      </c>
      <c r="C338" t="s">
        <v>464</v>
      </c>
      <c r="D338" t="s">
        <v>447</v>
      </c>
      <c r="E338" t="s">
        <v>431</v>
      </c>
      <c r="F338" t="s">
        <v>12</v>
      </c>
      <c r="G338" t="s">
        <v>432</v>
      </c>
      <c r="H338" t="s">
        <v>433</v>
      </c>
      <c r="I338" t="s">
        <v>434</v>
      </c>
      <c r="J338" t="s">
        <v>435</v>
      </c>
    </row>
    <row r="339" spans="1:11">
      <c r="A339" t="s">
        <v>489</v>
      </c>
      <c r="B339" s="2">
        <v>85866.144700000004</v>
      </c>
      <c r="C339" t="s">
        <v>464</v>
      </c>
      <c r="D339" t="s">
        <v>447</v>
      </c>
      <c r="E339" t="s">
        <v>431</v>
      </c>
      <c r="F339" t="s">
        <v>12</v>
      </c>
      <c r="G339" t="s">
        <v>432</v>
      </c>
      <c r="H339" t="s">
        <v>433</v>
      </c>
      <c r="I339" t="s">
        <v>434</v>
      </c>
      <c r="J339" t="s">
        <v>442</v>
      </c>
      <c r="K339" t="s">
        <v>443</v>
      </c>
    </row>
    <row r="340" spans="1:11">
      <c r="A340" t="s">
        <v>489</v>
      </c>
      <c r="B340" s="2">
        <v>180832.64319999999</v>
      </c>
      <c r="C340" t="s">
        <v>464</v>
      </c>
      <c r="D340" t="s">
        <v>447</v>
      </c>
      <c r="E340" t="s">
        <v>431</v>
      </c>
      <c r="F340" t="s">
        <v>12</v>
      </c>
      <c r="G340" t="s">
        <v>432</v>
      </c>
      <c r="H340" t="s">
        <v>433</v>
      </c>
      <c r="I340" t="s">
        <v>434</v>
      </c>
      <c r="J340" t="s">
        <v>442</v>
      </c>
      <c r="K340" t="s">
        <v>444</v>
      </c>
    </row>
    <row r="341" spans="1:11">
      <c r="A341" t="s">
        <v>489</v>
      </c>
      <c r="B341" s="2">
        <v>301388.24060000002</v>
      </c>
      <c r="C341" t="s">
        <v>464</v>
      </c>
      <c r="D341" t="s">
        <v>447</v>
      </c>
      <c r="E341" t="s">
        <v>431</v>
      </c>
      <c r="F341" t="s">
        <v>12</v>
      </c>
      <c r="G341" t="s">
        <v>432</v>
      </c>
      <c r="H341" t="s">
        <v>433</v>
      </c>
      <c r="I341" t="s">
        <v>434</v>
      </c>
      <c r="J341" t="s">
        <v>442</v>
      </c>
      <c r="K341" t="s">
        <v>584</v>
      </c>
    </row>
    <row r="342" spans="1:11">
      <c r="A342" t="s">
        <v>489</v>
      </c>
      <c r="B342" s="2">
        <v>15.6531</v>
      </c>
      <c r="C342" t="s">
        <v>465</v>
      </c>
      <c r="D342" t="s">
        <v>447</v>
      </c>
      <c r="E342" t="s">
        <v>431</v>
      </c>
      <c r="F342" t="s">
        <v>12</v>
      </c>
      <c r="G342" t="s">
        <v>432</v>
      </c>
      <c r="H342" t="s">
        <v>433</v>
      </c>
      <c r="I342" t="s">
        <v>434</v>
      </c>
      <c r="J342" t="s">
        <v>435</v>
      </c>
    </row>
    <row r="343" spans="1:11">
      <c r="A343" t="s">
        <v>489</v>
      </c>
      <c r="B343" s="2">
        <v>97027.779899999994</v>
      </c>
      <c r="C343" t="s">
        <v>465</v>
      </c>
      <c r="D343" t="s">
        <v>447</v>
      </c>
      <c r="E343" t="s">
        <v>431</v>
      </c>
      <c r="F343" t="s">
        <v>12</v>
      </c>
      <c r="G343" t="s">
        <v>432</v>
      </c>
      <c r="H343" t="s">
        <v>433</v>
      </c>
      <c r="I343" t="s">
        <v>434</v>
      </c>
      <c r="J343" t="s">
        <v>442</v>
      </c>
      <c r="K343" t="s">
        <v>443</v>
      </c>
    </row>
    <row r="344" spans="1:11">
      <c r="A344" t="s">
        <v>489</v>
      </c>
      <c r="B344" s="2">
        <v>204340.88680000001</v>
      </c>
      <c r="C344" t="s">
        <v>465</v>
      </c>
      <c r="D344" t="s">
        <v>447</v>
      </c>
      <c r="E344" t="s">
        <v>431</v>
      </c>
      <c r="F344" t="s">
        <v>12</v>
      </c>
      <c r="G344" t="s">
        <v>432</v>
      </c>
      <c r="H344" t="s">
        <v>433</v>
      </c>
      <c r="I344" t="s">
        <v>434</v>
      </c>
      <c r="J344" t="s">
        <v>442</v>
      </c>
      <c r="K344" t="s">
        <v>444</v>
      </c>
    </row>
    <row r="345" spans="1:11">
      <c r="A345" t="s">
        <v>489</v>
      </c>
      <c r="B345" s="2">
        <v>340567.64289999998</v>
      </c>
      <c r="C345" t="s">
        <v>465</v>
      </c>
      <c r="D345" t="s">
        <v>447</v>
      </c>
      <c r="E345" t="s">
        <v>431</v>
      </c>
      <c r="F345" t="s">
        <v>12</v>
      </c>
      <c r="G345" t="s">
        <v>432</v>
      </c>
      <c r="H345" t="s">
        <v>433</v>
      </c>
      <c r="I345" t="s">
        <v>434</v>
      </c>
      <c r="J345" t="s">
        <v>442</v>
      </c>
      <c r="K345" t="s">
        <v>584</v>
      </c>
    </row>
    <row r="346" spans="1:11">
      <c r="A346" t="s">
        <v>489</v>
      </c>
      <c r="B346" s="2">
        <v>13.882400000000001</v>
      </c>
      <c r="C346" t="s">
        <v>466</v>
      </c>
      <c r="D346" t="s">
        <v>451</v>
      </c>
      <c r="E346" t="s">
        <v>431</v>
      </c>
      <c r="F346" t="s">
        <v>381</v>
      </c>
      <c r="G346" t="s">
        <v>432</v>
      </c>
      <c r="H346" t="s">
        <v>433</v>
      </c>
      <c r="I346" t="s">
        <v>434</v>
      </c>
      <c r="J346" t="s">
        <v>435</v>
      </c>
    </row>
    <row r="347" spans="1:11">
      <c r="A347" t="s">
        <v>489</v>
      </c>
      <c r="B347" s="2">
        <v>86260.633900000001</v>
      </c>
      <c r="C347" t="s">
        <v>466</v>
      </c>
      <c r="D347" t="s">
        <v>451</v>
      </c>
      <c r="E347" t="s">
        <v>431</v>
      </c>
      <c r="F347" t="s">
        <v>381</v>
      </c>
      <c r="G347" t="s">
        <v>432</v>
      </c>
      <c r="H347" t="s">
        <v>433</v>
      </c>
      <c r="I347" t="s">
        <v>434</v>
      </c>
      <c r="J347" t="s">
        <v>442</v>
      </c>
      <c r="K347" t="s">
        <v>443</v>
      </c>
    </row>
    <row r="348" spans="1:11">
      <c r="A348" t="s">
        <v>489</v>
      </c>
      <c r="B348" s="2">
        <v>181227.1324</v>
      </c>
      <c r="C348" t="s">
        <v>466</v>
      </c>
      <c r="D348" t="s">
        <v>451</v>
      </c>
      <c r="E348" t="s">
        <v>431</v>
      </c>
      <c r="F348" t="s">
        <v>381</v>
      </c>
      <c r="G348" t="s">
        <v>432</v>
      </c>
      <c r="H348" t="s">
        <v>433</v>
      </c>
      <c r="I348" t="s">
        <v>434</v>
      </c>
      <c r="J348" t="s">
        <v>442</v>
      </c>
      <c r="K348" t="s">
        <v>444</v>
      </c>
    </row>
    <row r="349" spans="1:11">
      <c r="A349" t="s">
        <v>489</v>
      </c>
      <c r="B349" s="2">
        <v>0</v>
      </c>
      <c r="C349" t="s">
        <v>464</v>
      </c>
      <c r="D349" t="s">
        <v>430</v>
      </c>
      <c r="E349" t="s">
        <v>431</v>
      </c>
      <c r="F349" t="s">
        <v>430</v>
      </c>
      <c r="G349" t="s">
        <v>432</v>
      </c>
      <c r="H349" t="s">
        <v>433</v>
      </c>
      <c r="I349" t="s">
        <v>434</v>
      </c>
      <c r="J349" t="s">
        <v>435</v>
      </c>
    </row>
    <row r="350" spans="1:11">
      <c r="A350" t="s">
        <v>489</v>
      </c>
      <c r="B350" s="2">
        <v>0</v>
      </c>
      <c r="C350" t="s">
        <v>436</v>
      </c>
      <c r="D350" t="s">
        <v>467</v>
      </c>
      <c r="E350" t="s">
        <v>431</v>
      </c>
      <c r="F350" t="s">
        <v>468</v>
      </c>
      <c r="G350" t="s">
        <v>432</v>
      </c>
      <c r="H350" t="s">
        <v>433</v>
      </c>
      <c r="I350" t="s">
        <v>434</v>
      </c>
      <c r="J350" t="s">
        <v>435</v>
      </c>
    </row>
    <row r="351" spans="1:11">
      <c r="A351" t="s">
        <v>489</v>
      </c>
      <c r="B351" s="2">
        <v>16.773299999999999</v>
      </c>
      <c r="C351" t="s">
        <v>511</v>
      </c>
      <c r="D351" t="s">
        <v>447</v>
      </c>
      <c r="E351" t="s">
        <v>431</v>
      </c>
      <c r="F351" t="s">
        <v>12</v>
      </c>
      <c r="G351" t="s">
        <v>432</v>
      </c>
      <c r="H351" t="s">
        <v>433</v>
      </c>
      <c r="I351" t="s">
        <v>434</v>
      </c>
      <c r="J351" t="s">
        <v>435</v>
      </c>
    </row>
    <row r="352" spans="1:11">
      <c r="A352" t="s">
        <v>489</v>
      </c>
      <c r="B352" s="2">
        <v>103987.0511</v>
      </c>
      <c r="C352" t="s">
        <v>511</v>
      </c>
      <c r="D352" t="s">
        <v>447</v>
      </c>
      <c r="E352" t="s">
        <v>431</v>
      </c>
      <c r="F352" t="s">
        <v>12</v>
      </c>
      <c r="G352" t="s">
        <v>432</v>
      </c>
      <c r="H352" t="s">
        <v>433</v>
      </c>
      <c r="I352" t="s">
        <v>434</v>
      </c>
      <c r="J352" t="s">
        <v>442</v>
      </c>
      <c r="K352" t="s">
        <v>443</v>
      </c>
    </row>
    <row r="353" spans="1:11">
      <c r="A353" t="s">
        <v>489</v>
      </c>
      <c r="B353" s="2">
        <v>218995.70879999999</v>
      </c>
      <c r="C353" t="s">
        <v>511</v>
      </c>
      <c r="D353" t="s">
        <v>447</v>
      </c>
      <c r="E353" t="s">
        <v>431</v>
      </c>
      <c r="F353" t="s">
        <v>12</v>
      </c>
      <c r="G353" t="s">
        <v>432</v>
      </c>
      <c r="H353" t="s">
        <v>433</v>
      </c>
      <c r="I353" t="s">
        <v>434</v>
      </c>
      <c r="J353" t="s">
        <v>442</v>
      </c>
      <c r="K353" t="s">
        <v>444</v>
      </c>
    </row>
    <row r="354" spans="1:11">
      <c r="A354" t="s">
        <v>489</v>
      </c>
      <c r="B354" s="2">
        <v>364992.848</v>
      </c>
      <c r="C354" t="s">
        <v>511</v>
      </c>
      <c r="D354" t="s">
        <v>447</v>
      </c>
      <c r="E354" t="s">
        <v>431</v>
      </c>
      <c r="F354" t="s">
        <v>12</v>
      </c>
      <c r="G354" t="s">
        <v>432</v>
      </c>
      <c r="H354" t="s">
        <v>433</v>
      </c>
      <c r="I354" t="s">
        <v>434</v>
      </c>
      <c r="J354" t="s">
        <v>442</v>
      </c>
      <c r="K354" t="s">
        <v>584</v>
      </c>
    </row>
    <row r="355" spans="1:11">
      <c r="A355" t="s">
        <v>489</v>
      </c>
      <c r="B355" s="2">
        <v>0</v>
      </c>
      <c r="C355" t="s">
        <v>463</v>
      </c>
      <c r="D355" t="s">
        <v>458</v>
      </c>
      <c r="E355" t="s">
        <v>431</v>
      </c>
      <c r="F355" t="s">
        <v>458</v>
      </c>
      <c r="G355" t="s">
        <v>432</v>
      </c>
      <c r="H355" t="s">
        <v>433</v>
      </c>
      <c r="I355" t="s">
        <v>434</v>
      </c>
      <c r="J355" t="s">
        <v>435</v>
      </c>
    </row>
    <row r="356" spans="1:11">
      <c r="A356" t="s">
        <v>489</v>
      </c>
      <c r="B356" s="2">
        <v>27.313099999999999</v>
      </c>
      <c r="C356" t="s">
        <v>453</v>
      </c>
      <c r="D356" t="s">
        <v>469</v>
      </c>
      <c r="E356" t="s">
        <v>431</v>
      </c>
      <c r="F356" t="s">
        <v>382</v>
      </c>
      <c r="G356" t="s">
        <v>432</v>
      </c>
      <c r="H356" t="s">
        <v>433</v>
      </c>
      <c r="I356" t="s">
        <v>434</v>
      </c>
      <c r="J356" t="s">
        <v>435</v>
      </c>
    </row>
    <row r="357" spans="1:11">
      <c r="A357" t="s">
        <v>489</v>
      </c>
      <c r="B357" s="2">
        <v>178194.68489999999</v>
      </c>
      <c r="C357" t="s">
        <v>453</v>
      </c>
      <c r="D357" t="s">
        <v>469</v>
      </c>
      <c r="E357" t="s">
        <v>431</v>
      </c>
      <c r="F357" t="s">
        <v>382</v>
      </c>
      <c r="G357" t="s">
        <v>432</v>
      </c>
      <c r="H357" t="s">
        <v>433</v>
      </c>
      <c r="I357" t="s">
        <v>434</v>
      </c>
      <c r="J357" t="s">
        <v>442</v>
      </c>
      <c r="K357" t="s">
        <v>443</v>
      </c>
    </row>
    <row r="358" spans="1:11">
      <c r="A358" t="s">
        <v>489</v>
      </c>
      <c r="B358" s="2">
        <v>386593.39</v>
      </c>
      <c r="C358" t="s">
        <v>453</v>
      </c>
      <c r="D358" t="s">
        <v>469</v>
      </c>
      <c r="E358" t="s">
        <v>431</v>
      </c>
      <c r="F358" t="s">
        <v>382</v>
      </c>
      <c r="G358" t="s">
        <v>432</v>
      </c>
      <c r="H358" t="s">
        <v>433</v>
      </c>
      <c r="I358" t="s">
        <v>434</v>
      </c>
      <c r="J358" t="s">
        <v>442</v>
      </c>
      <c r="K358" t="s">
        <v>444</v>
      </c>
    </row>
    <row r="359" spans="1:11">
      <c r="A359" t="s">
        <v>489</v>
      </c>
      <c r="B359" s="2">
        <v>644322.8186</v>
      </c>
      <c r="C359" t="s">
        <v>453</v>
      </c>
      <c r="D359" t="s">
        <v>469</v>
      </c>
      <c r="E359" t="s">
        <v>431</v>
      </c>
      <c r="F359" t="s">
        <v>382</v>
      </c>
      <c r="G359" t="s">
        <v>432</v>
      </c>
      <c r="H359" t="s">
        <v>433</v>
      </c>
      <c r="I359" t="s">
        <v>434</v>
      </c>
      <c r="J359" t="s">
        <v>442</v>
      </c>
      <c r="K359" t="s">
        <v>584</v>
      </c>
    </row>
    <row r="360" spans="1:11">
      <c r="A360" t="s">
        <v>489</v>
      </c>
      <c r="B360" s="2">
        <v>0</v>
      </c>
      <c r="C360" t="s">
        <v>453</v>
      </c>
      <c r="D360" t="s">
        <v>470</v>
      </c>
      <c r="E360" t="s">
        <v>431</v>
      </c>
      <c r="F360" t="s">
        <v>470</v>
      </c>
      <c r="G360" t="s">
        <v>432</v>
      </c>
      <c r="H360" t="s">
        <v>433</v>
      </c>
      <c r="I360" t="s">
        <v>434</v>
      </c>
      <c r="J360" t="s">
        <v>435</v>
      </c>
    </row>
    <row r="361" spans="1:11">
      <c r="A361" t="s">
        <v>489</v>
      </c>
      <c r="B361" s="2">
        <v>16.502300000000002</v>
      </c>
      <c r="C361" t="s">
        <v>471</v>
      </c>
      <c r="D361" t="s">
        <v>447</v>
      </c>
      <c r="E361" t="s">
        <v>431</v>
      </c>
      <c r="F361" t="s">
        <v>12</v>
      </c>
      <c r="G361" t="s">
        <v>432</v>
      </c>
      <c r="H361" t="s">
        <v>433</v>
      </c>
      <c r="I361" t="s">
        <v>434</v>
      </c>
      <c r="J361" t="s">
        <v>435</v>
      </c>
    </row>
    <row r="362" spans="1:11">
      <c r="A362" t="s">
        <v>489</v>
      </c>
      <c r="B362" s="2">
        <v>102365.4295</v>
      </c>
      <c r="C362" t="s">
        <v>471</v>
      </c>
      <c r="D362" t="s">
        <v>447</v>
      </c>
      <c r="E362" t="s">
        <v>431</v>
      </c>
      <c r="F362" t="s">
        <v>12</v>
      </c>
      <c r="G362" t="s">
        <v>432</v>
      </c>
      <c r="H362" t="s">
        <v>433</v>
      </c>
      <c r="I362" t="s">
        <v>434</v>
      </c>
      <c r="J362" t="s">
        <v>442</v>
      </c>
      <c r="K362" t="s">
        <v>443</v>
      </c>
    </row>
    <row r="363" spans="1:11">
      <c r="A363" t="s">
        <v>489</v>
      </c>
      <c r="B363" s="2">
        <v>215296.2433</v>
      </c>
      <c r="C363" t="s">
        <v>471</v>
      </c>
      <c r="D363" t="s">
        <v>447</v>
      </c>
      <c r="E363" t="s">
        <v>431</v>
      </c>
      <c r="F363" t="s">
        <v>12</v>
      </c>
      <c r="G363" t="s">
        <v>432</v>
      </c>
      <c r="H363" t="s">
        <v>433</v>
      </c>
      <c r="I363" t="s">
        <v>434</v>
      </c>
      <c r="J363" t="s">
        <v>442</v>
      </c>
      <c r="K363" t="s">
        <v>444</v>
      </c>
    </row>
    <row r="364" spans="1:11">
      <c r="A364" t="s">
        <v>489</v>
      </c>
      <c r="B364" s="2">
        <v>358827.0722</v>
      </c>
      <c r="C364" t="s">
        <v>471</v>
      </c>
      <c r="D364" t="s">
        <v>447</v>
      </c>
      <c r="E364" t="s">
        <v>431</v>
      </c>
      <c r="F364" t="s">
        <v>12</v>
      </c>
      <c r="G364" t="s">
        <v>432</v>
      </c>
      <c r="H364" t="s">
        <v>433</v>
      </c>
      <c r="I364" t="s">
        <v>434</v>
      </c>
      <c r="J364" t="s">
        <v>442</v>
      </c>
      <c r="K364" t="s">
        <v>584</v>
      </c>
    </row>
    <row r="365" spans="1:11">
      <c r="A365" t="s">
        <v>489</v>
      </c>
      <c r="B365" s="2">
        <v>32.778700000000001</v>
      </c>
      <c r="C365" t="s">
        <v>472</v>
      </c>
      <c r="D365" t="s">
        <v>469</v>
      </c>
      <c r="E365" t="s">
        <v>431</v>
      </c>
      <c r="F365" t="s">
        <v>382</v>
      </c>
      <c r="G365" t="s">
        <v>432</v>
      </c>
      <c r="H365" t="s">
        <v>433</v>
      </c>
      <c r="I365" t="s">
        <v>434</v>
      </c>
      <c r="J365" t="s">
        <v>435</v>
      </c>
    </row>
    <row r="366" spans="1:11">
      <c r="A366" t="s">
        <v>489</v>
      </c>
      <c r="B366" s="2">
        <v>213990.81529999999</v>
      </c>
      <c r="C366" t="s">
        <v>472</v>
      </c>
      <c r="D366" t="s">
        <v>469</v>
      </c>
      <c r="E366" t="s">
        <v>431</v>
      </c>
      <c r="F366" t="s">
        <v>382</v>
      </c>
      <c r="G366" t="s">
        <v>432</v>
      </c>
      <c r="H366" t="s">
        <v>433</v>
      </c>
      <c r="I366" t="s">
        <v>434</v>
      </c>
      <c r="J366" t="s">
        <v>442</v>
      </c>
      <c r="K366" t="s">
        <v>443</v>
      </c>
    </row>
    <row r="367" spans="1:11">
      <c r="A367" t="s">
        <v>489</v>
      </c>
      <c r="B367" s="2">
        <v>464386.05739999999</v>
      </c>
      <c r="C367" t="s">
        <v>472</v>
      </c>
      <c r="D367" t="s">
        <v>469</v>
      </c>
      <c r="E367" t="s">
        <v>431</v>
      </c>
      <c r="F367" t="s">
        <v>382</v>
      </c>
      <c r="G367" t="s">
        <v>432</v>
      </c>
      <c r="H367" t="s">
        <v>433</v>
      </c>
      <c r="I367" t="s">
        <v>434</v>
      </c>
      <c r="J367" t="s">
        <v>442</v>
      </c>
      <c r="K367" t="s">
        <v>444</v>
      </c>
    </row>
    <row r="368" spans="1:11">
      <c r="A368" t="s">
        <v>489</v>
      </c>
      <c r="B368" s="2">
        <v>773977.26419999998</v>
      </c>
      <c r="C368" t="s">
        <v>472</v>
      </c>
      <c r="D368" t="s">
        <v>469</v>
      </c>
      <c r="E368" t="s">
        <v>431</v>
      </c>
      <c r="F368" t="s">
        <v>382</v>
      </c>
      <c r="G368" t="s">
        <v>432</v>
      </c>
      <c r="H368" t="s">
        <v>433</v>
      </c>
      <c r="I368" t="s">
        <v>434</v>
      </c>
      <c r="J368" t="s">
        <v>442</v>
      </c>
      <c r="K368" t="s">
        <v>584</v>
      </c>
    </row>
    <row r="369" spans="1:11">
      <c r="A369" t="s">
        <v>489</v>
      </c>
      <c r="B369" s="2">
        <v>0</v>
      </c>
      <c r="C369" t="s">
        <v>436</v>
      </c>
      <c r="D369" t="s">
        <v>473</v>
      </c>
      <c r="E369" t="s">
        <v>431</v>
      </c>
      <c r="F369" t="s">
        <v>474</v>
      </c>
      <c r="G369" t="s">
        <v>432</v>
      </c>
      <c r="H369" t="s">
        <v>433</v>
      </c>
      <c r="I369" t="s">
        <v>434</v>
      </c>
      <c r="J369" t="s">
        <v>435</v>
      </c>
    </row>
    <row r="370" spans="1:11">
      <c r="A370" t="s">
        <v>489</v>
      </c>
      <c r="B370" s="2">
        <v>0</v>
      </c>
      <c r="C370" t="s">
        <v>475</v>
      </c>
      <c r="D370" t="s">
        <v>439</v>
      </c>
      <c r="E370" t="s">
        <v>431</v>
      </c>
      <c r="F370" t="s">
        <v>439</v>
      </c>
      <c r="G370" t="s">
        <v>432</v>
      </c>
      <c r="H370" t="s">
        <v>433</v>
      </c>
      <c r="I370" t="s">
        <v>434</v>
      </c>
      <c r="J370" t="s">
        <v>435</v>
      </c>
    </row>
    <row r="371" spans="1:11">
      <c r="A371" t="s">
        <v>489</v>
      </c>
      <c r="B371" s="2">
        <v>0</v>
      </c>
      <c r="C371" t="s">
        <v>476</v>
      </c>
      <c r="D371" t="s">
        <v>439</v>
      </c>
      <c r="E371" t="s">
        <v>431</v>
      </c>
      <c r="F371" t="s">
        <v>439</v>
      </c>
      <c r="G371" t="s">
        <v>432</v>
      </c>
      <c r="H371" t="s">
        <v>433</v>
      </c>
      <c r="I371" t="s">
        <v>434</v>
      </c>
      <c r="J371" t="s">
        <v>435</v>
      </c>
    </row>
    <row r="372" spans="1:11">
      <c r="A372" t="s">
        <v>489</v>
      </c>
      <c r="B372" s="2">
        <v>16.487200000000001</v>
      </c>
      <c r="C372" t="s">
        <v>438</v>
      </c>
      <c r="D372" t="s">
        <v>451</v>
      </c>
      <c r="E372" t="s">
        <v>431</v>
      </c>
      <c r="F372" t="s">
        <v>381</v>
      </c>
      <c r="G372" t="s">
        <v>432</v>
      </c>
      <c r="H372" t="s">
        <v>433</v>
      </c>
      <c r="I372" t="s">
        <v>434</v>
      </c>
      <c r="J372" t="s">
        <v>435</v>
      </c>
    </row>
    <row r="373" spans="1:11">
      <c r="A373" t="s">
        <v>489</v>
      </c>
      <c r="B373" s="2">
        <v>102353.38400000001</v>
      </c>
      <c r="C373" t="s">
        <v>438</v>
      </c>
      <c r="D373" t="s">
        <v>451</v>
      </c>
      <c r="E373" t="s">
        <v>431</v>
      </c>
      <c r="F373" t="s">
        <v>381</v>
      </c>
      <c r="G373" t="s">
        <v>432</v>
      </c>
      <c r="H373" t="s">
        <v>433</v>
      </c>
      <c r="I373" t="s">
        <v>434</v>
      </c>
      <c r="J373" t="s">
        <v>442</v>
      </c>
      <c r="K373" t="s">
        <v>443</v>
      </c>
    </row>
    <row r="374" spans="1:11">
      <c r="A374" t="s">
        <v>489</v>
      </c>
      <c r="B374" s="2">
        <v>215257.0955</v>
      </c>
      <c r="C374" t="s">
        <v>438</v>
      </c>
      <c r="D374" t="s">
        <v>451</v>
      </c>
      <c r="E374" t="s">
        <v>431</v>
      </c>
      <c r="F374" t="s">
        <v>381</v>
      </c>
      <c r="G374" t="s">
        <v>432</v>
      </c>
      <c r="H374" t="s">
        <v>433</v>
      </c>
      <c r="I374" t="s">
        <v>434</v>
      </c>
      <c r="J374" t="s">
        <v>442</v>
      </c>
      <c r="K374" t="s">
        <v>444</v>
      </c>
    </row>
    <row r="375" spans="1:11">
      <c r="A375" t="s">
        <v>489</v>
      </c>
      <c r="B375" s="2">
        <v>0</v>
      </c>
      <c r="C375" t="s">
        <v>463</v>
      </c>
      <c r="D375" t="s">
        <v>470</v>
      </c>
      <c r="E375" t="s">
        <v>431</v>
      </c>
      <c r="F375" t="s">
        <v>470</v>
      </c>
      <c r="G375" t="s">
        <v>432</v>
      </c>
      <c r="H375" t="s">
        <v>433</v>
      </c>
      <c r="I375" t="s">
        <v>434</v>
      </c>
      <c r="J375" t="s">
        <v>435</v>
      </c>
    </row>
    <row r="376" spans="1:11">
      <c r="A376" t="s">
        <v>489</v>
      </c>
      <c r="B376" s="2">
        <v>0</v>
      </c>
      <c r="C376" t="s">
        <v>466</v>
      </c>
      <c r="D376" t="s">
        <v>439</v>
      </c>
      <c r="E376" t="s">
        <v>431</v>
      </c>
      <c r="F376" t="s">
        <v>439</v>
      </c>
      <c r="G376" t="s">
        <v>432</v>
      </c>
      <c r="H376" t="s">
        <v>433</v>
      </c>
      <c r="I376" t="s">
        <v>434</v>
      </c>
      <c r="J376" t="s">
        <v>435</v>
      </c>
    </row>
    <row r="377" spans="1:11">
      <c r="A377" t="s">
        <v>489</v>
      </c>
      <c r="B377" s="2">
        <v>0</v>
      </c>
      <c r="C377" t="s">
        <v>454</v>
      </c>
      <c r="D377" t="s">
        <v>470</v>
      </c>
      <c r="E377" t="s">
        <v>431</v>
      </c>
      <c r="F377" t="s">
        <v>470</v>
      </c>
      <c r="G377" t="s">
        <v>432</v>
      </c>
      <c r="H377" t="s">
        <v>433</v>
      </c>
      <c r="I377" t="s">
        <v>434</v>
      </c>
      <c r="J377" t="s">
        <v>435</v>
      </c>
    </row>
    <row r="378" spans="1:11">
      <c r="A378" t="s">
        <v>489</v>
      </c>
      <c r="B378" s="2">
        <v>13.8523</v>
      </c>
      <c r="C378" t="s">
        <v>453</v>
      </c>
      <c r="D378" t="s">
        <v>447</v>
      </c>
      <c r="E378" t="s">
        <v>431</v>
      </c>
      <c r="F378" t="s">
        <v>12</v>
      </c>
      <c r="G378" t="s">
        <v>432</v>
      </c>
      <c r="H378" t="s">
        <v>433</v>
      </c>
      <c r="I378" t="s">
        <v>434</v>
      </c>
      <c r="J378" t="s">
        <v>435</v>
      </c>
    </row>
    <row r="379" spans="1:11">
      <c r="A379" t="s">
        <v>489</v>
      </c>
      <c r="B379" s="2">
        <v>85997.139200000005</v>
      </c>
      <c r="C379" t="s">
        <v>453</v>
      </c>
      <c r="D379" t="s">
        <v>447</v>
      </c>
      <c r="E379" t="s">
        <v>431</v>
      </c>
      <c r="F379" t="s">
        <v>12</v>
      </c>
      <c r="G379" t="s">
        <v>432</v>
      </c>
      <c r="H379" t="s">
        <v>433</v>
      </c>
      <c r="I379" t="s">
        <v>434</v>
      </c>
      <c r="J379" t="s">
        <v>442</v>
      </c>
      <c r="K379" t="s">
        <v>443</v>
      </c>
    </row>
    <row r="380" spans="1:11">
      <c r="A380" t="s">
        <v>489</v>
      </c>
      <c r="B380" s="2">
        <v>181227.1324</v>
      </c>
      <c r="C380" t="s">
        <v>453</v>
      </c>
      <c r="D380" t="s">
        <v>447</v>
      </c>
      <c r="E380" t="s">
        <v>431</v>
      </c>
      <c r="F380" t="s">
        <v>12</v>
      </c>
      <c r="G380" t="s">
        <v>432</v>
      </c>
      <c r="H380" t="s">
        <v>433</v>
      </c>
      <c r="I380" t="s">
        <v>434</v>
      </c>
      <c r="J380" t="s">
        <v>442</v>
      </c>
      <c r="K380" t="s">
        <v>444</v>
      </c>
    </row>
    <row r="381" spans="1:11">
      <c r="A381" t="s">
        <v>489</v>
      </c>
      <c r="B381" s="2">
        <v>302044.71879999997</v>
      </c>
      <c r="C381" t="s">
        <v>453</v>
      </c>
      <c r="D381" t="s">
        <v>447</v>
      </c>
      <c r="E381" t="s">
        <v>431</v>
      </c>
      <c r="F381" t="s">
        <v>12</v>
      </c>
      <c r="G381" t="s">
        <v>432</v>
      </c>
      <c r="H381" t="s">
        <v>433</v>
      </c>
      <c r="I381" t="s">
        <v>434</v>
      </c>
      <c r="J381" t="s">
        <v>442</v>
      </c>
      <c r="K381" t="s">
        <v>584</v>
      </c>
    </row>
    <row r="382" spans="1:11">
      <c r="A382" t="s">
        <v>489</v>
      </c>
      <c r="B382" s="2">
        <v>0</v>
      </c>
      <c r="C382" t="s">
        <v>449</v>
      </c>
      <c r="D382" t="s">
        <v>430</v>
      </c>
      <c r="E382" t="s">
        <v>431</v>
      </c>
      <c r="F382" t="s">
        <v>430</v>
      </c>
      <c r="G382" t="s">
        <v>432</v>
      </c>
      <c r="H382" t="s">
        <v>433</v>
      </c>
      <c r="I382" t="s">
        <v>434</v>
      </c>
      <c r="J382" t="s">
        <v>435</v>
      </c>
    </row>
    <row r="383" spans="1:11">
      <c r="A383" t="s">
        <v>489</v>
      </c>
      <c r="B383" s="2">
        <v>17.992899999999999</v>
      </c>
      <c r="C383" t="s">
        <v>448</v>
      </c>
      <c r="D383" t="s">
        <v>451</v>
      </c>
      <c r="E383" t="s">
        <v>431</v>
      </c>
      <c r="F383" t="s">
        <v>381</v>
      </c>
      <c r="G383" t="s">
        <v>432</v>
      </c>
      <c r="H383" t="s">
        <v>433</v>
      </c>
      <c r="I383" t="s">
        <v>434</v>
      </c>
      <c r="J383" t="s">
        <v>435</v>
      </c>
    </row>
    <row r="384" spans="1:11">
      <c r="A384" t="s">
        <v>489</v>
      </c>
      <c r="B384" s="2">
        <v>111664.5336</v>
      </c>
      <c r="C384" t="s">
        <v>448</v>
      </c>
      <c r="D384" t="s">
        <v>451</v>
      </c>
      <c r="E384" t="s">
        <v>431</v>
      </c>
      <c r="F384" t="s">
        <v>381</v>
      </c>
      <c r="G384" t="s">
        <v>432</v>
      </c>
      <c r="H384" t="s">
        <v>433</v>
      </c>
      <c r="I384" t="s">
        <v>434</v>
      </c>
      <c r="J384" t="s">
        <v>442</v>
      </c>
      <c r="K384" t="s">
        <v>443</v>
      </c>
    </row>
    <row r="385" spans="1:11">
      <c r="A385" t="s">
        <v>489</v>
      </c>
      <c r="B385" s="2">
        <v>234844.53810000001</v>
      </c>
      <c r="C385" t="s">
        <v>448</v>
      </c>
      <c r="D385" t="s">
        <v>451</v>
      </c>
      <c r="E385" t="s">
        <v>431</v>
      </c>
      <c r="F385" t="s">
        <v>381</v>
      </c>
      <c r="G385" t="s">
        <v>432</v>
      </c>
      <c r="H385" t="s">
        <v>433</v>
      </c>
      <c r="I385" t="s">
        <v>434</v>
      </c>
      <c r="J385" t="s">
        <v>442</v>
      </c>
      <c r="K385" t="s">
        <v>444</v>
      </c>
    </row>
    <row r="386" spans="1:11">
      <c r="A386" t="s">
        <v>489</v>
      </c>
      <c r="B386" s="2">
        <v>0</v>
      </c>
      <c r="C386" t="s">
        <v>465</v>
      </c>
      <c r="D386" t="s">
        <v>458</v>
      </c>
      <c r="E386" t="s">
        <v>431</v>
      </c>
      <c r="F386" t="s">
        <v>458</v>
      </c>
      <c r="G386" t="s">
        <v>432</v>
      </c>
      <c r="H386" t="s">
        <v>433</v>
      </c>
      <c r="I386" t="s">
        <v>434</v>
      </c>
      <c r="J386" t="s">
        <v>435</v>
      </c>
    </row>
    <row r="387" spans="1:11">
      <c r="A387" t="s">
        <v>489</v>
      </c>
      <c r="B387" s="2">
        <v>24.106000000000002</v>
      </c>
      <c r="C387" t="s">
        <v>511</v>
      </c>
      <c r="D387" t="s">
        <v>440</v>
      </c>
      <c r="E387" t="s">
        <v>431</v>
      </c>
      <c r="F387" t="s">
        <v>441</v>
      </c>
      <c r="G387" t="s">
        <v>432</v>
      </c>
      <c r="H387" t="s">
        <v>433</v>
      </c>
      <c r="I387" t="s">
        <v>434</v>
      </c>
      <c r="J387" t="s">
        <v>435</v>
      </c>
    </row>
    <row r="388" spans="1:11">
      <c r="A388" t="s">
        <v>489</v>
      </c>
      <c r="B388" s="2">
        <v>149866.747</v>
      </c>
      <c r="C388" t="s">
        <v>511</v>
      </c>
      <c r="D388" t="s">
        <v>440</v>
      </c>
      <c r="E388" t="s">
        <v>431</v>
      </c>
      <c r="F388" t="s">
        <v>441</v>
      </c>
      <c r="G388" t="s">
        <v>432</v>
      </c>
      <c r="H388" t="s">
        <v>433</v>
      </c>
      <c r="I388" t="s">
        <v>434</v>
      </c>
      <c r="J388" t="s">
        <v>442</v>
      </c>
      <c r="K388" t="s">
        <v>443</v>
      </c>
    </row>
    <row r="389" spans="1:11">
      <c r="A389" t="s">
        <v>489</v>
      </c>
      <c r="B389" s="2">
        <v>315276.66940000001</v>
      </c>
      <c r="C389" t="s">
        <v>511</v>
      </c>
      <c r="D389" t="s">
        <v>440</v>
      </c>
      <c r="E389" t="s">
        <v>431</v>
      </c>
      <c r="F389" t="s">
        <v>441</v>
      </c>
      <c r="G389" t="s">
        <v>432</v>
      </c>
      <c r="H389" t="s">
        <v>433</v>
      </c>
      <c r="I389" t="s">
        <v>434</v>
      </c>
      <c r="J389" t="s">
        <v>442</v>
      </c>
      <c r="K389" t="s">
        <v>444</v>
      </c>
    </row>
    <row r="390" spans="1:11">
      <c r="A390" t="s">
        <v>489</v>
      </c>
      <c r="B390" s="2">
        <v>525461.11569999997</v>
      </c>
      <c r="C390" t="s">
        <v>511</v>
      </c>
      <c r="D390" t="s">
        <v>440</v>
      </c>
      <c r="E390" t="s">
        <v>431</v>
      </c>
      <c r="F390" t="s">
        <v>441</v>
      </c>
      <c r="G390" t="s">
        <v>432</v>
      </c>
      <c r="H390" t="s">
        <v>433</v>
      </c>
      <c r="I390" t="s">
        <v>434</v>
      </c>
      <c r="J390" t="s">
        <v>442</v>
      </c>
      <c r="K390" t="s">
        <v>584</v>
      </c>
    </row>
    <row r="391" spans="1:11">
      <c r="A391" t="s">
        <v>489</v>
      </c>
      <c r="B391" s="2">
        <v>12.5875</v>
      </c>
      <c r="C391" t="s">
        <v>477</v>
      </c>
      <c r="D391" t="s">
        <v>451</v>
      </c>
      <c r="E391" t="s">
        <v>431</v>
      </c>
      <c r="F391" t="s">
        <v>381</v>
      </c>
      <c r="G391" t="s">
        <v>432</v>
      </c>
      <c r="H391" t="s">
        <v>433</v>
      </c>
      <c r="I391" t="s">
        <v>434</v>
      </c>
      <c r="J391" t="s">
        <v>435</v>
      </c>
    </row>
    <row r="392" spans="1:11">
      <c r="A392" t="s">
        <v>489</v>
      </c>
      <c r="B392" s="2">
        <v>78083.264299999995</v>
      </c>
      <c r="C392" t="s">
        <v>477</v>
      </c>
      <c r="D392" t="s">
        <v>451</v>
      </c>
      <c r="E392" t="s">
        <v>431</v>
      </c>
      <c r="F392" t="s">
        <v>381</v>
      </c>
      <c r="G392" t="s">
        <v>432</v>
      </c>
      <c r="H392" t="s">
        <v>433</v>
      </c>
      <c r="I392" t="s">
        <v>434</v>
      </c>
      <c r="J392" t="s">
        <v>442</v>
      </c>
      <c r="K392" t="s">
        <v>443</v>
      </c>
    </row>
    <row r="393" spans="1:11">
      <c r="A393" t="s">
        <v>489</v>
      </c>
      <c r="B393" s="2">
        <v>164212.9037</v>
      </c>
      <c r="C393" t="s">
        <v>477</v>
      </c>
      <c r="D393" t="s">
        <v>451</v>
      </c>
      <c r="E393" t="s">
        <v>431</v>
      </c>
      <c r="F393" t="s">
        <v>381</v>
      </c>
      <c r="G393" t="s">
        <v>432</v>
      </c>
      <c r="H393" t="s">
        <v>433</v>
      </c>
      <c r="I393" t="s">
        <v>434</v>
      </c>
      <c r="J393" t="s">
        <v>442</v>
      </c>
      <c r="K393" t="s">
        <v>444</v>
      </c>
    </row>
    <row r="394" spans="1:11">
      <c r="A394" t="s">
        <v>489</v>
      </c>
      <c r="B394" s="2">
        <v>0</v>
      </c>
      <c r="C394" t="s">
        <v>448</v>
      </c>
      <c r="D394" t="s">
        <v>430</v>
      </c>
      <c r="E394" t="s">
        <v>431</v>
      </c>
      <c r="F394" t="s">
        <v>430</v>
      </c>
      <c r="G394" t="s">
        <v>432</v>
      </c>
      <c r="H394" t="s">
        <v>433</v>
      </c>
      <c r="I394" t="s">
        <v>434</v>
      </c>
      <c r="J394" t="s">
        <v>435</v>
      </c>
    </row>
    <row r="395" spans="1:11">
      <c r="A395" t="s">
        <v>489</v>
      </c>
      <c r="B395" s="2">
        <v>0</v>
      </c>
      <c r="C395" t="s">
        <v>446</v>
      </c>
      <c r="D395" t="s">
        <v>458</v>
      </c>
      <c r="E395" t="s">
        <v>431</v>
      </c>
      <c r="F395" t="s">
        <v>458</v>
      </c>
      <c r="G395" t="s">
        <v>432</v>
      </c>
      <c r="H395" t="s">
        <v>433</v>
      </c>
      <c r="I395" t="s">
        <v>434</v>
      </c>
      <c r="J395" t="s">
        <v>435</v>
      </c>
    </row>
    <row r="396" spans="1:11">
      <c r="A396" t="s">
        <v>489</v>
      </c>
      <c r="B396" s="2">
        <v>0</v>
      </c>
      <c r="C396" t="s">
        <v>445</v>
      </c>
      <c r="D396" t="s">
        <v>458</v>
      </c>
      <c r="E396" t="s">
        <v>431</v>
      </c>
      <c r="F396" t="s">
        <v>458</v>
      </c>
      <c r="G396" t="s">
        <v>432</v>
      </c>
      <c r="H396" t="s">
        <v>433</v>
      </c>
      <c r="I396" t="s">
        <v>434</v>
      </c>
      <c r="J396" t="s">
        <v>435</v>
      </c>
    </row>
    <row r="397" spans="1:11">
      <c r="A397" t="s">
        <v>489</v>
      </c>
      <c r="B397" s="2">
        <v>5.6500000000000002E-2</v>
      </c>
      <c r="C397" t="s">
        <v>436</v>
      </c>
      <c r="D397" t="s">
        <v>478</v>
      </c>
      <c r="E397" t="s">
        <v>431</v>
      </c>
      <c r="F397" t="s">
        <v>478</v>
      </c>
      <c r="G397" t="s">
        <v>432</v>
      </c>
      <c r="H397" t="s">
        <v>433</v>
      </c>
      <c r="I397" t="s">
        <v>434</v>
      </c>
      <c r="J397" t="s">
        <v>435</v>
      </c>
    </row>
    <row r="398" spans="1:11">
      <c r="A398" t="s">
        <v>489</v>
      </c>
      <c r="B398" s="2">
        <v>14.216699999999999</v>
      </c>
      <c r="C398" t="s">
        <v>465</v>
      </c>
      <c r="D398" t="s">
        <v>451</v>
      </c>
      <c r="E398" t="s">
        <v>431</v>
      </c>
      <c r="F398" t="s">
        <v>381</v>
      </c>
      <c r="G398" t="s">
        <v>432</v>
      </c>
      <c r="H398" t="s">
        <v>433</v>
      </c>
      <c r="I398" t="s">
        <v>434</v>
      </c>
      <c r="J398" t="s">
        <v>435</v>
      </c>
    </row>
    <row r="399" spans="1:11">
      <c r="A399" t="s">
        <v>489</v>
      </c>
      <c r="B399" s="2">
        <v>88189.414999999994</v>
      </c>
      <c r="C399" t="s">
        <v>465</v>
      </c>
      <c r="D399" t="s">
        <v>451</v>
      </c>
      <c r="E399" t="s">
        <v>431</v>
      </c>
      <c r="F399" t="s">
        <v>381</v>
      </c>
      <c r="G399" t="s">
        <v>432</v>
      </c>
      <c r="H399" t="s">
        <v>433</v>
      </c>
      <c r="I399" t="s">
        <v>434</v>
      </c>
      <c r="J399" t="s">
        <v>442</v>
      </c>
      <c r="K399" t="s">
        <v>443</v>
      </c>
    </row>
    <row r="400" spans="1:11">
      <c r="A400" t="s">
        <v>489</v>
      </c>
      <c r="B400" s="2">
        <v>185465.63279999999</v>
      </c>
      <c r="C400" t="s">
        <v>465</v>
      </c>
      <c r="D400" t="s">
        <v>451</v>
      </c>
      <c r="E400" t="s">
        <v>431</v>
      </c>
      <c r="F400" t="s">
        <v>381</v>
      </c>
      <c r="G400" t="s">
        <v>432</v>
      </c>
      <c r="H400" t="s">
        <v>433</v>
      </c>
      <c r="I400" t="s">
        <v>434</v>
      </c>
      <c r="J400" t="s">
        <v>442</v>
      </c>
      <c r="K400" t="s">
        <v>444</v>
      </c>
    </row>
    <row r="401" spans="1:11">
      <c r="A401" t="s">
        <v>489</v>
      </c>
      <c r="B401" s="2">
        <v>15.2676</v>
      </c>
      <c r="C401" t="s">
        <v>479</v>
      </c>
      <c r="D401" t="s">
        <v>447</v>
      </c>
      <c r="E401" t="s">
        <v>431</v>
      </c>
      <c r="F401" t="s">
        <v>12</v>
      </c>
      <c r="G401" t="s">
        <v>432</v>
      </c>
      <c r="H401" t="s">
        <v>433</v>
      </c>
      <c r="I401" t="s">
        <v>434</v>
      </c>
      <c r="J401" t="s">
        <v>435</v>
      </c>
    </row>
    <row r="402" spans="1:11">
      <c r="A402" t="s">
        <v>489</v>
      </c>
      <c r="B402" s="2">
        <v>94784.310800000007</v>
      </c>
      <c r="C402" t="s">
        <v>479</v>
      </c>
      <c r="D402" t="s">
        <v>447</v>
      </c>
      <c r="E402" t="s">
        <v>431</v>
      </c>
      <c r="F402" t="s">
        <v>12</v>
      </c>
      <c r="G402" t="s">
        <v>432</v>
      </c>
      <c r="H402" t="s">
        <v>433</v>
      </c>
      <c r="I402" t="s">
        <v>434</v>
      </c>
      <c r="J402" t="s">
        <v>442</v>
      </c>
      <c r="K402" t="s">
        <v>443</v>
      </c>
    </row>
    <row r="403" spans="1:11">
      <c r="A403" t="s">
        <v>489</v>
      </c>
      <c r="B403" s="2">
        <v>199744.0337</v>
      </c>
      <c r="C403" t="s">
        <v>479</v>
      </c>
      <c r="D403" t="s">
        <v>447</v>
      </c>
      <c r="E403" t="s">
        <v>431</v>
      </c>
      <c r="F403" t="s">
        <v>12</v>
      </c>
      <c r="G403" t="s">
        <v>432</v>
      </c>
      <c r="H403" t="s">
        <v>433</v>
      </c>
      <c r="I403" t="s">
        <v>434</v>
      </c>
      <c r="J403" t="s">
        <v>442</v>
      </c>
      <c r="K403" t="s">
        <v>444</v>
      </c>
    </row>
    <row r="404" spans="1:11">
      <c r="A404" t="s">
        <v>489</v>
      </c>
      <c r="B404" s="2">
        <v>332906.72289999999</v>
      </c>
      <c r="C404" t="s">
        <v>479</v>
      </c>
      <c r="D404" t="s">
        <v>447</v>
      </c>
      <c r="E404" t="s">
        <v>431</v>
      </c>
      <c r="F404" t="s">
        <v>12</v>
      </c>
      <c r="G404" t="s">
        <v>432</v>
      </c>
      <c r="H404" t="s">
        <v>433</v>
      </c>
      <c r="I404" t="s">
        <v>434</v>
      </c>
      <c r="J404" t="s">
        <v>442</v>
      </c>
      <c r="K404" t="s">
        <v>584</v>
      </c>
    </row>
    <row r="405" spans="1:11">
      <c r="A405" t="s">
        <v>489</v>
      </c>
      <c r="B405" s="2">
        <v>0</v>
      </c>
      <c r="C405" t="s">
        <v>479</v>
      </c>
      <c r="D405" t="s">
        <v>458</v>
      </c>
      <c r="E405" t="s">
        <v>431</v>
      </c>
      <c r="F405" t="s">
        <v>458</v>
      </c>
      <c r="G405" t="s">
        <v>432</v>
      </c>
      <c r="H405" t="s">
        <v>433</v>
      </c>
      <c r="I405" t="s">
        <v>434</v>
      </c>
      <c r="J405" t="s">
        <v>435</v>
      </c>
    </row>
    <row r="406" spans="1:11">
      <c r="A406" t="s">
        <v>489</v>
      </c>
      <c r="B406" s="2">
        <v>21.9529</v>
      </c>
      <c r="C406" t="s">
        <v>429</v>
      </c>
      <c r="D406" t="s">
        <v>440</v>
      </c>
      <c r="E406" t="s">
        <v>431</v>
      </c>
      <c r="F406" t="s">
        <v>441</v>
      </c>
      <c r="G406" t="s">
        <v>432</v>
      </c>
      <c r="H406" t="s">
        <v>433</v>
      </c>
      <c r="I406" t="s">
        <v>434</v>
      </c>
      <c r="J406" t="s">
        <v>435</v>
      </c>
    </row>
    <row r="407" spans="1:11">
      <c r="A407" t="s">
        <v>489</v>
      </c>
      <c r="B407" s="2">
        <v>136484.228</v>
      </c>
      <c r="C407" t="s">
        <v>429</v>
      </c>
      <c r="D407" t="s">
        <v>440</v>
      </c>
      <c r="E407" t="s">
        <v>431</v>
      </c>
      <c r="F407" t="s">
        <v>441</v>
      </c>
      <c r="G407" t="s">
        <v>432</v>
      </c>
      <c r="H407" t="s">
        <v>433</v>
      </c>
      <c r="I407" t="s">
        <v>434</v>
      </c>
      <c r="J407" t="s">
        <v>442</v>
      </c>
      <c r="K407" t="s">
        <v>443</v>
      </c>
    </row>
    <row r="408" spans="1:11">
      <c r="A408" t="s">
        <v>489</v>
      </c>
      <c r="B408" s="2">
        <v>286912.59499999997</v>
      </c>
      <c r="C408" t="s">
        <v>429</v>
      </c>
      <c r="D408" t="s">
        <v>440</v>
      </c>
      <c r="E408" t="s">
        <v>431</v>
      </c>
      <c r="F408" t="s">
        <v>441</v>
      </c>
      <c r="G408" t="s">
        <v>432</v>
      </c>
      <c r="H408" t="s">
        <v>433</v>
      </c>
      <c r="I408" t="s">
        <v>434</v>
      </c>
      <c r="J408" t="s">
        <v>442</v>
      </c>
      <c r="K408" t="s">
        <v>444</v>
      </c>
    </row>
    <row r="409" spans="1:11">
      <c r="A409" t="s">
        <v>489</v>
      </c>
      <c r="B409" s="2">
        <v>478188.66220000002</v>
      </c>
      <c r="C409" t="s">
        <v>429</v>
      </c>
      <c r="D409" t="s">
        <v>440</v>
      </c>
      <c r="E409" t="s">
        <v>431</v>
      </c>
      <c r="F409" t="s">
        <v>441</v>
      </c>
      <c r="G409" t="s">
        <v>432</v>
      </c>
      <c r="H409" t="s">
        <v>433</v>
      </c>
      <c r="I409" t="s">
        <v>434</v>
      </c>
      <c r="J409" t="s">
        <v>442</v>
      </c>
      <c r="K409" t="s">
        <v>584</v>
      </c>
    </row>
    <row r="410" spans="1:11">
      <c r="A410" t="s">
        <v>489</v>
      </c>
      <c r="B410" s="2">
        <v>0</v>
      </c>
      <c r="C410" t="s">
        <v>454</v>
      </c>
      <c r="D410" t="s">
        <v>458</v>
      </c>
      <c r="E410" t="s">
        <v>431</v>
      </c>
      <c r="F410" t="s">
        <v>458</v>
      </c>
      <c r="G410" t="s">
        <v>432</v>
      </c>
      <c r="H410" t="s">
        <v>433</v>
      </c>
      <c r="I410" t="s">
        <v>434</v>
      </c>
      <c r="J410" t="s">
        <v>435</v>
      </c>
    </row>
    <row r="411" spans="1:11">
      <c r="A411" t="s">
        <v>489</v>
      </c>
      <c r="B411" s="2">
        <v>14.770799999999999</v>
      </c>
      <c r="C411" t="s">
        <v>476</v>
      </c>
      <c r="D411" t="s">
        <v>451</v>
      </c>
      <c r="E411" t="s">
        <v>431</v>
      </c>
      <c r="F411" t="s">
        <v>381</v>
      </c>
      <c r="G411" t="s">
        <v>432</v>
      </c>
      <c r="H411" t="s">
        <v>433</v>
      </c>
      <c r="I411" t="s">
        <v>434</v>
      </c>
      <c r="J411" t="s">
        <v>435</v>
      </c>
    </row>
    <row r="412" spans="1:11">
      <c r="A412" t="s">
        <v>489</v>
      </c>
      <c r="B412" s="2">
        <v>91009.561100000006</v>
      </c>
      <c r="C412" t="s">
        <v>476</v>
      </c>
      <c r="D412" t="s">
        <v>451</v>
      </c>
      <c r="E412" t="s">
        <v>431</v>
      </c>
      <c r="F412" t="s">
        <v>381</v>
      </c>
      <c r="G412" t="s">
        <v>432</v>
      </c>
      <c r="H412" t="s">
        <v>433</v>
      </c>
      <c r="I412" t="s">
        <v>434</v>
      </c>
      <c r="J412" t="s">
        <v>442</v>
      </c>
      <c r="K412" t="s">
        <v>443</v>
      </c>
    </row>
    <row r="413" spans="1:11">
      <c r="A413" t="s">
        <v>489</v>
      </c>
      <c r="B413" s="2">
        <v>191911.46580000001</v>
      </c>
      <c r="C413" t="s">
        <v>476</v>
      </c>
      <c r="D413" t="s">
        <v>451</v>
      </c>
      <c r="E413" t="s">
        <v>431</v>
      </c>
      <c r="F413" t="s">
        <v>381</v>
      </c>
      <c r="G413" t="s">
        <v>432</v>
      </c>
      <c r="H413" t="s">
        <v>433</v>
      </c>
      <c r="I413" t="s">
        <v>434</v>
      </c>
      <c r="J413" t="s">
        <v>442</v>
      </c>
      <c r="K413" t="s">
        <v>444</v>
      </c>
    </row>
    <row r="414" spans="1:11">
      <c r="A414" t="s">
        <v>489</v>
      </c>
      <c r="B414" s="2">
        <v>0</v>
      </c>
      <c r="C414" t="s">
        <v>464</v>
      </c>
      <c r="D414" t="s">
        <v>458</v>
      </c>
      <c r="E414" t="s">
        <v>431</v>
      </c>
      <c r="F414" t="s">
        <v>458</v>
      </c>
      <c r="G414" t="s">
        <v>432</v>
      </c>
      <c r="H414" t="s">
        <v>433</v>
      </c>
      <c r="I414" t="s">
        <v>434</v>
      </c>
      <c r="J414" t="s">
        <v>435</v>
      </c>
    </row>
    <row r="415" spans="1:11">
      <c r="A415" t="s">
        <v>489</v>
      </c>
      <c r="B415" s="2">
        <v>25.747199999999999</v>
      </c>
      <c r="C415" t="s">
        <v>455</v>
      </c>
      <c r="D415" t="s">
        <v>447</v>
      </c>
      <c r="E415" t="s">
        <v>431</v>
      </c>
      <c r="F415" t="s">
        <v>12</v>
      </c>
      <c r="G415" t="s">
        <v>432</v>
      </c>
      <c r="H415" t="s">
        <v>433</v>
      </c>
      <c r="I415" t="s">
        <v>434</v>
      </c>
      <c r="J415" t="s">
        <v>435</v>
      </c>
    </row>
    <row r="416" spans="1:11">
      <c r="A416" t="s">
        <v>489</v>
      </c>
      <c r="B416" s="2">
        <v>159613.0392</v>
      </c>
      <c r="C416" t="s">
        <v>455</v>
      </c>
      <c r="D416" t="s">
        <v>447</v>
      </c>
      <c r="E416" t="s">
        <v>431</v>
      </c>
      <c r="F416" t="s">
        <v>12</v>
      </c>
      <c r="G416" t="s">
        <v>432</v>
      </c>
      <c r="H416" t="s">
        <v>433</v>
      </c>
      <c r="I416" t="s">
        <v>434</v>
      </c>
      <c r="J416" t="s">
        <v>442</v>
      </c>
      <c r="K416" t="s">
        <v>443</v>
      </c>
    </row>
    <row r="417" spans="1:11">
      <c r="A417" t="s">
        <v>489</v>
      </c>
      <c r="B417" s="2">
        <v>336140.93199999997</v>
      </c>
      <c r="C417" t="s">
        <v>455</v>
      </c>
      <c r="D417" t="s">
        <v>447</v>
      </c>
      <c r="E417" t="s">
        <v>431</v>
      </c>
      <c r="F417" t="s">
        <v>12</v>
      </c>
      <c r="G417" t="s">
        <v>432</v>
      </c>
      <c r="H417" t="s">
        <v>433</v>
      </c>
      <c r="I417" t="s">
        <v>434</v>
      </c>
      <c r="J417" t="s">
        <v>442</v>
      </c>
      <c r="K417" t="s">
        <v>444</v>
      </c>
    </row>
    <row r="418" spans="1:11">
      <c r="A418" t="s">
        <v>489</v>
      </c>
      <c r="B418" s="2">
        <v>560234.88670000003</v>
      </c>
      <c r="C418" t="s">
        <v>455</v>
      </c>
      <c r="D418" t="s">
        <v>447</v>
      </c>
      <c r="E418" t="s">
        <v>431</v>
      </c>
      <c r="F418" t="s">
        <v>12</v>
      </c>
      <c r="G418" t="s">
        <v>432</v>
      </c>
      <c r="H418" t="s">
        <v>433</v>
      </c>
      <c r="I418" t="s">
        <v>434</v>
      </c>
      <c r="J418" t="s">
        <v>442</v>
      </c>
      <c r="K418" t="s">
        <v>584</v>
      </c>
    </row>
    <row r="419" spans="1:11">
      <c r="A419" t="s">
        <v>489</v>
      </c>
      <c r="B419" s="2">
        <v>0</v>
      </c>
      <c r="C419" t="s">
        <v>471</v>
      </c>
      <c r="D419" t="s">
        <v>430</v>
      </c>
      <c r="E419" t="s">
        <v>431</v>
      </c>
      <c r="F419" t="s">
        <v>430</v>
      </c>
      <c r="G419" t="s">
        <v>432</v>
      </c>
      <c r="H419" t="s">
        <v>433</v>
      </c>
      <c r="I419" t="s">
        <v>434</v>
      </c>
      <c r="J419" t="s">
        <v>435</v>
      </c>
    </row>
    <row r="420" spans="1:11">
      <c r="A420" t="s">
        <v>489</v>
      </c>
      <c r="B420" s="2">
        <v>0</v>
      </c>
      <c r="C420" t="s">
        <v>477</v>
      </c>
      <c r="D420" t="s">
        <v>458</v>
      </c>
      <c r="E420" t="s">
        <v>431</v>
      </c>
      <c r="F420" t="s">
        <v>458</v>
      </c>
      <c r="G420" t="s">
        <v>432</v>
      </c>
      <c r="H420" t="s">
        <v>433</v>
      </c>
      <c r="I420" t="s">
        <v>434</v>
      </c>
      <c r="J420" t="s">
        <v>435</v>
      </c>
    </row>
    <row r="421" spans="1:11">
      <c r="A421" t="s">
        <v>489</v>
      </c>
      <c r="B421" s="2">
        <v>37.009700000000002</v>
      </c>
      <c r="C421" t="s">
        <v>455</v>
      </c>
      <c r="D421" t="s">
        <v>440</v>
      </c>
      <c r="E421" t="s">
        <v>431</v>
      </c>
      <c r="F421" t="s">
        <v>441</v>
      </c>
      <c r="G421" t="s">
        <v>432</v>
      </c>
      <c r="H421" t="s">
        <v>433</v>
      </c>
      <c r="I421" t="s">
        <v>434</v>
      </c>
      <c r="J421" t="s">
        <v>435</v>
      </c>
    </row>
    <row r="422" spans="1:11">
      <c r="A422" t="s">
        <v>489</v>
      </c>
      <c r="B422" s="2">
        <v>230057.9688</v>
      </c>
      <c r="C422" t="s">
        <v>455</v>
      </c>
      <c r="D422" t="s">
        <v>440</v>
      </c>
      <c r="E422" t="s">
        <v>431</v>
      </c>
      <c r="F422" t="s">
        <v>441</v>
      </c>
      <c r="G422" t="s">
        <v>432</v>
      </c>
      <c r="H422" t="s">
        <v>433</v>
      </c>
      <c r="I422" t="s">
        <v>434</v>
      </c>
      <c r="J422" t="s">
        <v>442</v>
      </c>
      <c r="K422" t="s">
        <v>443</v>
      </c>
    </row>
    <row r="423" spans="1:11">
      <c r="A423" t="s">
        <v>489</v>
      </c>
      <c r="B423" s="2">
        <v>483619.6642</v>
      </c>
      <c r="C423" t="s">
        <v>455</v>
      </c>
      <c r="D423" t="s">
        <v>440</v>
      </c>
      <c r="E423" t="s">
        <v>431</v>
      </c>
      <c r="F423" t="s">
        <v>441</v>
      </c>
      <c r="G423" t="s">
        <v>432</v>
      </c>
      <c r="H423" t="s">
        <v>433</v>
      </c>
      <c r="I423" t="s">
        <v>434</v>
      </c>
      <c r="J423" t="s">
        <v>442</v>
      </c>
      <c r="K423" t="s">
        <v>444</v>
      </c>
    </row>
    <row r="424" spans="1:11">
      <c r="A424" t="s">
        <v>489</v>
      </c>
      <c r="B424" s="2">
        <v>806033.27560000005</v>
      </c>
      <c r="C424" t="s">
        <v>455</v>
      </c>
      <c r="D424" t="s">
        <v>440</v>
      </c>
      <c r="E424" t="s">
        <v>431</v>
      </c>
      <c r="F424" t="s">
        <v>441</v>
      </c>
      <c r="G424" t="s">
        <v>432</v>
      </c>
      <c r="H424" t="s">
        <v>433</v>
      </c>
      <c r="I424" t="s">
        <v>434</v>
      </c>
      <c r="J424" t="s">
        <v>442</v>
      </c>
      <c r="K424" t="s">
        <v>584</v>
      </c>
    </row>
    <row r="425" spans="1:11">
      <c r="A425" t="s">
        <v>489</v>
      </c>
      <c r="B425" s="2">
        <v>16.592600000000001</v>
      </c>
      <c r="C425" t="s">
        <v>445</v>
      </c>
      <c r="D425" t="s">
        <v>447</v>
      </c>
      <c r="E425" t="s">
        <v>431</v>
      </c>
      <c r="F425" t="s">
        <v>12</v>
      </c>
      <c r="G425" t="s">
        <v>432</v>
      </c>
      <c r="H425" t="s">
        <v>433</v>
      </c>
      <c r="I425" t="s">
        <v>434</v>
      </c>
      <c r="J425" t="s">
        <v>435</v>
      </c>
    </row>
    <row r="426" spans="1:11">
      <c r="A426" t="s">
        <v>489</v>
      </c>
      <c r="B426" s="2">
        <v>103012.87360000001</v>
      </c>
      <c r="C426" t="s">
        <v>445</v>
      </c>
      <c r="D426" t="s">
        <v>447</v>
      </c>
      <c r="E426" t="s">
        <v>431</v>
      </c>
      <c r="F426" t="s">
        <v>12</v>
      </c>
      <c r="G426" t="s">
        <v>432</v>
      </c>
      <c r="H426" t="s">
        <v>433</v>
      </c>
      <c r="I426" t="s">
        <v>434</v>
      </c>
      <c r="J426" t="s">
        <v>442</v>
      </c>
      <c r="K426" t="s">
        <v>443</v>
      </c>
    </row>
    <row r="427" spans="1:11">
      <c r="A427" t="s">
        <v>489</v>
      </c>
      <c r="B427" s="2">
        <v>216839.56940000001</v>
      </c>
      <c r="C427" t="s">
        <v>445</v>
      </c>
      <c r="D427" t="s">
        <v>447</v>
      </c>
      <c r="E427" t="s">
        <v>431</v>
      </c>
      <c r="F427" t="s">
        <v>12</v>
      </c>
      <c r="G427" t="s">
        <v>432</v>
      </c>
      <c r="H427" t="s">
        <v>433</v>
      </c>
      <c r="I427" t="s">
        <v>434</v>
      </c>
      <c r="J427" t="s">
        <v>442</v>
      </c>
      <c r="K427" t="s">
        <v>444</v>
      </c>
    </row>
    <row r="428" spans="1:11">
      <c r="A428" t="s">
        <v>489</v>
      </c>
      <c r="B428" s="2">
        <v>361398.78039999999</v>
      </c>
      <c r="C428" t="s">
        <v>445</v>
      </c>
      <c r="D428" t="s">
        <v>447</v>
      </c>
      <c r="E428" t="s">
        <v>431</v>
      </c>
      <c r="F428" t="s">
        <v>12</v>
      </c>
      <c r="G428" t="s">
        <v>432</v>
      </c>
      <c r="H428" t="s">
        <v>433</v>
      </c>
      <c r="I428" t="s">
        <v>434</v>
      </c>
      <c r="J428" t="s">
        <v>442</v>
      </c>
      <c r="K428" t="s">
        <v>584</v>
      </c>
    </row>
    <row r="429" spans="1:11">
      <c r="A429" t="s">
        <v>489</v>
      </c>
      <c r="B429" s="2">
        <v>0</v>
      </c>
      <c r="C429" t="s">
        <v>465</v>
      </c>
      <c r="D429" t="s">
        <v>439</v>
      </c>
      <c r="E429" t="s">
        <v>431</v>
      </c>
      <c r="F429" t="s">
        <v>439</v>
      </c>
      <c r="G429" t="s">
        <v>432</v>
      </c>
      <c r="H429" t="s">
        <v>433</v>
      </c>
      <c r="I429" t="s">
        <v>434</v>
      </c>
      <c r="J429" t="s">
        <v>435</v>
      </c>
    </row>
    <row r="430" spans="1:11">
      <c r="A430" t="s">
        <v>489</v>
      </c>
      <c r="B430" s="2">
        <v>14.6051</v>
      </c>
      <c r="C430" t="s">
        <v>480</v>
      </c>
      <c r="D430" t="s">
        <v>451</v>
      </c>
      <c r="E430" t="s">
        <v>431</v>
      </c>
      <c r="F430" t="s">
        <v>381</v>
      </c>
      <c r="G430" t="s">
        <v>432</v>
      </c>
      <c r="H430" t="s">
        <v>433</v>
      </c>
      <c r="I430" t="s">
        <v>434</v>
      </c>
      <c r="J430" t="s">
        <v>435</v>
      </c>
    </row>
    <row r="431" spans="1:11">
      <c r="A431" t="s">
        <v>489</v>
      </c>
      <c r="B431" s="2">
        <v>90746.066399999996</v>
      </c>
      <c r="C431" t="s">
        <v>480</v>
      </c>
      <c r="D431" t="s">
        <v>451</v>
      </c>
      <c r="E431" t="s">
        <v>431</v>
      </c>
      <c r="F431" t="s">
        <v>381</v>
      </c>
      <c r="G431" t="s">
        <v>432</v>
      </c>
      <c r="H431" t="s">
        <v>433</v>
      </c>
      <c r="I431" t="s">
        <v>434</v>
      </c>
      <c r="J431" t="s">
        <v>442</v>
      </c>
      <c r="K431" t="s">
        <v>443</v>
      </c>
    </row>
    <row r="432" spans="1:11">
      <c r="A432" t="s">
        <v>489</v>
      </c>
      <c r="B432" s="2">
        <v>190724.98680000001</v>
      </c>
      <c r="C432" t="s">
        <v>480</v>
      </c>
      <c r="D432" t="s">
        <v>451</v>
      </c>
      <c r="E432" t="s">
        <v>431</v>
      </c>
      <c r="F432" t="s">
        <v>381</v>
      </c>
      <c r="G432" t="s">
        <v>432</v>
      </c>
      <c r="H432" t="s">
        <v>433</v>
      </c>
      <c r="I432" t="s">
        <v>434</v>
      </c>
      <c r="J432" t="s">
        <v>442</v>
      </c>
      <c r="K432" t="s">
        <v>444</v>
      </c>
    </row>
    <row r="433" spans="1:11">
      <c r="A433" t="s">
        <v>489</v>
      </c>
      <c r="B433" s="2">
        <v>0</v>
      </c>
      <c r="C433" t="s">
        <v>50</v>
      </c>
      <c r="D433" t="s">
        <v>470</v>
      </c>
      <c r="E433" t="s">
        <v>431</v>
      </c>
      <c r="F433" t="s">
        <v>470</v>
      </c>
      <c r="G433" t="s">
        <v>432</v>
      </c>
      <c r="H433" t="s">
        <v>433</v>
      </c>
      <c r="I433" t="s">
        <v>434</v>
      </c>
      <c r="J433" t="s">
        <v>435</v>
      </c>
    </row>
    <row r="434" spans="1:11">
      <c r="A434" t="s">
        <v>489</v>
      </c>
      <c r="B434" s="2">
        <v>23.097200000000001</v>
      </c>
      <c r="C434" t="s">
        <v>463</v>
      </c>
      <c r="D434" t="s">
        <v>440</v>
      </c>
      <c r="E434" t="s">
        <v>431</v>
      </c>
      <c r="F434" t="s">
        <v>441</v>
      </c>
      <c r="G434" t="s">
        <v>432</v>
      </c>
      <c r="H434" t="s">
        <v>433</v>
      </c>
      <c r="I434" t="s">
        <v>434</v>
      </c>
      <c r="J434" t="s">
        <v>435</v>
      </c>
    </row>
    <row r="435" spans="1:11">
      <c r="A435" t="s">
        <v>489</v>
      </c>
      <c r="B435" s="2">
        <v>143554.9198</v>
      </c>
      <c r="C435" t="s">
        <v>463</v>
      </c>
      <c r="D435" t="s">
        <v>440</v>
      </c>
      <c r="E435" t="s">
        <v>431</v>
      </c>
      <c r="F435" t="s">
        <v>441</v>
      </c>
      <c r="G435" t="s">
        <v>432</v>
      </c>
      <c r="H435" t="s">
        <v>433</v>
      </c>
      <c r="I435" t="s">
        <v>434</v>
      </c>
      <c r="J435" t="s">
        <v>442</v>
      </c>
      <c r="K435" t="s">
        <v>443</v>
      </c>
    </row>
    <row r="436" spans="1:11">
      <c r="A436" t="s">
        <v>489</v>
      </c>
      <c r="B436" s="2">
        <v>301999.54830000002</v>
      </c>
      <c r="C436" t="s">
        <v>463</v>
      </c>
      <c r="D436" t="s">
        <v>440</v>
      </c>
      <c r="E436" t="s">
        <v>431</v>
      </c>
      <c r="F436" t="s">
        <v>441</v>
      </c>
      <c r="G436" t="s">
        <v>432</v>
      </c>
      <c r="H436" t="s">
        <v>433</v>
      </c>
      <c r="I436" t="s">
        <v>434</v>
      </c>
      <c r="J436" t="s">
        <v>442</v>
      </c>
      <c r="K436" t="s">
        <v>444</v>
      </c>
    </row>
    <row r="437" spans="1:11">
      <c r="A437" t="s">
        <v>489</v>
      </c>
      <c r="B437" s="2">
        <v>502946.62349999999</v>
      </c>
      <c r="C437" t="s">
        <v>463</v>
      </c>
      <c r="D437" t="s">
        <v>440</v>
      </c>
      <c r="E437" t="s">
        <v>431</v>
      </c>
      <c r="F437" t="s">
        <v>441</v>
      </c>
      <c r="G437" t="s">
        <v>432</v>
      </c>
      <c r="H437" t="s">
        <v>433</v>
      </c>
      <c r="I437" t="s">
        <v>434</v>
      </c>
      <c r="J437" t="s">
        <v>442</v>
      </c>
      <c r="K437" t="s">
        <v>584</v>
      </c>
    </row>
    <row r="438" spans="1:11">
      <c r="A438" t="s">
        <v>489</v>
      </c>
      <c r="B438" s="2">
        <v>0</v>
      </c>
      <c r="C438" t="s">
        <v>463</v>
      </c>
      <c r="D438" t="s">
        <v>439</v>
      </c>
      <c r="E438" t="s">
        <v>431</v>
      </c>
      <c r="F438" t="s">
        <v>439</v>
      </c>
      <c r="G438" t="s">
        <v>432</v>
      </c>
      <c r="H438" t="s">
        <v>433</v>
      </c>
      <c r="I438" t="s">
        <v>434</v>
      </c>
      <c r="J438" t="s">
        <v>435</v>
      </c>
    </row>
    <row r="439" spans="1:11">
      <c r="A439" t="s">
        <v>489</v>
      </c>
      <c r="B439" s="2">
        <v>0</v>
      </c>
      <c r="C439" t="s">
        <v>477</v>
      </c>
      <c r="D439" t="s">
        <v>439</v>
      </c>
      <c r="E439" t="s">
        <v>431</v>
      </c>
      <c r="F439" t="s">
        <v>439</v>
      </c>
      <c r="G439" t="s">
        <v>432</v>
      </c>
      <c r="H439" t="s">
        <v>433</v>
      </c>
      <c r="I439" t="s">
        <v>434</v>
      </c>
      <c r="J439" t="s">
        <v>435</v>
      </c>
    </row>
    <row r="440" spans="1:11">
      <c r="A440" t="s">
        <v>489</v>
      </c>
      <c r="B440" s="2">
        <v>14.4817</v>
      </c>
      <c r="C440" t="s">
        <v>463</v>
      </c>
      <c r="D440" t="s">
        <v>451</v>
      </c>
      <c r="E440" t="s">
        <v>431</v>
      </c>
      <c r="F440" t="s">
        <v>381</v>
      </c>
      <c r="G440" t="s">
        <v>432</v>
      </c>
      <c r="H440" t="s">
        <v>433</v>
      </c>
      <c r="I440" t="s">
        <v>434</v>
      </c>
      <c r="J440" t="s">
        <v>435</v>
      </c>
    </row>
    <row r="441" spans="1:11">
      <c r="A441" t="s">
        <v>489</v>
      </c>
      <c r="B441" s="2">
        <v>84322.818599999999</v>
      </c>
      <c r="C441" t="s">
        <v>463</v>
      </c>
      <c r="D441" t="s">
        <v>451</v>
      </c>
      <c r="E441" t="s">
        <v>431</v>
      </c>
      <c r="F441" t="s">
        <v>381</v>
      </c>
      <c r="G441" t="s">
        <v>432</v>
      </c>
      <c r="H441" t="s">
        <v>433</v>
      </c>
      <c r="I441" t="s">
        <v>434</v>
      </c>
      <c r="J441" t="s">
        <v>442</v>
      </c>
      <c r="K441" t="s">
        <v>443</v>
      </c>
    </row>
    <row r="442" spans="1:11">
      <c r="A442" t="s">
        <v>489</v>
      </c>
      <c r="B442" s="2">
        <v>177691.78649999999</v>
      </c>
      <c r="C442" t="s">
        <v>463</v>
      </c>
      <c r="D442" t="s">
        <v>451</v>
      </c>
      <c r="E442" t="s">
        <v>431</v>
      </c>
      <c r="F442" t="s">
        <v>381</v>
      </c>
      <c r="G442" t="s">
        <v>432</v>
      </c>
      <c r="H442" t="s">
        <v>433</v>
      </c>
      <c r="I442" t="s">
        <v>434</v>
      </c>
      <c r="J442" t="s">
        <v>442</v>
      </c>
      <c r="K442" t="s">
        <v>444</v>
      </c>
    </row>
    <row r="443" spans="1:11">
      <c r="A443" t="s">
        <v>489</v>
      </c>
      <c r="B443" s="2">
        <v>17.3154</v>
      </c>
      <c r="C443" t="s">
        <v>481</v>
      </c>
      <c r="D443" t="s">
        <v>447</v>
      </c>
      <c r="E443" t="s">
        <v>431</v>
      </c>
      <c r="F443" t="s">
        <v>12</v>
      </c>
      <c r="G443" t="s">
        <v>432</v>
      </c>
      <c r="H443" t="s">
        <v>433</v>
      </c>
      <c r="I443" t="s">
        <v>434</v>
      </c>
      <c r="J443" t="s">
        <v>435</v>
      </c>
    </row>
    <row r="444" spans="1:11">
      <c r="A444" t="s">
        <v>489</v>
      </c>
      <c r="B444" s="2">
        <v>107364.3002</v>
      </c>
      <c r="C444" t="s">
        <v>481</v>
      </c>
      <c r="D444" t="s">
        <v>447</v>
      </c>
      <c r="E444" t="s">
        <v>431</v>
      </c>
      <c r="F444" t="s">
        <v>12</v>
      </c>
      <c r="G444" t="s">
        <v>432</v>
      </c>
      <c r="H444" t="s">
        <v>433</v>
      </c>
      <c r="I444" t="s">
        <v>434</v>
      </c>
      <c r="J444" t="s">
        <v>442</v>
      </c>
      <c r="K444" t="s">
        <v>443</v>
      </c>
    </row>
    <row r="445" spans="1:11">
      <c r="A445" t="s">
        <v>489</v>
      </c>
      <c r="B445" s="2">
        <v>225783.3321</v>
      </c>
      <c r="C445" t="s">
        <v>481</v>
      </c>
      <c r="D445" t="s">
        <v>447</v>
      </c>
      <c r="E445" t="s">
        <v>431</v>
      </c>
      <c r="F445" t="s">
        <v>12</v>
      </c>
      <c r="G445" t="s">
        <v>432</v>
      </c>
      <c r="H445" t="s">
        <v>433</v>
      </c>
      <c r="I445" t="s">
        <v>434</v>
      </c>
      <c r="J445" t="s">
        <v>442</v>
      </c>
      <c r="K445" t="s">
        <v>444</v>
      </c>
    </row>
    <row r="446" spans="1:11">
      <c r="A446" t="s">
        <v>489</v>
      </c>
      <c r="B446" s="2">
        <v>376305.05160000001</v>
      </c>
      <c r="C446" t="s">
        <v>481</v>
      </c>
      <c r="D446" t="s">
        <v>447</v>
      </c>
      <c r="E446" t="s">
        <v>431</v>
      </c>
      <c r="F446" t="s">
        <v>12</v>
      </c>
      <c r="G446" t="s">
        <v>432</v>
      </c>
      <c r="H446" t="s">
        <v>433</v>
      </c>
      <c r="I446" t="s">
        <v>434</v>
      </c>
      <c r="J446" t="s">
        <v>442</v>
      </c>
      <c r="K446" t="s">
        <v>584</v>
      </c>
    </row>
    <row r="447" spans="1:11">
      <c r="A447" t="s">
        <v>489</v>
      </c>
      <c r="B447" s="2">
        <v>13.159700000000001</v>
      </c>
      <c r="C447" t="s">
        <v>457</v>
      </c>
      <c r="D447" t="s">
        <v>451</v>
      </c>
      <c r="E447" t="s">
        <v>431</v>
      </c>
      <c r="F447" t="s">
        <v>381</v>
      </c>
      <c r="G447" t="s">
        <v>432</v>
      </c>
      <c r="H447" t="s">
        <v>433</v>
      </c>
      <c r="I447" t="s">
        <v>434</v>
      </c>
      <c r="J447" t="s">
        <v>435</v>
      </c>
    </row>
    <row r="448" spans="1:11">
      <c r="A448" t="s">
        <v>489</v>
      </c>
      <c r="B448" s="2">
        <v>81909.207299999995</v>
      </c>
      <c r="C448" t="s">
        <v>457</v>
      </c>
      <c r="D448" t="s">
        <v>451</v>
      </c>
      <c r="E448" t="s">
        <v>431</v>
      </c>
      <c r="F448" t="s">
        <v>381</v>
      </c>
      <c r="G448" t="s">
        <v>432</v>
      </c>
      <c r="H448" t="s">
        <v>433</v>
      </c>
      <c r="I448" t="s">
        <v>434</v>
      </c>
      <c r="J448" t="s">
        <v>442</v>
      </c>
      <c r="K448" t="s">
        <v>443</v>
      </c>
    </row>
    <row r="449" spans="1:11">
      <c r="A449" t="s">
        <v>489</v>
      </c>
      <c r="B449" s="2">
        <v>172918.7684</v>
      </c>
      <c r="C449" t="s">
        <v>457</v>
      </c>
      <c r="D449" t="s">
        <v>451</v>
      </c>
      <c r="E449" t="s">
        <v>431</v>
      </c>
      <c r="F449" t="s">
        <v>381</v>
      </c>
      <c r="G449" t="s">
        <v>432</v>
      </c>
      <c r="H449" t="s">
        <v>433</v>
      </c>
      <c r="I449" t="s">
        <v>434</v>
      </c>
      <c r="J449" t="s">
        <v>442</v>
      </c>
      <c r="K449" t="s">
        <v>444</v>
      </c>
    </row>
    <row r="450" spans="1:11">
      <c r="A450" t="s">
        <v>489</v>
      </c>
      <c r="B450" s="2">
        <v>0</v>
      </c>
      <c r="C450" t="s">
        <v>436</v>
      </c>
      <c r="D450" t="s">
        <v>482</v>
      </c>
      <c r="E450" t="s">
        <v>431</v>
      </c>
      <c r="F450" t="s">
        <v>483</v>
      </c>
      <c r="G450" t="s">
        <v>432</v>
      </c>
      <c r="H450" t="s">
        <v>433</v>
      </c>
      <c r="I450" t="s">
        <v>434</v>
      </c>
      <c r="J450" t="s">
        <v>435</v>
      </c>
    </row>
    <row r="451" spans="1:11">
      <c r="A451" t="s">
        <v>489</v>
      </c>
      <c r="B451" s="2">
        <v>0</v>
      </c>
      <c r="C451" t="s">
        <v>484</v>
      </c>
      <c r="D451" t="s">
        <v>439</v>
      </c>
      <c r="E451" t="s">
        <v>431</v>
      </c>
      <c r="F451" t="s">
        <v>439</v>
      </c>
      <c r="G451" t="s">
        <v>432</v>
      </c>
      <c r="H451" t="s">
        <v>433</v>
      </c>
      <c r="I451" t="s">
        <v>434</v>
      </c>
      <c r="J451" t="s">
        <v>435</v>
      </c>
    </row>
    <row r="452" spans="1:11">
      <c r="A452" t="s">
        <v>489</v>
      </c>
      <c r="B452" s="2">
        <v>32.630699999999997</v>
      </c>
      <c r="C452" t="s">
        <v>50</v>
      </c>
      <c r="D452" t="s">
        <v>469</v>
      </c>
      <c r="E452" t="s">
        <v>431</v>
      </c>
      <c r="F452" t="s">
        <v>382</v>
      </c>
      <c r="G452" t="s">
        <v>432</v>
      </c>
      <c r="H452" t="s">
        <v>433</v>
      </c>
      <c r="I452" t="s">
        <v>434</v>
      </c>
      <c r="J452" t="s">
        <v>435</v>
      </c>
    </row>
    <row r="453" spans="1:11">
      <c r="A453" t="s">
        <v>489</v>
      </c>
      <c r="B453" s="2">
        <v>213417.14970000001</v>
      </c>
      <c r="C453" t="s">
        <v>50</v>
      </c>
      <c r="D453" t="s">
        <v>469</v>
      </c>
      <c r="E453" t="s">
        <v>431</v>
      </c>
      <c r="F453" t="s">
        <v>382</v>
      </c>
      <c r="G453" t="s">
        <v>432</v>
      </c>
      <c r="H453" t="s">
        <v>433</v>
      </c>
      <c r="I453" t="s">
        <v>434</v>
      </c>
      <c r="J453" t="s">
        <v>442</v>
      </c>
      <c r="K453" t="s">
        <v>443</v>
      </c>
    </row>
    <row r="454" spans="1:11">
      <c r="A454" t="s">
        <v>489</v>
      </c>
      <c r="B454" s="2">
        <v>463357.6752</v>
      </c>
      <c r="C454" t="s">
        <v>50</v>
      </c>
      <c r="D454" t="s">
        <v>469</v>
      </c>
      <c r="E454" t="s">
        <v>431</v>
      </c>
      <c r="F454" t="s">
        <v>382</v>
      </c>
      <c r="G454" t="s">
        <v>432</v>
      </c>
      <c r="H454" t="s">
        <v>433</v>
      </c>
      <c r="I454" t="s">
        <v>434</v>
      </c>
      <c r="J454" t="s">
        <v>442</v>
      </c>
      <c r="K454" t="s">
        <v>444</v>
      </c>
    </row>
    <row r="455" spans="1:11">
      <c r="A455" t="s">
        <v>489</v>
      </c>
      <c r="B455" s="2">
        <v>772262.29009999998</v>
      </c>
      <c r="C455" t="s">
        <v>50</v>
      </c>
      <c r="D455" t="s">
        <v>469</v>
      </c>
      <c r="E455" t="s">
        <v>431</v>
      </c>
      <c r="F455" t="s">
        <v>382</v>
      </c>
      <c r="G455" t="s">
        <v>432</v>
      </c>
      <c r="H455" t="s">
        <v>433</v>
      </c>
      <c r="I455" t="s">
        <v>434</v>
      </c>
      <c r="J455" t="s">
        <v>442</v>
      </c>
      <c r="K455" t="s">
        <v>584</v>
      </c>
    </row>
    <row r="456" spans="1:11">
      <c r="A456" t="s">
        <v>489</v>
      </c>
      <c r="B456" s="2">
        <v>0</v>
      </c>
      <c r="C456" t="s">
        <v>466</v>
      </c>
      <c r="D456" t="s">
        <v>458</v>
      </c>
      <c r="E456" t="s">
        <v>431</v>
      </c>
      <c r="F456" t="s">
        <v>458</v>
      </c>
      <c r="G456" t="s">
        <v>432</v>
      </c>
      <c r="H456" t="s">
        <v>433</v>
      </c>
      <c r="I456" t="s">
        <v>434</v>
      </c>
      <c r="J456" t="s">
        <v>435</v>
      </c>
    </row>
    <row r="457" spans="1:11">
      <c r="A457" t="s">
        <v>489</v>
      </c>
      <c r="B457" s="2">
        <v>13.8523</v>
      </c>
      <c r="C457" t="s">
        <v>477</v>
      </c>
      <c r="D457" t="s">
        <v>447</v>
      </c>
      <c r="E457" t="s">
        <v>431</v>
      </c>
      <c r="F457" t="s">
        <v>12</v>
      </c>
      <c r="G457" t="s">
        <v>432</v>
      </c>
      <c r="H457" t="s">
        <v>433</v>
      </c>
      <c r="I457" t="s">
        <v>434</v>
      </c>
      <c r="J457" t="s">
        <v>435</v>
      </c>
    </row>
    <row r="458" spans="1:11">
      <c r="A458" t="s">
        <v>489</v>
      </c>
      <c r="B458" s="2">
        <v>85866.144700000004</v>
      </c>
      <c r="C458" t="s">
        <v>477</v>
      </c>
      <c r="D458" t="s">
        <v>447</v>
      </c>
      <c r="E458" t="s">
        <v>431</v>
      </c>
      <c r="F458" t="s">
        <v>12</v>
      </c>
      <c r="G458" t="s">
        <v>432</v>
      </c>
      <c r="H458" t="s">
        <v>433</v>
      </c>
      <c r="I458" t="s">
        <v>434</v>
      </c>
      <c r="J458" t="s">
        <v>442</v>
      </c>
      <c r="K458" t="s">
        <v>443</v>
      </c>
    </row>
    <row r="459" spans="1:11">
      <c r="A459" t="s">
        <v>489</v>
      </c>
      <c r="B459" s="2">
        <v>180832.64319999999</v>
      </c>
      <c r="C459" t="s">
        <v>477</v>
      </c>
      <c r="D459" t="s">
        <v>447</v>
      </c>
      <c r="E459" t="s">
        <v>431</v>
      </c>
      <c r="F459" t="s">
        <v>12</v>
      </c>
      <c r="G459" t="s">
        <v>432</v>
      </c>
      <c r="H459" t="s">
        <v>433</v>
      </c>
      <c r="I459" t="s">
        <v>434</v>
      </c>
      <c r="J459" t="s">
        <v>442</v>
      </c>
      <c r="K459" t="s">
        <v>444</v>
      </c>
    </row>
    <row r="460" spans="1:11">
      <c r="A460" t="s">
        <v>489</v>
      </c>
      <c r="B460" s="2">
        <v>301388.24060000002</v>
      </c>
      <c r="C460" t="s">
        <v>477</v>
      </c>
      <c r="D460" t="s">
        <v>447</v>
      </c>
      <c r="E460" t="s">
        <v>431</v>
      </c>
      <c r="F460" t="s">
        <v>12</v>
      </c>
      <c r="G460" t="s">
        <v>432</v>
      </c>
      <c r="H460" t="s">
        <v>433</v>
      </c>
      <c r="I460" t="s">
        <v>434</v>
      </c>
      <c r="J460" t="s">
        <v>442</v>
      </c>
      <c r="K460" t="s">
        <v>584</v>
      </c>
    </row>
    <row r="461" spans="1:11">
      <c r="A461" t="s">
        <v>489</v>
      </c>
      <c r="B461" s="2">
        <v>15.0969</v>
      </c>
      <c r="C461" t="s">
        <v>472</v>
      </c>
      <c r="D461" t="s">
        <v>451</v>
      </c>
      <c r="E461" t="s">
        <v>431</v>
      </c>
      <c r="F461" t="s">
        <v>381</v>
      </c>
      <c r="G461" t="s">
        <v>432</v>
      </c>
      <c r="H461" t="s">
        <v>433</v>
      </c>
      <c r="I461" t="s">
        <v>434</v>
      </c>
      <c r="J461" t="s">
        <v>435</v>
      </c>
    </row>
    <row r="462" spans="1:11">
      <c r="A462" t="s">
        <v>489</v>
      </c>
      <c r="B462" s="2">
        <v>93649.025099999999</v>
      </c>
      <c r="C462" t="s">
        <v>472</v>
      </c>
      <c r="D462" t="s">
        <v>451</v>
      </c>
      <c r="E462" t="s">
        <v>431</v>
      </c>
      <c r="F462" t="s">
        <v>381</v>
      </c>
      <c r="G462" t="s">
        <v>432</v>
      </c>
      <c r="H462" t="s">
        <v>433</v>
      </c>
      <c r="I462" t="s">
        <v>434</v>
      </c>
      <c r="J462" t="s">
        <v>442</v>
      </c>
      <c r="K462" t="s">
        <v>443</v>
      </c>
    </row>
    <row r="463" spans="1:11">
      <c r="A463" t="s">
        <v>489</v>
      </c>
      <c r="B463" s="2">
        <v>196947.9786</v>
      </c>
      <c r="C463" t="s">
        <v>472</v>
      </c>
      <c r="D463" t="s">
        <v>451</v>
      </c>
      <c r="E463" t="s">
        <v>431</v>
      </c>
      <c r="F463" t="s">
        <v>381</v>
      </c>
      <c r="G463" t="s">
        <v>432</v>
      </c>
      <c r="H463" t="s">
        <v>433</v>
      </c>
      <c r="I463" t="s">
        <v>434</v>
      </c>
      <c r="J463" t="s">
        <v>442</v>
      </c>
      <c r="K463" t="s">
        <v>444</v>
      </c>
    </row>
    <row r="464" spans="1:11">
      <c r="A464" t="s">
        <v>489</v>
      </c>
      <c r="B464" s="2">
        <v>0</v>
      </c>
      <c r="C464" t="s">
        <v>511</v>
      </c>
      <c r="D464" t="s">
        <v>458</v>
      </c>
      <c r="E464" t="s">
        <v>431</v>
      </c>
      <c r="F464" t="s">
        <v>458</v>
      </c>
      <c r="G464" t="s">
        <v>432</v>
      </c>
      <c r="H464" t="s">
        <v>433</v>
      </c>
      <c r="I464" t="s">
        <v>434</v>
      </c>
      <c r="J464" t="s">
        <v>435</v>
      </c>
    </row>
    <row r="465" spans="1:11">
      <c r="A465" t="s">
        <v>489</v>
      </c>
      <c r="B465" s="2">
        <v>0</v>
      </c>
      <c r="C465" t="s">
        <v>455</v>
      </c>
      <c r="D465" t="s">
        <v>458</v>
      </c>
      <c r="E465" t="s">
        <v>431</v>
      </c>
      <c r="F465" t="s">
        <v>458</v>
      </c>
      <c r="G465" t="s">
        <v>432</v>
      </c>
      <c r="H465" t="s">
        <v>433</v>
      </c>
      <c r="I465" t="s">
        <v>434</v>
      </c>
      <c r="J465" t="s">
        <v>435</v>
      </c>
    </row>
    <row r="466" spans="1:11">
      <c r="A466" t="s">
        <v>489</v>
      </c>
      <c r="B466" s="2">
        <v>0</v>
      </c>
      <c r="C466" t="s">
        <v>50</v>
      </c>
      <c r="D466" t="s">
        <v>458</v>
      </c>
      <c r="E466" t="s">
        <v>431</v>
      </c>
      <c r="F466" t="s">
        <v>458</v>
      </c>
      <c r="G466" t="s">
        <v>432</v>
      </c>
      <c r="H466" t="s">
        <v>433</v>
      </c>
      <c r="I466" t="s">
        <v>434</v>
      </c>
      <c r="J466" t="s">
        <v>435</v>
      </c>
    </row>
    <row r="467" spans="1:11">
      <c r="A467" t="s">
        <v>489</v>
      </c>
      <c r="B467" s="2">
        <v>0</v>
      </c>
      <c r="C467" t="s">
        <v>445</v>
      </c>
      <c r="D467" t="s">
        <v>430</v>
      </c>
      <c r="E467" t="s">
        <v>431</v>
      </c>
      <c r="F467" t="s">
        <v>430</v>
      </c>
      <c r="G467" t="s">
        <v>432</v>
      </c>
      <c r="H467" t="s">
        <v>433</v>
      </c>
      <c r="I467" t="s">
        <v>434</v>
      </c>
      <c r="J467" t="s">
        <v>435</v>
      </c>
    </row>
    <row r="468" spans="1:11">
      <c r="A468" t="s">
        <v>489</v>
      </c>
      <c r="B468" s="2">
        <v>0</v>
      </c>
      <c r="C468" t="s">
        <v>50</v>
      </c>
      <c r="D468" t="s">
        <v>430</v>
      </c>
      <c r="E468" t="s">
        <v>431</v>
      </c>
      <c r="F468" t="s">
        <v>430</v>
      </c>
      <c r="G468" t="s">
        <v>432</v>
      </c>
      <c r="H468" t="s">
        <v>433</v>
      </c>
      <c r="I468" t="s">
        <v>434</v>
      </c>
      <c r="J468" t="s">
        <v>435</v>
      </c>
    </row>
    <row r="469" spans="1:11">
      <c r="A469" t="s">
        <v>489</v>
      </c>
      <c r="B469" s="2">
        <v>0</v>
      </c>
      <c r="C469" t="s">
        <v>429</v>
      </c>
      <c r="D469" t="s">
        <v>439</v>
      </c>
      <c r="E469" t="s">
        <v>431</v>
      </c>
      <c r="F469" t="s">
        <v>439</v>
      </c>
      <c r="G469" t="s">
        <v>432</v>
      </c>
      <c r="H469" t="s">
        <v>433</v>
      </c>
      <c r="I469" t="s">
        <v>434</v>
      </c>
      <c r="J469" t="s">
        <v>435</v>
      </c>
    </row>
    <row r="470" spans="1:11">
      <c r="A470" t="s">
        <v>489</v>
      </c>
      <c r="B470" s="2">
        <v>0</v>
      </c>
      <c r="C470" t="s">
        <v>511</v>
      </c>
      <c r="D470" t="s">
        <v>430</v>
      </c>
      <c r="E470" t="s">
        <v>431</v>
      </c>
      <c r="F470" t="s">
        <v>430</v>
      </c>
      <c r="G470" t="s">
        <v>432</v>
      </c>
      <c r="H470" t="s">
        <v>433</v>
      </c>
      <c r="I470" t="s">
        <v>434</v>
      </c>
      <c r="J470" t="s">
        <v>435</v>
      </c>
    </row>
    <row r="471" spans="1:11">
      <c r="A471" t="s">
        <v>489</v>
      </c>
      <c r="B471" s="2">
        <v>32.630699999999997</v>
      </c>
      <c r="C471" t="s">
        <v>463</v>
      </c>
      <c r="D471" t="s">
        <v>469</v>
      </c>
      <c r="E471" t="s">
        <v>431</v>
      </c>
      <c r="F471" t="s">
        <v>382</v>
      </c>
      <c r="G471" t="s">
        <v>432</v>
      </c>
      <c r="H471" t="s">
        <v>433</v>
      </c>
      <c r="I471" t="s">
        <v>434</v>
      </c>
      <c r="J471" t="s">
        <v>435</v>
      </c>
    </row>
    <row r="472" spans="1:11">
      <c r="A472" t="s">
        <v>489</v>
      </c>
      <c r="B472" s="2">
        <v>213417.14970000001</v>
      </c>
      <c r="C472" t="s">
        <v>463</v>
      </c>
      <c r="D472" t="s">
        <v>469</v>
      </c>
      <c r="E472" t="s">
        <v>431</v>
      </c>
      <c r="F472" t="s">
        <v>382</v>
      </c>
      <c r="G472" t="s">
        <v>432</v>
      </c>
      <c r="H472" t="s">
        <v>433</v>
      </c>
      <c r="I472" t="s">
        <v>434</v>
      </c>
      <c r="J472" t="s">
        <v>442</v>
      </c>
      <c r="K472" t="s">
        <v>443</v>
      </c>
    </row>
    <row r="473" spans="1:11">
      <c r="A473" t="s">
        <v>489</v>
      </c>
      <c r="B473" s="2">
        <v>463357.6752</v>
      </c>
      <c r="C473" t="s">
        <v>463</v>
      </c>
      <c r="D473" t="s">
        <v>469</v>
      </c>
      <c r="E473" t="s">
        <v>431</v>
      </c>
      <c r="F473" t="s">
        <v>382</v>
      </c>
      <c r="G473" t="s">
        <v>432</v>
      </c>
      <c r="H473" t="s">
        <v>433</v>
      </c>
      <c r="I473" t="s">
        <v>434</v>
      </c>
      <c r="J473" t="s">
        <v>442</v>
      </c>
      <c r="K473" t="s">
        <v>444</v>
      </c>
    </row>
    <row r="474" spans="1:11">
      <c r="A474" t="s">
        <v>489</v>
      </c>
      <c r="B474" s="2">
        <v>772262.29009999998</v>
      </c>
      <c r="C474" t="s">
        <v>463</v>
      </c>
      <c r="D474" t="s">
        <v>469</v>
      </c>
      <c r="E474" t="s">
        <v>431</v>
      </c>
      <c r="F474" t="s">
        <v>382</v>
      </c>
      <c r="G474" t="s">
        <v>432</v>
      </c>
      <c r="H474" t="s">
        <v>433</v>
      </c>
      <c r="I474" t="s">
        <v>434</v>
      </c>
      <c r="J474" t="s">
        <v>442</v>
      </c>
      <c r="K474" t="s">
        <v>584</v>
      </c>
    </row>
    <row r="475" spans="1:11">
      <c r="A475" t="s">
        <v>489</v>
      </c>
      <c r="B475" s="2">
        <v>0</v>
      </c>
      <c r="C475" t="s">
        <v>472</v>
      </c>
      <c r="D475" t="s">
        <v>430</v>
      </c>
      <c r="E475" t="s">
        <v>431</v>
      </c>
      <c r="F475" t="s">
        <v>430</v>
      </c>
      <c r="G475" t="s">
        <v>432</v>
      </c>
      <c r="H475" t="s">
        <v>433</v>
      </c>
      <c r="I475" t="s">
        <v>434</v>
      </c>
      <c r="J475" t="s">
        <v>435</v>
      </c>
    </row>
    <row r="476" spans="1:11">
      <c r="A476" t="s">
        <v>489</v>
      </c>
      <c r="B476" s="2">
        <v>19.905100000000001</v>
      </c>
      <c r="C476" t="s">
        <v>477</v>
      </c>
      <c r="D476" t="s">
        <v>440</v>
      </c>
      <c r="E476" t="s">
        <v>431</v>
      </c>
      <c r="F476" t="s">
        <v>441</v>
      </c>
      <c r="G476" t="s">
        <v>432</v>
      </c>
      <c r="H476" t="s">
        <v>433</v>
      </c>
      <c r="I476" t="s">
        <v>434</v>
      </c>
      <c r="J476" t="s">
        <v>435</v>
      </c>
    </row>
    <row r="477" spans="1:11">
      <c r="A477" t="s">
        <v>489</v>
      </c>
      <c r="B477" s="2">
        <v>123753.6701</v>
      </c>
      <c r="C477" t="s">
        <v>477</v>
      </c>
      <c r="D477" t="s">
        <v>440</v>
      </c>
      <c r="E477" t="s">
        <v>431</v>
      </c>
      <c r="F477" t="s">
        <v>441</v>
      </c>
      <c r="G477" t="s">
        <v>432</v>
      </c>
      <c r="H477" t="s">
        <v>433</v>
      </c>
      <c r="I477" t="s">
        <v>434</v>
      </c>
      <c r="J477" t="s">
        <v>442</v>
      </c>
      <c r="K477" t="s">
        <v>443</v>
      </c>
    </row>
    <row r="478" spans="1:11">
      <c r="A478" t="s">
        <v>489</v>
      </c>
      <c r="B478" s="2">
        <v>260344.80160000001</v>
      </c>
      <c r="C478" t="s">
        <v>477</v>
      </c>
      <c r="D478" t="s">
        <v>440</v>
      </c>
      <c r="E478" t="s">
        <v>431</v>
      </c>
      <c r="F478" t="s">
        <v>441</v>
      </c>
      <c r="G478" t="s">
        <v>432</v>
      </c>
      <c r="H478" t="s">
        <v>433</v>
      </c>
      <c r="I478" t="s">
        <v>434</v>
      </c>
      <c r="J478" t="s">
        <v>442</v>
      </c>
      <c r="K478" t="s">
        <v>444</v>
      </c>
    </row>
    <row r="479" spans="1:11">
      <c r="A479" t="s">
        <v>489</v>
      </c>
      <c r="B479" s="2">
        <v>433584.2807</v>
      </c>
      <c r="C479" t="s">
        <v>477</v>
      </c>
      <c r="D479" t="s">
        <v>440</v>
      </c>
      <c r="E479" t="s">
        <v>431</v>
      </c>
      <c r="F479" t="s">
        <v>441</v>
      </c>
      <c r="G479" t="s">
        <v>432</v>
      </c>
      <c r="H479" t="s">
        <v>433</v>
      </c>
      <c r="I479" t="s">
        <v>434</v>
      </c>
      <c r="J479" t="s">
        <v>442</v>
      </c>
      <c r="K479" t="s">
        <v>584</v>
      </c>
    </row>
    <row r="480" spans="1:11">
      <c r="A480" t="s">
        <v>489</v>
      </c>
      <c r="B480" s="2">
        <v>15.2676</v>
      </c>
      <c r="C480" t="s">
        <v>466</v>
      </c>
      <c r="D480" t="s">
        <v>447</v>
      </c>
      <c r="E480" t="s">
        <v>431</v>
      </c>
      <c r="F480" t="s">
        <v>12</v>
      </c>
      <c r="G480" t="s">
        <v>432</v>
      </c>
      <c r="H480" t="s">
        <v>433</v>
      </c>
      <c r="I480" t="s">
        <v>434</v>
      </c>
      <c r="J480" t="s">
        <v>435</v>
      </c>
    </row>
    <row r="481" spans="1:11">
      <c r="A481" t="s">
        <v>489</v>
      </c>
      <c r="B481" s="2">
        <v>94784.310800000007</v>
      </c>
      <c r="C481" t="s">
        <v>466</v>
      </c>
      <c r="D481" t="s">
        <v>447</v>
      </c>
      <c r="E481" t="s">
        <v>431</v>
      </c>
      <c r="F481" t="s">
        <v>12</v>
      </c>
      <c r="G481" t="s">
        <v>432</v>
      </c>
      <c r="H481" t="s">
        <v>433</v>
      </c>
      <c r="I481" t="s">
        <v>434</v>
      </c>
      <c r="J481" t="s">
        <v>442</v>
      </c>
      <c r="K481" t="s">
        <v>443</v>
      </c>
    </row>
    <row r="482" spans="1:11">
      <c r="A482" t="s">
        <v>489</v>
      </c>
      <c r="B482" s="2">
        <v>199744.0337</v>
      </c>
      <c r="C482" t="s">
        <v>466</v>
      </c>
      <c r="D482" t="s">
        <v>447</v>
      </c>
      <c r="E482" t="s">
        <v>431</v>
      </c>
      <c r="F482" t="s">
        <v>12</v>
      </c>
      <c r="G482" t="s">
        <v>432</v>
      </c>
      <c r="H482" t="s">
        <v>433</v>
      </c>
      <c r="I482" t="s">
        <v>434</v>
      </c>
      <c r="J482" t="s">
        <v>442</v>
      </c>
      <c r="K482" t="s">
        <v>444</v>
      </c>
    </row>
    <row r="483" spans="1:11">
      <c r="A483" t="s">
        <v>489</v>
      </c>
      <c r="B483" s="2">
        <v>332906.72289999999</v>
      </c>
      <c r="C483" t="s">
        <v>466</v>
      </c>
      <c r="D483" t="s">
        <v>447</v>
      </c>
      <c r="E483" t="s">
        <v>431</v>
      </c>
      <c r="F483" t="s">
        <v>12</v>
      </c>
      <c r="G483" t="s">
        <v>432</v>
      </c>
      <c r="H483" t="s">
        <v>433</v>
      </c>
      <c r="I483" t="s">
        <v>434</v>
      </c>
      <c r="J483" t="s">
        <v>442</v>
      </c>
      <c r="K483" t="s">
        <v>584</v>
      </c>
    </row>
    <row r="484" spans="1:11">
      <c r="A484" t="s">
        <v>489</v>
      </c>
      <c r="B484" s="2">
        <v>0</v>
      </c>
      <c r="C484" t="s">
        <v>485</v>
      </c>
      <c r="D484" t="s">
        <v>439</v>
      </c>
      <c r="E484" t="s">
        <v>431</v>
      </c>
      <c r="F484" t="s">
        <v>439</v>
      </c>
      <c r="G484" t="s">
        <v>432</v>
      </c>
      <c r="H484" t="s">
        <v>433</v>
      </c>
      <c r="I484" t="s">
        <v>434</v>
      </c>
      <c r="J484" t="s">
        <v>435</v>
      </c>
    </row>
    <row r="485" spans="1:11">
      <c r="A485" t="s">
        <v>489</v>
      </c>
      <c r="B485" s="2">
        <v>0</v>
      </c>
      <c r="C485" t="s">
        <v>472</v>
      </c>
      <c r="D485" t="s">
        <v>458</v>
      </c>
      <c r="E485" t="s">
        <v>431</v>
      </c>
      <c r="F485" t="s">
        <v>458</v>
      </c>
      <c r="G485" t="s">
        <v>432</v>
      </c>
      <c r="H485" t="s">
        <v>433</v>
      </c>
      <c r="I485" t="s">
        <v>434</v>
      </c>
      <c r="J485" t="s">
        <v>435</v>
      </c>
    </row>
    <row r="486" spans="1:11">
      <c r="A486" t="s">
        <v>489</v>
      </c>
      <c r="B486" s="2">
        <v>0</v>
      </c>
      <c r="C486" t="s">
        <v>481</v>
      </c>
      <c r="D486" t="s">
        <v>458</v>
      </c>
      <c r="E486" t="s">
        <v>431</v>
      </c>
      <c r="F486" t="s">
        <v>458</v>
      </c>
      <c r="G486" t="s">
        <v>432</v>
      </c>
      <c r="H486" t="s">
        <v>433</v>
      </c>
      <c r="I486" t="s">
        <v>434</v>
      </c>
      <c r="J486" t="s">
        <v>435</v>
      </c>
    </row>
    <row r="487" spans="1:11">
      <c r="A487" t="s">
        <v>489</v>
      </c>
      <c r="B487" s="2">
        <v>23.880099999999999</v>
      </c>
      <c r="C487" t="s">
        <v>472</v>
      </c>
      <c r="D487" t="s">
        <v>440</v>
      </c>
      <c r="E487" t="s">
        <v>431</v>
      </c>
      <c r="F487" t="s">
        <v>441</v>
      </c>
      <c r="G487" t="s">
        <v>432</v>
      </c>
      <c r="H487" t="s">
        <v>433</v>
      </c>
      <c r="I487" t="s">
        <v>434</v>
      </c>
      <c r="J487" t="s">
        <v>435</v>
      </c>
    </row>
    <row r="488" spans="1:11">
      <c r="A488" t="s">
        <v>489</v>
      </c>
      <c r="B488" s="2">
        <v>148504.103</v>
      </c>
      <c r="C488" t="s">
        <v>472</v>
      </c>
      <c r="D488" t="s">
        <v>440</v>
      </c>
      <c r="E488" t="s">
        <v>431</v>
      </c>
      <c r="F488" t="s">
        <v>441</v>
      </c>
      <c r="G488" t="s">
        <v>432</v>
      </c>
      <c r="H488" t="s">
        <v>433</v>
      </c>
      <c r="I488" t="s">
        <v>434</v>
      </c>
      <c r="J488" t="s">
        <v>442</v>
      </c>
      <c r="K488" t="s">
        <v>443</v>
      </c>
    </row>
    <row r="489" spans="1:11">
      <c r="A489" t="s">
        <v>489</v>
      </c>
      <c r="B489" s="2">
        <v>312180.98320000002</v>
      </c>
      <c r="C489" t="s">
        <v>472</v>
      </c>
      <c r="D489" t="s">
        <v>440</v>
      </c>
      <c r="E489" t="s">
        <v>431</v>
      </c>
      <c r="F489" t="s">
        <v>441</v>
      </c>
      <c r="G489" t="s">
        <v>432</v>
      </c>
      <c r="H489" t="s">
        <v>433</v>
      </c>
      <c r="I489" t="s">
        <v>434</v>
      </c>
      <c r="J489" t="s">
        <v>442</v>
      </c>
      <c r="K489" t="s">
        <v>444</v>
      </c>
    </row>
    <row r="490" spans="1:11">
      <c r="A490" t="s">
        <v>489</v>
      </c>
      <c r="B490" s="2">
        <v>520301.13679999998</v>
      </c>
      <c r="C490" t="s">
        <v>472</v>
      </c>
      <c r="D490" t="s">
        <v>440</v>
      </c>
      <c r="E490" t="s">
        <v>431</v>
      </c>
      <c r="F490" t="s">
        <v>441</v>
      </c>
      <c r="G490" t="s">
        <v>432</v>
      </c>
      <c r="H490" t="s">
        <v>433</v>
      </c>
      <c r="I490" t="s">
        <v>434</v>
      </c>
      <c r="J490" t="s">
        <v>442</v>
      </c>
      <c r="K490" t="s">
        <v>584</v>
      </c>
    </row>
    <row r="491" spans="1:11">
      <c r="A491" t="s">
        <v>489</v>
      </c>
      <c r="B491" s="2">
        <v>31.682600000000001</v>
      </c>
      <c r="C491" t="s">
        <v>454</v>
      </c>
      <c r="D491" t="s">
        <v>469</v>
      </c>
      <c r="E491" t="s">
        <v>431</v>
      </c>
      <c r="F491" t="s">
        <v>382</v>
      </c>
      <c r="G491" t="s">
        <v>432</v>
      </c>
      <c r="H491" t="s">
        <v>433</v>
      </c>
      <c r="I491" t="s">
        <v>434</v>
      </c>
      <c r="J491" t="s">
        <v>435</v>
      </c>
    </row>
    <row r="492" spans="1:11">
      <c r="A492" t="s">
        <v>489</v>
      </c>
      <c r="B492" s="2">
        <v>206749.98120000001</v>
      </c>
      <c r="C492" t="s">
        <v>454</v>
      </c>
      <c r="D492" t="s">
        <v>469</v>
      </c>
      <c r="E492" t="s">
        <v>431</v>
      </c>
      <c r="F492" t="s">
        <v>382</v>
      </c>
      <c r="G492" t="s">
        <v>432</v>
      </c>
      <c r="H492" t="s">
        <v>433</v>
      </c>
      <c r="I492" t="s">
        <v>434</v>
      </c>
      <c r="J492" t="s">
        <v>442</v>
      </c>
      <c r="K492" t="s">
        <v>443</v>
      </c>
    </row>
    <row r="493" spans="1:11">
      <c r="A493" t="s">
        <v>489</v>
      </c>
      <c r="B493" s="2">
        <v>448638.10889999999</v>
      </c>
      <c r="C493" t="s">
        <v>454</v>
      </c>
      <c r="D493" t="s">
        <v>469</v>
      </c>
      <c r="E493" t="s">
        <v>431</v>
      </c>
      <c r="F493" t="s">
        <v>382</v>
      </c>
      <c r="G493" t="s">
        <v>432</v>
      </c>
      <c r="H493" t="s">
        <v>433</v>
      </c>
      <c r="I493" t="s">
        <v>434</v>
      </c>
      <c r="J493" t="s">
        <v>442</v>
      </c>
      <c r="K493" t="s">
        <v>444</v>
      </c>
    </row>
    <row r="494" spans="1:11">
      <c r="A494" t="s">
        <v>489</v>
      </c>
      <c r="B494" s="2">
        <v>747730.1814</v>
      </c>
      <c r="C494" t="s">
        <v>454</v>
      </c>
      <c r="D494" t="s">
        <v>469</v>
      </c>
      <c r="E494" t="s">
        <v>431</v>
      </c>
      <c r="F494" t="s">
        <v>382</v>
      </c>
      <c r="G494" t="s">
        <v>432</v>
      </c>
      <c r="H494" t="s">
        <v>433</v>
      </c>
      <c r="I494" t="s">
        <v>434</v>
      </c>
      <c r="J494" t="s">
        <v>442</v>
      </c>
      <c r="K494" t="s">
        <v>584</v>
      </c>
    </row>
    <row r="495" spans="1:11">
      <c r="A495" t="s">
        <v>489</v>
      </c>
      <c r="B495" s="2">
        <v>0</v>
      </c>
      <c r="C495" t="s">
        <v>461</v>
      </c>
      <c r="D495" t="s">
        <v>439</v>
      </c>
      <c r="E495" t="s">
        <v>431</v>
      </c>
      <c r="F495" t="s">
        <v>439</v>
      </c>
      <c r="G495" t="s">
        <v>432</v>
      </c>
      <c r="H495" t="s">
        <v>433</v>
      </c>
      <c r="I495" t="s">
        <v>434</v>
      </c>
      <c r="J495" t="s">
        <v>435</v>
      </c>
    </row>
    <row r="496" spans="1:11">
      <c r="A496" t="s">
        <v>489</v>
      </c>
      <c r="B496" s="2">
        <v>16.502300000000002</v>
      </c>
      <c r="C496" t="s">
        <v>50</v>
      </c>
      <c r="D496" t="s">
        <v>447</v>
      </c>
      <c r="E496" t="s">
        <v>431</v>
      </c>
      <c r="F496" t="s">
        <v>12</v>
      </c>
      <c r="G496" t="s">
        <v>432</v>
      </c>
      <c r="H496" t="s">
        <v>433</v>
      </c>
      <c r="I496" t="s">
        <v>434</v>
      </c>
      <c r="J496" t="s">
        <v>435</v>
      </c>
    </row>
    <row r="497" spans="1:11">
      <c r="A497" t="s">
        <v>489</v>
      </c>
      <c r="B497" s="2">
        <v>102365.4295</v>
      </c>
      <c r="C497" t="s">
        <v>50</v>
      </c>
      <c r="D497" t="s">
        <v>447</v>
      </c>
      <c r="E497" t="s">
        <v>431</v>
      </c>
      <c r="F497" t="s">
        <v>12</v>
      </c>
      <c r="G497" t="s">
        <v>432</v>
      </c>
      <c r="H497" t="s">
        <v>433</v>
      </c>
      <c r="I497" t="s">
        <v>434</v>
      </c>
      <c r="J497" t="s">
        <v>442</v>
      </c>
      <c r="K497" t="s">
        <v>443</v>
      </c>
    </row>
    <row r="498" spans="1:11">
      <c r="A498" t="s">
        <v>489</v>
      </c>
      <c r="B498" s="2">
        <v>215296.2433</v>
      </c>
      <c r="C498" t="s">
        <v>50</v>
      </c>
      <c r="D498" t="s">
        <v>447</v>
      </c>
      <c r="E498" t="s">
        <v>431</v>
      </c>
      <c r="F498" t="s">
        <v>12</v>
      </c>
      <c r="G498" t="s">
        <v>432</v>
      </c>
      <c r="H498" t="s">
        <v>433</v>
      </c>
      <c r="I498" t="s">
        <v>434</v>
      </c>
      <c r="J498" t="s">
        <v>442</v>
      </c>
      <c r="K498" t="s">
        <v>444</v>
      </c>
    </row>
    <row r="499" spans="1:11">
      <c r="A499" t="s">
        <v>489</v>
      </c>
      <c r="B499" s="2">
        <v>358827.0722</v>
      </c>
      <c r="C499" t="s">
        <v>50</v>
      </c>
      <c r="D499" t="s">
        <v>447</v>
      </c>
      <c r="E499" t="s">
        <v>431</v>
      </c>
      <c r="F499" t="s">
        <v>12</v>
      </c>
      <c r="G499" t="s">
        <v>432</v>
      </c>
      <c r="H499" t="s">
        <v>433</v>
      </c>
      <c r="I499" t="s">
        <v>434</v>
      </c>
      <c r="J499" t="s">
        <v>442</v>
      </c>
      <c r="K499" t="s">
        <v>584</v>
      </c>
    </row>
    <row r="500" spans="1:11">
      <c r="A500" t="s">
        <v>489</v>
      </c>
      <c r="B500" s="2">
        <v>19.905100000000001</v>
      </c>
      <c r="C500" t="s">
        <v>453</v>
      </c>
      <c r="D500" t="s">
        <v>440</v>
      </c>
      <c r="E500" t="s">
        <v>431</v>
      </c>
      <c r="F500" t="s">
        <v>441</v>
      </c>
      <c r="G500" t="s">
        <v>432</v>
      </c>
      <c r="H500" t="s">
        <v>433</v>
      </c>
      <c r="I500" t="s">
        <v>434</v>
      </c>
      <c r="J500" t="s">
        <v>435</v>
      </c>
    </row>
    <row r="501" spans="1:11">
      <c r="A501" t="s">
        <v>489</v>
      </c>
      <c r="B501" s="2">
        <v>123753.6701</v>
      </c>
      <c r="C501" t="s">
        <v>453</v>
      </c>
      <c r="D501" t="s">
        <v>440</v>
      </c>
      <c r="E501" t="s">
        <v>431</v>
      </c>
      <c r="F501" t="s">
        <v>441</v>
      </c>
      <c r="G501" t="s">
        <v>432</v>
      </c>
      <c r="H501" t="s">
        <v>433</v>
      </c>
      <c r="I501" t="s">
        <v>434</v>
      </c>
      <c r="J501" t="s">
        <v>442</v>
      </c>
      <c r="K501" t="s">
        <v>443</v>
      </c>
    </row>
    <row r="502" spans="1:11">
      <c r="A502" t="s">
        <v>489</v>
      </c>
      <c r="B502" s="2">
        <v>260150.56839999999</v>
      </c>
      <c r="C502" t="s">
        <v>453</v>
      </c>
      <c r="D502" t="s">
        <v>440</v>
      </c>
      <c r="E502" t="s">
        <v>431</v>
      </c>
      <c r="F502" t="s">
        <v>441</v>
      </c>
      <c r="G502" t="s">
        <v>432</v>
      </c>
      <c r="H502" t="s">
        <v>433</v>
      </c>
      <c r="I502" t="s">
        <v>434</v>
      </c>
      <c r="J502" t="s">
        <v>442</v>
      </c>
      <c r="K502" t="s">
        <v>444</v>
      </c>
    </row>
    <row r="503" spans="1:11">
      <c r="A503" t="s">
        <v>489</v>
      </c>
      <c r="B503" s="2">
        <v>433584.2807</v>
      </c>
      <c r="C503" t="s">
        <v>453</v>
      </c>
      <c r="D503" t="s">
        <v>440</v>
      </c>
      <c r="E503" t="s">
        <v>431</v>
      </c>
      <c r="F503" t="s">
        <v>441</v>
      </c>
      <c r="G503" t="s">
        <v>432</v>
      </c>
      <c r="H503" t="s">
        <v>433</v>
      </c>
      <c r="I503" t="s">
        <v>434</v>
      </c>
      <c r="J503" t="s">
        <v>442</v>
      </c>
      <c r="K503" t="s">
        <v>584</v>
      </c>
    </row>
    <row r="504" spans="1:11">
      <c r="A504" t="s">
        <v>489</v>
      </c>
      <c r="B504" s="2">
        <v>0</v>
      </c>
      <c r="C504" t="s">
        <v>436</v>
      </c>
      <c r="D504" t="s">
        <v>486</v>
      </c>
      <c r="E504" t="s">
        <v>431</v>
      </c>
      <c r="F504" t="s">
        <v>487</v>
      </c>
      <c r="G504" t="s">
        <v>432</v>
      </c>
      <c r="H504" t="s">
        <v>433</v>
      </c>
      <c r="I504" t="s">
        <v>434</v>
      </c>
      <c r="J504" t="s">
        <v>435</v>
      </c>
    </row>
    <row r="505" spans="1:11">
      <c r="A505" t="s">
        <v>489</v>
      </c>
      <c r="B505" s="2">
        <v>13.8523</v>
      </c>
      <c r="C505" t="s">
        <v>449</v>
      </c>
      <c r="D505" t="s">
        <v>447</v>
      </c>
      <c r="E505" t="s">
        <v>431</v>
      </c>
      <c r="F505" t="s">
        <v>12</v>
      </c>
      <c r="G505" t="s">
        <v>432</v>
      </c>
      <c r="H505" t="s">
        <v>433</v>
      </c>
      <c r="I505" t="s">
        <v>434</v>
      </c>
      <c r="J505" t="s">
        <v>435</v>
      </c>
    </row>
    <row r="506" spans="1:11">
      <c r="A506" t="s">
        <v>489</v>
      </c>
      <c r="B506" s="2">
        <v>85866.144700000004</v>
      </c>
      <c r="C506" t="s">
        <v>449</v>
      </c>
      <c r="D506" t="s">
        <v>447</v>
      </c>
      <c r="E506" t="s">
        <v>431</v>
      </c>
      <c r="F506" t="s">
        <v>12</v>
      </c>
      <c r="G506" t="s">
        <v>432</v>
      </c>
      <c r="H506" t="s">
        <v>433</v>
      </c>
      <c r="I506" t="s">
        <v>434</v>
      </c>
      <c r="J506" t="s">
        <v>442</v>
      </c>
      <c r="K506" t="s">
        <v>443</v>
      </c>
    </row>
    <row r="507" spans="1:11">
      <c r="A507" t="s">
        <v>489</v>
      </c>
      <c r="B507" s="2">
        <v>180832.64319999999</v>
      </c>
      <c r="C507" t="s">
        <v>449</v>
      </c>
      <c r="D507" t="s">
        <v>447</v>
      </c>
      <c r="E507" t="s">
        <v>431</v>
      </c>
      <c r="F507" t="s">
        <v>12</v>
      </c>
      <c r="G507" t="s">
        <v>432</v>
      </c>
      <c r="H507" t="s">
        <v>433</v>
      </c>
      <c r="I507" t="s">
        <v>434</v>
      </c>
      <c r="J507" t="s">
        <v>442</v>
      </c>
      <c r="K507" t="s">
        <v>444</v>
      </c>
    </row>
    <row r="508" spans="1:11">
      <c r="A508" t="s">
        <v>489</v>
      </c>
      <c r="B508" s="2">
        <v>301388.24060000002</v>
      </c>
      <c r="C508" t="s">
        <v>449</v>
      </c>
      <c r="D508" t="s">
        <v>447</v>
      </c>
      <c r="E508" t="s">
        <v>431</v>
      </c>
      <c r="F508" t="s">
        <v>12</v>
      </c>
      <c r="G508" t="s">
        <v>432</v>
      </c>
      <c r="H508" t="s">
        <v>433</v>
      </c>
      <c r="I508" t="s">
        <v>434</v>
      </c>
      <c r="J508" t="s">
        <v>442</v>
      </c>
      <c r="K508" t="s">
        <v>584</v>
      </c>
    </row>
    <row r="509" spans="1:11">
      <c r="A509" t="s">
        <v>489</v>
      </c>
      <c r="B509" s="2">
        <v>0</v>
      </c>
      <c r="C509" t="s">
        <v>465</v>
      </c>
      <c r="D509" t="s">
        <v>430</v>
      </c>
      <c r="E509" t="s">
        <v>431</v>
      </c>
      <c r="F509" t="s">
        <v>430</v>
      </c>
      <c r="G509" t="s">
        <v>432</v>
      </c>
      <c r="H509" t="s">
        <v>433</v>
      </c>
      <c r="I509" t="s">
        <v>434</v>
      </c>
      <c r="J509" t="s">
        <v>435</v>
      </c>
    </row>
    <row r="510" spans="1:11">
      <c r="A510" t="s">
        <v>489</v>
      </c>
      <c r="B510" s="2">
        <v>23.729600000000001</v>
      </c>
      <c r="C510" t="s">
        <v>471</v>
      </c>
      <c r="D510" t="s">
        <v>440</v>
      </c>
      <c r="E510" t="s">
        <v>431</v>
      </c>
      <c r="F510" t="s">
        <v>441</v>
      </c>
      <c r="G510" t="s">
        <v>432</v>
      </c>
      <c r="H510" t="s">
        <v>433</v>
      </c>
      <c r="I510" t="s">
        <v>434</v>
      </c>
      <c r="J510" t="s">
        <v>435</v>
      </c>
    </row>
    <row r="511" spans="1:11">
      <c r="A511" t="s">
        <v>489</v>
      </c>
      <c r="B511" s="2">
        <v>147554.01639999999</v>
      </c>
      <c r="C511" t="s">
        <v>471</v>
      </c>
      <c r="D511" t="s">
        <v>440</v>
      </c>
      <c r="E511" t="s">
        <v>431</v>
      </c>
      <c r="F511" t="s">
        <v>441</v>
      </c>
      <c r="G511" t="s">
        <v>432</v>
      </c>
      <c r="H511" t="s">
        <v>433</v>
      </c>
      <c r="I511" t="s">
        <v>434</v>
      </c>
      <c r="J511" t="s">
        <v>442</v>
      </c>
      <c r="K511" t="s">
        <v>443</v>
      </c>
    </row>
    <row r="512" spans="1:11">
      <c r="A512" t="s">
        <v>489</v>
      </c>
      <c r="B512" s="2">
        <v>310411.80459999997</v>
      </c>
      <c r="C512" t="s">
        <v>471</v>
      </c>
      <c r="D512" t="s">
        <v>440</v>
      </c>
      <c r="E512" t="s">
        <v>431</v>
      </c>
      <c r="F512" t="s">
        <v>441</v>
      </c>
      <c r="G512" t="s">
        <v>432</v>
      </c>
      <c r="H512" t="s">
        <v>433</v>
      </c>
      <c r="I512" t="s">
        <v>434</v>
      </c>
      <c r="J512" t="s">
        <v>442</v>
      </c>
      <c r="K512" t="s">
        <v>444</v>
      </c>
    </row>
    <row r="513" spans="1:11">
      <c r="A513" t="s">
        <v>489</v>
      </c>
      <c r="B513" s="2">
        <v>517039.82530000003</v>
      </c>
      <c r="C513" t="s">
        <v>471</v>
      </c>
      <c r="D513" t="s">
        <v>440</v>
      </c>
      <c r="E513" t="s">
        <v>431</v>
      </c>
      <c r="F513" t="s">
        <v>441</v>
      </c>
      <c r="G513" t="s">
        <v>432</v>
      </c>
      <c r="H513" t="s">
        <v>433</v>
      </c>
      <c r="I513" t="s">
        <v>434</v>
      </c>
      <c r="J513" t="s">
        <v>442</v>
      </c>
      <c r="K513" t="s">
        <v>584</v>
      </c>
    </row>
    <row r="514" spans="1:11">
      <c r="A514" t="s">
        <v>489</v>
      </c>
      <c r="B514" s="2">
        <v>16.622800000000002</v>
      </c>
      <c r="C514" t="s">
        <v>472</v>
      </c>
      <c r="D514" t="s">
        <v>447</v>
      </c>
      <c r="E514" t="s">
        <v>431</v>
      </c>
      <c r="F514" t="s">
        <v>12</v>
      </c>
      <c r="G514" t="s">
        <v>432</v>
      </c>
      <c r="H514" t="s">
        <v>433</v>
      </c>
      <c r="I514" t="s">
        <v>434</v>
      </c>
      <c r="J514" t="s">
        <v>435</v>
      </c>
    </row>
    <row r="515" spans="1:11">
      <c r="A515" t="s">
        <v>489</v>
      </c>
      <c r="B515" s="2">
        <v>103012.87360000001</v>
      </c>
      <c r="C515" t="s">
        <v>472</v>
      </c>
      <c r="D515" t="s">
        <v>447</v>
      </c>
      <c r="E515" t="s">
        <v>431</v>
      </c>
      <c r="F515" t="s">
        <v>12</v>
      </c>
      <c r="G515" t="s">
        <v>432</v>
      </c>
      <c r="H515" t="s">
        <v>433</v>
      </c>
      <c r="I515" t="s">
        <v>434</v>
      </c>
      <c r="J515" t="s">
        <v>442</v>
      </c>
      <c r="K515" t="s">
        <v>443</v>
      </c>
    </row>
    <row r="516" spans="1:11">
      <c r="A516" t="s">
        <v>489</v>
      </c>
      <c r="B516" s="2">
        <v>216839.56940000001</v>
      </c>
      <c r="C516" t="s">
        <v>472</v>
      </c>
      <c r="D516" t="s">
        <v>447</v>
      </c>
      <c r="E516" t="s">
        <v>431</v>
      </c>
      <c r="F516" t="s">
        <v>12</v>
      </c>
      <c r="G516" t="s">
        <v>432</v>
      </c>
      <c r="H516" t="s">
        <v>433</v>
      </c>
      <c r="I516" t="s">
        <v>434</v>
      </c>
      <c r="J516" t="s">
        <v>442</v>
      </c>
      <c r="K516" t="s">
        <v>444</v>
      </c>
    </row>
    <row r="517" spans="1:11">
      <c r="A517" t="s">
        <v>489</v>
      </c>
      <c r="B517" s="2">
        <v>361398.78039999999</v>
      </c>
      <c r="C517" t="s">
        <v>472</v>
      </c>
      <c r="D517" t="s">
        <v>447</v>
      </c>
      <c r="E517" t="s">
        <v>431</v>
      </c>
      <c r="F517" t="s">
        <v>12</v>
      </c>
      <c r="G517" t="s">
        <v>432</v>
      </c>
      <c r="H517" t="s">
        <v>433</v>
      </c>
      <c r="I517" t="s">
        <v>434</v>
      </c>
      <c r="J517" t="s">
        <v>442</v>
      </c>
      <c r="K517" t="s">
        <v>584</v>
      </c>
    </row>
    <row r="518" spans="1:11">
      <c r="A518" t="s">
        <v>489</v>
      </c>
      <c r="B518" s="2">
        <v>16.0656</v>
      </c>
      <c r="C518" t="s">
        <v>454</v>
      </c>
      <c r="D518" t="s">
        <v>447</v>
      </c>
      <c r="E518" t="s">
        <v>431</v>
      </c>
      <c r="F518" t="s">
        <v>12</v>
      </c>
      <c r="G518" t="s">
        <v>432</v>
      </c>
      <c r="H518" t="s">
        <v>433</v>
      </c>
      <c r="I518" t="s">
        <v>434</v>
      </c>
      <c r="J518" t="s">
        <v>435</v>
      </c>
    </row>
    <row r="519" spans="1:11">
      <c r="A519" t="s">
        <v>489</v>
      </c>
      <c r="B519" s="2">
        <v>99965.369300000006</v>
      </c>
      <c r="C519" t="s">
        <v>454</v>
      </c>
      <c r="D519" t="s">
        <v>447</v>
      </c>
      <c r="E519" t="s">
        <v>431</v>
      </c>
      <c r="F519" t="s">
        <v>12</v>
      </c>
      <c r="G519" t="s">
        <v>432</v>
      </c>
      <c r="H519" t="s">
        <v>433</v>
      </c>
      <c r="I519" t="s">
        <v>434</v>
      </c>
      <c r="J519" t="s">
        <v>442</v>
      </c>
      <c r="K519" t="s">
        <v>443</v>
      </c>
    </row>
    <row r="520" spans="1:11">
      <c r="A520" t="s">
        <v>489</v>
      </c>
      <c r="B520" s="2">
        <v>210232.62820000001</v>
      </c>
      <c r="C520" t="s">
        <v>454</v>
      </c>
      <c r="D520" t="s">
        <v>447</v>
      </c>
      <c r="E520" t="s">
        <v>431</v>
      </c>
      <c r="F520" t="s">
        <v>12</v>
      </c>
      <c r="G520" t="s">
        <v>432</v>
      </c>
      <c r="H520" t="s">
        <v>433</v>
      </c>
      <c r="I520" t="s">
        <v>434</v>
      </c>
      <c r="J520" t="s">
        <v>442</v>
      </c>
      <c r="K520" t="s">
        <v>444</v>
      </c>
    </row>
    <row r="521" spans="1:11">
      <c r="A521" t="s">
        <v>489</v>
      </c>
      <c r="B521" s="2">
        <v>350387.71360000002</v>
      </c>
      <c r="C521" t="s">
        <v>454</v>
      </c>
      <c r="D521" t="s">
        <v>447</v>
      </c>
      <c r="E521" t="s">
        <v>431</v>
      </c>
      <c r="F521" t="s">
        <v>12</v>
      </c>
      <c r="G521" t="s">
        <v>432</v>
      </c>
      <c r="H521" t="s">
        <v>433</v>
      </c>
      <c r="I521" t="s">
        <v>434</v>
      </c>
      <c r="J521" t="s">
        <v>442</v>
      </c>
      <c r="K521" t="s">
        <v>584</v>
      </c>
    </row>
    <row r="522" spans="1:11">
      <c r="A522" t="s">
        <v>489</v>
      </c>
      <c r="B522" s="2">
        <v>16.354099999999999</v>
      </c>
      <c r="C522" t="s">
        <v>475</v>
      </c>
      <c r="D522" t="s">
        <v>451</v>
      </c>
      <c r="E522" t="s">
        <v>431</v>
      </c>
      <c r="F522" t="s">
        <v>381</v>
      </c>
      <c r="G522" t="s">
        <v>432</v>
      </c>
      <c r="H522" t="s">
        <v>433</v>
      </c>
      <c r="I522" t="s">
        <v>434</v>
      </c>
      <c r="J522" t="s">
        <v>435</v>
      </c>
    </row>
    <row r="523" spans="1:11">
      <c r="A523" t="s">
        <v>489</v>
      </c>
      <c r="B523" s="2">
        <v>101449.9737</v>
      </c>
      <c r="C523" t="s">
        <v>475</v>
      </c>
      <c r="D523" t="s">
        <v>451</v>
      </c>
      <c r="E523" t="s">
        <v>431</v>
      </c>
      <c r="F523" t="s">
        <v>381</v>
      </c>
      <c r="G523" t="s">
        <v>432</v>
      </c>
      <c r="H523" t="s">
        <v>433</v>
      </c>
      <c r="I523" t="s">
        <v>434</v>
      </c>
      <c r="J523" t="s">
        <v>442</v>
      </c>
      <c r="K523" t="s">
        <v>443</v>
      </c>
    </row>
    <row r="524" spans="1:11">
      <c r="A524" t="s">
        <v>489</v>
      </c>
      <c r="B524" s="2">
        <v>213350.8996</v>
      </c>
      <c r="C524" t="s">
        <v>475</v>
      </c>
      <c r="D524" t="s">
        <v>451</v>
      </c>
      <c r="E524" t="s">
        <v>431</v>
      </c>
      <c r="F524" t="s">
        <v>381</v>
      </c>
      <c r="G524" t="s">
        <v>432</v>
      </c>
      <c r="H524" t="s">
        <v>433</v>
      </c>
      <c r="I524" t="s">
        <v>434</v>
      </c>
      <c r="J524" t="s">
        <v>442</v>
      </c>
      <c r="K524" t="s">
        <v>444</v>
      </c>
    </row>
    <row r="525" spans="1:11">
      <c r="A525" t="s">
        <v>489</v>
      </c>
      <c r="B525" s="2">
        <v>13.870799999999999</v>
      </c>
      <c r="C525" t="s">
        <v>484</v>
      </c>
      <c r="D525" t="s">
        <v>451</v>
      </c>
      <c r="E525" t="s">
        <v>431</v>
      </c>
      <c r="F525" t="s">
        <v>381</v>
      </c>
      <c r="G525" t="s">
        <v>432</v>
      </c>
      <c r="H525" t="s">
        <v>433</v>
      </c>
      <c r="I525" t="s">
        <v>434</v>
      </c>
      <c r="J525" t="s">
        <v>435</v>
      </c>
    </row>
    <row r="526" spans="1:11">
      <c r="A526" t="s">
        <v>489</v>
      </c>
      <c r="B526" s="2">
        <v>86043.815400000007</v>
      </c>
      <c r="C526" t="s">
        <v>484</v>
      </c>
      <c r="D526" t="s">
        <v>451</v>
      </c>
      <c r="E526" t="s">
        <v>431</v>
      </c>
      <c r="F526" t="s">
        <v>381</v>
      </c>
      <c r="G526" t="s">
        <v>432</v>
      </c>
      <c r="H526" t="s">
        <v>433</v>
      </c>
      <c r="I526" t="s">
        <v>434</v>
      </c>
      <c r="J526" t="s">
        <v>442</v>
      </c>
      <c r="K526" t="s">
        <v>443</v>
      </c>
    </row>
    <row r="527" spans="1:11">
      <c r="A527" t="s">
        <v>489</v>
      </c>
      <c r="B527" s="2">
        <v>180954.6036</v>
      </c>
      <c r="C527" t="s">
        <v>484</v>
      </c>
      <c r="D527" t="s">
        <v>451</v>
      </c>
      <c r="E527" t="s">
        <v>431</v>
      </c>
      <c r="F527" t="s">
        <v>381</v>
      </c>
      <c r="G527" t="s">
        <v>432</v>
      </c>
      <c r="H527" t="s">
        <v>433</v>
      </c>
      <c r="I527" t="s">
        <v>434</v>
      </c>
      <c r="J527" t="s">
        <v>442</v>
      </c>
      <c r="K527" t="s">
        <v>444</v>
      </c>
    </row>
    <row r="528" spans="1:11">
      <c r="A528" t="s">
        <v>489</v>
      </c>
      <c r="B528" s="2">
        <v>0</v>
      </c>
      <c r="C528" t="s">
        <v>462</v>
      </c>
      <c r="D528" t="s">
        <v>439</v>
      </c>
      <c r="E528" t="s">
        <v>431</v>
      </c>
      <c r="F528" t="s">
        <v>439</v>
      </c>
      <c r="G528" t="s">
        <v>432</v>
      </c>
      <c r="H528" t="s">
        <v>433</v>
      </c>
      <c r="I528" t="s">
        <v>434</v>
      </c>
      <c r="J528" t="s">
        <v>435</v>
      </c>
    </row>
    <row r="529" spans="1:11">
      <c r="A529" t="s">
        <v>489</v>
      </c>
      <c r="B529" s="2">
        <v>0</v>
      </c>
      <c r="C529" t="s">
        <v>472</v>
      </c>
      <c r="D529" t="s">
        <v>470</v>
      </c>
      <c r="E529" t="s">
        <v>431</v>
      </c>
      <c r="F529" t="s">
        <v>470</v>
      </c>
      <c r="G529" t="s">
        <v>432</v>
      </c>
      <c r="H529" t="s">
        <v>433</v>
      </c>
      <c r="I529" t="s">
        <v>434</v>
      </c>
      <c r="J529" t="s">
        <v>435</v>
      </c>
    </row>
    <row r="530" spans="1:11">
      <c r="A530" t="s">
        <v>489</v>
      </c>
      <c r="B530" s="2">
        <v>22.494900000000001</v>
      </c>
      <c r="C530" t="s">
        <v>465</v>
      </c>
      <c r="D530" t="s">
        <v>440</v>
      </c>
      <c r="E530" t="s">
        <v>431</v>
      </c>
      <c r="F530" t="s">
        <v>441</v>
      </c>
      <c r="G530" t="s">
        <v>432</v>
      </c>
      <c r="H530" t="s">
        <v>433</v>
      </c>
      <c r="I530" t="s">
        <v>434</v>
      </c>
      <c r="J530" t="s">
        <v>435</v>
      </c>
    </row>
    <row r="531" spans="1:11">
      <c r="A531" t="s">
        <v>489</v>
      </c>
      <c r="B531" s="2">
        <v>139841.9032</v>
      </c>
      <c r="C531" t="s">
        <v>465</v>
      </c>
      <c r="D531" t="s">
        <v>440</v>
      </c>
      <c r="E531" t="s">
        <v>431</v>
      </c>
      <c r="F531" t="s">
        <v>441</v>
      </c>
      <c r="G531" t="s">
        <v>432</v>
      </c>
      <c r="H531" t="s">
        <v>433</v>
      </c>
      <c r="I531" t="s">
        <v>434</v>
      </c>
      <c r="J531" t="s">
        <v>442</v>
      </c>
      <c r="K531" t="s">
        <v>443</v>
      </c>
    </row>
    <row r="532" spans="1:11">
      <c r="A532" t="s">
        <v>489</v>
      </c>
      <c r="B532" s="2">
        <v>294189.56559999997</v>
      </c>
      <c r="C532" t="s">
        <v>465</v>
      </c>
      <c r="D532" t="s">
        <v>440</v>
      </c>
      <c r="E532" t="s">
        <v>431</v>
      </c>
      <c r="F532" t="s">
        <v>441</v>
      </c>
      <c r="G532" t="s">
        <v>432</v>
      </c>
      <c r="H532" t="s">
        <v>433</v>
      </c>
      <c r="I532" t="s">
        <v>434</v>
      </c>
      <c r="J532" t="s">
        <v>442</v>
      </c>
      <c r="K532" t="s">
        <v>444</v>
      </c>
    </row>
    <row r="533" spans="1:11">
      <c r="A533" t="s">
        <v>489</v>
      </c>
      <c r="B533" s="2">
        <v>490315.44079999998</v>
      </c>
      <c r="C533" t="s">
        <v>465</v>
      </c>
      <c r="D533" t="s">
        <v>440</v>
      </c>
      <c r="E533" t="s">
        <v>431</v>
      </c>
      <c r="F533" t="s">
        <v>441</v>
      </c>
      <c r="G533" t="s">
        <v>432</v>
      </c>
      <c r="H533" t="s">
        <v>433</v>
      </c>
      <c r="I533" t="s">
        <v>434</v>
      </c>
      <c r="J533" t="s">
        <v>442</v>
      </c>
      <c r="K533" t="s">
        <v>584</v>
      </c>
    </row>
    <row r="534" spans="1:11">
      <c r="A534" t="s">
        <v>489</v>
      </c>
      <c r="B534" s="2">
        <v>15.087</v>
      </c>
      <c r="C534" t="s">
        <v>488</v>
      </c>
      <c r="D534" t="s">
        <v>451</v>
      </c>
      <c r="E534" t="s">
        <v>431</v>
      </c>
      <c r="F534" t="s">
        <v>381</v>
      </c>
      <c r="G534" t="s">
        <v>432</v>
      </c>
      <c r="H534" t="s">
        <v>433</v>
      </c>
      <c r="I534" t="s">
        <v>434</v>
      </c>
      <c r="J534" t="s">
        <v>435</v>
      </c>
    </row>
    <row r="535" spans="1:11">
      <c r="A535" t="s">
        <v>489</v>
      </c>
      <c r="B535" s="2">
        <v>93647.519400000005</v>
      </c>
      <c r="C535" t="s">
        <v>488</v>
      </c>
      <c r="D535" t="s">
        <v>451</v>
      </c>
      <c r="E535" t="s">
        <v>431</v>
      </c>
      <c r="F535" t="s">
        <v>381</v>
      </c>
      <c r="G535" t="s">
        <v>432</v>
      </c>
      <c r="H535" t="s">
        <v>433</v>
      </c>
      <c r="I535" t="s">
        <v>434</v>
      </c>
      <c r="J535" t="s">
        <v>442</v>
      </c>
      <c r="K535" t="s">
        <v>443</v>
      </c>
    </row>
    <row r="536" spans="1:11">
      <c r="A536" t="s">
        <v>489</v>
      </c>
      <c r="B536" s="2">
        <v>197054.88219999999</v>
      </c>
      <c r="C536" t="s">
        <v>488</v>
      </c>
      <c r="D536" t="s">
        <v>451</v>
      </c>
      <c r="E536" t="s">
        <v>431</v>
      </c>
      <c r="F536" t="s">
        <v>381</v>
      </c>
      <c r="G536" t="s">
        <v>432</v>
      </c>
      <c r="H536" t="s">
        <v>433</v>
      </c>
      <c r="I536" t="s">
        <v>434</v>
      </c>
      <c r="J536" t="s">
        <v>442</v>
      </c>
      <c r="K536" t="s">
        <v>444</v>
      </c>
    </row>
    <row r="537" spans="1:11">
      <c r="A537" t="s">
        <v>489</v>
      </c>
      <c r="B537" s="2">
        <v>0</v>
      </c>
      <c r="C537" t="s">
        <v>449</v>
      </c>
      <c r="D537" t="s">
        <v>458</v>
      </c>
      <c r="E537" t="s">
        <v>431</v>
      </c>
      <c r="F537" t="s">
        <v>458</v>
      </c>
      <c r="G537" t="s">
        <v>432</v>
      </c>
      <c r="H537" t="s">
        <v>433</v>
      </c>
      <c r="I537" t="s">
        <v>434</v>
      </c>
      <c r="J537" t="s">
        <v>435</v>
      </c>
    </row>
    <row r="538" spans="1:11">
      <c r="A538" t="s">
        <v>489</v>
      </c>
      <c r="B538" s="2">
        <v>19.905100000000001</v>
      </c>
      <c r="C538" t="s">
        <v>464</v>
      </c>
      <c r="D538" t="s">
        <v>440</v>
      </c>
      <c r="E538" t="s">
        <v>431</v>
      </c>
      <c r="F538" t="s">
        <v>441</v>
      </c>
      <c r="G538" t="s">
        <v>432</v>
      </c>
      <c r="H538" t="s">
        <v>433</v>
      </c>
      <c r="I538" t="s">
        <v>434</v>
      </c>
      <c r="J538" t="s">
        <v>435</v>
      </c>
    </row>
    <row r="539" spans="1:11">
      <c r="A539" t="s">
        <v>489</v>
      </c>
      <c r="B539" s="2">
        <v>123753.6701</v>
      </c>
      <c r="C539" t="s">
        <v>464</v>
      </c>
      <c r="D539" t="s">
        <v>440</v>
      </c>
      <c r="E539" t="s">
        <v>431</v>
      </c>
      <c r="F539" t="s">
        <v>441</v>
      </c>
      <c r="G539" t="s">
        <v>432</v>
      </c>
      <c r="H539" t="s">
        <v>433</v>
      </c>
      <c r="I539" t="s">
        <v>434</v>
      </c>
      <c r="J539" t="s">
        <v>442</v>
      </c>
      <c r="K539" t="s">
        <v>443</v>
      </c>
    </row>
    <row r="540" spans="1:11">
      <c r="A540" t="s">
        <v>489</v>
      </c>
      <c r="B540" s="2">
        <v>260150.56839999999</v>
      </c>
      <c r="C540" t="s">
        <v>464</v>
      </c>
      <c r="D540" t="s">
        <v>440</v>
      </c>
      <c r="E540" t="s">
        <v>431</v>
      </c>
      <c r="F540" t="s">
        <v>441</v>
      </c>
      <c r="G540" t="s">
        <v>432</v>
      </c>
      <c r="H540" t="s">
        <v>433</v>
      </c>
      <c r="I540" t="s">
        <v>434</v>
      </c>
      <c r="J540" t="s">
        <v>442</v>
      </c>
      <c r="K540" t="s">
        <v>444</v>
      </c>
    </row>
    <row r="541" spans="1:11">
      <c r="A541" t="s">
        <v>489</v>
      </c>
      <c r="B541" s="2">
        <v>433584.2807</v>
      </c>
      <c r="C541" t="s">
        <v>464</v>
      </c>
      <c r="D541" t="s">
        <v>440</v>
      </c>
      <c r="E541" t="s">
        <v>431</v>
      </c>
      <c r="F541" t="s">
        <v>441</v>
      </c>
      <c r="G541" t="s">
        <v>432</v>
      </c>
      <c r="H541" t="s">
        <v>433</v>
      </c>
      <c r="I541" t="s">
        <v>434</v>
      </c>
      <c r="J541" t="s">
        <v>442</v>
      </c>
      <c r="K541" t="s">
        <v>584</v>
      </c>
    </row>
    <row r="542" spans="1:11">
      <c r="A542" t="s">
        <v>489</v>
      </c>
      <c r="B542" s="2">
        <v>0</v>
      </c>
      <c r="C542" t="s">
        <v>481</v>
      </c>
      <c r="D542" t="s">
        <v>439</v>
      </c>
      <c r="E542" t="s">
        <v>431</v>
      </c>
      <c r="F542" t="s">
        <v>439</v>
      </c>
      <c r="G542" t="s">
        <v>432</v>
      </c>
      <c r="H542" t="s">
        <v>433</v>
      </c>
      <c r="I542" t="s">
        <v>434</v>
      </c>
      <c r="J542" t="s">
        <v>435</v>
      </c>
    </row>
    <row r="543" spans="1:11">
      <c r="A543" t="s">
        <v>489</v>
      </c>
      <c r="B543" s="2">
        <v>0</v>
      </c>
      <c r="C543" t="s">
        <v>488</v>
      </c>
      <c r="D543" t="s">
        <v>439</v>
      </c>
      <c r="E543" t="s">
        <v>431</v>
      </c>
      <c r="F543" t="s">
        <v>439</v>
      </c>
      <c r="G543" t="s">
        <v>432</v>
      </c>
      <c r="H543" t="s">
        <v>433</v>
      </c>
      <c r="I543" t="s">
        <v>434</v>
      </c>
      <c r="J543" t="s">
        <v>435</v>
      </c>
    </row>
    <row r="544" spans="1:11">
      <c r="A544" t="s">
        <v>489</v>
      </c>
      <c r="B544" s="2">
        <v>0</v>
      </c>
      <c r="C544" t="s">
        <v>456</v>
      </c>
      <c r="D544" t="s">
        <v>439</v>
      </c>
      <c r="E544" t="s">
        <v>431</v>
      </c>
      <c r="F544" t="s">
        <v>439</v>
      </c>
      <c r="G544" t="s">
        <v>432</v>
      </c>
      <c r="H544" t="s">
        <v>433</v>
      </c>
      <c r="I544" t="s">
        <v>434</v>
      </c>
      <c r="J544" t="s">
        <v>435</v>
      </c>
    </row>
    <row r="545" spans="1:11">
      <c r="A545" t="s">
        <v>489</v>
      </c>
      <c r="B545" s="2">
        <v>0</v>
      </c>
      <c r="C545" t="s">
        <v>480</v>
      </c>
      <c r="D545" t="s">
        <v>439</v>
      </c>
      <c r="E545" t="s">
        <v>431</v>
      </c>
      <c r="F545" t="s">
        <v>439</v>
      </c>
      <c r="G545" t="s">
        <v>432</v>
      </c>
      <c r="H545" t="s">
        <v>433</v>
      </c>
      <c r="I545" t="s">
        <v>434</v>
      </c>
      <c r="J545" t="s">
        <v>435</v>
      </c>
    </row>
    <row r="546" spans="1:11">
      <c r="A546" t="s">
        <v>489</v>
      </c>
      <c r="B546" s="2">
        <v>23.097200000000001</v>
      </c>
      <c r="C546" t="s">
        <v>454</v>
      </c>
      <c r="D546" t="s">
        <v>440</v>
      </c>
      <c r="E546" t="s">
        <v>431</v>
      </c>
      <c r="F546" t="s">
        <v>441</v>
      </c>
      <c r="G546" t="s">
        <v>432</v>
      </c>
      <c r="H546" t="s">
        <v>433</v>
      </c>
      <c r="I546" t="s">
        <v>434</v>
      </c>
      <c r="J546" t="s">
        <v>435</v>
      </c>
    </row>
    <row r="547" spans="1:11">
      <c r="A547" t="s">
        <v>489</v>
      </c>
      <c r="B547" s="2">
        <v>143598.58470000001</v>
      </c>
      <c r="C547" t="s">
        <v>454</v>
      </c>
      <c r="D547" t="s">
        <v>440</v>
      </c>
      <c r="E547" t="s">
        <v>431</v>
      </c>
      <c r="F547" t="s">
        <v>441</v>
      </c>
      <c r="G547" t="s">
        <v>432</v>
      </c>
      <c r="H547" t="s">
        <v>433</v>
      </c>
      <c r="I547" t="s">
        <v>434</v>
      </c>
      <c r="J547" t="s">
        <v>442</v>
      </c>
      <c r="K547" t="s">
        <v>443</v>
      </c>
    </row>
    <row r="548" spans="1:11">
      <c r="A548" t="s">
        <v>489</v>
      </c>
      <c r="B548" s="2">
        <v>301913.7243</v>
      </c>
      <c r="C548" t="s">
        <v>454</v>
      </c>
      <c r="D548" t="s">
        <v>440</v>
      </c>
      <c r="E548" t="s">
        <v>431</v>
      </c>
      <c r="F548" t="s">
        <v>441</v>
      </c>
      <c r="G548" t="s">
        <v>432</v>
      </c>
      <c r="H548" t="s">
        <v>433</v>
      </c>
      <c r="I548" t="s">
        <v>434</v>
      </c>
      <c r="J548" t="s">
        <v>442</v>
      </c>
      <c r="K548" t="s">
        <v>444</v>
      </c>
    </row>
    <row r="549" spans="1:11">
      <c r="A549" t="s">
        <v>489</v>
      </c>
      <c r="B549" s="2">
        <v>503190.54430000001</v>
      </c>
      <c r="C549" t="s">
        <v>454</v>
      </c>
      <c r="D549" t="s">
        <v>440</v>
      </c>
      <c r="E549" t="s">
        <v>431</v>
      </c>
      <c r="F549" t="s">
        <v>441</v>
      </c>
      <c r="G549" t="s">
        <v>432</v>
      </c>
      <c r="H549" t="s">
        <v>433</v>
      </c>
      <c r="I549" t="s">
        <v>434</v>
      </c>
      <c r="J549" t="s">
        <v>442</v>
      </c>
      <c r="K549" t="s">
        <v>584</v>
      </c>
    </row>
    <row r="550" spans="1:11">
      <c r="A550" t="s">
        <v>489</v>
      </c>
      <c r="B550" s="2">
        <v>15.087</v>
      </c>
      <c r="C550" t="s">
        <v>445</v>
      </c>
      <c r="D550" t="s">
        <v>451</v>
      </c>
      <c r="E550" t="s">
        <v>431</v>
      </c>
      <c r="F550" t="s">
        <v>381</v>
      </c>
      <c r="G550" t="s">
        <v>432</v>
      </c>
      <c r="H550" t="s">
        <v>433</v>
      </c>
      <c r="I550" t="s">
        <v>434</v>
      </c>
      <c r="J550" t="s">
        <v>435</v>
      </c>
    </row>
    <row r="551" spans="1:11">
      <c r="A551" t="s">
        <v>489</v>
      </c>
      <c r="B551" s="2">
        <v>93647.519400000005</v>
      </c>
      <c r="C551" t="s">
        <v>445</v>
      </c>
      <c r="D551" t="s">
        <v>451</v>
      </c>
      <c r="E551" t="s">
        <v>431</v>
      </c>
      <c r="F551" t="s">
        <v>381</v>
      </c>
      <c r="G551" t="s">
        <v>432</v>
      </c>
      <c r="H551" t="s">
        <v>433</v>
      </c>
      <c r="I551" t="s">
        <v>434</v>
      </c>
      <c r="J551" t="s">
        <v>442</v>
      </c>
      <c r="K551" t="s">
        <v>443</v>
      </c>
    </row>
    <row r="552" spans="1:11">
      <c r="A552" t="s">
        <v>489</v>
      </c>
      <c r="B552" s="2">
        <v>197054.88219999999</v>
      </c>
      <c r="C552" t="s">
        <v>445</v>
      </c>
      <c r="D552" t="s">
        <v>451</v>
      </c>
      <c r="E552" t="s">
        <v>431</v>
      </c>
      <c r="F552" t="s">
        <v>381</v>
      </c>
      <c r="G552" t="s">
        <v>432</v>
      </c>
      <c r="H552" t="s">
        <v>433</v>
      </c>
      <c r="I552" t="s">
        <v>434</v>
      </c>
      <c r="J552" t="s">
        <v>442</v>
      </c>
      <c r="K552" t="s">
        <v>444</v>
      </c>
    </row>
    <row r="553" spans="1:11">
      <c r="A553" t="s">
        <v>489</v>
      </c>
      <c r="B553" s="2">
        <v>0</v>
      </c>
      <c r="C553" t="s">
        <v>453</v>
      </c>
      <c r="D553" t="s">
        <v>458</v>
      </c>
      <c r="E553" t="s">
        <v>431</v>
      </c>
      <c r="F553" t="s">
        <v>458</v>
      </c>
      <c r="G553" t="s">
        <v>432</v>
      </c>
      <c r="H553" t="s">
        <v>433</v>
      </c>
      <c r="I553" t="s">
        <v>434</v>
      </c>
      <c r="J553" t="s">
        <v>435</v>
      </c>
    </row>
    <row r="554" spans="1:11">
      <c r="A554" t="s">
        <v>489</v>
      </c>
      <c r="B554" s="2">
        <v>0</v>
      </c>
      <c r="C554" t="s">
        <v>471</v>
      </c>
      <c r="D554" t="s">
        <v>458</v>
      </c>
      <c r="E554" t="s">
        <v>431</v>
      </c>
      <c r="F554" t="s">
        <v>458</v>
      </c>
      <c r="G554" t="s">
        <v>432</v>
      </c>
      <c r="H554" t="s">
        <v>433</v>
      </c>
      <c r="I554" t="s">
        <v>434</v>
      </c>
      <c r="J554" t="s">
        <v>435</v>
      </c>
    </row>
    <row r="555" spans="1:11">
      <c r="A555" t="s">
        <v>489</v>
      </c>
      <c r="B555" s="2">
        <v>0</v>
      </c>
      <c r="C555" t="s">
        <v>455</v>
      </c>
      <c r="D555" t="s">
        <v>439</v>
      </c>
      <c r="E555" t="s">
        <v>431</v>
      </c>
      <c r="F555" t="s">
        <v>439</v>
      </c>
      <c r="G555" t="s">
        <v>432</v>
      </c>
      <c r="H555" t="s">
        <v>433</v>
      </c>
      <c r="I555" t="s">
        <v>434</v>
      </c>
      <c r="J555" t="s">
        <v>435</v>
      </c>
    </row>
    <row r="556" spans="1:11">
      <c r="A556" t="s">
        <v>489</v>
      </c>
      <c r="B556" s="2">
        <v>0</v>
      </c>
      <c r="C556" t="s">
        <v>455</v>
      </c>
      <c r="D556" t="s">
        <v>430</v>
      </c>
      <c r="E556" t="s">
        <v>431</v>
      </c>
      <c r="F556" t="s">
        <v>430</v>
      </c>
      <c r="G556" t="s">
        <v>432</v>
      </c>
      <c r="H556" t="s">
        <v>433</v>
      </c>
      <c r="I556" t="s">
        <v>434</v>
      </c>
      <c r="J556" t="s">
        <v>435</v>
      </c>
    </row>
    <row r="557" spans="1:11">
      <c r="A557" t="s">
        <v>489</v>
      </c>
      <c r="B557" s="2">
        <v>13.882400000000001</v>
      </c>
      <c r="C557" t="s">
        <v>429</v>
      </c>
      <c r="D557" t="s">
        <v>451</v>
      </c>
      <c r="E557" t="s">
        <v>431</v>
      </c>
      <c r="F557" t="s">
        <v>381</v>
      </c>
      <c r="G557" t="s">
        <v>432</v>
      </c>
      <c r="H557" t="s">
        <v>433</v>
      </c>
      <c r="I557" t="s">
        <v>434</v>
      </c>
      <c r="J557" t="s">
        <v>435</v>
      </c>
    </row>
    <row r="558" spans="1:11">
      <c r="A558" t="s">
        <v>489</v>
      </c>
      <c r="B558" s="2">
        <v>86260.633900000001</v>
      </c>
      <c r="C558" t="s">
        <v>429</v>
      </c>
      <c r="D558" t="s">
        <v>451</v>
      </c>
      <c r="E558" t="s">
        <v>431</v>
      </c>
      <c r="F558" t="s">
        <v>381</v>
      </c>
      <c r="G558" t="s">
        <v>432</v>
      </c>
      <c r="H558" t="s">
        <v>433</v>
      </c>
      <c r="I558" t="s">
        <v>434</v>
      </c>
      <c r="J558" t="s">
        <v>442</v>
      </c>
      <c r="K558" t="s">
        <v>443</v>
      </c>
    </row>
    <row r="559" spans="1:11">
      <c r="A559" t="s">
        <v>489</v>
      </c>
      <c r="B559" s="2">
        <v>181227.1324</v>
      </c>
      <c r="C559" t="s">
        <v>429</v>
      </c>
      <c r="D559" t="s">
        <v>451</v>
      </c>
      <c r="E559" t="s">
        <v>431</v>
      </c>
      <c r="F559" t="s">
        <v>381</v>
      </c>
      <c r="G559" t="s">
        <v>432</v>
      </c>
      <c r="H559" t="s">
        <v>433</v>
      </c>
      <c r="I559" t="s">
        <v>434</v>
      </c>
      <c r="J559" t="s">
        <v>442</v>
      </c>
      <c r="K559" t="s">
        <v>444</v>
      </c>
    </row>
    <row r="560" spans="1:11">
      <c r="A560" t="s">
        <v>489</v>
      </c>
      <c r="B560" s="2">
        <v>0</v>
      </c>
      <c r="C560" t="s">
        <v>463</v>
      </c>
      <c r="D560" t="s">
        <v>430</v>
      </c>
      <c r="E560" t="s">
        <v>431</v>
      </c>
      <c r="F560" t="s">
        <v>430</v>
      </c>
      <c r="G560" t="s">
        <v>432</v>
      </c>
      <c r="H560" t="s">
        <v>433</v>
      </c>
      <c r="I560" t="s">
        <v>434</v>
      </c>
      <c r="J560" t="s">
        <v>435</v>
      </c>
    </row>
    <row r="561" spans="1:11">
      <c r="A561" t="s">
        <v>489</v>
      </c>
      <c r="B561" s="2">
        <v>15.734400000000001</v>
      </c>
      <c r="C561" t="s">
        <v>485</v>
      </c>
      <c r="D561" t="s">
        <v>451</v>
      </c>
      <c r="E561" t="s">
        <v>431</v>
      </c>
      <c r="F561" t="s">
        <v>381</v>
      </c>
      <c r="G561" t="s">
        <v>432</v>
      </c>
      <c r="H561" t="s">
        <v>433</v>
      </c>
      <c r="I561" t="s">
        <v>434</v>
      </c>
      <c r="J561" t="s">
        <v>435</v>
      </c>
    </row>
    <row r="562" spans="1:11">
      <c r="A562" t="s">
        <v>489</v>
      </c>
      <c r="B562" s="2">
        <v>97604.4568</v>
      </c>
      <c r="C562" t="s">
        <v>485</v>
      </c>
      <c r="D562" t="s">
        <v>451</v>
      </c>
      <c r="E562" t="s">
        <v>431</v>
      </c>
      <c r="F562" t="s">
        <v>381</v>
      </c>
      <c r="G562" t="s">
        <v>432</v>
      </c>
      <c r="H562" t="s">
        <v>433</v>
      </c>
      <c r="I562" t="s">
        <v>434</v>
      </c>
      <c r="J562" t="s">
        <v>442</v>
      </c>
      <c r="K562" t="s">
        <v>443</v>
      </c>
    </row>
    <row r="563" spans="1:11">
      <c r="A563" t="s">
        <v>489</v>
      </c>
      <c r="B563" s="2">
        <v>205286.4564</v>
      </c>
      <c r="C563" t="s">
        <v>485</v>
      </c>
      <c r="D563" t="s">
        <v>451</v>
      </c>
      <c r="E563" t="s">
        <v>431</v>
      </c>
      <c r="F563" t="s">
        <v>381</v>
      </c>
      <c r="G563" t="s">
        <v>432</v>
      </c>
      <c r="H563" t="s">
        <v>433</v>
      </c>
      <c r="I563" t="s">
        <v>434</v>
      </c>
      <c r="J563" t="s">
        <v>442</v>
      </c>
      <c r="K563" t="s">
        <v>444</v>
      </c>
    </row>
    <row r="564" spans="1:11">
      <c r="A564" t="s">
        <v>490</v>
      </c>
      <c r="B564" s="2">
        <v>0</v>
      </c>
      <c r="C564" t="s">
        <v>429</v>
      </c>
      <c r="D564" t="s">
        <v>430</v>
      </c>
      <c r="E564" t="s">
        <v>431</v>
      </c>
      <c r="F564" t="s">
        <v>430</v>
      </c>
      <c r="G564" t="s">
        <v>432</v>
      </c>
      <c r="H564" t="s">
        <v>433</v>
      </c>
      <c r="I564" t="s">
        <v>434</v>
      </c>
      <c r="J564" t="s">
        <v>435</v>
      </c>
    </row>
    <row r="565" spans="1:11">
      <c r="A565" t="s">
        <v>490</v>
      </c>
      <c r="B565" s="2">
        <v>0</v>
      </c>
      <c r="C565" t="s">
        <v>436</v>
      </c>
      <c r="D565" t="s">
        <v>437</v>
      </c>
      <c r="E565" t="s">
        <v>431</v>
      </c>
      <c r="F565" t="s">
        <v>437</v>
      </c>
      <c r="G565" t="s">
        <v>432</v>
      </c>
      <c r="H565" t="s">
        <v>433</v>
      </c>
      <c r="I565" t="s">
        <v>434</v>
      </c>
      <c r="J565" t="s">
        <v>435</v>
      </c>
    </row>
    <row r="566" spans="1:11">
      <c r="A566" t="s">
        <v>490</v>
      </c>
      <c r="B566" s="2">
        <v>0</v>
      </c>
      <c r="C566" t="s">
        <v>438</v>
      </c>
      <c r="D566" t="s">
        <v>439</v>
      </c>
      <c r="E566" t="s">
        <v>431</v>
      </c>
      <c r="F566" t="s">
        <v>439</v>
      </c>
      <c r="G566" t="s">
        <v>432</v>
      </c>
      <c r="H566" t="s">
        <v>433</v>
      </c>
      <c r="I566" t="s">
        <v>434</v>
      </c>
      <c r="J566" t="s">
        <v>435</v>
      </c>
    </row>
    <row r="567" spans="1:11">
      <c r="A567" t="s">
        <v>490</v>
      </c>
      <c r="B567" s="2">
        <v>76.699200000000005</v>
      </c>
      <c r="C567" t="s">
        <v>50</v>
      </c>
      <c r="D567" t="s">
        <v>440</v>
      </c>
      <c r="E567" t="s">
        <v>431</v>
      </c>
      <c r="F567" t="s">
        <v>441</v>
      </c>
      <c r="G567" t="s">
        <v>432</v>
      </c>
      <c r="H567" t="s">
        <v>433</v>
      </c>
      <c r="I567" t="s">
        <v>434</v>
      </c>
      <c r="J567" t="s">
        <v>435</v>
      </c>
    </row>
    <row r="568" spans="1:11">
      <c r="A568" t="s">
        <v>490</v>
      </c>
      <c r="B568" s="2">
        <v>476848.99939999997</v>
      </c>
      <c r="C568" t="s">
        <v>50</v>
      </c>
      <c r="D568" t="s">
        <v>440</v>
      </c>
      <c r="E568" t="s">
        <v>431</v>
      </c>
      <c r="F568" t="s">
        <v>441</v>
      </c>
      <c r="G568" t="s">
        <v>432</v>
      </c>
      <c r="H568" t="s">
        <v>433</v>
      </c>
      <c r="I568" t="s">
        <v>434</v>
      </c>
      <c r="J568" t="s">
        <v>442</v>
      </c>
      <c r="K568" t="s">
        <v>443</v>
      </c>
    </row>
    <row r="569" spans="1:11">
      <c r="A569" t="s">
        <v>490</v>
      </c>
      <c r="B569" s="2">
        <v>1002710.5345</v>
      </c>
      <c r="C569" t="s">
        <v>50</v>
      </c>
      <c r="D569" t="s">
        <v>440</v>
      </c>
      <c r="E569" t="s">
        <v>431</v>
      </c>
      <c r="F569" t="s">
        <v>441</v>
      </c>
      <c r="G569" t="s">
        <v>432</v>
      </c>
      <c r="H569" t="s">
        <v>433</v>
      </c>
      <c r="I569" t="s">
        <v>434</v>
      </c>
      <c r="J569" t="s">
        <v>442</v>
      </c>
      <c r="K569" t="s">
        <v>444</v>
      </c>
    </row>
    <row r="570" spans="1:11">
      <c r="A570" t="s">
        <v>490</v>
      </c>
      <c r="B570" s="2">
        <v>1671185.8463999999</v>
      </c>
      <c r="C570" t="s">
        <v>50</v>
      </c>
      <c r="D570" t="s">
        <v>440</v>
      </c>
      <c r="E570" t="s">
        <v>431</v>
      </c>
      <c r="F570" t="s">
        <v>441</v>
      </c>
      <c r="G570" t="s">
        <v>432</v>
      </c>
      <c r="H570" t="s">
        <v>433</v>
      </c>
      <c r="I570" t="s">
        <v>434</v>
      </c>
      <c r="J570" t="s">
        <v>442</v>
      </c>
      <c r="K570" t="s">
        <v>584</v>
      </c>
    </row>
    <row r="571" spans="1:11">
      <c r="A571" t="s">
        <v>490</v>
      </c>
      <c r="B571" s="2">
        <v>0</v>
      </c>
      <c r="C571" t="s">
        <v>445</v>
      </c>
      <c r="D571" t="s">
        <v>439</v>
      </c>
      <c r="E571" t="s">
        <v>431</v>
      </c>
      <c r="F571" t="s">
        <v>439</v>
      </c>
      <c r="G571" t="s">
        <v>432</v>
      </c>
      <c r="H571" t="s">
        <v>433</v>
      </c>
      <c r="I571" t="s">
        <v>434</v>
      </c>
      <c r="J571" t="s">
        <v>435</v>
      </c>
    </row>
    <row r="572" spans="1:11">
      <c r="A572" t="s">
        <v>490</v>
      </c>
      <c r="B572" s="2">
        <v>58.7104</v>
      </c>
      <c r="C572" t="s">
        <v>446</v>
      </c>
      <c r="D572" t="s">
        <v>447</v>
      </c>
      <c r="E572" t="s">
        <v>431</v>
      </c>
      <c r="F572" t="s">
        <v>12</v>
      </c>
      <c r="G572" t="s">
        <v>432</v>
      </c>
      <c r="H572" t="s">
        <v>433</v>
      </c>
      <c r="I572" t="s">
        <v>434</v>
      </c>
      <c r="J572" t="s">
        <v>435</v>
      </c>
    </row>
    <row r="573" spans="1:11">
      <c r="A573" t="s">
        <v>490</v>
      </c>
      <c r="B573" s="2">
        <v>364209.2279</v>
      </c>
      <c r="C573" t="s">
        <v>446</v>
      </c>
      <c r="D573" t="s">
        <v>447</v>
      </c>
      <c r="E573" t="s">
        <v>431</v>
      </c>
      <c r="F573" t="s">
        <v>12</v>
      </c>
      <c r="G573" t="s">
        <v>432</v>
      </c>
      <c r="H573" t="s">
        <v>433</v>
      </c>
      <c r="I573" t="s">
        <v>434</v>
      </c>
      <c r="J573" t="s">
        <v>442</v>
      </c>
      <c r="K573" t="s">
        <v>443</v>
      </c>
    </row>
    <row r="574" spans="1:11">
      <c r="A574" t="s">
        <v>490</v>
      </c>
      <c r="B574" s="2">
        <v>765974.77969999996</v>
      </c>
      <c r="C574" t="s">
        <v>446</v>
      </c>
      <c r="D574" t="s">
        <v>447</v>
      </c>
      <c r="E574" t="s">
        <v>431</v>
      </c>
      <c r="F574" t="s">
        <v>12</v>
      </c>
      <c r="G574" t="s">
        <v>432</v>
      </c>
      <c r="H574" t="s">
        <v>433</v>
      </c>
      <c r="I574" t="s">
        <v>434</v>
      </c>
      <c r="J574" t="s">
        <v>442</v>
      </c>
      <c r="K574" t="s">
        <v>444</v>
      </c>
    </row>
    <row r="575" spans="1:11">
      <c r="A575" t="s">
        <v>490</v>
      </c>
      <c r="B575" s="2">
        <v>1276623.0105999999</v>
      </c>
      <c r="C575" t="s">
        <v>446</v>
      </c>
      <c r="D575" t="s">
        <v>447</v>
      </c>
      <c r="E575" t="s">
        <v>431</v>
      </c>
      <c r="F575" t="s">
        <v>12</v>
      </c>
      <c r="G575" t="s">
        <v>432</v>
      </c>
      <c r="H575" t="s">
        <v>433</v>
      </c>
      <c r="I575" t="s">
        <v>434</v>
      </c>
      <c r="J575" t="s">
        <v>442</v>
      </c>
      <c r="K575" t="s">
        <v>584</v>
      </c>
    </row>
    <row r="576" spans="1:11">
      <c r="A576" t="s">
        <v>490</v>
      </c>
      <c r="B576" s="2">
        <v>0</v>
      </c>
      <c r="C576" t="s">
        <v>448</v>
      </c>
      <c r="D576" t="s">
        <v>439</v>
      </c>
      <c r="E576" t="s">
        <v>431</v>
      </c>
      <c r="F576" t="s">
        <v>439</v>
      </c>
      <c r="G576" t="s">
        <v>432</v>
      </c>
      <c r="H576" t="s">
        <v>433</v>
      </c>
      <c r="I576" t="s">
        <v>434</v>
      </c>
      <c r="J576" t="s">
        <v>435</v>
      </c>
    </row>
    <row r="577" spans="1:11">
      <c r="A577" t="s">
        <v>490</v>
      </c>
      <c r="B577" s="2">
        <v>64.337800000000001</v>
      </c>
      <c r="C577" t="s">
        <v>449</v>
      </c>
      <c r="D577" t="s">
        <v>440</v>
      </c>
      <c r="E577" t="s">
        <v>431</v>
      </c>
      <c r="F577" t="s">
        <v>441</v>
      </c>
      <c r="G577" t="s">
        <v>432</v>
      </c>
      <c r="H577" t="s">
        <v>433</v>
      </c>
      <c r="I577" t="s">
        <v>434</v>
      </c>
      <c r="J577" t="s">
        <v>435</v>
      </c>
    </row>
    <row r="578" spans="1:11">
      <c r="A578" t="s">
        <v>490</v>
      </c>
      <c r="B578" s="2">
        <v>399998.93969999999</v>
      </c>
      <c r="C578" t="s">
        <v>449</v>
      </c>
      <c r="D578" t="s">
        <v>440</v>
      </c>
      <c r="E578" t="s">
        <v>431</v>
      </c>
      <c r="F578" t="s">
        <v>441</v>
      </c>
      <c r="G578" t="s">
        <v>432</v>
      </c>
      <c r="H578" t="s">
        <v>433</v>
      </c>
      <c r="I578" t="s">
        <v>434</v>
      </c>
      <c r="J578" t="s">
        <v>442</v>
      </c>
      <c r="K578" t="s">
        <v>443</v>
      </c>
    </row>
    <row r="579" spans="1:11">
      <c r="A579" t="s">
        <v>490</v>
      </c>
      <c r="B579" s="2">
        <v>840863.55929999996</v>
      </c>
      <c r="C579" t="s">
        <v>449</v>
      </c>
      <c r="D579" t="s">
        <v>440</v>
      </c>
      <c r="E579" t="s">
        <v>431</v>
      </c>
      <c r="F579" t="s">
        <v>441</v>
      </c>
      <c r="G579" t="s">
        <v>432</v>
      </c>
      <c r="H579" t="s">
        <v>433</v>
      </c>
      <c r="I579" t="s">
        <v>434</v>
      </c>
      <c r="J579" t="s">
        <v>442</v>
      </c>
      <c r="K579" t="s">
        <v>444</v>
      </c>
    </row>
    <row r="580" spans="1:11">
      <c r="A580" t="s">
        <v>490</v>
      </c>
      <c r="B580" s="2">
        <v>1401439.2655</v>
      </c>
      <c r="C580" t="s">
        <v>449</v>
      </c>
      <c r="D580" t="s">
        <v>440</v>
      </c>
      <c r="E580" t="s">
        <v>431</v>
      </c>
      <c r="F580" t="s">
        <v>441</v>
      </c>
      <c r="G580" t="s">
        <v>432</v>
      </c>
      <c r="H580" t="s">
        <v>433</v>
      </c>
      <c r="I580" t="s">
        <v>434</v>
      </c>
      <c r="J580" t="s">
        <v>442</v>
      </c>
      <c r="K580" t="s">
        <v>584</v>
      </c>
    </row>
    <row r="581" spans="1:11">
      <c r="A581" t="s">
        <v>490</v>
      </c>
      <c r="B581" s="2">
        <v>53.728400000000001</v>
      </c>
      <c r="C581" t="s">
        <v>450</v>
      </c>
      <c r="D581" t="s">
        <v>451</v>
      </c>
      <c r="E581" t="s">
        <v>431</v>
      </c>
      <c r="F581" t="s">
        <v>381</v>
      </c>
      <c r="G581" t="s">
        <v>432</v>
      </c>
      <c r="H581" t="s">
        <v>433</v>
      </c>
      <c r="I581" t="s">
        <v>434</v>
      </c>
      <c r="J581" t="s">
        <v>435</v>
      </c>
    </row>
    <row r="582" spans="1:11">
      <c r="A582" t="s">
        <v>490</v>
      </c>
      <c r="B582" s="2">
        <v>338678.5197</v>
      </c>
      <c r="C582" t="s">
        <v>450</v>
      </c>
      <c r="D582" t="s">
        <v>451</v>
      </c>
      <c r="E582" t="s">
        <v>431</v>
      </c>
      <c r="F582" t="s">
        <v>381</v>
      </c>
      <c r="G582" t="s">
        <v>432</v>
      </c>
      <c r="H582" t="s">
        <v>433</v>
      </c>
      <c r="I582" t="s">
        <v>434</v>
      </c>
      <c r="J582" t="s">
        <v>442</v>
      </c>
      <c r="K582" t="s">
        <v>443</v>
      </c>
    </row>
    <row r="583" spans="1:11">
      <c r="A583" t="s">
        <v>490</v>
      </c>
      <c r="B583" s="2">
        <v>704712.76009999996</v>
      </c>
      <c r="C583" t="s">
        <v>450</v>
      </c>
      <c r="D583" t="s">
        <v>451</v>
      </c>
      <c r="E583" t="s">
        <v>431</v>
      </c>
      <c r="F583" t="s">
        <v>381</v>
      </c>
      <c r="G583" t="s">
        <v>432</v>
      </c>
      <c r="H583" t="s">
        <v>433</v>
      </c>
      <c r="I583" t="s">
        <v>434</v>
      </c>
      <c r="J583" t="s">
        <v>442</v>
      </c>
      <c r="K583" t="s">
        <v>444</v>
      </c>
    </row>
    <row r="584" spans="1:11">
      <c r="A584" t="s">
        <v>490</v>
      </c>
      <c r="B584" s="2">
        <v>0</v>
      </c>
      <c r="C584" t="s">
        <v>450</v>
      </c>
      <c r="D584" t="s">
        <v>439</v>
      </c>
      <c r="E584" t="s">
        <v>431</v>
      </c>
      <c r="F584" t="s">
        <v>439</v>
      </c>
      <c r="G584" t="s">
        <v>432</v>
      </c>
      <c r="H584" t="s">
        <v>433</v>
      </c>
      <c r="I584" t="s">
        <v>434</v>
      </c>
      <c r="J584" t="s">
        <v>435</v>
      </c>
    </row>
    <row r="585" spans="1:11">
      <c r="A585" t="s">
        <v>490</v>
      </c>
      <c r="B585" s="2">
        <v>44.773600000000002</v>
      </c>
      <c r="C585" t="s">
        <v>452</v>
      </c>
      <c r="D585" t="s">
        <v>447</v>
      </c>
      <c r="E585" t="s">
        <v>431</v>
      </c>
      <c r="F585" t="s">
        <v>12</v>
      </c>
      <c r="G585" t="s">
        <v>432</v>
      </c>
      <c r="H585" t="s">
        <v>433</v>
      </c>
      <c r="I585" t="s">
        <v>434</v>
      </c>
      <c r="J585" t="s">
        <v>435</v>
      </c>
    </row>
    <row r="586" spans="1:11">
      <c r="A586" t="s">
        <v>490</v>
      </c>
      <c r="B586" s="2">
        <v>277620.90149999998</v>
      </c>
      <c r="C586" t="s">
        <v>452</v>
      </c>
      <c r="D586" t="s">
        <v>447</v>
      </c>
      <c r="E586" t="s">
        <v>431</v>
      </c>
      <c r="F586" t="s">
        <v>12</v>
      </c>
      <c r="G586" t="s">
        <v>432</v>
      </c>
      <c r="H586" t="s">
        <v>433</v>
      </c>
      <c r="I586" t="s">
        <v>434</v>
      </c>
      <c r="J586" t="s">
        <v>442</v>
      </c>
      <c r="K586" t="s">
        <v>443</v>
      </c>
    </row>
    <row r="587" spans="1:11">
      <c r="A587" t="s">
        <v>490</v>
      </c>
      <c r="B587" s="2">
        <v>583848.26560000004</v>
      </c>
      <c r="C587" t="s">
        <v>452</v>
      </c>
      <c r="D587" t="s">
        <v>447</v>
      </c>
      <c r="E587" t="s">
        <v>431</v>
      </c>
      <c r="F587" t="s">
        <v>12</v>
      </c>
      <c r="G587" t="s">
        <v>432</v>
      </c>
      <c r="H587" t="s">
        <v>433</v>
      </c>
      <c r="I587" t="s">
        <v>434</v>
      </c>
      <c r="J587" t="s">
        <v>442</v>
      </c>
      <c r="K587" t="s">
        <v>444</v>
      </c>
    </row>
    <row r="588" spans="1:11">
      <c r="A588" t="s">
        <v>490</v>
      </c>
      <c r="B588" s="2">
        <v>973082.0649</v>
      </c>
      <c r="C588" t="s">
        <v>452</v>
      </c>
      <c r="D588" t="s">
        <v>447</v>
      </c>
      <c r="E588" t="s">
        <v>431</v>
      </c>
      <c r="F588" t="s">
        <v>12</v>
      </c>
      <c r="G588" t="s">
        <v>432</v>
      </c>
      <c r="H588" t="s">
        <v>433</v>
      </c>
      <c r="I588" t="s">
        <v>434</v>
      </c>
      <c r="J588" t="s">
        <v>442</v>
      </c>
      <c r="K588" t="s">
        <v>584</v>
      </c>
    </row>
    <row r="589" spans="1:11">
      <c r="A589" t="s">
        <v>490</v>
      </c>
      <c r="B589" s="2">
        <v>0</v>
      </c>
      <c r="C589" t="s">
        <v>477</v>
      </c>
      <c r="D589" t="s">
        <v>430</v>
      </c>
      <c r="E589" t="s">
        <v>431</v>
      </c>
      <c r="F589" t="s">
        <v>430</v>
      </c>
      <c r="G589" t="s">
        <v>432</v>
      </c>
      <c r="H589" t="s">
        <v>433</v>
      </c>
      <c r="I589" t="s">
        <v>434</v>
      </c>
      <c r="J589" t="s">
        <v>435</v>
      </c>
    </row>
    <row r="590" spans="1:11">
      <c r="A590" t="s">
        <v>490</v>
      </c>
      <c r="B590" s="2">
        <v>0</v>
      </c>
      <c r="C590" t="s">
        <v>453</v>
      </c>
      <c r="D590" t="s">
        <v>430</v>
      </c>
      <c r="E590" t="s">
        <v>431</v>
      </c>
      <c r="F590" t="s">
        <v>430</v>
      </c>
      <c r="G590" t="s">
        <v>432</v>
      </c>
      <c r="H590" t="s">
        <v>433</v>
      </c>
      <c r="I590" t="s">
        <v>434</v>
      </c>
      <c r="J590" t="s">
        <v>435</v>
      </c>
    </row>
    <row r="591" spans="1:11">
      <c r="A591" t="s">
        <v>490</v>
      </c>
      <c r="B591" s="2">
        <v>77.185900000000004</v>
      </c>
      <c r="C591" t="s">
        <v>445</v>
      </c>
      <c r="D591" t="s">
        <v>440</v>
      </c>
      <c r="E591" t="s">
        <v>431</v>
      </c>
      <c r="F591" t="s">
        <v>441</v>
      </c>
      <c r="G591" t="s">
        <v>432</v>
      </c>
      <c r="H591" t="s">
        <v>433</v>
      </c>
      <c r="I591" t="s">
        <v>434</v>
      </c>
      <c r="J591" t="s">
        <v>435</v>
      </c>
    </row>
    <row r="592" spans="1:11">
      <c r="A592" t="s">
        <v>490</v>
      </c>
      <c r="B592" s="2">
        <v>479997.75429999997</v>
      </c>
      <c r="C592" t="s">
        <v>445</v>
      </c>
      <c r="D592" t="s">
        <v>440</v>
      </c>
      <c r="E592" t="s">
        <v>431</v>
      </c>
      <c r="F592" t="s">
        <v>441</v>
      </c>
      <c r="G592" t="s">
        <v>432</v>
      </c>
      <c r="H592" t="s">
        <v>433</v>
      </c>
      <c r="I592" t="s">
        <v>434</v>
      </c>
      <c r="J592" t="s">
        <v>442</v>
      </c>
      <c r="K592" t="s">
        <v>443</v>
      </c>
    </row>
    <row r="593" spans="1:11">
      <c r="A593" t="s">
        <v>490</v>
      </c>
      <c r="B593" s="2">
        <v>1009037.2445</v>
      </c>
      <c r="C593" t="s">
        <v>445</v>
      </c>
      <c r="D593" t="s">
        <v>440</v>
      </c>
      <c r="E593" t="s">
        <v>431</v>
      </c>
      <c r="F593" t="s">
        <v>441</v>
      </c>
      <c r="G593" t="s">
        <v>432</v>
      </c>
      <c r="H593" t="s">
        <v>433</v>
      </c>
      <c r="I593" t="s">
        <v>434</v>
      </c>
      <c r="J593" t="s">
        <v>442</v>
      </c>
      <c r="K593" t="s">
        <v>444</v>
      </c>
    </row>
    <row r="594" spans="1:11">
      <c r="A594" t="s">
        <v>490</v>
      </c>
      <c r="B594" s="2">
        <v>1681727.1185999999</v>
      </c>
      <c r="C594" t="s">
        <v>445</v>
      </c>
      <c r="D594" t="s">
        <v>440</v>
      </c>
      <c r="E594" t="s">
        <v>431</v>
      </c>
      <c r="F594" t="s">
        <v>441</v>
      </c>
      <c r="G594" t="s">
        <v>432</v>
      </c>
      <c r="H594" t="s">
        <v>433</v>
      </c>
      <c r="I594" t="s">
        <v>434</v>
      </c>
      <c r="J594" t="s">
        <v>442</v>
      </c>
      <c r="K594" t="s">
        <v>584</v>
      </c>
    </row>
    <row r="595" spans="1:11">
      <c r="A595" t="s">
        <v>490</v>
      </c>
      <c r="B595" s="2">
        <v>0</v>
      </c>
      <c r="C595" t="s">
        <v>454</v>
      </c>
      <c r="D595" t="s">
        <v>430</v>
      </c>
      <c r="E595" t="s">
        <v>431</v>
      </c>
      <c r="F595" t="s">
        <v>430</v>
      </c>
      <c r="G595" t="s">
        <v>432</v>
      </c>
      <c r="H595" t="s">
        <v>433</v>
      </c>
      <c r="I595" t="s">
        <v>434</v>
      </c>
      <c r="J595" t="s">
        <v>435</v>
      </c>
    </row>
    <row r="596" spans="1:11">
      <c r="A596" t="s">
        <v>490</v>
      </c>
      <c r="B596" s="2">
        <v>75.628500000000003</v>
      </c>
      <c r="C596" t="s">
        <v>455</v>
      </c>
      <c r="D596" t="s">
        <v>451</v>
      </c>
      <c r="E596" t="s">
        <v>431</v>
      </c>
      <c r="F596" t="s">
        <v>381</v>
      </c>
      <c r="G596" t="s">
        <v>432</v>
      </c>
      <c r="H596" t="s">
        <v>433</v>
      </c>
      <c r="I596" t="s">
        <v>434</v>
      </c>
      <c r="J596" t="s">
        <v>435</v>
      </c>
    </row>
    <row r="597" spans="1:11">
      <c r="A597" t="s">
        <v>490</v>
      </c>
      <c r="B597" s="2">
        <v>469179.08020000003</v>
      </c>
      <c r="C597" t="s">
        <v>455</v>
      </c>
      <c r="D597" t="s">
        <v>451</v>
      </c>
      <c r="E597" t="s">
        <v>431</v>
      </c>
      <c r="F597" t="s">
        <v>381</v>
      </c>
      <c r="G597" t="s">
        <v>432</v>
      </c>
      <c r="H597" t="s">
        <v>433</v>
      </c>
      <c r="I597" t="s">
        <v>434</v>
      </c>
      <c r="J597" t="s">
        <v>442</v>
      </c>
      <c r="K597" t="s">
        <v>443</v>
      </c>
    </row>
    <row r="598" spans="1:11">
      <c r="A598" t="s">
        <v>490</v>
      </c>
      <c r="B598" s="2">
        <v>986703.95819999999</v>
      </c>
      <c r="C598" t="s">
        <v>455</v>
      </c>
      <c r="D598" t="s">
        <v>451</v>
      </c>
      <c r="E598" t="s">
        <v>431</v>
      </c>
      <c r="F598" t="s">
        <v>381</v>
      </c>
      <c r="G598" t="s">
        <v>432</v>
      </c>
      <c r="H598" t="s">
        <v>433</v>
      </c>
      <c r="I598" t="s">
        <v>434</v>
      </c>
      <c r="J598" t="s">
        <v>442</v>
      </c>
      <c r="K598" t="s">
        <v>444</v>
      </c>
    </row>
    <row r="599" spans="1:11">
      <c r="A599" t="s">
        <v>490</v>
      </c>
      <c r="B599" s="2">
        <v>64.970399999999998</v>
      </c>
      <c r="C599" t="s">
        <v>456</v>
      </c>
      <c r="D599" t="s">
        <v>451</v>
      </c>
      <c r="E599" t="s">
        <v>431</v>
      </c>
      <c r="F599" t="s">
        <v>381</v>
      </c>
      <c r="G599" t="s">
        <v>432</v>
      </c>
      <c r="H599" t="s">
        <v>433</v>
      </c>
      <c r="I599" t="s">
        <v>434</v>
      </c>
      <c r="J599" t="s">
        <v>435</v>
      </c>
    </row>
    <row r="600" spans="1:11">
      <c r="A600" t="s">
        <v>490</v>
      </c>
      <c r="B600" s="2">
        <v>403726.83189999999</v>
      </c>
      <c r="C600" t="s">
        <v>456</v>
      </c>
      <c r="D600" t="s">
        <v>451</v>
      </c>
      <c r="E600" t="s">
        <v>431</v>
      </c>
      <c r="F600" t="s">
        <v>381</v>
      </c>
      <c r="G600" t="s">
        <v>432</v>
      </c>
      <c r="H600" t="s">
        <v>433</v>
      </c>
      <c r="I600" t="s">
        <v>434</v>
      </c>
      <c r="J600" t="s">
        <v>442</v>
      </c>
      <c r="K600" t="s">
        <v>443</v>
      </c>
    </row>
    <row r="601" spans="1:11">
      <c r="A601" t="s">
        <v>490</v>
      </c>
      <c r="B601" s="2">
        <v>844119.38159999996</v>
      </c>
      <c r="C601" t="s">
        <v>456</v>
      </c>
      <c r="D601" t="s">
        <v>451</v>
      </c>
      <c r="E601" t="s">
        <v>431</v>
      </c>
      <c r="F601" t="s">
        <v>381</v>
      </c>
      <c r="G601" t="s">
        <v>432</v>
      </c>
      <c r="H601" t="s">
        <v>433</v>
      </c>
      <c r="I601" t="s">
        <v>434</v>
      </c>
      <c r="J601" t="s">
        <v>442</v>
      </c>
      <c r="K601" t="s">
        <v>444</v>
      </c>
    </row>
    <row r="602" spans="1:11">
      <c r="A602" t="s">
        <v>490</v>
      </c>
      <c r="B602" s="2">
        <v>0</v>
      </c>
      <c r="C602" t="s">
        <v>457</v>
      </c>
      <c r="D602" t="s">
        <v>439</v>
      </c>
      <c r="E602" t="s">
        <v>431</v>
      </c>
      <c r="F602" t="s">
        <v>439</v>
      </c>
      <c r="G602" t="s">
        <v>432</v>
      </c>
      <c r="H602" t="s">
        <v>433</v>
      </c>
      <c r="I602" t="s">
        <v>434</v>
      </c>
      <c r="J602" t="s">
        <v>435</v>
      </c>
    </row>
    <row r="603" spans="1:11">
      <c r="A603" t="s">
        <v>490</v>
      </c>
      <c r="B603" s="2">
        <v>0</v>
      </c>
      <c r="C603" t="s">
        <v>452</v>
      </c>
      <c r="D603" t="s">
        <v>458</v>
      </c>
      <c r="E603" t="s">
        <v>431</v>
      </c>
      <c r="F603" t="s">
        <v>458</v>
      </c>
      <c r="G603" t="s">
        <v>432</v>
      </c>
      <c r="H603" t="s">
        <v>433</v>
      </c>
      <c r="I603" t="s">
        <v>434</v>
      </c>
      <c r="J603" t="s">
        <v>435</v>
      </c>
    </row>
    <row r="604" spans="1:11">
      <c r="A604" t="s">
        <v>490</v>
      </c>
      <c r="B604" s="2">
        <v>91.980599999999995</v>
      </c>
      <c r="C604" t="s">
        <v>448</v>
      </c>
      <c r="D604" t="s">
        <v>440</v>
      </c>
      <c r="E604" t="s">
        <v>431</v>
      </c>
      <c r="F604" t="s">
        <v>441</v>
      </c>
      <c r="G604" t="s">
        <v>432</v>
      </c>
      <c r="H604" t="s">
        <v>433</v>
      </c>
      <c r="I604" t="s">
        <v>434</v>
      </c>
      <c r="J604" t="s">
        <v>435</v>
      </c>
    </row>
    <row r="605" spans="1:11">
      <c r="A605" t="s">
        <v>490</v>
      </c>
      <c r="B605" s="2">
        <v>571997.85109999997</v>
      </c>
      <c r="C605" t="s">
        <v>448</v>
      </c>
      <c r="D605" t="s">
        <v>440</v>
      </c>
      <c r="E605" t="s">
        <v>431</v>
      </c>
      <c r="F605" t="s">
        <v>441</v>
      </c>
      <c r="G605" t="s">
        <v>432</v>
      </c>
      <c r="H605" t="s">
        <v>433</v>
      </c>
      <c r="I605" t="s">
        <v>434</v>
      </c>
      <c r="J605" t="s">
        <v>442</v>
      </c>
      <c r="K605" t="s">
        <v>443</v>
      </c>
    </row>
    <row r="606" spans="1:11">
      <c r="A606" t="s">
        <v>490</v>
      </c>
      <c r="B606" s="2">
        <v>1202435.0358</v>
      </c>
      <c r="C606" t="s">
        <v>448</v>
      </c>
      <c r="D606" t="s">
        <v>440</v>
      </c>
      <c r="E606" t="s">
        <v>431</v>
      </c>
      <c r="F606" t="s">
        <v>441</v>
      </c>
      <c r="G606" t="s">
        <v>432</v>
      </c>
      <c r="H606" t="s">
        <v>433</v>
      </c>
      <c r="I606" t="s">
        <v>434</v>
      </c>
      <c r="J606" t="s">
        <v>442</v>
      </c>
      <c r="K606" t="s">
        <v>444</v>
      </c>
    </row>
    <row r="607" spans="1:11">
      <c r="A607" t="s">
        <v>490</v>
      </c>
      <c r="B607" s="2">
        <v>2004058.3929999999</v>
      </c>
      <c r="C607" t="s">
        <v>448</v>
      </c>
      <c r="D607" t="s">
        <v>440</v>
      </c>
      <c r="E607" t="s">
        <v>431</v>
      </c>
      <c r="F607" t="s">
        <v>441</v>
      </c>
      <c r="G607" t="s">
        <v>432</v>
      </c>
      <c r="H607" t="s">
        <v>433</v>
      </c>
      <c r="I607" t="s">
        <v>434</v>
      </c>
      <c r="J607" t="s">
        <v>442</v>
      </c>
      <c r="K607" t="s">
        <v>584</v>
      </c>
    </row>
    <row r="608" spans="1:11">
      <c r="A608" t="s">
        <v>490</v>
      </c>
      <c r="B608" s="2">
        <v>1.7500000000000002E-2</v>
      </c>
      <c r="C608" t="s">
        <v>436</v>
      </c>
      <c r="D608" t="s">
        <v>459</v>
      </c>
      <c r="E608" t="s">
        <v>431</v>
      </c>
      <c r="F608" t="s">
        <v>460</v>
      </c>
      <c r="G608" t="s">
        <v>432</v>
      </c>
      <c r="H608" t="s">
        <v>433</v>
      </c>
      <c r="I608" t="s">
        <v>434</v>
      </c>
      <c r="J608" t="s">
        <v>435</v>
      </c>
    </row>
    <row r="609" spans="1:11">
      <c r="A609" t="s">
        <v>490</v>
      </c>
      <c r="B609" s="2">
        <v>49.202800000000003</v>
      </c>
      <c r="C609" t="s">
        <v>461</v>
      </c>
      <c r="D609" t="s">
        <v>451</v>
      </c>
      <c r="E609" t="s">
        <v>431</v>
      </c>
      <c r="F609" t="s">
        <v>381</v>
      </c>
      <c r="G609" t="s">
        <v>432</v>
      </c>
      <c r="H609" t="s">
        <v>433</v>
      </c>
      <c r="I609" t="s">
        <v>434</v>
      </c>
      <c r="J609" t="s">
        <v>435</v>
      </c>
    </row>
    <row r="610" spans="1:11">
      <c r="A610" t="s">
        <v>490</v>
      </c>
      <c r="B610" s="2">
        <v>305215.09049999999</v>
      </c>
      <c r="C610" t="s">
        <v>461</v>
      </c>
      <c r="D610" t="s">
        <v>451</v>
      </c>
      <c r="E610" t="s">
        <v>431</v>
      </c>
      <c r="F610" t="s">
        <v>381</v>
      </c>
      <c r="G610" t="s">
        <v>432</v>
      </c>
      <c r="H610" t="s">
        <v>433</v>
      </c>
      <c r="I610" t="s">
        <v>434</v>
      </c>
      <c r="J610" t="s">
        <v>442</v>
      </c>
      <c r="K610" t="s">
        <v>443</v>
      </c>
    </row>
    <row r="611" spans="1:11">
      <c r="A611" t="s">
        <v>490</v>
      </c>
      <c r="B611" s="2">
        <v>641878.79639999999</v>
      </c>
      <c r="C611" t="s">
        <v>461</v>
      </c>
      <c r="D611" t="s">
        <v>451</v>
      </c>
      <c r="E611" t="s">
        <v>431</v>
      </c>
      <c r="F611" t="s">
        <v>381</v>
      </c>
      <c r="G611" t="s">
        <v>432</v>
      </c>
      <c r="H611" t="s">
        <v>433</v>
      </c>
      <c r="I611" t="s">
        <v>434</v>
      </c>
      <c r="J611" t="s">
        <v>442</v>
      </c>
      <c r="K611" t="s">
        <v>444</v>
      </c>
    </row>
    <row r="612" spans="1:11">
      <c r="A612" t="s">
        <v>490</v>
      </c>
      <c r="B612" s="2">
        <v>47.7423</v>
      </c>
      <c r="C612" t="s">
        <v>462</v>
      </c>
      <c r="D612" t="s">
        <v>451</v>
      </c>
      <c r="E612" t="s">
        <v>431</v>
      </c>
      <c r="F612" t="s">
        <v>381</v>
      </c>
      <c r="G612" t="s">
        <v>432</v>
      </c>
      <c r="H612" t="s">
        <v>433</v>
      </c>
      <c r="I612" t="s">
        <v>434</v>
      </c>
      <c r="J612" t="s">
        <v>435</v>
      </c>
    </row>
    <row r="613" spans="1:11">
      <c r="A613" t="s">
        <v>490</v>
      </c>
      <c r="B613" s="2">
        <v>296294.42940000002</v>
      </c>
      <c r="C613" t="s">
        <v>462</v>
      </c>
      <c r="D613" t="s">
        <v>451</v>
      </c>
      <c r="E613" t="s">
        <v>431</v>
      </c>
      <c r="F613" t="s">
        <v>381</v>
      </c>
      <c r="G613" t="s">
        <v>432</v>
      </c>
      <c r="H613" t="s">
        <v>433</v>
      </c>
      <c r="I613" t="s">
        <v>434</v>
      </c>
      <c r="J613" t="s">
        <v>442</v>
      </c>
      <c r="K613" t="s">
        <v>443</v>
      </c>
    </row>
    <row r="614" spans="1:11">
      <c r="A614" t="s">
        <v>490</v>
      </c>
      <c r="B614" s="2">
        <v>622859.7328</v>
      </c>
      <c r="C614" t="s">
        <v>462</v>
      </c>
      <c r="D614" t="s">
        <v>451</v>
      </c>
      <c r="E614" t="s">
        <v>431</v>
      </c>
      <c r="F614" t="s">
        <v>381</v>
      </c>
      <c r="G614" t="s">
        <v>432</v>
      </c>
      <c r="H614" t="s">
        <v>433</v>
      </c>
      <c r="I614" t="s">
        <v>434</v>
      </c>
      <c r="J614" t="s">
        <v>442</v>
      </c>
      <c r="K614" t="s">
        <v>444</v>
      </c>
    </row>
    <row r="615" spans="1:11">
      <c r="A615" t="s">
        <v>490</v>
      </c>
      <c r="B615" s="2">
        <v>51.976399999999998</v>
      </c>
      <c r="C615" t="s">
        <v>463</v>
      </c>
      <c r="D615" t="s">
        <v>447</v>
      </c>
      <c r="E615" t="s">
        <v>431</v>
      </c>
      <c r="F615" t="s">
        <v>12</v>
      </c>
      <c r="G615" t="s">
        <v>432</v>
      </c>
      <c r="H615" t="s">
        <v>433</v>
      </c>
      <c r="I615" t="s">
        <v>434</v>
      </c>
      <c r="J615" t="s">
        <v>435</v>
      </c>
    </row>
    <row r="616" spans="1:11">
      <c r="A616" t="s">
        <v>490</v>
      </c>
      <c r="B616" s="2">
        <v>322044.13909999997</v>
      </c>
      <c r="C616" t="s">
        <v>463</v>
      </c>
      <c r="D616" t="s">
        <v>447</v>
      </c>
      <c r="E616" t="s">
        <v>431</v>
      </c>
      <c r="F616" t="s">
        <v>12</v>
      </c>
      <c r="G616" t="s">
        <v>432</v>
      </c>
      <c r="H616" t="s">
        <v>433</v>
      </c>
      <c r="I616" t="s">
        <v>434</v>
      </c>
      <c r="J616" t="s">
        <v>442</v>
      </c>
      <c r="K616" t="s">
        <v>443</v>
      </c>
    </row>
    <row r="617" spans="1:11">
      <c r="A617" t="s">
        <v>490</v>
      </c>
      <c r="B617" s="2">
        <v>678223.31200000003</v>
      </c>
      <c r="C617" t="s">
        <v>463</v>
      </c>
      <c r="D617" t="s">
        <v>447</v>
      </c>
      <c r="E617" t="s">
        <v>431</v>
      </c>
      <c r="F617" t="s">
        <v>12</v>
      </c>
      <c r="G617" t="s">
        <v>432</v>
      </c>
      <c r="H617" t="s">
        <v>433</v>
      </c>
      <c r="I617" t="s">
        <v>434</v>
      </c>
      <c r="J617" t="s">
        <v>442</v>
      </c>
      <c r="K617" t="s">
        <v>444</v>
      </c>
    </row>
    <row r="618" spans="1:11">
      <c r="A618" t="s">
        <v>490</v>
      </c>
      <c r="B618" s="2">
        <v>1159807.6105</v>
      </c>
      <c r="C618" t="s">
        <v>463</v>
      </c>
      <c r="D618" t="s">
        <v>447</v>
      </c>
      <c r="E618" t="s">
        <v>431</v>
      </c>
      <c r="F618" t="s">
        <v>12</v>
      </c>
      <c r="G618" t="s">
        <v>432</v>
      </c>
      <c r="H618" t="s">
        <v>433</v>
      </c>
      <c r="I618" t="s">
        <v>434</v>
      </c>
      <c r="J618" t="s">
        <v>442</v>
      </c>
      <c r="K618" t="s">
        <v>584</v>
      </c>
    </row>
    <row r="619" spans="1:11">
      <c r="A619" t="s">
        <v>490</v>
      </c>
      <c r="B619" s="2">
        <v>44.773600000000002</v>
      </c>
      <c r="C619" t="s">
        <v>464</v>
      </c>
      <c r="D619" t="s">
        <v>447</v>
      </c>
      <c r="E619" t="s">
        <v>431</v>
      </c>
      <c r="F619" t="s">
        <v>12</v>
      </c>
      <c r="G619" t="s">
        <v>432</v>
      </c>
      <c r="H619" t="s">
        <v>433</v>
      </c>
      <c r="I619" t="s">
        <v>434</v>
      </c>
      <c r="J619" t="s">
        <v>435</v>
      </c>
    </row>
    <row r="620" spans="1:11">
      <c r="A620" t="s">
        <v>490</v>
      </c>
      <c r="B620" s="2">
        <v>277538.16759999999</v>
      </c>
      <c r="C620" t="s">
        <v>464</v>
      </c>
      <c r="D620" t="s">
        <v>447</v>
      </c>
      <c r="E620" t="s">
        <v>431</v>
      </c>
      <c r="F620" t="s">
        <v>12</v>
      </c>
      <c r="G620" t="s">
        <v>432</v>
      </c>
      <c r="H620" t="s">
        <v>433</v>
      </c>
      <c r="I620" t="s">
        <v>434</v>
      </c>
      <c r="J620" t="s">
        <v>442</v>
      </c>
      <c r="K620" t="s">
        <v>443</v>
      </c>
    </row>
    <row r="621" spans="1:11">
      <c r="A621" t="s">
        <v>490</v>
      </c>
      <c r="B621" s="2">
        <v>584490.67000000004</v>
      </c>
      <c r="C621" t="s">
        <v>464</v>
      </c>
      <c r="D621" t="s">
        <v>447</v>
      </c>
      <c r="E621" t="s">
        <v>431</v>
      </c>
      <c r="F621" t="s">
        <v>12</v>
      </c>
      <c r="G621" t="s">
        <v>432</v>
      </c>
      <c r="H621" t="s">
        <v>433</v>
      </c>
      <c r="I621" t="s">
        <v>434</v>
      </c>
      <c r="J621" t="s">
        <v>442</v>
      </c>
      <c r="K621" t="s">
        <v>444</v>
      </c>
    </row>
    <row r="622" spans="1:11">
      <c r="A622" t="s">
        <v>490</v>
      </c>
      <c r="B622" s="2">
        <v>974152.7389</v>
      </c>
      <c r="C622" t="s">
        <v>464</v>
      </c>
      <c r="D622" t="s">
        <v>447</v>
      </c>
      <c r="E622" t="s">
        <v>431</v>
      </c>
      <c r="F622" t="s">
        <v>12</v>
      </c>
      <c r="G622" t="s">
        <v>432</v>
      </c>
      <c r="H622" t="s">
        <v>433</v>
      </c>
      <c r="I622" t="s">
        <v>434</v>
      </c>
      <c r="J622" t="s">
        <v>442</v>
      </c>
      <c r="K622" t="s">
        <v>584</v>
      </c>
    </row>
    <row r="623" spans="1:11">
      <c r="A623" t="s">
        <v>490</v>
      </c>
      <c r="B623" s="2">
        <v>50.594200000000001</v>
      </c>
      <c r="C623" t="s">
        <v>465</v>
      </c>
      <c r="D623" t="s">
        <v>447</v>
      </c>
      <c r="E623" t="s">
        <v>431</v>
      </c>
      <c r="F623" t="s">
        <v>12</v>
      </c>
      <c r="G623" t="s">
        <v>432</v>
      </c>
      <c r="H623" t="s">
        <v>433</v>
      </c>
      <c r="I623" t="s">
        <v>434</v>
      </c>
      <c r="J623" t="s">
        <v>435</v>
      </c>
    </row>
    <row r="624" spans="1:11">
      <c r="A624" t="s">
        <v>490</v>
      </c>
      <c r="B624" s="2">
        <v>313615.0147</v>
      </c>
      <c r="C624" t="s">
        <v>465</v>
      </c>
      <c r="D624" t="s">
        <v>447</v>
      </c>
      <c r="E624" t="s">
        <v>431</v>
      </c>
      <c r="F624" t="s">
        <v>12</v>
      </c>
      <c r="G624" t="s">
        <v>432</v>
      </c>
      <c r="H624" t="s">
        <v>433</v>
      </c>
      <c r="I624" t="s">
        <v>434</v>
      </c>
      <c r="J624" t="s">
        <v>442</v>
      </c>
      <c r="K624" t="s">
        <v>443</v>
      </c>
    </row>
    <row r="625" spans="1:11">
      <c r="A625" t="s">
        <v>490</v>
      </c>
      <c r="B625" s="2">
        <v>660474.4571</v>
      </c>
      <c r="C625" t="s">
        <v>465</v>
      </c>
      <c r="D625" t="s">
        <v>447</v>
      </c>
      <c r="E625" t="s">
        <v>431</v>
      </c>
      <c r="F625" t="s">
        <v>12</v>
      </c>
      <c r="G625" t="s">
        <v>432</v>
      </c>
      <c r="H625" t="s">
        <v>433</v>
      </c>
      <c r="I625" t="s">
        <v>434</v>
      </c>
      <c r="J625" t="s">
        <v>442</v>
      </c>
      <c r="K625" t="s">
        <v>444</v>
      </c>
    </row>
    <row r="626" spans="1:11">
      <c r="A626" t="s">
        <v>490</v>
      </c>
      <c r="B626" s="2">
        <v>1100789.1396000001</v>
      </c>
      <c r="C626" t="s">
        <v>465</v>
      </c>
      <c r="D626" t="s">
        <v>447</v>
      </c>
      <c r="E626" t="s">
        <v>431</v>
      </c>
      <c r="F626" t="s">
        <v>12</v>
      </c>
      <c r="G626" t="s">
        <v>432</v>
      </c>
      <c r="H626" t="s">
        <v>433</v>
      </c>
      <c r="I626" t="s">
        <v>434</v>
      </c>
      <c r="J626" t="s">
        <v>442</v>
      </c>
      <c r="K626" t="s">
        <v>584</v>
      </c>
    </row>
    <row r="627" spans="1:11">
      <c r="A627" t="s">
        <v>490</v>
      </c>
      <c r="B627" s="2">
        <v>44.871000000000002</v>
      </c>
      <c r="C627" t="s">
        <v>466</v>
      </c>
      <c r="D627" t="s">
        <v>451</v>
      </c>
      <c r="E627" t="s">
        <v>431</v>
      </c>
      <c r="F627" t="s">
        <v>381</v>
      </c>
      <c r="G627" t="s">
        <v>432</v>
      </c>
      <c r="H627" t="s">
        <v>433</v>
      </c>
      <c r="I627" t="s">
        <v>434</v>
      </c>
      <c r="J627" t="s">
        <v>435</v>
      </c>
    </row>
    <row r="628" spans="1:11">
      <c r="A628" t="s">
        <v>490</v>
      </c>
      <c r="B628" s="2">
        <v>278813.24300000002</v>
      </c>
      <c r="C628" t="s">
        <v>466</v>
      </c>
      <c r="D628" t="s">
        <v>451</v>
      </c>
      <c r="E628" t="s">
        <v>431</v>
      </c>
      <c r="F628" t="s">
        <v>381</v>
      </c>
      <c r="G628" t="s">
        <v>432</v>
      </c>
      <c r="H628" t="s">
        <v>433</v>
      </c>
      <c r="I628" t="s">
        <v>434</v>
      </c>
      <c r="J628" t="s">
        <v>442</v>
      </c>
      <c r="K628" t="s">
        <v>443</v>
      </c>
    </row>
    <row r="629" spans="1:11">
      <c r="A629" t="s">
        <v>490</v>
      </c>
      <c r="B629" s="2">
        <v>585765.74540000001</v>
      </c>
      <c r="C629" t="s">
        <v>466</v>
      </c>
      <c r="D629" t="s">
        <v>451</v>
      </c>
      <c r="E629" t="s">
        <v>431</v>
      </c>
      <c r="F629" t="s">
        <v>381</v>
      </c>
      <c r="G629" t="s">
        <v>432</v>
      </c>
      <c r="H629" t="s">
        <v>433</v>
      </c>
      <c r="I629" t="s">
        <v>434</v>
      </c>
      <c r="J629" t="s">
        <v>442</v>
      </c>
      <c r="K629" t="s">
        <v>444</v>
      </c>
    </row>
    <row r="630" spans="1:11">
      <c r="A630" t="s">
        <v>490</v>
      </c>
      <c r="B630" s="2">
        <v>0</v>
      </c>
      <c r="C630" t="s">
        <v>464</v>
      </c>
      <c r="D630" t="s">
        <v>430</v>
      </c>
      <c r="E630" t="s">
        <v>431</v>
      </c>
      <c r="F630" t="s">
        <v>430</v>
      </c>
      <c r="G630" t="s">
        <v>432</v>
      </c>
      <c r="H630" t="s">
        <v>433</v>
      </c>
      <c r="I630" t="s">
        <v>434</v>
      </c>
      <c r="J630" t="s">
        <v>435</v>
      </c>
    </row>
    <row r="631" spans="1:11">
      <c r="A631" t="s">
        <v>490</v>
      </c>
      <c r="B631" s="2">
        <v>0</v>
      </c>
      <c r="C631" t="s">
        <v>436</v>
      </c>
      <c r="D631" t="s">
        <v>467</v>
      </c>
      <c r="E631" t="s">
        <v>431</v>
      </c>
      <c r="F631" t="s">
        <v>468</v>
      </c>
      <c r="G631" t="s">
        <v>432</v>
      </c>
      <c r="H631" t="s">
        <v>433</v>
      </c>
      <c r="I631" t="s">
        <v>434</v>
      </c>
      <c r="J631" t="s">
        <v>435</v>
      </c>
    </row>
    <row r="632" spans="1:11">
      <c r="A632" t="s">
        <v>490</v>
      </c>
      <c r="B632" s="2">
        <v>54.215000000000003</v>
      </c>
      <c r="C632" t="s">
        <v>511</v>
      </c>
      <c r="D632" t="s">
        <v>447</v>
      </c>
      <c r="E632" t="s">
        <v>431</v>
      </c>
      <c r="F632" t="s">
        <v>12</v>
      </c>
      <c r="G632" t="s">
        <v>432</v>
      </c>
      <c r="H632" t="s">
        <v>433</v>
      </c>
      <c r="I632" t="s">
        <v>434</v>
      </c>
      <c r="J632" t="s">
        <v>435</v>
      </c>
    </row>
    <row r="633" spans="1:11">
      <c r="A633" t="s">
        <v>490</v>
      </c>
      <c r="B633" s="2">
        <v>336108.90210000001</v>
      </c>
      <c r="C633" t="s">
        <v>511</v>
      </c>
      <c r="D633" t="s">
        <v>447</v>
      </c>
      <c r="E633" t="s">
        <v>431</v>
      </c>
      <c r="F633" t="s">
        <v>12</v>
      </c>
      <c r="G633" t="s">
        <v>432</v>
      </c>
      <c r="H633" t="s">
        <v>433</v>
      </c>
      <c r="I633" t="s">
        <v>434</v>
      </c>
      <c r="J633" t="s">
        <v>442</v>
      </c>
      <c r="K633" t="s">
        <v>443</v>
      </c>
    </row>
    <row r="634" spans="1:11">
      <c r="A634" t="s">
        <v>490</v>
      </c>
      <c r="B634" s="2">
        <v>707842.04819999996</v>
      </c>
      <c r="C634" t="s">
        <v>511</v>
      </c>
      <c r="D634" t="s">
        <v>447</v>
      </c>
      <c r="E634" t="s">
        <v>431</v>
      </c>
      <c r="F634" t="s">
        <v>12</v>
      </c>
      <c r="G634" t="s">
        <v>432</v>
      </c>
      <c r="H634" t="s">
        <v>433</v>
      </c>
      <c r="I634" t="s">
        <v>434</v>
      </c>
      <c r="J634" t="s">
        <v>442</v>
      </c>
      <c r="K634" t="s">
        <v>444</v>
      </c>
    </row>
    <row r="635" spans="1:11">
      <c r="A635" t="s">
        <v>490</v>
      </c>
      <c r="B635" s="2">
        <v>1179736.747</v>
      </c>
      <c r="C635" t="s">
        <v>511</v>
      </c>
      <c r="D635" t="s">
        <v>447</v>
      </c>
      <c r="E635" t="s">
        <v>431</v>
      </c>
      <c r="F635" t="s">
        <v>12</v>
      </c>
      <c r="G635" t="s">
        <v>432</v>
      </c>
      <c r="H635" t="s">
        <v>433</v>
      </c>
      <c r="I635" t="s">
        <v>434</v>
      </c>
      <c r="J635" t="s">
        <v>442</v>
      </c>
      <c r="K635" t="s">
        <v>584</v>
      </c>
    </row>
    <row r="636" spans="1:11">
      <c r="A636" t="s">
        <v>490</v>
      </c>
      <c r="B636" s="2">
        <v>0</v>
      </c>
      <c r="C636" t="s">
        <v>463</v>
      </c>
      <c r="D636" t="s">
        <v>458</v>
      </c>
      <c r="E636" t="s">
        <v>431</v>
      </c>
      <c r="F636" t="s">
        <v>458</v>
      </c>
      <c r="G636" t="s">
        <v>432</v>
      </c>
      <c r="H636" t="s">
        <v>433</v>
      </c>
      <c r="I636" t="s">
        <v>434</v>
      </c>
      <c r="J636" t="s">
        <v>435</v>
      </c>
    </row>
    <row r="637" spans="1:11">
      <c r="A637" t="s">
        <v>490</v>
      </c>
      <c r="B637" s="2">
        <v>88.281899999999993</v>
      </c>
      <c r="C637" t="s">
        <v>453</v>
      </c>
      <c r="D637" t="s">
        <v>469</v>
      </c>
      <c r="E637" t="s">
        <v>431</v>
      </c>
      <c r="F637" t="s">
        <v>382</v>
      </c>
      <c r="G637" t="s">
        <v>432</v>
      </c>
      <c r="H637" t="s">
        <v>433</v>
      </c>
      <c r="I637" t="s">
        <v>434</v>
      </c>
      <c r="J637" t="s">
        <v>435</v>
      </c>
    </row>
    <row r="638" spans="1:11">
      <c r="A638" t="s">
        <v>490</v>
      </c>
      <c r="B638" s="2">
        <v>575964.21160000004</v>
      </c>
      <c r="C638" t="s">
        <v>453</v>
      </c>
      <c r="D638" t="s">
        <v>469</v>
      </c>
      <c r="E638" t="s">
        <v>431</v>
      </c>
      <c r="F638" t="s">
        <v>382</v>
      </c>
      <c r="G638" t="s">
        <v>432</v>
      </c>
      <c r="H638" t="s">
        <v>433</v>
      </c>
      <c r="I638" t="s">
        <v>434</v>
      </c>
      <c r="J638" t="s">
        <v>442</v>
      </c>
      <c r="K638" t="s">
        <v>443</v>
      </c>
    </row>
    <row r="639" spans="1:11">
      <c r="A639" t="s">
        <v>490</v>
      </c>
      <c r="B639" s="2">
        <v>1249554.4251999999</v>
      </c>
      <c r="C639" t="s">
        <v>453</v>
      </c>
      <c r="D639" t="s">
        <v>469</v>
      </c>
      <c r="E639" t="s">
        <v>431</v>
      </c>
      <c r="F639" t="s">
        <v>382</v>
      </c>
      <c r="G639" t="s">
        <v>432</v>
      </c>
      <c r="H639" t="s">
        <v>433</v>
      </c>
      <c r="I639" t="s">
        <v>434</v>
      </c>
      <c r="J639" t="s">
        <v>442</v>
      </c>
      <c r="K639" t="s">
        <v>444</v>
      </c>
    </row>
    <row r="640" spans="1:11">
      <c r="A640" t="s">
        <v>490</v>
      </c>
      <c r="B640" s="2">
        <v>2082592.3308999999</v>
      </c>
      <c r="C640" t="s">
        <v>453</v>
      </c>
      <c r="D640" t="s">
        <v>469</v>
      </c>
      <c r="E640" t="s">
        <v>431</v>
      </c>
      <c r="F640" t="s">
        <v>382</v>
      </c>
      <c r="G640" t="s">
        <v>432</v>
      </c>
      <c r="H640" t="s">
        <v>433</v>
      </c>
      <c r="I640" t="s">
        <v>434</v>
      </c>
      <c r="J640" t="s">
        <v>442</v>
      </c>
      <c r="K640" t="s">
        <v>584</v>
      </c>
    </row>
    <row r="641" spans="1:11">
      <c r="A641" t="s">
        <v>490</v>
      </c>
      <c r="B641" s="2">
        <v>0</v>
      </c>
      <c r="C641" t="s">
        <v>453</v>
      </c>
      <c r="D641" t="s">
        <v>470</v>
      </c>
      <c r="E641" t="s">
        <v>431</v>
      </c>
      <c r="F641" t="s">
        <v>470</v>
      </c>
      <c r="G641" t="s">
        <v>432</v>
      </c>
      <c r="H641" t="s">
        <v>433</v>
      </c>
      <c r="I641" t="s">
        <v>434</v>
      </c>
      <c r="J641" t="s">
        <v>435</v>
      </c>
    </row>
    <row r="642" spans="1:11">
      <c r="A642" t="s">
        <v>490</v>
      </c>
      <c r="B642" s="2">
        <v>53.338999999999999</v>
      </c>
      <c r="C642" t="s">
        <v>471</v>
      </c>
      <c r="D642" t="s">
        <v>447</v>
      </c>
      <c r="E642" t="s">
        <v>431</v>
      </c>
      <c r="F642" t="s">
        <v>12</v>
      </c>
      <c r="G642" t="s">
        <v>432</v>
      </c>
      <c r="H642" t="s">
        <v>433</v>
      </c>
      <c r="I642" t="s">
        <v>434</v>
      </c>
      <c r="J642" t="s">
        <v>435</v>
      </c>
    </row>
    <row r="643" spans="1:11">
      <c r="A643" t="s">
        <v>490</v>
      </c>
      <c r="B643" s="2">
        <v>330867.46620000002</v>
      </c>
      <c r="C643" t="s">
        <v>471</v>
      </c>
      <c r="D643" t="s">
        <v>447</v>
      </c>
      <c r="E643" t="s">
        <v>431</v>
      </c>
      <c r="F643" t="s">
        <v>12</v>
      </c>
      <c r="G643" t="s">
        <v>432</v>
      </c>
      <c r="H643" t="s">
        <v>433</v>
      </c>
      <c r="I643" t="s">
        <v>434</v>
      </c>
      <c r="J643" t="s">
        <v>442</v>
      </c>
      <c r="K643" t="s">
        <v>443</v>
      </c>
    </row>
    <row r="644" spans="1:11">
      <c r="A644" t="s">
        <v>490</v>
      </c>
      <c r="B644" s="2">
        <v>695884.56629999995</v>
      </c>
      <c r="C644" t="s">
        <v>471</v>
      </c>
      <c r="D644" t="s">
        <v>447</v>
      </c>
      <c r="E644" t="s">
        <v>431</v>
      </c>
      <c r="F644" t="s">
        <v>12</v>
      </c>
      <c r="G644" t="s">
        <v>432</v>
      </c>
      <c r="H644" t="s">
        <v>433</v>
      </c>
      <c r="I644" t="s">
        <v>434</v>
      </c>
      <c r="J644" t="s">
        <v>442</v>
      </c>
      <c r="K644" t="s">
        <v>444</v>
      </c>
    </row>
    <row r="645" spans="1:11">
      <c r="A645" t="s">
        <v>490</v>
      </c>
      <c r="B645" s="2">
        <v>1159807.6105</v>
      </c>
      <c r="C645" t="s">
        <v>471</v>
      </c>
      <c r="D645" t="s">
        <v>447</v>
      </c>
      <c r="E645" t="s">
        <v>431</v>
      </c>
      <c r="F645" t="s">
        <v>12</v>
      </c>
      <c r="G645" t="s">
        <v>432</v>
      </c>
      <c r="H645" t="s">
        <v>433</v>
      </c>
      <c r="I645" t="s">
        <v>434</v>
      </c>
      <c r="J645" t="s">
        <v>442</v>
      </c>
      <c r="K645" t="s">
        <v>584</v>
      </c>
    </row>
    <row r="646" spans="1:11">
      <c r="A646" t="s">
        <v>490</v>
      </c>
      <c r="B646" s="2">
        <v>105.9481</v>
      </c>
      <c r="C646" t="s">
        <v>472</v>
      </c>
      <c r="D646" t="s">
        <v>469</v>
      </c>
      <c r="E646" t="s">
        <v>431</v>
      </c>
      <c r="F646" t="s">
        <v>382</v>
      </c>
      <c r="G646" t="s">
        <v>432</v>
      </c>
      <c r="H646" t="s">
        <v>433</v>
      </c>
      <c r="I646" t="s">
        <v>434</v>
      </c>
      <c r="J646" t="s">
        <v>435</v>
      </c>
    </row>
    <row r="647" spans="1:11">
      <c r="A647" t="s">
        <v>490</v>
      </c>
      <c r="B647" s="2">
        <v>691665.13740000001</v>
      </c>
      <c r="C647" t="s">
        <v>472</v>
      </c>
      <c r="D647" t="s">
        <v>469</v>
      </c>
      <c r="E647" t="s">
        <v>431</v>
      </c>
      <c r="F647" t="s">
        <v>382</v>
      </c>
      <c r="G647" t="s">
        <v>432</v>
      </c>
      <c r="H647" t="s">
        <v>433</v>
      </c>
      <c r="I647" t="s">
        <v>434</v>
      </c>
      <c r="J647" t="s">
        <v>442</v>
      </c>
      <c r="K647" t="s">
        <v>443</v>
      </c>
    </row>
    <row r="648" spans="1:11">
      <c r="A648" t="s">
        <v>490</v>
      </c>
      <c r="B648" s="2">
        <v>1500997.3474000001</v>
      </c>
      <c r="C648" t="s">
        <v>472</v>
      </c>
      <c r="D648" t="s">
        <v>469</v>
      </c>
      <c r="E648" t="s">
        <v>431</v>
      </c>
      <c r="F648" t="s">
        <v>382</v>
      </c>
      <c r="G648" t="s">
        <v>432</v>
      </c>
      <c r="H648" t="s">
        <v>433</v>
      </c>
      <c r="I648" t="s">
        <v>434</v>
      </c>
      <c r="J648" t="s">
        <v>442</v>
      </c>
      <c r="K648" t="s">
        <v>444</v>
      </c>
    </row>
    <row r="649" spans="1:11">
      <c r="A649" t="s">
        <v>490</v>
      </c>
      <c r="B649" s="2">
        <v>2501663.8679</v>
      </c>
      <c r="C649" t="s">
        <v>472</v>
      </c>
      <c r="D649" t="s">
        <v>469</v>
      </c>
      <c r="E649" t="s">
        <v>431</v>
      </c>
      <c r="F649" t="s">
        <v>382</v>
      </c>
      <c r="G649" t="s">
        <v>432</v>
      </c>
      <c r="H649" t="s">
        <v>433</v>
      </c>
      <c r="I649" t="s">
        <v>434</v>
      </c>
      <c r="J649" t="s">
        <v>442</v>
      </c>
      <c r="K649" t="s">
        <v>584</v>
      </c>
    </row>
    <row r="650" spans="1:11">
      <c r="A650" t="s">
        <v>490</v>
      </c>
      <c r="B650" s="2">
        <v>0</v>
      </c>
      <c r="C650" t="s">
        <v>436</v>
      </c>
      <c r="D650" t="s">
        <v>473</v>
      </c>
      <c r="E650" t="s">
        <v>431</v>
      </c>
      <c r="F650" t="s">
        <v>474</v>
      </c>
      <c r="G650" t="s">
        <v>432</v>
      </c>
      <c r="H650" t="s">
        <v>433</v>
      </c>
      <c r="I650" t="s">
        <v>434</v>
      </c>
      <c r="J650" t="s">
        <v>435</v>
      </c>
    </row>
    <row r="651" spans="1:11">
      <c r="A651" t="s">
        <v>490</v>
      </c>
      <c r="B651" s="2">
        <v>0</v>
      </c>
      <c r="C651" t="s">
        <v>475</v>
      </c>
      <c r="D651" t="s">
        <v>439</v>
      </c>
      <c r="E651" t="s">
        <v>431</v>
      </c>
      <c r="F651" t="s">
        <v>439</v>
      </c>
      <c r="G651" t="s">
        <v>432</v>
      </c>
      <c r="H651" t="s">
        <v>433</v>
      </c>
      <c r="I651" t="s">
        <v>434</v>
      </c>
      <c r="J651" t="s">
        <v>435</v>
      </c>
    </row>
    <row r="652" spans="1:11">
      <c r="A652" t="s">
        <v>490</v>
      </c>
      <c r="B652" s="2">
        <v>0</v>
      </c>
      <c r="C652" t="s">
        <v>476</v>
      </c>
      <c r="D652" t="s">
        <v>439</v>
      </c>
      <c r="E652" t="s">
        <v>431</v>
      </c>
      <c r="F652" t="s">
        <v>439</v>
      </c>
      <c r="G652" t="s">
        <v>432</v>
      </c>
      <c r="H652" t="s">
        <v>433</v>
      </c>
      <c r="I652" t="s">
        <v>434</v>
      </c>
      <c r="J652" t="s">
        <v>435</v>
      </c>
    </row>
    <row r="653" spans="1:11">
      <c r="A653" t="s">
        <v>490</v>
      </c>
      <c r="B653" s="2">
        <v>53.290399999999998</v>
      </c>
      <c r="C653" t="s">
        <v>438</v>
      </c>
      <c r="D653" t="s">
        <v>451</v>
      </c>
      <c r="E653" t="s">
        <v>431</v>
      </c>
      <c r="F653" t="s">
        <v>381</v>
      </c>
      <c r="G653" t="s">
        <v>432</v>
      </c>
      <c r="H653" t="s">
        <v>433</v>
      </c>
      <c r="I653" t="s">
        <v>434</v>
      </c>
      <c r="J653" t="s">
        <v>435</v>
      </c>
    </row>
    <row r="654" spans="1:11">
      <c r="A654" t="s">
        <v>490</v>
      </c>
      <c r="B654" s="2">
        <v>330828.53259999998</v>
      </c>
      <c r="C654" t="s">
        <v>438</v>
      </c>
      <c r="D654" t="s">
        <v>451</v>
      </c>
      <c r="E654" t="s">
        <v>431</v>
      </c>
      <c r="F654" t="s">
        <v>381</v>
      </c>
      <c r="G654" t="s">
        <v>432</v>
      </c>
      <c r="H654" t="s">
        <v>433</v>
      </c>
      <c r="I654" t="s">
        <v>434</v>
      </c>
      <c r="J654" t="s">
        <v>442</v>
      </c>
      <c r="K654" t="s">
        <v>443</v>
      </c>
    </row>
    <row r="655" spans="1:11">
      <c r="A655" t="s">
        <v>490</v>
      </c>
      <c r="B655" s="2">
        <v>695758.03209999995</v>
      </c>
      <c r="C655" t="s">
        <v>438</v>
      </c>
      <c r="D655" t="s">
        <v>451</v>
      </c>
      <c r="E655" t="s">
        <v>431</v>
      </c>
      <c r="F655" t="s">
        <v>381</v>
      </c>
      <c r="G655" t="s">
        <v>432</v>
      </c>
      <c r="H655" t="s">
        <v>433</v>
      </c>
      <c r="I655" t="s">
        <v>434</v>
      </c>
      <c r="J655" t="s">
        <v>442</v>
      </c>
      <c r="K655" t="s">
        <v>444</v>
      </c>
    </row>
    <row r="656" spans="1:11">
      <c r="A656" t="s">
        <v>490</v>
      </c>
      <c r="B656" s="2">
        <v>0</v>
      </c>
      <c r="C656" t="s">
        <v>463</v>
      </c>
      <c r="D656" t="s">
        <v>470</v>
      </c>
      <c r="E656" t="s">
        <v>431</v>
      </c>
      <c r="F656" t="s">
        <v>470</v>
      </c>
      <c r="G656" t="s">
        <v>432</v>
      </c>
      <c r="H656" t="s">
        <v>433</v>
      </c>
      <c r="I656" t="s">
        <v>434</v>
      </c>
      <c r="J656" t="s">
        <v>435</v>
      </c>
    </row>
    <row r="657" spans="1:11">
      <c r="A657" t="s">
        <v>490</v>
      </c>
      <c r="B657" s="2">
        <v>0</v>
      </c>
      <c r="C657" t="s">
        <v>466</v>
      </c>
      <c r="D657" t="s">
        <v>439</v>
      </c>
      <c r="E657" t="s">
        <v>431</v>
      </c>
      <c r="F657" t="s">
        <v>439</v>
      </c>
      <c r="G657" t="s">
        <v>432</v>
      </c>
      <c r="H657" t="s">
        <v>433</v>
      </c>
      <c r="I657" t="s">
        <v>434</v>
      </c>
      <c r="J657" t="s">
        <v>435</v>
      </c>
    </row>
    <row r="658" spans="1:11">
      <c r="A658" t="s">
        <v>490</v>
      </c>
      <c r="B658" s="2">
        <v>0</v>
      </c>
      <c r="C658" t="s">
        <v>454</v>
      </c>
      <c r="D658" t="s">
        <v>470</v>
      </c>
      <c r="E658" t="s">
        <v>431</v>
      </c>
      <c r="F658" t="s">
        <v>470</v>
      </c>
      <c r="G658" t="s">
        <v>432</v>
      </c>
      <c r="H658" t="s">
        <v>433</v>
      </c>
      <c r="I658" t="s">
        <v>434</v>
      </c>
      <c r="J658" t="s">
        <v>435</v>
      </c>
    </row>
    <row r="659" spans="1:11">
      <c r="A659" t="s">
        <v>490</v>
      </c>
      <c r="B659" s="2">
        <v>44.773600000000002</v>
      </c>
      <c r="C659" t="s">
        <v>453</v>
      </c>
      <c r="D659" t="s">
        <v>447</v>
      </c>
      <c r="E659" t="s">
        <v>431</v>
      </c>
      <c r="F659" t="s">
        <v>12</v>
      </c>
      <c r="G659" t="s">
        <v>432</v>
      </c>
      <c r="H659" t="s">
        <v>433</v>
      </c>
      <c r="I659" t="s">
        <v>434</v>
      </c>
      <c r="J659" t="s">
        <v>435</v>
      </c>
    </row>
    <row r="660" spans="1:11">
      <c r="A660" t="s">
        <v>490</v>
      </c>
      <c r="B660" s="2">
        <v>277961.57049999997</v>
      </c>
      <c r="C660" t="s">
        <v>453</v>
      </c>
      <c r="D660" t="s">
        <v>447</v>
      </c>
      <c r="E660" t="s">
        <v>431</v>
      </c>
      <c r="F660" t="s">
        <v>12</v>
      </c>
      <c r="G660" t="s">
        <v>432</v>
      </c>
      <c r="H660" t="s">
        <v>433</v>
      </c>
      <c r="I660" t="s">
        <v>434</v>
      </c>
      <c r="J660" t="s">
        <v>442</v>
      </c>
      <c r="K660" t="s">
        <v>443</v>
      </c>
    </row>
    <row r="661" spans="1:11">
      <c r="A661" t="s">
        <v>490</v>
      </c>
      <c r="B661" s="2">
        <v>585765.74540000001</v>
      </c>
      <c r="C661" t="s">
        <v>453</v>
      </c>
      <c r="D661" t="s">
        <v>447</v>
      </c>
      <c r="E661" t="s">
        <v>431</v>
      </c>
      <c r="F661" t="s">
        <v>12</v>
      </c>
      <c r="G661" t="s">
        <v>432</v>
      </c>
      <c r="H661" t="s">
        <v>433</v>
      </c>
      <c r="I661" t="s">
        <v>434</v>
      </c>
      <c r="J661" t="s">
        <v>442</v>
      </c>
      <c r="K661" t="s">
        <v>444</v>
      </c>
    </row>
    <row r="662" spans="1:11">
      <c r="A662" t="s">
        <v>490</v>
      </c>
      <c r="B662" s="2">
        <v>976274.62009999994</v>
      </c>
      <c r="C662" t="s">
        <v>453</v>
      </c>
      <c r="D662" t="s">
        <v>447</v>
      </c>
      <c r="E662" t="s">
        <v>431</v>
      </c>
      <c r="F662" t="s">
        <v>12</v>
      </c>
      <c r="G662" t="s">
        <v>432</v>
      </c>
      <c r="H662" t="s">
        <v>433</v>
      </c>
      <c r="I662" t="s">
        <v>434</v>
      </c>
      <c r="J662" t="s">
        <v>442</v>
      </c>
      <c r="K662" t="s">
        <v>584</v>
      </c>
    </row>
    <row r="663" spans="1:11">
      <c r="A663" t="s">
        <v>490</v>
      </c>
      <c r="B663" s="2">
        <v>0</v>
      </c>
      <c r="C663" t="s">
        <v>449</v>
      </c>
      <c r="D663" t="s">
        <v>430</v>
      </c>
      <c r="E663" t="s">
        <v>431</v>
      </c>
      <c r="F663" t="s">
        <v>430</v>
      </c>
      <c r="G663" t="s">
        <v>432</v>
      </c>
      <c r="H663" t="s">
        <v>433</v>
      </c>
      <c r="I663" t="s">
        <v>434</v>
      </c>
      <c r="J663" t="s">
        <v>435</v>
      </c>
    </row>
    <row r="664" spans="1:11">
      <c r="A664" t="s">
        <v>490</v>
      </c>
      <c r="B664" s="2">
        <v>58.1571</v>
      </c>
      <c r="C664" t="s">
        <v>448</v>
      </c>
      <c r="D664" t="s">
        <v>451</v>
      </c>
      <c r="E664" t="s">
        <v>431</v>
      </c>
      <c r="F664" t="s">
        <v>381</v>
      </c>
      <c r="G664" t="s">
        <v>432</v>
      </c>
      <c r="H664" t="s">
        <v>433</v>
      </c>
      <c r="I664" t="s">
        <v>434</v>
      </c>
      <c r="J664" t="s">
        <v>435</v>
      </c>
    </row>
    <row r="665" spans="1:11">
      <c r="A665" t="s">
        <v>490</v>
      </c>
      <c r="B665" s="2">
        <v>360924.20539999998</v>
      </c>
      <c r="C665" t="s">
        <v>448</v>
      </c>
      <c r="D665" t="s">
        <v>451</v>
      </c>
      <c r="E665" t="s">
        <v>431</v>
      </c>
      <c r="F665" t="s">
        <v>381</v>
      </c>
      <c r="G665" t="s">
        <v>432</v>
      </c>
      <c r="H665" t="s">
        <v>433</v>
      </c>
      <c r="I665" t="s">
        <v>434</v>
      </c>
      <c r="J665" t="s">
        <v>442</v>
      </c>
      <c r="K665" t="s">
        <v>443</v>
      </c>
    </row>
    <row r="666" spans="1:11">
      <c r="A666" t="s">
        <v>490</v>
      </c>
      <c r="B666" s="2">
        <v>759068.93240000005</v>
      </c>
      <c r="C666" t="s">
        <v>448</v>
      </c>
      <c r="D666" t="s">
        <v>451</v>
      </c>
      <c r="E666" t="s">
        <v>431</v>
      </c>
      <c r="F666" t="s">
        <v>381</v>
      </c>
      <c r="G666" t="s">
        <v>432</v>
      </c>
      <c r="H666" t="s">
        <v>433</v>
      </c>
      <c r="I666" t="s">
        <v>434</v>
      </c>
      <c r="J666" t="s">
        <v>442</v>
      </c>
      <c r="K666" t="s">
        <v>444</v>
      </c>
    </row>
    <row r="667" spans="1:11">
      <c r="A667" t="s">
        <v>490</v>
      </c>
      <c r="B667" s="2">
        <v>0</v>
      </c>
      <c r="C667" t="s">
        <v>465</v>
      </c>
      <c r="D667" t="s">
        <v>458</v>
      </c>
      <c r="E667" t="s">
        <v>431</v>
      </c>
      <c r="F667" t="s">
        <v>458</v>
      </c>
      <c r="G667" t="s">
        <v>432</v>
      </c>
      <c r="H667" t="s">
        <v>433</v>
      </c>
      <c r="I667" t="s">
        <v>434</v>
      </c>
      <c r="J667" t="s">
        <v>435</v>
      </c>
    </row>
    <row r="668" spans="1:11">
      <c r="A668" t="s">
        <v>490</v>
      </c>
      <c r="B668" s="2">
        <v>77.915899999999993</v>
      </c>
      <c r="C668" t="s">
        <v>511</v>
      </c>
      <c r="D668" t="s">
        <v>440</v>
      </c>
      <c r="E668" t="s">
        <v>431</v>
      </c>
      <c r="F668" t="s">
        <v>441</v>
      </c>
      <c r="G668" t="s">
        <v>432</v>
      </c>
      <c r="H668" t="s">
        <v>433</v>
      </c>
      <c r="I668" t="s">
        <v>434</v>
      </c>
      <c r="J668" t="s">
        <v>435</v>
      </c>
    </row>
    <row r="669" spans="1:11">
      <c r="A669" t="s">
        <v>490</v>
      </c>
      <c r="B669" s="2">
        <v>484402.11780000001</v>
      </c>
      <c r="C669" t="s">
        <v>511</v>
      </c>
      <c r="D669" t="s">
        <v>440</v>
      </c>
      <c r="E669" t="s">
        <v>431</v>
      </c>
      <c r="F669" t="s">
        <v>441</v>
      </c>
      <c r="G669" t="s">
        <v>432</v>
      </c>
      <c r="H669" t="s">
        <v>433</v>
      </c>
      <c r="I669" t="s">
        <v>434</v>
      </c>
      <c r="J669" t="s">
        <v>442</v>
      </c>
      <c r="K669" t="s">
        <v>443</v>
      </c>
    </row>
    <row r="670" spans="1:11">
      <c r="A670" t="s">
        <v>490</v>
      </c>
      <c r="B670" s="2">
        <v>1019043.1797</v>
      </c>
      <c r="C670" t="s">
        <v>511</v>
      </c>
      <c r="D670" t="s">
        <v>440</v>
      </c>
      <c r="E670" t="s">
        <v>431</v>
      </c>
      <c r="F670" t="s">
        <v>441</v>
      </c>
      <c r="G670" t="s">
        <v>432</v>
      </c>
      <c r="H670" t="s">
        <v>433</v>
      </c>
      <c r="I670" t="s">
        <v>434</v>
      </c>
      <c r="J670" t="s">
        <v>442</v>
      </c>
      <c r="K670" t="s">
        <v>444</v>
      </c>
    </row>
    <row r="671" spans="1:11">
      <c r="A671" t="s">
        <v>490</v>
      </c>
      <c r="B671" s="2">
        <v>1698405.2995</v>
      </c>
      <c r="C671" t="s">
        <v>511</v>
      </c>
      <c r="D671" t="s">
        <v>440</v>
      </c>
      <c r="E671" t="s">
        <v>431</v>
      </c>
      <c r="F671" t="s">
        <v>441</v>
      </c>
      <c r="G671" t="s">
        <v>432</v>
      </c>
      <c r="H671" t="s">
        <v>433</v>
      </c>
      <c r="I671" t="s">
        <v>434</v>
      </c>
      <c r="J671" t="s">
        <v>442</v>
      </c>
      <c r="K671" t="s">
        <v>584</v>
      </c>
    </row>
    <row r="672" spans="1:11">
      <c r="A672" t="s">
        <v>490</v>
      </c>
      <c r="B672" s="2">
        <v>40.685600000000001</v>
      </c>
      <c r="C672" t="s">
        <v>477</v>
      </c>
      <c r="D672" t="s">
        <v>451</v>
      </c>
      <c r="E672" t="s">
        <v>431</v>
      </c>
      <c r="F672" t="s">
        <v>381</v>
      </c>
      <c r="G672" t="s">
        <v>432</v>
      </c>
      <c r="H672" t="s">
        <v>433</v>
      </c>
      <c r="I672" t="s">
        <v>434</v>
      </c>
      <c r="J672" t="s">
        <v>435</v>
      </c>
    </row>
    <row r="673" spans="1:11">
      <c r="A673" t="s">
        <v>490</v>
      </c>
      <c r="B673" s="2">
        <v>252382.19529999999</v>
      </c>
      <c r="C673" t="s">
        <v>477</v>
      </c>
      <c r="D673" t="s">
        <v>451</v>
      </c>
      <c r="E673" t="s">
        <v>431</v>
      </c>
      <c r="F673" t="s">
        <v>381</v>
      </c>
      <c r="G673" t="s">
        <v>432</v>
      </c>
      <c r="H673" t="s">
        <v>433</v>
      </c>
      <c r="I673" t="s">
        <v>434</v>
      </c>
      <c r="J673" t="s">
        <v>442</v>
      </c>
      <c r="K673" t="s">
        <v>443</v>
      </c>
    </row>
    <row r="674" spans="1:11">
      <c r="A674" t="s">
        <v>490</v>
      </c>
      <c r="B674" s="2">
        <v>530772.03540000005</v>
      </c>
      <c r="C674" t="s">
        <v>477</v>
      </c>
      <c r="D674" t="s">
        <v>451</v>
      </c>
      <c r="E674" t="s">
        <v>431</v>
      </c>
      <c r="F674" t="s">
        <v>381</v>
      </c>
      <c r="G674" t="s">
        <v>432</v>
      </c>
      <c r="H674" t="s">
        <v>433</v>
      </c>
      <c r="I674" t="s">
        <v>434</v>
      </c>
      <c r="J674" t="s">
        <v>442</v>
      </c>
      <c r="K674" t="s">
        <v>444</v>
      </c>
    </row>
    <row r="675" spans="1:11">
      <c r="A675" t="s">
        <v>490</v>
      </c>
      <c r="B675" s="2">
        <v>0</v>
      </c>
      <c r="C675" t="s">
        <v>448</v>
      </c>
      <c r="D675" t="s">
        <v>430</v>
      </c>
      <c r="E675" t="s">
        <v>431</v>
      </c>
      <c r="F675" t="s">
        <v>430</v>
      </c>
      <c r="G675" t="s">
        <v>432</v>
      </c>
      <c r="H675" t="s">
        <v>433</v>
      </c>
      <c r="I675" t="s">
        <v>434</v>
      </c>
      <c r="J675" t="s">
        <v>435</v>
      </c>
    </row>
    <row r="676" spans="1:11">
      <c r="A676" t="s">
        <v>490</v>
      </c>
      <c r="B676" s="2">
        <v>0</v>
      </c>
      <c r="C676" t="s">
        <v>446</v>
      </c>
      <c r="D676" t="s">
        <v>458</v>
      </c>
      <c r="E676" t="s">
        <v>431</v>
      </c>
      <c r="F676" t="s">
        <v>458</v>
      </c>
      <c r="G676" t="s">
        <v>432</v>
      </c>
      <c r="H676" t="s">
        <v>433</v>
      </c>
      <c r="I676" t="s">
        <v>434</v>
      </c>
      <c r="J676" t="s">
        <v>435</v>
      </c>
    </row>
    <row r="677" spans="1:11">
      <c r="A677" t="s">
        <v>490</v>
      </c>
      <c r="B677" s="2">
        <v>0</v>
      </c>
      <c r="C677" t="s">
        <v>445</v>
      </c>
      <c r="D677" t="s">
        <v>458</v>
      </c>
      <c r="E677" t="s">
        <v>431</v>
      </c>
      <c r="F677" t="s">
        <v>458</v>
      </c>
      <c r="G677" t="s">
        <v>432</v>
      </c>
      <c r="H677" t="s">
        <v>433</v>
      </c>
      <c r="I677" t="s">
        <v>434</v>
      </c>
      <c r="J677" t="s">
        <v>435</v>
      </c>
    </row>
    <row r="678" spans="1:11">
      <c r="A678" t="s">
        <v>490</v>
      </c>
      <c r="B678" s="2">
        <v>0.1825</v>
      </c>
      <c r="C678" t="s">
        <v>436</v>
      </c>
      <c r="D678" t="s">
        <v>478</v>
      </c>
      <c r="E678" t="s">
        <v>431</v>
      </c>
      <c r="F678" t="s">
        <v>478</v>
      </c>
      <c r="G678" t="s">
        <v>432</v>
      </c>
      <c r="H678" t="s">
        <v>433</v>
      </c>
      <c r="I678" t="s">
        <v>434</v>
      </c>
      <c r="J678" t="s">
        <v>435</v>
      </c>
    </row>
    <row r="679" spans="1:11">
      <c r="A679" t="s">
        <v>490</v>
      </c>
      <c r="B679" s="2">
        <v>45.9514</v>
      </c>
      <c r="C679" t="s">
        <v>465</v>
      </c>
      <c r="D679" t="s">
        <v>451</v>
      </c>
      <c r="E679" t="s">
        <v>431</v>
      </c>
      <c r="F679" t="s">
        <v>381</v>
      </c>
      <c r="G679" t="s">
        <v>432</v>
      </c>
      <c r="H679" t="s">
        <v>433</v>
      </c>
      <c r="I679" t="s">
        <v>434</v>
      </c>
      <c r="J679" t="s">
        <v>435</v>
      </c>
    </row>
    <row r="680" spans="1:11">
      <c r="A680" t="s">
        <v>490</v>
      </c>
      <c r="B680" s="2">
        <v>285047.48570000002</v>
      </c>
      <c r="C680" t="s">
        <v>465</v>
      </c>
      <c r="D680" t="s">
        <v>451</v>
      </c>
      <c r="E680" t="s">
        <v>431</v>
      </c>
      <c r="F680" t="s">
        <v>381</v>
      </c>
      <c r="G680" t="s">
        <v>432</v>
      </c>
      <c r="H680" t="s">
        <v>433</v>
      </c>
      <c r="I680" t="s">
        <v>434</v>
      </c>
      <c r="J680" t="s">
        <v>442</v>
      </c>
      <c r="K680" t="s">
        <v>443</v>
      </c>
    </row>
    <row r="681" spans="1:11">
      <c r="A681" t="s">
        <v>490</v>
      </c>
      <c r="B681" s="2">
        <v>599465.50589999999</v>
      </c>
      <c r="C681" t="s">
        <v>465</v>
      </c>
      <c r="D681" t="s">
        <v>451</v>
      </c>
      <c r="E681" t="s">
        <v>431</v>
      </c>
      <c r="F681" t="s">
        <v>381</v>
      </c>
      <c r="G681" t="s">
        <v>432</v>
      </c>
      <c r="H681" t="s">
        <v>433</v>
      </c>
      <c r="I681" t="s">
        <v>434</v>
      </c>
      <c r="J681" t="s">
        <v>442</v>
      </c>
      <c r="K681" t="s">
        <v>444</v>
      </c>
    </row>
    <row r="682" spans="1:11">
      <c r="A682" t="s">
        <v>490</v>
      </c>
      <c r="B682" s="2">
        <v>49.348300000000002</v>
      </c>
      <c r="C682" t="s">
        <v>479</v>
      </c>
      <c r="D682" t="s">
        <v>447</v>
      </c>
      <c r="E682" t="s">
        <v>431</v>
      </c>
      <c r="F682" t="s">
        <v>12</v>
      </c>
      <c r="G682" t="s">
        <v>432</v>
      </c>
      <c r="H682" t="s">
        <v>433</v>
      </c>
      <c r="I682" t="s">
        <v>434</v>
      </c>
      <c r="J682" t="s">
        <v>435</v>
      </c>
    </row>
    <row r="683" spans="1:11">
      <c r="A683" t="s">
        <v>490</v>
      </c>
      <c r="B683" s="2">
        <v>306363.63170000003</v>
      </c>
      <c r="C683" t="s">
        <v>479</v>
      </c>
      <c r="D683" t="s">
        <v>447</v>
      </c>
      <c r="E683" t="s">
        <v>431</v>
      </c>
      <c r="F683" t="s">
        <v>12</v>
      </c>
      <c r="G683" t="s">
        <v>432</v>
      </c>
      <c r="H683" t="s">
        <v>433</v>
      </c>
      <c r="I683" t="s">
        <v>434</v>
      </c>
      <c r="J683" t="s">
        <v>442</v>
      </c>
      <c r="K683" t="s">
        <v>443</v>
      </c>
    </row>
    <row r="684" spans="1:11">
      <c r="A684" t="s">
        <v>490</v>
      </c>
      <c r="B684" s="2">
        <v>645616.42200000002</v>
      </c>
      <c r="C684" t="s">
        <v>479</v>
      </c>
      <c r="D684" t="s">
        <v>447</v>
      </c>
      <c r="E684" t="s">
        <v>431</v>
      </c>
      <c r="F684" t="s">
        <v>12</v>
      </c>
      <c r="G684" t="s">
        <v>432</v>
      </c>
      <c r="H684" t="s">
        <v>433</v>
      </c>
      <c r="I684" t="s">
        <v>434</v>
      </c>
      <c r="J684" t="s">
        <v>442</v>
      </c>
      <c r="K684" t="s">
        <v>444</v>
      </c>
    </row>
    <row r="685" spans="1:11">
      <c r="A685" t="s">
        <v>490</v>
      </c>
      <c r="B685" s="2">
        <v>1076027.3700000001</v>
      </c>
      <c r="C685" t="s">
        <v>479</v>
      </c>
      <c r="D685" t="s">
        <v>447</v>
      </c>
      <c r="E685" t="s">
        <v>431</v>
      </c>
      <c r="F685" t="s">
        <v>12</v>
      </c>
      <c r="G685" t="s">
        <v>432</v>
      </c>
      <c r="H685" t="s">
        <v>433</v>
      </c>
      <c r="I685" t="s">
        <v>434</v>
      </c>
      <c r="J685" t="s">
        <v>442</v>
      </c>
      <c r="K685" t="s">
        <v>584</v>
      </c>
    </row>
    <row r="686" spans="1:11">
      <c r="A686" t="s">
        <v>490</v>
      </c>
      <c r="B686" s="2">
        <v>0</v>
      </c>
      <c r="C686" t="s">
        <v>479</v>
      </c>
      <c r="D686" t="s">
        <v>458</v>
      </c>
      <c r="E686" t="s">
        <v>431</v>
      </c>
      <c r="F686" t="s">
        <v>458</v>
      </c>
      <c r="G686" t="s">
        <v>432</v>
      </c>
      <c r="H686" t="s">
        <v>433</v>
      </c>
      <c r="I686" t="s">
        <v>434</v>
      </c>
      <c r="J686" t="s">
        <v>435</v>
      </c>
    </row>
    <row r="687" spans="1:11">
      <c r="A687" t="s">
        <v>490</v>
      </c>
      <c r="B687" s="2">
        <v>70.956500000000005</v>
      </c>
      <c r="C687" t="s">
        <v>429</v>
      </c>
      <c r="D687" t="s">
        <v>440</v>
      </c>
      <c r="E687" t="s">
        <v>431</v>
      </c>
      <c r="F687" t="s">
        <v>441</v>
      </c>
      <c r="G687" t="s">
        <v>432</v>
      </c>
      <c r="H687" t="s">
        <v>433</v>
      </c>
      <c r="I687" t="s">
        <v>434</v>
      </c>
      <c r="J687" t="s">
        <v>435</v>
      </c>
    </row>
    <row r="688" spans="1:11">
      <c r="A688" t="s">
        <v>490</v>
      </c>
      <c r="B688" s="2">
        <v>441146.88819999999</v>
      </c>
      <c r="C688" t="s">
        <v>429</v>
      </c>
      <c r="D688" t="s">
        <v>440</v>
      </c>
      <c r="E688" t="s">
        <v>431</v>
      </c>
      <c r="F688" t="s">
        <v>441</v>
      </c>
      <c r="G688" t="s">
        <v>432</v>
      </c>
      <c r="H688" t="s">
        <v>433</v>
      </c>
      <c r="I688" t="s">
        <v>434</v>
      </c>
      <c r="J688" t="s">
        <v>442</v>
      </c>
      <c r="K688" t="s">
        <v>443</v>
      </c>
    </row>
    <row r="689" spans="1:11">
      <c r="A689" t="s">
        <v>490</v>
      </c>
      <c r="B689" s="2">
        <v>927364.28509999998</v>
      </c>
      <c r="C689" t="s">
        <v>429</v>
      </c>
      <c r="D689" t="s">
        <v>440</v>
      </c>
      <c r="E689" t="s">
        <v>431</v>
      </c>
      <c r="F689" t="s">
        <v>441</v>
      </c>
      <c r="G689" t="s">
        <v>432</v>
      </c>
      <c r="H689" t="s">
        <v>433</v>
      </c>
      <c r="I689" t="s">
        <v>434</v>
      </c>
      <c r="J689" t="s">
        <v>442</v>
      </c>
      <c r="K689" t="s">
        <v>444</v>
      </c>
    </row>
    <row r="690" spans="1:11">
      <c r="A690" t="s">
        <v>490</v>
      </c>
      <c r="B690" s="2">
        <v>1545610.3862999999</v>
      </c>
      <c r="C690" t="s">
        <v>429</v>
      </c>
      <c r="D690" t="s">
        <v>440</v>
      </c>
      <c r="E690" t="s">
        <v>431</v>
      </c>
      <c r="F690" t="s">
        <v>441</v>
      </c>
      <c r="G690" t="s">
        <v>432</v>
      </c>
      <c r="H690" t="s">
        <v>433</v>
      </c>
      <c r="I690" t="s">
        <v>434</v>
      </c>
      <c r="J690" t="s">
        <v>442</v>
      </c>
      <c r="K690" t="s">
        <v>584</v>
      </c>
    </row>
    <row r="691" spans="1:11">
      <c r="A691" t="s">
        <v>490</v>
      </c>
      <c r="B691" s="2">
        <v>0</v>
      </c>
      <c r="C691" t="s">
        <v>454</v>
      </c>
      <c r="D691" t="s">
        <v>458</v>
      </c>
      <c r="E691" t="s">
        <v>431</v>
      </c>
      <c r="F691" t="s">
        <v>458</v>
      </c>
      <c r="G691" t="s">
        <v>432</v>
      </c>
      <c r="H691" t="s">
        <v>433</v>
      </c>
      <c r="I691" t="s">
        <v>434</v>
      </c>
      <c r="J691" t="s">
        <v>435</v>
      </c>
    </row>
    <row r="692" spans="1:11">
      <c r="A692" t="s">
        <v>490</v>
      </c>
      <c r="B692" s="2">
        <v>47.7423</v>
      </c>
      <c r="C692" t="s">
        <v>476</v>
      </c>
      <c r="D692" t="s">
        <v>451</v>
      </c>
      <c r="E692" t="s">
        <v>431</v>
      </c>
      <c r="F692" t="s">
        <v>381</v>
      </c>
      <c r="G692" t="s">
        <v>432</v>
      </c>
      <c r="H692" t="s">
        <v>433</v>
      </c>
      <c r="I692" t="s">
        <v>434</v>
      </c>
      <c r="J692" t="s">
        <v>435</v>
      </c>
    </row>
    <row r="693" spans="1:11">
      <c r="A693" t="s">
        <v>490</v>
      </c>
      <c r="B693" s="2">
        <v>294162.81479999999</v>
      </c>
      <c r="C693" t="s">
        <v>476</v>
      </c>
      <c r="D693" t="s">
        <v>451</v>
      </c>
      <c r="E693" t="s">
        <v>431</v>
      </c>
      <c r="F693" t="s">
        <v>381</v>
      </c>
      <c r="G693" t="s">
        <v>432</v>
      </c>
      <c r="H693" t="s">
        <v>433</v>
      </c>
      <c r="I693" t="s">
        <v>434</v>
      </c>
      <c r="J693" t="s">
        <v>442</v>
      </c>
      <c r="K693" t="s">
        <v>443</v>
      </c>
    </row>
    <row r="694" spans="1:11">
      <c r="A694" t="s">
        <v>490</v>
      </c>
      <c r="B694" s="2">
        <v>620299.84860000003</v>
      </c>
      <c r="C694" t="s">
        <v>476</v>
      </c>
      <c r="D694" t="s">
        <v>451</v>
      </c>
      <c r="E694" t="s">
        <v>431</v>
      </c>
      <c r="F694" t="s">
        <v>381</v>
      </c>
      <c r="G694" t="s">
        <v>432</v>
      </c>
      <c r="H694" t="s">
        <v>433</v>
      </c>
      <c r="I694" t="s">
        <v>434</v>
      </c>
      <c r="J694" t="s">
        <v>442</v>
      </c>
      <c r="K694" t="s">
        <v>444</v>
      </c>
    </row>
    <row r="695" spans="1:11">
      <c r="A695" t="s">
        <v>490</v>
      </c>
      <c r="B695" s="2">
        <v>0</v>
      </c>
      <c r="C695" t="s">
        <v>464</v>
      </c>
      <c r="D695" t="s">
        <v>458</v>
      </c>
      <c r="E695" t="s">
        <v>431</v>
      </c>
      <c r="F695" t="s">
        <v>458</v>
      </c>
      <c r="G695" t="s">
        <v>432</v>
      </c>
      <c r="H695" t="s">
        <v>433</v>
      </c>
      <c r="I695" t="s">
        <v>434</v>
      </c>
      <c r="J695" t="s">
        <v>435</v>
      </c>
    </row>
    <row r="696" spans="1:11">
      <c r="A696" t="s">
        <v>490</v>
      </c>
      <c r="B696" s="2">
        <v>83.220600000000005</v>
      </c>
      <c r="C696" t="s">
        <v>455</v>
      </c>
      <c r="D696" t="s">
        <v>447</v>
      </c>
      <c r="E696" t="s">
        <v>431</v>
      </c>
      <c r="F696" t="s">
        <v>12</v>
      </c>
      <c r="G696" t="s">
        <v>432</v>
      </c>
      <c r="H696" t="s">
        <v>433</v>
      </c>
      <c r="I696" t="s">
        <v>434</v>
      </c>
      <c r="J696" t="s">
        <v>435</v>
      </c>
    </row>
    <row r="697" spans="1:11">
      <c r="A697" t="s">
        <v>490</v>
      </c>
      <c r="B697" s="2">
        <v>515904.26689999999</v>
      </c>
      <c r="C697" t="s">
        <v>455</v>
      </c>
      <c r="D697" t="s">
        <v>447</v>
      </c>
      <c r="E697" t="s">
        <v>431</v>
      </c>
      <c r="F697" t="s">
        <v>12</v>
      </c>
      <c r="G697" t="s">
        <v>432</v>
      </c>
      <c r="H697" t="s">
        <v>433</v>
      </c>
      <c r="I697" t="s">
        <v>434</v>
      </c>
      <c r="J697" t="s">
        <v>442</v>
      </c>
      <c r="K697" t="s">
        <v>443</v>
      </c>
    </row>
    <row r="698" spans="1:11">
      <c r="A698" t="s">
        <v>490</v>
      </c>
      <c r="B698" s="2">
        <v>1086481.0416000001</v>
      </c>
      <c r="C698" t="s">
        <v>455</v>
      </c>
      <c r="D698" t="s">
        <v>447</v>
      </c>
      <c r="E698" t="s">
        <v>431</v>
      </c>
      <c r="F698" t="s">
        <v>12</v>
      </c>
      <c r="G698" t="s">
        <v>432</v>
      </c>
      <c r="H698" t="s">
        <v>433</v>
      </c>
      <c r="I698" t="s">
        <v>434</v>
      </c>
      <c r="J698" t="s">
        <v>442</v>
      </c>
      <c r="K698" t="s">
        <v>444</v>
      </c>
    </row>
    <row r="699" spans="1:11">
      <c r="A699" t="s">
        <v>490</v>
      </c>
      <c r="B699" s="2">
        <v>1810801.736</v>
      </c>
      <c r="C699" t="s">
        <v>455</v>
      </c>
      <c r="D699" t="s">
        <v>447</v>
      </c>
      <c r="E699" t="s">
        <v>431</v>
      </c>
      <c r="F699" t="s">
        <v>12</v>
      </c>
      <c r="G699" t="s">
        <v>432</v>
      </c>
      <c r="H699" t="s">
        <v>433</v>
      </c>
      <c r="I699" t="s">
        <v>434</v>
      </c>
      <c r="J699" t="s">
        <v>442</v>
      </c>
      <c r="K699" t="s">
        <v>584</v>
      </c>
    </row>
    <row r="700" spans="1:11">
      <c r="A700" t="s">
        <v>490</v>
      </c>
      <c r="B700" s="2">
        <v>0</v>
      </c>
      <c r="C700" t="s">
        <v>471</v>
      </c>
      <c r="D700" t="s">
        <v>430</v>
      </c>
      <c r="E700" t="s">
        <v>431</v>
      </c>
      <c r="F700" t="s">
        <v>430</v>
      </c>
      <c r="G700" t="s">
        <v>432</v>
      </c>
      <c r="H700" t="s">
        <v>433</v>
      </c>
      <c r="I700" t="s">
        <v>434</v>
      </c>
      <c r="J700" t="s">
        <v>435</v>
      </c>
    </row>
    <row r="701" spans="1:11">
      <c r="A701" t="s">
        <v>490</v>
      </c>
      <c r="B701" s="2">
        <v>0</v>
      </c>
      <c r="C701" t="s">
        <v>477</v>
      </c>
      <c r="D701" t="s">
        <v>458</v>
      </c>
      <c r="E701" t="s">
        <v>431</v>
      </c>
      <c r="F701" t="s">
        <v>458</v>
      </c>
      <c r="G701" t="s">
        <v>432</v>
      </c>
      <c r="H701" t="s">
        <v>433</v>
      </c>
      <c r="I701" t="s">
        <v>434</v>
      </c>
      <c r="J701" t="s">
        <v>435</v>
      </c>
    </row>
    <row r="702" spans="1:11">
      <c r="A702" t="s">
        <v>490</v>
      </c>
      <c r="B702" s="2">
        <v>119.62350000000001</v>
      </c>
      <c r="C702" t="s">
        <v>455</v>
      </c>
      <c r="D702" t="s">
        <v>440</v>
      </c>
      <c r="E702" t="s">
        <v>431</v>
      </c>
      <c r="F702" t="s">
        <v>441</v>
      </c>
      <c r="G702" t="s">
        <v>432</v>
      </c>
      <c r="H702" t="s">
        <v>433</v>
      </c>
      <c r="I702" t="s">
        <v>434</v>
      </c>
      <c r="J702" t="s">
        <v>435</v>
      </c>
    </row>
    <row r="703" spans="1:11">
      <c r="A703" t="s">
        <v>490</v>
      </c>
      <c r="B703" s="2">
        <v>743597.69310000003</v>
      </c>
      <c r="C703" t="s">
        <v>455</v>
      </c>
      <c r="D703" t="s">
        <v>440</v>
      </c>
      <c r="E703" t="s">
        <v>431</v>
      </c>
      <c r="F703" t="s">
        <v>441</v>
      </c>
      <c r="G703" t="s">
        <v>432</v>
      </c>
      <c r="H703" t="s">
        <v>433</v>
      </c>
      <c r="I703" t="s">
        <v>434</v>
      </c>
      <c r="J703" t="s">
        <v>442</v>
      </c>
      <c r="K703" t="s">
        <v>443</v>
      </c>
    </row>
    <row r="704" spans="1:11">
      <c r="A704" t="s">
        <v>490</v>
      </c>
      <c r="B704" s="2">
        <v>1563164.5732</v>
      </c>
      <c r="C704" t="s">
        <v>455</v>
      </c>
      <c r="D704" t="s">
        <v>440</v>
      </c>
      <c r="E704" t="s">
        <v>431</v>
      </c>
      <c r="F704" t="s">
        <v>441</v>
      </c>
      <c r="G704" t="s">
        <v>432</v>
      </c>
      <c r="H704" t="s">
        <v>433</v>
      </c>
      <c r="I704" t="s">
        <v>434</v>
      </c>
      <c r="J704" t="s">
        <v>442</v>
      </c>
      <c r="K704" t="s">
        <v>444</v>
      </c>
    </row>
    <row r="705" spans="1:11">
      <c r="A705" t="s">
        <v>490</v>
      </c>
      <c r="B705" s="2">
        <v>2605275.9109</v>
      </c>
      <c r="C705" t="s">
        <v>455</v>
      </c>
      <c r="D705" t="s">
        <v>440</v>
      </c>
      <c r="E705" t="s">
        <v>431</v>
      </c>
      <c r="F705" t="s">
        <v>441</v>
      </c>
      <c r="G705" t="s">
        <v>432</v>
      </c>
      <c r="H705" t="s">
        <v>433</v>
      </c>
      <c r="I705" t="s">
        <v>434</v>
      </c>
      <c r="J705" t="s">
        <v>442</v>
      </c>
      <c r="K705" t="s">
        <v>584</v>
      </c>
    </row>
    <row r="706" spans="1:11">
      <c r="A706" t="s">
        <v>490</v>
      </c>
      <c r="B706" s="2">
        <v>53.631</v>
      </c>
      <c r="C706" t="s">
        <v>445</v>
      </c>
      <c r="D706" t="s">
        <v>447</v>
      </c>
      <c r="E706" t="s">
        <v>431</v>
      </c>
      <c r="F706" t="s">
        <v>12</v>
      </c>
      <c r="G706" t="s">
        <v>432</v>
      </c>
      <c r="H706" t="s">
        <v>433</v>
      </c>
      <c r="I706" t="s">
        <v>434</v>
      </c>
      <c r="J706" t="s">
        <v>435</v>
      </c>
    </row>
    <row r="707" spans="1:11">
      <c r="A707" t="s">
        <v>490</v>
      </c>
      <c r="B707" s="2">
        <v>332960.14720000001</v>
      </c>
      <c r="C707" t="s">
        <v>445</v>
      </c>
      <c r="D707" t="s">
        <v>447</v>
      </c>
      <c r="E707" t="s">
        <v>431</v>
      </c>
      <c r="F707" t="s">
        <v>12</v>
      </c>
      <c r="G707" t="s">
        <v>432</v>
      </c>
      <c r="H707" t="s">
        <v>433</v>
      </c>
      <c r="I707" t="s">
        <v>434</v>
      </c>
      <c r="J707" t="s">
        <v>442</v>
      </c>
      <c r="K707" t="s">
        <v>443</v>
      </c>
    </row>
    <row r="708" spans="1:11">
      <c r="A708" t="s">
        <v>490</v>
      </c>
      <c r="B708" s="2">
        <v>700872.9338</v>
      </c>
      <c r="C708" t="s">
        <v>445</v>
      </c>
      <c r="D708" t="s">
        <v>447</v>
      </c>
      <c r="E708" t="s">
        <v>431</v>
      </c>
      <c r="F708" t="s">
        <v>12</v>
      </c>
      <c r="G708" t="s">
        <v>432</v>
      </c>
      <c r="H708" t="s">
        <v>433</v>
      </c>
      <c r="I708" t="s">
        <v>434</v>
      </c>
      <c r="J708" t="s">
        <v>442</v>
      </c>
      <c r="K708" t="s">
        <v>444</v>
      </c>
    </row>
    <row r="709" spans="1:11">
      <c r="A709" t="s">
        <v>490</v>
      </c>
      <c r="B709" s="2">
        <v>1168119.9341</v>
      </c>
      <c r="C709" t="s">
        <v>445</v>
      </c>
      <c r="D709" t="s">
        <v>447</v>
      </c>
      <c r="E709" t="s">
        <v>431</v>
      </c>
      <c r="F709" t="s">
        <v>12</v>
      </c>
      <c r="G709" t="s">
        <v>432</v>
      </c>
      <c r="H709" t="s">
        <v>433</v>
      </c>
      <c r="I709" t="s">
        <v>434</v>
      </c>
      <c r="J709" t="s">
        <v>442</v>
      </c>
      <c r="K709" t="s">
        <v>584</v>
      </c>
    </row>
    <row r="710" spans="1:11">
      <c r="A710" t="s">
        <v>490</v>
      </c>
      <c r="B710" s="2">
        <v>0</v>
      </c>
      <c r="C710" t="s">
        <v>465</v>
      </c>
      <c r="D710" t="s">
        <v>439</v>
      </c>
      <c r="E710" t="s">
        <v>431</v>
      </c>
      <c r="F710" t="s">
        <v>439</v>
      </c>
      <c r="G710" t="s">
        <v>432</v>
      </c>
      <c r="H710" t="s">
        <v>433</v>
      </c>
      <c r="I710" t="s">
        <v>434</v>
      </c>
      <c r="J710" t="s">
        <v>435</v>
      </c>
    </row>
    <row r="711" spans="1:11">
      <c r="A711" t="s">
        <v>490</v>
      </c>
      <c r="B711" s="2">
        <v>47.207000000000001</v>
      </c>
      <c r="C711" t="s">
        <v>480</v>
      </c>
      <c r="D711" t="s">
        <v>451</v>
      </c>
      <c r="E711" t="s">
        <v>431</v>
      </c>
      <c r="F711" t="s">
        <v>381</v>
      </c>
      <c r="G711" t="s">
        <v>432</v>
      </c>
      <c r="H711" t="s">
        <v>433</v>
      </c>
      <c r="I711" t="s">
        <v>434</v>
      </c>
      <c r="J711" t="s">
        <v>435</v>
      </c>
    </row>
    <row r="712" spans="1:11">
      <c r="A712" t="s">
        <v>490</v>
      </c>
      <c r="B712" s="2">
        <v>293311.14230000001</v>
      </c>
      <c r="C712" t="s">
        <v>480</v>
      </c>
      <c r="D712" t="s">
        <v>451</v>
      </c>
      <c r="E712" t="s">
        <v>431</v>
      </c>
      <c r="F712" t="s">
        <v>381</v>
      </c>
      <c r="G712" t="s">
        <v>432</v>
      </c>
      <c r="H712" t="s">
        <v>433</v>
      </c>
      <c r="I712" t="s">
        <v>434</v>
      </c>
      <c r="J712" t="s">
        <v>442</v>
      </c>
      <c r="K712" t="s">
        <v>443</v>
      </c>
    </row>
    <row r="713" spans="1:11">
      <c r="A713" t="s">
        <v>490</v>
      </c>
      <c r="B713" s="2">
        <v>616464.88899999997</v>
      </c>
      <c r="C713" t="s">
        <v>480</v>
      </c>
      <c r="D713" t="s">
        <v>451</v>
      </c>
      <c r="E713" t="s">
        <v>431</v>
      </c>
      <c r="F713" t="s">
        <v>381</v>
      </c>
      <c r="G713" t="s">
        <v>432</v>
      </c>
      <c r="H713" t="s">
        <v>433</v>
      </c>
      <c r="I713" t="s">
        <v>434</v>
      </c>
      <c r="J713" t="s">
        <v>442</v>
      </c>
      <c r="K713" t="s">
        <v>444</v>
      </c>
    </row>
    <row r="714" spans="1:11">
      <c r="A714" t="s">
        <v>490</v>
      </c>
      <c r="B714" s="2">
        <v>0</v>
      </c>
      <c r="C714" t="s">
        <v>50</v>
      </c>
      <c r="D714" t="s">
        <v>470</v>
      </c>
      <c r="E714" t="s">
        <v>431</v>
      </c>
      <c r="F714" t="s">
        <v>470</v>
      </c>
      <c r="G714" t="s">
        <v>432</v>
      </c>
      <c r="H714" t="s">
        <v>433</v>
      </c>
      <c r="I714" t="s">
        <v>434</v>
      </c>
      <c r="J714" t="s">
        <v>435</v>
      </c>
    </row>
    <row r="715" spans="1:11">
      <c r="A715" t="s">
        <v>490</v>
      </c>
      <c r="B715" s="2">
        <v>74.655199999999994</v>
      </c>
      <c r="C715" t="s">
        <v>463</v>
      </c>
      <c r="D715" t="s">
        <v>440</v>
      </c>
      <c r="E715" t="s">
        <v>431</v>
      </c>
      <c r="F715" t="s">
        <v>441</v>
      </c>
      <c r="G715" t="s">
        <v>432</v>
      </c>
      <c r="H715" t="s">
        <v>433</v>
      </c>
      <c r="I715" t="s">
        <v>434</v>
      </c>
      <c r="J715" t="s">
        <v>435</v>
      </c>
    </row>
    <row r="716" spans="1:11">
      <c r="A716" t="s">
        <v>490</v>
      </c>
      <c r="B716" s="2">
        <v>464000.91139999998</v>
      </c>
      <c r="C716" t="s">
        <v>463</v>
      </c>
      <c r="D716" t="s">
        <v>440</v>
      </c>
      <c r="E716" t="s">
        <v>431</v>
      </c>
      <c r="F716" t="s">
        <v>441</v>
      </c>
      <c r="G716" t="s">
        <v>432</v>
      </c>
      <c r="H716" t="s">
        <v>433</v>
      </c>
      <c r="I716" t="s">
        <v>434</v>
      </c>
      <c r="J716" t="s">
        <v>442</v>
      </c>
      <c r="K716" t="s">
        <v>443</v>
      </c>
    </row>
    <row r="717" spans="1:11">
      <c r="A717" t="s">
        <v>490</v>
      </c>
      <c r="B717" s="2">
        <v>976128.61910000001</v>
      </c>
      <c r="C717" t="s">
        <v>463</v>
      </c>
      <c r="D717" t="s">
        <v>440</v>
      </c>
      <c r="E717" t="s">
        <v>431</v>
      </c>
      <c r="F717" t="s">
        <v>441</v>
      </c>
      <c r="G717" t="s">
        <v>432</v>
      </c>
      <c r="H717" t="s">
        <v>433</v>
      </c>
      <c r="I717" t="s">
        <v>434</v>
      </c>
      <c r="J717" t="s">
        <v>442</v>
      </c>
      <c r="K717" t="s">
        <v>444</v>
      </c>
    </row>
    <row r="718" spans="1:11">
      <c r="A718" t="s">
        <v>490</v>
      </c>
      <c r="B718" s="2">
        <v>1625633.5344</v>
      </c>
      <c r="C718" t="s">
        <v>463</v>
      </c>
      <c r="D718" t="s">
        <v>440</v>
      </c>
      <c r="E718" t="s">
        <v>431</v>
      </c>
      <c r="F718" t="s">
        <v>441</v>
      </c>
      <c r="G718" t="s">
        <v>432</v>
      </c>
      <c r="H718" t="s">
        <v>433</v>
      </c>
      <c r="I718" t="s">
        <v>434</v>
      </c>
      <c r="J718" t="s">
        <v>442</v>
      </c>
      <c r="K718" t="s">
        <v>584</v>
      </c>
    </row>
    <row r="719" spans="1:11">
      <c r="A719" t="s">
        <v>490</v>
      </c>
      <c r="B719" s="2">
        <v>0</v>
      </c>
      <c r="C719" t="s">
        <v>463</v>
      </c>
      <c r="D719" t="s">
        <v>439</v>
      </c>
      <c r="E719" t="s">
        <v>431</v>
      </c>
      <c r="F719" t="s">
        <v>439</v>
      </c>
      <c r="G719" t="s">
        <v>432</v>
      </c>
      <c r="H719" t="s">
        <v>433</v>
      </c>
      <c r="I719" t="s">
        <v>434</v>
      </c>
      <c r="J719" t="s">
        <v>435</v>
      </c>
    </row>
    <row r="720" spans="1:11">
      <c r="A720" t="s">
        <v>490</v>
      </c>
      <c r="B720" s="2">
        <v>0</v>
      </c>
      <c r="C720" t="s">
        <v>477</v>
      </c>
      <c r="D720" t="s">
        <v>439</v>
      </c>
      <c r="E720" t="s">
        <v>431</v>
      </c>
      <c r="F720" t="s">
        <v>439</v>
      </c>
      <c r="G720" t="s">
        <v>432</v>
      </c>
      <c r="H720" t="s">
        <v>433</v>
      </c>
      <c r="I720" t="s">
        <v>434</v>
      </c>
      <c r="J720" t="s">
        <v>435</v>
      </c>
    </row>
    <row r="721" spans="1:11">
      <c r="A721" t="s">
        <v>490</v>
      </c>
      <c r="B721" s="2">
        <v>46.807899999999997</v>
      </c>
      <c r="C721" t="s">
        <v>463</v>
      </c>
      <c r="D721" t="s">
        <v>451</v>
      </c>
      <c r="E721" t="s">
        <v>431</v>
      </c>
      <c r="F721" t="s">
        <v>381</v>
      </c>
      <c r="G721" t="s">
        <v>432</v>
      </c>
      <c r="H721" t="s">
        <v>433</v>
      </c>
      <c r="I721" t="s">
        <v>434</v>
      </c>
      <c r="J721" t="s">
        <v>435</v>
      </c>
    </row>
    <row r="722" spans="1:11">
      <c r="A722" t="s">
        <v>490</v>
      </c>
      <c r="B722" s="2">
        <v>272549.80009999999</v>
      </c>
      <c r="C722" t="s">
        <v>463</v>
      </c>
      <c r="D722" t="s">
        <v>451</v>
      </c>
      <c r="E722" t="s">
        <v>431</v>
      </c>
      <c r="F722" t="s">
        <v>381</v>
      </c>
      <c r="G722" t="s">
        <v>432</v>
      </c>
      <c r="H722" t="s">
        <v>433</v>
      </c>
      <c r="I722" t="s">
        <v>434</v>
      </c>
      <c r="J722" t="s">
        <v>442</v>
      </c>
      <c r="K722" t="s">
        <v>443</v>
      </c>
    </row>
    <row r="723" spans="1:11">
      <c r="A723" t="s">
        <v>490</v>
      </c>
      <c r="B723" s="2">
        <v>574338.73380000005</v>
      </c>
      <c r="C723" t="s">
        <v>463</v>
      </c>
      <c r="D723" t="s">
        <v>451</v>
      </c>
      <c r="E723" t="s">
        <v>431</v>
      </c>
      <c r="F723" t="s">
        <v>381</v>
      </c>
      <c r="G723" t="s">
        <v>432</v>
      </c>
      <c r="H723" t="s">
        <v>433</v>
      </c>
      <c r="I723" t="s">
        <v>434</v>
      </c>
      <c r="J723" t="s">
        <v>442</v>
      </c>
      <c r="K723" t="s">
        <v>444</v>
      </c>
    </row>
    <row r="724" spans="1:11">
      <c r="A724" t="s">
        <v>490</v>
      </c>
      <c r="B724" s="2">
        <v>55.966999999999999</v>
      </c>
      <c r="C724" t="s">
        <v>481</v>
      </c>
      <c r="D724" t="s">
        <v>447</v>
      </c>
      <c r="E724" t="s">
        <v>431</v>
      </c>
      <c r="F724" t="s">
        <v>12</v>
      </c>
      <c r="G724" t="s">
        <v>432</v>
      </c>
      <c r="H724" t="s">
        <v>433</v>
      </c>
      <c r="I724" t="s">
        <v>434</v>
      </c>
      <c r="J724" t="s">
        <v>435</v>
      </c>
    </row>
    <row r="725" spans="1:11">
      <c r="A725" t="s">
        <v>490</v>
      </c>
      <c r="B725" s="2">
        <v>347024.91019999998</v>
      </c>
      <c r="C725" t="s">
        <v>481</v>
      </c>
      <c r="D725" t="s">
        <v>447</v>
      </c>
      <c r="E725" t="s">
        <v>431</v>
      </c>
      <c r="F725" t="s">
        <v>12</v>
      </c>
      <c r="G725" t="s">
        <v>432</v>
      </c>
      <c r="H725" t="s">
        <v>433</v>
      </c>
      <c r="I725" t="s">
        <v>434</v>
      </c>
      <c r="J725" t="s">
        <v>442</v>
      </c>
      <c r="K725" t="s">
        <v>443</v>
      </c>
    </row>
    <row r="726" spans="1:11">
      <c r="A726" t="s">
        <v>490</v>
      </c>
      <c r="B726" s="2">
        <v>729781.13179999997</v>
      </c>
      <c r="C726" t="s">
        <v>481</v>
      </c>
      <c r="D726" t="s">
        <v>447</v>
      </c>
      <c r="E726" t="s">
        <v>431</v>
      </c>
      <c r="F726" t="s">
        <v>12</v>
      </c>
      <c r="G726" t="s">
        <v>432</v>
      </c>
      <c r="H726" t="s">
        <v>433</v>
      </c>
      <c r="I726" t="s">
        <v>434</v>
      </c>
      <c r="J726" t="s">
        <v>442</v>
      </c>
      <c r="K726" t="s">
        <v>444</v>
      </c>
    </row>
    <row r="727" spans="1:11">
      <c r="A727" t="s">
        <v>490</v>
      </c>
      <c r="B727" s="2">
        <v>1216300.2641</v>
      </c>
      <c r="C727" t="s">
        <v>481</v>
      </c>
      <c r="D727" t="s">
        <v>447</v>
      </c>
      <c r="E727" t="s">
        <v>431</v>
      </c>
      <c r="F727" t="s">
        <v>12</v>
      </c>
      <c r="G727" t="s">
        <v>432</v>
      </c>
      <c r="H727" t="s">
        <v>433</v>
      </c>
      <c r="I727" t="s">
        <v>434</v>
      </c>
      <c r="J727" t="s">
        <v>442</v>
      </c>
      <c r="K727" t="s">
        <v>584</v>
      </c>
    </row>
    <row r="728" spans="1:11">
      <c r="A728" t="s">
        <v>490</v>
      </c>
      <c r="B728" s="2">
        <v>42.534999999999997</v>
      </c>
      <c r="C728" t="s">
        <v>457</v>
      </c>
      <c r="D728" t="s">
        <v>451</v>
      </c>
      <c r="E728" t="s">
        <v>431</v>
      </c>
      <c r="F728" t="s">
        <v>381</v>
      </c>
      <c r="G728" t="s">
        <v>432</v>
      </c>
      <c r="H728" t="s">
        <v>433</v>
      </c>
      <c r="I728" t="s">
        <v>434</v>
      </c>
      <c r="J728" t="s">
        <v>435</v>
      </c>
    </row>
    <row r="729" spans="1:11">
      <c r="A729" t="s">
        <v>490</v>
      </c>
      <c r="B729" s="2">
        <v>264748.48</v>
      </c>
      <c r="C729" t="s">
        <v>457</v>
      </c>
      <c r="D729" t="s">
        <v>451</v>
      </c>
      <c r="E729" t="s">
        <v>431</v>
      </c>
      <c r="F729" t="s">
        <v>381</v>
      </c>
      <c r="G729" t="s">
        <v>432</v>
      </c>
      <c r="H729" t="s">
        <v>433</v>
      </c>
      <c r="I729" t="s">
        <v>434</v>
      </c>
      <c r="J729" t="s">
        <v>442</v>
      </c>
      <c r="K729" t="s">
        <v>443</v>
      </c>
    </row>
    <row r="730" spans="1:11">
      <c r="A730" t="s">
        <v>490</v>
      </c>
      <c r="B730" s="2">
        <v>558911.29480000003</v>
      </c>
      <c r="C730" t="s">
        <v>457</v>
      </c>
      <c r="D730" t="s">
        <v>451</v>
      </c>
      <c r="E730" t="s">
        <v>431</v>
      </c>
      <c r="F730" t="s">
        <v>381</v>
      </c>
      <c r="G730" t="s">
        <v>432</v>
      </c>
      <c r="H730" t="s">
        <v>433</v>
      </c>
      <c r="I730" t="s">
        <v>434</v>
      </c>
      <c r="J730" t="s">
        <v>442</v>
      </c>
      <c r="K730" t="s">
        <v>444</v>
      </c>
    </row>
    <row r="731" spans="1:11">
      <c r="A731" t="s">
        <v>490</v>
      </c>
      <c r="B731" s="2">
        <v>0</v>
      </c>
      <c r="C731" t="s">
        <v>436</v>
      </c>
      <c r="D731" t="s">
        <v>482</v>
      </c>
      <c r="E731" t="s">
        <v>431</v>
      </c>
      <c r="F731" t="s">
        <v>483</v>
      </c>
      <c r="G731" t="s">
        <v>432</v>
      </c>
      <c r="H731" t="s">
        <v>433</v>
      </c>
      <c r="I731" t="s">
        <v>434</v>
      </c>
      <c r="J731" t="s">
        <v>435</v>
      </c>
    </row>
    <row r="732" spans="1:11">
      <c r="A732" t="s">
        <v>490</v>
      </c>
      <c r="B732" s="2">
        <v>0</v>
      </c>
      <c r="C732" t="s">
        <v>484</v>
      </c>
      <c r="D732" t="s">
        <v>439</v>
      </c>
      <c r="E732" t="s">
        <v>431</v>
      </c>
      <c r="F732" t="s">
        <v>439</v>
      </c>
      <c r="G732" t="s">
        <v>432</v>
      </c>
      <c r="H732" t="s">
        <v>433</v>
      </c>
      <c r="I732" t="s">
        <v>434</v>
      </c>
      <c r="J732" t="s">
        <v>435</v>
      </c>
    </row>
    <row r="733" spans="1:11">
      <c r="A733" t="s">
        <v>490</v>
      </c>
      <c r="B733" s="2">
        <v>105.4695</v>
      </c>
      <c r="C733" t="s">
        <v>50</v>
      </c>
      <c r="D733" t="s">
        <v>469</v>
      </c>
      <c r="E733" t="s">
        <v>431</v>
      </c>
      <c r="F733" t="s">
        <v>382</v>
      </c>
      <c r="G733" t="s">
        <v>432</v>
      </c>
      <c r="H733" t="s">
        <v>433</v>
      </c>
      <c r="I733" t="s">
        <v>434</v>
      </c>
      <c r="J733" t="s">
        <v>435</v>
      </c>
    </row>
    <row r="734" spans="1:11">
      <c r="A734" t="s">
        <v>490</v>
      </c>
      <c r="B734" s="2">
        <v>689810.92469999997</v>
      </c>
      <c r="C734" t="s">
        <v>50</v>
      </c>
      <c r="D734" t="s">
        <v>469</v>
      </c>
      <c r="E734" t="s">
        <v>431</v>
      </c>
      <c r="F734" t="s">
        <v>382</v>
      </c>
      <c r="G734" t="s">
        <v>432</v>
      </c>
      <c r="H734" t="s">
        <v>433</v>
      </c>
      <c r="I734" t="s">
        <v>434</v>
      </c>
      <c r="J734" t="s">
        <v>442</v>
      </c>
      <c r="K734" t="s">
        <v>443</v>
      </c>
    </row>
    <row r="735" spans="1:11">
      <c r="A735" t="s">
        <v>490</v>
      </c>
      <c r="B735" s="2">
        <v>1497673.3913</v>
      </c>
      <c r="C735" t="s">
        <v>50</v>
      </c>
      <c r="D735" t="s">
        <v>469</v>
      </c>
      <c r="E735" t="s">
        <v>431</v>
      </c>
      <c r="F735" t="s">
        <v>382</v>
      </c>
      <c r="G735" t="s">
        <v>432</v>
      </c>
      <c r="H735" t="s">
        <v>433</v>
      </c>
      <c r="I735" t="s">
        <v>434</v>
      </c>
      <c r="J735" t="s">
        <v>442</v>
      </c>
      <c r="K735" t="s">
        <v>444</v>
      </c>
    </row>
    <row r="736" spans="1:11">
      <c r="A736" t="s">
        <v>490</v>
      </c>
      <c r="B736" s="2">
        <v>2496120.6965999999</v>
      </c>
      <c r="C736" t="s">
        <v>50</v>
      </c>
      <c r="D736" t="s">
        <v>469</v>
      </c>
      <c r="E736" t="s">
        <v>431</v>
      </c>
      <c r="F736" t="s">
        <v>382</v>
      </c>
      <c r="G736" t="s">
        <v>432</v>
      </c>
      <c r="H736" t="s">
        <v>433</v>
      </c>
      <c r="I736" t="s">
        <v>434</v>
      </c>
      <c r="J736" t="s">
        <v>442</v>
      </c>
      <c r="K736" t="s">
        <v>584</v>
      </c>
    </row>
    <row r="737" spans="1:11">
      <c r="A737" t="s">
        <v>490</v>
      </c>
      <c r="B737" s="2">
        <v>0</v>
      </c>
      <c r="C737" t="s">
        <v>466</v>
      </c>
      <c r="D737" t="s">
        <v>458</v>
      </c>
      <c r="E737" t="s">
        <v>431</v>
      </c>
      <c r="F737" t="s">
        <v>458</v>
      </c>
      <c r="G737" t="s">
        <v>432</v>
      </c>
      <c r="H737" t="s">
        <v>433</v>
      </c>
      <c r="I737" t="s">
        <v>434</v>
      </c>
      <c r="J737" t="s">
        <v>435</v>
      </c>
    </row>
    <row r="738" spans="1:11">
      <c r="A738" t="s">
        <v>490</v>
      </c>
      <c r="B738" s="2">
        <v>44.773600000000002</v>
      </c>
      <c r="C738" t="s">
        <v>477</v>
      </c>
      <c r="D738" t="s">
        <v>447</v>
      </c>
      <c r="E738" t="s">
        <v>431</v>
      </c>
      <c r="F738" t="s">
        <v>12</v>
      </c>
      <c r="G738" t="s">
        <v>432</v>
      </c>
      <c r="H738" t="s">
        <v>433</v>
      </c>
      <c r="I738" t="s">
        <v>434</v>
      </c>
      <c r="J738" t="s">
        <v>435</v>
      </c>
    </row>
    <row r="739" spans="1:11">
      <c r="A739" t="s">
        <v>490</v>
      </c>
      <c r="B739" s="2">
        <v>277538.16759999999</v>
      </c>
      <c r="C739" t="s">
        <v>477</v>
      </c>
      <c r="D739" t="s">
        <v>447</v>
      </c>
      <c r="E739" t="s">
        <v>431</v>
      </c>
      <c r="F739" t="s">
        <v>12</v>
      </c>
      <c r="G739" t="s">
        <v>432</v>
      </c>
      <c r="H739" t="s">
        <v>433</v>
      </c>
      <c r="I739" t="s">
        <v>434</v>
      </c>
      <c r="J739" t="s">
        <v>442</v>
      </c>
      <c r="K739" t="s">
        <v>443</v>
      </c>
    </row>
    <row r="740" spans="1:11">
      <c r="A740" t="s">
        <v>490</v>
      </c>
      <c r="B740" s="2">
        <v>584490.67000000004</v>
      </c>
      <c r="C740" t="s">
        <v>477</v>
      </c>
      <c r="D740" t="s">
        <v>447</v>
      </c>
      <c r="E740" t="s">
        <v>431</v>
      </c>
      <c r="F740" t="s">
        <v>12</v>
      </c>
      <c r="G740" t="s">
        <v>432</v>
      </c>
      <c r="H740" t="s">
        <v>433</v>
      </c>
      <c r="I740" t="s">
        <v>434</v>
      </c>
      <c r="J740" t="s">
        <v>442</v>
      </c>
      <c r="K740" t="s">
        <v>444</v>
      </c>
    </row>
    <row r="741" spans="1:11">
      <c r="A741" t="s">
        <v>490</v>
      </c>
      <c r="B741" s="2">
        <v>974152.7389</v>
      </c>
      <c r="C741" t="s">
        <v>477</v>
      </c>
      <c r="D741" t="s">
        <v>447</v>
      </c>
      <c r="E741" t="s">
        <v>431</v>
      </c>
      <c r="F741" t="s">
        <v>12</v>
      </c>
      <c r="G741" t="s">
        <v>432</v>
      </c>
      <c r="H741" t="s">
        <v>433</v>
      </c>
      <c r="I741" t="s">
        <v>434</v>
      </c>
      <c r="J741" t="s">
        <v>442</v>
      </c>
      <c r="K741" t="s">
        <v>584</v>
      </c>
    </row>
    <row r="742" spans="1:11">
      <c r="A742" t="s">
        <v>490</v>
      </c>
      <c r="B742" s="2">
        <v>48.796500000000002</v>
      </c>
      <c r="C742" t="s">
        <v>472</v>
      </c>
      <c r="D742" t="s">
        <v>451</v>
      </c>
      <c r="E742" t="s">
        <v>431</v>
      </c>
      <c r="F742" t="s">
        <v>381</v>
      </c>
      <c r="G742" t="s">
        <v>432</v>
      </c>
      <c r="H742" t="s">
        <v>433</v>
      </c>
      <c r="I742" t="s">
        <v>434</v>
      </c>
      <c r="J742" t="s">
        <v>435</v>
      </c>
    </row>
    <row r="743" spans="1:11">
      <c r="A743" t="s">
        <v>490</v>
      </c>
      <c r="B743" s="2">
        <v>302694.13990000001</v>
      </c>
      <c r="C743" t="s">
        <v>472</v>
      </c>
      <c r="D743" t="s">
        <v>451</v>
      </c>
      <c r="E743" t="s">
        <v>431</v>
      </c>
      <c r="F743" t="s">
        <v>381</v>
      </c>
      <c r="G743" t="s">
        <v>432</v>
      </c>
      <c r="H743" t="s">
        <v>433</v>
      </c>
      <c r="I743" t="s">
        <v>434</v>
      </c>
      <c r="J743" t="s">
        <v>442</v>
      </c>
      <c r="K743" t="s">
        <v>443</v>
      </c>
    </row>
    <row r="744" spans="1:11">
      <c r="A744" t="s">
        <v>490</v>
      </c>
      <c r="B744" s="2">
        <v>636578.96010000003</v>
      </c>
      <c r="C744" t="s">
        <v>472</v>
      </c>
      <c r="D744" t="s">
        <v>451</v>
      </c>
      <c r="E744" t="s">
        <v>431</v>
      </c>
      <c r="F744" t="s">
        <v>381</v>
      </c>
      <c r="G744" t="s">
        <v>432</v>
      </c>
      <c r="H744" t="s">
        <v>433</v>
      </c>
      <c r="I744" t="s">
        <v>434</v>
      </c>
      <c r="J744" t="s">
        <v>442</v>
      </c>
      <c r="K744" t="s">
        <v>444</v>
      </c>
    </row>
    <row r="745" spans="1:11">
      <c r="A745" t="s">
        <v>490</v>
      </c>
      <c r="B745" s="2">
        <v>0</v>
      </c>
      <c r="C745" t="s">
        <v>511</v>
      </c>
      <c r="D745" t="s">
        <v>458</v>
      </c>
      <c r="E745" t="s">
        <v>431</v>
      </c>
      <c r="F745" t="s">
        <v>458</v>
      </c>
      <c r="G745" t="s">
        <v>432</v>
      </c>
      <c r="H745" t="s">
        <v>433</v>
      </c>
      <c r="I745" t="s">
        <v>434</v>
      </c>
      <c r="J745" t="s">
        <v>435</v>
      </c>
    </row>
    <row r="746" spans="1:11">
      <c r="A746" t="s">
        <v>490</v>
      </c>
      <c r="B746" s="2">
        <v>0</v>
      </c>
      <c r="C746" t="s">
        <v>455</v>
      </c>
      <c r="D746" t="s">
        <v>458</v>
      </c>
      <c r="E746" t="s">
        <v>431</v>
      </c>
      <c r="F746" t="s">
        <v>458</v>
      </c>
      <c r="G746" t="s">
        <v>432</v>
      </c>
      <c r="H746" t="s">
        <v>433</v>
      </c>
      <c r="I746" t="s">
        <v>434</v>
      </c>
      <c r="J746" t="s">
        <v>435</v>
      </c>
    </row>
    <row r="747" spans="1:11">
      <c r="A747" t="s">
        <v>490</v>
      </c>
      <c r="B747" s="2">
        <v>0</v>
      </c>
      <c r="C747" t="s">
        <v>50</v>
      </c>
      <c r="D747" t="s">
        <v>458</v>
      </c>
      <c r="E747" t="s">
        <v>431</v>
      </c>
      <c r="F747" t="s">
        <v>458</v>
      </c>
      <c r="G747" t="s">
        <v>432</v>
      </c>
      <c r="H747" t="s">
        <v>433</v>
      </c>
      <c r="I747" t="s">
        <v>434</v>
      </c>
      <c r="J747" t="s">
        <v>435</v>
      </c>
    </row>
    <row r="748" spans="1:11">
      <c r="A748" t="s">
        <v>490</v>
      </c>
      <c r="B748" s="2">
        <v>0</v>
      </c>
      <c r="C748" t="s">
        <v>445</v>
      </c>
      <c r="D748" t="s">
        <v>430</v>
      </c>
      <c r="E748" t="s">
        <v>431</v>
      </c>
      <c r="F748" t="s">
        <v>430</v>
      </c>
      <c r="G748" t="s">
        <v>432</v>
      </c>
      <c r="H748" t="s">
        <v>433</v>
      </c>
      <c r="I748" t="s">
        <v>434</v>
      </c>
      <c r="J748" t="s">
        <v>435</v>
      </c>
    </row>
    <row r="749" spans="1:11">
      <c r="A749" t="s">
        <v>490</v>
      </c>
      <c r="B749" s="2">
        <v>0</v>
      </c>
      <c r="C749" t="s">
        <v>50</v>
      </c>
      <c r="D749" t="s">
        <v>430</v>
      </c>
      <c r="E749" t="s">
        <v>431</v>
      </c>
      <c r="F749" t="s">
        <v>430</v>
      </c>
      <c r="G749" t="s">
        <v>432</v>
      </c>
      <c r="H749" t="s">
        <v>433</v>
      </c>
      <c r="I749" t="s">
        <v>434</v>
      </c>
      <c r="J749" t="s">
        <v>435</v>
      </c>
    </row>
    <row r="750" spans="1:11">
      <c r="A750" t="s">
        <v>490</v>
      </c>
      <c r="B750" s="2">
        <v>0</v>
      </c>
      <c r="C750" t="s">
        <v>429</v>
      </c>
      <c r="D750" t="s">
        <v>439</v>
      </c>
      <c r="E750" t="s">
        <v>431</v>
      </c>
      <c r="F750" t="s">
        <v>439</v>
      </c>
      <c r="G750" t="s">
        <v>432</v>
      </c>
      <c r="H750" t="s">
        <v>433</v>
      </c>
      <c r="I750" t="s">
        <v>434</v>
      </c>
      <c r="J750" t="s">
        <v>435</v>
      </c>
    </row>
    <row r="751" spans="1:11">
      <c r="A751" t="s">
        <v>490</v>
      </c>
      <c r="B751" s="2">
        <v>0</v>
      </c>
      <c r="C751" t="s">
        <v>511</v>
      </c>
      <c r="D751" t="s">
        <v>430</v>
      </c>
      <c r="E751" t="s">
        <v>431</v>
      </c>
      <c r="F751" t="s">
        <v>430</v>
      </c>
      <c r="G751" t="s">
        <v>432</v>
      </c>
      <c r="H751" t="s">
        <v>433</v>
      </c>
      <c r="I751" t="s">
        <v>434</v>
      </c>
      <c r="J751" t="s">
        <v>435</v>
      </c>
    </row>
    <row r="752" spans="1:11">
      <c r="A752" t="s">
        <v>490</v>
      </c>
      <c r="B752" s="2">
        <v>105.4695</v>
      </c>
      <c r="C752" t="s">
        <v>463</v>
      </c>
      <c r="D752" t="s">
        <v>469</v>
      </c>
      <c r="E752" t="s">
        <v>431</v>
      </c>
      <c r="F752" t="s">
        <v>382</v>
      </c>
      <c r="G752" t="s">
        <v>432</v>
      </c>
      <c r="H752" t="s">
        <v>433</v>
      </c>
      <c r="I752" t="s">
        <v>434</v>
      </c>
      <c r="J752" t="s">
        <v>435</v>
      </c>
    </row>
    <row r="753" spans="1:11">
      <c r="A753" t="s">
        <v>490</v>
      </c>
      <c r="B753" s="2">
        <v>689810.92469999997</v>
      </c>
      <c r="C753" t="s">
        <v>463</v>
      </c>
      <c r="D753" t="s">
        <v>469</v>
      </c>
      <c r="E753" t="s">
        <v>431</v>
      </c>
      <c r="F753" t="s">
        <v>382</v>
      </c>
      <c r="G753" t="s">
        <v>432</v>
      </c>
      <c r="H753" t="s">
        <v>433</v>
      </c>
      <c r="I753" t="s">
        <v>434</v>
      </c>
      <c r="J753" t="s">
        <v>442</v>
      </c>
      <c r="K753" t="s">
        <v>443</v>
      </c>
    </row>
    <row r="754" spans="1:11">
      <c r="A754" t="s">
        <v>490</v>
      </c>
      <c r="B754" s="2">
        <v>1497673.3913</v>
      </c>
      <c r="C754" t="s">
        <v>463</v>
      </c>
      <c r="D754" t="s">
        <v>469</v>
      </c>
      <c r="E754" t="s">
        <v>431</v>
      </c>
      <c r="F754" t="s">
        <v>382</v>
      </c>
      <c r="G754" t="s">
        <v>432</v>
      </c>
      <c r="H754" t="s">
        <v>433</v>
      </c>
      <c r="I754" t="s">
        <v>434</v>
      </c>
      <c r="J754" t="s">
        <v>442</v>
      </c>
      <c r="K754" t="s">
        <v>444</v>
      </c>
    </row>
    <row r="755" spans="1:11">
      <c r="A755" t="s">
        <v>490</v>
      </c>
      <c r="B755" s="2">
        <v>2496120.6965999999</v>
      </c>
      <c r="C755" t="s">
        <v>463</v>
      </c>
      <c r="D755" t="s">
        <v>469</v>
      </c>
      <c r="E755" t="s">
        <v>431</v>
      </c>
      <c r="F755" t="s">
        <v>382</v>
      </c>
      <c r="G755" t="s">
        <v>432</v>
      </c>
      <c r="H755" t="s">
        <v>433</v>
      </c>
      <c r="I755" t="s">
        <v>434</v>
      </c>
      <c r="J755" t="s">
        <v>442</v>
      </c>
      <c r="K755" t="s">
        <v>584</v>
      </c>
    </row>
    <row r="756" spans="1:11">
      <c r="A756" t="s">
        <v>490</v>
      </c>
      <c r="B756" s="2">
        <v>0</v>
      </c>
      <c r="C756" t="s">
        <v>472</v>
      </c>
      <c r="D756" t="s">
        <v>430</v>
      </c>
      <c r="E756" t="s">
        <v>431</v>
      </c>
      <c r="F756" t="s">
        <v>430</v>
      </c>
      <c r="G756" t="s">
        <v>432</v>
      </c>
      <c r="H756" t="s">
        <v>433</v>
      </c>
      <c r="I756" t="s">
        <v>434</v>
      </c>
      <c r="J756" t="s">
        <v>435</v>
      </c>
    </row>
    <row r="757" spans="1:11">
      <c r="A757" t="s">
        <v>490</v>
      </c>
      <c r="B757" s="2">
        <v>64.337800000000001</v>
      </c>
      <c r="C757" t="s">
        <v>477</v>
      </c>
      <c r="D757" t="s">
        <v>440</v>
      </c>
      <c r="E757" t="s">
        <v>431</v>
      </c>
      <c r="F757" t="s">
        <v>441</v>
      </c>
      <c r="G757" t="s">
        <v>432</v>
      </c>
      <c r="H757" t="s">
        <v>433</v>
      </c>
      <c r="I757" t="s">
        <v>434</v>
      </c>
      <c r="J757" t="s">
        <v>435</v>
      </c>
    </row>
    <row r="758" spans="1:11">
      <c r="A758" t="s">
        <v>490</v>
      </c>
      <c r="B758" s="2">
        <v>399998.93969999999</v>
      </c>
      <c r="C758" t="s">
        <v>477</v>
      </c>
      <c r="D758" t="s">
        <v>440</v>
      </c>
      <c r="E758" t="s">
        <v>431</v>
      </c>
      <c r="F758" t="s">
        <v>441</v>
      </c>
      <c r="G758" t="s">
        <v>432</v>
      </c>
      <c r="H758" t="s">
        <v>433</v>
      </c>
      <c r="I758" t="s">
        <v>434</v>
      </c>
      <c r="J758" t="s">
        <v>442</v>
      </c>
      <c r="K758" t="s">
        <v>443</v>
      </c>
    </row>
    <row r="759" spans="1:11">
      <c r="A759" t="s">
        <v>490</v>
      </c>
      <c r="B759" s="2">
        <v>841491.36360000004</v>
      </c>
      <c r="C759" t="s">
        <v>477</v>
      </c>
      <c r="D759" t="s">
        <v>440</v>
      </c>
      <c r="E759" t="s">
        <v>431</v>
      </c>
      <c r="F759" t="s">
        <v>441</v>
      </c>
      <c r="G759" t="s">
        <v>432</v>
      </c>
      <c r="H759" t="s">
        <v>433</v>
      </c>
      <c r="I759" t="s">
        <v>434</v>
      </c>
      <c r="J759" t="s">
        <v>442</v>
      </c>
      <c r="K759" t="s">
        <v>444</v>
      </c>
    </row>
    <row r="760" spans="1:11">
      <c r="A760" t="s">
        <v>490</v>
      </c>
      <c r="B760" s="2">
        <v>1401439.2655</v>
      </c>
      <c r="C760" t="s">
        <v>477</v>
      </c>
      <c r="D760" t="s">
        <v>440</v>
      </c>
      <c r="E760" t="s">
        <v>431</v>
      </c>
      <c r="F760" t="s">
        <v>441</v>
      </c>
      <c r="G760" t="s">
        <v>432</v>
      </c>
      <c r="H760" t="s">
        <v>433</v>
      </c>
      <c r="I760" t="s">
        <v>434</v>
      </c>
      <c r="J760" t="s">
        <v>442</v>
      </c>
      <c r="K760" t="s">
        <v>584</v>
      </c>
    </row>
    <row r="761" spans="1:11">
      <c r="A761" t="s">
        <v>490</v>
      </c>
      <c r="B761" s="2">
        <v>49.348300000000002</v>
      </c>
      <c r="C761" t="s">
        <v>466</v>
      </c>
      <c r="D761" t="s">
        <v>447</v>
      </c>
      <c r="E761" t="s">
        <v>431</v>
      </c>
      <c r="F761" t="s">
        <v>12</v>
      </c>
      <c r="G761" t="s">
        <v>432</v>
      </c>
      <c r="H761" t="s">
        <v>433</v>
      </c>
      <c r="I761" t="s">
        <v>434</v>
      </c>
      <c r="J761" t="s">
        <v>435</v>
      </c>
    </row>
    <row r="762" spans="1:11">
      <c r="A762" t="s">
        <v>490</v>
      </c>
      <c r="B762" s="2">
        <v>306363.63170000003</v>
      </c>
      <c r="C762" t="s">
        <v>466</v>
      </c>
      <c r="D762" t="s">
        <v>447</v>
      </c>
      <c r="E762" t="s">
        <v>431</v>
      </c>
      <c r="F762" t="s">
        <v>12</v>
      </c>
      <c r="G762" t="s">
        <v>432</v>
      </c>
      <c r="H762" t="s">
        <v>433</v>
      </c>
      <c r="I762" t="s">
        <v>434</v>
      </c>
      <c r="J762" t="s">
        <v>442</v>
      </c>
      <c r="K762" t="s">
        <v>443</v>
      </c>
    </row>
    <row r="763" spans="1:11">
      <c r="A763" t="s">
        <v>490</v>
      </c>
      <c r="B763" s="2">
        <v>645616.42200000002</v>
      </c>
      <c r="C763" t="s">
        <v>466</v>
      </c>
      <c r="D763" t="s">
        <v>447</v>
      </c>
      <c r="E763" t="s">
        <v>431</v>
      </c>
      <c r="F763" t="s">
        <v>12</v>
      </c>
      <c r="G763" t="s">
        <v>432</v>
      </c>
      <c r="H763" t="s">
        <v>433</v>
      </c>
      <c r="I763" t="s">
        <v>434</v>
      </c>
      <c r="J763" t="s">
        <v>442</v>
      </c>
      <c r="K763" t="s">
        <v>444</v>
      </c>
    </row>
    <row r="764" spans="1:11">
      <c r="A764" t="s">
        <v>490</v>
      </c>
      <c r="B764" s="2">
        <v>1076027.3700000001</v>
      </c>
      <c r="C764" t="s">
        <v>466</v>
      </c>
      <c r="D764" t="s">
        <v>447</v>
      </c>
      <c r="E764" t="s">
        <v>431</v>
      </c>
      <c r="F764" t="s">
        <v>12</v>
      </c>
      <c r="G764" t="s">
        <v>432</v>
      </c>
      <c r="H764" t="s">
        <v>433</v>
      </c>
      <c r="I764" t="s">
        <v>434</v>
      </c>
      <c r="J764" t="s">
        <v>442</v>
      </c>
      <c r="K764" t="s">
        <v>584</v>
      </c>
    </row>
    <row r="765" spans="1:11">
      <c r="A765" t="s">
        <v>490</v>
      </c>
      <c r="B765" s="2">
        <v>0</v>
      </c>
      <c r="C765" t="s">
        <v>485</v>
      </c>
      <c r="D765" t="s">
        <v>439</v>
      </c>
      <c r="E765" t="s">
        <v>431</v>
      </c>
      <c r="F765" t="s">
        <v>439</v>
      </c>
      <c r="G765" t="s">
        <v>432</v>
      </c>
      <c r="H765" t="s">
        <v>433</v>
      </c>
      <c r="I765" t="s">
        <v>434</v>
      </c>
      <c r="J765" t="s">
        <v>435</v>
      </c>
    </row>
    <row r="766" spans="1:11">
      <c r="A766" t="s">
        <v>490</v>
      </c>
      <c r="B766" s="2">
        <v>0</v>
      </c>
      <c r="C766" t="s">
        <v>472</v>
      </c>
      <c r="D766" t="s">
        <v>458</v>
      </c>
      <c r="E766" t="s">
        <v>431</v>
      </c>
      <c r="F766" t="s">
        <v>458</v>
      </c>
      <c r="G766" t="s">
        <v>432</v>
      </c>
      <c r="H766" t="s">
        <v>433</v>
      </c>
      <c r="I766" t="s">
        <v>434</v>
      </c>
      <c r="J766" t="s">
        <v>435</v>
      </c>
    </row>
    <row r="767" spans="1:11">
      <c r="A767" t="s">
        <v>490</v>
      </c>
      <c r="B767" s="2">
        <v>0</v>
      </c>
      <c r="C767" t="s">
        <v>481</v>
      </c>
      <c r="D767" t="s">
        <v>458</v>
      </c>
      <c r="E767" t="s">
        <v>431</v>
      </c>
      <c r="F767" t="s">
        <v>458</v>
      </c>
      <c r="G767" t="s">
        <v>432</v>
      </c>
      <c r="H767" t="s">
        <v>433</v>
      </c>
      <c r="I767" t="s">
        <v>434</v>
      </c>
      <c r="J767" t="s">
        <v>435</v>
      </c>
    </row>
    <row r="768" spans="1:11">
      <c r="A768" t="s">
        <v>490</v>
      </c>
      <c r="B768" s="2">
        <v>77.185900000000004</v>
      </c>
      <c r="C768" t="s">
        <v>472</v>
      </c>
      <c r="D768" t="s">
        <v>440</v>
      </c>
      <c r="E768" t="s">
        <v>431</v>
      </c>
      <c r="F768" t="s">
        <v>441</v>
      </c>
      <c r="G768" t="s">
        <v>432</v>
      </c>
      <c r="H768" t="s">
        <v>433</v>
      </c>
      <c r="I768" t="s">
        <v>434</v>
      </c>
      <c r="J768" t="s">
        <v>435</v>
      </c>
    </row>
    <row r="769" spans="1:11">
      <c r="A769" t="s">
        <v>490</v>
      </c>
      <c r="B769" s="2">
        <v>479997.75429999997</v>
      </c>
      <c r="C769" t="s">
        <v>472</v>
      </c>
      <c r="D769" t="s">
        <v>440</v>
      </c>
      <c r="E769" t="s">
        <v>431</v>
      </c>
      <c r="F769" t="s">
        <v>441</v>
      </c>
      <c r="G769" t="s">
        <v>432</v>
      </c>
      <c r="H769" t="s">
        <v>433</v>
      </c>
      <c r="I769" t="s">
        <v>434</v>
      </c>
      <c r="J769" t="s">
        <v>442</v>
      </c>
      <c r="K769" t="s">
        <v>443</v>
      </c>
    </row>
    <row r="770" spans="1:11">
      <c r="A770" t="s">
        <v>490</v>
      </c>
      <c r="B770" s="2">
        <v>1009037.2445</v>
      </c>
      <c r="C770" t="s">
        <v>472</v>
      </c>
      <c r="D770" t="s">
        <v>440</v>
      </c>
      <c r="E770" t="s">
        <v>431</v>
      </c>
      <c r="F770" t="s">
        <v>441</v>
      </c>
      <c r="G770" t="s">
        <v>432</v>
      </c>
      <c r="H770" t="s">
        <v>433</v>
      </c>
      <c r="I770" t="s">
        <v>434</v>
      </c>
      <c r="J770" t="s">
        <v>442</v>
      </c>
      <c r="K770" t="s">
        <v>444</v>
      </c>
    </row>
    <row r="771" spans="1:11">
      <c r="A771" t="s">
        <v>490</v>
      </c>
      <c r="B771" s="2">
        <v>1681727.1185999999</v>
      </c>
      <c r="C771" t="s">
        <v>472</v>
      </c>
      <c r="D771" t="s">
        <v>440</v>
      </c>
      <c r="E771" t="s">
        <v>431</v>
      </c>
      <c r="F771" t="s">
        <v>441</v>
      </c>
      <c r="G771" t="s">
        <v>432</v>
      </c>
      <c r="H771" t="s">
        <v>433</v>
      </c>
      <c r="I771" t="s">
        <v>434</v>
      </c>
      <c r="J771" t="s">
        <v>442</v>
      </c>
      <c r="K771" t="s">
        <v>584</v>
      </c>
    </row>
    <row r="772" spans="1:11">
      <c r="A772" t="s">
        <v>490</v>
      </c>
      <c r="B772" s="2">
        <v>102.4051</v>
      </c>
      <c r="C772" t="s">
        <v>454</v>
      </c>
      <c r="D772" t="s">
        <v>469</v>
      </c>
      <c r="E772" t="s">
        <v>431</v>
      </c>
      <c r="F772" t="s">
        <v>382</v>
      </c>
      <c r="G772" t="s">
        <v>432</v>
      </c>
      <c r="H772" t="s">
        <v>433</v>
      </c>
      <c r="I772" t="s">
        <v>434</v>
      </c>
      <c r="J772" t="s">
        <v>435</v>
      </c>
    </row>
    <row r="773" spans="1:11">
      <c r="A773" t="s">
        <v>490</v>
      </c>
      <c r="B773" s="2">
        <v>668261.17709999997</v>
      </c>
      <c r="C773" t="s">
        <v>454</v>
      </c>
      <c r="D773" t="s">
        <v>469</v>
      </c>
      <c r="E773" t="s">
        <v>431</v>
      </c>
      <c r="F773" t="s">
        <v>382</v>
      </c>
      <c r="G773" t="s">
        <v>432</v>
      </c>
      <c r="H773" t="s">
        <v>433</v>
      </c>
      <c r="I773" t="s">
        <v>434</v>
      </c>
      <c r="J773" t="s">
        <v>442</v>
      </c>
      <c r="K773" t="s">
        <v>443</v>
      </c>
    </row>
    <row r="774" spans="1:11">
      <c r="A774" t="s">
        <v>490</v>
      </c>
      <c r="B774" s="2">
        <v>1450096.5321</v>
      </c>
      <c r="C774" t="s">
        <v>454</v>
      </c>
      <c r="D774" t="s">
        <v>469</v>
      </c>
      <c r="E774" t="s">
        <v>431</v>
      </c>
      <c r="F774" t="s">
        <v>382</v>
      </c>
      <c r="G774" t="s">
        <v>432</v>
      </c>
      <c r="H774" t="s">
        <v>433</v>
      </c>
      <c r="I774" t="s">
        <v>434</v>
      </c>
      <c r="J774" t="s">
        <v>442</v>
      </c>
      <c r="K774" t="s">
        <v>444</v>
      </c>
    </row>
    <row r="775" spans="1:11">
      <c r="A775" t="s">
        <v>490</v>
      </c>
      <c r="B775" s="2">
        <v>2416827.5534999999</v>
      </c>
      <c r="C775" t="s">
        <v>454</v>
      </c>
      <c r="D775" t="s">
        <v>469</v>
      </c>
      <c r="E775" t="s">
        <v>431</v>
      </c>
      <c r="F775" t="s">
        <v>382</v>
      </c>
      <c r="G775" t="s">
        <v>432</v>
      </c>
      <c r="H775" t="s">
        <v>433</v>
      </c>
      <c r="I775" t="s">
        <v>434</v>
      </c>
      <c r="J775" t="s">
        <v>442</v>
      </c>
      <c r="K775" t="s">
        <v>584</v>
      </c>
    </row>
    <row r="776" spans="1:11">
      <c r="A776" t="s">
        <v>490</v>
      </c>
      <c r="B776" s="2">
        <v>0</v>
      </c>
      <c r="C776" t="s">
        <v>461</v>
      </c>
      <c r="D776" t="s">
        <v>439</v>
      </c>
      <c r="E776" t="s">
        <v>431</v>
      </c>
      <c r="F776" t="s">
        <v>439</v>
      </c>
      <c r="G776" t="s">
        <v>432</v>
      </c>
      <c r="H776" t="s">
        <v>433</v>
      </c>
      <c r="I776" t="s">
        <v>434</v>
      </c>
      <c r="J776" t="s">
        <v>435</v>
      </c>
    </row>
    <row r="777" spans="1:11">
      <c r="A777" t="s">
        <v>490</v>
      </c>
      <c r="B777" s="2">
        <v>53.338999999999999</v>
      </c>
      <c r="C777" t="s">
        <v>50</v>
      </c>
      <c r="D777" t="s">
        <v>447</v>
      </c>
      <c r="E777" t="s">
        <v>431</v>
      </c>
      <c r="F777" t="s">
        <v>12</v>
      </c>
      <c r="G777" t="s">
        <v>432</v>
      </c>
      <c r="H777" t="s">
        <v>433</v>
      </c>
      <c r="I777" t="s">
        <v>434</v>
      </c>
      <c r="J777" t="s">
        <v>435</v>
      </c>
    </row>
    <row r="778" spans="1:11">
      <c r="A778" t="s">
        <v>490</v>
      </c>
      <c r="B778" s="2">
        <v>330867.46620000002</v>
      </c>
      <c r="C778" t="s">
        <v>50</v>
      </c>
      <c r="D778" t="s">
        <v>447</v>
      </c>
      <c r="E778" t="s">
        <v>431</v>
      </c>
      <c r="F778" t="s">
        <v>12</v>
      </c>
      <c r="G778" t="s">
        <v>432</v>
      </c>
      <c r="H778" t="s">
        <v>433</v>
      </c>
      <c r="I778" t="s">
        <v>434</v>
      </c>
      <c r="J778" t="s">
        <v>442</v>
      </c>
      <c r="K778" t="s">
        <v>443</v>
      </c>
    </row>
    <row r="779" spans="1:11">
      <c r="A779" t="s">
        <v>490</v>
      </c>
      <c r="B779" s="2">
        <v>695884.56629999995</v>
      </c>
      <c r="C779" t="s">
        <v>50</v>
      </c>
      <c r="D779" t="s">
        <v>447</v>
      </c>
      <c r="E779" t="s">
        <v>431</v>
      </c>
      <c r="F779" t="s">
        <v>12</v>
      </c>
      <c r="G779" t="s">
        <v>432</v>
      </c>
      <c r="H779" t="s">
        <v>433</v>
      </c>
      <c r="I779" t="s">
        <v>434</v>
      </c>
      <c r="J779" t="s">
        <v>442</v>
      </c>
      <c r="K779" t="s">
        <v>444</v>
      </c>
    </row>
    <row r="780" spans="1:11">
      <c r="A780" t="s">
        <v>490</v>
      </c>
      <c r="B780" s="2">
        <v>1159807.6105</v>
      </c>
      <c r="C780" t="s">
        <v>50</v>
      </c>
      <c r="D780" t="s">
        <v>447</v>
      </c>
      <c r="E780" t="s">
        <v>431</v>
      </c>
      <c r="F780" t="s">
        <v>12</v>
      </c>
      <c r="G780" t="s">
        <v>432</v>
      </c>
      <c r="H780" t="s">
        <v>433</v>
      </c>
      <c r="I780" t="s">
        <v>434</v>
      </c>
      <c r="J780" t="s">
        <v>442</v>
      </c>
      <c r="K780" t="s">
        <v>584</v>
      </c>
    </row>
    <row r="781" spans="1:11">
      <c r="A781" t="s">
        <v>490</v>
      </c>
      <c r="B781" s="2">
        <v>64.337800000000001</v>
      </c>
      <c r="C781" t="s">
        <v>453</v>
      </c>
      <c r="D781" t="s">
        <v>440</v>
      </c>
      <c r="E781" t="s">
        <v>431</v>
      </c>
      <c r="F781" t="s">
        <v>441</v>
      </c>
      <c r="G781" t="s">
        <v>432</v>
      </c>
      <c r="H781" t="s">
        <v>433</v>
      </c>
      <c r="I781" t="s">
        <v>434</v>
      </c>
      <c r="J781" t="s">
        <v>435</v>
      </c>
    </row>
    <row r="782" spans="1:11">
      <c r="A782" t="s">
        <v>490</v>
      </c>
      <c r="B782" s="2">
        <v>399998.93969999999</v>
      </c>
      <c r="C782" t="s">
        <v>453</v>
      </c>
      <c r="D782" t="s">
        <v>440</v>
      </c>
      <c r="E782" t="s">
        <v>431</v>
      </c>
      <c r="F782" t="s">
        <v>441</v>
      </c>
      <c r="G782" t="s">
        <v>432</v>
      </c>
      <c r="H782" t="s">
        <v>433</v>
      </c>
      <c r="I782" t="s">
        <v>434</v>
      </c>
      <c r="J782" t="s">
        <v>442</v>
      </c>
      <c r="K782" t="s">
        <v>443</v>
      </c>
    </row>
    <row r="783" spans="1:11">
      <c r="A783" t="s">
        <v>490</v>
      </c>
      <c r="B783" s="2">
        <v>840863.55929999996</v>
      </c>
      <c r="C783" t="s">
        <v>453</v>
      </c>
      <c r="D783" t="s">
        <v>440</v>
      </c>
      <c r="E783" t="s">
        <v>431</v>
      </c>
      <c r="F783" t="s">
        <v>441</v>
      </c>
      <c r="G783" t="s">
        <v>432</v>
      </c>
      <c r="H783" t="s">
        <v>433</v>
      </c>
      <c r="I783" t="s">
        <v>434</v>
      </c>
      <c r="J783" t="s">
        <v>442</v>
      </c>
      <c r="K783" t="s">
        <v>444</v>
      </c>
    </row>
    <row r="784" spans="1:11">
      <c r="A784" t="s">
        <v>490</v>
      </c>
      <c r="B784" s="2">
        <v>1401439.2655</v>
      </c>
      <c r="C784" t="s">
        <v>453</v>
      </c>
      <c r="D784" t="s">
        <v>440</v>
      </c>
      <c r="E784" t="s">
        <v>431</v>
      </c>
      <c r="F784" t="s">
        <v>441</v>
      </c>
      <c r="G784" t="s">
        <v>432</v>
      </c>
      <c r="H784" t="s">
        <v>433</v>
      </c>
      <c r="I784" t="s">
        <v>434</v>
      </c>
      <c r="J784" t="s">
        <v>442</v>
      </c>
      <c r="K784" t="s">
        <v>584</v>
      </c>
    </row>
    <row r="785" spans="1:11">
      <c r="A785" t="s">
        <v>490</v>
      </c>
      <c r="B785" s="2">
        <v>0</v>
      </c>
      <c r="C785" t="s">
        <v>436</v>
      </c>
      <c r="D785" t="s">
        <v>486</v>
      </c>
      <c r="E785" t="s">
        <v>431</v>
      </c>
      <c r="F785" t="s">
        <v>487</v>
      </c>
      <c r="G785" t="s">
        <v>432</v>
      </c>
      <c r="H785" t="s">
        <v>433</v>
      </c>
      <c r="I785" t="s">
        <v>434</v>
      </c>
      <c r="J785" t="s">
        <v>435</v>
      </c>
    </row>
    <row r="786" spans="1:11">
      <c r="A786" t="s">
        <v>490</v>
      </c>
      <c r="B786" s="2">
        <v>44.773600000000002</v>
      </c>
      <c r="C786" t="s">
        <v>449</v>
      </c>
      <c r="D786" t="s">
        <v>447</v>
      </c>
      <c r="E786" t="s">
        <v>431</v>
      </c>
      <c r="F786" t="s">
        <v>12</v>
      </c>
      <c r="G786" t="s">
        <v>432</v>
      </c>
      <c r="H786" t="s">
        <v>433</v>
      </c>
      <c r="I786" t="s">
        <v>434</v>
      </c>
      <c r="J786" t="s">
        <v>435</v>
      </c>
    </row>
    <row r="787" spans="1:11">
      <c r="A787" t="s">
        <v>490</v>
      </c>
      <c r="B787" s="2">
        <v>277538.16759999999</v>
      </c>
      <c r="C787" t="s">
        <v>449</v>
      </c>
      <c r="D787" t="s">
        <v>447</v>
      </c>
      <c r="E787" t="s">
        <v>431</v>
      </c>
      <c r="F787" t="s">
        <v>12</v>
      </c>
      <c r="G787" t="s">
        <v>432</v>
      </c>
      <c r="H787" t="s">
        <v>433</v>
      </c>
      <c r="I787" t="s">
        <v>434</v>
      </c>
      <c r="J787" t="s">
        <v>442</v>
      </c>
      <c r="K787" t="s">
        <v>443</v>
      </c>
    </row>
    <row r="788" spans="1:11">
      <c r="A788" t="s">
        <v>490</v>
      </c>
      <c r="B788" s="2">
        <v>584490.67000000004</v>
      </c>
      <c r="C788" t="s">
        <v>449</v>
      </c>
      <c r="D788" t="s">
        <v>447</v>
      </c>
      <c r="E788" t="s">
        <v>431</v>
      </c>
      <c r="F788" t="s">
        <v>12</v>
      </c>
      <c r="G788" t="s">
        <v>432</v>
      </c>
      <c r="H788" t="s">
        <v>433</v>
      </c>
      <c r="I788" t="s">
        <v>434</v>
      </c>
      <c r="J788" t="s">
        <v>442</v>
      </c>
      <c r="K788" t="s">
        <v>444</v>
      </c>
    </row>
    <row r="789" spans="1:11">
      <c r="A789" t="s">
        <v>490</v>
      </c>
      <c r="B789" s="2">
        <v>974152.7389</v>
      </c>
      <c r="C789" t="s">
        <v>449</v>
      </c>
      <c r="D789" t="s">
        <v>447</v>
      </c>
      <c r="E789" t="s">
        <v>431</v>
      </c>
      <c r="F789" t="s">
        <v>12</v>
      </c>
      <c r="G789" t="s">
        <v>432</v>
      </c>
      <c r="H789" t="s">
        <v>433</v>
      </c>
      <c r="I789" t="s">
        <v>434</v>
      </c>
      <c r="J789" t="s">
        <v>442</v>
      </c>
      <c r="K789" t="s">
        <v>584</v>
      </c>
    </row>
    <row r="790" spans="1:11">
      <c r="A790" t="s">
        <v>490</v>
      </c>
      <c r="B790" s="2">
        <v>0</v>
      </c>
      <c r="C790" t="s">
        <v>465</v>
      </c>
      <c r="D790" t="s">
        <v>430</v>
      </c>
      <c r="E790" t="s">
        <v>431</v>
      </c>
      <c r="F790" t="s">
        <v>430</v>
      </c>
      <c r="G790" t="s">
        <v>432</v>
      </c>
      <c r="H790" t="s">
        <v>433</v>
      </c>
      <c r="I790" t="s">
        <v>434</v>
      </c>
      <c r="J790" t="s">
        <v>435</v>
      </c>
    </row>
    <row r="791" spans="1:11">
      <c r="A791" t="s">
        <v>490</v>
      </c>
      <c r="B791" s="2">
        <v>76.699200000000005</v>
      </c>
      <c r="C791" t="s">
        <v>471</v>
      </c>
      <c r="D791" t="s">
        <v>440</v>
      </c>
      <c r="E791" t="s">
        <v>431</v>
      </c>
      <c r="F791" t="s">
        <v>441</v>
      </c>
      <c r="G791" t="s">
        <v>432</v>
      </c>
      <c r="H791" t="s">
        <v>433</v>
      </c>
      <c r="I791" t="s">
        <v>434</v>
      </c>
      <c r="J791" t="s">
        <v>435</v>
      </c>
    </row>
    <row r="792" spans="1:11">
      <c r="A792" t="s">
        <v>490</v>
      </c>
      <c r="B792" s="2">
        <v>476926.86660000001</v>
      </c>
      <c r="C792" t="s">
        <v>471</v>
      </c>
      <c r="D792" t="s">
        <v>440</v>
      </c>
      <c r="E792" t="s">
        <v>431</v>
      </c>
      <c r="F792" t="s">
        <v>441</v>
      </c>
      <c r="G792" t="s">
        <v>432</v>
      </c>
      <c r="H792" t="s">
        <v>433</v>
      </c>
      <c r="I792" t="s">
        <v>434</v>
      </c>
      <c r="J792" t="s">
        <v>442</v>
      </c>
      <c r="K792" t="s">
        <v>443</v>
      </c>
    </row>
    <row r="793" spans="1:11">
      <c r="A793" t="s">
        <v>490</v>
      </c>
      <c r="B793" s="2">
        <v>1003318.872</v>
      </c>
      <c r="C793" t="s">
        <v>471</v>
      </c>
      <c r="D793" t="s">
        <v>440</v>
      </c>
      <c r="E793" t="s">
        <v>431</v>
      </c>
      <c r="F793" t="s">
        <v>441</v>
      </c>
      <c r="G793" t="s">
        <v>432</v>
      </c>
      <c r="H793" t="s">
        <v>433</v>
      </c>
      <c r="I793" t="s">
        <v>434</v>
      </c>
      <c r="J793" t="s">
        <v>442</v>
      </c>
      <c r="K793" t="s">
        <v>444</v>
      </c>
    </row>
    <row r="794" spans="1:11">
      <c r="A794" t="s">
        <v>490</v>
      </c>
      <c r="B794" s="2">
        <v>1671185.8463999999</v>
      </c>
      <c r="C794" t="s">
        <v>471</v>
      </c>
      <c r="D794" t="s">
        <v>440</v>
      </c>
      <c r="E794" t="s">
        <v>431</v>
      </c>
      <c r="F794" t="s">
        <v>441</v>
      </c>
      <c r="G794" t="s">
        <v>432</v>
      </c>
      <c r="H794" t="s">
        <v>433</v>
      </c>
      <c r="I794" t="s">
        <v>434</v>
      </c>
      <c r="J794" t="s">
        <v>442</v>
      </c>
      <c r="K794" t="s">
        <v>584</v>
      </c>
    </row>
    <row r="795" spans="1:11">
      <c r="A795" t="s">
        <v>490</v>
      </c>
      <c r="B795" s="2">
        <v>53.728400000000001</v>
      </c>
      <c r="C795" t="s">
        <v>472</v>
      </c>
      <c r="D795" t="s">
        <v>447</v>
      </c>
      <c r="E795" t="s">
        <v>431</v>
      </c>
      <c r="F795" t="s">
        <v>12</v>
      </c>
      <c r="G795" t="s">
        <v>432</v>
      </c>
      <c r="H795" t="s">
        <v>433</v>
      </c>
      <c r="I795" t="s">
        <v>434</v>
      </c>
      <c r="J795" t="s">
        <v>435</v>
      </c>
    </row>
    <row r="796" spans="1:11">
      <c r="A796" t="s">
        <v>490</v>
      </c>
      <c r="B796" s="2">
        <v>332960.14720000001</v>
      </c>
      <c r="C796" t="s">
        <v>472</v>
      </c>
      <c r="D796" t="s">
        <v>447</v>
      </c>
      <c r="E796" t="s">
        <v>431</v>
      </c>
      <c r="F796" t="s">
        <v>12</v>
      </c>
      <c r="G796" t="s">
        <v>432</v>
      </c>
      <c r="H796" t="s">
        <v>433</v>
      </c>
      <c r="I796" t="s">
        <v>434</v>
      </c>
      <c r="J796" t="s">
        <v>442</v>
      </c>
      <c r="K796" t="s">
        <v>443</v>
      </c>
    </row>
    <row r="797" spans="1:11">
      <c r="A797" t="s">
        <v>490</v>
      </c>
      <c r="B797" s="2">
        <v>700872.9338</v>
      </c>
      <c r="C797" t="s">
        <v>472</v>
      </c>
      <c r="D797" t="s">
        <v>447</v>
      </c>
      <c r="E797" t="s">
        <v>431</v>
      </c>
      <c r="F797" t="s">
        <v>12</v>
      </c>
      <c r="G797" t="s">
        <v>432</v>
      </c>
      <c r="H797" t="s">
        <v>433</v>
      </c>
      <c r="I797" t="s">
        <v>434</v>
      </c>
      <c r="J797" t="s">
        <v>442</v>
      </c>
      <c r="K797" t="s">
        <v>444</v>
      </c>
    </row>
    <row r="798" spans="1:11">
      <c r="A798" t="s">
        <v>490</v>
      </c>
      <c r="B798" s="2">
        <v>1168119.9341</v>
      </c>
      <c r="C798" t="s">
        <v>472</v>
      </c>
      <c r="D798" t="s">
        <v>447</v>
      </c>
      <c r="E798" t="s">
        <v>431</v>
      </c>
      <c r="F798" t="s">
        <v>12</v>
      </c>
      <c r="G798" t="s">
        <v>432</v>
      </c>
      <c r="H798" t="s">
        <v>433</v>
      </c>
      <c r="I798" t="s">
        <v>434</v>
      </c>
      <c r="J798" t="s">
        <v>442</v>
      </c>
      <c r="K798" t="s">
        <v>584</v>
      </c>
    </row>
    <row r="799" spans="1:11">
      <c r="A799" t="s">
        <v>490</v>
      </c>
      <c r="B799" s="2">
        <v>51.927700000000002</v>
      </c>
      <c r="C799" t="s">
        <v>454</v>
      </c>
      <c r="D799" t="s">
        <v>447</v>
      </c>
      <c r="E799" t="s">
        <v>431</v>
      </c>
      <c r="F799" t="s">
        <v>12</v>
      </c>
      <c r="G799" t="s">
        <v>432</v>
      </c>
      <c r="H799" t="s">
        <v>433</v>
      </c>
      <c r="I799" t="s">
        <v>434</v>
      </c>
      <c r="J799" t="s">
        <v>435</v>
      </c>
    </row>
    <row r="800" spans="1:11">
      <c r="A800" t="s">
        <v>490</v>
      </c>
      <c r="B800" s="2">
        <v>323109.94640000002</v>
      </c>
      <c r="C800" t="s">
        <v>454</v>
      </c>
      <c r="D800" t="s">
        <v>447</v>
      </c>
      <c r="E800" t="s">
        <v>431</v>
      </c>
      <c r="F800" t="s">
        <v>12</v>
      </c>
      <c r="G800" t="s">
        <v>432</v>
      </c>
      <c r="H800" t="s">
        <v>433</v>
      </c>
      <c r="I800" t="s">
        <v>434</v>
      </c>
      <c r="J800" t="s">
        <v>442</v>
      </c>
      <c r="K800" t="s">
        <v>443</v>
      </c>
    </row>
    <row r="801" spans="1:11">
      <c r="A801" t="s">
        <v>490</v>
      </c>
      <c r="B801" s="2">
        <v>679517.85419999994</v>
      </c>
      <c r="C801" t="s">
        <v>454</v>
      </c>
      <c r="D801" t="s">
        <v>447</v>
      </c>
      <c r="E801" t="s">
        <v>431</v>
      </c>
      <c r="F801" t="s">
        <v>12</v>
      </c>
      <c r="G801" t="s">
        <v>432</v>
      </c>
      <c r="H801" t="s">
        <v>433</v>
      </c>
      <c r="I801" t="s">
        <v>434</v>
      </c>
      <c r="J801" t="s">
        <v>442</v>
      </c>
      <c r="K801" t="s">
        <v>444</v>
      </c>
    </row>
    <row r="802" spans="1:11">
      <c r="A802" t="s">
        <v>490</v>
      </c>
      <c r="B802" s="2">
        <v>1132529.757</v>
      </c>
      <c r="C802" t="s">
        <v>454</v>
      </c>
      <c r="D802" t="s">
        <v>447</v>
      </c>
      <c r="E802" t="s">
        <v>431</v>
      </c>
      <c r="F802" t="s">
        <v>12</v>
      </c>
      <c r="G802" t="s">
        <v>432</v>
      </c>
      <c r="H802" t="s">
        <v>433</v>
      </c>
      <c r="I802" t="s">
        <v>434</v>
      </c>
      <c r="J802" t="s">
        <v>442</v>
      </c>
      <c r="K802" t="s">
        <v>584</v>
      </c>
    </row>
    <row r="803" spans="1:11">
      <c r="A803" t="s">
        <v>490</v>
      </c>
      <c r="B803" s="2">
        <v>52.860100000000003</v>
      </c>
      <c r="C803" t="s">
        <v>475</v>
      </c>
      <c r="D803" t="s">
        <v>451</v>
      </c>
      <c r="E803" t="s">
        <v>431</v>
      </c>
      <c r="F803" t="s">
        <v>381</v>
      </c>
      <c r="G803" t="s">
        <v>432</v>
      </c>
      <c r="H803" t="s">
        <v>433</v>
      </c>
      <c r="I803" t="s">
        <v>434</v>
      </c>
      <c r="J803" t="s">
        <v>435</v>
      </c>
    </row>
    <row r="804" spans="1:11">
      <c r="A804" t="s">
        <v>490</v>
      </c>
      <c r="B804" s="2">
        <v>327908.51260000002</v>
      </c>
      <c r="C804" t="s">
        <v>475</v>
      </c>
      <c r="D804" t="s">
        <v>451</v>
      </c>
      <c r="E804" t="s">
        <v>431</v>
      </c>
      <c r="F804" t="s">
        <v>381</v>
      </c>
      <c r="G804" t="s">
        <v>432</v>
      </c>
      <c r="H804" t="s">
        <v>433</v>
      </c>
      <c r="I804" t="s">
        <v>434</v>
      </c>
      <c r="J804" t="s">
        <v>442</v>
      </c>
      <c r="K804" t="s">
        <v>443</v>
      </c>
    </row>
    <row r="805" spans="1:11">
      <c r="A805" t="s">
        <v>490</v>
      </c>
      <c r="B805" s="2">
        <v>689596.78989999997</v>
      </c>
      <c r="C805" t="s">
        <v>475</v>
      </c>
      <c r="D805" t="s">
        <v>451</v>
      </c>
      <c r="E805" t="s">
        <v>431</v>
      </c>
      <c r="F805" t="s">
        <v>381</v>
      </c>
      <c r="G805" t="s">
        <v>432</v>
      </c>
      <c r="H805" t="s">
        <v>433</v>
      </c>
      <c r="I805" t="s">
        <v>434</v>
      </c>
      <c r="J805" t="s">
        <v>442</v>
      </c>
      <c r="K805" t="s">
        <v>444</v>
      </c>
    </row>
    <row r="806" spans="1:11">
      <c r="A806" t="s">
        <v>490</v>
      </c>
      <c r="B806" s="2">
        <v>44.833500000000001</v>
      </c>
      <c r="C806" t="s">
        <v>484</v>
      </c>
      <c r="D806" t="s">
        <v>451</v>
      </c>
      <c r="E806" t="s">
        <v>431</v>
      </c>
      <c r="F806" t="s">
        <v>381</v>
      </c>
      <c r="G806" t="s">
        <v>432</v>
      </c>
      <c r="H806" t="s">
        <v>433</v>
      </c>
      <c r="I806" t="s">
        <v>434</v>
      </c>
      <c r="J806" t="s">
        <v>435</v>
      </c>
    </row>
    <row r="807" spans="1:11">
      <c r="A807" t="s">
        <v>490</v>
      </c>
      <c r="B807" s="2">
        <v>278112.43819999998</v>
      </c>
      <c r="C807" t="s">
        <v>484</v>
      </c>
      <c r="D807" t="s">
        <v>451</v>
      </c>
      <c r="E807" t="s">
        <v>431</v>
      </c>
      <c r="F807" t="s">
        <v>381</v>
      </c>
      <c r="G807" t="s">
        <v>432</v>
      </c>
      <c r="H807" t="s">
        <v>433</v>
      </c>
      <c r="I807" t="s">
        <v>434</v>
      </c>
      <c r="J807" t="s">
        <v>442</v>
      </c>
      <c r="K807" t="s">
        <v>443</v>
      </c>
    </row>
    <row r="808" spans="1:11">
      <c r="A808" t="s">
        <v>490</v>
      </c>
      <c r="B808" s="2">
        <v>584884.87269999995</v>
      </c>
      <c r="C808" t="s">
        <v>484</v>
      </c>
      <c r="D808" t="s">
        <v>451</v>
      </c>
      <c r="E808" t="s">
        <v>431</v>
      </c>
      <c r="F808" t="s">
        <v>381</v>
      </c>
      <c r="G808" t="s">
        <v>432</v>
      </c>
      <c r="H808" t="s">
        <v>433</v>
      </c>
      <c r="I808" t="s">
        <v>434</v>
      </c>
      <c r="J808" t="s">
        <v>442</v>
      </c>
      <c r="K808" t="s">
        <v>444</v>
      </c>
    </row>
    <row r="809" spans="1:11">
      <c r="A809" t="s">
        <v>490</v>
      </c>
      <c r="B809" s="2">
        <v>0</v>
      </c>
      <c r="C809" t="s">
        <v>462</v>
      </c>
      <c r="D809" t="s">
        <v>439</v>
      </c>
      <c r="E809" t="s">
        <v>431</v>
      </c>
      <c r="F809" t="s">
        <v>439</v>
      </c>
      <c r="G809" t="s">
        <v>432</v>
      </c>
      <c r="H809" t="s">
        <v>433</v>
      </c>
      <c r="I809" t="s">
        <v>434</v>
      </c>
      <c r="J809" t="s">
        <v>435</v>
      </c>
    </row>
    <row r="810" spans="1:11">
      <c r="A810" t="s">
        <v>490</v>
      </c>
      <c r="B810" s="2">
        <v>0</v>
      </c>
      <c r="C810" t="s">
        <v>472</v>
      </c>
      <c r="D810" t="s">
        <v>470</v>
      </c>
      <c r="E810" t="s">
        <v>431</v>
      </c>
      <c r="F810" t="s">
        <v>470</v>
      </c>
      <c r="G810" t="s">
        <v>432</v>
      </c>
      <c r="H810" t="s">
        <v>433</v>
      </c>
      <c r="I810" t="s">
        <v>434</v>
      </c>
      <c r="J810" t="s">
        <v>435</v>
      </c>
    </row>
    <row r="811" spans="1:11">
      <c r="A811" t="s">
        <v>490</v>
      </c>
      <c r="B811" s="2">
        <v>72.708500000000001</v>
      </c>
      <c r="C811" t="s">
        <v>465</v>
      </c>
      <c r="D811" t="s">
        <v>440</v>
      </c>
      <c r="E811" t="s">
        <v>431</v>
      </c>
      <c r="F811" t="s">
        <v>441</v>
      </c>
      <c r="G811" t="s">
        <v>432</v>
      </c>
      <c r="H811" t="s">
        <v>433</v>
      </c>
      <c r="I811" t="s">
        <v>434</v>
      </c>
      <c r="J811" t="s">
        <v>435</v>
      </c>
    </row>
    <row r="812" spans="1:11">
      <c r="A812" t="s">
        <v>490</v>
      </c>
      <c r="B812" s="2">
        <v>451999.62920000002</v>
      </c>
      <c r="C812" t="s">
        <v>465</v>
      </c>
      <c r="D812" t="s">
        <v>440</v>
      </c>
      <c r="E812" t="s">
        <v>431</v>
      </c>
      <c r="F812" t="s">
        <v>441</v>
      </c>
      <c r="G812" t="s">
        <v>432</v>
      </c>
      <c r="H812" t="s">
        <v>433</v>
      </c>
      <c r="I812" t="s">
        <v>434</v>
      </c>
      <c r="J812" t="s">
        <v>442</v>
      </c>
      <c r="K812" t="s">
        <v>443</v>
      </c>
    </row>
    <row r="813" spans="1:11">
      <c r="A813" t="s">
        <v>490</v>
      </c>
      <c r="B813" s="2">
        <v>950885.04619999998</v>
      </c>
      <c r="C813" t="s">
        <v>465</v>
      </c>
      <c r="D813" t="s">
        <v>440</v>
      </c>
      <c r="E813" t="s">
        <v>431</v>
      </c>
      <c r="F813" t="s">
        <v>441</v>
      </c>
      <c r="G813" t="s">
        <v>432</v>
      </c>
      <c r="H813" t="s">
        <v>433</v>
      </c>
      <c r="I813" t="s">
        <v>434</v>
      </c>
      <c r="J813" t="s">
        <v>442</v>
      </c>
      <c r="K813" t="s">
        <v>444</v>
      </c>
    </row>
    <row r="814" spans="1:11">
      <c r="A814" t="s">
        <v>490</v>
      </c>
      <c r="B814" s="2">
        <v>1584806.7881</v>
      </c>
      <c r="C814" t="s">
        <v>465</v>
      </c>
      <c r="D814" t="s">
        <v>440</v>
      </c>
      <c r="E814" t="s">
        <v>431</v>
      </c>
      <c r="F814" t="s">
        <v>441</v>
      </c>
      <c r="G814" t="s">
        <v>432</v>
      </c>
      <c r="H814" t="s">
        <v>433</v>
      </c>
      <c r="I814" t="s">
        <v>434</v>
      </c>
      <c r="J814" t="s">
        <v>442</v>
      </c>
      <c r="K814" t="s">
        <v>584</v>
      </c>
    </row>
    <row r="815" spans="1:11">
      <c r="A815" t="s">
        <v>490</v>
      </c>
      <c r="B815" s="2">
        <v>48.764299999999999</v>
      </c>
      <c r="C815" t="s">
        <v>488</v>
      </c>
      <c r="D815" t="s">
        <v>451</v>
      </c>
      <c r="E815" t="s">
        <v>431</v>
      </c>
      <c r="F815" t="s">
        <v>381</v>
      </c>
      <c r="G815" t="s">
        <v>432</v>
      </c>
      <c r="H815" t="s">
        <v>433</v>
      </c>
      <c r="I815" t="s">
        <v>434</v>
      </c>
      <c r="J815" t="s">
        <v>435</v>
      </c>
    </row>
    <row r="816" spans="1:11">
      <c r="A816" t="s">
        <v>490</v>
      </c>
      <c r="B816" s="2">
        <v>302689.2732</v>
      </c>
      <c r="C816" t="s">
        <v>488</v>
      </c>
      <c r="D816" t="s">
        <v>451</v>
      </c>
      <c r="E816" t="s">
        <v>431</v>
      </c>
      <c r="F816" t="s">
        <v>381</v>
      </c>
      <c r="G816" t="s">
        <v>432</v>
      </c>
      <c r="H816" t="s">
        <v>433</v>
      </c>
      <c r="I816" t="s">
        <v>434</v>
      </c>
      <c r="J816" t="s">
        <v>442</v>
      </c>
      <c r="K816" t="s">
        <v>443</v>
      </c>
    </row>
    <row r="817" spans="1:11">
      <c r="A817" t="s">
        <v>490</v>
      </c>
      <c r="B817" s="2">
        <v>636924.49580000003</v>
      </c>
      <c r="C817" t="s">
        <v>488</v>
      </c>
      <c r="D817" t="s">
        <v>451</v>
      </c>
      <c r="E817" t="s">
        <v>431</v>
      </c>
      <c r="F817" t="s">
        <v>381</v>
      </c>
      <c r="G817" t="s">
        <v>432</v>
      </c>
      <c r="H817" t="s">
        <v>433</v>
      </c>
      <c r="I817" t="s">
        <v>434</v>
      </c>
      <c r="J817" t="s">
        <v>442</v>
      </c>
      <c r="K817" t="s">
        <v>444</v>
      </c>
    </row>
    <row r="818" spans="1:11">
      <c r="A818" t="s">
        <v>490</v>
      </c>
      <c r="B818" s="2">
        <v>0</v>
      </c>
      <c r="C818" t="s">
        <v>449</v>
      </c>
      <c r="D818" t="s">
        <v>458</v>
      </c>
      <c r="E818" t="s">
        <v>431</v>
      </c>
      <c r="F818" t="s">
        <v>458</v>
      </c>
      <c r="G818" t="s">
        <v>432</v>
      </c>
      <c r="H818" t="s">
        <v>433</v>
      </c>
      <c r="I818" t="s">
        <v>434</v>
      </c>
      <c r="J818" t="s">
        <v>435</v>
      </c>
    </row>
    <row r="819" spans="1:11">
      <c r="A819" t="s">
        <v>490</v>
      </c>
      <c r="B819" s="2">
        <v>64.337800000000001</v>
      </c>
      <c r="C819" t="s">
        <v>464</v>
      </c>
      <c r="D819" t="s">
        <v>440</v>
      </c>
      <c r="E819" t="s">
        <v>431</v>
      </c>
      <c r="F819" t="s">
        <v>441</v>
      </c>
      <c r="G819" t="s">
        <v>432</v>
      </c>
      <c r="H819" t="s">
        <v>433</v>
      </c>
      <c r="I819" t="s">
        <v>434</v>
      </c>
      <c r="J819" t="s">
        <v>435</v>
      </c>
    </row>
    <row r="820" spans="1:11">
      <c r="A820" t="s">
        <v>490</v>
      </c>
      <c r="B820" s="2">
        <v>399998.93969999999</v>
      </c>
      <c r="C820" t="s">
        <v>464</v>
      </c>
      <c r="D820" t="s">
        <v>440</v>
      </c>
      <c r="E820" t="s">
        <v>431</v>
      </c>
      <c r="F820" t="s">
        <v>441</v>
      </c>
      <c r="G820" t="s">
        <v>432</v>
      </c>
      <c r="H820" t="s">
        <v>433</v>
      </c>
      <c r="I820" t="s">
        <v>434</v>
      </c>
      <c r="J820" t="s">
        <v>442</v>
      </c>
      <c r="K820" t="s">
        <v>443</v>
      </c>
    </row>
    <row r="821" spans="1:11">
      <c r="A821" t="s">
        <v>490</v>
      </c>
      <c r="B821" s="2">
        <v>840863.55929999996</v>
      </c>
      <c r="C821" t="s">
        <v>464</v>
      </c>
      <c r="D821" t="s">
        <v>440</v>
      </c>
      <c r="E821" t="s">
        <v>431</v>
      </c>
      <c r="F821" t="s">
        <v>441</v>
      </c>
      <c r="G821" t="s">
        <v>432</v>
      </c>
      <c r="H821" t="s">
        <v>433</v>
      </c>
      <c r="I821" t="s">
        <v>434</v>
      </c>
      <c r="J821" t="s">
        <v>442</v>
      </c>
      <c r="K821" t="s">
        <v>444</v>
      </c>
    </row>
    <row r="822" spans="1:11">
      <c r="A822" t="s">
        <v>490</v>
      </c>
      <c r="B822" s="2">
        <v>1401439.2655</v>
      </c>
      <c r="C822" t="s">
        <v>464</v>
      </c>
      <c r="D822" t="s">
        <v>440</v>
      </c>
      <c r="E822" t="s">
        <v>431</v>
      </c>
      <c r="F822" t="s">
        <v>441</v>
      </c>
      <c r="G822" t="s">
        <v>432</v>
      </c>
      <c r="H822" t="s">
        <v>433</v>
      </c>
      <c r="I822" t="s">
        <v>434</v>
      </c>
      <c r="J822" t="s">
        <v>442</v>
      </c>
      <c r="K822" t="s">
        <v>584</v>
      </c>
    </row>
    <row r="823" spans="1:11">
      <c r="A823" t="s">
        <v>490</v>
      </c>
      <c r="B823" s="2">
        <v>0</v>
      </c>
      <c r="C823" t="s">
        <v>481</v>
      </c>
      <c r="D823" t="s">
        <v>439</v>
      </c>
      <c r="E823" t="s">
        <v>431</v>
      </c>
      <c r="F823" t="s">
        <v>439</v>
      </c>
      <c r="G823" t="s">
        <v>432</v>
      </c>
      <c r="H823" t="s">
        <v>433</v>
      </c>
      <c r="I823" t="s">
        <v>434</v>
      </c>
      <c r="J823" t="s">
        <v>435</v>
      </c>
    </row>
    <row r="824" spans="1:11">
      <c r="A824" t="s">
        <v>490</v>
      </c>
      <c r="B824" s="2">
        <v>0</v>
      </c>
      <c r="C824" t="s">
        <v>488</v>
      </c>
      <c r="D824" t="s">
        <v>439</v>
      </c>
      <c r="E824" t="s">
        <v>431</v>
      </c>
      <c r="F824" t="s">
        <v>439</v>
      </c>
      <c r="G824" t="s">
        <v>432</v>
      </c>
      <c r="H824" t="s">
        <v>433</v>
      </c>
      <c r="I824" t="s">
        <v>434</v>
      </c>
      <c r="J824" t="s">
        <v>435</v>
      </c>
    </row>
    <row r="825" spans="1:11">
      <c r="A825" t="s">
        <v>490</v>
      </c>
      <c r="B825" s="2">
        <v>0</v>
      </c>
      <c r="C825" t="s">
        <v>456</v>
      </c>
      <c r="D825" t="s">
        <v>439</v>
      </c>
      <c r="E825" t="s">
        <v>431</v>
      </c>
      <c r="F825" t="s">
        <v>439</v>
      </c>
      <c r="G825" t="s">
        <v>432</v>
      </c>
      <c r="H825" t="s">
        <v>433</v>
      </c>
      <c r="I825" t="s">
        <v>434</v>
      </c>
      <c r="J825" t="s">
        <v>435</v>
      </c>
    </row>
    <row r="826" spans="1:11">
      <c r="A826" t="s">
        <v>490</v>
      </c>
      <c r="B826" s="2">
        <v>0</v>
      </c>
      <c r="C826" t="s">
        <v>480</v>
      </c>
      <c r="D826" t="s">
        <v>439</v>
      </c>
      <c r="E826" t="s">
        <v>431</v>
      </c>
      <c r="F826" t="s">
        <v>439</v>
      </c>
      <c r="G826" t="s">
        <v>432</v>
      </c>
      <c r="H826" t="s">
        <v>433</v>
      </c>
      <c r="I826" t="s">
        <v>434</v>
      </c>
      <c r="J826" t="s">
        <v>435</v>
      </c>
    </row>
    <row r="827" spans="1:11">
      <c r="A827" t="s">
        <v>490</v>
      </c>
      <c r="B827" s="2">
        <v>74.655199999999994</v>
      </c>
      <c r="C827" t="s">
        <v>454</v>
      </c>
      <c r="D827" t="s">
        <v>440</v>
      </c>
      <c r="E827" t="s">
        <v>431</v>
      </c>
      <c r="F827" t="s">
        <v>441</v>
      </c>
      <c r="G827" t="s">
        <v>432</v>
      </c>
      <c r="H827" t="s">
        <v>433</v>
      </c>
      <c r="I827" t="s">
        <v>434</v>
      </c>
      <c r="J827" t="s">
        <v>435</v>
      </c>
    </row>
    <row r="828" spans="1:11">
      <c r="A828" t="s">
        <v>490</v>
      </c>
      <c r="B828" s="2">
        <v>464142.04570000002</v>
      </c>
      <c r="C828" t="s">
        <v>454</v>
      </c>
      <c r="D828" t="s">
        <v>440</v>
      </c>
      <c r="E828" t="s">
        <v>431</v>
      </c>
      <c r="F828" t="s">
        <v>441</v>
      </c>
      <c r="G828" t="s">
        <v>432</v>
      </c>
      <c r="H828" t="s">
        <v>433</v>
      </c>
      <c r="I828" t="s">
        <v>434</v>
      </c>
      <c r="J828" t="s">
        <v>442</v>
      </c>
      <c r="K828" t="s">
        <v>443</v>
      </c>
    </row>
    <row r="829" spans="1:11">
      <c r="A829" t="s">
        <v>490</v>
      </c>
      <c r="B829" s="2">
        <v>975851.21719999996</v>
      </c>
      <c r="C829" t="s">
        <v>454</v>
      </c>
      <c r="D829" t="s">
        <v>440</v>
      </c>
      <c r="E829" t="s">
        <v>431</v>
      </c>
      <c r="F829" t="s">
        <v>441</v>
      </c>
      <c r="G829" t="s">
        <v>432</v>
      </c>
      <c r="H829" t="s">
        <v>433</v>
      </c>
      <c r="I829" t="s">
        <v>434</v>
      </c>
      <c r="J829" t="s">
        <v>442</v>
      </c>
      <c r="K829" t="s">
        <v>444</v>
      </c>
    </row>
    <row r="830" spans="1:11">
      <c r="A830" t="s">
        <v>490</v>
      </c>
      <c r="B830" s="2">
        <v>1626421.9398000001</v>
      </c>
      <c r="C830" t="s">
        <v>454</v>
      </c>
      <c r="D830" t="s">
        <v>440</v>
      </c>
      <c r="E830" t="s">
        <v>431</v>
      </c>
      <c r="F830" t="s">
        <v>441</v>
      </c>
      <c r="G830" t="s">
        <v>432</v>
      </c>
      <c r="H830" t="s">
        <v>433</v>
      </c>
      <c r="I830" t="s">
        <v>434</v>
      </c>
      <c r="J830" t="s">
        <v>442</v>
      </c>
      <c r="K830" t="s">
        <v>584</v>
      </c>
    </row>
    <row r="831" spans="1:11">
      <c r="A831" t="s">
        <v>490</v>
      </c>
      <c r="B831" s="2">
        <v>48.764299999999999</v>
      </c>
      <c r="C831" t="s">
        <v>445</v>
      </c>
      <c r="D831" t="s">
        <v>451</v>
      </c>
      <c r="E831" t="s">
        <v>431</v>
      </c>
      <c r="F831" t="s">
        <v>381</v>
      </c>
      <c r="G831" t="s">
        <v>432</v>
      </c>
      <c r="H831" t="s">
        <v>433</v>
      </c>
      <c r="I831" t="s">
        <v>434</v>
      </c>
      <c r="J831" t="s">
        <v>435</v>
      </c>
    </row>
    <row r="832" spans="1:11">
      <c r="A832" t="s">
        <v>490</v>
      </c>
      <c r="B832" s="2">
        <v>302689.2732</v>
      </c>
      <c r="C832" t="s">
        <v>445</v>
      </c>
      <c r="D832" t="s">
        <v>451</v>
      </c>
      <c r="E832" t="s">
        <v>431</v>
      </c>
      <c r="F832" t="s">
        <v>381</v>
      </c>
      <c r="G832" t="s">
        <v>432</v>
      </c>
      <c r="H832" t="s">
        <v>433</v>
      </c>
      <c r="I832" t="s">
        <v>434</v>
      </c>
      <c r="J832" t="s">
        <v>442</v>
      </c>
      <c r="K832" t="s">
        <v>443</v>
      </c>
    </row>
    <row r="833" spans="1:11">
      <c r="A833" t="s">
        <v>490</v>
      </c>
      <c r="B833" s="2">
        <v>636924.49580000003</v>
      </c>
      <c r="C833" t="s">
        <v>445</v>
      </c>
      <c r="D833" t="s">
        <v>451</v>
      </c>
      <c r="E833" t="s">
        <v>431</v>
      </c>
      <c r="F833" t="s">
        <v>381</v>
      </c>
      <c r="G833" t="s">
        <v>432</v>
      </c>
      <c r="H833" t="s">
        <v>433</v>
      </c>
      <c r="I833" t="s">
        <v>434</v>
      </c>
      <c r="J833" t="s">
        <v>442</v>
      </c>
      <c r="K833" t="s">
        <v>444</v>
      </c>
    </row>
    <row r="834" spans="1:11">
      <c r="A834" t="s">
        <v>490</v>
      </c>
      <c r="B834" s="2">
        <v>0</v>
      </c>
      <c r="C834" t="s">
        <v>453</v>
      </c>
      <c r="D834" t="s">
        <v>458</v>
      </c>
      <c r="E834" t="s">
        <v>431</v>
      </c>
      <c r="F834" t="s">
        <v>458</v>
      </c>
      <c r="G834" t="s">
        <v>432</v>
      </c>
      <c r="H834" t="s">
        <v>433</v>
      </c>
      <c r="I834" t="s">
        <v>434</v>
      </c>
      <c r="J834" t="s">
        <v>435</v>
      </c>
    </row>
    <row r="835" spans="1:11">
      <c r="A835" t="s">
        <v>490</v>
      </c>
      <c r="B835" s="2">
        <v>0</v>
      </c>
      <c r="C835" t="s">
        <v>471</v>
      </c>
      <c r="D835" t="s">
        <v>458</v>
      </c>
      <c r="E835" t="s">
        <v>431</v>
      </c>
      <c r="F835" t="s">
        <v>458</v>
      </c>
      <c r="G835" t="s">
        <v>432</v>
      </c>
      <c r="H835" t="s">
        <v>433</v>
      </c>
      <c r="I835" t="s">
        <v>434</v>
      </c>
      <c r="J835" t="s">
        <v>435</v>
      </c>
    </row>
    <row r="836" spans="1:11">
      <c r="A836" t="s">
        <v>490</v>
      </c>
      <c r="B836" s="2">
        <v>0</v>
      </c>
      <c r="C836" t="s">
        <v>455</v>
      </c>
      <c r="D836" t="s">
        <v>439</v>
      </c>
      <c r="E836" t="s">
        <v>431</v>
      </c>
      <c r="F836" t="s">
        <v>439</v>
      </c>
      <c r="G836" t="s">
        <v>432</v>
      </c>
      <c r="H836" t="s">
        <v>433</v>
      </c>
      <c r="I836" t="s">
        <v>434</v>
      </c>
      <c r="J836" t="s">
        <v>435</v>
      </c>
    </row>
    <row r="837" spans="1:11">
      <c r="A837" t="s">
        <v>490</v>
      </c>
      <c r="B837" s="2">
        <v>0</v>
      </c>
      <c r="C837" t="s">
        <v>455</v>
      </c>
      <c r="D837" t="s">
        <v>430</v>
      </c>
      <c r="E837" t="s">
        <v>431</v>
      </c>
      <c r="F837" t="s">
        <v>430</v>
      </c>
      <c r="G837" t="s">
        <v>432</v>
      </c>
      <c r="H837" t="s">
        <v>433</v>
      </c>
      <c r="I837" t="s">
        <v>434</v>
      </c>
      <c r="J837" t="s">
        <v>435</v>
      </c>
    </row>
    <row r="838" spans="1:11">
      <c r="A838" t="s">
        <v>490</v>
      </c>
      <c r="B838" s="2">
        <v>44.871000000000002</v>
      </c>
      <c r="C838" t="s">
        <v>429</v>
      </c>
      <c r="D838" t="s">
        <v>451</v>
      </c>
      <c r="E838" t="s">
        <v>431</v>
      </c>
      <c r="F838" t="s">
        <v>381</v>
      </c>
      <c r="G838" t="s">
        <v>432</v>
      </c>
      <c r="H838" t="s">
        <v>433</v>
      </c>
      <c r="I838" t="s">
        <v>434</v>
      </c>
      <c r="J838" t="s">
        <v>435</v>
      </c>
    </row>
    <row r="839" spans="1:11">
      <c r="A839" t="s">
        <v>490</v>
      </c>
      <c r="B839" s="2">
        <v>278813.24300000002</v>
      </c>
      <c r="C839" t="s">
        <v>429</v>
      </c>
      <c r="D839" t="s">
        <v>451</v>
      </c>
      <c r="E839" t="s">
        <v>431</v>
      </c>
      <c r="F839" t="s">
        <v>381</v>
      </c>
      <c r="G839" t="s">
        <v>432</v>
      </c>
      <c r="H839" t="s">
        <v>433</v>
      </c>
      <c r="I839" t="s">
        <v>434</v>
      </c>
      <c r="J839" t="s">
        <v>442</v>
      </c>
      <c r="K839" t="s">
        <v>443</v>
      </c>
    </row>
    <row r="840" spans="1:11">
      <c r="A840" t="s">
        <v>490</v>
      </c>
      <c r="B840" s="2">
        <v>585765.74540000001</v>
      </c>
      <c r="C840" t="s">
        <v>429</v>
      </c>
      <c r="D840" t="s">
        <v>451</v>
      </c>
      <c r="E840" t="s">
        <v>431</v>
      </c>
      <c r="F840" t="s">
        <v>381</v>
      </c>
      <c r="G840" t="s">
        <v>432</v>
      </c>
      <c r="H840" t="s">
        <v>433</v>
      </c>
      <c r="I840" t="s">
        <v>434</v>
      </c>
      <c r="J840" t="s">
        <v>442</v>
      </c>
      <c r="K840" t="s">
        <v>444</v>
      </c>
    </row>
    <row r="841" spans="1:11">
      <c r="A841" t="s">
        <v>490</v>
      </c>
      <c r="B841" s="2">
        <v>0</v>
      </c>
      <c r="C841" t="s">
        <v>463</v>
      </c>
      <c r="D841" t="s">
        <v>430</v>
      </c>
      <c r="E841" t="s">
        <v>431</v>
      </c>
      <c r="F841" t="s">
        <v>430</v>
      </c>
      <c r="G841" t="s">
        <v>432</v>
      </c>
      <c r="H841" t="s">
        <v>433</v>
      </c>
      <c r="I841" t="s">
        <v>434</v>
      </c>
      <c r="J841" t="s">
        <v>435</v>
      </c>
    </row>
    <row r="842" spans="1:11">
      <c r="A842" t="s">
        <v>490</v>
      </c>
      <c r="B842" s="2">
        <v>50.856999999999999</v>
      </c>
      <c r="C842" t="s">
        <v>485</v>
      </c>
      <c r="D842" t="s">
        <v>451</v>
      </c>
      <c r="E842" t="s">
        <v>431</v>
      </c>
      <c r="F842" t="s">
        <v>381</v>
      </c>
      <c r="G842" t="s">
        <v>432</v>
      </c>
      <c r="H842" t="s">
        <v>433</v>
      </c>
      <c r="I842" t="s">
        <v>434</v>
      </c>
      <c r="J842" t="s">
        <v>435</v>
      </c>
    </row>
    <row r="843" spans="1:11">
      <c r="A843" t="s">
        <v>490</v>
      </c>
      <c r="B843" s="2">
        <v>315478.9608</v>
      </c>
      <c r="C843" t="s">
        <v>485</v>
      </c>
      <c r="D843" t="s">
        <v>451</v>
      </c>
      <c r="E843" t="s">
        <v>431</v>
      </c>
      <c r="F843" t="s">
        <v>381</v>
      </c>
      <c r="G843" t="s">
        <v>432</v>
      </c>
      <c r="H843" t="s">
        <v>433</v>
      </c>
      <c r="I843" t="s">
        <v>434</v>
      </c>
      <c r="J843" t="s">
        <v>442</v>
      </c>
      <c r="K843" t="s">
        <v>443</v>
      </c>
    </row>
    <row r="844" spans="1:11">
      <c r="A844" t="s">
        <v>490</v>
      </c>
      <c r="B844" s="2">
        <v>663530.74470000004</v>
      </c>
      <c r="C844" t="s">
        <v>485</v>
      </c>
      <c r="D844" t="s">
        <v>451</v>
      </c>
      <c r="E844" t="s">
        <v>431</v>
      </c>
      <c r="F844" t="s">
        <v>381</v>
      </c>
      <c r="G844" t="s">
        <v>432</v>
      </c>
      <c r="H844" t="s">
        <v>433</v>
      </c>
      <c r="I844" t="s">
        <v>434</v>
      </c>
      <c r="J844" t="s">
        <v>442</v>
      </c>
      <c r="K844" t="s">
        <v>444</v>
      </c>
    </row>
    <row r="845" spans="1:11">
      <c r="A845" t="s">
        <v>491</v>
      </c>
      <c r="B845" s="2">
        <v>0</v>
      </c>
      <c r="C845" t="s">
        <v>429</v>
      </c>
      <c r="D845" t="s">
        <v>430</v>
      </c>
      <c r="E845" t="s">
        <v>431</v>
      </c>
      <c r="F845" t="s">
        <v>430</v>
      </c>
      <c r="G845" t="s">
        <v>432</v>
      </c>
      <c r="H845" t="s">
        <v>433</v>
      </c>
      <c r="I845" t="s">
        <v>434</v>
      </c>
      <c r="J845" t="s">
        <v>435</v>
      </c>
    </row>
    <row r="846" spans="1:11">
      <c r="A846" t="s">
        <v>491</v>
      </c>
      <c r="B846" s="2">
        <v>0</v>
      </c>
      <c r="C846" t="s">
        <v>436</v>
      </c>
      <c r="D846" t="s">
        <v>437</v>
      </c>
      <c r="E846" t="s">
        <v>431</v>
      </c>
      <c r="F846" t="s">
        <v>437</v>
      </c>
      <c r="G846" t="s">
        <v>432</v>
      </c>
      <c r="H846" t="s">
        <v>433</v>
      </c>
      <c r="I846" t="s">
        <v>434</v>
      </c>
      <c r="J846" t="s">
        <v>435</v>
      </c>
    </row>
    <row r="847" spans="1:11">
      <c r="A847" t="s">
        <v>491</v>
      </c>
      <c r="B847" s="2">
        <v>0</v>
      </c>
      <c r="C847" t="s">
        <v>438</v>
      </c>
      <c r="D847" t="s">
        <v>439</v>
      </c>
      <c r="E847" t="s">
        <v>431</v>
      </c>
      <c r="F847" t="s">
        <v>439</v>
      </c>
      <c r="G847" t="s">
        <v>432</v>
      </c>
      <c r="H847" t="s">
        <v>433</v>
      </c>
      <c r="I847" t="s">
        <v>434</v>
      </c>
      <c r="J847" t="s">
        <v>435</v>
      </c>
    </row>
    <row r="848" spans="1:11">
      <c r="A848" t="s">
        <v>491</v>
      </c>
      <c r="B848" s="2">
        <v>21.409199999999998</v>
      </c>
      <c r="C848" t="s">
        <v>50</v>
      </c>
      <c r="D848" t="s">
        <v>440</v>
      </c>
      <c r="E848" t="s">
        <v>431</v>
      </c>
      <c r="F848" t="s">
        <v>441</v>
      </c>
      <c r="G848" t="s">
        <v>432</v>
      </c>
      <c r="H848" t="s">
        <v>433</v>
      </c>
      <c r="I848" t="s">
        <v>434</v>
      </c>
      <c r="J848" t="s">
        <v>435</v>
      </c>
    </row>
    <row r="849" spans="1:11">
      <c r="A849" t="s">
        <v>491</v>
      </c>
      <c r="B849" s="2">
        <v>133103.64790000001</v>
      </c>
      <c r="C849" t="s">
        <v>50</v>
      </c>
      <c r="D849" t="s">
        <v>440</v>
      </c>
      <c r="E849" t="s">
        <v>431</v>
      </c>
      <c r="F849" t="s">
        <v>441</v>
      </c>
      <c r="G849" t="s">
        <v>432</v>
      </c>
      <c r="H849" t="s">
        <v>433</v>
      </c>
      <c r="I849" t="s">
        <v>434</v>
      </c>
      <c r="J849" t="s">
        <v>442</v>
      </c>
      <c r="K849" t="s">
        <v>443</v>
      </c>
    </row>
    <row r="850" spans="1:11">
      <c r="A850" t="s">
        <v>491</v>
      </c>
      <c r="B850" s="2">
        <v>279888.24570000003</v>
      </c>
      <c r="C850" t="s">
        <v>50</v>
      </c>
      <c r="D850" t="s">
        <v>440</v>
      </c>
      <c r="E850" t="s">
        <v>431</v>
      </c>
      <c r="F850" t="s">
        <v>441</v>
      </c>
      <c r="G850" t="s">
        <v>432</v>
      </c>
      <c r="H850" t="s">
        <v>433</v>
      </c>
      <c r="I850" t="s">
        <v>434</v>
      </c>
      <c r="J850" t="s">
        <v>442</v>
      </c>
      <c r="K850" t="s">
        <v>444</v>
      </c>
    </row>
    <row r="851" spans="1:11">
      <c r="A851" t="s">
        <v>491</v>
      </c>
      <c r="B851" s="2">
        <v>466480.86239999998</v>
      </c>
      <c r="C851" t="s">
        <v>50</v>
      </c>
      <c r="D851" t="s">
        <v>440</v>
      </c>
      <c r="E851" t="s">
        <v>431</v>
      </c>
      <c r="F851" t="s">
        <v>441</v>
      </c>
      <c r="G851" t="s">
        <v>432</v>
      </c>
      <c r="H851" t="s">
        <v>433</v>
      </c>
      <c r="I851" t="s">
        <v>434</v>
      </c>
      <c r="J851" t="s">
        <v>442</v>
      </c>
      <c r="K851" t="s">
        <v>584</v>
      </c>
    </row>
    <row r="852" spans="1:11">
      <c r="A852" t="s">
        <v>491</v>
      </c>
      <c r="B852" s="2">
        <v>0</v>
      </c>
      <c r="C852" t="s">
        <v>445</v>
      </c>
      <c r="D852" t="s">
        <v>439</v>
      </c>
      <c r="E852" t="s">
        <v>431</v>
      </c>
      <c r="F852" t="s">
        <v>439</v>
      </c>
      <c r="G852" t="s">
        <v>432</v>
      </c>
      <c r="H852" t="s">
        <v>433</v>
      </c>
      <c r="I852" t="s">
        <v>434</v>
      </c>
      <c r="J852" t="s">
        <v>435</v>
      </c>
    </row>
    <row r="853" spans="1:11">
      <c r="A853" t="s">
        <v>491</v>
      </c>
      <c r="B853" s="2">
        <v>16.387899999999998</v>
      </c>
      <c r="C853" t="s">
        <v>446</v>
      </c>
      <c r="D853" t="s">
        <v>447</v>
      </c>
      <c r="E853" t="s">
        <v>431</v>
      </c>
      <c r="F853" t="s">
        <v>12</v>
      </c>
      <c r="G853" t="s">
        <v>432</v>
      </c>
      <c r="H853" t="s">
        <v>433</v>
      </c>
      <c r="I853" t="s">
        <v>434</v>
      </c>
      <c r="J853" t="s">
        <v>435</v>
      </c>
    </row>
    <row r="854" spans="1:11">
      <c r="A854" t="s">
        <v>491</v>
      </c>
      <c r="B854" s="2">
        <v>101662.3226</v>
      </c>
      <c r="C854" t="s">
        <v>446</v>
      </c>
      <c r="D854" t="s">
        <v>447</v>
      </c>
      <c r="E854" t="s">
        <v>431</v>
      </c>
      <c r="F854" t="s">
        <v>12</v>
      </c>
      <c r="G854" t="s">
        <v>432</v>
      </c>
      <c r="H854" t="s">
        <v>433</v>
      </c>
      <c r="I854" t="s">
        <v>434</v>
      </c>
      <c r="J854" t="s">
        <v>442</v>
      </c>
      <c r="K854" t="s">
        <v>443</v>
      </c>
    </row>
    <row r="855" spans="1:11">
      <c r="A855" t="s">
        <v>491</v>
      </c>
      <c r="B855" s="2">
        <v>213807.8039</v>
      </c>
      <c r="C855" t="s">
        <v>446</v>
      </c>
      <c r="D855" t="s">
        <v>447</v>
      </c>
      <c r="E855" t="s">
        <v>431</v>
      </c>
      <c r="F855" t="s">
        <v>12</v>
      </c>
      <c r="G855" t="s">
        <v>432</v>
      </c>
      <c r="H855" t="s">
        <v>433</v>
      </c>
      <c r="I855" t="s">
        <v>434</v>
      </c>
      <c r="J855" t="s">
        <v>442</v>
      </c>
      <c r="K855" t="s">
        <v>444</v>
      </c>
    </row>
    <row r="856" spans="1:11">
      <c r="A856" t="s">
        <v>491</v>
      </c>
      <c r="B856" s="2">
        <v>356345.88709999999</v>
      </c>
      <c r="C856" t="s">
        <v>446</v>
      </c>
      <c r="D856" t="s">
        <v>447</v>
      </c>
      <c r="E856" t="s">
        <v>431</v>
      </c>
      <c r="F856" t="s">
        <v>12</v>
      </c>
      <c r="G856" t="s">
        <v>432</v>
      </c>
      <c r="H856" t="s">
        <v>433</v>
      </c>
      <c r="I856" t="s">
        <v>434</v>
      </c>
      <c r="J856" t="s">
        <v>442</v>
      </c>
      <c r="K856" t="s">
        <v>584</v>
      </c>
    </row>
    <row r="857" spans="1:11">
      <c r="A857" t="s">
        <v>491</v>
      </c>
      <c r="B857" s="2">
        <v>0</v>
      </c>
      <c r="C857" t="s">
        <v>448</v>
      </c>
      <c r="D857" t="s">
        <v>439</v>
      </c>
      <c r="E857" t="s">
        <v>431</v>
      </c>
      <c r="F857" t="s">
        <v>439</v>
      </c>
      <c r="G857" t="s">
        <v>432</v>
      </c>
      <c r="H857" t="s">
        <v>433</v>
      </c>
      <c r="I857" t="s">
        <v>434</v>
      </c>
      <c r="J857" t="s">
        <v>435</v>
      </c>
    </row>
    <row r="858" spans="1:11">
      <c r="A858" t="s">
        <v>491</v>
      </c>
      <c r="B858" s="2">
        <v>17.9587</v>
      </c>
      <c r="C858" t="s">
        <v>449</v>
      </c>
      <c r="D858" t="s">
        <v>440</v>
      </c>
      <c r="E858" t="s">
        <v>431</v>
      </c>
      <c r="F858" t="s">
        <v>441</v>
      </c>
      <c r="G858" t="s">
        <v>432</v>
      </c>
      <c r="H858" t="s">
        <v>433</v>
      </c>
      <c r="I858" t="s">
        <v>434</v>
      </c>
      <c r="J858" t="s">
        <v>435</v>
      </c>
    </row>
    <row r="859" spans="1:11">
      <c r="A859" t="s">
        <v>491</v>
      </c>
      <c r="B859" s="2">
        <v>111652.3639</v>
      </c>
      <c r="C859" t="s">
        <v>449</v>
      </c>
      <c r="D859" t="s">
        <v>440</v>
      </c>
      <c r="E859" t="s">
        <v>431</v>
      </c>
      <c r="F859" t="s">
        <v>441</v>
      </c>
      <c r="G859" t="s">
        <v>432</v>
      </c>
      <c r="H859" t="s">
        <v>433</v>
      </c>
      <c r="I859" t="s">
        <v>434</v>
      </c>
      <c r="J859" t="s">
        <v>442</v>
      </c>
      <c r="K859" t="s">
        <v>443</v>
      </c>
    </row>
    <row r="860" spans="1:11">
      <c r="A860" t="s">
        <v>491</v>
      </c>
      <c r="B860" s="2">
        <v>234711.63250000001</v>
      </c>
      <c r="C860" t="s">
        <v>449</v>
      </c>
      <c r="D860" t="s">
        <v>440</v>
      </c>
      <c r="E860" t="s">
        <v>431</v>
      </c>
      <c r="F860" t="s">
        <v>441</v>
      </c>
      <c r="G860" t="s">
        <v>432</v>
      </c>
      <c r="H860" t="s">
        <v>433</v>
      </c>
      <c r="I860" t="s">
        <v>434</v>
      </c>
      <c r="J860" t="s">
        <v>442</v>
      </c>
      <c r="K860" t="s">
        <v>444</v>
      </c>
    </row>
    <row r="861" spans="1:11">
      <c r="A861" t="s">
        <v>491</v>
      </c>
      <c r="B861" s="2">
        <v>391186.05420000001</v>
      </c>
      <c r="C861" t="s">
        <v>449</v>
      </c>
      <c r="D861" t="s">
        <v>440</v>
      </c>
      <c r="E861" t="s">
        <v>431</v>
      </c>
      <c r="F861" t="s">
        <v>441</v>
      </c>
      <c r="G861" t="s">
        <v>432</v>
      </c>
      <c r="H861" t="s">
        <v>433</v>
      </c>
      <c r="I861" t="s">
        <v>434</v>
      </c>
      <c r="J861" t="s">
        <v>442</v>
      </c>
      <c r="K861" t="s">
        <v>584</v>
      </c>
    </row>
    <row r="862" spans="1:11">
      <c r="A862" t="s">
        <v>491</v>
      </c>
      <c r="B862" s="2">
        <v>14.997299999999999</v>
      </c>
      <c r="C862" t="s">
        <v>450</v>
      </c>
      <c r="D862" t="s">
        <v>451</v>
      </c>
      <c r="E862" t="s">
        <v>431</v>
      </c>
      <c r="F862" t="s">
        <v>381</v>
      </c>
      <c r="G862" t="s">
        <v>432</v>
      </c>
      <c r="H862" t="s">
        <v>433</v>
      </c>
      <c r="I862" t="s">
        <v>434</v>
      </c>
      <c r="J862" t="s">
        <v>435</v>
      </c>
    </row>
    <row r="863" spans="1:11">
      <c r="A863" t="s">
        <v>491</v>
      </c>
      <c r="B863" s="2">
        <v>94535.893899999995</v>
      </c>
      <c r="C863" t="s">
        <v>450</v>
      </c>
      <c r="D863" t="s">
        <v>451</v>
      </c>
      <c r="E863" t="s">
        <v>431</v>
      </c>
      <c r="F863" t="s">
        <v>381</v>
      </c>
      <c r="G863" t="s">
        <v>432</v>
      </c>
      <c r="H863" t="s">
        <v>433</v>
      </c>
      <c r="I863" t="s">
        <v>434</v>
      </c>
      <c r="J863" t="s">
        <v>442</v>
      </c>
      <c r="K863" t="s">
        <v>443</v>
      </c>
    </row>
    <row r="864" spans="1:11">
      <c r="A864" t="s">
        <v>491</v>
      </c>
      <c r="B864" s="2">
        <v>196707.63529999999</v>
      </c>
      <c r="C864" t="s">
        <v>450</v>
      </c>
      <c r="D864" t="s">
        <v>451</v>
      </c>
      <c r="E864" t="s">
        <v>431</v>
      </c>
      <c r="F864" t="s">
        <v>381</v>
      </c>
      <c r="G864" t="s">
        <v>432</v>
      </c>
      <c r="H864" t="s">
        <v>433</v>
      </c>
      <c r="I864" t="s">
        <v>434</v>
      </c>
      <c r="J864" t="s">
        <v>442</v>
      </c>
      <c r="K864" t="s">
        <v>444</v>
      </c>
    </row>
    <row r="865" spans="1:11">
      <c r="A865" t="s">
        <v>491</v>
      </c>
      <c r="B865" s="2">
        <v>0</v>
      </c>
      <c r="C865" t="s">
        <v>450</v>
      </c>
      <c r="D865" t="s">
        <v>439</v>
      </c>
      <c r="E865" t="s">
        <v>431</v>
      </c>
      <c r="F865" t="s">
        <v>439</v>
      </c>
      <c r="G865" t="s">
        <v>432</v>
      </c>
      <c r="H865" t="s">
        <v>433</v>
      </c>
      <c r="I865" t="s">
        <v>434</v>
      </c>
      <c r="J865" t="s">
        <v>435</v>
      </c>
    </row>
    <row r="866" spans="1:11">
      <c r="A866" t="s">
        <v>491</v>
      </c>
      <c r="B866" s="2">
        <v>12.4977</v>
      </c>
      <c r="C866" t="s">
        <v>452</v>
      </c>
      <c r="D866" t="s">
        <v>447</v>
      </c>
      <c r="E866" t="s">
        <v>431</v>
      </c>
      <c r="F866" t="s">
        <v>12</v>
      </c>
      <c r="G866" t="s">
        <v>432</v>
      </c>
      <c r="H866" t="s">
        <v>433</v>
      </c>
      <c r="I866" t="s">
        <v>434</v>
      </c>
      <c r="J866" t="s">
        <v>435</v>
      </c>
    </row>
    <row r="867" spans="1:11">
      <c r="A867" t="s">
        <v>491</v>
      </c>
      <c r="B867" s="2">
        <v>77492.780199999994</v>
      </c>
      <c r="C867" t="s">
        <v>452</v>
      </c>
      <c r="D867" t="s">
        <v>447</v>
      </c>
      <c r="E867" t="s">
        <v>431</v>
      </c>
      <c r="F867" t="s">
        <v>12</v>
      </c>
      <c r="G867" t="s">
        <v>432</v>
      </c>
      <c r="H867" t="s">
        <v>433</v>
      </c>
      <c r="I867" t="s">
        <v>434</v>
      </c>
      <c r="J867" t="s">
        <v>442</v>
      </c>
      <c r="K867" t="s">
        <v>443</v>
      </c>
    </row>
    <row r="868" spans="1:11">
      <c r="A868" t="s">
        <v>491</v>
      </c>
      <c r="B868" s="2">
        <v>162970.52960000001</v>
      </c>
      <c r="C868" t="s">
        <v>452</v>
      </c>
      <c r="D868" t="s">
        <v>447</v>
      </c>
      <c r="E868" t="s">
        <v>431</v>
      </c>
      <c r="F868" t="s">
        <v>12</v>
      </c>
      <c r="G868" t="s">
        <v>432</v>
      </c>
      <c r="H868" t="s">
        <v>433</v>
      </c>
      <c r="I868" t="s">
        <v>434</v>
      </c>
      <c r="J868" t="s">
        <v>442</v>
      </c>
      <c r="K868" t="s">
        <v>444</v>
      </c>
    </row>
    <row r="869" spans="1:11">
      <c r="A869" t="s">
        <v>491</v>
      </c>
      <c r="B869" s="2">
        <v>271618.00209999998</v>
      </c>
      <c r="C869" t="s">
        <v>452</v>
      </c>
      <c r="D869" t="s">
        <v>447</v>
      </c>
      <c r="E869" t="s">
        <v>431</v>
      </c>
      <c r="F869" t="s">
        <v>12</v>
      </c>
      <c r="G869" t="s">
        <v>432</v>
      </c>
      <c r="H869" t="s">
        <v>433</v>
      </c>
      <c r="I869" t="s">
        <v>434</v>
      </c>
      <c r="J869" t="s">
        <v>442</v>
      </c>
      <c r="K869" t="s">
        <v>584</v>
      </c>
    </row>
    <row r="870" spans="1:11">
      <c r="A870" t="s">
        <v>491</v>
      </c>
      <c r="B870" s="2">
        <v>0</v>
      </c>
      <c r="C870" t="s">
        <v>477</v>
      </c>
      <c r="D870" t="s">
        <v>430</v>
      </c>
      <c r="E870" t="s">
        <v>431</v>
      </c>
      <c r="F870" t="s">
        <v>430</v>
      </c>
      <c r="G870" t="s">
        <v>432</v>
      </c>
      <c r="H870" t="s">
        <v>433</v>
      </c>
      <c r="I870" t="s">
        <v>434</v>
      </c>
      <c r="J870" t="s">
        <v>435</v>
      </c>
    </row>
    <row r="871" spans="1:11">
      <c r="A871" t="s">
        <v>491</v>
      </c>
      <c r="B871" s="2">
        <v>0</v>
      </c>
      <c r="C871" t="s">
        <v>453</v>
      </c>
      <c r="D871" t="s">
        <v>430</v>
      </c>
      <c r="E871" t="s">
        <v>431</v>
      </c>
      <c r="F871" t="s">
        <v>430</v>
      </c>
      <c r="G871" t="s">
        <v>432</v>
      </c>
      <c r="H871" t="s">
        <v>433</v>
      </c>
      <c r="I871" t="s">
        <v>434</v>
      </c>
      <c r="J871" t="s">
        <v>435</v>
      </c>
    </row>
    <row r="872" spans="1:11">
      <c r="A872" t="s">
        <v>491</v>
      </c>
      <c r="B872" s="2">
        <v>21.545000000000002</v>
      </c>
      <c r="C872" t="s">
        <v>445</v>
      </c>
      <c r="D872" t="s">
        <v>440</v>
      </c>
      <c r="E872" t="s">
        <v>431</v>
      </c>
      <c r="F872" t="s">
        <v>441</v>
      </c>
      <c r="G872" t="s">
        <v>432</v>
      </c>
      <c r="H872" t="s">
        <v>433</v>
      </c>
      <c r="I872" t="s">
        <v>434</v>
      </c>
      <c r="J872" t="s">
        <v>435</v>
      </c>
    </row>
    <row r="873" spans="1:11">
      <c r="A873" t="s">
        <v>491</v>
      </c>
      <c r="B873" s="2">
        <v>133982.565</v>
      </c>
      <c r="C873" t="s">
        <v>445</v>
      </c>
      <c r="D873" t="s">
        <v>440</v>
      </c>
      <c r="E873" t="s">
        <v>431</v>
      </c>
      <c r="F873" t="s">
        <v>441</v>
      </c>
      <c r="G873" t="s">
        <v>432</v>
      </c>
      <c r="H873" t="s">
        <v>433</v>
      </c>
      <c r="I873" t="s">
        <v>434</v>
      </c>
      <c r="J873" t="s">
        <v>442</v>
      </c>
      <c r="K873" t="s">
        <v>443</v>
      </c>
    </row>
    <row r="874" spans="1:11">
      <c r="A874" t="s">
        <v>491</v>
      </c>
      <c r="B874" s="2">
        <v>281654.23070000001</v>
      </c>
      <c r="C874" t="s">
        <v>445</v>
      </c>
      <c r="D874" t="s">
        <v>440</v>
      </c>
      <c r="E874" t="s">
        <v>431</v>
      </c>
      <c r="F874" t="s">
        <v>441</v>
      </c>
      <c r="G874" t="s">
        <v>432</v>
      </c>
      <c r="H874" t="s">
        <v>433</v>
      </c>
      <c r="I874" t="s">
        <v>434</v>
      </c>
      <c r="J874" t="s">
        <v>442</v>
      </c>
      <c r="K874" t="s">
        <v>444</v>
      </c>
    </row>
    <row r="875" spans="1:11">
      <c r="A875" t="s">
        <v>491</v>
      </c>
      <c r="B875" s="2">
        <v>469423.26510000002</v>
      </c>
      <c r="C875" t="s">
        <v>445</v>
      </c>
      <c r="D875" t="s">
        <v>440</v>
      </c>
      <c r="E875" t="s">
        <v>431</v>
      </c>
      <c r="F875" t="s">
        <v>441</v>
      </c>
      <c r="G875" t="s">
        <v>432</v>
      </c>
      <c r="H875" t="s">
        <v>433</v>
      </c>
      <c r="I875" t="s">
        <v>434</v>
      </c>
      <c r="J875" t="s">
        <v>442</v>
      </c>
      <c r="K875" t="s">
        <v>584</v>
      </c>
    </row>
    <row r="876" spans="1:11">
      <c r="A876" t="s">
        <v>491</v>
      </c>
      <c r="B876" s="2">
        <v>0</v>
      </c>
      <c r="C876" t="s">
        <v>454</v>
      </c>
      <c r="D876" t="s">
        <v>430</v>
      </c>
      <c r="E876" t="s">
        <v>431</v>
      </c>
      <c r="F876" t="s">
        <v>430</v>
      </c>
      <c r="G876" t="s">
        <v>432</v>
      </c>
      <c r="H876" t="s">
        <v>433</v>
      </c>
      <c r="I876" t="s">
        <v>434</v>
      </c>
      <c r="J876" t="s">
        <v>435</v>
      </c>
    </row>
    <row r="877" spans="1:11">
      <c r="A877" t="s">
        <v>491</v>
      </c>
      <c r="B877" s="2">
        <v>21.110299999999999</v>
      </c>
      <c r="C877" t="s">
        <v>455</v>
      </c>
      <c r="D877" t="s">
        <v>451</v>
      </c>
      <c r="E877" t="s">
        <v>431</v>
      </c>
      <c r="F877" t="s">
        <v>381</v>
      </c>
      <c r="G877" t="s">
        <v>432</v>
      </c>
      <c r="H877" t="s">
        <v>433</v>
      </c>
      <c r="I877" t="s">
        <v>434</v>
      </c>
      <c r="J877" t="s">
        <v>435</v>
      </c>
    </row>
    <row r="878" spans="1:11">
      <c r="A878" t="s">
        <v>491</v>
      </c>
      <c r="B878" s="2">
        <v>130962.7307</v>
      </c>
      <c r="C878" t="s">
        <v>455</v>
      </c>
      <c r="D878" t="s">
        <v>451</v>
      </c>
      <c r="E878" t="s">
        <v>431</v>
      </c>
      <c r="F878" t="s">
        <v>381</v>
      </c>
      <c r="G878" t="s">
        <v>432</v>
      </c>
      <c r="H878" t="s">
        <v>433</v>
      </c>
      <c r="I878" t="s">
        <v>434</v>
      </c>
      <c r="J878" t="s">
        <v>442</v>
      </c>
      <c r="K878" t="s">
        <v>443</v>
      </c>
    </row>
    <row r="879" spans="1:11">
      <c r="A879" t="s">
        <v>491</v>
      </c>
      <c r="B879" s="2">
        <v>275420.30369999999</v>
      </c>
      <c r="C879" t="s">
        <v>455</v>
      </c>
      <c r="D879" t="s">
        <v>451</v>
      </c>
      <c r="E879" t="s">
        <v>431</v>
      </c>
      <c r="F879" t="s">
        <v>381</v>
      </c>
      <c r="G879" t="s">
        <v>432</v>
      </c>
      <c r="H879" t="s">
        <v>433</v>
      </c>
      <c r="I879" t="s">
        <v>434</v>
      </c>
      <c r="J879" t="s">
        <v>442</v>
      </c>
      <c r="K879" t="s">
        <v>444</v>
      </c>
    </row>
    <row r="880" spans="1:11">
      <c r="A880" t="s">
        <v>491</v>
      </c>
      <c r="B880" s="2">
        <v>18.135300000000001</v>
      </c>
      <c r="C880" t="s">
        <v>456</v>
      </c>
      <c r="D880" t="s">
        <v>451</v>
      </c>
      <c r="E880" t="s">
        <v>431</v>
      </c>
      <c r="F880" t="s">
        <v>381</v>
      </c>
      <c r="G880" t="s">
        <v>432</v>
      </c>
      <c r="H880" t="s">
        <v>433</v>
      </c>
      <c r="I880" t="s">
        <v>434</v>
      </c>
      <c r="J880" t="s">
        <v>435</v>
      </c>
    </row>
    <row r="881" spans="1:11">
      <c r="A881" t="s">
        <v>491</v>
      </c>
      <c r="B881" s="2">
        <v>112692.9366</v>
      </c>
      <c r="C881" t="s">
        <v>456</v>
      </c>
      <c r="D881" t="s">
        <v>451</v>
      </c>
      <c r="E881" t="s">
        <v>431</v>
      </c>
      <c r="F881" t="s">
        <v>381</v>
      </c>
      <c r="G881" t="s">
        <v>432</v>
      </c>
      <c r="H881" t="s">
        <v>433</v>
      </c>
      <c r="I881" t="s">
        <v>434</v>
      </c>
      <c r="J881" t="s">
        <v>442</v>
      </c>
      <c r="K881" t="s">
        <v>443</v>
      </c>
    </row>
    <row r="882" spans="1:11">
      <c r="A882" t="s">
        <v>491</v>
      </c>
      <c r="B882" s="2">
        <v>235620.4356</v>
      </c>
      <c r="C882" t="s">
        <v>456</v>
      </c>
      <c r="D882" t="s">
        <v>451</v>
      </c>
      <c r="E882" t="s">
        <v>431</v>
      </c>
      <c r="F882" t="s">
        <v>381</v>
      </c>
      <c r="G882" t="s">
        <v>432</v>
      </c>
      <c r="H882" t="s">
        <v>433</v>
      </c>
      <c r="I882" t="s">
        <v>434</v>
      </c>
      <c r="J882" t="s">
        <v>442</v>
      </c>
      <c r="K882" t="s">
        <v>444</v>
      </c>
    </row>
    <row r="883" spans="1:11">
      <c r="A883" t="s">
        <v>491</v>
      </c>
      <c r="B883" s="2">
        <v>0</v>
      </c>
      <c r="C883" t="s">
        <v>457</v>
      </c>
      <c r="D883" t="s">
        <v>439</v>
      </c>
      <c r="E883" t="s">
        <v>431</v>
      </c>
      <c r="F883" t="s">
        <v>439</v>
      </c>
      <c r="G883" t="s">
        <v>432</v>
      </c>
      <c r="H883" t="s">
        <v>433</v>
      </c>
      <c r="I883" t="s">
        <v>434</v>
      </c>
      <c r="J883" t="s">
        <v>435</v>
      </c>
    </row>
    <row r="884" spans="1:11">
      <c r="A884" t="s">
        <v>491</v>
      </c>
      <c r="B884" s="2">
        <v>0</v>
      </c>
      <c r="C884" t="s">
        <v>452</v>
      </c>
      <c r="D884" t="s">
        <v>458</v>
      </c>
      <c r="E884" t="s">
        <v>431</v>
      </c>
      <c r="F884" t="s">
        <v>458</v>
      </c>
      <c r="G884" t="s">
        <v>432</v>
      </c>
      <c r="H884" t="s">
        <v>433</v>
      </c>
      <c r="I884" t="s">
        <v>434</v>
      </c>
      <c r="J884" t="s">
        <v>435</v>
      </c>
    </row>
    <row r="885" spans="1:11">
      <c r="A885" t="s">
        <v>491</v>
      </c>
      <c r="B885" s="2">
        <v>25.674700000000001</v>
      </c>
      <c r="C885" t="s">
        <v>448</v>
      </c>
      <c r="D885" t="s">
        <v>440</v>
      </c>
      <c r="E885" t="s">
        <v>431</v>
      </c>
      <c r="F885" t="s">
        <v>441</v>
      </c>
      <c r="G885" t="s">
        <v>432</v>
      </c>
      <c r="H885" t="s">
        <v>433</v>
      </c>
      <c r="I885" t="s">
        <v>434</v>
      </c>
      <c r="J885" t="s">
        <v>435</v>
      </c>
    </row>
    <row r="886" spans="1:11">
      <c r="A886" t="s">
        <v>491</v>
      </c>
      <c r="B886" s="2">
        <v>159662.70379999999</v>
      </c>
      <c r="C886" t="s">
        <v>448</v>
      </c>
      <c r="D886" t="s">
        <v>440</v>
      </c>
      <c r="E886" t="s">
        <v>431</v>
      </c>
      <c r="F886" t="s">
        <v>441</v>
      </c>
      <c r="G886" t="s">
        <v>432</v>
      </c>
      <c r="H886" t="s">
        <v>433</v>
      </c>
      <c r="I886" t="s">
        <v>434</v>
      </c>
      <c r="J886" t="s">
        <v>442</v>
      </c>
      <c r="K886" t="s">
        <v>443</v>
      </c>
    </row>
    <row r="887" spans="1:11">
      <c r="A887" t="s">
        <v>491</v>
      </c>
      <c r="B887" s="2">
        <v>335637.6753</v>
      </c>
      <c r="C887" t="s">
        <v>448</v>
      </c>
      <c r="D887" t="s">
        <v>440</v>
      </c>
      <c r="E887" t="s">
        <v>431</v>
      </c>
      <c r="F887" t="s">
        <v>441</v>
      </c>
      <c r="G887" t="s">
        <v>432</v>
      </c>
      <c r="H887" t="s">
        <v>433</v>
      </c>
      <c r="I887" t="s">
        <v>434</v>
      </c>
      <c r="J887" t="s">
        <v>442</v>
      </c>
      <c r="K887" t="s">
        <v>444</v>
      </c>
    </row>
    <row r="888" spans="1:11">
      <c r="A888" t="s">
        <v>491</v>
      </c>
      <c r="B888" s="2">
        <v>559396.12549999997</v>
      </c>
      <c r="C888" t="s">
        <v>448</v>
      </c>
      <c r="D888" t="s">
        <v>440</v>
      </c>
      <c r="E888" t="s">
        <v>431</v>
      </c>
      <c r="F888" t="s">
        <v>441</v>
      </c>
      <c r="G888" t="s">
        <v>432</v>
      </c>
      <c r="H888" t="s">
        <v>433</v>
      </c>
      <c r="I888" t="s">
        <v>434</v>
      </c>
      <c r="J888" t="s">
        <v>442</v>
      </c>
      <c r="K888" t="s">
        <v>584</v>
      </c>
    </row>
    <row r="889" spans="1:11">
      <c r="A889" t="s">
        <v>491</v>
      </c>
      <c r="B889" s="2">
        <v>4.8999999999999998E-3</v>
      </c>
      <c r="C889" t="s">
        <v>436</v>
      </c>
      <c r="D889" t="s">
        <v>459</v>
      </c>
      <c r="E889" t="s">
        <v>431</v>
      </c>
      <c r="F889" t="s">
        <v>460</v>
      </c>
      <c r="G889" t="s">
        <v>432</v>
      </c>
      <c r="H889" t="s">
        <v>433</v>
      </c>
      <c r="I889" t="s">
        <v>434</v>
      </c>
      <c r="J889" t="s">
        <v>435</v>
      </c>
    </row>
    <row r="890" spans="1:11">
      <c r="A890" t="s">
        <v>491</v>
      </c>
      <c r="B890" s="2">
        <v>13.7341</v>
      </c>
      <c r="C890" t="s">
        <v>461</v>
      </c>
      <c r="D890" t="s">
        <v>451</v>
      </c>
      <c r="E890" t="s">
        <v>431</v>
      </c>
      <c r="F890" t="s">
        <v>381</v>
      </c>
      <c r="G890" t="s">
        <v>432</v>
      </c>
      <c r="H890" t="s">
        <v>433</v>
      </c>
      <c r="I890" t="s">
        <v>434</v>
      </c>
      <c r="J890" t="s">
        <v>435</v>
      </c>
    </row>
    <row r="891" spans="1:11">
      <c r="A891" t="s">
        <v>491</v>
      </c>
      <c r="B891" s="2">
        <v>85195.191699999996</v>
      </c>
      <c r="C891" t="s">
        <v>461</v>
      </c>
      <c r="D891" t="s">
        <v>451</v>
      </c>
      <c r="E891" t="s">
        <v>431</v>
      </c>
      <c r="F891" t="s">
        <v>381</v>
      </c>
      <c r="G891" t="s">
        <v>432</v>
      </c>
      <c r="H891" t="s">
        <v>433</v>
      </c>
      <c r="I891" t="s">
        <v>434</v>
      </c>
      <c r="J891" t="s">
        <v>442</v>
      </c>
      <c r="K891" t="s">
        <v>443</v>
      </c>
    </row>
    <row r="892" spans="1:11">
      <c r="A892" t="s">
        <v>491</v>
      </c>
      <c r="B892" s="2">
        <v>179168.6874</v>
      </c>
      <c r="C892" t="s">
        <v>461</v>
      </c>
      <c r="D892" t="s">
        <v>451</v>
      </c>
      <c r="E892" t="s">
        <v>431</v>
      </c>
      <c r="F892" t="s">
        <v>381</v>
      </c>
      <c r="G892" t="s">
        <v>432</v>
      </c>
      <c r="H892" t="s">
        <v>433</v>
      </c>
      <c r="I892" t="s">
        <v>434</v>
      </c>
      <c r="J892" t="s">
        <v>442</v>
      </c>
      <c r="K892" t="s">
        <v>444</v>
      </c>
    </row>
    <row r="893" spans="1:11">
      <c r="A893" t="s">
        <v>491</v>
      </c>
      <c r="B893" s="2">
        <v>13.3264</v>
      </c>
      <c r="C893" t="s">
        <v>462</v>
      </c>
      <c r="D893" t="s">
        <v>451</v>
      </c>
      <c r="E893" t="s">
        <v>431</v>
      </c>
      <c r="F893" t="s">
        <v>381</v>
      </c>
      <c r="G893" t="s">
        <v>432</v>
      </c>
      <c r="H893" t="s">
        <v>433</v>
      </c>
      <c r="I893" t="s">
        <v>434</v>
      </c>
      <c r="J893" t="s">
        <v>435</v>
      </c>
    </row>
    <row r="894" spans="1:11">
      <c r="A894" t="s">
        <v>491</v>
      </c>
      <c r="B894" s="2">
        <v>82705.152900000001</v>
      </c>
      <c r="C894" t="s">
        <v>462</v>
      </c>
      <c r="D894" t="s">
        <v>451</v>
      </c>
      <c r="E894" t="s">
        <v>431</v>
      </c>
      <c r="F894" t="s">
        <v>381</v>
      </c>
      <c r="G894" t="s">
        <v>432</v>
      </c>
      <c r="H894" t="s">
        <v>433</v>
      </c>
      <c r="I894" t="s">
        <v>434</v>
      </c>
      <c r="J894" t="s">
        <v>442</v>
      </c>
      <c r="K894" t="s">
        <v>443</v>
      </c>
    </row>
    <row r="895" spans="1:11">
      <c r="A895" t="s">
        <v>491</v>
      </c>
      <c r="B895" s="2">
        <v>173859.86480000001</v>
      </c>
      <c r="C895" t="s">
        <v>462</v>
      </c>
      <c r="D895" t="s">
        <v>451</v>
      </c>
      <c r="E895" t="s">
        <v>431</v>
      </c>
      <c r="F895" t="s">
        <v>381</v>
      </c>
      <c r="G895" t="s">
        <v>432</v>
      </c>
      <c r="H895" t="s">
        <v>433</v>
      </c>
      <c r="I895" t="s">
        <v>434</v>
      </c>
      <c r="J895" t="s">
        <v>442</v>
      </c>
      <c r="K895" t="s">
        <v>444</v>
      </c>
    </row>
    <row r="896" spans="1:11">
      <c r="A896" t="s">
        <v>491</v>
      </c>
      <c r="B896" s="2">
        <v>14.5082</v>
      </c>
      <c r="C896" t="s">
        <v>463</v>
      </c>
      <c r="D896" t="s">
        <v>447</v>
      </c>
      <c r="E896" t="s">
        <v>431</v>
      </c>
      <c r="F896" t="s">
        <v>12</v>
      </c>
      <c r="G896" t="s">
        <v>432</v>
      </c>
      <c r="H896" t="s">
        <v>433</v>
      </c>
      <c r="I896" t="s">
        <v>434</v>
      </c>
      <c r="J896" t="s">
        <v>435</v>
      </c>
    </row>
    <row r="897" spans="1:11">
      <c r="A897" t="s">
        <v>491</v>
      </c>
      <c r="B897" s="2">
        <v>89892.711800000005</v>
      </c>
      <c r="C897" t="s">
        <v>463</v>
      </c>
      <c r="D897" t="s">
        <v>447</v>
      </c>
      <c r="E897" t="s">
        <v>431</v>
      </c>
      <c r="F897" t="s">
        <v>12</v>
      </c>
      <c r="G897" t="s">
        <v>432</v>
      </c>
      <c r="H897" t="s">
        <v>433</v>
      </c>
      <c r="I897" t="s">
        <v>434</v>
      </c>
      <c r="J897" t="s">
        <v>442</v>
      </c>
      <c r="K897" t="s">
        <v>443</v>
      </c>
    </row>
    <row r="898" spans="1:11">
      <c r="A898" t="s">
        <v>491</v>
      </c>
      <c r="B898" s="2">
        <v>189313.592</v>
      </c>
      <c r="C898" t="s">
        <v>463</v>
      </c>
      <c r="D898" t="s">
        <v>447</v>
      </c>
      <c r="E898" t="s">
        <v>431</v>
      </c>
      <c r="F898" t="s">
        <v>12</v>
      </c>
      <c r="G898" t="s">
        <v>432</v>
      </c>
      <c r="H898" t="s">
        <v>433</v>
      </c>
      <c r="I898" t="s">
        <v>434</v>
      </c>
      <c r="J898" t="s">
        <v>442</v>
      </c>
      <c r="K898" t="s">
        <v>444</v>
      </c>
    </row>
    <row r="899" spans="1:11">
      <c r="A899" t="s">
        <v>491</v>
      </c>
      <c r="B899" s="2">
        <v>323739.01169999997</v>
      </c>
      <c r="C899" t="s">
        <v>463</v>
      </c>
      <c r="D899" t="s">
        <v>447</v>
      </c>
      <c r="E899" t="s">
        <v>431</v>
      </c>
      <c r="F899" t="s">
        <v>12</v>
      </c>
      <c r="G899" t="s">
        <v>432</v>
      </c>
      <c r="H899" t="s">
        <v>433</v>
      </c>
      <c r="I899" t="s">
        <v>434</v>
      </c>
      <c r="J899" t="s">
        <v>442</v>
      </c>
      <c r="K899" t="s">
        <v>584</v>
      </c>
    </row>
    <row r="900" spans="1:11">
      <c r="A900" t="s">
        <v>491</v>
      </c>
      <c r="B900" s="2">
        <v>12.4977</v>
      </c>
      <c r="C900" t="s">
        <v>464</v>
      </c>
      <c r="D900" t="s">
        <v>447</v>
      </c>
      <c r="E900" t="s">
        <v>431</v>
      </c>
      <c r="F900" t="s">
        <v>12</v>
      </c>
      <c r="G900" t="s">
        <v>432</v>
      </c>
      <c r="H900" t="s">
        <v>433</v>
      </c>
      <c r="I900" t="s">
        <v>434</v>
      </c>
      <c r="J900" t="s">
        <v>435</v>
      </c>
    </row>
    <row r="901" spans="1:11">
      <c r="A901" t="s">
        <v>491</v>
      </c>
      <c r="B901" s="2">
        <v>77469.686600000001</v>
      </c>
      <c r="C901" t="s">
        <v>464</v>
      </c>
      <c r="D901" t="s">
        <v>447</v>
      </c>
      <c r="E901" t="s">
        <v>431</v>
      </c>
      <c r="F901" t="s">
        <v>12</v>
      </c>
      <c r="G901" t="s">
        <v>432</v>
      </c>
      <c r="H901" t="s">
        <v>433</v>
      </c>
      <c r="I901" t="s">
        <v>434</v>
      </c>
      <c r="J901" t="s">
        <v>442</v>
      </c>
      <c r="K901" t="s">
        <v>443</v>
      </c>
    </row>
    <row r="902" spans="1:11">
      <c r="A902" t="s">
        <v>491</v>
      </c>
      <c r="B902" s="2">
        <v>163149.845</v>
      </c>
      <c r="C902" t="s">
        <v>464</v>
      </c>
      <c r="D902" t="s">
        <v>447</v>
      </c>
      <c r="E902" t="s">
        <v>431</v>
      </c>
      <c r="F902" t="s">
        <v>12</v>
      </c>
      <c r="G902" t="s">
        <v>432</v>
      </c>
      <c r="H902" t="s">
        <v>433</v>
      </c>
      <c r="I902" t="s">
        <v>434</v>
      </c>
      <c r="J902" t="s">
        <v>442</v>
      </c>
      <c r="K902" t="s">
        <v>444</v>
      </c>
    </row>
    <row r="903" spans="1:11">
      <c r="A903" t="s">
        <v>491</v>
      </c>
      <c r="B903" s="2">
        <v>271916.86109999998</v>
      </c>
      <c r="C903" t="s">
        <v>464</v>
      </c>
      <c r="D903" t="s">
        <v>447</v>
      </c>
      <c r="E903" t="s">
        <v>431</v>
      </c>
      <c r="F903" t="s">
        <v>12</v>
      </c>
      <c r="G903" t="s">
        <v>432</v>
      </c>
      <c r="H903" t="s">
        <v>433</v>
      </c>
      <c r="I903" t="s">
        <v>434</v>
      </c>
      <c r="J903" t="s">
        <v>442</v>
      </c>
      <c r="K903" t="s">
        <v>584</v>
      </c>
    </row>
    <row r="904" spans="1:11">
      <c r="A904" t="s">
        <v>491</v>
      </c>
      <c r="B904" s="2">
        <v>14.122400000000001</v>
      </c>
      <c r="C904" t="s">
        <v>465</v>
      </c>
      <c r="D904" t="s">
        <v>447</v>
      </c>
      <c r="E904" t="s">
        <v>431</v>
      </c>
      <c r="F904" t="s">
        <v>12</v>
      </c>
      <c r="G904" t="s">
        <v>432</v>
      </c>
      <c r="H904" t="s">
        <v>433</v>
      </c>
      <c r="I904" t="s">
        <v>434</v>
      </c>
      <c r="J904" t="s">
        <v>435</v>
      </c>
    </row>
    <row r="905" spans="1:11">
      <c r="A905" t="s">
        <v>491</v>
      </c>
      <c r="B905" s="2">
        <v>87539.876399999994</v>
      </c>
      <c r="C905" t="s">
        <v>465</v>
      </c>
      <c r="D905" t="s">
        <v>447</v>
      </c>
      <c r="E905" t="s">
        <v>431</v>
      </c>
      <c r="F905" t="s">
        <v>12</v>
      </c>
      <c r="G905" t="s">
        <v>432</v>
      </c>
      <c r="H905" t="s">
        <v>433</v>
      </c>
      <c r="I905" t="s">
        <v>434</v>
      </c>
      <c r="J905" t="s">
        <v>442</v>
      </c>
      <c r="K905" t="s">
        <v>443</v>
      </c>
    </row>
    <row r="906" spans="1:11">
      <c r="A906" t="s">
        <v>491</v>
      </c>
      <c r="B906" s="2">
        <v>184359.3248</v>
      </c>
      <c r="C906" t="s">
        <v>465</v>
      </c>
      <c r="D906" t="s">
        <v>447</v>
      </c>
      <c r="E906" t="s">
        <v>431</v>
      </c>
      <c r="F906" t="s">
        <v>12</v>
      </c>
      <c r="G906" t="s">
        <v>432</v>
      </c>
      <c r="H906" t="s">
        <v>433</v>
      </c>
      <c r="I906" t="s">
        <v>434</v>
      </c>
      <c r="J906" t="s">
        <v>442</v>
      </c>
      <c r="K906" t="s">
        <v>444</v>
      </c>
    </row>
    <row r="907" spans="1:11">
      <c r="A907" t="s">
        <v>491</v>
      </c>
      <c r="B907" s="2">
        <v>307265.08860000002</v>
      </c>
      <c r="C907" t="s">
        <v>465</v>
      </c>
      <c r="D907" t="s">
        <v>447</v>
      </c>
      <c r="E907" t="s">
        <v>431</v>
      </c>
      <c r="F907" t="s">
        <v>12</v>
      </c>
      <c r="G907" t="s">
        <v>432</v>
      </c>
      <c r="H907" t="s">
        <v>433</v>
      </c>
      <c r="I907" t="s">
        <v>434</v>
      </c>
      <c r="J907" t="s">
        <v>442</v>
      </c>
      <c r="K907" t="s">
        <v>584</v>
      </c>
    </row>
    <row r="908" spans="1:11">
      <c r="A908" t="s">
        <v>491</v>
      </c>
      <c r="B908" s="2">
        <v>12.524900000000001</v>
      </c>
      <c r="C908" t="s">
        <v>466</v>
      </c>
      <c r="D908" t="s">
        <v>451</v>
      </c>
      <c r="E908" t="s">
        <v>431</v>
      </c>
      <c r="F908" t="s">
        <v>381</v>
      </c>
      <c r="G908" t="s">
        <v>432</v>
      </c>
      <c r="H908" t="s">
        <v>433</v>
      </c>
      <c r="I908" t="s">
        <v>434</v>
      </c>
      <c r="J908" t="s">
        <v>435</v>
      </c>
    </row>
    <row r="909" spans="1:11">
      <c r="A909" t="s">
        <v>491</v>
      </c>
      <c r="B909" s="2">
        <v>77825.6005</v>
      </c>
      <c r="C909" t="s">
        <v>466</v>
      </c>
      <c r="D909" t="s">
        <v>451</v>
      </c>
      <c r="E909" t="s">
        <v>431</v>
      </c>
      <c r="F909" t="s">
        <v>381</v>
      </c>
      <c r="G909" t="s">
        <v>432</v>
      </c>
      <c r="H909" t="s">
        <v>433</v>
      </c>
      <c r="I909" t="s">
        <v>434</v>
      </c>
      <c r="J909" t="s">
        <v>442</v>
      </c>
      <c r="K909" t="s">
        <v>443</v>
      </c>
    </row>
    <row r="910" spans="1:11">
      <c r="A910" t="s">
        <v>491</v>
      </c>
      <c r="B910" s="2">
        <v>163505.75889999999</v>
      </c>
      <c r="C910" t="s">
        <v>466</v>
      </c>
      <c r="D910" t="s">
        <v>451</v>
      </c>
      <c r="E910" t="s">
        <v>431</v>
      </c>
      <c r="F910" t="s">
        <v>381</v>
      </c>
      <c r="G910" t="s">
        <v>432</v>
      </c>
      <c r="H910" t="s">
        <v>433</v>
      </c>
      <c r="I910" t="s">
        <v>434</v>
      </c>
      <c r="J910" t="s">
        <v>442</v>
      </c>
      <c r="K910" t="s">
        <v>444</v>
      </c>
    </row>
    <row r="911" spans="1:11">
      <c r="A911" t="s">
        <v>491</v>
      </c>
      <c r="B911" s="2">
        <v>0</v>
      </c>
      <c r="C911" t="s">
        <v>464</v>
      </c>
      <c r="D911" t="s">
        <v>430</v>
      </c>
      <c r="E911" t="s">
        <v>431</v>
      </c>
      <c r="F911" t="s">
        <v>430</v>
      </c>
      <c r="G911" t="s">
        <v>432</v>
      </c>
      <c r="H911" t="s">
        <v>433</v>
      </c>
      <c r="I911" t="s">
        <v>434</v>
      </c>
      <c r="J911" t="s">
        <v>435</v>
      </c>
    </row>
    <row r="912" spans="1:11">
      <c r="A912" t="s">
        <v>491</v>
      </c>
      <c r="B912" s="2">
        <v>0</v>
      </c>
      <c r="C912" t="s">
        <v>436</v>
      </c>
      <c r="D912" t="s">
        <v>467</v>
      </c>
      <c r="E912" t="s">
        <v>431</v>
      </c>
      <c r="F912" t="s">
        <v>468</v>
      </c>
      <c r="G912" t="s">
        <v>432</v>
      </c>
      <c r="H912" t="s">
        <v>433</v>
      </c>
      <c r="I912" t="s">
        <v>434</v>
      </c>
      <c r="J912" t="s">
        <v>435</v>
      </c>
    </row>
    <row r="913" spans="1:11">
      <c r="A913" t="s">
        <v>491</v>
      </c>
      <c r="B913" s="2">
        <v>15.133100000000001</v>
      </c>
      <c r="C913" t="s">
        <v>511</v>
      </c>
      <c r="D913" t="s">
        <v>447</v>
      </c>
      <c r="E913" t="s">
        <v>431</v>
      </c>
      <c r="F913" t="s">
        <v>12</v>
      </c>
      <c r="G913" t="s">
        <v>432</v>
      </c>
      <c r="H913" t="s">
        <v>433</v>
      </c>
      <c r="I913" t="s">
        <v>434</v>
      </c>
      <c r="J913" t="s">
        <v>435</v>
      </c>
    </row>
    <row r="914" spans="1:11">
      <c r="A914" t="s">
        <v>491</v>
      </c>
      <c r="B914" s="2">
        <v>93818.632299999997</v>
      </c>
      <c r="C914" t="s">
        <v>511</v>
      </c>
      <c r="D914" t="s">
        <v>447</v>
      </c>
      <c r="E914" t="s">
        <v>431</v>
      </c>
      <c r="F914" t="s">
        <v>12</v>
      </c>
      <c r="G914" t="s">
        <v>432</v>
      </c>
      <c r="H914" t="s">
        <v>433</v>
      </c>
      <c r="I914" t="s">
        <v>434</v>
      </c>
      <c r="J914" t="s">
        <v>442</v>
      </c>
      <c r="K914" t="s">
        <v>443</v>
      </c>
    </row>
    <row r="915" spans="1:11">
      <c r="A915" t="s">
        <v>491</v>
      </c>
      <c r="B915" s="2">
        <v>197581.11869999999</v>
      </c>
      <c r="C915" t="s">
        <v>511</v>
      </c>
      <c r="D915" t="s">
        <v>447</v>
      </c>
      <c r="E915" t="s">
        <v>431</v>
      </c>
      <c r="F915" t="s">
        <v>12</v>
      </c>
      <c r="G915" t="s">
        <v>432</v>
      </c>
      <c r="H915" t="s">
        <v>433</v>
      </c>
      <c r="I915" t="s">
        <v>434</v>
      </c>
      <c r="J915" t="s">
        <v>442</v>
      </c>
      <c r="K915" t="s">
        <v>444</v>
      </c>
    </row>
    <row r="916" spans="1:11">
      <c r="A916" t="s">
        <v>491</v>
      </c>
      <c r="B916" s="2">
        <v>329301.86450000003</v>
      </c>
      <c r="C916" t="s">
        <v>511</v>
      </c>
      <c r="D916" t="s">
        <v>447</v>
      </c>
      <c r="E916" t="s">
        <v>431</v>
      </c>
      <c r="F916" t="s">
        <v>12</v>
      </c>
      <c r="G916" t="s">
        <v>432</v>
      </c>
      <c r="H916" t="s">
        <v>433</v>
      </c>
      <c r="I916" t="s">
        <v>434</v>
      </c>
      <c r="J916" t="s">
        <v>442</v>
      </c>
      <c r="K916" t="s">
        <v>584</v>
      </c>
    </row>
    <row r="917" spans="1:11">
      <c r="A917" t="s">
        <v>491</v>
      </c>
      <c r="B917" s="2">
        <v>0</v>
      </c>
      <c r="C917" t="s">
        <v>463</v>
      </c>
      <c r="D917" t="s">
        <v>458</v>
      </c>
      <c r="E917" t="s">
        <v>431</v>
      </c>
      <c r="F917" t="s">
        <v>458</v>
      </c>
      <c r="G917" t="s">
        <v>432</v>
      </c>
      <c r="H917" t="s">
        <v>433</v>
      </c>
      <c r="I917" t="s">
        <v>434</v>
      </c>
      <c r="J917" t="s">
        <v>435</v>
      </c>
    </row>
    <row r="918" spans="1:11">
      <c r="A918" t="s">
        <v>491</v>
      </c>
      <c r="B918" s="2">
        <v>24.642299999999999</v>
      </c>
      <c r="C918" t="s">
        <v>453</v>
      </c>
      <c r="D918" t="s">
        <v>469</v>
      </c>
      <c r="E918" t="s">
        <v>431</v>
      </c>
      <c r="F918" t="s">
        <v>382</v>
      </c>
      <c r="G918" t="s">
        <v>432</v>
      </c>
      <c r="H918" t="s">
        <v>433</v>
      </c>
      <c r="I918" t="s">
        <v>434</v>
      </c>
      <c r="J918" t="s">
        <v>435</v>
      </c>
    </row>
    <row r="919" spans="1:11">
      <c r="A919" t="s">
        <v>491</v>
      </c>
      <c r="B919" s="2">
        <v>160769.8406</v>
      </c>
      <c r="C919" t="s">
        <v>453</v>
      </c>
      <c r="D919" t="s">
        <v>469</v>
      </c>
      <c r="E919" t="s">
        <v>431</v>
      </c>
      <c r="F919" t="s">
        <v>382</v>
      </c>
      <c r="G919" t="s">
        <v>432</v>
      </c>
      <c r="H919" t="s">
        <v>433</v>
      </c>
      <c r="I919" t="s">
        <v>434</v>
      </c>
      <c r="J919" t="s">
        <v>442</v>
      </c>
      <c r="K919" t="s">
        <v>443</v>
      </c>
    </row>
    <row r="920" spans="1:11">
      <c r="A920" t="s">
        <v>491</v>
      </c>
      <c r="B920" s="2">
        <v>348790.18819999998</v>
      </c>
      <c r="C920" t="s">
        <v>453</v>
      </c>
      <c r="D920" t="s">
        <v>469</v>
      </c>
      <c r="E920" t="s">
        <v>431</v>
      </c>
      <c r="F920" t="s">
        <v>382</v>
      </c>
      <c r="G920" t="s">
        <v>432</v>
      </c>
      <c r="H920" t="s">
        <v>433</v>
      </c>
      <c r="I920" t="s">
        <v>434</v>
      </c>
      <c r="J920" t="s">
        <v>442</v>
      </c>
      <c r="K920" t="s">
        <v>444</v>
      </c>
    </row>
    <row r="921" spans="1:11">
      <c r="A921" t="s">
        <v>491</v>
      </c>
      <c r="B921" s="2">
        <v>581317.43310000002</v>
      </c>
      <c r="C921" t="s">
        <v>453</v>
      </c>
      <c r="D921" t="s">
        <v>469</v>
      </c>
      <c r="E921" t="s">
        <v>431</v>
      </c>
      <c r="F921" t="s">
        <v>382</v>
      </c>
      <c r="G921" t="s">
        <v>432</v>
      </c>
      <c r="H921" t="s">
        <v>433</v>
      </c>
      <c r="I921" t="s">
        <v>434</v>
      </c>
      <c r="J921" t="s">
        <v>442</v>
      </c>
      <c r="K921" t="s">
        <v>584</v>
      </c>
    </row>
    <row r="922" spans="1:11">
      <c r="A922" t="s">
        <v>491</v>
      </c>
      <c r="B922" s="2">
        <v>0</v>
      </c>
      <c r="C922" t="s">
        <v>453</v>
      </c>
      <c r="D922" t="s">
        <v>470</v>
      </c>
      <c r="E922" t="s">
        <v>431</v>
      </c>
      <c r="F922" t="s">
        <v>470</v>
      </c>
      <c r="G922" t="s">
        <v>432</v>
      </c>
      <c r="H922" t="s">
        <v>433</v>
      </c>
      <c r="I922" t="s">
        <v>434</v>
      </c>
      <c r="J922" t="s">
        <v>435</v>
      </c>
    </row>
    <row r="923" spans="1:11">
      <c r="A923" t="s">
        <v>491</v>
      </c>
      <c r="B923" s="2">
        <v>14.8886</v>
      </c>
      <c r="C923" t="s">
        <v>471</v>
      </c>
      <c r="D923" t="s">
        <v>447</v>
      </c>
      <c r="E923" t="s">
        <v>431</v>
      </c>
      <c r="F923" t="s">
        <v>12</v>
      </c>
      <c r="G923" t="s">
        <v>432</v>
      </c>
      <c r="H923" t="s">
        <v>433</v>
      </c>
      <c r="I923" t="s">
        <v>434</v>
      </c>
      <c r="J923" t="s">
        <v>435</v>
      </c>
    </row>
    <row r="924" spans="1:11">
      <c r="A924" t="s">
        <v>491</v>
      </c>
      <c r="B924" s="2">
        <v>92355.581699999995</v>
      </c>
      <c r="C924" t="s">
        <v>471</v>
      </c>
      <c r="D924" t="s">
        <v>447</v>
      </c>
      <c r="E924" t="s">
        <v>431</v>
      </c>
      <c r="F924" t="s">
        <v>12</v>
      </c>
      <c r="G924" t="s">
        <v>432</v>
      </c>
      <c r="H924" t="s">
        <v>433</v>
      </c>
      <c r="I924" t="s">
        <v>434</v>
      </c>
      <c r="J924" t="s">
        <v>442</v>
      </c>
      <c r="K924" t="s">
        <v>443</v>
      </c>
    </row>
    <row r="925" spans="1:11">
      <c r="A925" t="s">
        <v>491</v>
      </c>
      <c r="B925" s="2">
        <v>194243.40700000001</v>
      </c>
      <c r="C925" t="s">
        <v>471</v>
      </c>
      <c r="D925" t="s">
        <v>447</v>
      </c>
      <c r="E925" t="s">
        <v>431</v>
      </c>
      <c r="F925" t="s">
        <v>12</v>
      </c>
      <c r="G925" t="s">
        <v>432</v>
      </c>
      <c r="H925" t="s">
        <v>433</v>
      </c>
      <c r="I925" t="s">
        <v>434</v>
      </c>
      <c r="J925" t="s">
        <v>442</v>
      </c>
      <c r="K925" t="s">
        <v>444</v>
      </c>
    </row>
    <row r="926" spans="1:11">
      <c r="A926" t="s">
        <v>491</v>
      </c>
      <c r="B926" s="2">
        <v>323739.01169999997</v>
      </c>
      <c r="C926" t="s">
        <v>471</v>
      </c>
      <c r="D926" t="s">
        <v>447</v>
      </c>
      <c r="E926" t="s">
        <v>431</v>
      </c>
      <c r="F926" t="s">
        <v>12</v>
      </c>
      <c r="G926" t="s">
        <v>432</v>
      </c>
      <c r="H926" t="s">
        <v>433</v>
      </c>
      <c r="I926" t="s">
        <v>434</v>
      </c>
      <c r="J926" t="s">
        <v>442</v>
      </c>
      <c r="K926" t="s">
        <v>584</v>
      </c>
    </row>
    <row r="927" spans="1:11">
      <c r="A927" t="s">
        <v>491</v>
      </c>
      <c r="B927" s="2">
        <v>29.573499999999999</v>
      </c>
      <c r="C927" t="s">
        <v>472</v>
      </c>
      <c r="D927" t="s">
        <v>469</v>
      </c>
      <c r="E927" t="s">
        <v>431</v>
      </c>
      <c r="F927" t="s">
        <v>382</v>
      </c>
      <c r="G927" t="s">
        <v>432</v>
      </c>
      <c r="H927" t="s">
        <v>433</v>
      </c>
      <c r="I927" t="s">
        <v>434</v>
      </c>
      <c r="J927" t="s">
        <v>435</v>
      </c>
    </row>
    <row r="928" spans="1:11">
      <c r="A928" t="s">
        <v>491</v>
      </c>
      <c r="B928" s="2">
        <v>193065.63089999999</v>
      </c>
      <c r="C928" t="s">
        <v>472</v>
      </c>
      <c r="D928" t="s">
        <v>469</v>
      </c>
      <c r="E928" t="s">
        <v>431</v>
      </c>
      <c r="F928" t="s">
        <v>382</v>
      </c>
      <c r="G928" t="s">
        <v>432</v>
      </c>
      <c r="H928" t="s">
        <v>433</v>
      </c>
      <c r="I928" t="s">
        <v>434</v>
      </c>
      <c r="J928" t="s">
        <v>442</v>
      </c>
      <c r="K928" t="s">
        <v>443</v>
      </c>
    </row>
    <row r="929" spans="1:11">
      <c r="A929" t="s">
        <v>491</v>
      </c>
      <c r="B929" s="2">
        <v>418975.86589999998</v>
      </c>
      <c r="C929" t="s">
        <v>472</v>
      </c>
      <c r="D929" t="s">
        <v>469</v>
      </c>
      <c r="E929" t="s">
        <v>431</v>
      </c>
      <c r="F929" t="s">
        <v>382</v>
      </c>
      <c r="G929" t="s">
        <v>432</v>
      </c>
      <c r="H929" t="s">
        <v>433</v>
      </c>
      <c r="I929" t="s">
        <v>434</v>
      </c>
      <c r="J929" t="s">
        <v>442</v>
      </c>
      <c r="K929" t="s">
        <v>444</v>
      </c>
    </row>
    <row r="930" spans="1:11">
      <c r="A930" t="s">
        <v>491</v>
      </c>
      <c r="B930" s="2">
        <v>698293.56259999995</v>
      </c>
      <c r="C930" t="s">
        <v>472</v>
      </c>
      <c r="D930" t="s">
        <v>469</v>
      </c>
      <c r="E930" t="s">
        <v>431</v>
      </c>
      <c r="F930" t="s">
        <v>382</v>
      </c>
      <c r="G930" t="s">
        <v>432</v>
      </c>
      <c r="H930" t="s">
        <v>433</v>
      </c>
      <c r="I930" t="s">
        <v>434</v>
      </c>
      <c r="J930" t="s">
        <v>442</v>
      </c>
      <c r="K930" t="s">
        <v>584</v>
      </c>
    </row>
    <row r="931" spans="1:11">
      <c r="A931" t="s">
        <v>491</v>
      </c>
      <c r="B931" s="2">
        <v>0</v>
      </c>
      <c r="C931" t="s">
        <v>436</v>
      </c>
      <c r="D931" t="s">
        <v>473</v>
      </c>
      <c r="E931" t="s">
        <v>431</v>
      </c>
      <c r="F931" t="s">
        <v>474</v>
      </c>
      <c r="G931" t="s">
        <v>432</v>
      </c>
      <c r="H931" t="s">
        <v>433</v>
      </c>
      <c r="I931" t="s">
        <v>434</v>
      </c>
      <c r="J931" t="s">
        <v>435</v>
      </c>
    </row>
    <row r="932" spans="1:11">
      <c r="A932" t="s">
        <v>491</v>
      </c>
      <c r="B932" s="2">
        <v>0</v>
      </c>
      <c r="C932" t="s">
        <v>475</v>
      </c>
      <c r="D932" t="s">
        <v>439</v>
      </c>
      <c r="E932" t="s">
        <v>431</v>
      </c>
      <c r="F932" t="s">
        <v>439</v>
      </c>
      <c r="G932" t="s">
        <v>432</v>
      </c>
      <c r="H932" t="s">
        <v>433</v>
      </c>
      <c r="I932" t="s">
        <v>434</v>
      </c>
      <c r="J932" t="s">
        <v>435</v>
      </c>
    </row>
    <row r="933" spans="1:11">
      <c r="A933" t="s">
        <v>491</v>
      </c>
      <c r="B933" s="2">
        <v>0</v>
      </c>
      <c r="C933" t="s">
        <v>476</v>
      </c>
      <c r="D933" t="s">
        <v>439</v>
      </c>
      <c r="E933" t="s">
        <v>431</v>
      </c>
      <c r="F933" t="s">
        <v>439</v>
      </c>
      <c r="G933" t="s">
        <v>432</v>
      </c>
      <c r="H933" t="s">
        <v>433</v>
      </c>
      <c r="I933" t="s">
        <v>434</v>
      </c>
      <c r="J933" t="s">
        <v>435</v>
      </c>
    </row>
    <row r="934" spans="1:11">
      <c r="A934" t="s">
        <v>491</v>
      </c>
      <c r="B934" s="2">
        <v>14.875</v>
      </c>
      <c r="C934" t="s">
        <v>438</v>
      </c>
      <c r="D934" t="s">
        <v>451</v>
      </c>
      <c r="E934" t="s">
        <v>431</v>
      </c>
      <c r="F934" t="s">
        <v>381</v>
      </c>
      <c r="G934" t="s">
        <v>432</v>
      </c>
      <c r="H934" t="s">
        <v>433</v>
      </c>
      <c r="I934" t="s">
        <v>434</v>
      </c>
      <c r="J934" t="s">
        <v>435</v>
      </c>
    </row>
    <row r="935" spans="1:11">
      <c r="A935" t="s">
        <v>491</v>
      </c>
      <c r="B935" s="2">
        <v>92344.714099999997</v>
      </c>
      <c r="C935" t="s">
        <v>438</v>
      </c>
      <c r="D935" t="s">
        <v>451</v>
      </c>
      <c r="E935" t="s">
        <v>431</v>
      </c>
      <c r="F935" t="s">
        <v>381</v>
      </c>
      <c r="G935" t="s">
        <v>432</v>
      </c>
      <c r="H935" t="s">
        <v>433</v>
      </c>
      <c r="I935" t="s">
        <v>434</v>
      </c>
      <c r="J935" t="s">
        <v>442</v>
      </c>
      <c r="K935" t="s">
        <v>443</v>
      </c>
    </row>
    <row r="936" spans="1:11">
      <c r="A936" t="s">
        <v>491</v>
      </c>
      <c r="B936" s="2">
        <v>194208.08730000001</v>
      </c>
      <c r="C936" t="s">
        <v>438</v>
      </c>
      <c r="D936" t="s">
        <v>451</v>
      </c>
      <c r="E936" t="s">
        <v>431</v>
      </c>
      <c r="F936" t="s">
        <v>381</v>
      </c>
      <c r="G936" t="s">
        <v>432</v>
      </c>
      <c r="H936" t="s">
        <v>433</v>
      </c>
      <c r="I936" t="s">
        <v>434</v>
      </c>
      <c r="J936" t="s">
        <v>442</v>
      </c>
      <c r="K936" t="s">
        <v>444</v>
      </c>
    </row>
    <row r="937" spans="1:11">
      <c r="A937" t="s">
        <v>491</v>
      </c>
      <c r="B937" s="2">
        <v>0</v>
      </c>
      <c r="C937" t="s">
        <v>463</v>
      </c>
      <c r="D937" t="s">
        <v>470</v>
      </c>
      <c r="E937" t="s">
        <v>431</v>
      </c>
      <c r="F937" t="s">
        <v>470</v>
      </c>
      <c r="G937" t="s">
        <v>432</v>
      </c>
      <c r="H937" t="s">
        <v>433</v>
      </c>
      <c r="I937" t="s">
        <v>434</v>
      </c>
      <c r="J937" t="s">
        <v>435</v>
      </c>
    </row>
    <row r="938" spans="1:11">
      <c r="A938" t="s">
        <v>491</v>
      </c>
      <c r="B938" s="2">
        <v>0</v>
      </c>
      <c r="C938" t="s">
        <v>466</v>
      </c>
      <c r="D938" t="s">
        <v>439</v>
      </c>
      <c r="E938" t="s">
        <v>431</v>
      </c>
      <c r="F938" t="s">
        <v>439</v>
      </c>
      <c r="G938" t="s">
        <v>432</v>
      </c>
      <c r="H938" t="s">
        <v>433</v>
      </c>
      <c r="I938" t="s">
        <v>434</v>
      </c>
      <c r="J938" t="s">
        <v>435</v>
      </c>
    </row>
    <row r="939" spans="1:11">
      <c r="A939" t="s">
        <v>491</v>
      </c>
      <c r="B939" s="2">
        <v>0</v>
      </c>
      <c r="C939" t="s">
        <v>454</v>
      </c>
      <c r="D939" t="s">
        <v>470</v>
      </c>
      <c r="E939" t="s">
        <v>431</v>
      </c>
      <c r="F939" t="s">
        <v>470</v>
      </c>
      <c r="G939" t="s">
        <v>432</v>
      </c>
      <c r="H939" t="s">
        <v>433</v>
      </c>
      <c r="I939" t="s">
        <v>434</v>
      </c>
      <c r="J939" t="s">
        <v>435</v>
      </c>
    </row>
    <row r="940" spans="1:11">
      <c r="A940" t="s">
        <v>491</v>
      </c>
      <c r="B940" s="2">
        <v>12.4977</v>
      </c>
      <c r="C940" t="s">
        <v>453</v>
      </c>
      <c r="D940" t="s">
        <v>447</v>
      </c>
      <c r="E940" t="s">
        <v>431</v>
      </c>
      <c r="F940" t="s">
        <v>12</v>
      </c>
      <c r="G940" t="s">
        <v>432</v>
      </c>
      <c r="H940" t="s">
        <v>433</v>
      </c>
      <c r="I940" t="s">
        <v>434</v>
      </c>
      <c r="J940" t="s">
        <v>435</v>
      </c>
    </row>
    <row r="941" spans="1:11">
      <c r="A941" t="s">
        <v>491</v>
      </c>
      <c r="B941" s="2">
        <v>77587.871700000003</v>
      </c>
      <c r="C941" t="s">
        <v>453</v>
      </c>
      <c r="D941" t="s">
        <v>447</v>
      </c>
      <c r="E941" t="s">
        <v>431</v>
      </c>
      <c r="F941" t="s">
        <v>12</v>
      </c>
      <c r="G941" t="s">
        <v>432</v>
      </c>
      <c r="H941" t="s">
        <v>433</v>
      </c>
      <c r="I941" t="s">
        <v>434</v>
      </c>
      <c r="J941" t="s">
        <v>442</v>
      </c>
      <c r="K941" t="s">
        <v>443</v>
      </c>
    </row>
    <row r="942" spans="1:11">
      <c r="A942" t="s">
        <v>491</v>
      </c>
      <c r="B942" s="2">
        <v>163505.75889999999</v>
      </c>
      <c r="C942" t="s">
        <v>453</v>
      </c>
      <c r="D942" t="s">
        <v>447</v>
      </c>
      <c r="E942" t="s">
        <v>431</v>
      </c>
      <c r="F942" t="s">
        <v>12</v>
      </c>
      <c r="G942" t="s">
        <v>432</v>
      </c>
      <c r="H942" t="s">
        <v>433</v>
      </c>
      <c r="I942" t="s">
        <v>434</v>
      </c>
      <c r="J942" t="s">
        <v>442</v>
      </c>
      <c r="K942" t="s">
        <v>444</v>
      </c>
    </row>
    <row r="943" spans="1:11">
      <c r="A943" t="s">
        <v>491</v>
      </c>
      <c r="B943" s="2">
        <v>272509.14529999997</v>
      </c>
      <c r="C943" t="s">
        <v>453</v>
      </c>
      <c r="D943" t="s">
        <v>447</v>
      </c>
      <c r="E943" t="s">
        <v>431</v>
      </c>
      <c r="F943" t="s">
        <v>12</v>
      </c>
      <c r="G943" t="s">
        <v>432</v>
      </c>
      <c r="H943" t="s">
        <v>433</v>
      </c>
      <c r="I943" t="s">
        <v>434</v>
      </c>
      <c r="J943" t="s">
        <v>442</v>
      </c>
      <c r="K943" t="s">
        <v>584</v>
      </c>
    </row>
    <row r="944" spans="1:11">
      <c r="A944" t="s">
        <v>491</v>
      </c>
      <c r="B944" s="2">
        <v>0</v>
      </c>
      <c r="C944" t="s">
        <v>449</v>
      </c>
      <c r="D944" t="s">
        <v>430</v>
      </c>
      <c r="E944" t="s">
        <v>431</v>
      </c>
      <c r="F944" t="s">
        <v>430</v>
      </c>
      <c r="G944" t="s">
        <v>432</v>
      </c>
      <c r="H944" t="s">
        <v>433</v>
      </c>
      <c r="I944" t="s">
        <v>434</v>
      </c>
      <c r="J944" t="s">
        <v>435</v>
      </c>
    </row>
    <row r="945" spans="1:11">
      <c r="A945" t="s">
        <v>491</v>
      </c>
      <c r="B945" s="2">
        <v>16.233499999999999</v>
      </c>
      <c r="C945" t="s">
        <v>448</v>
      </c>
      <c r="D945" t="s">
        <v>451</v>
      </c>
      <c r="E945" t="s">
        <v>431</v>
      </c>
      <c r="F945" t="s">
        <v>381</v>
      </c>
      <c r="G945" t="s">
        <v>432</v>
      </c>
      <c r="H945" t="s">
        <v>433</v>
      </c>
      <c r="I945" t="s">
        <v>434</v>
      </c>
      <c r="J945" t="s">
        <v>435</v>
      </c>
    </row>
    <row r="946" spans="1:11">
      <c r="A946" t="s">
        <v>491</v>
      </c>
      <c r="B946" s="2">
        <v>100745.3689</v>
      </c>
      <c r="C946" t="s">
        <v>448</v>
      </c>
      <c r="D946" t="s">
        <v>451</v>
      </c>
      <c r="E946" t="s">
        <v>431</v>
      </c>
      <c r="F946" t="s">
        <v>381</v>
      </c>
      <c r="G946" t="s">
        <v>432</v>
      </c>
      <c r="H946" t="s">
        <v>433</v>
      </c>
      <c r="I946" t="s">
        <v>434</v>
      </c>
      <c r="J946" t="s">
        <v>442</v>
      </c>
      <c r="K946" t="s">
        <v>443</v>
      </c>
    </row>
    <row r="947" spans="1:11">
      <c r="A947" t="s">
        <v>491</v>
      </c>
      <c r="B947" s="2">
        <v>211880.16339999999</v>
      </c>
      <c r="C947" t="s">
        <v>448</v>
      </c>
      <c r="D947" t="s">
        <v>451</v>
      </c>
      <c r="E947" t="s">
        <v>431</v>
      </c>
      <c r="F947" t="s">
        <v>381</v>
      </c>
      <c r="G947" t="s">
        <v>432</v>
      </c>
      <c r="H947" t="s">
        <v>433</v>
      </c>
      <c r="I947" t="s">
        <v>434</v>
      </c>
      <c r="J947" t="s">
        <v>442</v>
      </c>
      <c r="K947" t="s">
        <v>444</v>
      </c>
    </row>
    <row r="948" spans="1:11">
      <c r="A948" t="s">
        <v>491</v>
      </c>
      <c r="B948" s="2">
        <v>0</v>
      </c>
      <c r="C948" t="s">
        <v>465</v>
      </c>
      <c r="D948" t="s">
        <v>458</v>
      </c>
      <c r="E948" t="s">
        <v>431</v>
      </c>
      <c r="F948" t="s">
        <v>458</v>
      </c>
      <c r="G948" t="s">
        <v>432</v>
      </c>
      <c r="H948" t="s">
        <v>433</v>
      </c>
      <c r="I948" t="s">
        <v>434</v>
      </c>
      <c r="J948" t="s">
        <v>435</v>
      </c>
    </row>
    <row r="949" spans="1:11">
      <c r="A949" t="s">
        <v>491</v>
      </c>
      <c r="B949" s="2">
        <v>21.748799999999999</v>
      </c>
      <c r="C949" t="s">
        <v>511</v>
      </c>
      <c r="D949" t="s">
        <v>440</v>
      </c>
      <c r="E949" t="s">
        <v>431</v>
      </c>
      <c r="F949" t="s">
        <v>441</v>
      </c>
      <c r="G949" t="s">
        <v>432</v>
      </c>
      <c r="H949" t="s">
        <v>433</v>
      </c>
      <c r="I949" t="s">
        <v>434</v>
      </c>
      <c r="J949" t="s">
        <v>435</v>
      </c>
    </row>
    <row r="950" spans="1:11">
      <c r="A950" t="s">
        <v>491</v>
      </c>
      <c r="B950" s="2">
        <v>135211.96230000001</v>
      </c>
      <c r="C950" t="s">
        <v>511</v>
      </c>
      <c r="D950" t="s">
        <v>440</v>
      </c>
      <c r="E950" t="s">
        <v>431</v>
      </c>
      <c r="F950" t="s">
        <v>441</v>
      </c>
      <c r="G950" t="s">
        <v>432</v>
      </c>
      <c r="H950" t="s">
        <v>433</v>
      </c>
      <c r="I950" t="s">
        <v>434</v>
      </c>
      <c r="J950" t="s">
        <v>442</v>
      </c>
      <c r="K950" t="s">
        <v>443</v>
      </c>
    </row>
    <row r="951" spans="1:11">
      <c r="A951" t="s">
        <v>491</v>
      </c>
      <c r="B951" s="2">
        <v>284447.20390000002</v>
      </c>
      <c r="C951" t="s">
        <v>511</v>
      </c>
      <c r="D951" t="s">
        <v>440</v>
      </c>
      <c r="E951" t="s">
        <v>431</v>
      </c>
      <c r="F951" t="s">
        <v>441</v>
      </c>
      <c r="G951" t="s">
        <v>432</v>
      </c>
      <c r="H951" t="s">
        <v>433</v>
      </c>
      <c r="I951" t="s">
        <v>434</v>
      </c>
      <c r="J951" t="s">
        <v>442</v>
      </c>
      <c r="K951" t="s">
        <v>444</v>
      </c>
    </row>
    <row r="952" spans="1:11">
      <c r="A952" t="s">
        <v>491</v>
      </c>
      <c r="B952" s="2">
        <v>474078.67320000002</v>
      </c>
      <c r="C952" t="s">
        <v>511</v>
      </c>
      <c r="D952" t="s">
        <v>440</v>
      </c>
      <c r="E952" t="s">
        <v>431</v>
      </c>
      <c r="F952" t="s">
        <v>441</v>
      </c>
      <c r="G952" t="s">
        <v>432</v>
      </c>
      <c r="H952" t="s">
        <v>433</v>
      </c>
      <c r="I952" t="s">
        <v>434</v>
      </c>
      <c r="J952" t="s">
        <v>442</v>
      </c>
      <c r="K952" t="s">
        <v>584</v>
      </c>
    </row>
    <row r="953" spans="1:11">
      <c r="A953" t="s">
        <v>491</v>
      </c>
      <c r="B953" s="2">
        <v>11.3566</v>
      </c>
      <c r="C953" t="s">
        <v>477</v>
      </c>
      <c r="D953" t="s">
        <v>451</v>
      </c>
      <c r="E953" t="s">
        <v>431</v>
      </c>
      <c r="F953" t="s">
        <v>381</v>
      </c>
      <c r="G953" t="s">
        <v>432</v>
      </c>
      <c r="H953" t="s">
        <v>433</v>
      </c>
      <c r="I953" t="s">
        <v>434</v>
      </c>
      <c r="J953" t="s">
        <v>435</v>
      </c>
    </row>
    <row r="954" spans="1:11">
      <c r="A954" t="s">
        <v>491</v>
      </c>
      <c r="B954" s="2">
        <v>70447.858500000002</v>
      </c>
      <c r="C954" t="s">
        <v>477</v>
      </c>
      <c r="D954" t="s">
        <v>451</v>
      </c>
      <c r="E954" t="s">
        <v>431</v>
      </c>
      <c r="F954" t="s">
        <v>381</v>
      </c>
      <c r="G954" t="s">
        <v>432</v>
      </c>
      <c r="H954" t="s">
        <v>433</v>
      </c>
      <c r="I954" t="s">
        <v>434</v>
      </c>
      <c r="J954" t="s">
        <v>442</v>
      </c>
      <c r="K954" t="s">
        <v>443</v>
      </c>
    </row>
    <row r="955" spans="1:11">
      <c r="A955" t="s">
        <v>491</v>
      </c>
      <c r="B955" s="2">
        <v>148155.2739</v>
      </c>
      <c r="C955" t="s">
        <v>477</v>
      </c>
      <c r="D955" t="s">
        <v>451</v>
      </c>
      <c r="E955" t="s">
        <v>431</v>
      </c>
      <c r="F955" t="s">
        <v>381</v>
      </c>
      <c r="G955" t="s">
        <v>432</v>
      </c>
      <c r="H955" t="s">
        <v>433</v>
      </c>
      <c r="I955" t="s">
        <v>434</v>
      </c>
      <c r="J955" t="s">
        <v>442</v>
      </c>
      <c r="K955" t="s">
        <v>444</v>
      </c>
    </row>
    <row r="956" spans="1:11">
      <c r="A956" t="s">
        <v>491</v>
      </c>
      <c r="B956" s="2">
        <v>0</v>
      </c>
      <c r="C956" t="s">
        <v>448</v>
      </c>
      <c r="D956" t="s">
        <v>430</v>
      </c>
      <c r="E956" t="s">
        <v>431</v>
      </c>
      <c r="F956" t="s">
        <v>430</v>
      </c>
      <c r="G956" t="s">
        <v>432</v>
      </c>
      <c r="H956" t="s">
        <v>433</v>
      </c>
      <c r="I956" t="s">
        <v>434</v>
      </c>
      <c r="J956" t="s">
        <v>435</v>
      </c>
    </row>
    <row r="957" spans="1:11">
      <c r="A957" t="s">
        <v>491</v>
      </c>
      <c r="B957" s="2">
        <v>0</v>
      </c>
      <c r="C957" t="s">
        <v>446</v>
      </c>
      <c r="D957" t="s">
        <v>458</v>
      </c>
      <c r="E957" t="s">
        <v>431</v>
      </c>
      <c r="F957" t="s">
        <v>458</v>
      </c>
      <c r="G957" t="s">
        <v>432</v>
      </c>
      <c r="H957" t="s">
        <v>433</v>
      </c>
      <c r="I957" t="s">
        <v>434</v>
      </c>
      <c r="J957" t="s">
        <v>435</v>
      </c>
    </row>
    <row r="958" spans="1:11">
      <c r="A958" t="s">
        <v>491</v>
      </c>
      <c r="B958" s="2">
        <v>0</v>
      </c>
      <c r="C958" t="s">
        <v>445</v>
      </c>
      <c r="D958" t="s">
        <v>458</v>
      </c>
      <c r="E958" t="s">
        <v>431</v>
      </c>
      <c r="F958" t="s">
        <v>458</v>
      </c>
      <c r="G958" t="s">
        <v>432</v>
      </c>
      <c r="H958" t="s">
        <v>433</v>
      </c>
      <c r="I958" t="s">
        <v>434</v>
      </c>
      <c r="J958" t="s">
        <v>435</v>
      </c>
    </row>
    <row r="959" spans="1:11">
      <c r="A959" t="s">
        <v>491</v>
      </c>
      <c r="B959" s="2">
        <v>5.0900000000000001E-2</v>
      </c>
      <c r="C959" t="s">
        <v>436</v>
      </c>
      <c r="D959" t="s">
        <v>478</v>
      </c>
      <c r="E959" t="s">
        <v>431</v>
      </c>
      <c r="F959" t="s">
        <v>478</v>
      </c>
      <c r="G959" t="s">
        <v>432</v>
      </c>
      <c r="H959" t="s">
        <v>433</v>
      </c>
      <c r="I959" t="s">
        <v>434</v>
      </c>
      <c r="J959" t="s">
        <v>435</v>
      </c>
    </row>
    <row r="960" spans="1:11">
      <c r="A960" t="s">
        <v>491</v>
      </c>
      <c r="B960" s="2">
        <v>12.826499999999999</v>
      </c>
      <c r="C960" t="s">
        <v>465</v>
      </c>
      <c r="D960" t="s">
        <v>451</v>
      </c>
      <c r="E960" t="s">
        <v>431</v>
      </c>
      <c r="F960" t="s">
        <v>381</v>
      </c>
      <c r="G960" t="s">
        <v>432</v>
      </c>
      <c r="H960" t="s">
        <v>433</v>
      </c>
      <c r="I960" t="s">
        <v>434</v>
      </c>
      <c r="J960" t="s">
        <v>435</v>
      </c>
    </row>
    <row r="961" spans="1:11">
      <c r="A961" t="s">
        <v>491</v>
      </c>
      <c r="B961" s="2">
        <v>79565.774900000004</v>
      </c>
      <c r="C961" t="s">
        <v>465</v>
      </c>
      <c r="D961" t="s">
        <v>451</v>
      </c>
      <c r="E961" t="s">
        <v>431</v>
      </c>
      <c r="F961" t="s">
        <v>381</v>
      </c>
      <c r="G961" t="s">
        <v>432</v>
      </c>
      <c r="H961" t="s">
        <v>433</v>
      </c>
      <c r="I961" t="s">
        <v>434</v>
      </c>
      <c r="J961" t="s">
        <v>442</v>
      </c>
      <c r="K961" t="s">
        <v>443</v>
      </c>
    </row>
    <row r="962" spans="1:11">
      <c r="A962" t="s">
        <v>491</v>
      </c>
      <c r="B962" s="2">
        <v>167329.79560000001</v>
      </c>
      <c r="C962" t="s">
        <v>465</v>
      </c>
      <c r="D962" t="s">
        <v>451</v>
      </c>
      <c r="E962" t="s">
        <v>431</v>
      </c>
      <c r="F962" t="s">
        <v>381</v>
      </c>
      <c r="G962" t="s">
        <v>432</v>
      </c>
      <c r="H962" t="s">
        <v>433</v>
      </c>
      <c r="I962" t="s">
        <v>434</v>
      </c>
      <c r="J962" t="s">
        <v>442</v>
      </c>
      <c r="K962" t="s">
        <v>444</v>
      </c>
    </row>
    <row r="963" spans="1:11">
      <c r="A963" t="s">
        <v>491</v>
      </c>
      <c r="B963" s="2">
        <v>13.774699999999999</v>
      </c>
      <c r="C963" t="s">
        <v>479</v>
      </c>
      <c r="D963" t="s">
        <v>447</v>
      </c>
      <c r="E963" t="s">
        <v>431</v>
      </c>
      <c r="F963" t="s">
        <v>12</v>
      </c>
      <c r="G963" t="s">
        <v>432</v>
      </c>
      <c r="H963" t="s">
        <v>433</v>
      </c>
      <c r="I963" t="s">
        <v>434</v>
      </c>
      <c r="J963" t="s">
        <v>435</v>
      </c>
    </row>
    <row r="964" spans="1:11">
      <c r="A964" t="s">
        <v>491</v>
      </c>
      <c r="B964" s="2">
        <v>85515.785900000003</v>
      </c>
      <c r="C964" t="s">
        <v>479</v>
      </c>
      <c r="D964" t="s">
        <v>447</v>
      </c>
      <c r="E964" t="s">
        <v>431</v>
      </c>
      <c r="F964" t="s">
        <v>12</v>
      </c>
      <c r="G964" t="s">
        <v>432</v>
      </c>
      <c r="H964" t="s">
        <v>433</v>
      </c>
      <c r="I964" t="s">
        <v>434</v>
      </c>
      <c r="J964" t="s">
        <v>442</v>
      </c>
      <c r="K964" t="s">
        <v>443</v>
      </c>
    </row>
    <row r="965" spans="1:11">
      <c r="A965" t="s">
        <v>491</v>
      </c>
      <c r="B965" s="2">
        <v>180211.97700000001</v>
      </c>
      <c r="C965" t="s">
        <v>479</v>
      </c>
      <c r="D965" t="s">
        <v>447</v>
      </c>
      <c r="E965" t="s">
        <v>431</v>
      </c>
      <c r="F965" t="s">
        <v>12</v>
      </c>
      <c r="G965" t="s">
        <v>432</v>
      </c>
      <c r="H965" t="s">
        <v>433</v>
      </c>
      <c r="I965" t="s">
        <v>434</v>
      </c>
      <c r="J965" t="s">
        <v>442</v>
      </c>
      <c r="K965" t="s">
        <v>444</v>
      </c>
    </row>
    <row r="966" spans="1:11">
      <c r="A966" t="s">
        <v>491</v>
      </c>
      <c r="B966" s="2">
        <v>300353.29499999998</v>
      </c>
      <c r="C966" t="s">
        <v>479</v>
      </c>
      <c r="D966" t="s">
        <v>447</v>
      </c>
      <c r="E966" t="s">
        <v>431</v>
      </c>
      <c r="F966" t="s">
        <v>12</v>
      </c>
      <c r="G966" t="s">
        <v>432</v>
      </c>
      <c r="H966" t="s">
        <v>433</v>
      </c>
      <c r="I966" t="s">
        <v>434</v>
      </c>
      <c r="J966" t="s">
        <v>442</v>
      </c>
      <c r="K966" t="s">
        <v>584</v>
      </c>
    </row>
    <row r="967" spans="1:11">
      <c r="A967" t="s">
        <v>491</v>
      </c>
      <c r="B967" s="2">
        <v>0</v>
      </c>
      <c r="C967" t="s">
        <v>479</v>
      </c>
      <c r="D967" t="s">
        <v>458</v>
      </c>
      <c r="E967" t="s">
        <v>431</v>
      </c>
      <c r="F967" t="s">
        <v>458</v>
      </c>
      <c r="G967" t="s">
        <v>432</v>
      </c>
      <c r="H967" t="s">
        <v>433</v>
      </c>
      <c r="I967" t="s">
        <v>434</v>
      </c>
      <c r="J967" t="s">
        <v>435</v>
      </c>
    </row>
    <row r="968" spans="1:11">
      <c r="A968" t="s">
        <v>491</v>
      </c>
      <c r="B968" s="2">
        <v>19.8062</v>
      </c>
      <c r="C968" t="s">
        <v>429</v>
      </c>
      <c r="D968" t="s">
        <v>440</v>
      </c>
      <c r="E968" t="s">
        <v>431</v>
      </c>
      <c r="F968" t="s">
        <v>441</v>
      </c>
      <c r="G968" t="s">
        <v>432</v>
      </c>
      <c r="H968" t="s">
        <v>433</v>
      </c>
      <c r="I968" t="s">
        <v>434</v>
      </c>
      <c r="J968" t="s">
        <v>435</v>
      </c>
    </row>
    <row r="969" spans="1:11">
      <c r="A969" t="s">
        <v>491</v>
      </c>
      <c r="B969" s="2">
        <v>123138.05869999999</v>
      </c>
      <c r="C969" t="s">
        <v>429</v>
      </c>
      <c r="D969" t="s">
        <v>440</v>
      </c>
      <c r="E969" t="s">
        <v>431</v>
      </c>
      <c r="F969" t="s">
        <v>441</v>
      </c>
      <c r="G969" t="s">
        <v>432</v>
      </c>
      <c r="H969" t="s">
        <v>433</v>
      </c>
      <c r="I969" t="s">
        <v>434</v>
      </c>
      <c r="J969" t="s">
        <v>442</v>
      </c>
      <c r="K969" t="s">
        <v>443</v>
      </c>
    </row>
    <row r="970" spans="1:11">
      <c r="A970" t="s">
        <v>491</v>
      </c>
      <c r="B970" s="2">
        <v>258856.72279999999</v>
      </c>
      <c r="C970" t="s">
        <v>429</v>
      </c>
      <c r="D970" t="s">
        <v>440</v>
      </c>
      <c r="E970" t="s">
        <v>431</v>
      </c>
      <c r="F970" t="s">
        <v>441</v>
      </c>
      <c r="G970" t="s">
        <v>432</v>
      </c>
      <c r="H970" t="s">
        <v>433</v>
      </c>
      <c r="I970" t="s">
        <v>434</v>
      </c>
      <c r="J970" t="s">
        <v>442</v>
      </c>
      <c r="K970" t="s">
        <v>444</v>
      </c>
    </row>
    <row r="971" spans="1:11">
      <c r="A971" t="s">
        <v>491</v>
      </c>
      <c r="B971" s="2">
        <v>431428.777</v>
      </c>
      <c r="C971" t="s">
        <v>429</v>
      </c>
      <c r="D971" t="s">
        <v>440</v>
      </c>
      <c r="E971" t="s">
        <v>431</v>
      </c>
      <c r="F971" t="s">
        <v>441</v>
      </c>
      <c r="G971" t="s">
        <v>432</v>
      </c>
      <c r="H971" t="s">
        <v>433</v>
      </c>
      <c r="I971" t="s">
        <v>434</v>
      </c>
      <c r="J971" t="s">
        <v>442</v>
      </c>
      <c r="K971" t="s">
        <v>584</v>
      </c>
    </row>
    <row r="972" spans="1:11">
      <c r="A972" t="s">
        <v>491</v>
      </c>
      <c r="B972" s="2">
        <v>0</v>
      </c>
      <c r="C972" t="s">
        <v>454</v>
      </c>
      <c r="D972" t="s">
        <v>458</v>
      </c>
      <c r="E972" t="s">
        <v>431</v>
      </c>
      <c r="F972" t="s">
        <v>458</v>
      </c>
      <c r="G972" t="s">
        <v>432</v>
      </c>
      <c r="H972" t="s">
        <v>433</v>
      </c>
      <c r="I972" t="s">
        <v>434</v>
      </c>
      <c r="J972" t="s">
        <v>435</v>
      </c>
    </row>
    <row r="973" spans="1:11">
      <c r="A973" t="s">
        <v>491</v>
      </c>
      <c r="B973" s="2">
        <v>13.3264</v>
      </c>
      <c r="C973" t="s">
        <v>476</v>
      </c>
      <c r="D973" t="s">
        <v>451</v>
      </c>
      <c r="E973" t="s">
        <v>431</v>
      </c>
      <c r="F973" t="s">
        <v>381</v>
      </c>
      <c r="G973" t="s">
        <v>432</v>
      </c>
      <c r="H973" t="s">
        <v>433</v>
      </c>
      <c r="I973" t="s">
        <v>434</v>
      </c>
      <c r="J973" t="s">
        <v>435</v>
      </c>
    </row>
    <row r="974" spans="1:11">
      <c r="A974" t="s">
        <v>491</v>
      </c>
      <c r="B974" s="2">
        <v>82110.151800000007</v>
      </c>
      <c r="C974" t="s">
        <v>476</v>
      </c>
      <c r="D974" t="s">
        <v>451</v>
      </c>
      <c r="E974" t="s">
        <v>431</v>
      </c>
      <c r="F974" t="s">
        <v>381</v>
      </c>
      <c r="G974" t="s">
        <v>432</v>
      </c>
      <c r="H974" t="s">
        <v>433</v>
      </c>
      <c r="I974" t="s">
        <v>434</v>
      </c>
      <c r="J974" t="s">
        <v>442</v>
      </c>
      <c r="K974" t="s">
        <v>443</v>
      </c>
    </row>
    <row r="975" spans="1:11">
      <c r="A975" t="s">
        <v>491</v>
      </c>
      <c r="B975" s="2">
        <v>173145.32010000001</v>
      </c>
      <c r="C975" t="s">
        <v>476</v>
      </c>
      <c r="D975" t="s">
        <v>451</v>
      </c>
      <c r="E975" t="s">
        <v>431</v>
      </c>
      <c r="F975" t="s">
        <v>381</v>
      </c>
      <c r="G975" t="s">
        <v>432</v>
      </c>
      <c r="H975" t="s">
        <v>433</v>
      </c>
      <c r="I975" t="s">
        <v>434</v>
      </c>
      <c r="J975" t="s">
        <v>442</v>
      </c>
      <c r="K975" t="s">
        <v>444</v>
      </c>
    </row>
    <row r="976" spans="1:11">
      <c r="A976" t="s">
        <v>491</v>
      </c>
      <c r="B976" s="2">
        <v>0</v>
      </c>
      <c r="C976" t="s">
        <v>464</v>
      </c>
      <c r="D976" t="s">
        <v>458</v>
      </c>
      <c r="E976" t="s">
        <v>431</v>
      </c>
      <c r="F976" t="s">
        <v>458</v>
      </c>
      <c r="G976" t="s">
        <v>432</v>
      </c>
      <c r="H976" t="s">
        <v>433</v>
      </c>
      <c r="I976" t="s">
        <v>434</v>
      </c>
      <c r="J976" t="s">
        <v>435</v>
      </c>
    </row>
    <row r="977" spans="1:11">
      <c r="A977" t="s">
        <v>491</v>
      </c>
      <c r="B977" s="2">
        <v>23.229500000000002</v>
      </c>
      <c r="C977" t="s">
        <v>455</v>
      </c>
      <c r="D977" t="s">
        <v>447</v>
      </c>
      <c r="E977" t="s">
        <v>431</v>
      </c>
      <c r="F977" t="s">
        <v>12</v>
      </c>
      <c r="G977" t="s">
        <v>432</v>
      </c>
      <c r="H977" t="s">
        <v>433</v>
      </c>
      <c r="I977" t="s">
        <v>434</v>
      </c>
      <c r="J977" t="s">
        <v>435</v>
      </c>
    </row>
    <row r="978" spans="1:11">
      <c r="A978" t="s">
        <v>491</v>
      </c>
      <c r="B978" s="2">
        <v>144005.20910000001</v>
      </c>
      <c r="C978" t="s">
        <v>455</v>
      </c>
      <c r="D978" t="s">
        <v>447</v>
      </c>
      <c r="E978" t="s">
        <v>431</v>
      </c>
      <c r="F978" t="s">
        <v>12</v>
      </c>
      <c r="G978" t="s">
        <v>432</v>
      </c>
      <c r="H978" t="s">
        <v>433</v>
      </c>
      <c r="I978" t="s">
        <v>434</v>
      </c>
      <c r="J978" t="s">
        <v>442</v>
      </c>
      <c r="K978" t="s">
        <v>443</v>
      </c>
    </row>
    <row r="979" spans="1:11">
      <c r="A979" t="s">
        <v>491</v>
      </c>
      <c r="B979" s="2">
        <v>303271.24560000002</v>
      </c>
      <c r="C979" t="s">
        <v>455</v>
      </c>
      <c r="D979" t="s">
        <v>447</v>
      </c>
      <c r="E979" t="s">
        <v>431</v>
      </c>
      <c r="F979" t="s">
        <v>12</v>
      </c>
      <c r="G979" t="s">
        <v>432</v>
      </c>
      <c r="H979" t="s">
        <v>433</v>
      </c>
      <c r="I979" t="s">
        <v>434</v>
      </c>
      <c r="J979" t="s">
        <v>442</v>
      </c>
      <c r="K979" t="s">
        <v>444</v>
      </c>
    </row>
    <row r="980" spans="1:11">
      <c r="A980" t="s">
        <v>491</v>
      </c>
      <c r="B980" s="2">
        <v>505452.076</v>
      </c>
      <c r="C980" t="s">
        <v>455</v>
      </c>
      <c r="D980" t="s">
        <v>447</v>
      </c>
      <c r="E980" t="s">
        <v>431</v>
      </c>
      <c r="F980" t="s">
        <v>12</v>
      </c>
      <c r="G980" t="s">
        <v>432</v>
      </c>
      <c r="H980" t="s">
        <v>433</v>
      </c>
      <c r="I980" t="s">
        <v>434</v>
      </c>
      <c r="J980" t="s">
        <v>442</v>
      </c>
      <c r="K980" t="s">
        <v>584</v>
      </c>
    </row>
    <row r="981" spans="1:11">
      <c r="A981" t="s">
        <v>491</v>
      </c>
      <c r="B981" s="2">
        <v>0</v>
      </c>
      <c r="C981" t="s">
        <v>471</v>
      </c>
      <c r="D981" t="s">
        <v>430</v>
      </c>
      <c r="E981" t="s">
        <v>431</v>
      </c>
      <c r="F981" t="s">
        <v>430</v>
      </c>
      <c r="G981" t="s">
        <v>432</v>
      </c>
      <c r="H981" t="s">
        <v>433</v>
      </c>
      <c r="I981" t="s">
        <v>434</v>
      </c>
      <c r="J981" t="s">
        <v>435</v>
      </c>
    </row>
    <row r="982" spans="1:11">
      <c r="A982" t="s">
        <v>491</v>
      </c>
      <c r="B982" s="2">
        <v>0</v>
      </c>
      <c r="C982" t="s">
        <v>477</v>
      </c>
      <c r="D982" t="s">
        <v>458</v>
      </c>
      <c r="E982" t="s">
        <v>431</v>
      </c>
      <c r="F982" t="s">
        <v>458</v>
      </c>
      <c r="G982" t="s">
        <v>432</v>
      </c>
      <c r="H982" t="s">
        <v>433</v>
      </c>
      <c r="I982" t="s">
        <v>434</v>
      </c>
      <c r="J982" t="s">
        <v>435</v>
      </c>
    </row>
    <row r="983" spans="1:11">
      <c r="A983" t="s">
        <v>491</v>
      </c>
      <c r="B983" s="2">
        <v>33.390700000000002</v>
      </c>
      <c r="C983" t="s">
        <v>455</v>
      </c>
      <c r="D983" t="s">
        <v>440</v>
      </c>
      <c r="E983" t="s">
        <v>431</v>
      </c>
      <c r="F983" t="s">
        <v>441</v>
      </c>
      <c r="G983" t="s">
        <v>432</v>
      </c>
      <c r="H983" t="s">
        <v>433</v>
      </c>
      <c r="I983" t="s">
        <v>434</v>
      </c>
      <c r="J983" t="s">
        <v>435</v>
      </c>
    </row>
    <row r="984" spans="1:11">
      <c r="A984" t="s">
        <v>491</v>
      </c>
      <c r="B984" s="2">
        <v>207561.6508</v>
      </c>
      <c r="C984" t="s">
        <v>455</v>
      </c>
      <c r="D984" t="s">
        <v>440</v>
      </c>
      <c r="E984" t="s">
        <v>431</v>
      </c>
      <c r="F984" t="s">
        <v>441</v>
      </c>
      <c r="G984" t="s">
        <v>432</v>
      </c>
      <c r="H984" t="s">
        <v>433</v>
      </c>
      <c r="I984" t="s">
        <v>434</v>
      </c>
      <c r="J984" t="s">
        <v>442</v>
      </c>
      <c r="K984" t="s">
        <v>443</v>
      </c>
    </row>
    <row r="985" spans="1:11">
      <c r="A985" t="s">
        <v>491</v>
      </c>
      <c r="B985" s="2">
        <v>436328.70620000002</v>
      </c>
      <c r="C985" t="s">
        <v>455</v>
      </c>
      <c r="D985" t="s">
        <v>440</v>
      </c>
      <c r="E985" t="s">
        <v>431</v>
      </c>
      <c r="F985" t="s">
        <v>441</v>
      </c>
      <c r="G985" t="s">
        <v>432</v>
      </c>
      <c r="H985" t="s">
        <v>433</v>
      </c>
      <c r="I985" t="s">
        <v>434</v>
      </c>
      <c r="J985" t="s">
        <v>442</v>
      </c>
      <c r="K985" t="s">
        <v>444</v>
      </c>
    </row>
    <row r="986" spans="1:11">
      <c r="A986" t="s">
        <v>491</v>
      </c>
      <c r="B986" s="2">
        <v>727214.96310000005</v>
      </c>
      <c r="C986" t="s">
        <v>455</v>
      </c>
      <c r="D986" t="s">
        <v>440</v>
      </c>
      <c r="E986" t="s">
        <v>431</v>
      </c>
      <c r="F986" t="s">
        <v>441</v>
      </c>
      <c r="G986" t="s">
        <v>432</v>
      </c>
      <c r="H986" t="s">
        <v>433</v>
      </c>
      <c r="I986" t="s">
        <v>434</v>
      </c>
      <c r="J986" t="s">
        <v>442</v>
      </c>
      <c r="K986" t="s">
        <v>584</v>
      </c>
    </row>
    <row r="987" spans="1:11">
      <c r="A987" t="s">
        <v>491</v>
      </c>
      <c r="B987" s="2">
        <v>14.9701</v>
      </c>
      <c r="C987" t="s">
        <v>445</v>
      </c>
      <c r="D987" t="s">
        <v>447</v>
      </c>
      <c r="E987" t="s">
        <v>431</v>
      </c>
      <c r="F987" t="s">
        <v>12</v>
      </c>
      <c r="G987" t="s">
        <v>432</v>
      </c>
      <c r="H987" t="s">
        <v>433</v>
      </c>
      <c r="I987" t="s">
        <v>434</v>
      </c>
      <c r="J987" t="s">
        <v>435</v>
      </c>
    </row>
    <row r="988" spans="1:11">
      <c r="A988" t="s">
        <v>491</v>
      </c>
      <c r="B988" s="2">
        <v>92939.715200000006</v>
      </c>
      <c r="C988" t="s">
        <v>445</v>
      </c>
      <c r="D988" t="s">
        <v>447</v>
      </c>
      <c r="E988" t="s">
        <v>431</v>
      </c>
      <c r="F988" t="s">
        <v>12</v>
      </c>
      <c r="G988" t="s">
        <v>432</v>
      </c>
      <c r="H988" t="s">
        <v>433</v>
      </c>
      <c r="I988" t="s">
        <v>434</v>
      </c>
      <c r="J988" t="s">
        <v>442</v>
      </c>
      <c r="K988" t="s">
        <v>443</v>
      </c>
    </row>
    <row r="989" spans="1:11">
      <c r="A989" t="s">
        <v>491</v>
      </c>
      <c r="B989" s="2">
        <v>195635.81830000001</v>
      </c>
      <c r="C989" t="s">
        <v>445</v>
      </c>
      <c r="D989" t="s">
        <v>447</v>
      </c>
      <c r="E989" t="s">
        <v>431</v>
      </c>
      <c r="F989" t="s">
        <v>12</v>
      </c>
      <c r="G989" t="s">
        <v>432</v>
      </c>
      <c r="H989" t="s">
        <v>433</v>
      </c>
      <c r="I989" t="s">
        <v>434</v>
      </c>
      <c r="J989" t="s">
        <v>442</v>
      </c>
      <c r="K989" t="s">
        <v>444</v>
      </c>
    </row>
    <row r="990" spans="1:11">
      <c r="A990" t="s">
        <v>491</v>
      </c>
      <c r="B990" s="2">
        <v>326059.24430000002</v>
      </c>
      <c r="C990" t="s">
        <v>445</v>
      </c>
      <c r="D990" t="s">
        <v>447</v>
      </c>
      <c r="E990" t="s">
        <v>431</v>
      </c>
      <c r="F990" t="s">
        <v>12</v>
      </c>
      <c r="G990" t="s">
        <v>432</v>
      </c>
      <c r="H990" t="s">
        <v>433</v>
      </c>
      <c r="I990" t="s">
        <v>434</v>
      </c>
      <c r="J990" t="s">
        <v>442</v>
      </c>
      <c r="K990" t="s">
        <v>584</v>
      </c>
    </row>
    <row r="991" spans="1:11">
      <c r="A991" t="s">
        <v>491</v>
      </c>
      <c r="B991" s="2">
        <v>0</v>
      </c>
      <c r="C991" t="s">
        <v>465</v>
      </c>
      <c r="D991" t="s">
        <v>439</v>
      </c>
      <c r="E991" t="s">
        <v>431</v>
      </c>
      <c r="F991" t="s">
        <v>439</v>
      </c>
      <c r="G991" t="s">
        <v>432</v>
      </c>
      <c r="H991" t="s">
        <v>433</v>
      </c>
      <c r="I991" t="s">
        <v>434</v>
      </c>
      <c r="J991" t="s">
        <v>435</v>
      </c>
    </row>
    <row r="992" spans="1:11">
      <c r="A992" t="s">
        <v>491</v>
      </c>
      <c r="B992" s="2">
        <v>13.177</v>
      </c>
      <c r="C992" t="s">
        <v>480</v>
      </c>
      <c r="D992" t="s">
        <v>451</v>
      </c>
      <c r="E992" t="s">
        <v>431</v>
      </c>
      <c r="F992" t="s">
        <v>381</v>
      </c>
      <c r="G992" t="s">
        <v>432</v>
      </c>
      <c r="H992" t="s">
        <v>433</v>
      </c>
      <c r="I992" t="s">
        <v>434</v>
      </c>
      <c r="J992" t="s">
        <v>435</v>
      </c>
    </row>
    <row r="993" spans="1:11">
      <c r="A993" t="s">
        <v>491</v>
      </c>
      <c r="B993" s="2">
        <v>81872.422999999995</v>
      </c>
      <c r="C993" t="s">
        <v>480</v>
      </c>
      <c r="D993" t="s">
        <v>451</v>
      </c>
      <c r="E993" t="s">
        <v>431</v>
      </c>
      <c r="F993" t="s">
        <v>381</v>
      </c>
      <c r="G993" t="s">
        <v>432</v>
      </c>
      <c r="H993" t="s">
        <v>433</v>
      </c>
      <c r="I993" t="s">
        <v>434</v>
      </c>
      <c r="J993" t="s">
        <v>442</v>
      </c>
      <c r="K993" t="s">
        <v>443</v>
      </c>
    </row>
    <row r="994" spans="1:11">
      <c r="A994" t="s">
        <v>491</v>
      </c>
      <c r="B994" s="2">
        <v>172074.8615</v>
      </c>
      <c r="C994" t="s">
        <v>480</v>
      </c>
      <c r="D994" t="s">
        <v>451</v>
      </c>
      <c r="E994" t="s">
        <v>431</v>
      </c>
      <c r="F994" t="s">
        <v>381</v>
      </c>
      <c r="G994" t="s">
        <v>432</v>
      </c>
      <c r="H994" t="s">
        <v>433</v>
      </c>
      <c r="I994" t="s">
        <v>434</v>
      </c>
      <c r="J994" t="s">
        <v>442</v>
      </c>
      <c r="K994" t="s">
        <v>444</v>
      </c>
    </row>
    <row r="995" spans="1:11">
      <c r="A995" t="s">
        <v>491</v>
      </c>
      <c r="B995" s="2">
        <v>0</v>
      </c>
      <c r="C995" t="s">
        <v>50</v>
      </c>
      <c r="D995" t="s">
        <v>470</v>
      </c>
      <c r="E995" t="s">
        <v>431</v>
      </c>
      <c r="F995" t="s">
        <v>470</v>
      </c>
      <c r="G995" t="s">
        <v>432</v>
      </c>
      <c r="H995" t="s">
        <v>433</v>
      </c>
      <c r="I995" t="s">
        <v>434</v>
      </c>
      <c r="J995" t="s">
        <v>435</v>
      </c>
    </row>
    <row r="996" spans="1:11">
      <c r="A996" t="s">
        <v>491</v>
      </c>
      <c r="B996" s="2">
        <v>20.8386</v>
      </c>
      <c r="C996" t="s">
        <v>463</v>
      </c>
      <c r="D996" t="s">
        <v>440</v>
      </c>
      <c r="E996" t="s">
        <v>431</v>
      </c>
      <c r="F996" t="s">
        <v>441</v>
      </c>
      <c r="G996" t="s">
        <v>432</v>
      </c>
      <c r="H996" t="s">
        <v>433</v>
      </c>
      <c r="I996" t="s">
        <v>434</v>
      </c>
      <c r="J996" t="s">
        <v>435</v>
      </c>
    </row>
    <row r="997" spans="1:11">
      <c r="A997" t="s">
        <v>491</v>
      </c>
      <c r="B997" s="2">
        <v>129517.33990000001</v>
      </c>
      <c r="C997" t="s">
        <v>463</v>
      </c>
      <c r="D997" t="s">
        <v>440</v>
      </c>
      <c r="E997" t="s">
        <v>431</v>
      </c>
      <c r="F997" t="s">
        <v>441</v>
      </c>
      <c r="G997" t="s">
        <v>432</v>
      </c>
      <c r="H997" t="s">
        <v>433</v>
      </c>
      <c r="I997" t="s">
        <v>434</v>
      </c>
      <c r="J997" t="s">
        <v>442</v>
      </c>
      <c r="K997" t="s">
        <v>443</v>
      </c>
    </row>
    <row r="998" spans="1:11">
      <c r="A998" t="s">
        <v>491</v>
      </c>
      <c r="B998" s="2">
        <v>272468.39179999998</v>
      </c>
      <c r="C998" t="s">
        <v>463</v>
      </c>
      <c r="D998" t="s">
        <v>440</v>
      </c>
      <c r="E998" t="s">
        <v>431</v>
      </c>
      <c r="F998" t="s">
        <v>441</v>
      </c>
      <c r="G998" t="s">
        <v>432</v>
      </c>
      <c r="H998" t="s">
        <v>433</v>
      </c>
      <c r="I998" t="s">
        <v>434</v>
      </c>
      <c r="J998" t="s">
        <v>442</v>
      </c>
      <c r="K998" t="s">
        <v>444</v>
      </c>
    </row>
    <row r="999" spans="1:11">
      <c r="A999" t="s">
        <v>491</v>
      </c>
      <c r="B999" s="2">
        <v>453765.77039999998</v>
      </c>
      <c r="C999" t="s">
        <v>463</v>
      </c>
      <c r="D999" t="s">
        <v>440</v>
      </c>
      <c r="E999" t="s">
        <v>431</v>
      </c>
      <c r="F999" t="s">
        <v>441</v>
      </c>
      <c r="G999" t="s">
        <v>432</v>
      </c>
      <c r="H999" t="s">
        <v>433</v>
      </c>
      <c r="I999" t="s">
        <v>434</v>
      </c>
      <c r="J999" t="s">
        <v>442</v>
      </c>
      <c r="K999" t="s">
        <v>584</v>
      </c>
    </row>
    <row r="1000" spans="1:11">
      <c r="A1000" t="s">
        <v>491</v>
      </c>
      <c r="B1000" s="2">
        <v>0</v>
      </c>
      <c r="C1000" t="s">
        <v>463</v>
      </c>
      <c r="D1000" t="s">
        <v>439</v>
      </c>
      <c r="E1000" t="s">
        <v>431</v>
      </c>
      <c r="F1000" t="s">
        <v>439</v>
      </c>
      <c r="G1000" t="s">
        <v>432</v>
      </c>
      <c r="H1000" t="s">
        <v>433</v>
      </c>
      <c r="I1000" t="s">
        <v>434</v>
      </c>
      <c r="J1000" t="s">
        <v>435</v>
      </c>
    </row>
    <row r="1001" spans="1:11">
      <c r="A1001" t="s">
        <v>491</v>
      </c>
      <c r="B1001" s="2">
        <v>0</v>
      </c>
      <c r="C1001" t="s">
        <v>477</v>
      </c>
      <c r="D1001" t="s">
        <v>439</v>
      </c>
      <c r="E1001" t="s">
        <v>431</v>
      </c>
      <c r="F1001" t="s">
        <v>439</v>
      </c>
      <c r="G1001" t="s">
        <v>432</v>
      </c>
      <c r="H1001" t="s">
        <v>433</v>
      </c>
      <c r="I1001" t="s">
        <v>434</v>
      </c>
      <c r="J1001" t="s">
        <v>435</v>
      </c>
    </row>
    <row r="1002" spans="1:11">
      <c r="A1002" t="s">
        <v>491</v>
      </c>
      <c r="B1002" s="2">
        <v>13.0656</v>
      </c>
      <c r="C1002" t="s">
        <v>463</v>
      </c>
      <c r="D1002" t="s">
        <v>451</v>
      </c>
      <c r="E1002" t="s">
        <v>431</v>
      </c>
      <c r="F1002" t="s">
        <v>381</v>
      </c>
      <c r="G1002" t="s">
        <v>432</v>
      </c>
      <c r="H1002" t="s">
        <v>433</v>
      </c>
      <c r="I1002" t="s">
        <v>434</v>
      </c>
      <c r="J1002" t="s">
        <v>435</v>
      </c>
    </row>
    <row r="1003" spans="1:11">
      <c r="A1003" t="s">
        <v>491</v>
      </c>
      <c r="B1003" s="2">
        <v>76077.275299999994</v>
      </c>
      <c r="C1003" t="s">
        <v>463</v>
      </c>
      <c r="D1003" t="s">
        <v>451</v>
      </c>
      <c r="E1003" t="s">
        <v>431</v>
      </c>
      <c r="F1003" t="s">
        <v>381</v>
      </c>
      <c r="G1003" t="s">
        <v>432</v>
      </c>
      <c r="H1003" t="s">
        <v>433</v>
      </c>
      <c r="I1003" t="s">
        <v>434</v>
      </c>
      <c r="J1003" t="s">
        <v>442</v>
      </c>
      <c r="K1003" t="s">
        <v>443</v>
      </c>
    </row>
    <row r="1004" spans="1:11">
      <c r="A1004" t="s">
        <v>491</v>
      </c>
      <c r="B1004" s="2">
        <v>160316.1183</v>
      </c>
      <c r="C1004" t="s">
        <v>463</v>
      </c>
      <c r="D1004" t="s">
        <v>451</v>
      </c>
      <c r="E1004" t="s">
        <v>431</v>
      </c>
      <c r="F1004" t="s">
        <v>381</v>
      </c>
      <c r="G1004" t="s">
        <v>432</v>
      </c>
      <c r="H1004" t="s">
        <v>433</v>
      </c>
      <c r="I1004" t="s">
        <v>434</v>
      </c>
      <c r="J1004" t="s">
        <v>442</v>
      </c>
      <c r="K1004" t="s">
        <v>444</v>
      </c>
    </row>
    <row r="1005" spans="1:11">
      <c r="A1005" t="s">
        <v>491</v>
      </c>
      <c r="B1005" s="2">
        <v>15.622199999999999</v>
      </c>
      <c r="C1005" t="s">
        <v>481</v>
      </c>
      <c r="D1005" t="s">
        <v>447</v>
      </c>
      <c r="E1005" t="s">
        <v>431</v>
      </c>
      <c r="F1005" t="s">
        <v>12</v>
      </c>
      <c r="G1005" t="s">
        <v>432</v>
      </c>
      <c r="H1005" t="s">
        <v>433</v>
      </c>
      <c r="I1005" t="s">
        <v>434</v>
      </c>
      <c r="J1005" t="s">
        <v>435</v>
      </c>
    </row>
    <row r="1006" spans="1:11">
      <c r="A1006" t="s">
        <v>491</v>
      </c>
      <c r="B1006" s="2">
        <v>96865.635699999999</v>
      </c>
      <c r="C1006" t="s">
        <v>481</v>
      </c>
      <c r="D1006" t="s">
        <v>447</v>
      </c>
      <c r="E1006" t="s">
        <v>431</v>
      </c>
      <c r="F1006" t="s">
        <v>12</v>
      </c>
      <c r="G1006" t="s">
        <v>432</v>
      </c>
      <c r="H1006" t="s">
        <v>433</v>
      </c>
      <c r="I1006" t="s">
        <v>434</v>
      </c>
      <c r="J1006" t="s">
        <v>442</v>
      </c>
      <c r="K1006" t="s">
        <v>443</v>
      </c>
    </row>
    <row r="1007" spans="1:11">
      <c r="A1007" t="s">
        <v>491</v>
      </c>
      <c r="B1007" s="2">
        <v>203705.01130000001</v>
      </c>
      <c r="C1007" t="s">
        <v>481</v>
      </c>
      <c r="D1007" t="s">
        <v>447</v>
      </c>
      <c r="E1007" t="s">
        <v>431</v>
      </c>
      <c r="F1007" t="s">
        <v>12</v>
      </c>
      <c r="G1007" t="s">
        <v>432</v>
      </c>
      <c r="H1007" t="s">
        <v>433</v>
      </c>
      <c r="I1007" t="s">
        <v>434</v>
      </c>
      <c r="J1007" t="s">
        <v>442</v>
      </c>
      <c r="K1007" t="s">
        <v>444</v>
      </c>
    </row>
    <row r="1008" spans="1:11">
      <c r="A1008" t="s">
        <v>491</v>
      </c>
      <c r="B1008" s="2">
        <v>339507.89929999999</v>
      </c>
      <c r="C1008" t="s">
        <v>481</v>
      </c>
      <c r="D1008" t="s">
        <v>447</v>
      </c>
      <c r="E1008" t="s">
        <v>431</v>
      </c>
      <c r="F1008" t="s">
        <v>12</v>
      </c>
      <c r="G1008" t="s">
        <v>432</v>
      </c>
      <c r="H1008" t="s">
        <v>433</v>
      </c>
      <c r="I1008" t="s">
        <v>434</v>
      </c>
      <c r="J1008" t="s">
        <v>442</v>
      </c>
      <c r="K1008" t="s">
        <v>584</v>
      </c>
    </row>
    <row r="1009" spans="1:11">
      <c r="A1009" t="s">
        <v>491</v>
      </c>
      <c r="B1009" s="2">
        <v>11.8729</v>
      </c>
      <c r="C1009" t="s">
        <v>457</v>
      </c>
      <c r="D1009" t="s">
        <v>451</v>
      </c>
      <c r="E1009" t="s">
        <v>431</v>
      </c>
      <c r="F1009" t="s">
        <v>381</v>
      </c>
      <c r="G1009" t="s">
        <v>432</v>
      </c>
      <c r="H1009" t="s">
        <v>433</v>
      </c>
      <c r="I1009" t="s">
        <v>434</v>
      </c>
      <c r="J1009" t="s">
        <v>435</v>
      </c>
    </row>
    <row r="1010" spans="1:11">
      <c r="A1010" t="s">
        <v>491</v>
      </c>
      <c r="B1010" s="2">
        <v>73899.679999999993</v>
      </c>
      <c r="C1010" t="s">
        <v>457</v>
      </c>
      <c r="D1010" t="s">
        <v>451</v>
      </c>
      <c r="E1010" t="s">
        <v>431</v>
      </c>
      <c r="F1010" t="s">
        <v>381</v>
      </c>
      <c r="G1010" t="s">
        <v>432</v>
      </c>
      <c r="H1010" t="s">
        <v>433</v>
      </c>
      <c r="I1010" t="s">
        <v>434</v>
      </c>
      <c r="J1010" t="s">
        <v>442</v>
      </c>
      <c r="K1010" t="s">
        <v>443</v>
      </c>
    </row>
    <row r="1011" spans="1:11">
      <c r="A1011" t="s">
        <v>491</v>
      </c>
      <c r="B1011" s="2">
        <v>156009.83180000001</v>
      </c>
      <c r="C1011" t="s">
        <v>457</v>
      </c>
      <c r="D1011" t="s">
        <v>451</v>
      </c>
      <c r="E1011" t="s">
        <v>431</v>
      </c>
      <c r="F1011" t="s">
        <v>381</v>
      </c>
      <c r="G1011" t="s">
        <v>432</v>
      </c>
      <c r="H1011" t="s">
        <v>433</v>
      </c>
      <c r="I1011" t="s">
        <v>434</v>
      </c>
      <c r="J1011" t="s">
        <v>442</v>
      </c>
      <c r="K1011" t="s">
        <v>444</v>
      </c>
    </row>
    <row r="1012" spans="1:11">
      <c r="A1012" t="s">
        <v>491</v>
      </c>
      <c r="B1012" s="2">
        <v>0</v>
      </c>
      <c r="C1012" t="s">
        <v>436</v>
      </c>
      <c r="D1012" t="s">
        <v>482</v>
      </c>
      <c r="E1012" t="s">
        <v>431</v>
      </c>
      <c r="F1012" t="s">
        <v>483</v>
      </c>
      <c r="G1012" t="s">
        <v>432</v>
      </c>
      <c r="H1012" t="s">
        <v>433</v>
      </c>
      <c r="I1012" t="s">
        <v>434</v>
      </c>
      <c r="J1012" t="s">
        <v>435</v>
      </c>
    </row>
    <row r="1013" spans="1:11">
      <c r="A1013" t="s">
        <v>491</v>
      </c>
      <c r="B1013" s="2">
        <v>0</v>
      </c>
      <c r="C1013" t="s">
        <v>484</v>
      </c>
      <c r="D1013" t="s">
        <v>439</v>
      </c>
      <c r="E1013" t="s">
        <v>431</v>
      </c>
      <c r="F1013" t="s">
        <v>439</v>
      </c>
      <c r="G1013" t="s">
        <v>432</v>
      </c>
      <c r="H1013" t="s">
        <v>433</v>
      </c>
      <c r="I1013" t="s">
        <v>434</v>
      </c>
      <c r="J1013" t="s">
        <v>435</v>
      </c>
    </row>
    <row r="1014" spans="1:11">
      <c r="A1014" t="s">
        <v>491</v>
      </c>
      <c r="B1014" s="2">
        <v>29.439900000000002</v>
      </c>
      <c r="C1014" t="s">
        <v>50</v>
      </c>
      <c r="D1014" t="s">
        <v>469</v>
      </c>
      <c r="E1014" t="s">
        <v>431</v>
      </c>
      <c r="F1014" t="s">
        <v>382</v>
      </c>
      <c r="G1014" t="s">
        <v>432</v>
      </c>
      <c r="H1014" t="s">
        <v>433</v>
      </c>
      <c r="I1014" t="s">
        <v>434</v>
      </c>
      <c r="J1014" t="s">
        <v>435</v>
      </c>
    </row>
    <row r="1015" spans="1:11">
      <c r="A1015" t="s">
        <v>491</v>
      </c>
      <c r="B1015" s="2">
        <v>192548.06140000001</v>
      </c>
      <c r="C1015" t="s">
        <v>50</v>
      </c>
      <c r="D1015" t="s">
        <v>469</v>
      </c>
      <c r="E1015" t="s">
        <v>431</v>
      </c>
      <c r="F1015" t="s">
        <v>382</v>
      </c>
      <c r="G1015" t="s">
        <v>432</v>
      </c>
      <c r="H1015" t="s">
        <v>433</v>
      </c>
      <c r="I1015" t="s">
        <v>434</v>
      </c>
      <c r="J1015" t="s">
        <v>442</v>
      </c>
      <c r="K1015" t="s">
        <v>443</v>
      </c>
    </row>
    <row r="1016" spans="1:11">
      <c r="A1016" t="s">
        <v>491</v>
      </c>
      <c r="B1016" s="2">
        <v>418048.04450000002</v>
      </c>
      <c r="C1016" t="s">
        <v>50</v>
      </c>
      <c r="D1016" t="s">
        <v>469</v>
      </c>
      <c r="E1016" t="s">
        <v>431</v>
      </c>
      <c r="F1016" t="s">
        <v>382</v>
      </c>
      <c r="G1016" t="s">
        <v>432</v>
      </c>
      <c r="H1016" t="s">
        <v>433</v>
      </c>
      <c r="I1016" t="s">
        <v>434</v>
      </c>
      <c r="J1016" t="s">
        <v>442</v>
      </c>
      <c r="K1016" t="s">
        <v>444</v>
      </c>
    </row>
    <row r="1017" spans="1:11">
      <c r="A1017" t="s">
        <v>491</v>
      </c>
      <c r="B1017" s="2">
        <v>696746.28810000001</v>
      </c>
      <c r="C1017" t="s">
        <v>50</v>
      </c>
      <c r="D1017" t="s">
        <v>469</v>
      </c>
      <c r="E1017" t="s">
        <v>431</v>
      </c>
      <c r="F1017" t="s">
        <v>382</v>
      </c>
      <c r="G1017" t="s">
        <v>432</v>
      </c>
      <c r="H1017" t="s">
        <v>433</v>
      </c>
      <c r="I1017" t="s">
        <v>434</v>
      </c>
      <c r="J1017" t="s">
        <v>442</v>
      </c>
      <c r="K1017" t="s">
        <v>584</v>
      </c>
    </row>
    <row r="1018" spans="1:11">
      <c r="A1018" t="s">
        <v>491</v>
      </c>
      <c r="B1018" s="2">
        <v>0</v>
      </c>
      <c r="C1018" t="s">
        <v>466</v>
      </c>
      <c r="D1018" t="s">
        <v>458</v>
      </c>
      <c r="E1018" t="s">
        <v>431</v>
      </c>
      <c r="F1018" t="s">
        <v>458</v>
      </c>
      <c r="G1018" t="s">
        <v>432</v>
      </c>
      <c r="H1018" t="s">
        <v>433</v>
      </c>
      <c r="I1018" t="s">
        <v>434</v>
      </c>
      <c r="J1018" t="s">
        <v>435</v>
      </c>
    </row>
    <row r="1019" spans="1:11">
      <c r="A1019" t="s">
        <v>491</v>
      </c>
      <c r="B1019" s="2">
        <v>12.4977</v>
      </c>
      <c r="C1019" t="s">
        <v>477</v>
      </c>
      <c r="D1019" t="s">
        <v>447</v>
      </c>
      <c r="E1019" t="s">
        <v>431</v>
      </c>
      <c r="F1019" t="s">
        <v>12</v>
      </c>
      <c r="G1019" t="s">
        <v>432</v>
      </c>
      <c r="H1019" t="s">
        <v>433</v>
      </c>
      <c r="I1019" t="s">
        <v>434</v>
      </c>
      <c r="J1019" t="s">
        <v>435</v>
      </c>
    </row>
    <row r="1020" spans="1:11">
      <c r="A1020" t="s">
        <v>491</v>
      </c>
      <c r="B1020" s="2">
        <v>77469.686600000001</v>
      </c>
      <c r="C1020" t="s">
        <v>477</v>
      </c>
      <c r="D1020" t="s">
        <v>447</v>
      </c>
      <c r="E1020" t="s">
        <v>431</v>
      </c>
      <c r="F1020" t="s">
        <v>12</v>
      </c>
      <c r="G1020" t="s">
        <v>432</v>
      </c>
      <c r="H1020" t="s">
        <v>433</v>
      </c>
      <c r="I1020" t="s">
        <v>434</v>
      </c>
      <c r="J1020" t="s">
        <v>442</v>
      </c>
      <c r="K1020" t="s">
        <v>443</v>
      </c>
    </row>
    <row r="1021" spans="1:11">
      <c r="A1021" t="s">
        <v>491</v>
      </c>
      <c r="B1021" s="2">
        <v>163149.845</v>
      </c>
      <c r="C1021" t="s">
        <v>477</v>
      </c>
      <c r="D1021" t="s">
        <v>447</v>
      </c>
      <c r="E1021" t="s">
        <v>431</v>
      </c>
      <c r="F1021" t="s">
        <v>12</v>
      </c>
      <c r="G1021" t="s">
        <v>432</v>
      </c>
      <c r="H1021" t="s">
        <v>433</v>
      </c>
      <c r="I1021" t="s">
        <v>434</v>
      </c>
      <c r="J1021" t="s">
        <v>442</v>
      </c>
      <c r="K1021" t="s">
        <v>444</v>
      </c>
    </row>
    <row r="1022" spans="1:11">
      <c r="A1022" t="s">
        <v>491</v>
      </c>
      <c r="B1022" s="2">
        <v>271916.86109999998</v>
      </c>
      <c r="C1022" t="s">
        <v>477</v>
      </c>
      <c r="D1022" t="s">
        <v>447</v>
      </c>
      <c r="E1022" t="s">
        <v>431</v>
      </c>
      <c r="F1022" t="s">
        <v>12</v>
      </c>
      <c r="G1022" t="s">
        <v>432</v>
      </c>
      <c r="H1022" t="s">
        <v>433</v>
      </c>
      <c r="I1022" t="s">
        <v>434</v>
      </c>
      <c r="J1022" t="s">
        <v>442</v>
      </c>
      <c r="K1022" t="s">
        <v>584</v>
      </c>
    </row>
    <row r="1023" spans="1:11">
      <c r="A1023" t="s">
        <v>491</v>
      </c>
      <c r="B1023" s="2">
        <v>13.6206</v>
      </c>
      <c r="C1023" t="s">
        <v>472</v>
      </c>
      <c r="D1023" t="s">
        <v>451</v>
      </c>
      <c r="E1023" t="s">
        <v>431</v>
      </c>
      <c r="F1023" t="s">
        <v>381</v>
      </c>
      <c r="G1023" t="s">
        <v>432</v>
      </c>
      <c r="H1023" t="s">
        <v>433</v>
      </c>
      <c r="I1023" t="s">
        <v>434</v>
      </c>
      <c r="J1023" t="s">
        <v>435</v>
      </c>
    </row>
    <row r="1024" spans="1:11">
      <c r="A1024" t="s">
        <v>491</v>
      </c>
      <c r="B1024" s="2">
        <v>84491.514599999995</v>
      </c>
      <c r="C1024" t="s">
        <v>472</v>
      </c>
      <c r="D1024" t="s">
        <v>451</v>
      </c>
      <c r="E1024" t="s">
        <v>431</v>
      </c>
      <c r="F1024" t="s">
        <v>381</v>
      </c>
      <c r="G1024" t="s">
        <v>432</v>
      </c>
      <c r="H1024" t="s">
        <v>433</v>
      </c>
      <c r="I1024" t="s">
        <v>434</v>
      </c>
      <c r="J1024" t="s">
        <v>442</v>
      </c>
      <c r="K1024" t="s">
        <v>443</v>
      </c>
    </row>
    <row r="1025" spans="1:11">
      <c r="A1025" t="s">
        <v>491</v>
      </c>
      <c r="B1025" s="2">
        <v>177689.33530000001</v>
      </c>
      <c r="C1025" t="s">
        <v>472</v>
      </c>
      <c r="D1025" t="s">
        <v>451</v>
      </c>
      <c r="E1025" t="s">
        <v>431</v>
      </c>
      <c r="F1025" t="s">
        <v>381</v>
      </c>
      <c r="G1025" t="s">
        <v>432</v>
      </c>
      <c r="H1025" t="s">
        <v>433</v>
      </c>
      <c r="I1025" t="s">
        <v>434</v>
      </c>
      <c r="J1025" t="s">
        <v>442</v>
      </c>
      <c r="K1025" t="s">
        <v>444</v>
      </c>
    </row>
    <row r="1026" spans="1:11">
      <c r="A1026" t="s">
        <v>491</v>
      </c>
      <c r="B1026" s="2">
        <v>0</v>
      </c>
      <c r="C1026" t="s">
        <v>511</v>
      </c>
      <c r="D1026" t="s">
        <v>458</v>
      </c>
      <c r="E1026" t="s">
        <v>431</v>
      </c>
      <c r="F1026" t="s">
        <v>458</v>
      </c>
      <c r="G1026" t="s">
        <v>432</v>
      </c>
      <c r="H1026" t="s">
        <v>433</v>
      </c>
      <c r="I1026" t="s">
        <v>434</v>
      </c>
      <c r="J1026" t="s">
        <v>435</v>
      </c>
    </row>
    <row r="1027" spans="1:11">
      <c r="A1027" t="s">
        <v>491</v>
      </c>
      <c r="B1027" s="2">
        <v>0</v>
      </c>
      <c r="C1027" t="s">
        <v>455</v>
      </c>
      <c r="D1027" t="s">
        <v>458</v>
      </c>
      <c r="E1027" t="s">
        <v>431</v>
      </c>
      <c r="F1027" t="s">
        <v>458</v>
      </c>
      <c r="G1027" t="s">
        <v>432</v>
      </c>
      <c r="H1027" t="s">
        <v>433</v>
      </c>
      <c r="I1027" t="s">
        <v>434</v>
      </c>
      <c r="J1027" t="s">
        <v>435</v>
      </c>
    </row>
    <row r="1028" spans="1:11">
      <c r="A1028" t="s">
        <v>491</v>
      </c>
      <c r="B1028" s="2">
        <v>0</v>
      </c>
      <c r="C1028" t="s">
        <v>50</v>
      </c>
      <c r="D1028" t="s">
        <v>458</v>
      </c>
      <c r="E1028" t="s">
        <v>431</v>
      </c>
      <c r="F1028" t="s">
        <v>458</v>
      </c>
      <c r="G1028" t="s">
        <v>432</v>
      </c>
      <c r="H1028" t="s">
        <v>433</v>
      </c>
      <c r="I1028" t="s">
        <v>434</v>
      </c>
      <c r="J1028" t="s">
        <v>435</v>
      </c>
    </row>
    <row r="1029" spans="1:11">
      <c r="A1029" t="s">
        <v>491</v>
      </c>
      <c r="B1029" s="2">
        <v>0</v>
      </c>
      <c r="C1029" t="s">
        <v>445</v>
      </c>
      <c r="D1029" t="s">
        <v>430</v>
      </c>
      <c r="E1029" t="s">
        <v>431</v>
      </c>
      <c r="F1029" t="s">
        <v>430</v>
      </c>
      <c r="G1029" t="s">
        <v>432</v>
      </c>
      <c r="H1029" t="s">
        <v>433</v>
      </c>
      <c r="I1029" t="s">
        <v>434</v>
      </c>
      <c r="J1029" t="s">
        <v>435</v>
      </c>
    </row>
    <row r="1030" spans="1:11">
      <c r="A1030" t="s">
        <v>491</v>
      </c>
      <c r="B1030" s="2">
        <v>0</v>
      </c>
      <c r="C1030" t="s">
        <v>50</v>
      </c>
      <c r="D1030" t="s">
        <v>430</v>
      </c>
      <c r="E1030" t="s">
        <v>431</v>
      </c>
      <c r="F1030" t="s">
        <v>430</v>
      </c>
      <c r="G1030" t="s">
        <v>432</v>
      </c>
      <c r="H1030" t="s">
        <v>433</v>
      </c>
      <c r="I1030" t="s">
        <v>434</v>
      </c>
      <c r="J1030" t="s">
        <v>435</v>
      </c>
    </row>
    <row r="1031" spans="1:11">
      <c r="A1031" t="s">
        <v>491</v>
      </c>
      <c r="B1031" s="2">
        <v>0</v>
      </c>
      <c r="C1031" t="s">
        <v>429</v>
      </c>
      <c r="D1031" t="s">
        <v>439</v>
      </c>
      <c r="E1031" t="s">
        <v>431</v>
      </c>
      <c r="F1031" t="s">
        <v>439</v>
      </c>
      <c r="G1031" t="s">
        <v>432</v>
      </c>
      <c r="H1031" t="s">
        <v>433</v>
      </c>
      <c r="I1031" t="s">
        <v>434</v>
      </c>
      <c r="J1031" t="s">
        <v>435</v>
      </c>
    </row>
    <row r="1032" spans="1:11">
      <c r="A1032" t="s">
        <v>491</v>
      </c>
      <c r="B1032" s="2">
        <v>0</v>
      </c>
      <c r="C1032" t="s">
        <v>511</v>
      </c>
      <c r="D1032" t="s">
        <v>430</v>
      </c>
      <c r="E1032" t="s">
        <v>431</v>
      </c>
      <c r="F1032" t="s">
        <v>430</v>
      </c>
      <c r="G1032" t="s">
        <v>432</v>
      </c>
      <c r="H1032" t="s">
        <v>433</v>
      </c>
      <c r="I1032" t="s">
        <v>434</v>
      </c>
      <c r="J1032" t="s">
        <v>435</v>
      </c>
    </row>
    <row r="1033" spans="1:11">
      <c r="A1033" t="s">
        <v>491</v>
      </c>
      <c r="B1033" s="2">
        <v>29.439900000000002</v>
      </c>
      <c r="C1033" t="s">
        <v>463</v>
      </c>
      <c r="D1033" t="s">
        <v>469</v>
      </c>
      <c r="E1033" t="s">
        <v>431</v>
      </c>
      <c r="F1033" t="s">
        <v>382</v>
      </c>
      <c r="G1033" t="s">
        <v>432</v>
      </c>
      <c r="H1033" t="s">
        <v>433</v>
      </c>
      <c r="I1033" t="s">
        <v>434</v>
      </c>
      <c r="J1033" t="s">
        <v>435</v>
      </c>
    </row>
    <row r="1034" spans="1:11">
      <c r="A1034" t="s">
        <v>491</v>
      </c>
      <c r="B1034" s="2">
        <v>192548.06140000001</v>
      </c>
      <c r="C1034" t="s">
        <v>463</v>
      </c>
      <c r="D1034" t="s">
        <v>469</v>
      </c>
      <c r="E1034" t="s">
        <v>431</v>
      </c>
      <c r="F1034" t="s">
        <v>382</v>
      </c>
      <c r="G1034" t="s">
        <v>432</v>
      </c>
      <c r="H1034" t="s">
        <v>433</v>
      </c>
      <c r="I1034" t="s">
        <v>434</v>
      </c>
      <c r="J1034" t="s">
        <v>442</v>
      </c>
      <c r="K1034" t="s">
        <v>443</v>
      </c>
    </row>
    <row r="1035" spans="1:11">
      <c r="A1035" t="s">
        <v>491</v>
      </c>
      <c r="B1035" s="2">
        <v>418048.04450000002</v>
      </c>
      <c r="C1035" t="s">
        <v>463</v>
      </c>
      <c r="D1035" t="s">
        <v>469</v>
      </c>
      <c r="E1035" t="s">
        <v>431</v>
      </c>
      <c r="F1035" t="s">
        <v>382</v>
      </c>
      <c r="G1035" t="s">
        <v>432</v>
      </c>
      <c r="H1035" t="s">
        <v>433</v>
      </c>
      <c r="I1035" t="s">
        <v>434</v>
      </c>
      <c r="J1035" t="s">
        <v>442</v>
      </c>
      <c r="K1035" t="s">
        <v>444</v>
      </c>
    </row>
    <row r="1036" spans="1:11">
      <c r="A1036" t="s">
        <v>491</v>
      </c>
      <c r="B1036" s="2">
        <v>696746.28810000001</v>
      </c>
      <c r="C1036" t="s">
        <v>463</v>
      </c>
      <c r="D1036" t="s">
        <v>469</v>
      </c>
      <c r="E1036" t="s">
        <v>431</v>
      </c>
      <c r="F1036" t="s">
        <v>382</v>
      </c>
      <c r="G1036" t="s">
        <v>432</v>
      </c>
      <c r="H1036" t="s">
        <v>433</v>
      </c>
      <c r="I1036" t="s">
        <v>434</v>
      </c>
      <c r="J1036" t="s">
        <v>442</v>
      </c>
      <c r="K1036" t="s">
        <v>584</v>
      </c>
    </row>
    <row r="1037" spans="1:11">
      <c r="A1037" t="s">
        <v>491</v>
      </c>
      <c r="B1037" s="2">
        <v>0</v>
      </c>
      <c r="C1037" t="s">
        <v>472</v>
      </c>
      <c r="D1037" t="s">
        <v>430</v>
      </c>
      <c r="E1037" t="s">
        <v>431</v>
      </c>
      <c r="F1037" t="s">
        <v>430</v>
      </c>
      <c r="G1037" t="s">
        <v>432</v>
      </c>
      <c r="H1037" t="s">
        <v>433</v>
      </c>
      <c r="I1037" t="s">
        <v>434</v>
      </c>
      <c r="J1037" t="s">
        <v>435</v>
      </c>
    </row>
    <row r="1038" spans="1:11">
      <c r="A1038" t="s">
        <v>491</v>
      </c>
      <c r="B1038" s="2">
        <v>17.9587</v>
      </c>
      <c r="C1038" t="s">
        <v>477</v>
      </c>
      <c r="D1038" t="s">
        <v>440</v>
      </c>
      <c r="E1038" t="s">
        <v>431</v>
      </c>
      <c r="F1038" t="s">
        <v>441</v>
      </c>
      <c r="G1038" t="s">
        <v>432</v>
      </c>
      <c r="H1038" t="s">
        <v>433</v>
      </c>
      <c r="I1038" t="s">
        <v>434</v>
      </c>
      <c r="J1038" t="s">
        <v>435</v>
      </c>
    </row>
    <row r="1039" spans="1:11">
      <c r="A1039" t="s">
        <v>491</v>
      </c>
      <c r="B1039" s="2">
        <v>111652.3639</v>
      </c>
      <c r="C1039" t="s">
        <v>477</v>
      </c>
      <c r="D1039" t="s">
        <v>440</v>
      </c>
      <c r="E1039" t="s">
        <v>431</v>
      </c>
      <c r="F1039" t="s">
        <v>441</v>
      </c>
      <c r="G1039" t="s">
        <v>432</v>
      </c>
      <c r="H1039" t="s">
        <v>433</v>
      </c>
      <c r="I1039" t="s">
        <v>434</v>
      </c>
      <c r="J1039" t="s">
        <v>442</v>
      </c>
      <c r="K1039" t="s">
        <v>443</v>
      </c>
    </row>
    <row r="1040" spans="1:11">
      <c r="A1040" t="s">
        <v>491</v>
      </c>
      <c r="B1040" s="2">
        <v>234886.8726</v>
      </c>
      <c r="C1040" t="s">
        <v>477</v>
      </c>
      <c r="D1040" t="s">
        <v>440</v>
      </c>
      <c r="E1040" t="s">
        <v>431</v>
      </c>
      <c r="F1040" t="s">
        <v>441</v>
      </c>
      <c r="G1040" t="s">
        <v>432</v>
      </c>
      <c r="H1040" t="s">
        <v>433</v>
      </c>
      <c r="I1040" t="s">
        <v>434</v>
      </c>
      <c r="J1040" t="s">
        <v>442</v>
      </c>
      <c r="K1040" t="s">
        <v>444</v>
      </c>
    </row>
    <row r="1041" spans="1:11">
      <c r="A1041" t="s">
        <v>491</v>
      </c>
      <c r="B1041" s="2">
        <v>391186.05420000001</v>
      </c>
      <c r="C1041" t="s">
        <v>477</v>
      </c>
      <c r="D1041" t="s">
        <v>440</v>
      </c>
      <c r="E1041" t="s">
        <v>431</v>
      </c>
      <c r="F1041" t="s">
        <v>441</v>
      </c>
      <c r="G1041" t="s">
        <v>432</v>
      </c>
      <c r="H1041" t="s">
        <v>433</v>
      </c>
      <c r="I1041" t="s">
        <v>434</v>
      </c>
      <c r="J1041" t="s">
        <v>442</v>
      </c>
      <c r="K1041" t="s">
        <v>584</v>
      </c>
    </row>
    <row r="1042" spans="1:11">
      <c r="A1042" t="s">
        <v>491</v>
      </c>
      <c r="B1042" s="2">
        <v>13.774699999999999</v>
      </c>
      <c r="C1042" t="s">
        <v>466</v>
      </c>
      <c r="D1042" t="s">
        <v>447</v>
      </c>
      <c r="E1042" t="s">
        <v>431</v>
      </c>
      <c r="F1042" t="s">
        <v>12</v>
      </c>
      <c r="G1042" t="s">
        <v>432</v>
      </c>
      <c r="H1042" t="s">
        <v>433</v>
      </c>
      <c r="I1042" t="s">
        <v>434</v>
      </c>
      <c r="J1042" t="s">
        <v>435</v>
      </c>
    </row>
    <row r="1043" spans="1:11">
      <c r="A1043" t="s">
        <v>491</v>
      </c>
      <c r="B1043" s="2">
        <v>85515.785900000003</v>
      </c>
      <c r="C1043" t="s">
        <v>466</v>
      </c>
      <c r="D1043" t="s">
        <v>447</v>
      </c>
      <c r="E1043" t="s">
        <v>431</v>
      </c>
      <c r="F1043" t="s">
        <v>12</v>
      </c>
      <c r="G1043" t="s">
        <v>432</v>
      </c>
      <c r="H1043" t="s">
        <v>433</v>
      </c>
      <c r="I1043" t="s">
        <v>434</v>
      </c>
      <c r="J1043" t="s">
        <v>442</v>
      </c>
      <c r="K1043" t="s">
        <v>443</v>
      </c>
    </row>
    <row r="1044" spans="1:11">
      <c r="A1044" t="s">
        <v>491</v>
      </c>
      <c r="B1044" s="2">
        <v>180211.97700000001</v>
      </c>
      <c r="C1044" t="s">
        <v>466</v>
      </c>
      <c r="D1044" t="s">
        <v>447</v>
      </c>
      <c r="E1044" t="s">
        <v>431</v>
      </c>
      <c r="F1044" t="s">
        <v>12</v>
      </c>
      <c r="G1044" t="s">
        <v>432</v>
      </c>
      <c r="H1044" t="s">
        <v>433</v>
      </c>
      <c r="I1044" t="s">
        <v>434</v>
      </c>
      <c r="J1044" t="s">
        <v>442</v>
      </c>
      <c r="K1044" t="s">
        <v>444</v>
      </c>
    </row>
    <row r="1045" spans="1:11">
      <c r="A1045" t="s">
        <v>491</v>
      </c>
      <c r="B1045" s="2">
        <v>300353.29499999998</v>
      </c>
      <c r="C1045" t="s">
        <v>466</v>
      </c>
      <c r="D1045" t="s">
        <v>447</v>
      </c>
      <c r="E1045" t="s">
        <v>431</v>
      </c>
      <c r="F1045" t="s">
        <v>12</v>
      </c>
      <c r="G1045" t="s">
        <v>432</v>
      </c>
      <c r="H1045" t="s">
        <v>433</v>
      </c>
      <c r="I1045" t="s">
        <v>434</v>
      </c>
      <c r="J1045" t="s">
        <v>442</v>
      </c>
      <c r="K1045" t="s">
        <v>584</v>
      </c>
    </row>
    <row r="1046" spans="1:11">
      <c r="A1046" t="s">
        <v>491</v>
      </c>
      <c r="B1046" s="2">
        <v>0</v>
      </c>
      <c r="C1046" t="s">
        <v>485</v>
      </c>
      <c r="D1046" t="s">
        <v>439</v>
      </c>
      <c r="E1046" t="s">
        <v>431</v>
      </c>
      <c r="F1046" t="s">
        <v>439</v>
      </c>
      <c r="G1046" t="s">
        <v>432</v>
      </c>
      <c r="H1046" t="s">
        <v>433</v>
      </c>
      <c r="I1046" t="s">
        <v>434</v>
      </c>
      <c r="J1046" t="s">
        <v>435</v>
      </c>
    </row>
    <row r="1047" spans="1:11">
      <c r="A1047" t="s">
        <v>491</v>
      </c>
      <c r="B1047" s="2">
        <v>0</v>
      </c>
      <c r="C1047" t="s">
        <v>472</v>
      </c>
      <c r="D1047" t="s">
        <v>458</v>
      </c>
      <c r="E1047" t="s">
        <v>431</v>
      </c>
      <c r="F1047" t="s">
        <v>458</v>
      </c>
      <c r="G1047" t="s">
        <v>432</v>
      </c>
      <c r="H1047" t="s">
        <v>433</v>
      </c>
      <c r="I1047" t="s">
        <v>434</v>
      </c>
      <c r="J1047" t="s">
        <v>435</v>
      </c>
    </row>
    <row r="1048" spans="1:11">
      <c r="A1048" t="s">
        <v>491</v>
      </c>
      <c r="B1048" s="2">
        <v>0</v>
      </c>
      <c r="C1048" t="s">
        <v>481</v>
      </c>
      <c r="D1048" t="s">
        <v>458</v>
      </c>
      <c r="E1048" t="s">
        <v>431</v>
      </c>
      <c r="F1048" t="s">
        <v>458</v>
      </c>
      <c r="G1048" t="s">
        <v>432</v>
      </c>
      <c r="H1048" t="s">
        <v>433</v>
      </c>
      <c r="I1048" t="s">
        <v>434</v>
      </c>
      <c r="J1048" t="s">
        <v>435</v>
      </c>
    </row>
    <row r="1049" spans="1:11">
      <c r="A1049" t="s">
        <v>491</v>
      </c>
      <c r="B1049" s="2">
        <v>21.545000000000002</v>
      </c>
      <c r="C1049" t="s">
        <v>472</v>
      </c>
      <c r="D1049" t="s">
        <v>440</v>
      </c>
      <c r="E1049" t="s">
        <v>431</v>
      </c>
      <c r="F1049" t="s">
        <v>441</v>
      </c>
      <c r="G1049" t="s">
        <v>432</v>
      </c>
      <c r="H1049" t="s">
        <v>433</v>
      </c>
      <c r="I1049" t="s">
        <v>434</v>
      </c>
      <c r="J1049" t="s">
        <v>435</v>
      </c>
    </row>
    <row r="1050" spans="1:11">
      <c r="A1050" t="s">
        <v>491</v>
      </c>
      <c r="B1050" s="2">
        <v>133982.565</v>
      </c>
      <c r="C1050" t="s">
        <v>472</v>
      </c>
      <c r="D1050" t="s">
        <v>440</v>
      </c>
      <c r="E1050" t="s">
        <v>431</v>
      </c>
      <c r="F1050" t="s">
        <v>441</v>
      </c>
      <c r="G1050" t="s">
        <v>432</v>
      </c>
      <c r="H1050" t="s">
        <v>433</v>
      </c>
      <c r="I1050" t="s">
        <v>434</v>
      </c>
      <c r="J1050" t="s">
        <v>442</v>
      </c>
      <c r="K1050" t="s">
        <v>443</v>
      </c>
    </row>
    <row r="1051" spans="1:11">
      <c r="A1051" t="s">
        <v>491</v>
      </c>
      <c r="B1051" s="2">
        <v>281654.23070000001</v>
      </c>
      <c r="C1051" t="s">
        <v>472</v>
      </c>
      <c r="D1051" t="s">
        <v>440</v>
      </c>
      <c r="E1051" t="s">
        <v>431</v>
      </c>
      <c r="F1051" t="s">
        <v>441</v>
      </c>
      <c r="G1051" t="s">
        <v>432</v>
      </c>
      <c r="H1051" t="s">
        <v>433</v>
      </c>
      <c r="I1051" t="s">
        <v>434</v>
      </c>
      <c r="J1051" t="s">
        <v>442</v>
      </c>
      <c r="K1051" t="s">
        <v>444</v>
      </c>
    </row>
    <row r="1052" spans="1:11">
      <c r="A1052" t="s">
        <v>491</v>
      </c>
      <c r="B1052" s="2">
        <v>469423.26510000002</v>
      </c>
      <c r="C1052" t="s">
        <v>472</v>
      </c>
      <c r="D1052" t="s">
        <v>440</v>
      </c>
      <c r="E1052" t="s">
        <v>431</v>
      </c>
      <c r="F1052" t="s">
        <v>441</v>
      </c>
      <c r="G1052" t="s">
        <v>432</v>
      </c>
      <c r="H1052" t="s">
        <v>433</v>
      </c>
      <c r="I1052" t="s">
        <v>434</v>
      </c>
      <c r="J1052" t="s">
        <v>442</v>
      </c>
      <c r="K1052" t="s">
        <v>584</v>
      </c>
    </row>
    <row r="1053" spans="1:11">
      <c r="A1053" t="s">
        <v>491</v>
      </c>
      <c r="B1053" s="2">
        <v>28.584499999999998</v>
      </c>
      <c r="C1053" t="s">
        <v>454</v>
      </c>
      <c r="D1053" t="s">
        <v>469</v>
      </c>
      <c r="E1053" t="s">
        <v>431</v>
      </c>
      <c r="F1053" t="s">
        <v>382</v>
      </c>
      <c r="G1053" t="s">
        <v>432</v>
      </c>
      <c r="H1053" t="s">
        <v>433</v>
      </c>
      <c r="I1053" t="s">
        <v>434</v>
      </c>
      <c r="J1053" t="s">
        <v>435</v>
      </c>
    </row>
    <row r="1054" spans="1:11">
      <c r="A1054" t="s">
        <v>491</v>
      </c>
      <c r="B1054" s="2">
        <v>186532.84479999999</v>
      </c>
      <c r="C1054" t="s">
        <v>454</v>
      </c>
      <c r="D1054" t="s">
        <v>469</v>
      </c>
      <c r="E1054" t="s">
        <v>431</v>
      </c>
      <c r="F1054" t="s">
        <v>382</v>
      </c>
      <c r="G1054" t="s">
        <v>432</v>
      </c>
      <c r="H1054" t="s">
        <v>433</v>
      </c>
      <c r="I1054" t="s">
        <v>434</v>
      </c>
      <c r="J1054" t="s">
        <v>442</v>
      </c>
      <c r="K1054" t="s">
        <v>443</v>
      </c>
    </row>
    <row r="1055" spans="1:11">
      <c r="A1055" t="s">
        <v>491</v>
      </c>
      <c r="B1055" s="2">
        <v>404767.83730000001</v>
      </c>
      <c r="C1055" t="s">
        <v>454</v>
      </c>
      <c r="D1055" t="s">
        <v>469</v>
      </c>
      <c r="E1055" t="s">
        <v>431</v>
      </c>
      <c r="F1055" t="s">
        <v>382</v>
      </c>
      <c r="G1055" t="s">
        <v>432</v>
      </c>
      <c r="H1055" t="s">
        <v>433</v>
      </c>
      <c r="I1055" t="s">
        <v>434</v>
      </c>
      <c r="J1055" t="s">
        <v>442</v>
      </c>
      <c r="K1055" t="s">
        <v>444</v>
      </c>
    </row>
    <row r="1056" spans="1:11">
      <c r="A1056" t="s">
        <v>491</v>
      </c>
      <c r="B1056" s="2">
        <v>674613.06220000004</v>
      </c>
      <c r="C1056" t="s">
        <v>454</v>
      </c>
      <c r="D1056" t="s">
        <v>469</v>
      </c>
      <c r="E1056" t="s">
        <v>431</v>
      </c>
      <c r="F1056" t="s">
        <v>382</v>
      </c>
      <c r="G1056" t="s">
        <v>432</v>
      </c>
      <c r="H1056" t="s">
        <v>433</v>
      </c>
      <c r="I1056" t="s">
        <v>434</v>
      </c>
      <c r="J1056" t="s">
        <v>442</v>
      </c>
      <c r="K1056" t="s">
        <v>584</v>
      </c>
    </row>
    <row r="1057" spans="1:11">
      <c r="A1057" t="s">
        <v>491</v>
      </c>
      <c r="B1057" s="2">
        <v>0</v>
      </c>
      <c r="C1057" t="s">
        <v>461</v>
      </c>
      <c r="D1057" t="s">
        <v>439</v>
      </c>
      <c r="E1057" t="s">
        <v>431</v>
      </c>
      <c r="F1057" t="s">
        <v>439</v>
      </c>
      <c r="G1057" t="s">
        <v>432</v>
      </c>
      <c r="H1057" t="s">
        <v>433</v>
      </c>
      <c r="I1057" t="s">
        <v>434</v>
      </c>
      <c r="J1057" t="s">
        <v>435</v>
      </c>
    </row>
    <row r="1058" spans="1:11">
      <c r="A1058" t="s">
        <v>491</v>
      </c>
      <c r="B1058" s="2">
        <v>14.8886</v>
      </c>
      <c r="C1058" t="s">
        <v>50</v>
      </c>
      <c r="D1058" t="s">
        <v>447</v>
      </c>
      <c r="E1058" t="s">
        <v>431</v>
      </c>
      <c r="F1058" t="s">
        <v>12</v>
      </c>
      <c r="G1058" t="s">
        <v>432</v>
      </c>
      <c r="H1058" t="s">
        <v>433</v>
      </c>
      <c r="I1058" t="s">
        <v>434</v>
      </c>
      <c r="J1058" t="s">
        <v>435</v>
      </c>
    </row>
    <row r="1059" spans="1:11">
      <c r="A1059" t="s">
        <v>491</v>
      </c>
      <c r="B1059" s="2">
        <v>92355.581699999995</v>
      </c>
      <c r="C1059" t="s">
        <v>50</v>
      </c>
      <c r="D1059" t="s">
        <v>447</v>
      </c>
      <c r="E1059" t="s">
        <v>431</v>
      </c>
      <c r="F1059" t="s">
        <v>12</v>
      </c>
      <c r="G1059" t="s">
        <v>432</v>
      </c>
      <c r="H1059" t="s">
        <v>433</v>
      </c>
      <c r="I1059" t="s">
        <v>434</v>
      </c>
      <c r="J1059" t="s">
        <v>442</v>
      </c>
      <c r="K1059" t="s">
        <v>443</v>
      </c>
    </row>
    <row r="1060" spans="1:11">
      <c r="A1060" t="s">
        <v>491</v>
      </c>
      <c r="B1060" s="2">
        <v>194243.40700000001</v>
      </c>
      <c r="C1060" t="s">
        <v>50</v>
      </c>
      <c r="D1060" t="s">
        <v>447</v>
      </c>
      <c r="E1060" t="s">
        <v>431</v>
      </c>
      <c r="F1060" t="s">
        <v>12</v>
      </c>
      <c r="G1060" t="s">
        <v>432</v>
      </c>
      <c r="H1060" t="s">
        <v>433</v>
      </c>
      <c r="I1060" t="s">
        <v>434</v>
      </c>
      <c r="J1060" t="s">
        <v>442</v>
      </c>
      <c r="K1060" t="s">
        <v>444</v>
      </c>
    </row>
    <row r="1061" spans="1:11">
      <c r="A1061" t="s">
        <v>491</v>
      </c>
      <c r="B1061" s="2">
        <v>323739.01169999997</v>
      </c>
      <c r="C1061" t="s">
        <v>50</v>
      </c>
      <c r="D1061" t="s">
        <v>447</v>
      </c>
      <c r="E1061" t="s">
        <v>431</v>
      </c>
      <c r="F1061" t="s">
        <v>12</v>
      </c>
      <c r="G1061" t="s">
        <v>432</v>
      </c>
      <c r="H1061" t="s">
        <v>433</v>
      </c>
      <c r="I1061" t="s">
        <v>434</v>
      </c>
      <c r="J1061" t="s">
        <v>442</v>
      </c>
      <c r="K1061" t="s">
        <v>584</v>
      </c>
    </row>
    <row r="1062" spans="1:11">
      <c r="A1062" t="s">
        <v>491</v>
      </c>
      <c r="B1062" s="2">
        <v>17.9587</v>
      </c>
      <c r="C1062" t="s">
        <v>453</v>
      </c>
      <c r="D1062" t="s">
        <v>440</v>
      </c>
      <c r="E1062" t="s">
        <v>431</v>
      </c>
      <c r="F1062" t="s">
        <v>441</v>
      </c>
      <c r="G1062" t="s">
        <v>432</v>
      </c>
      <c r="H1062" t="s">
        <v>433</v>
      </c>
      <c r="I1062" t="s">
        <v>434</v>
      </c>
      <c r="J1062" t="s">
        <v>435</v>
      </c>
    </row>
    <row r="1063" spans="1:11">
      <c r="A1063" t="s">
        <v>491</v>
      </c>
      <c r="B1063" s="2">
        <v>111652.3639</v>
      </c>
      <c r="C1063" t="s">
        <v>453</v>
      </c>
      <c r="D1063" t="s">
        <v>440</v>
      </c>
      <c r="E1063" t="s">
        <v>431</v>
      </c>
      <c r="F1063" t="s">
        <v>441</v>
      </c>
      <c r="G1063" t="s">
        <v>432</v>
      </c>
      <c r="H1063" t="s">
        <v>433</v>
      </c>
      <c r="I1063" t="s">
        <v>434</v>
      </c>
      <c r="J1063" t="s">
        <v>442</v>
      </c>
      <c r="K1063" t="s">
        <v>443</v>
      </c>
    </row>
    <row r="1064" spans="1:11">
      <c r="A1064" t="s">
        <v>491</v>
      </c>
      <c r="B1064" s="2">
        <v>234711.63250000001</v>
      </c>
      <c r="C1064" t="s">
        <v>453</v>
      </c>
      <c r="D1064" t="s">
        <v>440</v>
      </c>
      <c r="E1064" t="s">
        <v>431</v>
      </c>
      <c r="F1064" t="s">
        <v>441</v>
      </c>
      <c r="G1064" t="s">
        <v>432</v>
      </c>
      <c r="H1064" t="s">
        <v>433</v>
      </c>
      <c r="I1064" t="s">
        <v>434</v>
      </c>
      <c r="J1064" t="s">
        <v>442</v>
      </c>
      <c r="K1064" t="s">
        <v>444</v>
      </c>
    </row>
    <row r="1065" spans="1:11">
      <c r="A1065" t="s">
        <v>491</v>
      </c>
      <c r="B1065" s="2">
        <v>391186.05420000001</v>
      </c>
      <c r="C1065" t="s">
        <v>453</v>
      </c>
      <c r="D1065" t="s">
        <v>440</v>
      </c>
      <c r="E1065" t="s">
        <v>431</v>
      </c>
      <c r="F1065" t="s">
        <v>441</v>
      </c>
      <c r="G1065" t="s">
        <v>432</v>
      </c>
      <c r="H1065" t="s">
        <v>433</v>
      </c>
      <c r="I1065" t="s">
        <v>434</v>
      </c>
      <c r="J1065" t="s">
        <v>442</v>
      </c>
      <c r="K1065" t="s">
        <v>584</v>
      </c>
    </row>
    <row r="1066" spans="1:11">
      <c r="A1066" t="s">
        <v>491</v>
      </c>
      <c r="B1066" s="2">
        <v>0</v>
      </c>
      <c r="C1066" t="s">
        <v>436</v>
      </c>
      <c r="D1066" t="s">
        <v>486</v>
      </c>
      <c r="E1066" t="s">
        <v>431</v>
      </c>
      <c r="F1066" t="s">
        <v>487</v>
      </c>
      <c r="G1066" t="s">
        <v>432</v>
      </c>
      <c r="H1066" t="s">
        <v>433</v>
      </c>
      <c r="I1066" t="s">
        <v>434</v>
      </c>
      <c r="J1066" t="s">
        <v>435</v>
      </c>
    </row>
    <row r="1067" spans="1:11">
      <c r="A1067" t="s">
        <v>491</v>
      </c>
      <c r="B1067" s="2">
        <v>12.4977</v>
      </c>
      <c r="C1067" t="s">
        <v>449</v>
      </c>
      <c r="D1067" t="s">
        <v>447</v>
      </c>
      <c r="E1067" t="s">
        <v>431</v>
      </c>
      <c r="F1067" t="s">
        <v>12</v>
      </c>
      <c r="G1067" t="s">
        <v>432</v>
      </c>
      <c r="H1067" t="s">
        <v>433</v>
      </c>
      <c r="I1067" t="s">
        <v>434</v>
      </c>
      <c r="J1067" t="s">
        <v>435</v>
      </c>
    </row>
    <row r="1068" spans="1:11">
      <c r="A1068" t="s">
        <v>491</v>
      </c>
      <c r="B1068" s="2">
        <v>77469.686600000001</v>
      </c>
      <c r="C1068" t="s">
        <v>449</v>
      </c>
      <c r="D1068" t="s">
        <v>447</v>
      </c>
      <c r="E1068" t="s">
        <v>431</v>
      </c>
      <c r="F1068" t="s">
        <v>12</v>
      </c>
      <c r="G1068" t="s">
        <v>432</v>
      </c>
      <c r="H1068" t="s">
        <v>433</v>
      </c>
      <c r="I1068" t="s">
        <v>434</v>
      </c>
      <c r="J1068" t="s">
        <v>442</v>
      </c>
      <c r="K1068" t="s">
        <v>443</v>
      </c>
    </row>
    <row r="1069" spans="1:11">
      <c r="A1069" t="s">
        <v>491</v>
      </c>
      <c r="B1069" s="2">
        <v>163149.845</v>
      </c>
      <c r="C1069" t="s">
        <v>449</v>
      </c>
      <c r="D1069" t="s">
        <v>447</v>
      </c>
      <c r="E1069" t="s">
        <v>431</v>
      </c>
      <c r="F1069" t="s">
        <v>12</v>
      </c>
      <c r="G1069" t="s">
        <v>432</v>
      </c>
      <c r="H1069" t="s">
        <v>433</v>
      </c>
      <c r="I1069" t="s">
        <v>434</v>
      </c>
      <c r="J1069" t="s">
        <v>442</v>
      </c>
      <c r="K1069" t="s">
        <v>444</v>
      </c>
    </row>
    <row r="1070" spans="1:11">
      <c r="A1070" t="s">
        <v>491</v>
      </c>
      <c r="B1070" s="2">
        <v>271916.86109999998</v>
      </c>
      <c r="C1070" t="s">
        <v>449</v>
      </c>
      <c r="D1070" t="s">
        <v>447</v>
      </c>
      <c r="E1070" t="s">
        <v>431</v>
      </c>
      <c r="F1070" t="s">
        <v>12</v>
      </c>
      <c r="G1070" t="s">
        <v>432</v>
      </c>
      <c r="H1070" t="s">
        <v>433</v>
      </c>
      <c r="I1070" t="s">
        <v>434</v>
      </c>
      <c r="J1070" t="s">
        <v>442</v>
      </c>
      <c r="K1070" t="s">
        <v>584</v>
      </c>
    </row>
    <row r="1071" spans="1:11">
      <c r="A1071" t="s">
        <v>491</v>
      </c>
      <c r="B1071" s="2">
        <v>0</v>
      </c>
      <c r="C1071" t="s">
        <v>465</v>
      </c>
      <c r="D1071" t="s">
        <v>430</v>
      </c>
      <c r="E1071" t="s">
        <v>431</v>
      </c>
      <c r="F1071" t="s">
        <v>430</v>
      </c>
      <c r="G1071" t="s">
        <v>432</v>
      </c>
      <c r="H1071" t="s">
        <v>433</v>
      </c>
      <c r="I1071" t="s">
        <v>434</v>
      </c>
      <c r="J1071" t="s">
        <v>435</v>
      </c>
    </row>
    <row r="1072" spans="1:11">
      <c r="A1072" t="s">
        <v>491</v>
      </c>
      <c r="B1072" s="2">
        <v>21.409199999999998</v>
      </c>
      <c r="C1072" t="s">
        <v>471</v>
      </c>
      <c r="D1072" t="s">
        <v>440</v>
      </c>
      <c r="E1072" t="s">
        <v>431</v>
      </c>
      <c r="F1072" t="s">
        <v>441</v>
      </c>
      <c r="G1072" t="s">
        <v>432</v>
      </c>
      <c r="H1072" t="s">
        <v>433</v>
      </c>
      <c r="I1072" t="s">
        <v>434</v>
      </c>
      <c r="J1072" t="s">
        <v>435</v>
      </c>
    </row>
    <row r="1073" spans="1:11">
      <c r="A1073" t="s">
        <v>491</v>
      </c>
      <c r="B1073" s="2">
        <v>133125.38310000001</v>
      </c>
      <c r="C1073" t="s">
        <v>471</v>
      </c>
      <c r="D1073" t="s">
        <v>440</v>
      </c>
      <c r="E1073" t="s">
        <v>431</v>
      </c>
      <c r="F1073" t="s">
        <v>441</v>
      </c>
      <c r="G1073" t="s">
        <v>432</v>
      </c>
      <c r="H1073" t="s">
        <v>433</v>
      </c>
      <c r="I1073" t="s">
        <v>434</v>
      </c>
      <c r="J1073" t="s">
        <v>442</v>
      </c>
      <c r="K1073" t="s">
        <v>443</v>
      </c>
    </row>
    <row r="1074" spans="1:11">
      <c r="A1074" t="s">
        <v>491</v>
      </c>
      <c r="B1074" s="2">
        <v>280058.05200000003</v>
      </c>
      <c r="C1074" t="s">
        <v>471</v>
      </c>
      <c r="D1074" t="s">
        <v>440</v>
      </c>
      <c r="E1074" t="s">
        <v>431</v>
      </c>
      <c r="F1074" t="s">
        <v>441</v>
      </c>
      <c r="G1074" t="s">
        <v>432</v>
      </c>
      <c r="H1074" t="s">
        <v>433</v>
      </c>
      <c r="I1074" t="s">
        <v>434</v>
      </c>
      <c r="J1074" t="s">
        <v>442</v>
      </c>
      <c r="K1074" t="s">
        <v>444</v>
      </c>
    </row>
    <row r="1075" spans="1:11">
      <c r="A1075" t="s">
        <v>491</v>
      </c>
      <c r="B1075" s="2">
        <v>466480.86239999998</v>
      </c>
      <c r="C1075" t="s">
        <v>471</v>
      </c>
      <c r="D1075" t="s">
        <v>440</v>
      </c>
      <c r="E1075" t="s">
        <v>431</v>
      </c>
      <c r="F1075" t="s">
        <v>441</v>
      </c>
      <c r="G1075" t="s">
        <v>432</v>
      </c>
      <c r="H1075" t="s">
        <v>433</v>
      </c>
      <c r="I1075" t="s">
        <v>434</v>
      </c>
      <c r="J1075" t="s">
        <v>442</v>
      </c>
      <c r="K1075" t="s">
        <v>584</v>
      </c>
    </row>
    <row r="1076" spans="1:11">
      <c r="A1076" t="s">
        <v>491</v>
      </c>
      <c r="B1076" s="2">
        <v>14.997299999999999</v>
      </c>
      <c r="C1076" t="s">
        <v>472</v>
      </c>
      <c r="D1076" t="s">
        <v>447</v>
      </c>
      <c r="E1076" t="s">
        <v>431</v>
      </c>
      <c r="F1076" t="s">
        <v>12</v>
      </c>
      <c r="G1076" t="s">
        <v>432</v>
      </c>
      <c r="H1076" t="s">
        <v>433</v>
      </c>
      <c r="I1076" t="s">
        <v>434</v>
      </c>
      <c r="J1076" t="s">
        <v>435</v>
      </c>
    </row>
    <row r="1077" spans="1:11">
      <c r="A1077" t="s">
        <v>491</v>
      </c>
      <c r="B1077" s="2">
        <v>92939.715200000006</v>
      </c>
      <c r="C1077" t="s">
        <v>472</v>
      </c>
      <c r="D1077" t="s">
        <v>447</v>
      </c>
      <c r="E1077" t="s">
        <v>431</v>
      </c>
      <c r="F1077" t="s">
        <v>12</v>
      </c>
      <c r="G1077" t="s">
        <v>432</v>
      </c>
      <c r="H1077" t="s">
        <v>433</v>
      </c>
      <c r="I1077" t="s">
        <v>434</v>
      </c>
      <c r="J1077" t="s">
        <v>442</v>
      </c>
      <c r="K1077" t="s">
        <v>443</v>
      </c>
    </row>
    <row r="1078" spans="1:11">
      <c r="A1078" t="s">
        <v>491</v>
      </c>
      <c r="B1078" s="2">
        <v>195635.81830000001</v>
      </c>
      <c r="C1078" t="s">
        <v>472</v>
      </c>
      <c r="D1078" t="s">
        <v>447</v>
      </c>
      <c r="E1078" t="s">
        <v>431</v>
      </c>
      <c r="F1078" t="s">
        <v>12</v>
      </c>
      <c r="G1078" t="s">
        <v>432</v>
      </c>
      <c r="H1078" t="s">
        <v>433</v>
      </c>
      <c r="I1078" t="s">
        <v>434</v>
      </c>
      <c r="J1078" t="s">
        <v>442</v>
      </c>
      <c r="K1078" t="s">
        <v>444</v>
      </c>
    </row>
    <row r="1079" spans="1:11">
      <c r="A1079" t="s">
        <v>491</v>
      </c>
      <c r="B1079" s="2">
        <v>326059.24430000002</v>
      </c>
      <c r="C1079" t="s">
        <v>472</v>
      </c>
      <c r="D1079" t="s">
        <v>447</v>
      </c>
      <c r="E1079" t="s">
        <v>431</v>
      </c>
      <c r="F1079" t="s">
        <v>12</v>
      </c>
      <c r="G1079" t="s">
        <v>432</v>
      </c>
      <c r="H1079" t="s">
        <v>433</v>
      </c>
      <c r="I1079" t="s">
        <v>434</v>
      </c>
      <c r="J1079" t="s">
        <v>442</v>
      </c>
      <c r="K1079" t="s">
        <v>584</v>
      </c>
    </row>
    <row r="1080" spans="1:11">
      <c r="A1080" t="s">
        <v>491</v>
      </c>
      <c r="B1080" s="2">
        <v>14.4947</v>
      </c>
      <c r="C1080" t="s">
        <v>454</v>
      </c>
      <c r="D1080" t="s">
        <v>447</v>
      </c>
      <c r="E1080" t="s">
        <v>431</v>
      </c>
      <c r="F1080" t="s">
        <v>12</v>
      </c>
      <c r="G1080" t="s">
        <v>432</v>
      </c>
      <c r="H1080" t="s">
        <v>433</v>
      </c>
      <c r="I1080" t="s">
        <v>434</v>
      </c>
      <c r="J1080" t="s">
        <v>435</v>
      </c>
    </row>
    <row r="1081" spans="1:11">
      <c r="A1081" t="s">
        <v>491</v>
      </c>
      <c r="B1081" s="2">
        <v>90190.212400000004</v>
      </c>
      <c r="C1081" t="s">
        <v>454</v>
      </c>
      <c r="D1081" t="s">
        <v>447</v>
      </c>
      <c r="E1081" t="s">
        <v>431</v>
      </c>
      <c r="F1081" t="s">
        <v>12</v>
      </c>
      <c r="G1081" t="s">
        <v>432</v>
      </c>
      <c r="H1081" t="s">
        <v>433</v>
      </c>
      <c r="I1081" t="s">
        <v>434</v>
      </c>
      <c r="J1081" t="s">
        <v>442</v>
      </c>
      <c r="K1081" t="s">
        <v>443</v>
      </c>
    </row>
    <row r="1082" spans="1:11">
      <c r="A1082" t="s">
        <v>491</v>
      </c>
      <c r="B1082" s="2">
        <v>189674.93969999999</v>
      </c>
      <c r="C1082" t="s">
        <v>454</v>
      </c>
      <c r="D1082" t="s">
        <v>447</v>
      </c>
      <c r="E1082" t="s">
        <v>431</v>
      </c>
      <c r="F1082" t="s">
        <v>12</v>
      </c>
      <c r="G1082" t="s">
        <v>432</v>
      </c>
      <c r="H1082" t="s">
        <v>433</v>
      </c>
      <c r="I1082" t="s">
        <v>434</v>
      </c>
      <c r="J1082" t="s">
        <v>442</v>
      </c>
      <c r="K1082" t="s">
        <v>444</v>
      </c>
    </row>
    <row r="1083" spans="1:11">
      <c r="A1083" t="s">
        <v>491</v>
      </c>
      <c r="B1083" s="2">
        <v>316124.8995</v>
      </c>
      <c r="C1083" t="s">
        <v>454</v>
      </c>
      <c r="D1083" t="s">
        <v>447</v>
      </c>
      <c r="E1083" t="s">
        <v>431</v>
      </c>
      <c r="F1083" t="s">
        <v>12</v>
      </c>
      <c r="G1083" t="s">
        <v>432</v>
      </c>
      <c r="H1083" t="s">
        <v>433</v>
      </c>
      <c r="I1083" t="s">
        <v>434</v>
      </c>
      <c r="J1083" t="s">
        <v>442</v>
      </c>
      <c r="K1083" t="s">
        <v>584</v>
      </c>
    </row>
    <row r="1084" spans="1:11">
      <c r="A1084" t="s">
        <v>491</v>
      </c>
      <c r="B1084" s="2">
        <v>14.754899999999999</v>
      </c>
      <c r="C1084" t="s">
        <v>475</v>
      </c>
      <c r="D1084" t="s">
        <v>451</v>
      </c>
      <c r="E1084" t="s">
        <v>431</v>
      </c>
      <c r="F1084" t="s">
        <v>381</v>
      </c>
      <c r="G1084" t="s">
        <v>432</v>
      </c>
      <c r="H1084" t="s">
        <v>433</v>
      </c>
      <c r="I1084" t="s">
        <v>434</v>
      </c>
      <c r="J1084" t="s">
        <v>435</v>
      </c>
    </row>
    <row r="1085" spans="1:11">
      <c r="A1085" t="s">
        <v>491</v>
      </c>
      <c r="B1085" s="2">
        <v>91529.644100000005</v>
      </c>
      <c r="C1085" t="s">
        <v>475</v>
      </c>
      <c r="D1085" t="s">
        <v>451</v>
      </c>
      <c r="E1085" t="s">
        <v>431</v>
      </c>
      <c r="F1085" t="s">
        <v>381</v>
      </c>
      <c r="G1085" t="s">
        <v>432</v>
      </c>
      <c r="H1085" t="s">
        <v>433</v>
      </c>
      <c r="I1085" t="s">
        <v>434</v>
      </c>
      <c r="J1085" t="s">
        <v>442</v>
      </c>
      <c r="K1085" t="s">
        <v>443</v>
      </c>
    </row>
    <row r="1086" spans="1:11">
      <c r="A1086" t="s">
        <v>491</v>
      </c>
      <c r="B1086" s="2">
        <v>192488.28959999999</v>
      </c>
      <c r="C1086" t="s">
        <v>475</v>
      </c>
      <c r="D1086" t="s">
        <v>451</v>
      </c>
      <c r="E1086" t="s">
        <v>431</v>
      </c>
      <c r="F1086" t="s">
        <v>381</v>
      </c>
      <c r="G1086" t="s">
        <v>432</v>
      </c>
      <c r="H1086" t="s">
        <v>433</v>
      </c>
      <c r="I1086" t="s">
        <v>434</v>
      </c>
      <c r="J1086" t="s">
        <v>442</v>
      </c>
      <c r="K1086" t="s">
        <v>444</v>
      </c>
    </row>
    <row r="1087" spans="1:11">
      <c r="A1087" t="s">
        <v>491</v>
      </c>
      <c r="B1087" s="2">
        <v>12.5144</v>
      </c>
      <c r="C1087" t="s">
        <v>484</v>
      </c>
      <c r="D1087" t="s">
        <v>451</v>
      </c>
      <c r="E1087" t="s">
        <v>431</v>
      </c>
      <c r="F1087" t="s">
        <v>381</v>
      </c>
      <c r="G1087" t="s">
        <v>432</v>
      </c>
      <c r="H1087" t="s">
        <v>433</v>
      </c>
      <c r="I1087" t="s">
        <v>434</v>
      </c>
      <c r="J1087" t="s">
        <v>435</v>
      </c>
    </row>
    <row r="1088" spans="1:11">
      <c r="A1088" t="s">
        <v>491</v>
      </c>
      <c r="B1088" s="2">
        <v>77629.983699999997</v>
      </c>
      <c r="C1088" t="s">
        <v>484</v>
      </c>
      <c r="D1088" t="s">
        <v>451</v>
      </c>
      <c r="E1088" t="s">
        <v>431</v>
      </c>
      <c r="F1088" t="s">
        <v>381</v>
      </c>
      <c r="G1088" t="s">
        <v>432</v>
      </c>
      <c r="H1088" t="s">
        <v>433</v>
      </c>
      <c r="I1088" t="s">
        <v>434</v>
      </c>
      <c r="J1088" t="s">
        <v>442</v>
      </c>
      <c r="K1088" t="s">
        <v>443</v>
      </c>
    </row>
    <row r="1089" spans="1:11">
      <c r="A1089" t="s">
        <v>491</v>
      </c>
      <c r="B1089" s="2">
        <v>163259.87940000001</v>
      </c>
      <c r="C1089" t="s">
        <v>484</v>
      </c>
      <c r="D1089" t="s">
        <v>451</v>
      </c>
      <c r="E1089" t="s">
        <v>431</v>
      </c>
      <c r="F1089" t="s">
        <v>381</v>
      </c>
      <c r="G1089" t="s">
        <v>432</v>
      </c>
      <c r="H1089" t="s">
        <v>433</v>
      </c>
      <c r="I1089" t="s">
        <v>434</v>
      </c>
      <c r="J1089" t="s">
        <v>442</v>
      </c>
      <c r="K1089" t="s">
        <v>444</v>
      </c>
    </row>
    <row r="1090" spans="1:11">
      <c r="A1090" t="s">
        <v>491</v>
      </c>
      <c r="B1090" s="2">
        <v>0</v>
      </c>
      <c r="C1090" t="s">
        <v>462</v>
      </c>
      <c r="D1090" t="s">
        <v>439</v>
      </c>
      <c r="E1090" t="s">
        <v>431</v>
      </c>
      <c r="F1090" t="s">
        <v>439</v>
      </c>
      <c r="G1090" t="s">
        <v>432</v>
      </c>
      <c r="H1090" t="s">
        <v>433</v>
      </c>
      <c r="I1090" t="s">
        <v>434</v>
      </c>
      <c r="J1090" t="s">
        <v>435</v>
      </c>
    </row>
    <row r="1091" spans="1:11">
      <c r="A1091" t="s">
        <v>491</v>
      </c>
      <c r="B1091" s="2">
        <v>0</v>
      </c>
      <c r="C1091" t="s">
        <v>472</v>
      </c>
      <c r="D1091" t="s">
        <v>470</v>
      </c>
      <c r="E1091" t="s">
        <v>431</v>
      </c>
      <c r="F1091" t="s">
        <v>470</v>
      </c>
      <c r="G1091" t="s">
        <v>432</v>
      </c>
      <c r="H1091" t="s">
        <v>433</v>
      </c>
      <c r="I1091" t="s">
        <v>434</v>
      </c>
      <c r="J1091" t="s">
        <v>435</v>
      </c>
    </row>
    <row r="1092" spans="1:11">
      <c r="A1092" t="s">
        <v>491</v>
      </c>
      <c r="B1092" s="2">
        <v>20.295200000000001</v>
      </c>
      <c r="C1092" t="s">
        <v>465</v>
      </c>
      <c r="D1092" t="s">
        <v>440</v>
      </c>
      <c r="E1092" t="s">
        <v>431</v>
      </c>
      <c r="F1092" t="s">
        <v>441</v>
      </c>
      <c r="G1092" t="s">
        <v>432</v>
      </c>
      <c r="H1092" t="s">
        <v>433</v>
      </c>
      <c r="I1092" t="s">
        <v>434</v>
      </c>
      <c r="J1092" t="s">
        <v>435</v>
      </c>
    </row>
    <row r="1093" spans="1:11">
      <c r="A1093" t="s">
        <v>491</v>
      </c>
      <c r="B1093" s="2">
        <v>126167.4022</v>
      </c>
      <c r="C1093" t="s">
        <v>465</v>
      </c>
      <c r="D1093" t="s">
        <v>440</v>
      </c>
      <c r="E1093" t="s">
        <v>431</v>
      </c>
      <c r="F1093" t="s">
        <v>441</v>
      </c>
      <c r="G1093" t="s">
        <v>432</v>
      </c>
      <c r="H1093" t="s">
        <v>433</v>
      </c>
      <c r="I1093" t="s">
        <v>434</v>
      </c>
      <c r="J1093" t="s">
        <v>442</v>
      </c>
      <c r="K1093" t="s">
        <v>443</v>
      </c>
    </row>
    <row r="1094" spans="1:11">
      <c r="A1094" t="s">
        <v>491</v>
      </c>
      <c r="B1094" s="2">
        <v>265422.11170000001</v>
      </c>
      <c r="C1094" t="s">
        <v>465</v>
      </c>
      <c r="D1094" t="s">
        <v>440</v>
      </c>
      <c r="E1094" t="s">
        <v>431</v>
      </c>
      <c r="F1094" t="s">
        <v>441</v>
      </c>
      <c r="G1094" t="s">
        <v>432</v>
      </c>
      <c r="H1094" t="s">
        <v>433</v>
      </c>
      <c r="I1094" t="s">
        <v>434</v>
      </c>
      <c r="J1094" t="s">
        <v>442</v>
      </c>
      <c r="K1094" t="s">
        <v>444</v>
      </c>
    </row>
    <row r="1095" spans="1:11">
      <c r="A1095" t="s">
        <v>491</v>
      </c>
      <c r="B1095" s="2">
        <v>442369.73330000002</v>
      </c>
      <c r="C1095" t="s">
        <v>465</v>
      </c>
      <c r="D1095" t="s">
        <v>440</v>
      </c>
      <c r="E1095" t="s">
        <v>431</v>
      </c>
      <c r="F1095" t="s">
        <v>441</v>
      </c>
      <c r="G1095" t="s">
        <v>432</v>
      </c>
      <c r="H1095" t="s">
        <v>433</v>
      </c>
      <c r="I1095" t="s">
        <v>434</v>
      </c>
      <c r="J1095" t="s">
        <v>442</v>
      </c>
      <c r="K1095" t="s">
        <v>584</v>
      </c>
    </row>
    <row r="1096" spans="1:11">
      <c r="A1096" t="s">
        <v>491</v>
      </c>
      <c r="B1096" s="2">
        <v>13.611700000000001</v>
      </c>
      <c r="C1096" t="s">
        <v>488</v>
      </c>
      <c r="D1096" t="s">
        <v>451</v>
      </c>
      <c r="E1096" t="s">
        <v>431</v>
      </c>
      <c r="F1096" t="s">
        <v>381</v>
      </c>
      <c r="G1096" t="s">
        <v>432</v>
      </c>
      <c r="H1096" t="s">
        <v>433</v>
      </c>
      <c r="I1096" t="s">
        <v>434</v>
      </c>
      <c r="J1096" t="s">
        <v>435</v>
      </c>
    </row>
    <row r="1097" spans="1:11">
      <c r="A1097" t="s">
        <v>491</v>
      </c>
      <c r="B1097" s="2">
        <v>84490.156199999998</v>
      </c>
      <c r="C1097" t="s">
        <v>488</v>
      </c>
      <c r="D1097" t="s">
        <v>451</v>
      </c>
      <c r="E1097" t="s">
        <v>431</v>
      </c>
      <c r="F1097" t="s">
        <v>381</v>
      </c>
      <c r="G1097" t="s">
        <v>432</v>
      </c>
      <c r="H1097" t="s">
        <v>433</v>
      </c>
      <c r="I1097" t="s">
        <v>434</v>
      </c>
      <c r="J1097" t="s">
        <v>442</v>
      </c>
      <c r="K1097" t="s">
        <v>443</v>
      </c>
    </row>
    <row r="1098" spans="1:11">
      <c r="A1098" t="s">
        <v>491</v>
      </c>
      <c r="B1098" s="2">
        <v>177785.78529999999</v>
      </c>
      <c r="C1098" t="s">
        <v>488</v>
      </c>
      <c r="D1098" t="s">
        <v>451</v>
      </c>
      <c r="E1098" t="s">
        <v>431</v>
      </c>
      <c r="F1098" t="s">
        <v>381</v>
      </c>
      <c r="G1098" t="s">
        <v>432</v>
      </c>
      <c r="H1098" t="s">
        <v>433</v>
      </c>
      <c r="I1098" t="s">
        <v>434</v>
      </c>
      <c r="J1098" t="s">
        <v>442</v>
      </c>
      <c r="K1098" t="s">
        <v>444</v>
      </c>
    </row>
    <row r="1099" spans="1:11">
      <c r="A1099" t="s">
        <v>491</v>
      </c>
      <c r="B1099" s="2">
        <v>0</v>
      </c>
      <c r="C1099" t="s">
        <v>449</v>
      </c>
      <c r="D1099" t="s">
        <v>458</v>
      </c>
      <c r="E1099" t="s">
        <v>431</v>
      </c>
      <c r="F1099" t="s">
        <v>458</v>
      </c>
      <c r="G1099" t="s">
        <v>432</v>
      </c>
      <c r="H1099" t="s">
        <v>433</v>
      </c>
      <c r="I1099" t="s">
        <v>434</v>
      </c>
      <c r="J1099" t="s">
        <v>435</v>
      </c>
    </row>
    <row r="1100" spans="1:11">
      <c r="A1100" t="s">
        <v>491</v>
      </c>
      <c r="B1100" s="2">
        <v>17.9587</v>
      </c>
      <c r="C1100" t="s">
        <v>464</v>
      </c>
      <c r="D1100" t="s">
        <v>440</v>
      </c>
      <c r="E1100" t="s">
        <v>431</v>
      </c>
      <c r="F1100" t="s">
        <v>441</v>
      </c>
      <c r="G1100" t="s">
        <v>432</v>
      </c>
      <c r="H1100" t="s">
        <v>433</v>
      </c>
      <c r="I1100" t="s">
        <v>434</v>
      </c>
      <c r="J1100" t="s">
        <v>435</v>
      </c>
    </row>
    <row r="1101" spans="1:11">
      <c r="A1101" t="s">
        <v>491</v>
      </c>
      <c r="B1101" s="2">
        <v>111652.3639</v>
      </c>
      <c r="C1101" t="s">
        <v>464</v>
      </c>
      <c r="D1101" t="s">
        <v>440</v>
      </c>
      <c r="E1101" t="s">
        <v>431</v>
      </c>
      <c r="F1101" t="s">
        <v>441</v>
      </c>
      <c r="G1101" t="s">
        <v>432</v>
      </c>
      <c r="H1101" t="s">
        <v>433</v>
      </c>
      <c r="I1101" t="s">
        <v>434</v>
      </c>
      <c r="J1101" t="s">
        <v>442</v>
      </c>
      <c r="K1101" t="s">
        <v>443</v>
      </c>
    </row>
    <row r="1102" spans="1:11">
      <c r="A1102" t="s">
        <v>491</v>
      </c>
      <c r="B1102" s="2">
        <v>234711.63250000001</v>
      </c>
      <c r="C1102" t="s">
        <v>464</v>
      </c>
      <c r="D1102" t="s">
        <v>440</v>
      </c>
      <c r="E1102" t="s">
        <v>431</v>
      </c>
      <c r="F1102" t="s">
        <v>441</v>
      </c>
      <c r="G1102" t="s">
        <v>432</v>
      </c>
      <c r="H1102" t="s">
        <v>433</v>
      </c>
      <c r="I1102" t="s">
        <v>434</v>
      </c>
      <c r="J1102" t="s">
        <v>442</v>
      </c>
      <c r="K1102" t="s">
        <v>444</v>
      </c>
    </row>
    <row r="1103" spans="1:11">
      <c r="A1103" t="s">
        <v>491</v>
      </c>
      <c r="B1103" s="2">
        <v>391186.05420000001</v>
      </c>
      <c r="C1103" t="s">
        <v>464</v>
      </c>
      <c r="D1103" t="s">
        <v>440</v>
      </c>
      <c r="E1103" t="s">
        <v>431</v>
      </c>
      <c r="F1103" t="s">
        <v>441</v>
      </c>
      <c r="G1103" t="s">
        <v>432</v>
      </c>
      <c r="H1103" t="s">
        <v>433</v>
      </c>
      <c r="I1103" t="s">
        <v>434</v>
      </c>
      <c r="J1103" t="s">
        <v>442</v>
      </c>
      <c r="K1103" t="s">
        <v>584</v>
      </c>
    </row>
    <row r="1104" spans="1:11">
      <c r="A1104" t="s">
        <v>491</v>
      </c>
      <c r="B1104" s="2">
        <v>0</v>
      </c>
      <c r="C1104" t="s">
        <v>481</v>
      </c>
      <c r="D1104" t="s">
        <v>439</v>
      </c>
      <c r="E1104" t="s">
        <v>431</v>
      </c>
      <c r="F1104" t="s">
        <v>439</v>
      </c>
      <c r="G1104" t="s">
        <v>432</v>
      </c>
      <c r="H1104" t="s">
        <v>433</v>
      </c>
      <c r="I1104" t="s">
        <v>434</v>
      </c>
      <c r="J1104" t="s">
        <v>435</v>
      </c>
    </row>
    <row r="1105" spans="1:11">
      <c r="A1105" t="s">
        <v>491</v>
      </c>
      <c r="B1105" s="2">
        <v>0</v>
      </c>
      <c r="C1105" t="s">
        <v>488</v>
      </c>
      <c r="D1105" t="s">
        <v>439</v>
      </c>
      <c r="E1105" t="s">
        <v>431</v>
      </c>
      <c r="F1105" t="s">
        <v>439</v>
      </c>
      <c r="G1105" t="s">
        <v>432</v>
      </c>
      <c r="H1105" t="s">
        <v>433</v>
      </c>
      <c r="I1105" t="s">
        <v>434</v>
      </c>
      <c r="J1105" t="s">
        <v>435</v>
      </c>
    </row>
    <row r="1106" spans="1:11">
      <c r="A1106" t="s">
        <v>491</v>
      </c>
      <c r="B1106" s="2">
        <v>0</v>
      </c>
      <c r="C1106" t="s">
        <v>456</v>
      </c>
      <c r="D1106" t="s">
        <v>439</v>
      </c>
      <c r="E1106" t="s">
        <v>431</v>
      </c>
      <c r="F1106" t="s">
        <v>439</v>
      </c>
      <c r="G1106" t="s">
        <v>432</v>
      </c>
      <c r="H1106" t="s">
        <v>433</v>
      </c>
      <c r="I1106" t="s">
        <v>434</v>
      </c>
      <c r="J1106" t="s">
        <v>435</v>
      </c>
    </row>
    <row r="1107" spans="1:11">
      <c r="A1107" t="s">
        <v>491</v>
      </c>
      <c r="B1107" s="2">
        <v>0</v>
      </c>
      <c r="C1107" t="s">
        <v>480</v>
      </c>
      <c r="D1107" t="s">
        <v>439</v>
      </c>
      <c r="E1107" t="s">
        <v>431</v>
      </c>
      <c r="F1107" t="s">
        <v>439</v>
      </c>
      <c r="G1107" t="s">
        <v>432</v>
      </c>
      <c r="H1107" t="s">
        <v>433</v>
      </c>
      <c r="I1107" t="s">
        <v>434</v>
      </c>
      <c r="J1107" t="s">
        <v>435</v>
      </c>
    </row>
    <row r="1108" spans="1:11">
      <c r="A1108" t="s">
        <v>491</v>
      </c>
      <c r="B1108" s="2">
        <v>20.8386</v>
      </c>
      <c r="C1108" t="s">
        <v>454</v>
      </c>
      <c r="D1108" t="s">
        <v>440</v>
      </c>
      <c r="E1108" t="s">
        <v>431</v>
      </c>
      <c r="F1108" t="s">
        <v>441</v>
      </c>
      <c r="G1108" t="s">
        <v>432</v>
      </c>
      <c r="H1108" t="s">
        <v>433</v>
      </c>
      <c r="I1108" t="s">
        <v>434</v>
      </c>
      <c r="J1108" t="s">
        <v>435</v>
      </c>
    </row>
    <row r="1109" spans="1:11">
      <c r="A1109" t="s">
        <v>491</v>
      </c>
      <c r="B1109" s="2">
        <v>129556.7349</v>
      </c>
      <c r="C1109" t="s">
        <v>454</v>
      </c>
      <c r="D1109" t="s">
        <v>440</v>
      </c>
      <c r="E1109" t="s">
        <v>431</v>
      </c>
      <c r="F1109" t="s">
        <v>441</v>
      </c>
      <c r="G1109" t="s">
        <v>432</v>
      </c>
      <c r="H1109" t="s">
        <v>433</v>
      </c>
      <c r="I1109" t="s">
        <v>434</v>
      </c>
      <c r="J1109" t="s">
        <v>442</v>
      </c>
      <c r="K1109" t="s">
        <v>443</v>
      </c>
    </row>
    <row r="1110" spans="1:11">
      <c r="A1110" t="s">
        <v>491</v>
      </c>
      <c r="B1110" s="2">
        <v>272390.96019999997</v>
      </c>
      <c r="C1110" t="s">
        <v>454</v>
      </c>
      <c r="D1110" t="s">
        <v>440</v>
      </c>
      <c r="E1110" t="s">
        <v>431</v>
      </c>
      <c r="F1110" t="s">
        <v>441</v>
      </c>
      <c r="G1110" t="s">
        <v>432</v>
      </c>
      <c r="H1110" t="s">
        <v>433</v>
      </c>
      <c r="I1110" t="s">
        <v>434</v>
      </c>
      <c r="J1110" t="s">
        <v>442</v>
      </c>
      <c r="K1110" t="s">
        <v>444</v>
      </c>
    </row>
    <row r="1111" spans="1:11">
      <c r="A1111" t="s">
        <v>491</v>
      </c>
      <c r="B1111" s="2">
        <v>453985.83929999999</v>
      </c>
      <c r="C1111" t="s">
        <v>454</v>
      </c>
      <c r="D1111" t="s">
        <v>440</v>
      </c>
      <c r="E1111" t="s">
        <v>431</v>
      </c>
      <c r="F1111" t="s">
        <v>441</v>
      </c>
      <c r="G1111" t="s">
        <v>432</v>
      </c>
      <c r="H1111" t="s">
        <v>433</v>
      </c>
      <c r="I1111" t="s">
        <v>434</v>
      </c>
      <c r="J1111" t="s">
        <v>442</v>
      </c>
      <c r="K1111" t="s">
        <v>584</v>
      </c>
    </row>
    <row r="1112" spans="1:11">
      <c r="A1112" t="s">
        <v>491</v>
      </c>
      <c r="B1112" s="2">
        <v>13.611700000000001</v>
      </c>
      <c r="C1112" t="s">
        <v>445</v>
      </c>
      <c r="D1112" t="s">
        <v>451</v>
      </c>
      <c r="E1112" t="s">
        <v>431</v>
      </c>
      <c r="F1112" t="s">
        <v>381</v>
      </c>
      <c r="G1112" t="s">
        <v>432</v>
      </c>
      <c r="H1112" t="s">
        <v>433</v>
      </c>
      <c r="I1112" t="s">
        <v>434</v>
      </c>
      <c r="J1112" t="s">
        <v>435</v>
      </c>
    </row>
    <row r="1113" spans="1:11">
      <c r="A1113" t="s">
        <v>491</v>
      </c>
      <c r="B1113" s="2">
        <v>84490.156199999998</v>
      </c>
      <c r="C1113" t="s">
        <v>445</v>
      </c>
      <c r="D1113" t="s">
        <v>451</v>
      </c>
      <c r="E1113" t="s">
        <v>431</v>
      </c>
      <c r="F1113" t="s">
        <v>381</v>
      </c>
      <c r="G1113" t="s">
        <v>432</v>
      </c>
      <c r="H1113" t="s">
        <v>433</v>
      </c>
      <c r="I1113" t="s">
        <v>434</v>
      </c>
      <c r="J1113" t="s">
        <v>442</v>
      </c>
      <c r="K1113" t="s">
        <v>443</v>
      </c>
    </row>
    <row r="1114" spans="1:11">
      <c r="A1114" t="s">
        <v>491</v>
      </c>
      <c r="B1114" s="2">
        <v>177785.78529999999</v>
      </c>
      <c r="C1114" t="s">
        <v>445</v>
      </c>
      <c r="D1114" t="s">
        <v>451</v>
      </c>
      <c r="E1114" t="s">
        <v>431</v>
      </c>
      <c r="F1114" t="s">
        <v>381</v>
      </c>
      <c r="G1114" t="s">
        <v>432</v>
      </c>
      <c r="H1114" t="s">
        <v>433</v>
      </c>
      <c r="I1114" t="s">
        <v>434</v>
      </c>
      <c r="J1114" t="s">
        <v>442</v>
      </c>
      <c r="K1114" t="s">
        <v>444</v>
      </c>
    </row>
    <row r="1115" spans="1:11">
      <c r="A1115" t="s">
        <v>491</v>
      </c>
      <c r="B1115" s="2">
        <v>0</v>
      </c>
      <c r="C1115" t="s">
        <v>453</v>
      </c>
      <c r="D1115" t="s">
        <v>458</v>
      </c>
      <c r="E1115" t="s">
        <v>431</v>
      </c>
      <c r="F1115" t="s">
        <v>458</v>
      </c>
      <c r="G1115" t="s">
        <v>432</v>
      </c>
      <c r="H1115" t="s">
        <v>433</v>
      </c>
      <c r="I1115" t="s">
        <v>434</v>
      </c>
      <c r="J1115" t="s">
        <v>435</v>
      </c>
    </row>
    <row r="1116" spans="1:11">
      <c r="A1116" t="s">
        <v>491</v>
      </c>
      <c r="B1116" s="2">
        <v>0</v>
      </c>
      <c r="C1116" t="s">
        <v>471</v>
      </c>
      <c r="D1116" t="s">
        <v>458</v>
      </c>
      <c r="E1116" t="s">
        <v>431</v>
      </c>
      <c r="F1116" t="s">
        <v>458</v>
      </c>
      <c r="G1116" t="s">
        <v>432</v>
      </c>
      <c r="H1116" t="s">
        <v>433</v>
      </c>
      <c r="I1116" t="s">
        <v>434</v>
      </c>
      <c r="J1116" t="s">
        <v>435</v>
      </c>
    </row>
    <row r="1117" spans="1:11">
      <c r="A1117" t="s">
        <v>491</v>
      </c>
      <c r="B1117" s="2">
        <v>0</v>
      </c>
      <c r="C1117" t="s">
        <v>455</v>
      </c>
      <c r="D1117" t="s">
        <v>439</v>
      </c>
      <c r="E1117" t="s">
        <v>431</v>
      </c>
      <c r="F1117" t="s">
        <v>439</v>
      </c>
      <c r="G1117" t="s">
        <v>432</v>
      </c>
      <c r="H1117" t="s">
        <v>433</v>
      </c>
      <c r="I1117" t="s">
        <v>434</v>
      </c>
      <c r="J1117" t="s">
        <v>435</v>
      </c>
    </row>
    <row r="1118" spans="1:11">
      <c r="A1118" t="s">
        <v>491</v>
      </c>
      <c r="B1118" s="2">
        <v>0</v>
      </c>
      <c r="C1118" t="s">
        <v>455</v>
      </c>
      <c r="D1118" t="s">
        <v>430</v>
      </c>
      <c r="E1118" t="s">
        <v>431</v>
      </c>
      <c r="F1118" t="s">
        <v>430</v>
      </c>
      <c r="G1118" t="s">
        <v>432</v>
      </c>
      <c r="H1118" t="s">
        <v>433</v>
      </c>
      <c r="I1118" t="s">
        <v>434</v>
      </c>
      <c r="J1118" t="s">
        <v>435</v>
      </c>
    </row>
    <row r="1119" spans="1:11">
      <c r="A1119" t="s">
        <v>491</v>
      </c>
      <c r="B1119" s="2">
        <v>12.524900000000001</v>
      </c>
      <c r="C1119" t="s">
        <v>429</v>
      </c>
      <c r="D1119" t="s">
        <v>451</v>
      </c>
      <c r="E1119" t="s">
        <v>431</v>
      </c>
      <c r="F1119" t="s">
        <v>381</v>
      </c>
      <c r="G1119" t="s">
        <v>432</v>
      </c>
      <c r="H1119" t="s">
        <v>433</v>
      </c>
      <c r="I1119" t="s">
        <v>434</v>
      </c>
      <c r="J1119" t="s">
        <v>435</v>
      </c>
    </row>
    <row r="1120" spans="1:11">
      <c r="A1120" t="s">
        <v>491</v>
      </c>
      <c r="B1120" s="2">
        <v>77825.6005</v>
      </c>
      <c r="C1120" t="s">
        <v>429</v>
      </c>
      <c r="D1120" t="s">
        <v>451</v>
      </c>
      <c r="E1120" t="s">
        <v>431</v>
      </c>
      <c r="F1120" t="s">
        <v>381</v>
      </c>
      <c r="G1120" t="s">
        <v>432</v>
      </c>
      <c r="H1120" t="s">
        <v>433</v>
      </c>
      <c r="I1120" t="s">
        <v>434</v>
      </c>
      <c r="J1120" t="s">
        <v>442</v>
      </c>
      <c r="K1120" t="s">
        <v>443</v>
      </c>
    </row>
    <row r="1121" spans="1:11">
      <c r="A1121" t="s">
        <v>491</v>
      </c>
      <c r="B1121" s="2">
        <v>163505.75889999999</v>
      </c>
      <c r="C1121" t="s">
        <v>429</v>
      </c>
      <c r="D1121" t="s">
        <v>451</v>
      </c>
      <c r="E1121" t="s">
        <v>431</v>
      </c>
      <c r="F1121" t="s">
        <v>381</v>
      </c>
      <c r="G1121" t="s">
        <v>432</v>
      </c>
      <c r="H1121" t="s">
        <v>433</v>
      </c>
      <c r="I1121" t="s">
        <v>434</v>
      </c>
      <c r="J1121" t="s">
        <v>442</v>
      </c>
      <c r="K1121" t="s">
        <v>444</v>
      </c>
    </row>
    <row r="1122" spans="1:11">
      <c r="A1122" t="s">
        <v>491</v>
      </c>
      <c r="B1122" s="2">
        <v>0</v>
      </c>
      <c r="C1122" t="s">
        <v>463</v>
      </c>
      <c r="D1122" t="s">
        <v>430</v>
      </c>
      <c r="E1122" t="s">
        <v>431</v>
      </c>
      <c r="F1122" t="s">
        <v>430</v>
      </c>
      <c r="G1122" t="s">
        <v>432</v>
      </c>
      <c r="H1122" t="s">
        <v>433</v>
      </c>
      <c r="I1122" t="s">
        <v>434</v>
      </c>
      <c r="J1122" t="s">
        <v>435</v>
      </c>
    </row>
    <row r="1123" spans="1:11">
      <c r="A1123" t="s">
        <v>491</v>
      </c>
      <c r="B1123" s="2">
        <v>14.1958</v>
      </c>
      <c r="C1123" t="s">
        <v>485</v>
      </c>
      <c r="D1123" t="s">
        <v>451</v>
      </c>
      <c r="E1123" t="s">
        <v>431</v>
      </c>
      <c r="F1123" t="s">
        <v>381</v>
      </c>
      <c r="G1123" t="s">
        <v>432</v>
      </c>
      <c r="H1123" t="s">
        <v>433</v>
      </c>
      <c r="I1123" t="s">
        <v>434</v>
      </c>
      <c r="J1123" t="s">
        <v>435</v>
      </c>
    </row>
    <row r="1124" spans="1:11">
      <c r="A1124" t="s">
        <v>491</v>
      </c>
      <c r="B1124" s="2">
        <v>88060.162800000006</v>
      </c>
      <c r="C1124" t="s">
        <v>485</v>
      </c>
      <c r="D1124" t="s">
        <v>451</v>
      </c>
      <c r="E1124" t="s">
        <v>431</v>
      </c>
      <c r="F1124" t="s">
        <v>381</v>
      </c>
      <c r="G1124" t="s">
        <v>432</v>
      </c>
      <c r="H1124" t="s">
        <v>433</v>
      </c>
      <c r="I1124" t="s">
        <v>434</v>
      </c>
      <c r="J1124" t="s">
        <v>442</v>
      </c>
      <c r="K1124" t="s">
        <v>443</v>
      </c>
    </row>
    <row r="1125" spans="1:11">
      <c r="A1125" t="s">
        <v>491</v>
      </c>
      <c r="B1125" s="2">
        <v>185212.4314</v>
      </c>
      <c r="C1125" t="s">
        <v>485</v>
      </c>
      <c r="D1125" t="s">
        <v>451</v>
      </c>
      <c r="E1125" t="s">
        <v>431</v>
      </c>
      <c r="F1125" t="s">
        <v>381</v>
      </c>
      <c r="G1125" t="s">
        <v>432</v>
      </c>
      <c r="H1125" t="s">
        <v>433</v>
      </c>
      <c r="I1125" t="s">
        <v>434</v>
      </c>
      <c r="J1125" t="s">
        <v>442</v>
      </c>
      <c r="K1125" t="s">
        <v>444</v>
      </c>
    </row>
    <row r="1126" spans="1:11">
      <c r="A1126" t="s">
        <v>492</v>
      </c>
      <c r="B1126" s="2">
        <v>0</v>
      </c>
      <c r="C1126" t="s">
        <v>429</v>
      </c>
      <c r="D1126" t="s">
        <v>430</v>
      </c>
      <c r="E1126" t="s">
        <v>431</v>
      </c>
      <c r="F1126" t="s">
        <v>430</v>
      </c>
      <c r="G1126" t="s">
        <v>432</v>
      </c>
      <c r="H1126" t="s">
        <v>433</v>
      </c>
      <c r="I1126" t="s">
        <v>434</v>
      </c>
      <c r="J1126" t="s">
        <v>435</v>
      </c>
    </row>
    <row r="1127" spans="1:11">
      <c r="A1127" t="s">
        <v>492</v>
      </c>
      <c r="B1127" s="2">
        <v>0</v>
      </c>
      <c r="C1127" t="s">
        <v>436</v>
      </c>
      <c r="D1127" t="s">
        <v>437</v>
      </c>
      <c r="E1127" t="s">
        <v>431</v>
      </c>
      <c r="F1127" t="s">
        <v>437</v>
      </c>
      <c r="G1127" t="s">
        <v>432</v>
      </c>
      <c r="H1127" t="s">
        <v>433</v>
      </c>
      <c r="I1127" t="s">
        <v>434</v>
      </c>
      <c r="J1127" t="s">
        <v>435</v>
      </c>
    </row>
    <row r="1128" spans="1:11">
      <c r="A1128" t="s">
        <v>492</v>
      </c>
      <c r="B1128" s="2">
        <v>0</v>
      </c>
      <c r="C1128" t="s">
        <v>438</v>
      </c>
      <c r="D1128" t="s">
        <v>439</v>
      </c>
      <c r="E1128" t="s">
        <v>431</v>
      </c>
      <c r="F1128" t="s">
        <v>439</v>
      </c>
      <c r="G1128" t="s">
        <v>432</v>
      </c>
      <c r="H1128" t="s">
        <v>433</v>
      </c>
      <c r="I1128" t="s">
        <v>434</v>
      </c>
      <c r="J1128" t="s">
        <v>435</v>
      </c>
    </row>
    <row r="1129" spans="1:11">
      <c r="A1129" t="s">
        <v>492</v>
      </c>
      <c r="B1129" s="2">
        <v>13.8428</v>
      </c>
      <c r="C1129" t="s">
        <v>50</v>
      </c>
      <c r="D1129" t="s">
        <v>440</v>
      </c>
      <c r="E1129" t="s">
        <v>431</v>
      </c>
      <c r="F1129" t="s">
        <v>441</v>
      </c>
      <c r="G1129" t="s">
        <v>432</v>
      </c>
      <c r="H1129" t="s">
        <v>433</v>
      </c>
      <c r="I1129" t="s">
        <v>434</v>
      </c>
      <c r="J1129" t="s">
        <v>435</v>
      </c>
    </row>
    <row r="1130" spans="1:11">
      <c r="A1130" t="s">
        <v>492</v>
      </c>
      <c r="B1130" s="2">
        <v>86062.489700000006</v>
      </c>
      <c r="C1130" t="s">
        <v>50</v>
      </c>
      <c r="D1130" t="s">
        <v>440</v>
      </c>
      <c r="E1130" t="s">
        <v>431</v>
      </c>
      <c r="F1130" t="s">
        <v>441</v>
      </c>
      <c r="G1130" t="s">
        <v>432</v>
      </c>
      <c r="H1130" t="s">
        <v>433</v>
      </c>
      <c r="I1130" t="s">
        <v>434</v>
      </c>
      <c r="J1130" t="s">
        <v>442</v>
      </c>
      <c r="K1130" t="s">
        <v>443</v>
      </c>
    </row>
    <row r="1131" spans="1:11">
      <c r="A1131" t="s">
        <v>492</v>
      </c>
      <c r="B1131" s="2">
        <v>180970.84220000001</v>
      </c>
      <c r="C1131" t="s">
        <v>50</v>
      </c>
      <c r="D1131" t="s">
        <v>440</v>
      </c>
      <c r="E1131" t="s">
        <v>431</v>
      </c>
      <c r="F1131" t="s">
        <v>441</v>
      </c>
      <c r="G1131" t="s">
        <v>432</v>
      </c>
      <c r="H1131" t="s">
        <v>433</v>
      </c>
      <c r="I1131" t="s">
        <v>434</v>
      </c>
      <c r="J1131" t="s">
        <v>442</v>
      </c>
      <c r="K1131" t="s">
        <v>444</v>
      </c>
    </row>
    <row r="1132" spans="1:11">
      <c r="A1132" t="s">
        <v>492</v>
      </c>
      <c r="B1132" s="2">
        <v>301618.36320000002</v>
      </c>
      <c r="C1132" t="s">
        <v>50</v>
      </c>
      <c r="D1132" t="s">
        <v>440</v>
      </c>
      <c r="E1132" t="s">
        <v>431</v>
      </c>
      <c r="F1132" t="s">
        <v>441</v>
      </c>
      <c r="G1132" t="s">
        <v>432</v>
      </c>
      <c r="H1132" t="s">
        <v>433</v>
      </c>
      <c r="I1132" t="s">
        <v>434</v>
      </c>
      <c r="J1132" t="s">
        <v>442</v>
      </c>
      <c r="K1132" t="s">
        <v>584</v>
      </c>
    </row>
    <row r="1133" spans="1:11">
      <c r="A1133" t="s">
        <v>492</v>
      </c>
      <c r="B1133" s="2">
        <v>0</v>
      </c>
      <c r="C1133" t="s">
        <v>445</v>
      </c>
      <c r="D1133" t="s">
        <v>439</v>
      </c>
      <c r="E1133" t="s">
        <v>431</v>
      </c>
      <c r="F1133" t="s">
        <v>439</v>
      </c>
      <c r="G1133" t="s">
        <v>432</v>
      </c>
      <c r="H1133" t="s">
        <v>433</v>
      </c>
      <c r="I1133" t="s">
        <v>434</v>
      </c>
      <c r="J1133" t="s">
        <v>435</v>
      </c>
    </row>
    <row r="1134" spans="1:11">
      <c r="A1134" t="s">
        <v>492</v>
      </c>
      <c r="B1134" s="2">
        <v>10.5962</v>
      </c>
      <c r="C1134" t="s">
        <v>446</v>
      </c>
      <c r="D1134" t="s">
        <v>447</v>
      </c>
      <c r="E1134" t="s">
        <v>431</v>
      </c>
      <c r="F1134" t="s">
        <v>12</v>
      </c>
      <c r="G1134" t="s">
        <v>432</v>
      </c>
      <c r="H1134" t="s">
        <v>433</v>
      </c>
      <c r="I1134" t="s">
        <v>434</v>
      </c>
      <c r="J1134" t="s">
        <v>435</v>
      </c>
    </row>
    <row r="1135" spans="1:11">
      <c r="A1135" t="s">
        <v>492</v>
      </c>
      <c r="B1135" s="2">
        <v>65733.078899999993</v>
      </c>
      <c r="C1135" t="s">
        <v>446</v>
      </c>
      <c r="D1135" t="s">
        <v>447</v>
      </c>
      <c r="E1135" t="s">
        <v>431</v>
      </c>
      <c r="F1135" t="s">
        <v>12</v>
      </c>
      <c r="G1135" t="s">
        <v>432</v>
      </c>
      <c r="H1135" t="s">
        <v>433</v>
      </c>
      <c r="I1135" t="s">
        <v>434</v>
      </c>
      <c r="J1135" t="s">
        <v>442</v>
      </c>
      <c r="K1135" t="s">
        <v>443</v>
      </c>
    </row>
    <row r="1136" spans="1:11">
      <c r="A1136" t="s">
        <v>492</v>
      </c>
      <c r="B1136" s="2">
        <v>138244.3848</v>
      </c>
      <c r="C1136" t="s">
        <v>446</v>
      </c>
      <c r="D1136" t="s">
        <v>447</v>
      </c>
      <c r="E1136" t="s">
        <v>431</v>
      </c>
      <c r="F1136" t="s">
        <v>12</v>
      </c>
      <c r="G1136" t="s">
        <v>432</v>
      </c>
      <c r="H1136" t="s">
        <v>433</v>
      </c>
      <c r="I1136" t="s">
        <v>434</v>
      </c>
      <c r="J1136" t="s">
        <v>442</v>
      </c>
      <c r="K1136" t="s">
        <v>444</v>
      </c>
    </row>
    <row r="1137" spans="1:11">
      <c r="A1137" t="s">
        <v>492</v>
      </c>
      <c r="B1137" s="2">
        <v>230407.0153</v>
      </c>
      <c r="C1137" t="s">
        <v>446</v>
      </c>
      <c r="D1137" t="s">
        <v>447</v>
      </c>
      <c r="E1137" t="s">
        <v>431</v>
      </c>
      <c r="F1137" t="s">
        <v>12</v>
      </c>
      <c r="G1137" t="s">
        <v>432</v>
      </c>
      <c r="H1137" t="s">
        <v>433</v>
      </c>
      <c r="I1137" t="s">
        <v>434</v>
      </c>
      <c r="J1137" t="s">
        <v>442</v>
      </c>
      <c r="K1137" t="s">
        <v>584</v>
      </c>
    </row>
    <row r="1138" spans="1:11">
      <c r="A1138" t="s">
        <v>492</v>
      </c>
      <c r="B1138" s="2">
        <v>0</v>
      </c>
      <c r="C1138" t="s">
        <v>448</v>
      </c>
      <c r="D1138" t="s">
        <v>439</v>
      </c>
      <c r="E1138" t="s">
        <v>431</v>
      </c>
      <c r="F1138" t="s">
        <v>439</v>
      </c>
      <c r="G1138" t="s">
        <v>432</v>
      </c>
      <c r="H1138" t="s">
        <v>433</v>
      </c>
      <c r="I1138" t="s">
        <v>434</v>
      </c>
      <c r="J1138" t="s">
        <v>435</v>
      </c>
    </row>
    <row r="1139" spans="1:11">
      <c r="A1139" t="s">
        <v>492</v>
      </c>
      <c r="B1139" s="2">
        <v>11.611800000000001</v>
      </c>
      <c r="C1139" t="s">
        <v>449</v>
      </c>
      <c r="D1139" t="s">
        <v>440</v>
      </c>
      <c r="E1139" t="s">
        <v>431</v>
      </c>
      <c r="F1139" t="s">
        <v>441</v>
      </c>
      <c r="G1139" t="s">
        <v>432</v>
      </c>
      <c r="H1139" t="s">
        <v>433</v>
      </c>
      <c r="I1139" t="s">
        <v>434</v>
      </c>
      <c r="J1139" t="s">
        <v>435</v>
      </c>
    </row>
    <row r="1140" spans="1:11">
      <c r="A1140" t="s">
        <v>492</v>
      </c>
      <c r="B1140" s="2">
        <v>72192.464800000002</v>
      </c>
      <c r="C1140" t="s">
        <v>449</v>
      </c>
      <c r="D1140" t="s">
        <v>440</v>
      </c>
      <c r="E1140" t="s">
        <v>431</v>
      </c>
      <c r="F1140" t="s">
        <v>441</v>
      </c>
      <c r="G1140" t="s">
        <v>432</v>
      </c>
      <c r="H1140" t="s">
        <v>433</v>
      </c>
      <c r="I1140" t="s">
        <v>434</v>
      </c>
      <c r="J1140" t="s">
        <v>442</v>
      </c>
      <c r="K1140" t="s">
        <v>443</v>
      </c>
    </row>
    <row r="1141" spans="1:11">
      <c r="A1141" t="s">
        <v>492</v>
      </c>
      <c r="B1141" s="2">
        <v>151760.43460000001</v>
      </c>
      <c r="C1141" t="s">
        <v>449</v>
      </c>
      <c r="D1141" t="s">
        <v>440</v>
      </c>
      <c r="E1141" t="s">
        <v>431</v>
      </c>
      <c r="F1141" t="s">
        <v>441</v>
      </c>
      <c r="G1141" t="s">
        <v>432</v>
      </c>
      <c r="H1141" t="s">
        <v>433</v>
      </c>
      <c r="I1141" t="s">
        <v>434</v>
      </c>
      <c r="J1141" t="s">
        <v>442</v>
      </c>
      <c r="K1141" t="s">
        <v>444</v>
      </c>
    </row>
    <row r="1142" spans="1:11">
      <c r="A1142" t="s">
        <v>492</v>
      </c>
      <c r="B1142" s="2">
        <v>252934.0577</v>
      </c>
      <c r="C1142" t="s">
        <v>449</v>
      </c>
      <c r="D1142" t="s">
        <v>440</v>
      </c>
      <c r="E1142" t="s">
        <v>431</v>
      </c>
      <c r="F1142" t="s">
        <v>441</v>
      </c>
      <c r="G1142" t="s">
        <v>432</v>
      </c>
      <c r="H1142" t="s">
        <v>433</v>
      </c>
      <c r="I1142" t="s">
        <v>434</v>
      </c>
      <c r="J1142" t="s">
        <v>442</v>
      </c>
      <c r="K1142" t="s">
        <v>584</v>
      </c>
    </row>
    <row r="1143" spans="1:11">
      <c r="A1143" t="s">
        <v>492</v>
      </c>
      <c r="B1143" s="2">
        <v>9.6969999999999992</v>
      </c>
      <c r="C1143" t="s">
        <v>450</v>
      </c>
      <c r="D1143" t="s">
        <v>451</v>
      </c>
      <c r="E1143" t="s">
        <v>431</v>
      </c>
      <c r="F1143" t="s">
        <v>381</v>
      </c>
      <c r="G1143" t="s">
        <v>432</v>
      </c>
      <c r="H1143" t="s">
        <v>433</v>
      </c>
      <c r="I1143" t="s">
        <v>434</v>
      </c>
      <c r="J1143" t="s">
        <v>435</v>
      </c>
    </row>
    <row r="1144" spans="1:11">
      <c r="A1144" t="s">
        <v>492</v>
      </c>
      <c r="B1144" s="2">
        <v>61125.254800000002</v>
      </c>
      <c r="C1144" t="s">
        <v>450</v>
      </c>
      <c r="D1144" t="s">
        <v>451</v>
      </c>
      <c r="E1144" t="s">
        <v>431</v>
      </c>
      <c r="F1144" t="s">
        <v>381</v>
      </c>
      <c r="G1144" t="s">
        <v>432</v>
      </c>
      <c r="H1144" t="s">
        <v>433</v>
      </c>
      <c r="I1144" t="s">
        <v>434</v>
      </c>
      <c r="J1144" t="s">
        <v>442</v>
      </c>
      <c r="K1144" t="s">
        <v>443</v>
      </c>
    </row>
    <row r="1145" spans="1:11">
      <c r="A1145" t="s">
        <v>492</v>
      </c>
      <c r="B1145" s="2">
        <v>127187.715</v>
      </c>
      <c r="C1145" t="s">
        <v>450</v>
      </c>
      <c r="D1145" t="s">
        <v>451</v>
      </c>
      <c r="E1145" t="s">
        <v>431</v>
      </c>
      <c r="F1145" t="s">
        <v>381</v>
      </c>
      <c r="G1145" t="s">
        <v>432</v>
      </c>
      <c r="H1145" t="s">
        <v>433</v>
      </c>
      <c r="I1145" t="s">
        <v>434</v>
      </c>
      <c r="J1145" t="s">
        <v>442</v>
      </c>
      <c r="K1145" t="s">
        <v>444</v>
      </c>
    </row>
    <row r="1146" spans="1:11">
      <c r="A1146" t="s">
        <v>492</v>
      </c>
      <c r="B1146" s="2">
        <v>0</v>
      </c>
      <c r="C1146" t="s">
        <v>450</v>
      </c>
      <c r="D1146" t="s">
        <v>439</v>
      </c>
      <c r="E1146" t="s">
        <v>431</v>
      </c>
      <c r="F1146" t="s">
        <v>439</v>
      </c>
      <c r="G1146" t="s">
        <v>432</v>
      </c>
      <c r="H1146" t="s">
        <v>433</v>
      </c>
      <c r="I1146" t="s">
        <v>434</v>
      </c>
      <c r="J1146" t="s">
        <v>435</v>
      </c>
    </row>
    <row r="1147" spans="1:11">
      <c r="A1147" t="s">
        <v>492</v>
      </c>
      <c r="B1147" s="2">
        <v>8.0808</v>
      </c>
      <c r="C1147" t="s">
        <v>452</v>
      </c>
      <c r="D1147" t="s">
        <v>447</v>
      </c>
      <c r="E1147" t="s">
        <v>431</v>
      </c>
      <c r="F1147" t="s">
        <v>12</v>
      </c>
      <c r="G1147" t="s">
        <v>432</v>
      </c>
      <c r="H1147" t="s">
        <v>433</v>
      </c>
      <c r="I1147" t="s">
        <v>434</v>
      </c>
      <c r="J1147" t="s">
        <v>435</v>
      </c>
    </row>
    <row r="1148" spans="1:11">
      <c r="A1148" t="s">
        <v>492</v>
      </c>
      <c r="B1148" s="2">
        <v>50105.475700000003</v>
      </c>
      <c r="C1148" t="s">
        <v>452</v>
      </c>
      <c r="D1148" t="s">
        <v>447</v>
      </c>
      <c r="E1148" t="s">
        <v>431</v>
      </c>
      <c r="F1148" t="s">
        <v>12</v>
      </c>
      <c r="G1148" t="s">
        <v>432</v>
      </c>
      <c r="H1148" t="s">
        <v>433</v>
      </c>
      <c r="I1148" t="s">
        <v>434</v>
      </c>
      <c r="J1148" t="s">
        <v>442</v>
      </c>
      <c r="K1148" t="s">
        <v>443</v>
      </c>
    </row>
    <row r="1149" spans="1:11">
      <c r="A1149" t="s">
        <v>492</v>
      </c>
      <c r="B1149" s="2">
        <v>105373.8928</v>
      </c>
      <c r="C1149" t="s">
        <v>452</v>
      </c>
      <c r="D1149" t="s">
        <v>447</v>
      </c>
      <c r="E1149" t="s">
        <v>431</v>
      </c>
      <c r="F1149" t="s">
        <v>12</v>
      </c>
      <c r="G1149" t="s">
        <v>432</v>
      </c>
      <c r="H1149" t="s">
        <v>433</v>
      </c>
      <c r="I1149" t="s">
        <v>434</v>
      </c>
      <c r="J1149" t="s">
        <v>442</v>
      </c>
      <c r="K1149" t="s">
        <v>444</v>
      </c>
    </row>
    <row r="1150" spans="1:11">
      <c r="A1150" t="s">
        <v>492</v>
      </c>
      <c r="B1150" s="2">
        <v>175623.4474</v>
      </c>
      <c r="C1150" t="s">
        <v>452</v>
      </c>
      <c r="D1150" t="s">
        <v>447</v>
      </c>
      <c r="E1150" t="s">
        <v>431</v>
      </c>
      <c r="F1150" t="s">
        <v>12</v>
      </c>
      <c r="G1150" t="s">
        <v>432</v>
      </c>
      <c r="H1150" t="s">
        <v>433</v>
      </c>
      <c r="I1150" t="s">
        <v>434</v>
      </c>
      <c r="J1150" t="s">
        <v>442</v>
      </c>
      <c r="K1150" t="s">
        <v>584</v>
      </c>
    </row>
    <row r="1151" spans="1:11">
      <c r="A1151" t="s">
        <v>492</v>
      </c>
      <c r="B1151" s="2">
        <v>0</v>
      </c>
      <c r="C1151" t="s">
        <v>477</v>
      </c>
      <c r="D1151" t="s">
        <v>430</v>
      </c>
      <c r="E1151" t="s">
        <v>431</v>
      </c>
      <c r="F1151" t="s">
        <v>430</v>
      </c>
      <c r="G1151" t="s">
        <v>432</v>
      </c>
      <c r="H1151" t="s">
        <v>433</v>
      </c>
      <c r="I1151" t="s">
        <v>434</v>
      </c>
      <c r="J1151" t="s">
        <v>435</v>
      </c>
    </row>
    <row r="1152" spans="1:11">
      <c r="A1152" t="s">
        <v>492</v>
      </c>
      <c r="B1152" s="2">
        <v>0</v>
      </c>
      <c r="C1152" t="s">
        <v>453</v>
      </c>
      <c r="D1152" t="s">
        <v>430</v>
      </c>
      <c r="E1152" t="s">
        <v>431</v>
      </c>
      <c r="F1152" t="s">
        <v>430</v>
      </c>
      <c r="G1152" t="s">
        <v>432</v>
      </c>
      <c r="H1152" t="s">
        <v>433</v>
      </c>
      <c r="I1152" t="s">
        <v>434</v>
      </c>
      <c r="J1152" t="s">
        <v>435</v>
      </c>
    </row>
    <row r="1153" spans="1:11">
      <c r="A1153" t="s">
        <v>492</v>
      </c>
      <c r="B1153" s="2">
        <v>13.9306</v>
      </c>
      <c r="C1153" t="s">
        <v>445</v>
      </c>
      <c r="D1153" t="s">
        <v>440</v>
      </c>
      <c r="E1153" t="s">
        <v>431</v>
      </c>
      <c r="F1153" t="s">
        <v>441</v>
      </c>
      <c r="G1153" t="s">
        <v>432</v>
      </c>
      <c r="H1153" t="s">
        <v>433</v>
      </c>
      <c r="I1153" t="s">
        <v>434</v>
      </c>
      <c r="J1153" t="s">
        <v>435</v>
      </c>
    </row>
    <row r="1154" spans="1:11">
      <c r="A1154" t="s">
        <v>492</v>
      </c>
      <c r="B1154" s="2">
        <v>86630.782099999997</v>
      </c>
      <c r="C1154" t="s">
        <v>445</v>
      </c>
      <c r="D1154" t="s">
        <v>440</v>
      </c>
      <c r="E1154" t="s">
        <v>431</v>
      </c>
      <c r="F1154" t="s">
        <v>441</v>
      </c>
      <c r="G1154" t="s">
        <v>432</v>
      </c>
      <c r="H1154" t="s">
        <v>433</v>
      </c>
      <c r="I1154" t="s">
        <v>434</v>
      </c>
      <c r="J1154" t="s">
        <v>442</v>
      </c>
      <c r="K1154" t="s">
        <v>443</v>
      </c>
    </row>
    <row r="1155" spans="1:11">
      <c r="A1155" t="s">
        <v>492</v>
      </c>
      <c r="B1155" s="2">
        <v>182112.6972</v>
      </c>
      <c r="C1155" t="s">
        <v>445</v>
      </c>
      <c r="D1155" t="s">
        <v>440</v>
      </c>
      <c r="E1155" t="s">
        <v>431</v>
      </c>
      <c r="F1155" t="s">
        <v>441</v>
      </c>
      <c r="G1155" t="s">
        <v>432</v>
      </c>
      <c r="H1155" t="s">
        <v>433</v>
      </c>
      <c r="I1155" t="s">
        <v>434</v>
      </c>
      <c r="J1155" t="s">
        <v>442</v>
      </c>
      <c r="K1155" t="s">
        <v>444</v>
      </c>
    </row>
    <row r="1156" spans="1:11">
      <c r="A1156" t="s">
        <v>492</v>
      </c>
      <c r="B1156" s="2">
        <v>303520.86930000002</v>
      </c>
      <c r="C1156" t="s">
        <v>445</v>
      </c>
      <c r="D1156" t="s">
        <v>440</v>
      </c>
      <c r="E1156" t="s">
        <v>431</v>
      </c>
      <c r="F1156" t="s">
        <v>441</v>
      </c>
      <c r="G1156" t="s">
        <v>432</v>
      </c>
      <c r="H1156" t="s">
        <v>433</v>
      </c>
      <c r="I1156" t="s">
        <v>434</v>
      </c>
      <c r="J1156" t="s">
        <v>442</v>
      </c>
      <c r="K1156" t="s">
        <v>584</v>
      </c>
    </row>
    <row r="1157" spans="1:11">
      <c r="A1157" t="s">
        <v>492</v>
      </c>
      <c r="B1157" s="2">
        <v>0</v>
      </c>
      <c r="C1157" t="s">
        <v>454</v>
      </c>
      <c r="D1157" t="s">
        <v>430</v>
      </c>
      <c r="E1157" t="s">
        <v>431</v>
      </c>
      <c r="F1157" t="s">
        <v>430</v>
      </c>
      <c r="G1157" t="s">
        <v>432</v>
      </c>
      <c r="H1157" t="s">
        <v>433</v>
      </c>
      <c r="I1157" t="s">
        <v>434</v>
      </c>
      <c r="J1157" t="s">
        <v>435</v>
      </c>
    </row>
    <row r="1158" spans="1:11">
      <c r="A1158" t="s">
        <v>492</v>
      </c>
      <c r="B1158" s="2">
        <v>13.6496</v>
      </c>
      <c r="C1158" t="s">
        <v>455</v>
      </c>
      <c r="D1158" t="s">
        <v>451</v>
      </c>
      <c r="E1158" t="s">
        <v>431</v>
      </c>
      <c r="F1158" t="s">
        <v>381</v>
      </c>
      <c r="G1158" t="s">
        <v>432</v>
      </c>
      <c r="H1158" t="s">
        <v>433</v>
      </c>
      <c r="I1158" t="s">
        <v>434</v>
      </c>
      <c r="J1158" t="s">
        <v>435</v>
      </c>
    </row>
    <row r="1159" spans="1:11">
      <c r="A1159" t="s">
        <v>492</v>
      </c>
      <c r="B1159" s="2">
        <v>84678.210099999997</v>
      </c>
      <c r="C1159" t="s">
        <v>455</v>
      </c>
      <c r="D1159" t="s">
        <v>451</v>
      </c>
      <c r="E1159" t="s">
        <v>431</v>
      </c>
      <c r="F1159" t="s">
        <v>381</v>
      </c>
      <c r="G1159" t="s">
        <v>432</v>
      </c>
      <c r="H1159" t="s">
        <v>433</v>
      </c>
      <c r="I1159" t="s">
        <v>434</v>
      </c>
      <c r="J1159" t="s">
        <v>442</v>
      </c>
      <c r="K1159" t="s">
        <v>443</v>
      </c>
    </row>
    <row r="1160" spans="1:11">
      <c r="A1160" t="s">
        <v>492</v>
      </c>
      <c r="B1160" s="2">
        <v>178081.9491</v>
      </c>
      <c r="C1160" t="s">
        <v>455</v>
      </c>
      <c r="D1160" t="s">
        <v>451</v>
      </c>
      <c r="E1160" t="s">
        <v>431</v>
      </c>
      <c r="F1160" t="s">
        <v>381</v>
      </c>
      <c r="G1160" t="s">
        <v>432</v>
      </c>
      <c r="H1160" t="s">
        <v>433</v>
      </c>
      <c r="I1160" t="s">
        <v>434</v>
      </c>
      <c r="J1160" t="s">
        <v>442</v>
      </c>
      <c r="K1160" t="s">
        <v>444</v>
      </c>
    </row>
    <row r="1161" spans="1:11">
      <c r="A1161" t="s">
        <v>492</v>
      </c>
      <c r="B1161" s="2">
        <v>11.726000000000001</v>
      </c>
      <c r="C1161" t="s">
        <v>456</v>
      </c>
      <c r="D1161" t="s">
        <v>451</v>
      </c>
      <c r="E1161" t="s">
        <v>431</v>
      </c>
      <c r="F1161" t="s">
        <v>381</v>
      </c>
      <c r="G1161" t="s">
        <v>432</v>
      </c>
      <c r="H1161" t="s">
        <v>433</v>
      </c>
      <c r="I1161" t="s">
        <v>434</v>
      </c>
      <c r="J1161" t="s">
        <v>435</v>
      </c>
    </row>
    <row r="1162" spans="1:11">
      <c r="A1162" t="s">
        <v>492</v>
      </c>
      <c r="B1162" s="2">
        <v>72865.280899999998</v>
      </c>
      <c r="C1162" t="s">
        <v>456</v>
      </c>
      <c r="D1162" t="s">
        <v>451</v>
      </c>
      <c r="E1162" t="s">
        <v>431</v>
      </c>
      <c r="F1162" t="s">
        <v>381</v>
      </c>
      <c r="G1162" t="s">
        <v>432</v>
      </c>
      <c r="H1162" t="s">
        <v>433</v>
      </c>
      <c r="I1162" t="s">
        <v>434</v>
      </c>
      <c r="J1162" t="s">
        <v>442</v>
      </c>
      <c r="K1162" t="s">
        <v>443</v>
      </c>
    </row>
    <row r="1163" spans="1:11">
      <c r="A1163" t="s">
        <v>492</v>
      </c>
      <c r="B1163" s="2">
        <v>152348.0508</v>
      </c>
      <c r="C1163" t="s">
        <v>456</v>
      </c>
      <c r="D1163" t="s">
        <v>451</v>
      </c>
      <c r="E1163" t="s">
        <v>431</v>
      </c>
      <c r="F1163" t="s">
        <v>381</v>
      </c>
      <c r="G1163" t="s">
        <v>432</v>
      </c>
      <c r="H1163" t="s">
        <v>433</v>
      </c>
      <c r="I1163" t="s">
        <v>434</v>
      </c>
      <c r="J1163" t="s">
        <v>442</v>
      </c>
      <c r="K1163" t="s">
        <v>444</v>
      </c>
    </row>
    <row r="1164" spans="1:11">
      <c r="A1164" t="s">
        <v>492</v>
      </c>
      <c r="B1164" s="2">
        <v>0</v>
      </c>
      <c r="C1164" t="s">
        <v>457</v>
      </c>
      <c r="D1164" t="s">
        <v>439</v>
      </c>
      <c r="E1164" t="s">
        <v>431</v>
      </c>
      <c r="F1164" t="s">
        <v>439</v>
      </c>
      <c r="G1164" t="s">
        <v>432</v>
      </c>
      <c r="H1164" t="s">
        <v>433</v>
      </c>
      <c r="I1164" t="s">
        <v>434</v>
      </c>
      <c r="J1164" t="s">
        <v>435</v>
      </c>
    </row>
    <row r="1165" spans="1:11">
      <c r="A1165" t="s">
        <v>492</v>
      </c>
      <c r="B1165" s="2">
        <v>0</v>
      </c>
      <c r="C1165" t="s">
        <v>452</v>
      </c>
      <c r="D1165" t="s">
        <v>458</v>
      </c>
      <c r="E1165" t="s">
        <v>431</v>
      </c>
      <c r="F1165" t="s">
        <v>458</v>
      </c>
      <c r="G1165" t="s">
        <v>432</v>
      </c>
      <c r="H1165" t="s">
        <v>433</v>
      </c>
      <c r="I1165" t="s">
        <v>434</v>
      </c>
      <c r="J1165" t="s">
        <v>435</v>
      </c>
    </row>
    <row r="1166" spans="1:11">
      <c r="A1166" t="s">
        <v>492</v>
      </c>
      <c r="B1166" s="2">
        <v>16.6008</v>
      </c>
      <c r="C1166" t="s">
        <v>448</v>
      </c>
      <c r="D1166" t="s">
        <v>440</v>
      </c>
      <c r="E1166" t="s">
        <v>431</v>
      </c>
      <c r="F1166" t="s">
        <v>441</v>
      </c>
      <c r="G1166" t="s">
        <v>432</v>
      </c>
      <c r="H1166" t="s">
        <v>433</v>
      </c>
      <c r="I1166" t="s">
        <v>434</v>
      </c>
      <c r="J1166" t="s">
        <v>435</v>
      </c>
    </row>
    <row r="1167" spans="1:11">
      <c r="A1167" t="s">
        <v>492</v>
      </c>
      <c r="B1167" s="2">
        <v>103235.1105</v>
      </c>
      <c r="C1167" t="s">
        <v>448</v>
      </c>
      <c r="D1167" t="s">
        <v>440</v>
      </c>
      <c r="E1167" t="s">
        <v>431</v>
      </c>
      <c r="F1167" t="s">
        <v>441</v>
      </c>
      <c r="G1167" t="s">
        <v>432</v>
      </c>
      <c r="H1167" t="s">
        <v>433</v>
      </c>
      <c r="I1167" t="s">
        <v>434</v>
      </c>
      <c r="J1167" t="s">
        <v>442</v>
      </c>
      <c r="K1167" t="s">
        <v>443</v>
      </c>
    </row>
    <row r="1168" spans="1:11">
      <c r="A1168" t="s">
        <v>492</v>
      </c>
      <c r="B1168" s="2">
        <v>217017.4479</v>
      </c>
      <c r="C1168" t="s">
        <v>448</v>
      </c>
      <c r="D1168" t="s">
        <v>440</v>
      </c>
      <c r="E1168" t="s">
        <v>431</v>
      </c>
      <c r="F1168" t="s">
        <v>441</v>
      </c>
      <c r="G1168" t="s">
        <v>432</v>
      </c>
      <c r="H1168" t="s">
        <v>433</v>
      </c>
      <c r="I1168" t="s">
        <v>434</v>
      </c>
      <c r="J1168" t="s">
        <v>442</v>
      </c>
      <c r="K1168" t="s">
        <v>444</v>
      </c>
    </row>
    <row r="1169" spans="1:11">
      <c r="A1169" t="s">
        <v>492</v>
      </c>
      <c r="B1169" s="2">
        <v>361695.74650000001</v>
      </c>
      <c r="C1169" t="s">
        <v>448</v>
      </c>
      <c r="D1169" t="s">
        <v>440</v>
      </c>
      <c r="E1169" t="s">
        <v>431</v>
      </c>
      <c r="F1169" t="s">
        <v>441</v>
      </c>
      <c r="G1169" t="s">
        <v>432</v>
      </c>
      <c r="H1169" t="s">
        <v>433</v>
      </c>
      <c r="I1169" t="s">
        <v>434</v>
      </c>
      <c r="J1169" t="s">
        <v>442</v>
      </c>
      <c r="K1169" t="s">
        <v>584</v>
      </c>
    </row>
    <row r="1170" spans="1:11">
      <c r="A1170" t="s">
        <v>492</v>
      </c>
      <c r="B1170" s="2">
        <v>3.2000000000000002E-3</v>
      </c>
      <c r="C1170" t="s">
        <v>436</v>
      </c>
      <c r="D1170" t="s">
        <v>459</v>
      </c>
      <c r="E1170" t="s">
        <v>431</v>
      </c>
      <c r="F1170" t="s">
        <v>460</v>
      </c>
      <c r="G1170" t="s">
        <v>432</v>
      </c>
      <c r="H1170" t="s">
        <v>433</v>
      </c>
      <c r="I1170" t="s">
        <v>434</v>
      </c>
      <c r="J1170" t="s">
        <v>435</v>
      </c>
    </row>
    <row r="1171" spans="1:11">
      <c r="A1171" t="s">
        <v>492</v>
      </c>
      <c r="B1171" s="2">
        <v>8.8802000000000003</v>
      </c>
      <c r="C1171" t="s">
        <v>461</v>
      </c>
      <c r="D1171" t="s">
        <v>451</v>
      </c>
      <c r="E1171" t="s">
        <v>431</v>
      </c>
      <c r="F1171" t="s">
        <v>381</v>
      </c>
      <c r="G1171" t="s">
        <v>432</v>
      </c>
      <c r="H1171" t="s">
        <v>433</v>
      </c>
      <c r="I1171" t="s">
        <v>434</v>
      </c>
      <c r="J1171" t="s">
        <v>435</v>
      </c>
    </row>
    <row r="1172" spans="1:11">
      <c r="A1172" t="s">
        <v>492</v>
      </c>
      <c r="B1172" s="2">
        <v>55085.720200000003</v>
      </c>
      <c r="C1172" t="s">
        <v>461</v>
      </c>
      <c r="D1172" t="s">
        <v>451</v>
      </c>
      <c r="E1172" t="s">
        <v>431</v>
      </c>
      <c r="F1172" t="s">
        <v>381</v>
      </c>
      <c r="G1172" t="s">
        <v>432</v>
      </c>
      <c r="H1172" t="s">
        <v>433</v>
      </c>
      <c r="I1172" t="s">
        <v>434</v>
      </c>
      <c r="J1172" t="s">
        <v>442</v>
      </c>
      <c r="K1172" t="s">
        <v>443</v>
      </c>
    </row>
    <row r="1173" spans="1:11">
      <c r="A1173" t="s">
        <v>492</v>
      </c>
      <c r="B1173" s="2">
        <v>115847.3382</v>
      </c>
      <c r="C1173" t="s">
        <v>461</v>
      </c>
      <c r="D1173" t="s">
        <v>451</v>
      </c>
      <c r="E1173" t="s">
        <v>431</v>
      </c>
      <c r="F1173" t="s">
        <v>381</v>
      </c>
      <c r="G1173" t="s">
        <v>432</v>
      </c>
      <c r="H1173" t="s">
        <v>433</v>
      </c>
      <c r="I1173" t="s">
        <v>434</v>
      </c>
      <c r="J1173" t="s">
        <v>442</v>
      </c>
      <c r="K1173" t="s">
        <v>444</v>
      </c>
    </row>
    <row r="1174" spans="1:11">
      <c r="A1174" t="s">
        <v>492</v>
      </c>
      <c r="B1174" s="2">
        <v>8.6166</v>
      </c>
      <c r="C1174" t="s">
        <v>462</v>
      </c>
      <c r="D1174" t="s">
        <v>451</v>
      </c>
      <c r="E1174" t="s">
        <v>431</v>
      </c>
      <c r="F1174" t="s">
        <v>381</v>
      </c>
      <c r="G1174" t="s">
        <v>432</v>
      </c>
      <c r="H1174" t="s">
        <v>433</v>
      </c>
      <c r="I1174" t="s">
        <v>434</v>
      </c>
      <c r="J1174" t="s">
        <v>435</v>
      </c>
    </row>
    <row r="1175" spans="1:11">
      <c r="A1175" t="s">
        <v>492</v>
      </c>
      <c r="B1175" s="2">
        <v>53475.704700000002</v>
      </c>
      <c r="C1175" t="s">
        <v>462</v>
      </c>
      <c r="D1175" t="s">
        <v>451</v>
      </c>
      <c r="E1175" t="s">
        <v>431</v>
      </c>
      <c r="F1175" t="s">
        <v>381</v>
      </c>
      <c r="G1175" t="s">
        <v>432</v>
      </c>
      <c r="H1175" t="s">
        <v>433</v>
      </c>
      <c r="I1175" t="s">
        <v>434</v>
      </c>
      <c r="J1175" t="s">
        <v>442</v>
      </c>
      <c r="K1175" t="s">
        <v>443</v>
      </c>
    </row>
    <row r="1176" spans="1:11">
      <c r="A1176" t="s">
        <v>492</v>
      </c>
      <c r="B1176" s="2">
        <v>112414.7464</v>
      </c>
      <c r="C1176" t="s">
        <v>462</v>
      </c>
      <c r="D1176" t="s">
        <v>451</v>
      </c>
      <c r="E1176" t="s">
        <v>431</v>
      </c>
      <c r="F1176" t="s">
        <v>381</v>
      </c>
      <c r="G1176" t="s">
        <v>432</v>
      </c>
      <c r="H1176" t="s">
        <v>433</v>
      </c>
      <c r="I1176" t="s">
        <v>434</v>
      </c>
      <c r="J1176" t="s">
        <v>442</v>
      </c>
      <c r="K1176" t="s">
        <v>444</v>
      </c>
    </row>
    <row r="1177" spans="1:11">
      <c r="A1177" t="s">
        <v>492</v>
      </c>
      <c r="B1177" s="2">
        <v>9.3808000000000007</v>
      </c>
      <c r="C1177" t="s">
        <v>463</v>
      </c>
      <c r="D1177" t="s">
        <v>447</v>
      </c>
      <c r="E1177" t="s">
        <v>431</v>
      </c>
      <c r="F1177" t="s">
        <v>12</v>
      </c>
      <c r="G1177" t="s">
        <v>432</v>
      </c>
      <c r="H1177" t="s">
        <v>433</v>
      </c>
      <c r="I1177" t="s">
        <v>434</v>
      </c>
      <c r="J1177" t="s">
        <v>435</v>
      </c>
    </row>
    <row r="1178" spans="1:11">
      <c r="A1178" t="s">
        <v>492</v>
      </c>
      <c r="B1178" s="2">
        <v>58123.054499999998</v>
      </c>
      <c r="C1178" t="s">
        <v>463</v>
      </c>
      <c r="D1178" t="s">
        <v>447</v>
      </c>
      <c r="E1178" t="s">
        <v>431</v>
      </c>
      <c r="F1178" t="s">
        <v>12</v>
      </c>
      <c r="G1178" t="s">
        <v>432</v>
      </c>
      <c r="H1178" t="s">
        <v>433</v>
      </c>
      <c r="I1178" t="s">
        <v>434</v>
      </c>
      <c r="J1178" t="s">
        <v>442</v>
      </c>
      <c r="K1178" t="s">
        <v>443</v>
      </c>
    </row>
    <row r="1179" spans="1:11">
      <c r="A1179" t="s">
        <v>492</v>
      </c>
      <c r="B1179" s="2">
        <v>122406.856</v>
      </c>
      <c r="C1179" t="s">
        <v>463</v>
      </c>
      <c r="D1179" t="s">
        <v>447</v>
      </c>
      <c r="E1179" t="s">
        <v>431</v>
      </c>
      <c r="F1179" t="s">
        <v>12</v>
      </c>
      <c r="G1179" t="s">
        <v>432</v>
      </c>
      <c r="H1179" t="s">
        <v>433</v>
      </c>
      <c r="I1179" t="s">
        <v>434</v>
      </c>
      <c r="J1179" t="s">
        <v>442</v>
      </c>
      <c r="K1179" t="s">
        <v>444</v>
      </c>
    </row>
    <row r="1180" spans="1:11">
      <c r="A1180" t="s">
        <v>492</v>
      </c>
      <c r="B1180" s="2">
        <v>209323.98019999999</v>
      </c>
      <c r="C1180" t="s">
        <v>463</v>
      </c>
      <c r="D1180" t="s">
        <v>447</v>
      </c>
      <c r="E1180" t="s">
        <v>431</v>
      </c>
      <c r="F1180" t="s">
        <v>12</v>
      </c>
      <c r="G1180" t="s">
        <v>432</v>
      </c>
      <c r="H1180" t="s">
        <v>433</v>
      </c>
      <c r="I1180" t="s">
        <v>434</v>
      </c>
      <c r="J1180" t="s">
        <v>442</v>
      </c>
      <c r="K1180" t="s">
        <v>584</v>
      </c>
    </row>
    <row r="1181" spans="1:11">
      <c r="A1181" t="s">
        <v>492</v>
      </c>
      <c r="B1181" s="2">
        <v>8.0808</v>
      </c>
      <c r="C1181" t="s">
        <v>464</v>
      </c>
      <c r="D1181" t="s">
        <v>447</v>
      </c>
      <c r="E1181" t="s">
        <v>431</v>
      </c>
      <c r="F1181" t="s">
        <v>12</v>
      </c>
      <c r="G1181" t="s">
        <v>432</v>
      </c>
      <c r="H1181" t="s">
        <v>433</v>
      </c>
      <c r="I1181" t="s">
        <v>434</v>
      </c>
      <c r="J1181" t="s">
        <v>435</v>
      </c>
    </row>
    <row r="1182" spans="1:11">
      <c r="A1182" t="s">
        <v>492</v>
      </c>
      <c r="B1182" s="2">
        <v>50090.543799999999</v>
      </c>
      <c r="C1182" t="s">
        <v>464</v>
      </c>
      <c r="D1182" t="s">
        <v>447</v>
      </c>
      <c r="E1182" t="s">
        <v>431</v>
      </c>
      <c r="F1182" t="s">
        <v>12</v>
      </c>
      <c r="G1182" t="s">
        <v>432</v>
      </c>
      <c r="H1182" t="s">
        <v>433</v>
      </c>
      <c r="I1182" t="s">
        <v>434</v>
      </c>
      <c r="J1182" t="s">
        <v>442</v>
      </c>
      <c r="K1182" t="s">
        <v>443</v>
      </c>
    </row>
    <row r="1183" spans="1:11">
      <c r="A1183" t="s">
        <v>492</v>
      </c>
      <c r="B1183" s="2">
        <v>105489.83500000001</v>
      </c>
      <c r="C1183" t="s">
        <v>464</v>
      </c>
      <c r="D1183" t="s">
        <v>447</v>
      </c>
      <c r="E1183" t="s">
        <v>431</v>
      </c>
      <c r="F1183" t="s">
        <v>12</v>
      </c>
      <c r="G1183" t="s">
        <v>432</v>
      </c>
      <c r="H1183" t="s">
        <v>433</v>
      </c>
      <c r="I1183" t="s">
        <v>434</v>
      </c>
      <c r="J1183" t="s">
        <v>442</v>
      </c>
      <c r="K1183" t="s">
        <v>444</v>
      </c>
    </row>
    <row r="1184" spans="1:11">
      <c r="A1184" t="s">
        <v>492</v>
      </c>
      <c r="B1184" s="2">
        <v>175816.6844</v>
      </c>
      <c r="C1184" t="s">
        <v>464</v>
      </c>
      <c r="D1184" t="s">
        <v>447</v>
      </c>
      <c r="E1184" t="s">
        <v>431</v>
      </c>
      <c r="F1184" t="s">
        <v>12</v>
      </c>
      <c r="G1184" t="s">
        <v>432</v>
      </c>
      <c r="H1184" t="s">
        <v>433</v>
      </c>
      <c r="I1184" t="s">
        <v>434</v>
      </c>
      <c r="J1184" t="s">
        <v>442</v>
      </c>
      <c r="K1184" t="s">
        <v>584</v>
      </c>
    </row>
    <row r="1185" spans="1:11">
      <c r="A1185" t="s">
        <v>492</v>
      </c>
      <c r="B1185" s="2">
        <v>9.1312999999999995</v>
      </c>
      <c r="C1185" t="s">
        <v>465</v>
      </c>
      <c r="D1185" t="s">
        <v>447</v>
      </c>
      <c r="E1185" t="s">
        <v>431</v>
      </c>
      <c r="F1185" t="s">
        <v>12</v>
      </c>
      <c r="G1185" t="s">
        <v>432</v>
      </c>
      <c r="H1185" t="s">
        <v>433</v>
      </c>
      <c r="I1185" t="s">
        <v>434</v>
      </c>
      <c r="J1185" t="s">
        <v>435</v>
      </c>
    </row>
    <row r="1186" spans="1:11">
      <c r="A1186" t="s">
        <v>492</v>
      </c>
      <c r="B1186" s="2">
        <v>56601.7523</v>
      </c>
      <c r="C1186" t="s">
        <v>465</v>
      </c>
      <c r="D1186" t="s">
        <v>447</v>
      </c>
      <c r="E1186" t="s">
        <v>431</v>
      </c>
      <c r="F1186" t="s">
        <v>12</v>
      </c>
      <c r="G1186" t="s">
        <v>432</v>
      </c>
      <c r="H1186" t="s">
        <v>433</v>
      </c>
      <c r="I1186" t="s">
        <v>434</v>
      </c>
      <c r="J1186" t="s">
        <v>442</v>
      </c>
      <c r="K1186" t="s">
        <v>443</v>
      </c>
    </row>
    <row r="1187" spans="1:11">
      <c r="A1187" t="s">
        <v>492</v>
      </c>
      <c r="B1187" s="2">
        <v>119203.5135</v>
      </c>
      <c r="C1187" t="s">
        <v>465</v>
      </c>
      <c r="D1187" t="s">
        <v>447</v>
      </c>
      <c r="E1187" t="s">
        <v>431</v>
      </c>
      <c r="F1187" t="s">
        <v>12</v>
      </c>
      <c r="G1187" t="s">
        <v>432</v>
      </c>
      <c r="H1187" t="s">
        <v>433</v>
      </c>
      <c r="I1187" t="s">
        <v>434</v>
      </c>
      <c r="J1187" t="s">
        <v>442</v>
      </c>
      <c r="K1187" t="s">
        <v>444</v>
      </c>
    </row>
    <row r="1188" spans="1:11">
      <c r="A1188" t="s">
        <v>492</v>
      </c>
      <c r="B1188" s="2">
        <v>198672.2298</v>
      </c>
      <c r="C1188" t="s">
        <v>465</v>
      </c>
      <c r="D1188" t="s">
        <v>447</v>
      </c>
      <c r="E1188" t="s">
        <v>431</v>
      </c>
      <c r="F1188" t="s">
        <v>12</v>
      </c>
      <c r="G1188" t="s">
        <v>432</v>
      </c>
      <c r="H1188" t="s">
        <v>433</v>
      </c>
      <c r="I1188" t="s">
        <v>434</v>
      </c>
      <c r="J1188" t="s">
        <v>442</v>
      </c>
      <c r="K1188" t="s">
        <v>584</v>
      </c>
    </row>
    <row r="1189" spans="1:11">
      <c r="A1189" t="s">
        <v>492</v>
      </c>
      <c r="B1189" s="2">
        <v>8.0983999999999998</v>
      </c>
      <c r="C1189" t="s">
        <v>466</v>
      </c>
      <c r="D1189" t="s">
        <v>451</v>
      </c>
      <c r="E1189" t="s">
        <v>431</v>
      </c>
      <c r="F1189" t="s">
        <v>381</v>
      </c>
      <c r="G1189" t="s">
        <v>432</v>
      </c>
      <c r="H1189" t="s">
        <v>433</v>
      </c>
      <c r="I1189" t="s">
        <v>434</v>
      </c>
      <c r="J1189" t="s">
        <v>435</v>
      </c>
    </row>
    <row r="1190" spans="1:11">
      <c r="A1190" t="s">
        <v>492</v>
      </c>
      <c r="B1190" s="2">
        <v>50320.671499999997</v>
      </c>
      <c r="C1190" t="s">
        <v>466</v>
      </c>
      <c r="D1190" t="s">
        <v>451</v>
      </c>
      <c r="E1190" t="s">
        <v>431</v>
      </c>
      <c r="F1190" t="s">
        <v>381</v>
      </c>
      <c r="G1190" t="s">
        <v>432</v>
      </c>
      <c r="H1190" t="s">
        <v>433</v>
      </c>
      <c r="I1190" t="s">
        <v>434</v>
      </c>
      <c r="J1190" t="s">
        <v>442</v>
      </c>
      <c r="K1190" t="s">
        <v>443</v>
      </c>
    </row>
    <row r="1191" spans="1:11">
      <c r="A1191" t="s">
        <v>492</v>
      </c>
      <c r="B1191" s="2">
        <v>105719.9627</v>
      </c>
      <c r="C1191" t="s">
        <v>466</v>
      </c>
      <c r="D1191" t="s">
        <v>451</v>
      </c>
      <c r="E1191" t="s">
        <v>431</v>
      </c>
      <c r="F1191" t="s">
        <v>381</v>
      </c>
      <c r="G1191" t="s">
        <v>432</v>
      </c>
      <c r="H1191" t="s">
        <v>433</v>
      </c>
      <c r="I1191" t="s">
        <v>434</v>
      </c>
      <c r="J1191" t="s">
        <v>442</v>
      </c>
      <c r="K1191" t="s">
        <v>444</v>
      </c>
    </row>
    <row r="1192" spans="1:11">
      <c r="A1192" t="s">
        <v>492</v>
      </c>
      <c r="B1192" s="2">
        <v>0</v>
      </c>
      <c r="C1192" t="s">
        <v>464</v>
      </c>
      <c r="D1192" t="s">
        <v>430</v>
      </c>
      <c r="E1192" t="s">
        <v>431</v>
      </c>
      <c r="F1192" t="s">
        <v>430</v>
      </c>
      <c r="G1192" t="s">
        <v>432</v>
      </c>
      <c r="H1192" t="s">
        <v>433</v>
      </c>
      <c r="I1192" t="s">
        <v>434</v>
      </c>
      <c r="J1192" t="s">
        <v>435</v>
      </c>
    </row>
    <row r="1193" spans="1:11">
      <c r="A1193" t="s">
        <v>492</v>
      </c>
      <c r="B1193" s="2">
        <v>0</v>
      </c>
      <c r="C1193" t="s">
        <v>436</v>
      </c>
      <c r="D1193" t="s">
        <v>467</v>
      </c>
      <c r="E1193" t="s">
        <v>431</v>
      </c>
      <c r="F1193" t="s">
        <v>468</v>
      </c>
      <c r="G1193" t="s">
        <v>432</v>
      </c>
      <c r="H1193" t="s">
        <v>433</v>
      </c>
      <c r="I1193" t="s">
        <v>434</v>
      </c>
      <c r="J1193" t="s">
        <v>435</v>
      </c>
    </row>
    <row r="1194" spans="1:11">
      <c r="A1194" t="s">
        <v>492</v>
      </c>
      <c r="B1194" s="2">
        <v>9.7848000000000006</v>
      </c>
      <c r="C1194" t="s">
        <v>511</v>
      </c>
      <c r="D1194" t="s">
        <v>447</v>
      </c>
      <c r="E1194" t="s">
        <v>431</v>
      </c>
      <c r="F1194" t="s">
        <v>12</v>
      </c>
      <c r="G1194" t="s">
        <v>432</v>
      </c>
      <c r="H1194" t="s">
        <v>433</v>
      </c>
      <c r="I1194" t="s">
        <v>434</v>
      </c>
      <c r="J1194" t="s">
        <v>435</v>
      </c>
    </row>
    <row r="1195" spans="1:11">
      <c r="A1195" t="s">
        <v>492</v>
      </c>
      <c r="B1195" s="2">
        <v>60661.485999999997</v>
      </c>
      <c r="C1195" t="s">
        <v>511</v>
      </c>
      <c r="D1195" t="s">
        <v>447</v>
      </c>
      <c r="E1195" t="s">
        <v>431</v>
      </c>
      <c r="F1195" t="s">
        <v>12</v>
      </c>
      <c r="G1195" t="s">
        <v>432</v>
      </c>
      <c r="H1195" t="s">
        <v>433</v>
      </c>
      <c r="I1195" t="s">
        <v>434</v>
      </c>
      <c r="J1195" t="s">
        <v>442</v>
      </c>
      <c r="K1195" t="s">
        <v>443</v>
      </c>
    </row>
    <row r="1196" spans="1:11">
      <c r="A1196" t="s">
        <v>492</v>
      </c>
      <c r="B1196" s="2">
        <v>127752.4941</v>
      </c>
      <c r="C1196" t="s">
        <v>511</v>
      </c>
      <c r="D1196" t="s">
        <v>447</v>
      </c>
      <c r="E1196" t="s">
        <v>431</v>
      </c>
      <c r="F1196" t="s">
        <v>12</v>
      </c>
      <c r="G1196" t="s">
        <v>432</v>
      </c>
      <c r="H1196" t="s">
        <v>433</v>
      </c>
      <c r="I1196" t="s">
        <v>434</v>
      </c>
      <c r="J1196" t="s">
        <v>442</v>
      </c>
      <c r="K1196" t="s">
        <v>444</v>
      </c>
    </row>
    <row r="1197" spans="1:11">
      <c r="A1197" t="s">
        <v>492</v>
      </c>
      <c r="B1197" s="2">
        <v>212920.8235</v>
      </c>
      <c r="C1197" t="s">
        <v>511</v>
      </c>
      <c r="D1197" t="s">
        <v>447</v>
      </c>
      <c r="E1197" t="s">
        <v>431</v>
      </c>
      <c r="F1197" t="s">
        <v>12</v>
      </c>
      <c r="G1197" t="s">
        <v>432</v>
      </c>
      <c r="H1197" t="s">
        <v>433</v>
      </c>
      <c r="I1197" t="s">
        <v>434</v>
      </c>
      <c r="J1197" t="s">
        <v>442</v>
      </c>
      <c r="K1197" t="s">
        <v>584</v>
      </c>
    </row>
    <row r="1198" spans="1:11">
      <c r="A1198" t="s">
        <v>492</v>
      </c>
      <c r="B1198" s="2">
        <v>0</v>
      </c>
      <c r="C1198" t="s">
        <v>463</v>
      </c>
      <c r="D1198" t="s">
        <v>458</v>
      </c>
      <c r="E1198" t="s">
        <v>431</v>
      </c>
      <c r="F1198" t="s">
        <v>458</v>
      </c>
      <c r="G1198" t="s">
        <v>432</v>
      </c>
      <c r="H1198" t="s">
        <v>433</v>
      </c>
      <c r="I1198" t="s">
        <v>434</v>
      </c>
      <c r="J1198" t="s">
        <v>435</v>
      </c>
    </row>
    <row r="1199" spans="1:11">
      <c r="A1199" t="s">
        <v>492</v>
      </c>
      <c r="B1199" s="2">
        <v>15.933299999999999</v>
      </c>
      <c r="C1199" t="s">
        <v>453</v>
      </c>
      <c r="D1199" t="s">
        <v>469</v>
      </c>
      <c r="E1199" t="s">
        <v>431</v>
      </c>
      <c r="F1199" t="s">
        <v>382</v>
      </c>
      <c r="G1199" t="s">
        <v>432</v>
      </c>
      <c r="H1199" t="s">
        <v>433</v>
      </c>
      <c r="I1199" t="s">
        <v>434</v>
      </c>
      <c r="J1199" t="s">
        <v>435</v>
      </c>
    </row>
    <row r="1200" spans="1:11">
      <c r="A1200" t="s">
        <v>492</v>
      </c>
      <c r="B1200" s="2">
        <v>103950.96580000001</v>
      </c>
      <c r="C1200" t="s">
        <v>453</v>
      </c>
      <c r="D1200" t="s">
        <v>469</v>
      </c>
      <c r="E1200" t="s">
        <v>431</v>
      </c>
      <c r="F1200" t="s">
        <v>382</v>
      </c>
      <c r="G1200" t="s">
        <v>432</v>
      </c>
      <c r="H1200" t="s">
        <v>433</v>
      </c>
      <c r="I1200" t="s">
        <v>434</v>
      </c>
      <c r="J1200" t="s">
        <v>442</v>
      </c>
      <c r="K1200" t="s">
        <v>443</v>
      </c>
    </row>
    <row r="1201" spans="1:11">
      <c r="A1201" t="s">
        <v>492</v>
      </c>
      <c r="B1201" s="2">
        <v>225521.63260000001</v>
      </c>
      <c r="C1201" t="s">
        <v>453</v>
      </c>
      <c r="D1201" t="s">
        <v>469</v>
      </c>
      <c r="E1201" t="s">
        <v>431</v>
      </c>
      <c r="F1201" t="s">
        <v>382</v>
      </c>
      <c r="G1201" t="s">
        <v>432</v>
      </c>
      <c r="H1201" t="s">
        <v>433</v>
      </c>
      <c r="I1201" t="s">
        <v>434</v>
      </c>
      <c r="J1201" t="s">
        <v>442</v>
      </c>
      <c r="K1201" t="s">
        <v>444</v>
      </c>
    </row>
    <row r="1202" spans="1:11">
      <c r="A1202" t="s">
        <v>492</v>
      </c>
      <c r="B1202" s="2">
        <v>375869.68040000001</v>
      </c>
      <c r="C1202" t="s">
        <v>453</v>
      </c>
      <c r="D1202" t="s">
        <v>469</v>
      </c>
      <c r="E1202" t="s">
        <v>431</v>
      </c>
      <c r="F1202" t="s">
        <v>382</v>
      </c>
      <c r="G1202" t="s">
        <v>432</v>
      </c>
      <c r="H1202" t="s">
        <v>433</v>
      </c>
      <c r="I1202" t="s">
        <v>434</v>
      </c>
      <c r="J1202" t="s">
        <v>442</v>
      </c>
      <c r="K1202" t="s">
        <v>584</v>
      </c>
    </row>
    <row r="1203" spans="1:11">
      <c r="A1203" t="s">
        <v>492</v>
      </c>
      <c r="B1203" s="2">
        <v>0</v>
      </c>
      <c r="C1203" t="s">
        <v>453</v>
      </c>
      <c r="D1203" t="s">
        <v>470</v>
      </c>
      <c r="E1203" t="s">
        <v>431</v>
      </c>
      <c r="F1203" t="s">
        <v>470</v>
      </c>
      <c r="G1203" t="s">
        <v>432</v>
      </c>
      <c r="H1203" t="s">
        <v>433</v>
      </c>
      <c r="I1203" t="s">
        <v>434</v>
      </c>
      <c r="J1203" t="s">
        <v>435</v>
      </c>
    </row>
    <row r="1204" spans="1:11">
      <c r="A1204" t="s">
        <v>492</v>
      </c>
      <c r="B1204" s="2">
        <v>9.6266999999999996</v>
      </c>
      <c r="C1204" t="s">
        <v>471</v>
      </c>
      <c r="D1204" t="s">
        <v>447</v>
      </c>
      <c r="E1204" t="s">
        <v>431</v>
      </c>
      <c r="F1204" t="s">
        <v>12</v>
      </c>
      <c r="G1204" t="s">
        <v>432</v>
      </c>
      <c r="H1204" t="s">
        <v>433</v>
      </c>
      <c r="I1204" t="s">
        <v>434</v>
      </c>
      <c r="J1204" t="s">
        <v>435</v>
      </c>
    </row>
    <row r="1205" spans="1:11">
      <c r="A1205" t="s">
        <v>492</v>
      </c>
      <c r="B1205" s="2">
        <v>59715.503100000002</v>
      </c>
      <c r="C1205" t="s">
        <v>471</v>
      </c>
      <c r="D1205" t="s">
        <v>447</v>
      </c>
      <c r="E1205" t="s">
        <v>431</v>
      </c>
      <c r="F1205" t="s">
        <v>12</v>
      </c>
      <c r="G1205" t="s">
        <v>432</v>
      </c>
      <c r="H1205" t="s">
        <v>433</v>
      </c>
      <c r="I1205" t="s">
        <v>434</v>
      </c>
      <c r="J1205" t="s">
        <v>442</v>
      </c>
      <c r="K1205" t="s">
        <v>443</v>
      </c>
    </row>
    <row r="1206" spans="1:11">
      <c r="A1206" t="s">
        <v>492</v>
      </c>
      <c r="B1206" s="2">
        <v>125594.3881</v>
      </c>
      <c r="C1206" t="s">
        <v>471</v>
      </c>
      <c r="D1206" t="s">
        <v>447</v>
      </c>
      <c r="E1206" t="s">
        <v>431</v>
      </c>
      <c r="F1206" t="s">
        <v>12</v>
      </c>
      <c r="G1206" t="s">
        <v>432</v>
      </c>
      <c r="H1206" t="s">
        <v>433</v>
      </c>
      <c r="I1206" t="s">
        <v>434</v>
      </c>
      <c r="J1206" t="s">
        <v>442</v>
      </c>
      <c r="K1206" t="s">
        <v>444</v>
      </c>
    </row>
    <row r="1207" spans="1:11">
      <c r="A1207" t="s">
        <v>492</v>
      </c>
      <c r="B1207" s="2">
        <v>209323.98019999999</v>
      </c>
      <c r="C1207" t="s">
        <v>471</v>
      </c>
      <c r="D1207" t="s">
        <v>447</v>
      </c>
      <c r="E1207" t="s">
        <v>431</v>
      </c>
      <c r="F1207" t="s">
        <v>12</v>
      </c>
      <c r="G1207" t="s">
        <v>432</v>
      </c>
      <c r="H1207" t="s">
        <v>433</v>
      </c>
      <c r="I1207" t="s">
        <v>434</v>
      </c>
      <c r="J1207" t="s">
        <v>442</v>
      </c>
      <c r="K1207" t="s">
        <v>584</v>
      </c>
    </row>
    <row r="1208" spans="1:11">
      <c r="A1208" t="s">
        <v>492</v>
      </c>
      <c r="B1208" s="2">
        <v>19.121700000000001</v>
      </c>
      <c r="C1208" t="s">
        <v>472</v>
      </c>
      <c r="D1208" t="s">
        <v>469</v>
      </c>
      <c r="E1208" t="s">
        <v>431</v>
      </c>
      <c r="F1208" t="s">
        <v>382</v>
      </c>
      <c r="G1208" t="s">
        <v>432</v>
      </c>
      <c r="H1208" t="s">
        <v>433</v>
      </c>
      <c r="I1208" t="s">
        <v>434</v>
      </c>
      <c r="J1208" t="s">
        <v>435</v>
      </c>
    </row>
    <row r="1209" spans="1:11">
      <c r="A1209" t="s">
        <v>492</v>
      </c>
      <c r="B1209" s="2">
        <v>124832.8587</v>
      </c>
      <c r="C1209" t="s">
        <v>472</v>
      </c>
      <c r="D1209" t="s">
        <v>469</v>
      </c>
      <c r="E1209" t="s">
        <v>431</v>
      </c>
      <c r="F1209" t="s">
        <v>382</v>
      </c>
      <c r="G1209" t="s">
        <v>432</v>
      </c>
      <c r="H1209" t="s">
        <v>433</v>
      </c>
      <c r="I1209" t="s">
        <v>434</v>
      </c>
      <c r="J1209" t="s">
        <v>442</v>
      </c>
      <c r="K1209" t="s">
        <v>443</v>
      </c>
    </row>
    <row r="1210" spans="1:11">
      <c r="A1210" t="s">
        <v>492</v>
      </c>
      <c r="B1210" s="2">
        <v>270902.46370000002</v>
      </c>
      <c r="C1210" t="s">
        <v>472</v>
      </c>
      <c r="D1210" t="s">
        <v>469</v>
      </c>
      <c r="E1210" t="s">
        <v>431</v>
      </c>
      <c r="F1210" t="s">
        <v>382</v>
      </c>
      <c r="G1210" t="s">
        <v>432</v>
      </c>
      <c r="H1210" t="s">
        <v>433</v>
      </c>
      <c r="I1210" t="s">
        <v>434</v>
      </c>
      <c r="J1210" t="s">
        <v>442</v>
      </c>
      <c r="K1210" t="s">
        <v>444</v>
      </c>
    </row>
    <row r="1211" spans="1:11">
      <c r="A1211" t="s">
        <v>492</v>
      </c>
      <c r="B1211" s="2">
        <v>451504.39889999997</v>
      </c>
      <c r="C1211" t="s">
        <v>472</v>
      </c>
      <c r="D1211" t="s">
        <v>469</v>
      </c>
      <c r="E1211" t="s">
        <v>431</v>
      </c>
      <c r="F1211" t="s">
        <v>382</v>
      </c>
      <c r="G1211" t="s">
        <v>432</v>
      </c>
      <c r="H1211" t="s">
        <v>433</v>
      </c>
      <c r="I1211" t="s">
        <v>434</v>
      </c>
      <c r="J1211" t="s">
        <v>442</v>
      </c>
      <c r="K1211" t="s">
        <v>584</v>
      </c>
    </row>
    <row r="1212" spans="1:11">
      <c r="A1212" t="s">
        <v>492</v>
      </c>
      <c r="B1212" s="2">
        <v>0</v>
      </c>
      <c r="C1212" t="s">
        <v>436</v>
      </c>
      <c r="D1212" t="s">
        <v>473</v>
      </c>
      <c r="E1212" t="s">
        <v>431</v>
      </c>
      <c r="F1212" t="s">
        <v>474</v>
      </c>
      <c r="G1212" t="s">
        <v>432</v>
      </c>
      <c r="H1212" t="s">
        <v>433</v>
      </c>
      <c r="I1212" t="s">
        <v>434</v>
      </c>
      <c r="J1212" t="s">
        <v>435</v>
      </c>
    </row>
    <row r="1213" spans="1:11">
      <c r="A1213" t="s">
        <v>492</v>
      </c>
      <c r="B1213" s="2">
        <v>0</v>
      </c>
      <c r="C1213" t="s">
        <v>475</v>
      </c>
      <c r="D1213" t="s">
        <v>439</v>
      </c>
      <c r="E1213" t="s">
        <v>431</v>
      </c>
      <c r="F1213" t="s">
        <v>439</v>
      </c>
      <c r="G1213" t="s">
        <v>432</v>
      </c>
      <c r="H1213" t="s">
        <v>433</v>
      </c>
      <c r="I1213" t="s">
        <v>434</v>
      </c>
      <c r="J1213" t="s">
        <v>435</v>
      </c>
    </row>
    <row r="1214" spans="1:11">
      <c r="A1214" t="s">
        <v>492</v>
      </c>
      <c r="B1214" s="2">
        <v>0</v>
      </c>
      <c r="C1214" t="s">
        <v>476</v>
      </c>
      <c r="D1214" t="s">
        <v>439</v>
      </c>
      <c r="E1214" t="s">
        <v>431</v>
      </c>
      <c r="F1214" t="s">
        <v>439</v>
      </c>
      <c r="G1214" t="s">
        <v>432</v>
      </c>
      <c r="H1214" t="s">
        <v>433</v>
      </c>
      <c r="I1214" t="s">
        <v>434</v>
      </c>
      <c r="J1214" t="s">
        <v>435</v>
      </c>
    </row>
    <row r="1215" spans="1:11">
      <c r="A1215" t="s">
        <v>492</v>
      </c>
      <c r="B1215" s="2">
        <v>9.6179000000000006</v>
      </c>
      <c r="C1215" t="s">
        <v>438</v>
      </c>
      <c r="D1215" t="s">
        <v>451</v>
      </c>
      <c r="E1215" t="s">
        <v>431</v>
      </c>
      <c r="F1215" t="s">
        <v>381</v>
      </c>
      <c r="G1215" t="s">
        <v>432</v>
      </c>
      <c r="H1215" t="s">
        <v>433</v>
      </c>
      <c r="I1215" t="s">
        <v>434</v>
      </c>
      <c r="J1215" t="s">
        <v>435</v>
      </c>
    </row>
    <row r="1216" spans="1:11">
      <c r="A1216" t="s">
        <v>492</v>
      </c>
      <c r="B1216" s="2">
        <v>59708.476300000002</v>
      </c>
      <c r="C1216" t="s">
        <v>438</v>
      </c>
      <c r="D1216" t="s">
        <v>451</v>
      </c>
      <c r="E1216" t="s">
        <v>431</v>
      </c>
      <c r="F1216" t="s">
        <v>381</v>
      </c>
      <c r="G1216" t="s">
        <v>432</v>
      </c>
      <c r="H1216" t="s">
        <v>433</v>
      </c>
      <c r="I1216" t="s">
        <v>434</v>
      </c>
      <c r="J1216" t="s">
        <v>442</v>
      </c>
      <c r="K1216" t="s">
        <v>443</v>
      </c>
    </row>
    <row r="1217" spans="1:11">
      <c r="A1217" t="s">
        <v>492</v>
      </c>
      <c r="B1217" s="2">
        <v>125571.55100000001</v>
      </c>
      <c r="C1217" t="s">
        <v>438</v>
      </c>
      <c r="D1217" t="s">
        <v>451</v>
      </c>
      <c r="E1217" t="s">
        <v>431</v>
      </c>
      <c r="F1217" t="s">
        <v>381</v>
      </c>
      <c r="G1217" t="s">
        <v>432</v>
      </c>
      <c r="H1217" t="s">
        <v>433</v>
      </c>
      <c r="I1217" t="s">
        <v>434</v>
      </c>
      <c r="J1217" t="s">
        <v>442</v>
      </c>
      <c r="K1217" t="s">
        <v>444</v>
      </c>
    </row>
    <row r="1218" spans="1:11">
      <c r="A1218" t="s">
        <v>492</v>
      </c>
      <c r="B1218" s="2">
        <v>0</v>
      </c>
      <c r="C1218" t="s">
        <v>463</v>
      </c>
      <c r="D1218" t="s">
        <v>470</v>
      </c>
      <c r="E1218" t="s">
        <v>431</v>
      </c>
      <c r="F1218" t="s">
        <v>470</v>
      </c>
      <c r="G1218" t="s">
        <v>432</v>
      </c>
      <c r="H1218" t="s">
        <v>433</v>
      </c>
      <c r="I1218" t="s">
        <v>434</v>
      </c>
      <c r="J1218" t="s">
        <v>435</v>
      </c>
    </row>
    <row r="1219" spans="1:11">
      <c r="A1219" t="s">
        <v>492</v>
      </c>
      <c r="B1219" s="2">
        <v>0</v>
      </c>
      <c r="C1219" t="s">
        <v>466</v>
      </c>
      <c r="D1219" t="s">
        <v>439</v>
      </c>
      <c r="E1219" t="s">
        <v>431</v>
      </c>
      <c r="F1219" t="s">
        <v>439</v>
      </c>
      <c r="G1219" t="s">
        <v>432</v>
      </c>
      <c r="H1219" t="s">
        <v>433</v>
      </c>
      <c r="I1219" t="s">
        <v>434</v>
      </c>
      <c r="J1219" t="s">
        <v>435</v>
      </c>
    </row>
    <row r="1220" spans="1:11">
      <c r="A1220" t="s">
        <v>492</v>
      </c>
      <c r="B1220" s="2">
        <v>0</v>
      </c>
      <c r="C1220" t="s">
        <v>454</v>
      </c>
      <c r="D1220" t="s">
        <v>470</v>
      </c>
      <c r="E1220" t="s">
        <v>431</v>
      </c>
      <c r="F1220" t="s">
        <v>470</v>
      </c>
      <c r="G1220" t="s">
        <v>432</v>
      </c>
      <c r="H1220" t="s">
        <v>433</v>
      </c>
      <c r="I1220" t="s">
        <v>434</v>
      </c>
      <c r="J1220" t="s">
        <v>435</v>
      </c>
    </row>
    <row r="1221" spans="1:11">
      <c r="A1221" t="s">
        <v>492</v>
      </c>
      <c r="B1221" s="2">
        <v>8.0808</v>
      </c>
      <c r="C1221" t="s">
        <v>453</v>
      </c>
      <c r="D1221" t="s">
        <v>447</v>
      </c>
      <c r="E1221" t="s">
        <v>431</v>
      </c>
      <c r="F1221" t="s">
        <v>12</v>
      </c>
      <c r="G1221" t="s">
        <v>432</v>
      </c>
      <c r="H1221" t="s">
        <v>433</v>
      </c>
      <c r="I1221" t="s">
        <v>434</v>
      </c>
      <c r="J1221" t="s">
        <v>435</v>
      </c>
    </row>
    <row r="1222" spans="1:11">
      <c r="A1222" t="s">
        <v>492</v>
      </c>
      <c r="B1222" s="2">
        <v>50166.960200000001</v>
      </c>
      <c r="C1222" t="s">
        <v>453</v>
      </c>
      <c r="D1222" t="s">
        <v>447</v>
      </c>
      <c r="E1222" t="s">
        <v>431</v>
      </c>
      <c r="F1222" t="s">
        <v>12</v>
      </c>
      <c r="G1222" t="s">
        <v>432</v>
      </c>
      <c r="H1222" t="s">
        <v>433</v>
      </c>
      <c r="I1222" t="s">
        <v>434</v>
      </c>
      <c r="J1222" t="s">
        <v>442</v>
      </c>
      <c r="K1222" t="s">
        <v>443</v>
      </c>
    </row>
    <row r="1223" spans="1:11">
      <c r="A1223" t="s">
        <v>492</v>
      </c>
      <c r="B1223" s="2">
        <v>105719.9627</v>
      </c>
      <c r="C1223" t="s">
        <v>453</v>
      </c>
      <c r="D1223" t="s">
        <v>447</v>
      </c>
      <c r="E1223" t="s">
        <v>431</v>
      </c>
      <c r="F1223" t="s">
        <v>12</v>
      </c>
      <c r="G1223" t="s">
        <v>432</v>
      </c>
      <c r="H1223" t="s">
        <v>433</v>
      </c>
      <c r="I1223" t="s">
        <v>434</v>
      </c>
      <c r="J1223" t="s">
        <v>442</v>
      </c>
      <c r="K1223" t="s">
        <v>444</v>
      </c>
    </row>
    <row r="1224" spans="1:11">
      <c r="A1224" t="s">
        <v>492</v>
      </c>
      <c r="B1224" s="2">
        <v>176199.64499999999</v>
      </c>
      <c r="C1224" t="s">
        <v>453</v>
      </c>
      <c r="D1224" t="s">
        <v>447</v>
      </c>
      <c r="E1224" t="s">
        <v>431</v>
      </c>
      <c r="F1224" t="s">
        <v>12</v>
      </c>
      <c r="G1224" t="s">
        <v>432</v>
      </c>
      <c r="H1224" t="s">
        <v>433</v>
      </c>
      <c r="I1224" t="s">
        <v>434</v>
      </c>
      <c r="J1224" t="s">
        <v>442</v>
      </c>
      <c r="K1224" t="s">
        <v>584</v>
      </c>
    </row>
    <row r="1225" spans="1:11">
      <c r="A1225" t="s">
        <v>492</v>
      </c>
      <c r="B1225" s="2">
        <v>0</v>
      </c>
      <c r="C1225" t="s">
        <v>449</v>
      </c>
      <c r="D1225" t="s">
        <v>430</v>
      </c>
      <c r="E1225" t="s">
        <v>431</v>
      </c>
      <c r="F1225" t="s">
        <v>430</v>
      </c>
      <c r="G1225" t="s">
        <v>432</v>
      </c>
      <c r="H1225" t="s">
        <v>433</v>
      </c>
      <c r="I1225" t="s">
        <v>434</v>
      </c>
      <c r="J1225" t="s">
        <v>435</v>
      </c>
    </row>
    <row r="1226" spans="1:11">
      <c r="A1226" t="s">
        <v>492</v>
      </c>
      <c r="B1226" s="2">
        <v>10.4963</v>
      </c>
      <c r="C1226" t="s">
        <v>448</v>
      </c>
      <c r="D1226" t="s">
        <v>451</v>
      </c>
      <c r="E1226" t="s">
        <v>431</v>
      </c>
      <c r="F1226" t="s">
        <v>381</v>
      </c>
      <c r="G1226" t="s">
        <v>432</v>
      </c>
      <c r="H1226" t="s">
        <v>433</v>
      </c>
      <c r="I1226" t="s">
        <v>434</v>
      </c>
      <c r="J1226" t="s">
        <v>435</v>
      </c>
    </row>
    <row r="1227" spans="1:11">
      <c r="A1227" t="s">
        <v>492</v>
      </c>
      <c r="B1227" s="2">
        <v>65140.1927</v>
      </c>
      <c r="C1227" t="s">
        <v>448</v>
      </c>
      <c r="D1227" t="s">
        <v>451</v>
      </c>
      <c r="E1227" t="s">
        <v>431</v>
      </c>
      <c r="F1227" t="s">
        <v>381</v>
      </c>
      <c r="G1227" t="s">
        <v>432</v>
      </c>
      <c r="H1227" t="s">
        <v>433</v>
      </c>
      <c r="I1227" t="s">
        <v>434</v>
      </c>
      <c r="J1227" t="s">
        <v>442</v>
      </c>
      <c r="K1227" t="s">
        <v>443</v>
      </c>
    </row>
    <row r="1228" spans="1:11">
      <c r="A1228" t="s">
        <v>492</v>
      </c>
      <c r="B1228" s="2">
        <v>136998.0062</v>
      </c>
      <c r="C1228" t="s">
        <v>448</v>
      </c>
      <c r="D1228" t="s">
        <v>451</v>
      </c>
      <c r="E1228" t="s">
        <v>431</v>
      </c>
      <c r="F1228" t="s">
        <v>381</v>
      </c>
      <c r="G1228" t="s">
        <v>432</v>
      </c>
      <c r="H1228" t="s">
        <v>433</v>
      </c>
      <c r="I1228" t="s">
        <v>434</v>
      </c>
      <c r="J1228" t="s">
        <v>442</v>
      </c>
      <c r="K1228" t="s">
        <v>444</v>
      </c>
    </row>
    <row r="1229" spans="1:11">
      <c r="A1229" t="s">
        <v>492</v>
      </c>
      <c r="B1229" s="2">
        <v>0</v>
      </c>
      <c r="C1229" t="s">
        <v>465</v>
      </c>
      <c r="D1229" t="s">
        <v>458</v>
      </c>
      <c r="E1229" t="s">
        <v>431</v>
      </c>
      <c r="F1229" t="s">
        <v>458</v>
      </c>
      <c r="G1229" t="s">
        <v>432</v>
      </c>
      <c r="H1229" t="s">
        <v>433</v>
      </c>
      <c r="I1229" t="s">
        <v>434</v>
      </c>
      <c r="J1229" t="s">
        <v>435</v>
      </c>
    </row>
    <row r="1230" spans="1:11">
      <c r="A1230" t="s">
        <v>492</v>
      </c>
      <c r="B1230" s="2">
        <v>14.0624</v>
      </c>
      <c r="C1230" t="s">
        <v>511</v>
      </c>
      <c r="D1230" t="s">
        <v>440</v>
      </c>
      <c r="E1230" t="s">
        <v>431</v>
      </c>
      <c r="F1230" t="s">
        <v>441</v>
      </c>
      <c r="G1230" t="s">
        <v>432</v>
      </c>
      <c r="H1230" t="s">
        <v>433</v>
      </c>
      <c r="I1230" t="s">
        <v>434</v>
      </c>
      <c r="J1230" t="s">
        <v>435</v>
      </c>
    </row>
    <row r="1231" spans="1:11">
      <c r="A1231" t="s">
        <v>492</v>
      </c>
      <c r="B1231" s="2">
        <v>87425.688899999994</v>
      </c>
      <c r="C1231" t="s">
        <v>511</v>
      </c>
      <c r="D1231" t="s">
        <v>440</v>
      </c>
      <c r="E1231" t="s">
        <v>431</v>
      </c>
      <c r="F1231" t="s">
        <v>441</v>
      </c>
      <c r="G1231" t="s">
        <v>432</v>
      </c>
      <c r="H1231" t="s">
        <v>433</v>
      </c>
      <c r="I1231" t="s">
        <v>434</v>
      </c>
      <c r="J1231" t="s">
        <v>442</v>
      </c>
      <c r="K1231" t="s">
        <v>443</v>
      </c>
    </row>
    <row r="1232" spans="1:11">
      <c r="A1232" t="s">
        <v>492</v>
      </c>
      <c r="B1232" s="2">
        <v>183918.58480000001</v>
      </c>
      <c r="C1232" t="s">
        <v>511</v>
      </c>
      <c r="D1232" t="s">
        <v>440</v>
      </c>
      <c r="E1232" t="s">
        <v>431</v>
      </c>
      <c r="F1232" t="s">
        <v>441</v>
      </c>
      <c r="G1232" t="s">
        <v>432</v>
      </c>
      <c r="H1232" t="s">
        <v>433</v>
      </c>
      <c r="I1232" t="s">
        <v>434</v>
      </c>
      <c r="J1232" t="s">
        <v>442</v>
      </c>
      <c r="K1232" t="s">
        <v>444</v>
      </c>
    </row>
    <row r="1233" spans="1:11">
      <c r="A1233" t="s">
        <v>492</v>
      </c>
      <c r="B1233" s="2">
        <v>306530.97470000002</v>
      </c>
      <c r="C1233" t="s">
        <v>511</v>
      </c>
      <c r="D1233" t="s">
        <v>440</v>
      </c>
      <c r="E1233" t="s">
        <v>431</v>
      </c>
      <c r="F1233" t="s">
        <v>441</v>
      </c>
      <c r="G1233" t="s">
        <v>432</v>
      </c>
      <c r="H1233" t="s">
        <v>433</v>
      </c>
      <c r="I1233" t="s">
        <v>434</v>
      </c>
      <c r="J1233" t="s">
        <v>442</v>
      </c>
      <c r="K1233" t="s">
        <v>584</v>
      </c>
    </row>
    <row r="1234" spans="1:11">
      <c r="A1234" t="s">
        <v>492</v>
      </c>
      <c r="B1234" s="2">
        <v>7.343</v>
      </c>
      <c r="C1234" t="s">
        <v>477</v>
      </c>
      <c r="D1234" t="s">
        <v>451</v>
      </c>
      <c r="E1234" t="s">
        <v>431</v>
      </c>
      <c r="F1234" t="s">
        <v>381</v>
      </c>
      <c r="G1234" t="s">
        <v>432</v>
      </c>
      <c r="H1234" t="s">
        <v>433</v>
      </c>
      <c r="I1234" t="s">
        <v>434</v>
      </c>
      <c r="J1234" t="s">
        <v>435</v>
      </c>
    </row>
    <row r="1235" spans="1:11">
      <c r="A1235" t="s">
        <v>492</v>
      </c>
      <c r="B1235" s="2">
        <v>45550.352599999998</v>
      </c>
      <c r="C1235" t="s">
        <v>477</v>
      </c>
      <c r="D1235" t="s">
        <v>451</v>
      </c>
      <c r="E1235" t="s">
        <v>431</v>
      </c>
      <c r="F1235" t="s">
        <v>381</v>
      </c>
      <c r="G1235" t="s">
        <v>432</v>
      </c>
      <c r="H1235" t="s">
        <v>433</v>
      </c>
      <c r="I1235" t="s">
        <v>434</v>
      </c>
      <c r="J1235" t="s">
        <v>442</v>
      </c>
      <c r="K1235" t="s">
        <v>443</v>
      </c>
    </row>
    <row r="1236" spans="1:11">
      <c r="A1236" t="s">
        <v>492</v>
      </c>
      <c r="B1236" s="2">
        <v>95794.607699999993</v>
      </c>
      <c r="C1236" t="s">
        <v>477</v>
      </c>
      <c r="D1236" t="s">
        <v>451</v>
      </c>
      <c r="E1236" t="s">
        <v>431</v>
      </c>
      <c r="F1236" t="s">
        <v>381</v>
      </c>
      <c r="G1236" t="s">
        <v>432</v>
      </c>
      <c r="H1236" t="s">
        <v>433</v>
      </c>
      <c r="I1236" t="s">
        <v>434</v>
      </c>
      <c r="J1236" t="s">
        <v>442</v>
      </c>
      <c r="K1236" t="s">
        <v>444</v>
      </c>
    </row>
    <row r="1237" spans="1:11">
      <c r="A1237" t="s">
        <v>492</v>
      </c>
      <c r="B1237" s="2">
        <v>0</v>
      </c>
      <c r="C1237" t="s">
        <v>448</v>
      </c>
      <c r="D1237" t="s">
        <v>430</v>
      </c>
      <c r="E1237" t="s">
        <v>431</v>
      </c>
      <c r="F1237" t="s">
        <v>430</v>
      </c>
      <c r="G1237" t="s">
        <v>432</v>
      </c>
      <c r="H1237" t="s">
        <v>433</v>
      </c>
      <c r="I1237" t="s">
        <v>434</v>
      </c>
      <c r="J1237" t="s">
        <v>435</v>
      </c>
    </row>
    <row r="1238" spans="1:11">
      <c r="A1238" t="s">
        <v>492</v>
      </c>
      <c r="B1238" s="2">
        <v>0</v>
      </c>
      <c r="C1238" t="s">
        <v>446</v>
      </c>
      <c r="D1238" t="s">
        <v>458</v>
      </c>
      <c r="E1238" t="s">
        <v>431</v>
      </c>
      <c r="F1238" t="s">
        <v>458</v>
      </c>
      <c r="G1238" t="s">
        <v>432</v>
      </c>
      <c r="H1238" t="s">
        <v>433</v>
      </c>
      <c r="I1238" t="s">
        <v>434</v>
      </c>
      <c r="J1238" t="s">
        <v>435</v>
      </c>
    </row>
    <row r="1239" spans="1:11">
      <c r="A1239" t="s">
        <v>492</v>
      </c>
      <c r="B1239" s="2">
        <v>0</v>
      </c>
      <c r="C1239" t="s">
        <v>445</v>
      </c>
      <c r="D1239" t="s">
        <v>458</v>
      </c>
      <c r="E1239" t="s">
        <v>431</v>
      </c>
      <c r="F1239" t="s">
        <v>458</v>
      </c>
      <c r="G1239" t="s">
        <v>432</v>
      </c>
      <c r="H1239" t="s">
        <v>433</v>
      </c>
      <c r="I1239" t="s">
        <v>434</v>
      </c>
      <c r="J1239" t="s">
        <v>435</v>
      </c>
    </row>
    <row r="1240" spans="1:11">
      <c r="A1240" t="s">
        <v>492</v>
      </c>
      <c r="B1240" s="2">
        <v>3.2899999999999999E-2</v>
      </c>
      <c r="C1240" t="s">
        <v>436</v>
      </c>
      <c r="D1240" t="s">
        <v>478</v>
      </c>
      <c r="E1240" t="s">
        <v>431</v>
      </c>
      <c r="F1240" t="s">
        <v>478</v>
      </c>
      <c r="G1240" t="s">
        <v>432</v>
      </c>
      <c r="H1240" t="s">
        <v>433</v>
      </c>
      <c r="I1240" t="s">
        <v>434</v>
      </c>
      <c r="J1240" t="s">
        <v>435</v>
      </c>
    </row>
    <row r="1241" spans="1:11">
      <c r="A1241" t="s">
        <v>492</v>
      </c>
      <c r="B1241" s="2">
        <v>8.2934000000000001</v>
      </c>
      <c r="C1241" t="s">
        <v>465</v>
      </c>
      <c r="D1241" t="s">
        <v>451</v>
      </c>
      <c r="E1241" t="s">
        <v>431</v>
      </c>
      <c r="F1241" t="s">
        <v>381</v>
      </c>
      <c r="G1241" t="s">
        <v>432</v>
      </c>
      <c r="H1241" t="s">
        <v>433</v>
      </c>
      <c r="I1241" t="s">
        <v>434</v>
      </c>
      <c r="J1241" t="s">
        <v>435</v>
      </c>
    </row>
    <row r="1242" spans="1:11">
      <c r="A1242" t="s">
        <v>492</v>
      </c>
      <c r="B1242" s="2">
        <v>51445.837800000001</v>
      </c>
      <c r="C1242" t="s">
        <v>465</v>
      </c>
      <c r="D1242" t="s">
        <v>451</v>
      </c>
      <c r="E1242" t="s">
        <v>431</v>
      </c>
      <c r="F1242" t="s">
        <v>381</v>
      </c>
      <c r="G1242" t="s">
        <v>432</v>
      </c>
      <c r="H1242" t="s">
        <v>433</v>
      </c>
      <c r="I1242" t="s">
        <v>434</v>
      </c>
      <c r="J1242" t="s">
        <v>442</v>
      </c>
      <c r="K1242" t="s">
        <v>443</v>
      </c>
    </row>
    <row r="1243" spans="1:11">
      <c r="A1243" t="s">
        <v>492</v>
      </c>
      <c r="B1243" s="2">
        <v>108192.51790000001</v>
      </c>
      <c r="C1243" t="s">
        <v>465</v>
      </c>
      <c r="D1243" t="s">
        <v>451</v>
      </c>
      <c r="E1243" t="s">
        <v>431</v>
      </c>
      <c r="F1243" t="s">
        <v>381</v>
      </c>
      <c r="G1243" t="s">
        <v>432</v>
      </c>
      <c r="H1243" t="s">
        <v>433</v>
      </c>
      <c r="I1243" t="s">
        <v>434</v>
      </c>
      <c r="J1243" t="s">
        <v>442</v>
      </c>
      <c r="K1243" t="s">
        <v>444</v>
      </c>
    </row>
    <row r="1244" spans="1:11">
      <c r="A1244" t="s">
        <v>492</v>
      </c>
      <c r="B1244" s="2">
        <v>8.9064999999999994</v>
      </c>
      <c r="C1244" t="s">
        <v>479</v>
      </c>
      <c r="D1244" t="s">
        <v>447</v>
      </c>
      <c r="E1244" t="s">
        <v>431</v>
      </c>
      <c r="F1244" t="s">
        <v>12</v>
      </c>
      <c r="G1244" t="s">
        <v>432</v>
      </c>
      <c r="H1244" t="s">
        <v>433</v>
      </c>
      <c r="I1244" t="s">
        <v>434</v>
      </c>
      <c r="J1244" t="s">
        <v>435</v>
      </c>
    </row>
    <row r="1245" spans="1:11">
      <c r="A1245" t="s">
        <v>492</v>
      </c>
      <c r="B1245" s="2">
        <v>55293.010799999996</v>
      </c>
      <c r="C1245" t="s">
        <v>479</v>
      </c>
      <c r="D1245" t="s">
        <v>447</v>
      </c>
      <c r="E1245" t="s">
        <v>431</v>
      </c>
      <c r="F1245" t="s">
        <v>12</v>
      </c>
      <c r="G1245" t="s">
        <v>432</v>
      </c>
      <c r="H1245" t="s">
        <v>433</v>
      </c>
      <c r="I1245" t="s">
        <v>434</v>
      </c>
      <c r="J1245" t="s">
        <v>442</v>
      </c>
      <c r="K1245" t="s">
        <v>443</v>
      </c>
    </row>
    <row r="1246" spans="1:11">
      <c r="A1246" t="s">
        <v>492</v>
      </c>
      <c r="B1246" s="2">
        <v>116521.91099999999</v>
      </c>
      <c r="C1246" t="s">
        <v>479</v>
      </c>
      <c r="D1246" t="s">
        <v>447</v>
      </c>
      <c r="E1246" t="s">
        <v>431</v>
      </c>
      <c r="F1246" t="s">
        <v>12</v>
      </c>
      <c r="G1246" t="s">
        <v>432</v>
      </c>
      <c r="H1246" t="s">
        <v>433</v>
      </c>
      <c r="I1246" t="s">
        <v>434</v>
      </c>
      <c r="J1246" t="s">
        <v>442</v>
      </c>
      <c r="K1246" t="s">
        <v>444</v>
      </c>
    </row>
    <row r="1247" spans="1:11">
      <c r="A1247" t="s">
        <v>492</v>
      </c>
      <c r="B1247" s="2">
        <v>194203.185</v>
      </c>
      <c r="C1247" t="s">
        <v>479</v>
      </c>
      <c r="D1247" t="s">
        <v>447</v>
      </c>
      <c r="E1247" t="s">
        <v>431</v>
      </c>
      <c r="F1247" t="s">
        <v>12</v>
      </c>
      <c r="G1247" t="s">
        <v>432</v>
      </c>
      <c r="H1247" t="s">
        <v>433</v>
      </c>
      <c r="I1247" t="s">
        <v>434</v>
      </c>
      <c r="J1247" t="s">
        <v>442</v>
      </c>
      <c r="K1247" t="s">
        <v>584</v>
      </c>
    </row>
    <row r="1248" spans="1:11">
      <c r="A1248" t="s">
        <v>492</v>
      </c>
      <c r="B1248" s="2">
        <v>0</v>
      </c>
      <c r="C1248" t="s">
        <v>479</v>
      </c>
      <c r="D1248" t="s">
        <v>458</v>
      </c>
      <c r="E1248" t="s">
        <v>431</v>
      </c>
      <c r="F1248" t="s">
        <v>458</v>
      </c>
      <c r="G1248" t="s">
        <v>432</v>
      </c>
      <c r="H1248" t="s">
        <v>433</v>
      </c>
      <c r="I1248" t="s">
        <v>434</v>
      </c>
      <c r="J1248" t="s">
        <v>435</v>
      </c>
    </row>
    <row r="1249" spans="1:11">
      <c r="A1249" t="s">
        <v>492</v>
      </c>
      <c r="B1249" s="2">
        <v>12.8063</v>
      </c>
      <c r="C1249" t="s">
        <v>429</v>
      </c>
      <c r="D1249" t="s">
        <v>440</v>
      </c>
      <c r="E1249" t="s">
        <v>431</v>
      </c>
      <c r="F1249" t="s">
        <v>441</v>
      </c>
      <c r="G1249" t="s">
        <v>432</v>
      </c>
      <c r="H1249" t="s">
        <v>433</v>
      </c>
      <c r="I1249" t="s">
        <v>434</v>
      </c>
      <c r="J1249" t="s">
        <v>435</v>
      </c>
    </row>
    <row r="1250" spans="1:11">
      <c r="A1250" t="s">
        <v>492</v>
      </c>
      <c r="B1250" s="2">
        <v>79618.914099999995</v>
      </c>
      <c r="C1250" t="s">
        <v>429</v>
      </c>
      <c r="D1250" t="s">
        <v>440</v>
      </c>
      <c r="E1250" t="s">
        <v>431</v>
      </c>
      <c r="F1250" t="s">
        <v>441</v>
      </c>
      <c r="G1250" t="s">
        <v>432</v>
      </c>
      <c r="H1250" t="s">
        <v>433</v>
      </c>
      <c r="I1250" t="s">
        <v>434</v>
      </c>
      <c r="J1250" t="s">
        <v>442</v>
      </c>
      <c r="K1250" t="s">
        <v>443</v>
      </c>
    </row>
    <row r="1251" spans="1:11">
      <c r="A1251" t="s">
        <v>492</v>
      </c>
      <c r="B1251" s="2">
        <v>167372.22750000001</v>
      </c>
      <c r="C1251" t="s">
        <v>429</v>
      </c>
      <c r="D1251" t="s">
        <v>440</v>
      </c>
      <c r="E1251" t="s">
        <v>431</v>
      </c>
      <c r="F1251" t="s">
        <v>441</v>
      </c>
      <c r="G1251" t="s">
        <v>432</v>
      </c>
      <c r="H1251" t="s">
        <v>433</v>
      </c>
      <c r="I1251" t="s">
        <v>434</v>
      </c>
      <c r="J1251" t="s">
        <v>442</v>
      </c>
      <c r="K1251" t="s">
        <v>444</v>
      </c>
    </row>
    <row r="1252" spans="1:11">
      <c r="A1252" t="s">
        <v>492</v>
      </c>
      <c r="B1252" s="2">
        <v>278954.29810000001</v>
      </c>
      <c r="C1252" t="s">
        <v>429</v>
      </c>
      <c r="D1252" t="s">
        <v>440</v>
      </c>
      <c r="E1252" t="s">
        <v>431</v>
      </c>
      <c r="F1252" t="s">
        <v>441</v>
      </c>
      <c r="G1252" t="s">
        <v>432</v>
      </c>
      <c r="H1252" t="s">
        <v>433</v>
      </c>
      <c r="I1252" t="s">
        <v>434</v>
      </c>
      <c r="J1252" t="s">
        <v>442</v>
      </c>
      <c r="K1252" t="s">
        <v>584</v>
      </c>
    </row>
    <row r="1253" spans="1:11">
      <c r="A1253" t="s">
        <v>492</v>
      </c>
      <c r="B1253" s="2">
        <v>0</v>
      </c>
      <c r="C1253" t="s">
        <v>454</v>
      </c>
      <c r="D1253" t="s">
        <v>458</v>
      </c>
      <c r="E1253" t="s">
        <v>431</v>
      </c>
      <c r="F1253" t="s">
        <v>458</v>
      </c>
      <c r="G1253" t="s">
        <v>432</v>
      </c>
      <c r="H1253" t="s">
        <v>433</v>
      </c>
      <c r="I1253" t="s">
        <v>434</v>
      </c>
      <c r="J1253" t="s">
        <v>435</v>
      </c>
    </row>
    <row r="1254" spans="1:11">
      <c r="A1254" t="s">
        <v>492</v>
      </c>
      <c r="B1254" s="2">
        <v>8.6166</v>
      </c>
      <c r="C1254" t="s">
        <v>476</v>
      </c>
      <c r="D1254" t="s">
        <v>451</v>
      </c>
      <c r="E1254" t="s">
        <v>431</v>
      </c>
      <c r="F1254" t="s">
        <v>381</v>
      </c>
      <c r="G1254" t="s">
        <v>432</v>
      </c>
      <c r="H1254" t="s">
        <v>433</v>
      </c>
      <c r="I1254" t="s">
        <v>434</v>
      </c>
      <c r="J1254" t="s">
        <v>435</v>
      </c>
    </row>
    <row r="1255" spans="1:11">
      <c r="A1255" t="s">
        <v>492</v>
      </c>
      <c r="B1255" s="2">
        <v>53090.987399999998</v>
      </c>
      <c r="C1255" t="s">
        <v>476</v>
      </c>
      <c r="D1255" t="s">
        <v>451</v>
      </c>
      <c r="E1255" t="s">
        <v>431</v>
      </c>
      <c r="F1255" t="s">
        <v>381</v>
      </c>
      <c r="G1255" t="s">
        <v>432</v>
      </c>
      <c r="H1255" t="s">
        <v>433</v>
      </c>
      <c r="I1255" t="s">
        <v>434</v>
      </c>
      <c r="J1255" t="s">
        <v>442</v>
      </c>
      <c r="K1255" t="s">
        <v>443</v>
      </c>
    </row>
    <row r="1256" spans="1:11">
      <c r="A1256" t="s">
        <v>492</v>
      </c>
      <c r="B1256" s="2">
        <v>111952.7343</v>
      </c>
      <c r="C1256" t="s">
        <v>476</v>
      </c>
      <c r="D1256" t="s">
        <v>451</v>
      </c>
      <c r="E1256" t="s">
        <v>431</v>
      </c>
      <c r="F1256" t="s">
        <v>381</v>
      </c>
      <c r="G1256" t="s">
        <v>432</v>
      </c>
      <c r="H1256" t="s">
        <v>433</v>
      </c>
      <c r="I1256" t="s">
        <v>434</v>
      </c>
      <c r="J1256" t="s">
        <v>442</v>
      </c>
      <c r="K1256" t="s">
        <v>444</v>
      </c>
    </row>
    <row r="1257" spans="1:11">
      <c r="A1257" t="s">
        <v>492</v>
      </c>
      <c r="B1257" s="2">
        <v>0</v>
      </c>
      <c r="C1257" t="s">
        <v>464</v>
      </c>
      <c r="D1257" t="s">
        <v>458</v>
      </c>
      <c r="E1257" t="s">
        <v>431</v>
      </c>
      <c r="F1257" t="s">
        <v>458</v>
      </c>
      <c r="G1257" t="s">
        <v>432</v>
      </c>
      <c r="H1257" t="s">
        <v>433</v>
      </c>
      <c r="I1257" t="s">
        <v>434</v>
      </c>
      <c r="J1257" t="s">
        <v>435</v>
      </c>
    </row>
    <row r="1258" spans="1:11">
      <c r="A1258" t="s">
        <v>492</v>
      </c>
      <c r="B1258" s="2">
        <v>15.0198</v>
      </c>
      <c r="C1258" t="s">
        <v>455</v>
      </c>
      <c r="D1258" t="s">
        <v>447</v>
      </c>
      <c r="E1258" t="s">
        <v>431</v>
      </c>
      <c r="F1258" t="s">
        <v>12</v>
      </c>
      <c r="G1258" t="s">
        <v>432</v>
      </c>
      <c r="H1258" t="s">
        <v>433</v>
      </c>
      <c r="I1258" t="s">
        <v>434</v>
      </c>
      <c r="J1258" t="s">
        <v>435</v>
      </c>
    </row>
    <row r="1259" spans="1:11">
      <c r="A1259" t="s">
        <v>492</v>
      </c>
      <c r="B1259" s="2">
        <v>93111.248399999997</v>
      </c>
      <c r="C1259" t="s">
        <v>455</v>
      </c>
      <c r="D1259" t="s">
        <v>447</v>
      </c>
      <c r="E1259" t="s">
        <v>431</v>
      </c>
      <c r="F1259" t="s">
        <v>12</v>
      </c>
      <c r="G1259" t="s">
        <v>432</v>
      </c>
      <c r="H1259" t="s">
        <v>433</v>
      </c>
      <c r="I1259" t="s">
        <v>434</v>
      </c>
      <c r="J1259" t="s">
        <v>442</v>
      </c>
      <c r="K1259" t="s">
        <v>443</v>
      </c>
    </row>
    <row r="1260" spans="1:11">
      <c r="A1260" t="s">
        <v>492</v>
      </c>
      <c r="B1260" s="2">
        <v>196089.88080000001</v>
      </c>
      <c r="C1260" t="s">
        <v>455</v>
      </c>
      <c r="D1260" t="s">
        <v>447</v>
      </c>
      <c r="E1260" t="s">
        <v>431</v>
      </c>
      <c r="F1260" t="s">
        <v>12</v>
      </c>
      <c r="G1260" t="s">
        <v>432</v>
      </c>
      <c r="H1260" t="s">
        <v>433</v>
      </c>
      <c r="I1260" t="s">
        <v>434</v>
      </c>
      <c r="J1260" t="s">
        <v>442</v>
      </c>
      <c r="K1260" t="s">
        <v>444</v>
      </c>
    </row>
    <row r="1261" spans="1:11">
      <c r="A1261" t="s">
        <v>492</v>
      </c>
      <c r="B1261" s="2">
        <v>326816.46799999999</v>
      </c>
      <c r="C1261" t="s">
        <v>455</v>
      </c>
      <c r="D1261" t="s">
        <v>447</v>
      </c>
      <c r="E1261" t="s">
        <v>431</v>
      </c>
      <c r="F1261" t="s">
        <v>12</v>
      </c>
      <c r="G1261" t="s">
        <v>432</v>
      </c>
      <c r="H1261" t="s">
        <v>433</v>
      </c>
      <c r="I1261" t="s">
        <v>434</v>
      </c>
      <c r="J1261" t="s">
        <v>442</v>
      </c>
      <c r="K1261" t="s">
        <v>584</v>
      </c>
    </row>
    <row r="1262" spans="1:11">
      <c r="A1262" t="s">
        <v>492</v>
      </c>
      <c r="B1262" s="2">
        <v>0</v>
      </c>
      <c r="C1262" t="s">
        <v>471</v>
      </c>
      <c r="D1262" t="s">
        <v>430</v>
      </c>
      <c r="E1262" t="s">
        <v>431</v>
      </c>
      <c r="F1262" t="s">
        <v>430</v>
      </c>
      <c r="G1262" t="s">
        <v>432</v>
      </c>
      <c r="H1262" t="s">
        <v>433</v>
      </c>
      <c r="I1262" t="s">
        <v>434</v>
      </c>
      <c r="J1262" t="s">
        <v>435</v>
      </c>
    </row>
    <row r="1263" spans="1:11">
      <c r="A1263" t="s">
        <v>492</v>
      </c>
      <c r="B1263" s="2">
        <v>0</v>
      </c>
      <c r="C1263" t="s">
        <v>477</v>
      </c>
      <c r="D1263" t="s">
        <v>458</v>
      </c>
      <c r="E1263" t="s">
        <v>431</v>
      </c>
      <c r="F1263" t="s">
        <v>458</v>
      </c>
      <c r="G1263" t="s">
        <v>432</v>
      </c>
      <c r="H1263" t="s">
        <v>433</v>
      </c>
      <c r="I1263" t="s">
        <v>434</v>
      </c>
      <c r="J1263" t="s">
        <v>435</v>
      </c>
    </row>
    <row r="1264" spans="1:11">
      <c r="A1264" t="s">
        <v>492</v>
      </c>
      <c r="B1264" s="2">
        <v>21.5898</v>
      </c>
      <c r="C1264" t="s">
        <v>455</v>
      </c>
      <c r="D1264" t="s">
        <v>440</v>
      </c>
      <c r="E1264" t="s">
        <v>431</v>
      </c>
      <c r="F1264" t="s">
        <v>441</v>
      </c>
      <c r="G1264" t="s">
        <v>432</v>
      </c>
      <c r="H1264" t="s">
        <v>433</v>
      </c>
      <c r="I1264" t="s">
        <v>434</v>
      </c>
      <c r="J1264" t="s">
        <v>435</v>
      </c>
    </row>
    <row r="1265" spans="1:11">
      <c r="A1265" t="s">
        <v>492</v>
      </c>
      <c r="B1265" s="2">
        <v>134205.73149999999</v>
      </c>
      <c r="C1265" t="s">
        <v>455</v>
      </c>
      <c r="D1265" t="s">
        <v>440</v>
      </c>
      <c r="E1265" t="s">
        <v>431</v>
      </c>
      <c r="F1265" t="s">
        <v>441</v>
      </c>
      <c r="G1265" t="s">
        <v>432</v>
      </c>
      <c r="H1265" t="s">
        <v>433</v>
      </c>
      <c r="I1265" t="s">
        <v>434</v>
      </c>
      <c r="J1265" t="s">
        <v>442</v>
      </c>
      <c r="K1265" t="s">
        <v>443</v>
      </c>
    </row>
    <row r="1266" spans="1:11">
      <c r="A1266" t="s">
        <v>492</v>
      </c>
      <c r="B1266" s="2">
        <v>282122.50660000002</v>
      </c>
      <c r="C1266" t="s">
        <v>455</v>
      </c>
      <c r="D1266" t="s">
        <v>440</v>
      </c>
      <c r="E1266" t="s">
        <v>431</v>
      </c>
      <c r="F1266" t="s">
        <v>441</v>
      </c>
      <c r="G1266" t="s">
        <v>432</v>
      </c>
      <c r="H1266" t="s">
        <v>433</v>
      </c>
      <c r="I1266" t="s">
        <v>434</v>
      </c>
      <c r="J1266" t="s">
        <v>442</v>
      </c>
      <c r="K1266" t="s">
        <v>444</v>
      </c>
    </row>
    <row r="1267" spans="1:11">
      <c r="A1267" t="s">
        <v>492</v>
      </c>
      <c r="B1267" s="2">
        <v>470204.47039999999</v>
      </c>
      <c r="C1267" t="s">
        <v>455</v>
      </c>
      <c r="D1267" t="s">
        <v>440</v>
      </c>
      <c r="E1267" t="s">
        <v>431</v>
      </c>
      <c r="F1267" t="s">
        <v>441</v>
      </c>
      <c r="G1267" t="s">
        <v>432</v>
      </c>
      <c r="H1267" t="s">
        <v>433</v>
      </c>
      <c r="I1267" t="s">
        <v>434</v>
      </c>
      <c r="J1267" t="s">
        <v>442</v>
      </c>
      <c r="K1267" t="s">
        <v>584</v>
      </c>
    </row>
    <row r="1268" spans="1:11">
      <c r="A1268" t="s">
        <v>492</v>
      </c>
      <c r="B1268" s="2">
        <v>9.6793999999999993</v>
      </c>
      <c r="C1268" t="s">
        <v>445</v>
      </c>
      <c r="D1268" t="s">
        <v>447</v>
      </c>
      <c r="E1268" t="s">
        <v>431</v>
      </c>
      <c r="F1268" t="s">
        <v>12</v>
      </c>
      <c r="G1268" t="s">
        <v>432</v>
      </c>
      <c r="H1268" t="s">
        <v>433</v>
      </c>
      <c r="I1268" t="s">
        <v>434</v>
      </c>
      <c r="J1268" t="s">
        <v>435</v>
      </c>
    </row>
    <row r="1269" spans="1:11">
      <c r="A1269" t="s">
        <v>492</v>
      </c>
      <c r="B1269" s="2">
        <v>60093.193599999999</v>
      </c>
      <c r="C1269" t="s">
        <v>445</v>
      </c>
      <c r="D1269" t="s">
        <v>447</v>
      </c>
      <c r="E1269" t="s">
        <v>431</v>
      </c>
      <c r="F1269" t="s">
        <v>12</v>
      </c>
      <c r="G1269" t="s">
        <v>432</v>
      </c>
      <c r="H1269" t="s">
        <v>433</v>
      </c>
      <c r="I1269" t="s">
        <v>434</v>
      </c>
      <c r="J1269" t="s">
        <v>442</v>
      </c>
      <c r="K1269" t="s">
        <v>443</v>
      </c>
    </row>
    <row r="1270" spans="1:11">
      <c r="A1270" t="s">
        <v>492</v>
      </c>
      <c r="B1270" s="2">
        <v>126494.6969</v>
      </c>
      <c r="C1270" t="s">
        <v>445</v>
      </c>
      <c r="D1270" t="s">
        <v>447</v>
      </c>
      <c r="E1270" t="s">
        <v>431</v>
      </c>
      <c r="F1270" t="s">
        <v>12</v>
      </c>
      <c r="G1270" t="s">
        <v>432</v>
      </c>
      <c r="H1270" t="s">
        <v>433</v>
      </c>
      <c r="I1270" t="s">
        <v>434</v>
      </c>
      <c r="J1270" t="s">
        <v>442</v>
      </c>
      <c r="K1270" t="s">
        <v>444</v>
      </c>
    </row>
    <row r="1271" spans="1:11">
      <c r="A1271" t="s">
        <v>492</v>
      </c>
      <c r="B1271" s="2">
        <v>210824.20199999999</v>
      </c>
      <c r="C1271" t="s">
        <v>445</v>
      </c>
      <c r="D1271" t="s">
        <v>447</v>
      </c>
      <c r="E1271" t="s">
        <v>431</v>
      </c>
      <c r="F1271" t="s">
        <v>12</v>
      </c>
      <c r="G1271" t="s">
        <v>432</v>
      </c>
      <c r="H1271" t="s">
        <v>433</v>
      </c>
      <c r="I1271" t="s">
        <v>434</v>
      </c>
      <c r="J1271" t="s">
        <v>442</v>
      </c>
      <c r="K1271" t="s">
        <v>584</v>
      </c>
    </row>
    <row r="1272" spans="1:11">
      <c r="A1272" t="s">
        <v>492</v>
      </c>
      <c r="B1272" s="2">
        <v>0</v>
      </c>
      <c r="C1272" t="s">
        <v>465</v>
      </c>
      <c r="D1272" t="s">
        <v>439</v>
      </c>
      <c r="E1272" t="s">
        <v>431</v>
      </c>
      <c r="F1272" t="s">
        <v>439</v>
      </c>
      <c r="G1272" t="s">
        <v>432</v>
      </c>
      <c r="H1272" t="s">
        <v>433</v>
      </c>
      <c r="I1272" t="s">
        <v>434</v>
      </c>
      <c r="J1272" t="s">
        <v>435</v>
      </c>
    </row>
    <row r="1273" spans="1:11">
      <c r="A1273" t="s">
        <v>492</v>
      </c>
      <c r="B1273" s="2">
        <v>8.52</v>
      </c>
      <c r="C1273" t="s">
        <v>480</v>
      </c>
      <c r="D1273" t="s">
        <v>451</v>
      </c>
      <c r="E1273" t="s">
        <v>431</v>
      </c>
      <c r="F1273" t="s">
        <v>381</v>
      </c>
      <c r="G1273" t="s">
        <v>432</v>
      </c>
      <c r="H1273" t="s">
        <v>433</v>
      </c>
      <c r="I1273" t="s">
        <v>434</v>
      </c>
      <c r="J1273" t="s">
        <v>435</v>
      </c>
    </row>
    <row r="1274" spans="1:11">
      <c r="A1274" t="s">
        <v>492</v>
      </c>
      <c r="B1274" s="2">
        <v>52937.276100000003</v>
      </c>
      <c r="C1274" t="s">
        <v>480</v>
      </c>
      <c r="D1274" t="s">
        <v>451</v>
      </c>
      <c r="E1274" t="s">
        <v>431</v>
      </c>
      <c r="F1274" t="s">
        <v>381</v>
      </c>
      <c r="G1274" t="s">
        <v>432</v>
      </c>
      <c r="H1274" t="s">
        <v>433</v>
      </c>
      <c r="I1274" t="s">
        <v>434</v>
      </c>
      <c r="J1274" t="s">
        <v>442</v>
      </c>
      <c r="K1274" t="s">
        <v>443</v>
      </c>
    </row>
    <row r="1275" spans="1:11">
      <c r="A1275" t="s">
        <v>492</v>
      </c>
      <c r="B1275" s="2">
        <v>111260.59450000001</v>
      </c>
      <c r="C1275" t="s">
        <v>480</v>
      </c>
      <c r="D1275" t="s">
        <v>451</v>
      </c>
      <c r="E1275" t="s">
        <v>431</v>
      </c>
      <c r="F1275" t="s">
        <v>381</v>
      </c>
      <c r="G1275" t="s">
        <v>432</v>
      </c>
      <c r="H1275" t="s">
        <v>433</v>
      </c>
      <c r="I1275" t="s">
        <v>434</v>
      </c>
      <c r="J1275" t="s">
        <v>442</v>
      </c>
      <c r="K1275" t="s">
        <v>444</v>
      </c>
    </row>
    <row r="1276" spans="1:11">
      <c r="A1276" t="s">
        <v>492</v>
      </c>
      <c r="B1276" s="2">
        <v>0</v>
      </c>
      <c r="C1276" t="s">
        <v>50</v>
      </c>
      <c r="D1276" t="s">
        <v>470</v>
      </c>
      <c r="E1276" t="s">
        <v>431</v>
      </c>
      <c r="F1276" t="s">
        <v>470</v>
      </c>
      <c r="G1276" t="s">
        <v>432</v>
      </c>
      <c r="H1276" t="s">
        <v>433</v>
      </c>
      <c r="I1276" t="s">
        <v>434</v>
      </c>
      <c r="J1276" t="s">
        <v>435</v>
      </c>
    </row>
    <row r="1277" spans="1:11">
      <c r="A1277" t="s">
        <v>492</v>
      </c>
      <c r="B1277" s="2">
        <v>13.4739</v>
      </c>
      <c r="C1277" t="s">
        <v>463</v>
      </c>
      <c r="D1277" t="s">
        <v>440</v>
      </c>
      <c r="E1277" t="s">
        <v>431</v>
      </c>
      <c r="F1277" t="s">
        <v>441</v>
      </c>
      <c r="G1277" t="s">
        <v>432</v>
      </c>
      <c r="H1277" t="s">
        <v>433</v>
      </c>
      <c r="I1277" t="s">
        <v>434</v>
      </c>
      <c r="J1277" t="s">
        <v>435</v>
      </c>
    </row>
    <row r="1278" spans="1:11">
      <c r="A1278" t="s">
        <v>492</v>
      </c>
      <c r="B1278" s="2">
        <v>83743.645699999994</v>
      </c>
      <c r="C1278" t="s">
        <v>463</v>
      </c>
      <c r="D1278" t="s">
        <v>440</v>
      </c>
      <c r="E1278" t="s">
        <v>431</v>
      </c>
      <c r="F1278" t="s">
        <v>441</v>
      </c>
      <c r="G1278" t="s">
        <v>432</v>
      </c>
      <c r="H1278" t="s">
        <v>433</v>
      </c>
      <c r="I1278" t="s">
        <v>434</v>
      </c>
      <c r="J1278" t="s">
        <v>442</v>
      </c>
      <c r="K1278" t="s">
        <v>443</v>
      </c>
    </row>
    <row r="1279" spans="1:11">
      <c r="A1279" t="s">
        <v>492</v>
      </c>
      <c r="B1279" s="2">
        <v>176173.29449999999</v>
      </c>
      <c r="C1279" t="s">
        <v>463</v>
      </c>
      <c r="D1279" t="s">
        <v>440</v>
      </c>
      <c r="E1279" t="s">
        <v>431</v>
      </c>
      <c r="F1279" t="s">
        <v>441</v>
      </c>
      <c r="G1279" t="s">
        <v>432</v>
      </c>
      <c r="H1279" t="s">
        <v>433</v>
      </c>
      <c r="I1279" t="s">
        <v>434</v>
      </c>
      <c r="J1279" t="s">
        <v>442</v>
      </c>
      <c r="K1279" t="s">
        <v>444</v>
      </c>
    </row>
    <row r="1280" spans="1:11">
      <c r="A1280" t="s">
        <v>492</v>
      </c>
      <c r="B1280" s="2">
        <v>293397.00719999999</v>
      </c>
      <c r="C1280" t="s">
        <v>463</v>
      </c>
      <c r="D1280" t="s">
        <v>440</v>
      </c>
      <c r="E1280" t="s">
        <v>431</v>
      </c>
      <c r="F1280" t="s">
        <v>441</v>
      </c>
      <c r="G1280" t="s">
        <v>432</v>
      </c>
      <c r="H1280" t="s">
        <v>433</v>
      </c>
      <c r="I1280" t="s">
        <v>434</v>
      </c>
      <c r="J1280" t="s">
        <v>442</v>
      </c>
      <c r="K1280" t="s">
        <v>584</v>
      </c>
    </row>
    <row r="1281" spans="1:11">
      <c r="A1281" t="s">
        <v>492</v>
      </c>
      <c r="B1281" s="2">
        <v>0</v>
      </c>
      <c r="C1281" t="s">
        <v>463</v>
      </c>
      <c r="D1281" t="s">
        <v>439</v>
      </c>
      <c r="E1281" t="s">
        <v>431</v>
      </c>
      <c r="F1281" t="s">
        <v>439</v>
      </c>
      <c r="G1281" t="s">
        <v>432</v>
      </c>
      <c r="H1281" t="s">
        <v>433</v>
      </c>
      <c r="I1281" t="s">
        <v>434</v>
      </c>
      <c r="J1281" t="s">
        <v>435</v>
      </c>
    </row>
    <row r="1282" spans="1:11">
      <c r="A1282" t="s">
        <v>492</v>
      </c>
      <c r="B1282" s="2">
        <v>0</v>
      </c>
      <c r="C1282" t="s">
        <v>477</v>
      </c>
      <c r="D1282" t="s">
        <v>439</v>
      </c>
      <c r="E1282" t="s">
        <v>431</v>
      </c>
      <c r="F1282" t="s">
        <v>439</v>
      </c>
      <c r="G1282" t="s">
        <v>432</v>
      </c>
      <c r="H1282" t="s">
        <v>433</v>
      </c>
      <c r="I1282" t="s">
        <v>434</v>
      </c>
      <c r="J1282" t="s">
        <v>435</v>
      </c>
    </row>
    <row r="1283" spans="1:11">
      <c r="A1283" t="s">
        <v>492</v>
      </c>
      <c r="B1283" s="2">
        <v>8.4480000000000004</v>
      </c>
      <c r="C1283" t="s">
        <v>463</v>
      </c>
      <c r="D1283" t="s">
        <v>451</v>
      </c>
      <c r="E1283" t="s">
        <v>431</v>
      </c>
      <c r="F1283" t="s">
        <v>381</v>
      </c>
      <c r="G1283" t="s">
        <v>432</v>
      </c>
      <c r="H1283" t="s">
        <v>433</v>
      </c>
      <c r="I1283" t="s">
        <v>434</v>
      </c>
      <c r="J1283" t="s">
        <v>435</v>
      </c>
    </row>
    <row r="1284" spans="1:11">
      <c r="A1284" t="s">
        <v>492</v>
      </c>
      <c r="B1284" s="2">
        <v>49190.235000000001</v>
      </c>
      <c r="C1284" t="s">
        <v>463</v>
      </c>
      <c r="D1284" t="s">
        <v>451</v>
      </c>
      <c r="E1284" t="s">
        <v>431</v>
      </c>
      <c r="F1284" t="s">
        <v>381</v>
      </c>
      <c r="G1284" t="s">
        <v>432</v>
      </c>
      <c r="H1284" t="s">
        <v>433</v>
      </c>
      <c r="I1284" t="s">
        <v>434</v>
      </c>
      <c r="J1284" t="s">
        <v>442</v>
      </c>
      <c r="K1284" t="s">
        <v>443</v>
      </c>
    </row>
    <row r="1285" spans="1:11">
      <c r="A1285" t="s">
        <v>492</v>
      </c>
      <c r="B1285" s="2">
        <v>103657.5969</v>
      </c>
      <c r="C1285" t="s">
        <v>463</v>
      </c>
      <c r="D1285" t="s">
        <v>451</v>
      </c>
      <c r="E1285" t="s">
        <v>431</v>
      </c>
      <c r="F1285" t="s">
        <v>381</v>
      </c>
      <c r="G1285" t="s">
        <v>432</v>
      </c>
      <c r="H1285" t="s">
        <v>433</v>
      </c>
      <c r="I1285" t="s">
        <v>434</v>
      </c>
      <c r="J1285" t="s">
        <v>442</v>
      </c>
      <c r="K1285" t="s">
        <v>444</v>
      </c>
    </row>
    <row r="1286" spans="1:11">
      <c r="A1286" t="s">
        <v>492</v>
      </c>
      <c r="B1286" s="2">
        <v>10.101000000000001</v>
      </c>
      <c r="C1286" t="s">
        <v>481</v>
      </c>
      <c r="D1286" t="s">
        <v>447</v>
      </c>
      <c r="E1286" t="s">
        <v>431</v>
      </c>
      <c r="F1286" t="s">
        <v>12</v>
      </c>
      <c r="G1286" t="s">
        <v>432</v>
      </c>
      <c r="H1286" t="s">
        <v>433</v>
      </c>
      <c r="I1286" t="s">
        <v>434</v>
      </c>
      <c r="J1286" t="s">
        <v>435</v>
      </c>
    </row>
    <row r="1287" spans="1:11">
      <c r="A1287" t="s">
        <v>492</v>
      </c>
      <c r="B1287" s="2">
        <v>62631.625099999997</v>
      </c>
      <c r="C1287" t="s">
        <v>481</v>
      </c>
      <c r="D1287" t="s">
        <v>447</v>
      </c>
      <c r="E1287" t="s">
        <v>431</v>
      </c>
      <c r="F1287" t="s">
        <v>12</v>
      </c>
      <c r="G1287" t="s">
        <v>432</v>
      </c>
      <c r="H1287" t="s">
        <v>433</v>
      </c>
      <c r="I1287" t="s">
        <v>434</v>
      </c>
      <c r="J1287" t="s">
        <v>442</v>
      </c>
      <c r="K1287" t="s">
        <v>443</v>
      </c>
    </row>
    <row r="1288" spans="1:11">
      <c r="A1288" t="s">
        <v>492</v>
      </c>
      <c r="B1288" s="2">
        <v>131712.09589999999</v>
      </c>
      <c r="C1288" t="s">
        <v>481</v>
      </c>
      <c r="D1288" t="s">
        <v>447</v>
      </c>
      <c r="E1288" t="s">
        <v>431</v>
      </c>
      <c r="F1288" t="s">
        <v>12</v>
      </c>
      <c r="G1288" t="s">
        <v>432</v>
      </c>
      <c r="H1288" t="s">
        <v>433</v>
      </c>
      <c r="I1288" t="s">
        <v>434</v>
      </c>
      <c r="J1288" t="s">
        <v>442</v>
      </c>
      <c r="K1288" t="s">
        <v>444</v>
      </c>
    </row>
    <row r="1289" spans="1:11">
      <c r="A1289" t="s">
        <v>492</v>
      </c>
      <c r="B1289" s="2">
        <v>219519.867</v>
      </c>
      <c r="C1289" t="s">
        <v>481</v>
      </c>
      <c r="D1289" t="s">
        <v>447</v>
      </c>
      <c r="E1289" t="s">
        <v>431</v>
      </c>
      <c r="F1289" t="s">
        <v>12</v>
      </c>
      <c r="G1289" t="s">
        <v>432</v>
      </c>
      <c r="H1289" t="s">
        <v>433</v>
      </c>
      <c r="I1289" t="s">
        <v>434</v>
      </c>
      <c r="J1289" t="s">
        <v>442</v>
      </c>
      <c r="K1289" t="s">
        <v>584</v>
      </c>
    </row>
    <row r="1290" spans="1:11">
      <c r="A1290" t="s">
        <v>492</v>
      </c>
      <c r="B1290" s="2">
        <v>7.6768000000000001</v>
      </c>
      <c r="C1290" t="s">
        <v>457</v>
      </c>
      <c r="D1290" t="s">
        <v>451</v>
      </c>
      <c r="E1290" t="s">
        <v>431</v>
      </c>
      <c r="F1290" t="s">
        <v>381</v>
      </c>
      <c r="G1290" t="s">
        <v>432</v>
      </c>
      <c r="H1290" t="s">
        <v>433</v>
      </c>
      <c r="I1290" t="s">
        <v>434</v>
      </c>
      <c r="J1290" t="s">
        <v>435</v>
      </c>
    </row>
    <row r="1291" spans="1:11">
      <c r="A1291" t="s">
        <v>492</v>
      </c>
      <c r="B1291" s="2">
        <v>47782.239999999998</v>
      </c>
      <c r="C1291" t="s">
        <v>457</v>
      </c>
      <c r="D1291" t="s">
        <v>451</v>
      </c>
      <c r="E1291" t="s">
        <v>431</v>
      </c>
      <c r="F1291" t="s">
        <v>381</v>
      </c>
      <c r="G1291" t="s">
        <v>432</v>
      </c>
      <c r="H1291" t="s">
        <v>433</v>
      </c>
      <c r="I1291" t="s">
        <v>434</v>
      </c>
      <c r="J1291" t="s">
        <v>442</v>
      </c>
      <c r="K1291" t="s">
        <v>443</v>
      </c>
    </row>
    <row r="1292" spans="1:11">
      <c r="A1292" t="s">
        <v>492</v>
      </c>
      <c r="B1292" s="2">
        <v>100873.2274</v>
      </c>
      <c r="C1292" t="s">
        <v>457</v>
      </c>
      <c r="D1292" t="s">
        <v>451</v>
      </c>
      <c r="E1292" t="s">
        <v>431</v>
      </c>
      <c r="F1292" t="s">
        <v>381</v>
      </c>
      <c r="G1292" t="s">
        <v>432</v>
      </c>
      <c r="H1292" t="s">
        <v>433</v>
      </c>
      <c r="I1292" t="s">
        <v>434</v>
      </c>
      <c r="J1292" t="s">
        <v>442</v>
      </c>
      <c r="K1292" t="s">
        <v>444</v>
      </c>
    </row>
    <row r="1293" spans="1:11">
      <c r="A1293" t="s">
        <v>492</v>
      </c>
      <c r="B1293" s="2">
        <v>0</v>
      </c>
      <c r="C1293" t="s">
        <v>436</v>
      </c>
      <c r="D1293" t="s">
        <v>482</v>
      </c>
      <c r="E1293" t="s">
        <v>431</v>
      </c>
      <c r="F1293" t="s">
        <v>483</v>
      </c>
      <c r="G1293" t="s">
        <v>432</v>
      </c>
      <c r="H1293" t="s">
        <v>433</v>
      </c>
      <c r="I1293" t="s">
        <v>434</v>
      </c>
      <c r="J1293" t="s">
        <v>435</v>
      </c>
    </row>
    <row r="1294" spans="1:11">
      <c r="A1294" t="s">
        <v>492</v>
      </c>
      <c r="B1294" s="2">
        <v>0</v>
      </c>
      <c r="C1294" t="s">
        <v>484</v>
      </c>
      <c r="D1294" t="s">
        <v>439</v>
      </c>
      <c r="E1294" t="s">
        <v>431</v>
      </c>
      <c r="F1294" t="s">
        <v>439</v>
      </c>
      <c r="G1294" t="s">
        <v>432</v>
      </c>
      <c r="H1294" t="s">
        <v>433</v>
      </c>
      <c r="I1294" t="s">
        <v>434</v>
      </c>
      <c r="J1294" t="s">
        <v>435</v>
      </c>
    </row>
    <row r="1295" spans="1:11">
      <c r="A1295" t="s">
        <v>492</v>
      </c>
      <c r="B1295" s="2">
        <v>19.035299999999999</v>
      </c>
      <c r="C1295" t="s">
        <v>50</v>
      </c>
      <c r="D1295" t="s">
        <v>469</v>
      </c>
      <c r="E1295" t="s">
        <v>431</v>
      </c>
      <c r="F1295" t="s">
        <v>382</v>
      </c>
      <c r="G1295" t="s">
        <v>432</v>
      </c>
      <c r="H1295" t="s">
        <v>433</v>
      </c>
      <c r="I1295" t="s">
        <v>434</v>
      </c>
      <c r="J1295" t="s">
        <v>435</v>
      </c>
    </row>
    <row r="1296" spans="1:11">
      <c r="A1296" t="s">
        <v>492</v>
      </c>
      <c r="B1296" s="2">
        <v>124498.20729999999</v>
      </c>
      <c r="C1296" t="s">
        <v>50</v>
      </c>
      <c r="D1296" t="s">
        <v>469</v>
      </c>
      <c r="E1296" t="s">
        <v>431</v>
      </c>
      <c r="F1296" t="s">
        <v>382</v>
      </c>
      <c r="G1296" t="s">
        <v>432</v>
      </c>
      <c r="H1296" t="s">
        <v>433</v>
      </c>
      <c r="I1296" t="s">
        <v>434</v>
      </c>
      <c r="J1296" t="s">
        <v>442</v>
      </c>
      <c r="K1296" t="s">
        <v>443</v>
      </c>
    </row>
    <row r="1297" spans="1:11">
      <c r="A1297" t="s">
        <v>492</v>
      </c>
      <c r="B1297" s="2">
        <v>270302.55060000002</v>
      </c>
      <c r="C1297" t="s">
        <v>50</v>
      </c>
      <c r="D1297" t="s">
        <v>469</v>
      </c>
      <c r="E1297" t="s">
        <v>431</v>
      </c>
      <c r="F1297" t="s">
        <v>382</v>
      </c>
      <c r="G1297" t="s">
        <v>432</v>
      </c>
      <c r="H1297" t="s">
        <v>433</v>
      </c>
      <c r="I1297" t="s">
        <v>434</v>
      </c>
      <c r="J1297" t="s">
        <v>442</v>
      </c>
      <c r="K1297" t="s">
        <v>444</v>
      </c>
    </row>
    <row r="1298" spans="1:11">
      <c r="A1298" t="s">
        <v>492</v>
      </c>
      <c r="B1298" s="2">
        <v>450503.9583</v>
      </c>
      <c r="C1298" t="s">
        <v>50</v>
      </c>
      <c r="D1298" t="s">
        <v>469</v>
      </c>
      <c r="E1298" t="s">
        <v>431</v>
      </c>
      <c r="F1298" t="s">
        <v>382</v>
      </c>
      <c r="G1298" t="s">
        <v>432</v>
      </c>
      <c r="H1298" t="s">
        <v>433</v>
      </c>
      <c r="I1298" t="s">
        <v>434</v>
      </c>
      <c r="J1298" t="s">
        <v>442</v>
      </c>
      <c r="K1298" t="s">
        <v>584</v>
      </c>
    </row>
    <row r="1299" spans="1:11">
      <c r="A1299" t="s">
        <v>492</v>
      </c>
      <c r="B1299" s="2">
        <v>0</v>
      </c>
      <c r="C1299" t="s">
        <v>466</v>
      </c>
      <c r="D1299" t="s">
        <v>458</v>
      </c>
      <c r="E1299" t="s">
        <v>431</v>
      </c>
      <c r="F1299" t="s">
        <v>458</v>
      </c>
      <c r="G1299" t="s">
        <v>432</v>
      </c>
      <c r="H1299" t="s">
        <v>433</v>
      </c>
      <c r="I1299" t="s">
        <v>434</v>
      </c>
      <c r="J1299" t="s">
        <v>435</v>
      </c>
    </row>
    <row r="1300" spans="1:11">
      <c r="A1300" t="s">
        <v>492</v>
      </c>
      <c r="B1300" s="2">
        <v>8.0808</v>
      </c>
      <c r="C1300" t="s">
        <v>477</v>
      </c>
      <c r="D1300" t="s">
        <v>447</v>
      </c>
      <c r="E1300" t="s">
        <v>431</v>
      </c>
      <c r="F1300" t="s">
        <v>12</v>
      </c>
      <c r="G1300" t="s">
        <v>432</v>
      </c>
      <c r="H1300" t="s">
        <v>433</v>
      </c>
      <c r="I1300" t="s">
        <v>434</v>
      </c>
      <c r="J1300" t="s">
        <v>435</v>
      </c>
    </row>
    <row r="1301" spans="1:11">
      <c r="A1301" t="s">
        <v>492</v>
      </c>
      <c r="B1301" s="2">
        <v>50090.543799999999</v>
      </c>
      <c r="C1301" t="s">
        <v>477</v>
      </c>
      <c r="D1301" t="s">
        <v>447</v>
      </c>
      <c r="E1301" t="s">
        <v>431</v>
      </c>
      <c r="F1301" t="s">
        <v>12</v>
      </c>
      <c r="G1301" t="s">
        <v>432</v>
      </c>
      <c r="H1301" t="s">
        <v>433</v>
      </c>
      <c r="I1301" t="s">
        <v>434</v>
      </c>
      <c r="J1301" t="s">
        <v>442</v>
      </c>
      <c r="K1301" t="s">
        <v>443</v>
      </c>
    </row>
    <row r="1302" spans="1:11">
      <c r="A1302" t="s">
        <v>492</v>
      </c>
      <c r="B1302" s="2">
        <v>105489.83500000001</v>
      </c>
      <c r="C1302" t="s">
        <v>477</v>
      </c>
      <c r="D1302" t="s">
        <v>447</v>
      </c>
      <c r="E1302" t="s">
        <v>431</v>
      </c>
      <c r="F1302" t="s">
        <v>12</v>
      </c>
      <c r="G1302" t="s">
        <v>432</v>
      </c>
      <c r="H1302" t="s">
        <v>433</v>
      </c>
      <c r="I1302" t="s">
        <v>434</v>
      </c>
      <c r="J1302" t="s">
        <v>442</v>
      </c>
      <c r="K1302" t="s">
        <v>444</v>
      </c>
    </row>
    <row r="1303" spans="1:11">
      <c r="A1303" t="s">
        <v>492</v>
      </c>
      <c r="B1303" s="2">
        <v>175816.6844</v>
      </c>
      <c r="C1303" t="s">
        <v>477</v>
      </c>
      <c r="D1303" t="s">
        <v>447</v>
      </c>
      <c r="E1303" t="s">
        <v>431</v>
      </c>
      <c r="F1303" t="s">
        <v>12</v>
      </c>
      <c r="G1303" t="s">
        <v>432</v>
      </c>
      <c r="H1303" t="s">
        <v>433</v>
      </c>
      <c r="I1303" t="s">
        <v>434</v>
      </c>
      <c r="J1303" t="s">
        <v>442</v>
      </c>
      <c r="K1303" t="s">
        <v>584</v>
      </c>
    </row>
    <row r="1304" spans="1:11">
      <c r="A1304" t="s">
        <v>492</v>
      </c>
      <c r="B1304" s="2">
        <v>8.8069000000000006</v>
      </c>
      <c r="C1304" t="s">
        <v>472</v>
      </c>
      <c r="D1304" t="s">
        <v>451</v>
      </c>
      <c r="E1304" t="s">
        <v>431</v>
      </c>
      <c r="F1304" t="s">
        <v>381</v>
      </c>
      <c r="G1304" t="s">
        <v>432</v>
      </c>
      <c r="H1304" t="s">
        <v>433</v>
      </c>
      <c r="I1304" t="s">
        <v>434</v>
      </c>
      <c r="J1304" t="s">
        <v>435</v>
      </c>
    </row>
    <row r="1305" spans="1:11">
      <c r="A1305" t="s">
        <v>492</v>
      </c>
      <c r="B1305" s="2">
        <v>54630.734900000003</v>
      </c>
      <c r="C1305" t="s">
        <v>472</v>
      </c>
      <c r="D1305" t="s">
        <v>451</v>
      </c>
      <c r="E1305" t="s">
        <v>431</v>
      </c>
      <c r="F1305" t="s">
        <v>381</v>
      </c>
      <c r="G1305" t="s">
        <v>432</v>
      </c>
      <c r="H1305" t="s">
        <v>433</v>
      </c>
      <c r="I1305" t="s">
        <v>434</v>
      </c>
      <c r="J1305" t="s">
        <v>442</v>
      </c>
      <c r="K1305" t="s">
        <v>443</v>
      </c>
    </row>
    <row r="1306" spans="1:11">
      <c r="A1306" t="s">
        <v>492</v>
      </c>
      <c r="B1306" s="2">
        <v>114890.815</v>
      </c>
      <c r="C1306" t="s">
        <v>472</v>
      </c>
      <c r="D1306" t="s">
        <v>451</v>
      </c>
      <c r="E1306" t="s">
        <v>431</v>
      </c>
      <c r="F1306" t="s">
        <v>381</v>
      </c>
      <c r="G1306" t="s">
        <v>432</v>
      </c>
      <c r="H1306" t="s">
        <v>433</v>
      </c>
      <c r="I1306" t="s">
        <v>434</v>
      </c>
      <c r="J1306" t="s">
        <v>442</v>
      </c>
      <c r="K1306" t="s">
        <v>444</v>
      </c>
    </row>
    <row r="1307" spans="1:11">
      <c r="A1307" t="s">
        <v>492</v>
      </c>
      <c r="B1307" s="2">
        <v>0</v>
      </c>
      <c r="C1307" t="s">
        <v>511</v>
      </c>
      <c r="D1307" t="s">
        <v>458</v>
      </c>
      <c r="E1307" t="s">
        <v>431</v>
      </c>
      <c r="F1307" t="s">
        <v>458</v>
      </c>
      <c r="G1307" t="s">
        <v>432</v>
      </c>
      <c r="H1307" t="s">
        <v>433</v>
      </c>
      <c r="I1307" t="s">
        <v>434</v>
      </c>
      <c r="J1307" t="s">
        <v>435</v>
      </c>
    </row>
    <row r="1308" spans="1:11">
      <c r="A1308" t="s">
        <v>492</v>
      </c>
      <c r="B1308" s="2">
        <v>0</v>
      </c>
      <c r="C1308" t="s">
        <v>455</v>
      </c>
      <c r="D1308" t="s">
        <v>458</v>
      </c>
      <c r="E1308" t="s">
        <v>431</v>
      </c>
      <c r="F1308" t="s">
        <v>458</v>
      </c>
      <c r="G1308" t="s">
        <v>432</v>
      </c>
      <c r="H1308" t="s">
        <v>433</v>
      </c>
      <c r="I1308" t="s">
        <v>434</v>
      </c>
      <c r="J1308" t="s">
        <v>435</v>
      </c>
    </row>
    <row r="1309" spans="1:11">
      <c r="A1309" t="s">
        <v>492</v>
      </c>
      <c r="B1309" s="2">
        <v>0</v>
      </c>
      <c r="C1309" t="s">
        <v>50</v>
      </c>
      <c r="D1309" t="s">
        <v>458</v>
      </c>
      <c r="E1309" t="s">
        <v>431</v>
      </c>
      <c r="F1309" t="s">
        <v>458</v>
      </c>
      <c r="G1309" t="s">
        <v>432</v>
      </c>
      <c r="H1309" t="s">
        <v>433</v>
      </c>
      <c r="I1309" t="s">
        <v>434</v>
      </c>
      <c r="J1309" t="s">
        <v>435</v>
      </c>
    </row>
    <row r="1310" spans="1:11">
      <c r="A1310" t="s">
        <v>492</v>
      </c>
      <c r="B1310" s="2">
        <v>0</v>
      </c>
      <c r="C1310" t="s">
        <v>445</v>
      </c>
      <c r="D1310" t="s">
        <v>430</v>
      </c>
      <c r="E1310" t="s">
        <v>431</v>
      </c>
      <c r="F1310" t="s">
        <v>430</v>
      </c>
      <c r="G1310" t="s">
        <v>432</v>
      </c>
      <c r="H1310" t="s">
        <v>433</v>
      </c>
      <c r="I1310" t="s">
        <v>434</v>
      </c>
      <c r="J1310" t="s">
        <v>435</v>
      </c>
    </row>
    <row r="1311" spans="1:11">
      <c r="A1311" t="s">
        <v>492</v>
      </c>
      <c r="B1311" s="2">
        <v>0</v>
      </c>
      <c r="C1311" t="s">
        <v>50</v>
      </c>
      <c r="D1311" t="s">
        <v>430</v>
      </c>
      <c r="E1311" t="s">
        <v>431</v>
      </c>
      <c r="F1311" t="s">
        <v>430</v>
      </c>
      <c r="G1311" t="s">
        <v>432</v>
      </c>
      <c r="H1311" t="s">
        <v>433</v>
      </c>
      <c r="I1311" t="s">
        <v>434</v>
      </c>
      <c r="J1311" t="s">
        <v>435</v>
      </c>
    </row>
    <row r="1312" spans="1:11">
      <c r="A1312" t="s">
        <v>492</v>
      </c>
      <c r="B1312" s="2">
        <v>0</v>
      </c>
      <c r="C1312" t="s">
        <v>429</v>
      </c>
      <c r="D1312" t="s">
        <v>439</v>
      </c>
      <c r="E1312" t="s">
        <v>431</v>
      </c>
      <c r="F1312" t="s">
        <v>439</v>
      </c>
      <c r="G1312" t="s">
        <v>432</v>
      </c>
      <c r="H1312" t="s">
        <v>433</v>
      </c>
      <c r="I1312" t="s">
        <v>434</v>
      </c>
      <c r="J1312" t="s">
        <v>435</v>
      </c>
    </row>
    <row r="1313" spans="1:11">
      <c r="A1313" t="s">
        <v>492</v>
      </c>
      <c r="B1313" s="2">
        <v>0</v>
      </c>
      <c r="C1313" t="s">
        <v>511</v>
      </c>
      <c r="D1313" t="s">
        <v>430</v>
      </c>
      <c r="E1313" t="s">
        <v>431</v>
      </c>
      <c r="F1313" t="s">
        <v>430</v>
      </c>
      <c r="G1313" t="s">
        <v>432</v>
      </c>
      <c r="H1313" t="s">
        <v>433</v>
      </c>
      <c r="I1313" t="s">
        <v>434</v>
      </c>
      <c r="J1313" t="s">
        <v>435</v>
      </c>
    </row>
    <row r="1314" spans="1:11">
      <c r="A1314" t="s">
        <v>492</v>
      </c>
      <c r="B1314" s="2">
        <v>19.035299999999999</v>
      </c>
      <c r="C1314" t="s">
        <v>463</v>
      </c>
      <c r="D1314" t="s">
        <v>469</v>
      </c>
      <c r="E1314" t="s">
        <v>431</v>
      </c>
      <c r="F1314" t="s">
        <v>382</v>
      </c>
      <c r="G1314" t="s">
        <v>432</v>
      </c>
      <c r="H1314" t="s">
        <v>433</v>
      </c>
      <c r="I1314" t="s">
        <v>434</v>
      </c>
      <c r="J1314" t="s">
        <v>435</v>
      </c>
    </row>
    <row r="1315" spans="1:11">
      <c r="A1315" t="s">
        <v>492</v>
      </c>
      <c r="B1315" s="2">
        <v>124498.20729999999</v>
      </c>
      <c r="C1315" t="s">
        <v>463</v>
      </c>
      <c r="D1315" t="s">
        <v>469</v>
      </c>
      <c r="E1315" t="s">
        <v>431</v>
      </c>
      <c r="F1315" t="s">
        <v>382</v>
      </c>
      <c r="G1315" t="s">
        <v>432</v>
      </c>
      <c r="H1315" t="s">
        <v>433</v>
      </c>
      <c r="I1315" t="s">
        <v>434</v>
      </c>
      <c r="J1315" t="s">
        <v>442</v>
      </c>
      <c r="K1315" t="s">
        <v>443</v>
      </c>
    </row>
    <row r="1316" spans="1:11">
      <c r="A1316" t="s">
        <v>492</v>
      </c>
      <c r="B1316" s="2">
        <v>270302.55060000002</v>
      </c>
      <c r="C1316" t="s">
        <v>463</v>
      </c>
      <c r="D1316" t="s">
        <v>469</v>
      </c>
      <c r="E1316" t="s">
        <v>431</v>
      </c>
      <c r="F1316" t="s">
        <v>382</v>
      </c>
      <c r="G1316" t="s">
        <v>432</v>
      </c>
      <c r="H1316" t="s">
        <v>433</v>
      </c>
      <c r="I1316" t="s">
        <v>434</v>
      </c>
      <c r="J1316" t="s">
        <v>442</v>
      </c>
      <c r="K1316" t="s">
        <v>444</v>
      </c>
    </row>
    <row r="1317" spans="1:11">
      <c r="A1317" t="s">
        <v>492</v>
      </c>
      <c r="B1317" s="2">
        <v>450503.9583</v>
      </c>
      <c r="C1317" t="s">
        <v>463</v>
      </c>
      <c r="D1317" t="s">
        <v>469</v>
      </c>
      <c r="E1317" t="s">
        <v>431</v>
      </c>
      <c r="F1317" t="s">
        <v>382</v>
      </c>
      <c r="G1317" t="s">
        <v>432</v>
      </c>
      <c r="H1317" t="s">
        <v>433</v>
      </c>
      <c r="I1317" t="s">
        <v>434</v>
      </c>
      <c r="J1317" t="s">
        <v>442</v>
      </c>
      <c r="K1317" t="s">
        <v>584</v>
      </c>
    </row>
    <row r="1318" spans="1:11">
      <c r="A1318" t="s">
        <v>492</v>
      </c>
      <c r="B1318" s="2">
        <v>0</v>
      </c>
      <c r="C1318" t="s">
        <v>472</v>
      </c>
      <c r="D1318" t="s">
        <v>430</v>
      </c>
      <c r="E1318" t="s">
        <v>431</v>
      </c>
      <c r="F1318" t="s">
        <v>430</v>
      </c>
      <c r="G1318" t="s">
        <v>432</v>
      </c>
      <c r="H1318" t="s">
        <v>433</v>
      </c>
      <c r="I1318" t="s">
        <v>434</v>
      </c>
      <c r="J1318" t="s">
        <v>435</v>
      </c>
    </row>
    <row r="1319" spans="1:11">
      <c r="A1319" t="s">
        <v>492</v>
      </c>
      <c r="B1319" s="2">
        <v>11.611800000000001</v>
      </c>
      <c r="C1319" t="s">
        <v>477</v>
      </c>
      <c r="D1319" t="s">
        <v>440</v>
      </c>
      <c r="E1319" t="s">
        <v>431</v>
      </c>
      <c r="F1319" t="s">
        <v>441</v>
      </c>
      <c r="G1319" t="s">
        <v>432</v>
      </c>
      <c r="H1319" t="s">
        <v>433</v>
      </c>
      <c r="I1319" t="s">
        <v>434</v>
      </c>
      <c r="J1319" t="s">
        <v>435</v>
      </c>
    </row>
    <row r="1320" spans="1:11">
      <c r="A1320" t="s">
        <v>492</v>
      </c>
      <c r="B1320" s="2">
        <v>72192.464800000002</v>
      </c>
      <c r="C1320" t="s">
        <v>477</v>
      </c>
      <c r="D1320" t="s">
        <v>440</v>
      </c>
      <c r="E1320" t="s">
        <v>431</v>
      </c>
      <c r="F1320" t="s">
        <v>441</v>
      </c>
      <c r="G1320" t="s">
        <v>432</v>
      </c>
      <c r="H1320" t="s">
        <v>433</v>
      </c>
      <c r="I1320" t="s">
        <v>434</v>
      </c>
      <c r="J1320" t="s">
        <v>442</v>
      </c>
      <c r="K1320" t="s">
        <v>443</v>
      </c>
    </row>
    <row r="1321" spans="1:11">
      <c r="A1321" t="s">
        <v>492</v>
      </c>
      <c r="B1321" s="2">
        <v>151873.74179999999</v>
      </c>
      <c r="C1321" t="s">
        <v>477</v>
      </c>
      <c r="D1321" t="s">
        <v>440</v>
      </c>
      <c r="E1321" t="s">
        <v>431</v>
      </c>
      <c r="F1321" t="s">
        <v>441</v>
      </c>
      <c r="G1321" t="s">
        <v>432</v>
      </c>
      <c r="H1321" t="s">
        <v>433</v>
      </c>
      <c r="I1321" t="s">
        <v>434</v>
      </c>
      <c r="J1321" t="s">
        <v>442</v>
      </c>
      <c r="K1321" t="s">
        <v>444</v>
      </c>
    </row>
    <row r="1322" spans="1:11">
      <c r="A1322" t="s">
        <v>492</v>
      </c>
      <c r="B1322" s="2">
        <v>252934.0577</v>
      </c>
      <c r="C1322" t="s">
        <v>477</v>
      </c>
      <c r="D1322" t="s">
        <v>440</v>
      </c>
      <c r="E1322" t="s">
        <v>431</v>
      </c>
      <c r="F1322" t="s">
        <v>441</v>
      </c>
      <c r="G1322" t="s">
        <v>432</v>
      </c>
      <c r="H1322" t="s">
        <v>433</v>
      </c>
      <c r="I1322" t="s">
        <v>434</v>
      </c>
      <c r="J1322" t="s">
        <v>442</v>
      </c>
      <c r="K1322" t="s">
        <v>584</v>
      </c>
    </row>
    <row r="1323" spans="1:11">
      <c r="A1323" t="s">
        <v>492</v>
      </c>
      <c r="B1323" s="2">
        <v>8.9064999999999994</v>
      </c>
      <c r="C1323" t="s">
        <v>466</v>
      </c>
      <c r="D1323" t="s">
        <v>447</v>
      </c>
      <c r="E1323" t="s">
        <v>431</v>
      </c>
      <c r="F1323" t="s">
        <v>12</v>
      </c>
      <c r="G1323" t="s">
        <v>432</v>
      </c>
      <c r="H1323" t="s">
        <v>433</v>
      </c>
      <c r="I1323" t="s">
        <v>434</v>
      </c>
      <c r="J1323" t="s">
        <v>435</v>
      </c>
    </row>
    <row r="1324" spans="1:11">
      <c r="A1324" t="s">
        <v>492</v>
      </c>
      <c r="B1324" s="2">
        <v>55293.010799999996</v>
      </c>
      <c r="C1324" t="s">
        <v>466</v>
      </c>
      <c r="D1324" t="s">
        <v>447</v>
      </c>
      <c r="E1324" t="s">
        <v>431</v>
      </c>
      <c r="F1324" t="s">
        <v>12</v>
      </c>
      <c r="G1324" t="s">
        <v>432</v>
      </c>
      <c r="H1324" t="s">
        <v>433</v>
      </c>
      <c r="I1324" t="s">
        <v>434</v>
      </c>
      <c r="J1324" t="s">
        <v>442</v>
      </c>
      <c r="K1324" t="s">
        <v>443</v>
      </c>
    </row>
    <row r="1325" spans="1:11">
      <c r="A1325" t="s">
        <v>492</v>
      </c>
      <c r="B1325" s="2">
        <v>116521.91099999999</v>
      </c>
      <c r="C1325" t="s">
        <v>466</v>
      </c>
      <c r="D1325" t="s">
        <v>447</v>
      </c>
      <c r="E1325" t="s">
        <v>431</v>
      </c>
      <c r="F1325" t="s">
        <v>12</v>
      </c>
      <c r="G1325" t="s">
        <v>432</v>
      </c>
      <c r="H1325" t="s">
        <v>433</v>
      </c>
      <c r="I1325" t="s">
        <v>434</v>
      </c>
      <c r="J1325" t="s">
        <v>442</v>
      </c>
      <c r="K1325" t="s">
        <v>444</v>
      </c>
    </row>
    <row r="1326" spans="1:11">
      <c r="A1326" t="s">
        <v>492</v>
      </c>
      <c r="B1326" s="2">
        <v>194203.185</v>
      </c>
      <c r="C1326" t="s">
        <v>466</v>
      </c>
      <c r="D1326" t="s">
        <v>447</v>
      </c>
      <c r="E1326" t="s">
        <v>431</v>
      </c>
      <c r="F1326" t="s">
        <v>12</v>
      </c>
      <c r="G1326" t="s">
        <v>432</v>
      </c>
      <c r="H1326" t="s">
        <v>433</v>
      </c>
      <c r="I1326" t="s">
        <v>434</v>
      </c>
      <c r="J1326" t="s">
        <v>442</v>
      </c>
      <c r="K1326" t="s">
        <v>584</v>
      </c>
    </row>
    <row r="1327" spans="1:11">
      <c r="A1327" t="s">
        <v>492</v>
      </c>
      <c r="B1327" s="2">
        <v>0</v>
      </c>
      <c r="C1327" t="s">
        <v>485</v>
      </c>
      <c r="D1327" t="s">
        <v>439</v>
      </c>
      <c r="E1327" t="s">
        <v>431</v>
      </c>
      <c r="F1327" t="s">
        <v>439</v>
      </c>
      <c r="G1327" t="s">
        <v>432</v>
      </c>
      <c r="H1327" t="s">
        <v>433</v>
      </c>
      <c r="I1327" t="s">
        <v>434</v>
      </c>
      <c r="J1327" t="s">
        <v>435</v>
      </c>
    </row>
    <row r="1328" spans="1:11">
      <c r="A1328" t="s">
        <v>492</v>
      </c>
      <c r="B1328" s="2">
        <v>0</v>
      </c>
      <c r="C1328" t="s">
        <v>472</v>
      </c>
      <c r="D1328" t="s">
        <v>458</v>
      </c>
      <c r="E1328" t="s">
        <v>431</v>
      </c>
      <c r="F1328" t="s">
        <v>458</v>
      </c>
      <c r="G1328" t="s">
        <v>432</v>
      </c>
      <c r="H1328" t="s">
        <v>433</v>
      </c>
      <c r="I1328" t="s">
        <v>434</v>
      </c>
      <c r="J1328" t="s">
        <v>435</v>
      </c>
    </row>
    <row r="1329" spans="1:11">
      <c r="A1329" t="s">
        <v>492</v>
      </c>
      <c r="B1329" s="2">
        <v>0</v>
      </c>
      <c r="C1329" t="s">
        <v>481</v>
      </c>
      <c r="D1329" t="s">
        <v>458</v>
      </c>
      <c r="E1329" t="s">
        <v>431</v>
      </c>
      <c r="F1329" t="s">
        <v>458</v>
      </c>
      <c r="G1329" t="s">
        <v>432</v>
      </c>
      <c r="H1329" t="s">
        <v>433</v>
      </c>
      <c r="I1329" t="s">
        <v>434</v>
      </c>
      <c r="J1329" t="s">
        <v>435</v>
      </c>
    </row>
    <row r="1330" spans="1:11">
      <c r="A1330" t="s">
        <v>492</v>
      </c>
      <c r="B1330" s="2">
        <v>13.9306</v>
      </c>
      <c r="C1330" t="s">
        <v>472</v>
      </c>
      <c r="D1330" t="s">
        <v>440</v>
      </c>
      <c r="E1330" t="s">
        <v>431</v>
      </c>
      <c r="F1330" t="s">
        <v>441</v>
      </c>
      <c r="G1330" t="s">
        <v>432</v>
      </c>
      <c r="H1330" t="s">
        <v>433</v>
      </c>
      <c r="I1330" t="s">
        <v>434</v>
      </c>
      <c r="J1330" t="s">
        <v>435</v>
      </c>
    </row>
    <row r="1331" spans="1:11">
      <c r="A1331" t="s">
        <v>492</v>
      </c>
      <c r="B1331" s="2">
        <v>86630.782099999997</v>
      </c>
      <c r="C1331" t="s">
        <v>472</v>
      </c>
      <c r="D1331" t="s">
        <v>440</v>
      </c>
      <c r="E1331" t="s">
        <v>431</v>
      </c>
      <c r="F1331" t="s">
        <v>441</v>
      </c>
      <c r="G1331" t="s">
        <v>432</v>
      </c>
      <c r="H1331" t="s">
        <v>433</v>
      </c>
      <c r="I1331" t="s">
        <v>434</v>
      </c>
      <c r="J1331" t="s">
        <v>442</v>
      </c>
      <c r="K1331" t="s">
        <v>443</v>
      </c>
    </row>
    <row r="1332" spans="1:11">
      <c r="A1332" t="s">
        <v>492</v>
      </c>
      <c r="B1332" s="2">
        <v>182112.6972</v>
      </c>
      <c r="C1332" t="s">
        <v>472</v>
      </c>
      <c r="D1332" t="s">
        <v>440</v>
      </c>
      <c r="E1332" t="s">
        <v>431</v>
      </c>
      <c r="F1332" t="s">
        <v>441</v>
      </c>
      <c r="G1332" t="s">
        <v>432</v>
      </c>
      <c r="H1332" t="s">
        <v>433</v>
      </c>
      <c r="I1332" t="s">
        <v>434</v>
      </c>
      <c r="J1332" t="s">
        <v>442</v>
      </c>
      <c r="K1332" t="s">
        <v>444</v>
      </c>
    </row>
    <row r="1333" spans="1:11">
      <c r="A1333" t="s">
        <v>492</v>
      </c>
      <c r="B1333" s="2">
        <v>303520.86930000002</v>
      </c>
      <c r="C1333" t="s">
        <v>472</v>
      </c>
      <c r="D1333" t="s">
        <v>440</v>
      </c>
      <c r="E1333" t="s">
        <v>431</v>
      </c>
      <c r="F1333" t="s">
        <v>441</v>
      </c>
      <c r="G1333" t="s">
        <v>432</v>
      </c>
      <c r="H1333" t="s">
        <v>433</v>
      </c>
      <c r="I1333" t="s">
        <v>434</v>
      </c>
      <c r="J1333" t="s">
        <v>442</v>
      </c>
      <c r="K1333" t="s">
        <v>584</v>
      </c>
    </row>
    <row r="1334" spans="1:11">
      <c r="A1334" t="s">
        <v>492</v>
      </c>
      <c r="B1334" s="2">
        <v>18.482199999999999</v>
      </c>
      <c r="C1334" t="s">
        <v>454</v>
      </c>
      <c r="D1334" t="s">
        <v>469</v>
      </c>
      <c r="E1334" t="s">
        <v>431</v>
      </c>
      <c r="F1334" t="s">
        <v>382</v>
      </c>
      <c r="G1334" t="s">
        <v>432</v>
      </c>
      <c r="H1334" t="s">
        <v>433</v>
      </c>
      <c r="I1334" t="s">
        <v>434</v>
      </c>
      <c r="J1334" t="s">
        <v>435</v>
      </c>
    </row>
    <row r="1335" spans="1:11">
      <c r="A1335" t="s">
        <v>492</v>
      </c>
      <c r="B1335" s="2">
        <v>120608.8735</v>
      </c>
      <c r="C1335" t="s">
        <v>454</v>
      </c>
      <c r="D1335" t="s">
        <v>469</v>
      </c>
      <c r="E1335" t="s">
        <v>431</v>
      </c>
      <c r="F1335" t="s">
        <v>382</v>
      </c>
      <c r="G1335" t="s">
        <v>432</v>
      </c>
      <c r="H1335" t="s">
        <v>433</v>
      </c>
      <c r="I1335" t="s">
        <v>434</v>
      </c>
      <c r="J1335" t="s">
        <v>442</v>
      </c>
      <c r="K1335" t="s">
        <v>443</v>
      </c>
    </row>
    <row r="1336" spans="1:11">
      <c r="A1336" t="s">
        <v>492</v>
      </c>
      <c r="B1336" s="2">
        <v>261715.80100000001</v>
      </c>
      <c r="C1336" t="s">
        <v>454</v>
      </c>
      <c r="D1336" t="s">
        <v>469</v>
      </c>
      <c r="E1336" t="s">
        <v>431</v>
      </c>
      <c r="F1336" t="s">
        <v>382</v>
      </c>
      <c r="G1336" t="s">
        <v>432</v>
      </c>
      <c r="H1336" t="s">
        <v>433</v>
      </c>
      <c r="I1336" t="s">
        <v>434</v>
      </c>
      <c r="J1336" t="s">
        <v>442</v>
      </c>
      <c r="K1336" t="s">
        <v>444</v>
      </c>
    </row>
    <row r="1337" spans="1:11">
      <c r="A1337" t="s">
        <v>492</v>
      </c>
      <c r="B1337" s="2">
        <v>436193.00170000002</v>
      </c>
      <c r="C1337" t="s">
        <v>454</v>
      </c>
      <c r="D1337" t="s">
        <v>469</v>
      </c>
      <c r="E1337" t="s">
        <v>431</v>
      </c>
      <c r="F1337" t="s">
        <v>382</v>
      </c>
      <c r="G1337" t="s">
        <v>432</v>
      </c>
      <c r="H1337" t="s">
        <v>433</v>
      </c>
      <c r="I1337" t="s">
        <v>434</v>
      </c>
      <c r="J1337" t="s">
        <v>442</v>
      </c>
      <c r="K1337" t="s">
        <v>584</v>
      </c>
    </row>
    <row r="1338" spans="1:11">
      <c r="A1338" t="s">
        <v>492</v>
      </c>
      <c r="B1338" s="2">
        <v>0</v>
      </c>
      <c r="C1338" t="s">
        <v>461</v>
      </c>
      <c r="D1338" t="s">
        <v>439</v>
      </c>
      <c r="E1338" t="s">
        <v>431</v>
      </c>
      <c r="F1338" t="s">
        <v>439</v>
      </c>
      <c r="G1338" t="s">
        <v>432</v>
      </c>
      <c r="H1338" t="s">
        <v>433</v>
      </c>
      <c r="I1338" t="s">
        <v>434</v>
      </c>
      <c r="J1338" t="s">
        <v>435</v>
      </c>
    </row>
    <row r="1339" spans="1:11">
      <c r="A1339" t="s">
        <v>492</v>
      </c>
      <c r="B1339" s="2">
        <v>9.6266999999999996</v>
      </c>
      <c r="C1339" t="s">
        <v>50</v>
      </c>
      <c r="D1339" t="s">
        <v>447</v>
      </c>
      <c r="E1339" t="s">
        <v>431</v>
      </c>
      <c r="F1339" t="s">
        <v>12</v>
      </c>
      <c r="G1339" t="s">
        <v>432</v>
      </c>
      <c r="H1339" t="s">
        <v>433</v>
      </c>
      <c r="I1339" t="s">
        <v>434</v>
      </c>
      <c r="J1339" t="s">
        <v>435</v>
      </c>
    </row>
    <row r="1340" spans="1:11">
      <c r="A1340" t="s">
        <v>492</v>
      </c>
      <c r="B1340" s="2">
        <v>59715.503100000002</v>
      </c>
      <c r="C1340" t="s">
        <v>50</v>
      </c>
      <c r="D1340" t="s">
        <v>447</v>
      </c>
      <c r="E1340" t="s">
        <v>431</v>
      </c>
      <c r="F1340" t="s">
        <v>12</v>
      </c>
      <c r="G1340" t="s">
        <v>432</v>
      </c>
      <c r="H1340" t="s">
        <v>433</v>
      </c>
      <c r="I1340" t="s">
        <v>434</v>
      </c>
      <c r="J1340" t="s">
        <v>442</v>
      </c>
      <c r="K1340" t="s">
        <v>443</v>
      </c>
    </row>
    <row r="1341" spans="1:11">
      <c r="A1341" t="s">
        <v>492</v>
      </c>
      <c r="B1341" s="2">
        <v>125594.3881</v>
      </c>
      <c r="C1341" t="s">
        <v>50</v>
      </c>
      <c r="D1341" t="s">
        <v>447</v>
      </c>
      <c r="E1341" t="s">
        <v>431</v>
      </c>
      <c r="F1341" t="s">
        <v>12</v>
      </c>
      <c r="G1341" t="s">
        <v>432</v>
      </c>
      <c r="H1341" t="s">
        <v>433</v>
      </c>
      <c r="I1341" t="s">
        <v>434</v>
      </c>
      <c r="J1341" t="s">
        <v>442</v>
      </c>
      <c r="K1341" t="s">
        <v>444</v>
      </c>
    </row>
    <row r="1342" spans="1:11">
      <c r="A1342" t="s">
        <v>492</v>
      </c>
      <c r="B1342" s="2">
        <v>209323.98019999999</v>
      </c>
      <c r="C1342" t="s">
        <v>50</v>
      </c>
      <c r="D1342" t="s">
        <v>447</v>
      </c>
      <c r="E1342" t="s">
        <v>431</v>
      </c>
      <c r="F1342" t="s">
        <v>12</v>
      </c>
      <c r="G1342" t="s">
        <v>432</v>
      </c>
      <c r="H1342" t="s">
        <v>433</v>
      </c>
      <c r="I1342" t="s">
        <v>434</v>
      </c>
      <c r="J1342" t="s">
        <v>442</v>
      </c>
      <c r="K1342" t="s">
        <v>584</v>
      </c>
    </row>
    <row r="1343" spans="1:11">
      <c r="A1343" t="s">
        <v>492</v>
      </c>
      <c r="B1343" s="2">
        <v>11.611800000000001</v>
      </c>
      <c r="C1343" t="s">
        <v>453</v>
      </c>
      <c r="D1343" t="s">
        <v>440</v>
      </c>
      <c r="E1343" t="s">
        <v>431</v>
      </c>
      <c r="F1343" t="s">
        <v>441</v>
      </c>
      <c r="G1343" t="s">
        <v>432</v>
      </c>
      <c r="H1343" t="s">
        <v>433</v>
      </c>
      <c r="I1343" t="s">
        <v>434</v>
      </c>
      <c r="J1343" t="s">
        <v>435</v>
      </c>
    </row>
    <row r="1344" spans="1:11">
      <c r="A1344" t="s">
        <v>492</v>
      </c>
      <c r="B1344" s="2">
        <v>72192.464800000002</v>
      </c>
      <c r="C1344" t="s">
        <v>453</v>
      </c>
      <c r="D1344" t="s">
        <v>440</v>
      </c>
      <c r="E1344" t="s">
        <v>431</v>
      </c>
      <c r="F1344" t="s">
        <v>441</v>
      </c>
      <c r="G1344" t="s">
        <v>432</v>
      </c>
      <c r="H1344" t="s">
        <v>433</v>
      </c>
      <c r="I1344" t="s">
        <v>434</v>
      </c>
      <c r="J1344" t="s">
        <v>442</v>
      </c>
      <c r="K1344" t="s">
        <v>443</v>
      </c>
    </row>
    <row r="1345" spans="1:11">
      <c r="A1345" t="s">
        <v>492</v>
      </c>
      <c r="B1345" s="2">
        <v>151760.43460000001</v>
      </c>
      <c r="C1345" t="s">
        <v>453</v>
      </c>
      <c r="D1345" t="s">
        <v>440</v>
      </c>
      <c r="E1345" t="s">
        <v>431</v>
      </c>
      <c r="F1345" t="s">
        <v>441</v>
      </c>
      <c r="G1345" t="s">
        <v>432</v>
      </c>
      <c r="H1345" t="s">
        <v>433</v>
      </c>
      <c r="I1345" t="s">
        <v>434</v>
      </c>
      <c r="J1345" t="s">
        <v>442</v>
      </c>
      <c r="K1345" t="s">
        <v>444</v>
      </c>
    </row>
    <row r="1346" spans="1:11">
      <c r="A1346" t="s">
        <v>492</v>
      </c>
      <c r="B1346" s="2">
        <v>252934.0577</v>
      </c>
      <c r="C1346" t="s">
        <v>453</v>
      </c>
      <c r="D1346" t="s">
        <v>440</v>
      </c>
      <c r="E1346" t="s">
        <v>431</v>
      </c>
      <c r="F1346" t="s">
        <v>441</v>
      </c>
      <c r="G1346" t="s">
        <v>432</v>
      </c>
      <c r="H1346" t="s">
        <v>433</v>
      </c>
      <c r="I1346" t="s">
        <v>434</v>
      </c>
      <c r="J1346" t="s">
        <v>442</v>
      </c>
      <c r="K1346" t="s">
        <v>584</v>
      </c>
    </row>
    <row r="1347" spans="1:11">
      <c r="A1347" t="s">
        <v>492</v>
      </c>
      <c r="B1347" s="2">
        <v>0</v>
      </c>
      <c r="C1347" t="s">
        <v>436</v>
      </c>
      <c r="D1347" t="s">
        <v>486</v>
      </c>
      <c r="E1347" t="s">
        <v>431</v>
      </c>
      <c r="F1347" t="s">
        <v>487</v>
      </c>
      <c r="G1347" t="s">
        <v>432</v>
      </c>
      <c r="H1347" t="s">
        <v>433</v>
      </c>
      <c r="I1347" t="s">
        <v>434</v>
      </c>
      <c r="J1347" t="s">
        <v>435</v>
      </c>
    </row>
    <row r="1348" spans="1:11">
      <c r="A1348" t="s">
        <v>492</v>
      </c>
      <c r="B1348" s="2">
        <v>8.0808</v>
      </c>
      <c r="C1348" t="s">
        <v>449</v>
      </c>
      <c r="D1348" t="s">
        <v>447</v>
      </c>
      <c r="E1348" t="s">
        <v>431</v>
      </c>
      <c r="F1348" t="s">
        <v>12</v>
      </c>
      <c r="G1348" t="s">
        <v>432</v>
      </c>
      <c r="H1348" t="s">
        <v>433</v>
      </c>
      <c r="I1348" t="s">
        <v>434</v>
      </c>
      <c r="J1348" t="s">
        <v>435</v>
      </c>
    </row>
    <row r="1349" spans="1:11">
      <c r="A1349" t="s">
        <v>492</v>
      </c>
      <c r="B1349" s="2">
        <v>50090.543799999999</v>
      </c>
      <c r="C1349" t="s">
        <v>449</v>
      </c>
      <c r="D1349" t="s">
        <v>447</v>
      </c>
      <c r="E1349" t="s">
        <v>431</v>
      </c>
      <c r="F1349" t="s">
        <v>12</v>
      </c>
      <c r="G1349" t="s">
        <v>432</v>
      </c>
      <c r="H1349" t="s">
        <v>433</v>
      </c>
      <c r="I1349" t="s">
        <v>434</v>
      </c>
      <c r="J1349" t="s">
        <v>442</v>
      </c>
      <c r="K1349" t="s">
        <v>443</v>
      </c>
    </row>
    <row r="1350" spans="1:11">
      <c r="A1350" t="s">
        <v>492</v>
      </c>
      <c r="B1350" s="2">
        <v>105489.83500000001</v>
      </c>
      <c r="C1350" t="s">
        <v>449</v>
      </c>
      <c r="D1350" t="s">
        <v>447</v>
      </c>
      <c r="E1350" t="s">
        <v>431</v>
      </c>
      <c r="F1350" t="s">
        <v>12</v>
      </c>
      <c r="G1350" t="s">
        <v>432</v>
      </c>
      <c r="H1350" t="s">
        <v>433</v>
      </c>
      <c r="I1350" t="s">
        <v>434</v>
      </c>
      <c r="J1350" t="s">
        <v>442</v>
      </c>
      <c r="K1350" t="s">
        <v>444</v>
      </c>
    </row>
    <row r="1351" spans="1:11">
      <c r="A1351" t="s">
        <v>492</v>
      </c>
      <c r="B1351" s="2">
        <v>175816.6844</v>
      </c>
      <c r="C1351" t="s">
        <v>449</v>
      </c>
      <c r="D1351" t="s">
        <v>447</v>
      </c>
      <c r="E1351" t="s">
        <v>431</v>
      </c>
      <c r="F1351" t="s">
        <v>12</v>
      </c>
      <c r="G1351" t="s">
        <v>432</v>
      </c>
      <c r="H1351" t="s">
        <v>433</v>
      </c>
      <c r="I1351" t="s">
        <v>434</v>
      </c>
      <c r="J1351" t="s">
        <v>442</v>
      </c>
      <c r="K1351" t="s">
        <v>584</v>
      </c>
    </row>
    <row r="1352" spans="1:11">
      <c r="A1352" t="s">
        <v>492</v>
      </c>
      <c r="B1352" s="2">
        <v>0</v>
      </c>
      <c r="C1352" t="s">
        <v>465</v>
      </c>
      <c r="D1352" t="s">
        <v>430</v>
      </c>
      <c r="E1352" t="s">
        <v>431</v>
      </c>
      <c r="F1352" t="s">
        <v>430</v>
      </c>
      <c r="G1352" t="s">
        <v>432</v>
      </c>
      <c r="H1352" t="s">
        <v>433</v>
      </c>
      <c r="I1352" t="s">
        <v>434</v>
      </c>
      <c r="J1352" t="s">
        <v>435</v>
      </c>
    </row>
    <row r="1353" spans="1:11">
      <c r="A1353" t="s">
        <v>492</v>
      </c>
      <c r="B1353" s="2">
        <v>13.8428</v>
      </c>
      <c r="C1353" t="s">
        <v>471</v>
      </c>
      <c r="D1353" t="s">
        <v>440</v>
      </c>
      <c r="E1353" t="s">
        <v>431</v>
      </c>
      <c r="F1353" t="s">
        <v>441</v>
      </c>
      <c r="G1353" t="s">
        <v>432</v>
      </c>
      <c r="H1353" t="s">
        <v>433</v>
      </c>
      <c r="I1353" t="s">
        <v>434</v>
      </c>
      <c r="J1353" t="s">
        <v>435</v>
      </c>
    </row>
    <row r="1354" spans="1:11">
      <c r="A1354" t="s">
        <v>492</v>
      </c>
      <c r="B1354" s="2">
        <v>86076.543300000005</v>
      </c>
      <c r="C1354" t="s">
        <v>471</v>
      </c>
      <c r="D1354" t="s">
        <v>440</v>
      </c>
      <c r="E1354" t="s">
        <v>431</v>
      </c>
      <c r="F1354" t="s">
        <v>441</v>
      </c>
      <c r="G1354" t="s">
        <v>432</v>
      </c>
      <c r="H1354" t="s">
        <v>433</v>
      </c>
      <c r="I1354" t="s">
        <v>434</v>
      </c>
      <c r="J1354" t="s">
        <v>442</v>
      </c>
      <c r="K1354" t="s">
        <v>443</v>
      </c>
    </row>
    <row r="1355" spans="1:11">
      <c r="A1355" t="s">
        <v>492</v>
      </c>
      <c r="B1355" s="2">
        <v>181080.636</v>
      </c>
      <c r="C1355" t="s">
        <v>471</v>
      </c>
      <c r="D1355" t="s">
        <v>440</v>
      </c>
      <c r="E1355" t="s">
        <v>431</v>
      </c>
      <c r="F1355" t="s">
        <v>441</v>
      </c>
      <c r="G1355" t="s">
        <v>432</v>
      </c>
      <c r="H1355" t="s">
        <v>433</v>
      </c>
      <c r="I1355" t="s">
        <v>434</v>
      </c>
      <c r="J1355" t="s">
        <v>442</v>
      </c>
      <c r="K1355" t="s">
        <v>444</v>
      </c>
    </row>
    <row r="1356" spans="1:11">
      <c r="A1356" t="s">
        <v>492</v>
      </c>
      <c r="B1356" s="2">
        <v>301618.36320000002</v>
      </c>
      <c r="C1356" t="s">
        <v>471</v>
      </c>
      <c r="D1356" t="s">
        <v>440</v>
      </c>
      <c r="E1356" t="s">
        <v>431</v>
      </c>
      <c r="F1356" t="s">
        <v>441</v>
      </c>
      <c r="G1356" t="s">
        <v>432</v>
      </c>
      <c r="H1356" t="s">
        <v>433</v>
      </c>
      <c r="I1356" t="s">
        <v>434</v>
      </c>
      <c r="J1356" t="s">
        <v>442</v>
      </c>
      <c r="K1356" t="s">
        <v>584</v>
      </c>
    </row>
    <row r="1357" spans="1:11">
      <c r="A1357" t="s">
        <v>492</v>
      </c>
      <c r="B1357" s="2">
        <v>9.6969999999999992</v>
      </c>
      <c r="C1357" t="s">
        <v>472</v>
      </c>
      <c r="D1357" t="s">
        <v>447</v>
      </c>
      <c r="E1357" t="s">
        <v>431</v>
      </c>
      <c r="F1357" t="s">
        <v>12</v>
      </c>
      <c r="G1357" t="s">
        <v>432</v>
      </c>
      <c r="H1357" t="s">
        <v>433</v>
      </c>
      <c r="I1357" t="s">
        <v>434</v>
      </c>
      <c r="J1357" t="s">
        <v>435</v>
      </c>
    </row>
    <row r="1358" spans="1:11">
      <c r="A1358" t="s">
        <v>492</v>
      </c>
      <c r="B1358" s="2">
        <v>60093.193599999999</v>
      </c>
      <c r="C1358" t="s">
        <v>472</v>
      </c>
      <c r="D1358" t="s">
        <v>447</v>
      </c>
      <c r="E1358" t="s">
        <v>431</v>
      </c>
      <c r="F1358" t="s">
        <v>12</v>
      </c>
      <c r="G1358" t="s">
        <v>432</v>
      </c>
      <c r="H1358" t="s">
        <v>433</v>
      </c>
      <c r="I1358" t="s">
        <v>434</v>
      </c>
      <c r="J1358" t="s">
        <v>442</v>
      </c>
      <c r="K1358" t="s">
        <v>443</v>
      </c>
    </row>
    <row r="1359" spans="1:11">
      <c r="A1359" t="s">
        <v>492</v>
      </c>
      <c r="B1359" s="2">
        <v>126494.6969</v>
      </c>
      <c r="C1359" t="s">
        <v>472</v>
      </c>
      <c r="D1359" t="s">
        <v>447</v>
      </c>
      <c r="E1359" t="s">
        <v>431</v>
      </c>
      <c r="F1359" t="s">
        <v>12</v>
      </c>
      <c r="G1359" t="s">
        <v>432</v>
      </c>
      <c r="H1359" t="s">
        <v>433</v>
      </c>
      <c r="I1359" t="s">
        <v>434</v>
      </c>
      <c r="J1359" t="s">
        <v>442</v>
      </c>
      <c r="K1359" t="s">
        <v>444</v>
      </c>
    </row>
    <row r="1360" spans="1:11">
      <c r="A1360" t="s">
        <v>492</v>
      </c>
      <c r="B1360" s="2">
        <v>210824.20199999999</v>
      </c>
      <c r="C1360" t="s">
        <v>472</v>
      </c>
      <c r="D1360" t="s">
        <v>447</v>
      </c>
      <c r="E1360" t="s">
        <v>431</v>
      </c>
      <c r="F1360" t="s">
        <v>12</v>
      </c>
      <c r="G1360" t="s">
        <v>432</v>
      </c>
      <c r="H1360" t="s">
        <v>433</v>
      </c>
      <c r="I1360" t="s">
        <v>434</v>
      </c>
      <c r="J1360" t="s">
        <v>442</v>
      </c>
      <c r="K1360" t="s">
        <v>584</v>
      </c>
    </row>
    <row r="1361" spans="1:11">
      <c r="A1361" t="s">
        <v>492</v>
      </c>
      <c r="B1361" s="2">
        <v>9.3719999999999999</v>
      </c>
      <c r="C1361" t="s">
        <v>454</v>
      </c>
      <c r="D1361" t="s">
        <v>447</v>
      </c>
      <c r="E1361" t="s">
        <v>431</v>
      </c>
      <c r="F1361" t="s">
        <v>12</v>
      </c>
      <c r="G1361" t="s">
        <v>432</v>
      </c>
      <c r="H1361" t="s">
        <v>433</v>
      </c>
      <c r="I1361" t="s">
        <v>434</v>
      </c>
      <c r="J1361" t="s">
        <v>435</v>
      </c>
    </row>
    <row r="1362" spans="1:11">
      <c r="A1362" t="s">
        <v>492</v>
      </c>
      <c r="B1362" s="2">
        <v>58315.413200000003</v>
      </c>
      <c r="C1362" t="s">
        <v>454</v>
      </c>
      <c r="D1362" t="s">
        <v>447</v>
      </c>
      <c r="E1362" t="s">
        <v>431</v>
      </c>
      <c r="F1362" t="s">
        <v>12</v>
      </c>
      <c r="G1362" t="s">
        <v>432</v>
      </c>
      <c r="H1362" t="s">
        <v>433</v>
      </c>
      <c r="I1362" t="s">
        <v>434</v>
      </c>
      <c r="J1362" t="s">
        <v>442</v>
      </c>
      <c r="K1362" t="s">
        <v>443</v>
      </c>
    </row>
    <row r="1363" spans="1:11">
      <c r="A1363" t="s">
        <v>492</v>
      </c>
      <c r="B1363" s="2">
        <v>122640.49709999999</v>
      </c>
      <c r="C1363" t="s">
        <v>454</v>
      </c>
      <c r="D1363" t="s">
        <v>447</v>
      </c>
      <c r="E1363" t="s">
        <v>431</v>
      </c>
      <c r="F1363" t="s">
        <v>12</v>
      </c>
      <c r="G1363" t="s">
        <v>432</v>
      </c>
      <c r="H1363" t="s">
        <v>433</v>
      </c>
      <c r="I1363" t="s">
        <v>434</v>
      </c>
      <c r="J1363" t="s">
        <v>442</v>
      </c>
      <c r="K1363" t="s">
        <v>444</v>
      </c>
    </row>
    <row r="1364" spans="1:11">
      <c r="A1364" t="s">
        <v>492</v>
      </c>
      <c r="B1364" s="2">
        <v>204400.8285</v>
      </c>
      <c r="C1364" t="s">
        <v>454</v>
      </c>
      <c r="D1364" t="s">
        <v>447</v>
      </c>
      <c r="E1364" t="s">
        <v>431</v>
      </c>
      <c r="F1364" t="s">
        <v>12</v>
      </c>
      <c r="G1364" t="s">
        <v>432</v>
      </c>
      <c r="H1364" t="s">
        <v>433</v>
      </c>
      <c r="I1364" t="s">
        <v>434</v>
      </c>
      <c r="J1364" t="s">
        <v>442</v>
      </c>
      <c r="K1364" t="s">
        <v>584</v>
      </c>
    </row>
    <row r="1365" spans="1:11">
      <c r="A1365" t="s">
        <v>492</v>
      </c>
      <c r="B1365" s="2">
        <v>9.5403000000000002</v>
      </c>
      <c r="C1365" t="s">
        <v>475</v>
      </c>
      <c r="D1365" t="s">
        <v>451</v>
      </c>
      <c r="E1365" t="s">
        <v>431</v>
      </c>
      <c r="F1365" t="s">
        <v>381</v>
      </c>
      <c r="G1365" t="s">
        <v>432</v>
      </c>
      <c r="H1365" t="s">
        <v>433</v>
      </c>
      <c r="I1365" t="s">
        <v>434</v>
      </c>
      <c r="J1365" t="s">
        <v>435</v>
      </c>
    </row>
    <row r="1366" spans="1:11">
      <c r="A1366" t="s">
        <v>492</v>
      </c>
      <c r="B1366" s="2">
        <v>59181.4663</v>
      </c>
      <c r="C1366" t="s">
        <v>475</v>
      </c>
      <c r="D1366" t="s">
        <v>451</v>
      </c>
      <c r="E1366" t="s">
        <v>431</v>
      </c>
      <c r="F1366" t="s">
        <v>381</v>
      </c>
      <c r="G1366" t="s">
        <v>432</v>
      </c>
      <c r="H1366" t="s">
        <v>433</v>
      </c>
      <c r="I1366" t="s">
        <v>434</v>
      </c>
      <c r="J1366" t="s">
        <v>442</v>
      </c>
      <c r="K1366" t="s">
        <v>443</v>
      </c>
    </row>
    <row r="1367" spans="1:11">
      <c r="A1367" t="s">
        <v>492</v>
      </c>
      <c r="B1367" s="2">
        <v>124459.55989999999</v>
      </c>
      <c r="C1367" t="s">
        <v>475</v>
      </c>
      <c r="D1367" t="s">
        <v>451</v>
      </c>
      <c r="E1367" t="s">
        <v>431</v>
      </c>
      <c r="F1367" t="s">
        <v>381</v>
      </c>
      <c r="G1367" t="s">
        <v>432</v>
      </c>
      <c r="H1367" t="s">
        <v>433</v>
      </c>
      <c r="I1367" t="s">
        <v>434</v>
      </c>
      <c r="J1367" t="s">
        <v>442</v>
      </c>
      <c r="K1367" t="s">
        <v>444</v>
      </c>
    </row>
    <row r="1368" spans="1:11">
      <c r="A1368" t="s">
        <v>492</v>
      </c>
      <c r="B1368" s="2">
        <v>8.0915999999999997</v>
      </c>
      <c r="C1368" t="s">
        <v>484</v>
      </c>
      <c r="D1368" t="s">
        <v>451</v>
      </c>
      <c r="E1368" t="s">
        <v>431</v>
      </c>
      <c r="F1368" t="s">
        <v>381</v>
      </c>
      <c r="G1368" t="s">
        <v>432</v>
      </c>
      <c r="H1368" t="s">
        <v>433</v>
      </c>
      <c r="I1368" t="s">
        <v>434</v>
      </c>
      <c r="J1368" t="s">
        <v>435</v>
      </c>
    </row>
    <row r="1369" spans="1:11">
      <c r="A1369" t="s">
        <v>492</v>
      </c>
      <c r="B1369" s="2">
        <v>50194.189100000003</v>
      </c>
      <c r="C1369" t="s">
        <v>484</v>
      </c>
      <c r="D1369" t="s">
        <v>451</v>
      </c>
      <c r="E1369" t="s">
        <v>431</v>
      </c>
      <c r="F1369" t="s">
        <v>381</v>
      </c>
      <c r="G1369" t="s">
        <v>432</v>
      </c>
      <c r="H1369" t="s">
        <v>433</v>
      </c>
      <c r="I1369" t="s">
        <v>434</v>
      </c>
      <c r="J1369" t="s">
        <v>442</v>
      </c>
      <c r="K1369" t="s">
        <v>443</v>
      </c>
    </row>
    <row r="1370" spans="1:11">
      <c r="A1370" t="s">
        <v>492</v>
      </c>
      <c r="B1370" s="2">
        <v>105560.9813</v>
      </c>
      <c r="C1370" t="s">
        <v>484</v>
      </c>
      <c r="D1370" t="s">
        <v>451</v>
      </c>
      <c r="E1370" t="s">
        <v>431</v>
      </c>
      <c r="F1370" t="s">
        <v>381</v>
      </c>
      <c r="G1370" t="s">
        <v>432</v>
      </c>
      <c r="H1370" t="s">
        <v>433</v>
      </c>
      <c r="I1370" t="s">
        <v>434</v>
      </c>
      <c r="J1370" t="s">
        <v>442</v>
      </c>
      <c r="K1370" t="s">
        <v>444</v>
      </c>
    </row>
    <row r="1371" spans="1:11">
      <c r="A1371" t="s">
        <v>492</v>
      </c>
      <c r="B1371" s="2">
        <v>0</v>
      </c>
      <c r="C1371" t="s">
        <v>462</v>
      </c>
      <c r="D1371" t="s">
        <v>439</v>
      </c>
      <c r="E1371" t="s">
        <v>431</v>
      </c>
      <c r="F1371" t="s">
        <v>439</v>
      </c>
      <c r="G1371" t="s">
        <v>432</v>
      </c>
      <c r="H1371" t="s">
        <v>433</v>
      </c>
      <c r="I1371" t="s">
        <v>434</v>
      </c>
      <c r="J1371" t="s">
        <v>435</v>
      </c>
    </row>
    <row r="1372" spans="1:11">
      <c r="A1372" t="s">
        <v>492</v>
      </c>
      <c r="B1372" s="2">
        <v>0</v>
      </c>
      <c r="C1372" t="s">
        <v>472</v>
      </c>
      <c r="D1372" t="s">
        <v>470</v>
      </c>
      <c r="E1372" t="s">
        <v>431</v>
      </c>
      <c r="F1372" t="s">
        <v>470</v>
      </c>
      <c r="G1372" t="s">
        <v>432</v>
      </c>
      <c r="H1372" t="s">
        <v>433</v>
      </c>
      <c r="I1372" t="s">
        <v>434</v>
      </c>
      <c r="J1372" t="s">
        <v>435</v>
      </c>
    </row>
    <row r="1373" spans="1:11">
      <c r="A1373" t="s">
        <v>492</v>
      </c>
      <c r="B1373" s="2">
        <v>13.1225</v>
      </c>
      <c r="C1373" t="s">
        <v>465</v>
      </c>
      <c r="D1373" t="s">
        <v>440</v>
      </c>
      <c r="E1373" t="s">
        <v>431</v>
      </c>
      <c r="F1373" t="s">
        <v>441</v>
      </c>
      <c r="G1373" t="s">
        <v>432</v>
      </c>
      <c r="H1373" t="s">
        <v>433</v>
      </c>
      <c r="I1373" t="s">
        <v>434</v>
      </c>
      <c r="J1373" t="s">
        <v>435</v>
      </c>
    </row>
    <row r="1374" spans="1:11">
      <c r="A1374" t="s">
        <v>492</v>
      </c>
      <c r="B1374" s="2">
        <v>81577.634600000005</v>
      </c>
      <c r="C1374" t="s">
        <v>465</v>
      </c>
      <c r="D1374" t="s">
        <v>440</v>
      </c>
      <c r="E1374" t="s">
        <v>431</v>
      </c>
      <c r="F1374" t="s">
        <v>441</v>
      </c>
      <c r="G1374" t="s">
        <v>432</v>
      </c>
      <c r="H1374" t="s">
        <v>433</v>
      </c>
      <c r="I1374" t="s">
        <v>434</v>
      </c>
      <c r="J1374" t="s">
        <v>442</v>
      </c>
      <c r="K1374" t="s">
        <v>443</v>
      </c>
    </row>
    <row r="1375" spans="1:11">
      <c r="A1375" t="s">
        <v>492</v>
      </c>
      <c r="B1375" s="2">
        <v>171617.29310000001</v>
      </c>
      <c r="C1375" t="s">
        <v>465</v>
      </c>
      <c r="D1375" t="s">
        <v>440</v>
      </c>
      <c r="E1375" t="s">
        <v>431</v>
      </c>
      <c r="F1375" t="s">
        <v>441</v>
      </c>
      <c r="G1375" t="s">
        <v>432</v>
      </c>
      <c r="H1375" t="s">
        <v>433</v>
      </c>
      <c r="I1375" t="s">
        <v>434</v>
      </c>
      <c r="J1375" t="s">
        <v>442</v>
      </c>
      <c r="K1375" t="s">
        <v>444</v>
      </c>
    </row>
    <row r="1376" spans="1:11">
      <c r="A1376" t="s">
        <v>492</v>
      </c>
      <c r="B1376" s="2">
        <v>286028.52899999998</v>
      </c>
      <c r="C1376" t="s">
        <v>465</v>
      </c>
      <c r="D1376" t="s">
        <v>440</v>
      </c>
      <c r="E1376" t="s">
        <v>431</v>
      </c>
      <c r="F1376" t="s">
        <v>441</v>
      </c>
      <c r="G1376" t="s">
        <v>432</v>
      </c>
      <c r="H1376" t="s">
        <v>433</v>
      </c>
      <c r="I1376" t="s">
        <v>434</v>
      </c>
      <c r="J1376" t="s">
        <v>442</v>
      </c>
      <c r="K1376" t="s">
        <v>584</v>
      </c>
    </row>
    <row r="1377" spans="1:11">
      <c r="A1377" t="s">
        <v>492</v>
      </c>
      <c r="B1377" s="2">
        <v>8.8010999999999999</v>
      </c>
      <c r="C1377" t="s">
        <v>488</v>
      </c>
      <c r="D1377" t="s">
        <v>451</v>
      </c>
      <c r="E1377" t="s">
        <v>431</v>
      </c>
      <c r="F1377" t="s">
        <v>381</v>
      </c>
      <c r="G1377" t="s">
        <v>432</v>
      </c>
      <c r="H1377" t="s">
        <v>433</v>
      </c>
      <c r="I1377" t="s">
        <v>434</v>
      </c>
      <c r="J1377" t="s">
        <v>435</v>
      </c>
    </row>
    <row r="1378" spans="1:11">
      <c r="A1378" t="s">
        <v>492</v>
      </c>
      <c r="B1378" s="2">
        <v>54629.856599999999</v>
      </c>
      <c r="C1378" t="s">
        <v>488</v>
      </c>
      <c r="D1378" t="s">
        <v>451</v>
      </c>
      <c r="E1378" t="s">
        <v>431</v>
      </c>
      <c r="F1378" t="s">
        <v>381</v>
      </c>
      <c r="G1378" t="s">
        <v>432</v>
      </c>
      <c r="H1378" t="s">
        <v>433</v>
      </c>
      <c r="I1378" t="s">
        <v>434</v>
      </c>
      <c r="J1378" t="s">
        <v>442</v>
      </c>
      <c r="K1378" t="s">
        <v>443</v>
      </c>
    </row>
    <row r="1379" spans="1:11">
      <c r="A1379" t="s">
        <v>492</v>
      </c>
      <c r="B1379" s="2">
        <v>114953.1779</v>
      </c>
      <c r="C1379" t="s">
        <v>488</v>
      </c>
      <c r="D1379" t="s">
        <v>451</v>
      </c>
      <c r="E1379" t="s">
        <v>431</v>
      </c>
      <c r="F1379" t="s">
        <v>381</v>
      </c>
      <c r="G1379" t="s">
        <v>432</v>
      </c>
      <c r="H1379" t="s">
        <v>433</v>
      </c>
      <c r="I1379" t="s">
        <v>434</v>
      </c>
      <c r="J1379" t="s">
        <v>442</v>
      </c>
      <c r="K1379" t="s">
        <v>444</v>
      </c>
    </row>
    <row r="1380" spans="1:11">
      <c r="A1380" t="s">
        <v>492</v>
      </c>
      <c r="B1380" s="2">
        <v>0</v>
      </c>
      <c r="C1380" t="s">
        <v>449</v>
      </c>
      <c r="D1380" t="s">
        <v>458</v>
      </c>
      <c r="E1380" t="s">
        <v>431</v>
      </c>
      <c r="F1380" t="s">
        <v>458</v>
      </c>
      <c r="G1380" t="s">
        <v>432</v>
      </c>
      <c r="H1380" t="s">
        <v>433</v>
      </c>
      <c r="I1380" t="s">
        <v>434</v>
      </c>
      <c r="J1380" t="s">
        <v>435</v>
      </c>
    </row>
    <row r="1381" spans="1:11">
      <c r="A1381" t="s">
        <v>492</v>
      </c>
      <c r="B1381" s="2">
        <v>11.611800000000001</v>
      </c>
      <c r="C1381" t="s">
        <v>464</v>
      </c>
      <c r="D1381" t="s">
        <v>440</v>
      </c>
      <c r="E1381" t="s">
        <v>431</v>
      </c>
      <c r="F1381" t="s">
        <v>441</v>
      </c>
      <c r="G1381" t="s">
        <v>432</v>
      </c>
      <c r="H1381" t="s">
        <v>433</v>
      </c>
      <c r="I1381" t="s">
        <v>434</v>
      </c>
      <c r="J1381" t="s">
        <v>435</v>
      </c>
    </row>
    <row r="1382" spans="1:11">
      <c r="A1382" t="s">
        <v>492</v>
      </c>
      <c r="B1382" s="2">
        <v>72192.464800000002</v>
      </c>
      <c r="C1382" t="s">
        <v>464</v>
      </c>
      <c r="D1382" t="s">
        <v>440</v>
      </c>
      <c r="E1382" t="s">
        <v>431</v>
      </c>
      <c r="F1382" t="s">
        <v>441</v>
      </c>
      <c r="G1382" t="s">
        <v>432</v>
      </c>
      <c r="H1382" t="s">
        <v>433</v>
      </c>
      <c r="I1382" t="s">
        <v>434</v>
      </c>
      <c r="J1382" t="s">
        <v>442</v>
      </c>
      <c r="K1382" t="s">
        <v>443</v>
      </c>
    </row>
    <row r="1383" spans="1:11">
      <c r="A1383" t="s">
        <v>492</v>
      </c>
      <c r="B1383" s="2">
        <v>151760.43460000001</v>
      </c>
      <c r="C1383" t="s">
        <v>464</v>
      </c>
      <c r="D1383" t="s">
        <v>440</v>
      </c>
      <c r="E1383" t="s">
        <v>431</v>
      </c>
      <c r="F1383" t="s">
        <v>441</v>
      </c>
      <c r="G1383" t="s">
        <v>432</v>
      </c>
      <c r="H1383" t="s">
        <v>433</v>
      </c>
      <c r="I1383" t="s">
        <v>434</v>
      </c>
      <c r="J1383" t="s">
        <v>442</v>
      </c>
      <c r="K1383" t="s">
        <v>444</v>
      </c>
    </row>
    <row r="1384" spans="1:11">
      <c r="A1384" t="s">
        <v>492</v>
      </c>
      <c r="B1384" s="2">
        <v>252934.0577</v>
      </c>
      <c r="C1384" t="s">
        <v>464</v>
      </c>
      <c r="D1384" t="s">
        <v>440</v>
      </c>
      <c r="E1384" t="s">
        <v>431</v>
      </c>
      <c r="F1384" t="s">
        <v>441</v>
      </c>
      <c r="G1384" t="s">
        <v>432</v>
      </c>
      <c r="H1384" t="s">
        <v>433</v>
      </c>
      <c r="I1384" t="s">
        <v>434</v>
      </c>
      <c r="J1384" t="s">
        <v>442</v>
      </c>
      <c r="K1384" t="s">
        <v>584</v>
      </c>
    </row>
    <row r="1385" spans="1:11">
      <c r="A1385" t="s">
        <v>492</v>
      </c>
      <c r="B1385" s="2">
        <v>0</v>
      </c>
      <c r="C1385" t="s">
        <v>481</v>
      </c>
      <c r="D1385" t="s">
        <v>439</v>
      </c>
      <c r="E1385" t="s">
        <v>431</v>
      </c>
      <c r="F1385" t="s">
        <v>439</v>
      </c>
      <c r="G1385" t="s">
        <v>432</v>
      </c>
      <c r="H1385" t="s">
        <v>433</v>
      </c>
      <c r="I1385" t="s">
        <v>434</v>
      </c>
      <c r="J1385" t="s">
        <v>435</v>
      </c>
    </row>
    <row r="1386" spans="1:11">
      <c r="A1386" t="s">
        <v>492</v>
      </c>
      <c r="B1386" s="2">
        <v>0</v>
      </c>
      <c r="C1386" t="s">
        <v>488</v>
      </c>
      <c r="D1386" t="s">
        <v>439</v>
      </c>
      <c r="E1386" t="s">
        <v>431</v>
      </c>
      <c r="F1386" t="s">
        <v>439</v>
      </c>
      <c r="G1386" t="s">
        <v>432</v>
      </c>
      <c r="H1386" t="s">
        <v>433</v>
      </c>
      <c r="I1386" t="s">
        <v>434</v>
      </c>
      <c r="J1386" t="s">
        <v>435</v>
      </c>
    </row>
    <row r="1387" spans="1:11">
      <c r="A1387" t="s">
        <v>492</v>
      </c>
      <c r="B1387" s="2">
        <v>0</v>
      </c>
      <c r="C1387" t="s">
        <v>456</v>
      </c>
      <c r="D1387" t="s">
        <v>439</v>
      </c>
      <c r="E1387" t="s">
        <v>431</v>
      </c>
      <c r="F1387" t="s">
        <v>439</v>
      </c>
      <c r="G1387" t="s">
        <v>432</v>
      </c>
      <c r="H1387" t="s">
        <v>433</v>
      </c>
      <c r="I1387" t="s">
        <v>434</v>
      </c>
      <c r="J1387" t="s">
        <v>435</v>
      </c>
    </row>
    <row r="1388" spans="1:11">
      <c r="A1388" t="s">
        <v>492</v>
      </c>
      <c r="B1388" s="2">
        <v>0</v>
      </c>
      <c r="C1388" t="s">
        <v>480</v>
      </c>
      <c r="D1388" t="s">
        <v>439</v>
      </c>
      <c r="E1388" t="s">
        <v>431</v>
      </c>
      <c r="F1388" t="s">
        <v>439</v>
      </c>
      <c r="G1388" t="s">
        <v>432</v>
      </c>
      <c r="H1388" t="s">
        <v>433</v>
      </c>
      <c r="I1388" t="s">
        <v>434</v>
      </c>
      <c r="J1388" t="s">
        <v>435</v>
      </c>
    </row>
    <row r="1389" spans="1:11">
      <c r="A1389" t="s">
        <v>492</v>
      </c>
      <c r="B1389" s="2">
        <v>13.4739</v>
      </c>
      <c r="C1389" t="s">
        <v>454</v>
      </c>
      <c r="D1389" t="s">
        <v>440</v>
      </c>
      <c r="E1389" t="s">
        <v>431</v>
      </c>
      <c r="F1389" t="s">
        <v>441</v>
      </c>
      <c r="G1389" t="s">
        <v>432</v>
      </c>
      <c r="H1389" t="s">
        <v>433</v>
      </c>
      <c r="I1389" t="s">
        <v>434</v>
      </c>
      <c r="J1389" t="s">
        <v>435</v>
      </c>
    </row>
    <row r="1390" spans="1:11">
      <c r="A1390" t="s">
        <v>492</v>
      </c>
      <c r="B1390" s="2">
        <v>83769.117800000007</v>
      </c>
      <c r="C1390" t="s">
        <v>454</v>
      </c>
      <c r="D1390" t="s">
        <v>440</v>
      </c>
      <c r="E1390" t="s">
        <v>431</v>
      </c>
      <c r="F1390" t="s">
        <v>441</v>
      </c>
      <c r="G1390" t="s">
        <v>432</v>
      </c>
      <c r="H1390" t="s">
        <v>433</v>
      </c>
      <c r="I1390" t="s">
        <v>434</v>
      </c>
      <c r="J1390" t="s">
        <v>442</v>
      </c>
      <c r="K1390" t="s">
        <v>443</v>
      </c>
    </row>
    <row r="1391" spans="1:11">
      <c r="A1391" t="s">
        <v>492</v>
      </c>
      <c r="B1391" s="2">
        <v>176123.2286</v>
      </c>
      <c r="C1391" t="s">
        <v>454</v>
      </c>
      <c r="D1391" t="s">
        <v>440</v>
      </c>
      <c r="E1391" t="s">
        <v>431</v>
      </c>
      <c r="F1391" t="s">
        <v>441</v>
      </c>
      <c r="G1391" t="s">
        <v>432</v>
      </c>
      <c r="H1391" t="s">
        <v>433</v>
      </c>
      <c r="I1391" t="s">
        <v>434</v>
      </c>
      <c r="J1391" t="s">
        <v>442</v>
      </c>
      <c r="K1391" t="s">
        <v>444</v>
      </c>
    </row>
    <row r="1392" spans="1:11">
      <c r="A1392" t="s">
        <v>492</v>
      </c>
      <c r="B1392" s="2">
        <v>293539.29989999998</v>
      </c>
      <c r="C1392" t="s">
        <v>454</v>
      </c>
      <c r="D1392" t="s">
        <v>440</v>
      </c>
      <c r="E1392" t="s">
        <v>431</v>
      </c>
      <c r="F1392" t="s">
        <v>441</v>
      </c>
      <c r="G1392" t="s">
        <v>432</v>
      </c>
      <c r="H1392" t="s">
        <v>433</v>
      </c>
      <c r="I1392" t="s">
        <v>434</v>
      </c>
      <c r="J1392" t="s">
        <v>442</v>
      </c>
      <c r="K1392" t="s">
        <v>584</v>
      </c>
    </row>
    <row r="1393" spans="1:11">
      <c r="A1393" t="s">
        <v>492</v>
      </c>
      <c r="B1393" s="2">
        <v>8.8010999999999999</v>
      </c>
      <c r="C1393" t="s">
        <v>445</v>
      </c>
      <c r="D1393" t="s">
        <v>451</v>
      </c>
      <c r="E1393" t="s">
        <v>431</v>
      </c>
      <c r="F1393" t="s">
        <v>381</v>
      </c>
      <c r="G1393" t="s">
        <v>432</v>
      </c>
      <c r="H1393" t="s">
        <v>433</v>
      </c>
      <c r="I1393" t="s">
        <v>434</v>
      </c>
      <c r="J1393" t="s">
        <v>435</v>
      </c>
    </row>
    <row r="1394" spans="1:11">
      <c r="A1394" t="s">
        <v>492</v>
      </c>
      <c r="B1394" s="2">
        <v>54629.856599999999</v>
      </c>
      <c r="C1394" t="s">
        <v>445</v>
      </c>
      <c r="D1394" t="s">
        <v>451</v>
      </c>
      <c r="E1394" t="s">
        <v>431</v>
      </c>
      <c r="F1394" t="s">
        <v>381</v>
      </c>
      <c r="G1394" t="s">
        <v>432</v>
      </c>
      <c r="H1394" t="s">
        <v>433</v>
      </c>
      <c r="I1394" t="s">
        <v>434</v>
      </c>
      <c r="J1394" t="s">
        <v>442</v>
      </c>
      <c r="K1394" t="s">
        <v>443</v>
      </c>
    </row>
    <row r="1395" spans="1:11">
      <c r="A1395" t="s">
        <v>492</v>
      </c>
      <c r="B1395" s="2">
        <v>114953.1779</v>
      </c>
      <c r="C1395" t="s">
        <v>445</v>
      </c>
      <c r="D1395" t="s">
        <v>451</v>
      </c>
      <c r="E1395" t="s">
        <v>431</v>
      </c>
      <c r="F1395" t="s">
        <v>381</v>
      </c>
      <c r="G1395" t="s">
        <v>432</v>
      </c>
      <c r="H1395" t="s">
        <v>433</v>
      </c>
      <c r="I1395" t="s">
        <v>434</v>
      </c>
      <c r="J1395" t="s">
        <v>442</v>
      </c>
      <c r="K1395" t="s">
        <v>444</v>
      </c>
    </row>
    <row r="1396" spans="1:11">
      <c r="A1396" t="s">
        <v>492</v>
      </c>
      <c r="B1396" s="2">
        <v>0</v>
      </c>
      <c r="C1396" t="s">
        <v>453</v>
      </c>
      <c r="D1396" t="s">
        <v>458</v>
      </c>
      <c r="E1396" t="s">
        <v>431</v>
      </c>
      <c r="F1396" t="s">
        <v>458</v>
      </c>
      <c r="G1396" t="s">
        <v>432</v>
      </c>
      <c r="H1396" t="s">
        <v>433</v>
      </c>
      <c r="I1396" t="s">
        <v>434</v>
      </c>
      <c r="J1396" t="s">
        <v>435</v>
      </c>
    </row>
    <row r="1397" spans="1:11">
      <c r="A1397" t="s">
        <v>492</v>
      </c>
      <c r="B1397" s="2">
        <v>0</v>
      </c>
      <c r="C1397" t="s">
        <v>471</v>
      </c>
      <c r="D1397" t="s">
        <v>458</v>
      </c>
      <c r="E1397" t="s">
        <v>431</v>
      </c>
      <c r="F1397" t="s">
        <v>458</v>
      </c>
      <c r="G1397" t="s">
        <v>432</v>
      </c>
      <c r="H1397" t="s">
        <v>433</v>
      </c>
      <c r="I1397" t="s">
        <v>434</v>
      </c>
      <c r="J1397" t="s">
        <v>435</v>
      </c>
    </row>
    <row r="1398" spans="1:11">
      <c r="A1398" t="s">
        <v>492</v>
      </c>
      <c r="B1398" s="2">
        <v>0</v>
      </c>
      <c r="C1398" t="s">
        <v>455</v>
      </c>
      <c r="D1398" t="s">
        <v>439</v>
      </c>
      <c r="E1398" t="s">
        <v>431</v>
      </c>
      <c r="F1398" t="s">
        <v>439</v>
      </c>
      <c r="G1398" t="s">
        <v>432</v>
      </c>
      <c r="H1398" t="s">
        <v>433</v>
      </c>
      <c r="I1398" t="s">
        <v>434</v>
      </c>
      <c r="J1398" t="s">
        <v>435</v>
      </c>
    </row>
    <row r="1399" spans="1:11">
      <c r="A1399" t="s">
        <v>492</v>
      </c>
      <c r="B1399" s="2">
        <v>0</v>
      </c>
      <c r="C1399" t="s">
        <v>455</v>
      </c>
      <c r="D1399" t="s">
        <v>430</v>
      </c>
      <c r="E1399" t="s">
        <v>431</v>
      </c>
      <c r="F1399" t="s">
        <v>430</v>
      </c>
      <c r="G1399" t="s">
        <v>432</v>
      </c>
      <c r="H1399" t="s">
        <v>433</v>
      </c>
      <c r="I1399" t="s">
        <v>434</v>
      </c>
      <c r="J1399" t="s">
        <v>435</v>
      </c>
    </row>
    <row r="1400" spans="1:11">
      <c r="A1400" t="s">
        <v>492</v>
      </c>
      <c r="B1400" s="2">
        <v>8.0983999999999998</v>
      </c>
      <c r="C1400" t="s">
        <v>429</v>
      </c>
      <c r="D1400" t="s">
        <v>451</v>
      </c>
      <c r="E1400" t="s">
        <v>431</v>
      </c>
      <c r="F1400" t="s">
        <v>381</v>
      </c>
      <c r="G1400" t="s">
        <v>432</v>
      </c>
      <c r="H1400" t="s">
        <v>433</v>
      </c>
      <c r="I1400" t="s">
        <v>434</v>
      </c>
      <c r="J1400" t="s">
        <v>435</v>
      </c>
    </row>
    <row r="1401" spans="1:11">
      <c r="A1401" t="s">
        <v>492</v>
      </c>
      <c r="B1401" s="2">
        <v>50320.671499999997</v>
      </c>
      <c r="C1401" t="s">
        <v>429</v>
      </c>
      <c r="D1401" t="s">
        <v>451</v>
      </c>
      <c r="E1401" t="s">
        <v>431</v>
      </c>
      <c r="F1401" t="s">
        <v>381</v>
      </c>
      <c r="G1401" t="s">
        <v>432</v>
      </c>
      <c r="H1401" t="s">
        <v>433</v>
      </c>
      <c r="I1401" t="s">
        <v>434</v>
      </c>
      <c r="J1401" t="s">
        <v>442</v>
      </c>
      <c r="K1401" t="s">
        <v>443</v>
      </c>
    </row>
    <row r="1402" spans="1:11">
      <c r="A1402" t="s">
        <v>492</v>
      </c>
      <c r="B1402" s="2">
        <v>105719.9627</v>
      </c>
      <c r="C1402" t="s">
        <v>429</v>
      </c>
      <c r="D1402" t="s">
        <v>451</v>
      </c>
      <c r="E1402" t="s">
        <v>431</v>
      </c>
      <c r="F1402" t="s">
        <v>381</v>
      </c>
      <c r="G1402" t="s">
        <v>432</v>
      </c>
      <c r="H1402" t="s">
        <v>433</v>
      </c>
      <c r="I1402" t="s">
        <v>434</v>
      </c>
      <c r="J1402" t="s">
        <v>442</v>
      </c>
      <c r="K1402" t="s">
        <v>444</v>
      </c>
    </row>
    <row r="1403" spans="1:11">
      <c r="A1403" t="s">
        <v>492</v>
      </c>
      <c r="B1403" s="2">
        <v>0</v>
      </c>
      <c r="C1403" t="s">
        <v>463</v>
      </c>
      <c r="D1403" t="s">
        <v>430</v>
      </c>
      <c r="E1403" t="s">
        <v>431</v>
      </c>
      <c r="F1403" t="s">
        <v>430</v>
      </c>
      <c r="G1403" t="s">
        <v>432</v>
      </c>
      <c r="H1403" t="s">
        <v>433</v>
      </c>
      <c r="I1403" t="s">
        <v>434</v>
      </c>
      <c r="J1403" t="s">
        <v>435</v>
      </c>
    </row>
    <row r="1404" spans="1:11">
      <c r="A1404" t="s">
        <v>492</v>
      </c>
      <c r="B1404" s="2">
        <v>9.1788000000000007</v>
      </c>
      <c r="C1404" t="s">
        <v>485</v>
      </c>
      <c r="D1404" t="s">
        <v>451</v>
      </c>
      <c r="E1404" t="s">
        <v>431</v>
      </c>
      <c r="F1404" t="s">
        <v>381</v>
      </c>
      <c r="G1404" t="s">
        <v>432</v>
      </c>
      <c r="H1404" t="s">
        <v>433</v>
      </c>
      <c r="I1404" t="s">
        <v>434</v>
      </c>
      <c r="J1404" t="s">
        <v>435</v>
      </c>
    </row>
    <row r="1405" spans="1:11">
      <c r="A1405" t="s">
        <v>492</v>
      </c>
      <c r="B1405" s="2">
        <v>56938.160400000001</v>
      </c>
      <c r="C1405" t="s">
        <v>485</v>
      </c>
      <c r="D1405" t="s">
        <v>451</v>
      </c>
      <c r="E1405" t="s">
        <v>431</v>
      </c>
      <c r="F1405" t="s">
        <v>381</v>
      </c>
      <c r="G1405" t="s">
        <v>432</v>
      </c>
      <c r="H1405" t="s">
        <v>433</v>
      </c>
      <c r="I1405" t="s">
        <v>434</v>
      </c>
      <c r="J1405" t="s">
        <v>442</v>
      </c>
      <c r="K1405" t="s">
        <v>443</v>
      </c>
    </row>
    <row r="1406" spans="1:11">
      <c r="A1406" t="s">
        <v>492</v>
      </c>
      <c r="B1406" s="2">
        <v>119755.1173</v>
      </c>
      <c r="C1406" t="s">
        <v>485</v>
      </c>
      <c r="D1406" t="s">
        <v>451</v>
      </c>
      <c r="E1406" t="s">
        <v>431</v>
      </c>
      <c r="F1406" t="s">
        <v>381</v>
      </c>
      <c r="G1406" t="s">
        <v>432</v>
      </c>
      <c r="H1406" t="s">
        <v>433</v>
      </c>
      <c r="I1406" t="s">
        <v>434</v>
      </c>
      <c r="J1406" t="s">
        <v>442</v>
      </c>
      <c r="K1406" t="s">
        <v>444</v>
      </c>
    </row>
    <row r="1407" spans="1:11">
      <c r="A1407" t="s">
        <v>493</v>
      </c>
      <c r="B1407" s="2">
        <v>0</v>
      </c>
      <c r="C1407" t="s">
        <v>429</v>
      </c>
      <c r="D1407" t="s">
        <v>430</v>
      </c>
      <c r="E1407" t="s">
        <v>431</v>
      </c>
      <c r="F1407" t="s">
        <v>430</v>
      </c>
      <c r="G1407" t="s">
        <v>432</v>
      </c>
      <c r="H1407" t="s">
        <v>433</v>
      </c>
      <c r="I1407" t="s">
        <v>434</v>
      </c>
      <c r="J1407" t="s">
        <v>435</v>
      </c>
    </row>
    <row r="1408" spans="1:11">
      <c r="A1408" t="s">
        <v>493</v>
      </c>
      <c r="B1408" s="2">
        <v>0</v>
      </c>
      <c r="C1408" t="s">
        <v>436</v>
      </c>
      <c r="D1408" t="s">
        <v>437</v>
      </c>
      <c r="E1408" t="s">
        <v>431</v>
      </c>
      <c r="F1408" t="s">
        <v>437</v>
      </c>
      <c r="G1408" t="s">
        <v>432</v>
      </c>
      <c r="H1408" t="s">
        <v>433</v>
      </c>
      <c r="I1408" t="s">
        <v>434</v>
      </c>
      <c r="J1408" t="s">
        <v>435</v>
      </c>
    </row>
    <row r="1409" spans="1:11">
      <c r="A1409" t="s">
        <v>493</v>
      </c>
      <c r="B1409" s="2">
        <v>0</v>
      </c>
      <c r="C1409" t="s">
        <v>438</v>
      </c>
      <c r="D1409" t="s">
        <v>439</v>
      </c>
      <c r="E1409" t="s">
        <v>431</v>
      </c>
      <c r="F1409" t="s">
        <v>439</v>
      </c>
      <c r="G1409" t="s">
        <v>432</v>
      </c>
      <c r="H1409" t="s">
        <v>433</v>
      </c>
      <c r="I1409" t="s">
        <v>434</v>
      </c>
      <c r="J1409" t="s">
        <v>435</v>
      </c>
    </row>
    <row r="1410" spans="1:11">
      <c r="A1410" t="s">
        <v>493</v>
      </c>
      <c r="B1410" s="2">
        <v>112.72020000000001</v>
      </c>
      <c r="C1410" t="s">
        <v>50</v>
      </c>
      <c r="D1410" t="s">
        <v>440</v>
      </c>
      <c r="E1410" t="s">
        <v>431</v>
      </c>
      <c r="F1410" t="s">
        <v>441</v>
      </c>
      <c r="G1410" t="s">
        <v>432</v>
      </c>
      <c r="H1410" t="s">
        <v>433</v>
      </c>
      <c r="I1410" t="s">
        <v>434</v>
      </c>
      <c r="J1410" t="s">
        <v>435</v>
      </c>
    </row>
    <row r="1411" spans="1:11">
      <c r="A1411" t="s">
        <v>493</v>
      </c>
      <c r="B1411" s="2">
        <v>700796.65859999997</v>
      </c>
      <c r="C1411" t="s">
        <v>50</v>
      </c>
      <c r="D1411" t="s">
        <v>440</v>
      </c>
      <c r="E1411" t="s">
        <v>431</v>
      </c>
      <c r="F1411" t="s">
        <v>441</v>
      </c>
      <c r="G1411" t="s">
        <v>432</v>
      </c>
      <c r="H1411" t="s">
        <v>433</v>
      </c>
      <c r="I1411" t="s">
        <v>434</v>
      </c>
      <c r="J1411" t="s">
        <v>442</v>
      </c>
      <c r="K1411" t="s">
        <v>443</v>
      </c>
    </row>
    <row r="1412" spans="1:11">
      <c r="A1412" t="s">
        <v>493</v>
      </c>
      <c r="B1412" s="2">
        <v>1473624.1305</v>
      </c>
      <c r="C1412" t="s">
        <v>50</v>
      </c>
      <c r="D1412" t="s">
        <v>440</v>
      </c>
      <c r="E1412" t="s">
        <v>431</v>
      </c>
      <c r="F1412" t="s">
        <v>441</v>
      </c>
      <c r="G1412" t="s">
        <v>432</v>
      </c>
      <c r="H1412" t="s">
        <v>433</v>
      </c>
      <c r="I1412" t="s">
        <v>434</v>
      </c>
      <c r="J1412" t="s">
        <v>442</v>
      </c>
      <c r="K1412" t="s">
        <v>444</v>
      </c>
    </row>
    <row r="1413" spans="1:11">
      <c r="A1413" t="s">
        <v>493</v>
      </c>
      <c r="B1413" s="2">
        <v>2456042.6016000002</v>
      </c>
      <c r="C1413" t="s">
        <v>50</v>
      </c>
      <c r="D1413" t="s">
        <v>440</v>
      </c>
      <c r="E1413" t="s">
        <v>431</v>
      </c>
      <c r="F1413" t="s">
        <v>441</v>
      </c>
      <c r="G1413" t="s">
        <v>432</v>
      </c>
      <c r="H1413" t="s">
        <v>433</v>
      </c>
      <c r="I1413" t="s">
        <v>434</v>
      </c>
      <c r="J1413" t="s">
        <v>442</v>
      </c>
      <c r="K1413" t="s">
        <v>584</v>
      </c>
    </row>
    <row r="1414" spans="1:11">
      <c r="A1414" t="s">
        <v>493</v>
      </c>
      <c r="B1414" s="2">
        <v>0</v>
      </c>
      <c r="C1414" t="s">
        <v>445</v>
      </c>
      <c r="D1414" t="s">
        <v>439</v>
      </c>
      <c r="E1414" t="s">
        <v>431</v>
      </c>
      <c r="F1414" t="s">
        <v>439</v>
      </c>
      <c r="G1414" t="s">
        <v>432</v>
      </c>
      <c r="H1414" t="s">
        <v>433</v>
      </c>
      <c r="I1414" t="s">
        <v>434</v>
      </c>
      <c r="J1414" t="s">
        <v>435</v>
      </c>
    </row>
    <row r="1415" spans="1:11">
      <c r="A1415" t="s">
        <v>493</v>
      </c>
      <c r="B1415" s="2">
        <v>86.283199999999994</v>
      </c>
      <c r="C1415" t="s">
        <v>446</v>
      </c>
      <c r="D1415" t="s">
        <v>447</v>
      </c>
      <c r="E1415" t="s">
        <v>431</v>
      </c>
      <c r="F1415" t="s">
        <v>12</v>
      </c>
      <c r="G1415" t="s">
        <v>432</v>
      </c>
      <c r="H1415" t="s">
        <v>433</v>
      </c>
      <c r="I1415" t="s">
        <v>434</v>
      </c>
      <c r="J1415" t="s">
        <v>435</v>
      </c>
    </row>
    <row r="1416" spans="1:11">
      <c r="A1416" t="s">
        <v>493</v>
      </c>
      <c r="B1416" s="2">
        <v>535256.67509999999</v>
      </c>
      <c r="C1416" t="s">
        <v>446</v>
      </c>
      <c r="D1416" t="s">
        <v>447</v>
      </c>
      <c r="E1416" t="s">
        <v>431</v>
      </c>
      <c r="F1416" t="s">
        <v>12</v>
      </c>
      <c r="G1416" t="s">
        <v>432</v>
      </c>
      <c r="H1416" t="s">
        <v>433</v>
      </c>
      <c r="I1416" t="s">
        <v>434</v>
      </c>
      <c r="J1416" t="s">
        <v>442</v>
      </c>
      <c r="K1416" t="s">
        <v>443</v>
      </c>
    </row>
    <row r="1417" spans="1:11">
      <c r="A1417" t="s">
        <v>493</v>
      </c>
      <c r="B1417" s="2">
        <v>1125707.6492999999</v>
      </c>
      <c r="C1417" t="s">
        <v>446</v>
      </c>
      <c r="D1417" t="s">
        <v>447</v>
      </c>
      <c r="E1417" t="s">
        <v>431</v>
      </c>
      <c r="F1417" t="s">
        <v>12</v>
      </c>
      <c r="G1417" t="s">
        <v>432</v>
      </c>
      <c r="H1417" t="s">
        <v>433</v>
      </c>
      <c r="I1417" t="s">
        <v>434</v>
      </c>
      <c r="J1417" t="s">
        <v>442</v>
      </c>
      <c r="K1417" t="s">
        <v>444</v>
      </c>
    </row>
    <row r="1418" spans="1:11">
      <c r="A1418" t="s">
        <v>493</v>
      </c>
      <c r="B1418" s="2">
        <v>1876177.0314</v>
      </c>
      <c r="C1418" t="s">
        <v>446</v>
      </c>
      <c r="D1418" t="s">
        <v>447</v>
      </c>
      <c r="E1418" t="s">
        <v>431</v>
      </c>
      <c r="F1418" t="s">
        <v>12</v>
      </c>
      <c r="G1418" t="s">
        <v>432</v>
      </c>
      <c r="H1418" t="s">
        <v>433</v>
      </c>
      <c r="I1418" t="s">
        <v>434</v>
      </c>
      <c r="J1418" t="s">
        <v>442</v>
      </c>
      <c r="K1418" t="s">
        <v>584</v>
      </c>
    </row>
    <row r="1419" spans="1:11">
      <c r="A1419" t="s">
        <v>493</v>
      </c>
      <c r="B1419" s="2">
        <v>0</v>
      </c>
      <c r="C1419" t="s">
        <v>448</v>
      </c>
      <c r="D1419" t="s">
        <v>439</v>
      </c>
      <c r="E1419" t="s">
        <v>431</v>
      </c>
      <c r="F1419" t="s">
        <v>439</v>
      </c>
      <c r="G1419" t="s">
        <v>432</v>
      </c>
      <c r="H1419" t="s">
        <v>433</v>
      </c>
      <c r="I1419" t="s">
        <v>434</v>
      </c>
      <c r="J1419" t="s">
        <v>435</v>
      </c>
    </row>
    <row r="1420" spans="1:11">
      <c r="A1420" t="s">
        <v>493</v>
      </c>
      <c r="B1420" s="2">
        <v>94.553399999999996</v>
      </c>
      <c r="C1420" t="s">
        <v>449</v>
      </c>
      <c r="D1420" t="s">
        <v>440</v>
      </c>
      <c r="E1420" t="s">
        <v>431</v>
      </c>
      <c r="F1420" t="s">
        <v>441</v>
      </c>
      <c r="G1420" t="s">
        <v>432</v>
      </c>
      <c r="H1420" t="s">
        <v>433</v>
      </c>
      <c r="I1420" t="s">
        <v>434</v>
      </c>
      <c r="J1420" t="s">
        <v>435</v>
      </c>
    </row>
    <row r="1421" spans="1:11">
      <c r="A1421" t="s">
        <v>493</v>
      </c>
      <c r="B1421" s="2">
        <v>587854.68929999997</v>
      </c>
      <c r="C1421" t="s">
        <v>449</v>
      </c>
      <c r="D1421" t="s">
        <v>440</v>
      </c>
      <c r="E1421" t="s">
        <v>431</v>
      </c>
      <c r="F1421" t="s">
        <v>441</v>
      </c>
      <c r="G1421" t="s">
        <v>432</v>
      </c>
      <c r="H1421" t="s">
        <v>433</v>
      </c>
      <c r="I1421" t="s">
        <v>434</v>
      </c>
      <c r="J1421" t="s">
        <v>442</v>
      </c>
      <c r="K1421" t="s">
        <v>443</v>
      </c>
    </row>
    <row r="1422" spans="1:11">
      <c r="A1422" t="s">
        <v>493</v>
      </c>
      <c r="B1422" s="2">
        <v>1235767.2416999999</v>
      </c>
      <c r="C1422" t="s">
        <v>449</v>
      </c>
      <c r="D1422" t="s">
        <v>440</v>
      </c>
      <c r="E1422" t="s">
        <v>431</v>
      </c>
      <c r="F1422" t="s">
        <v>441</v>
      </c>
      <c r="G1422" t="s">
        <v>432</v>
      </c>
      <c r="H1422" t="s">
        <v>433</v>
      </c>
      <c r="I1422" t="s">
        <v>434</v>
      </c>
      <c r="J1422" t="s">
        <v>442</v>
      </c>
      <c r="K1422" t="s">
        <v>444</v>
      </c>
    </row>
    <row r="1423" spans="1:11">
      <c r="A1423" t="s">
        <v>493</v>
      </c>
      <c r="B1423" s="2">
        <v>2059612.0695</v>
      </c>
      <c r="C1423" t="s">
        <v>449</v>
      </c>
      <c r="D1423" t="s">
        <v>440</v>
      </c>
      <c r="E1423" t="s">
        <v>431</v>
      </c>
      <c r="F1423" t="s">
        <v>441</v>
      </c>
      <c r="G1423" t="s">
        <v>432</v>
      </c>
      <c r="H1423" t="s">
        <v>433</v>
      </c>
      <c r="I1423" t="s">
        <v>434</v>
      </c>
      <c r="J1423" t="s">
        <v>442</v>
      </c>
      <c r="K1423" t="s">
        <v>584</v>
      </c>
    </row>
    <row r="1424" spans="1:11">
      <c r="A1424" t="s">
        <v>493</v>
      </c>
      <c r="B1424" s="2">
        <v>78.961399999999998</v>
      </c>
      <c r="C1424" t="s">
        <v>450</v>
      </c>
      <c r="D1424" t="s">
        <v>451</v>
      </c>
      <c r="E1424" t="s">
        <v>431</v>
      </c>
      <c r="F1424" t="s">
        <v>381</v>
      </c>
      <c r="G1424" t="s">
        <v>432</v>
      </c>
      <c r="H1424" t="s">
        <v>433</v>
      </c>
      <c r="I1424" t="s">
        <v>434</v>
      </c>
      <c r="J1424" t="s">
        <v>435</v>
      </c>
    </row>
    <row r="1425" spans="1:11">
      <c r="A1425" t="s">
        <v>493</v>
      </c>
      <c r="B1425" s="2">
        <v>497735.70929999999</v>
      </c>
      <c r="C1425" t="s">
        <v>450</v>
      </c>
      <c r="D1425" t="s">
        <v>451</v>
      </c>
      <c r="E1425" t="s">
        <v>431</v>
      </c>
      <c r="F1425" t="s">
        <v>381</v>
      </c>
      <c r="G1425" t="s">
        <v>432</v>
      </c>
      <c r="H1425" t="s">
        <v>433</v>
      </c>
      <c r="I1425" t="s">
        <v>434</v>
      </c>
      <c r="J1425" t="s">
        <v>442</v>
      </c>
      <c r="K1425" t="s">
        <v>443</v>
      </c>
    </row>
    <row r="1426" spans="1:11">
      <c r="A1426" t="s">
        <v>493</v>
      </c>
      <c r="B1426" s="2">
        <v>1035674.4969</v>
      </c>
      <c r="C1426" t="s">
        <v>450</v>
      </c>
      <c r="D1426" t="s">
        <v>451</v>
      </c>
      <c r="E1426" t="s">
        <v>431</v>
      </c>
      <c r="F1426" t="s">
        <v>381</v>
      </c>
      <c r="G1426" t="s">
        <v>432</v>
      </c>
      <c r="H1426" t="s">
        <v>433</v>
      </c>
      <c r="I1426" t="s">
        <v>434</v>
      </c>
      <c r="J1426" t="s">
        <v>442</v>
      </c>
      <c r="K1426" t="s">
        <v>444</v>
      </c>
    </row>
    <row r="1427" spans="1:11">
      <c r="A1427" t="s">
        <v>493</v>
      </c>
      <c r="B1427" s="2">
        <v>0</v>
      </c>
      <c r="C1427" t="s">
        <v>450</v>
      </c>
      <c r="D1427" t="s">
        <v>439</v>
      </c>
      <c r="E1427" t="s">
        <v>431</v>
      </c>
      <c r="F1427" t="s">
        <v>439</v>
      </c>
      <c r="G1427" t="s">
        <v>432</v>
      </c>
      <c r="H1427" t="s">
        <v>433</v>
      </c>
      <c r="I1427" t="s">
        <v>434</v>
      </c>
      <c r="J1427" t="s">
        <v>435</v>
      </c>
    </row>
    <row r="1428" spans="1:11">
      <c r="A1428" t="s">
        <v>493</v>
      </c>
      <c r="B1428" s="2">
        <v>65.801199999999994</v>
      </c>
      <c r="C1428" t="s">
        <v>452</v>
      </c>
      <c r="D1428" t="s">
        <v>447</v>
      </c>
      <c r="E1428" t="s">
        <v>431</v>
      </c>
      <c r="F1428" t="s">
        <v>12</v>
      </c>
      <c r="G1428" t="s">
        <v>432</v>
      </c>
      <c r="H1428" t="s">
        <v>433</v>
      </c>
      <c r="I1428" t="s">
        <v>434</v>
      </c>
      <c r="J1428" t="s">
        <v>435</v>
      </c>
    </row>
    <row r="1429" spans="1:11">
      <c r="A1429" t="s">
        <v>493</v>
      </c>
      <c r="B1429" s="2">
        <v>408002.9535</v>
      </c>
      <c r="C1429" t="s">
        <v>452</v>
      </c>
      <c r="D1429" t="s">
        <v>447</v>
      </c>
      <c r="E1429" t="s">
        <v>431</v>
      </c>
      <c r="F1429" t="s">
        <v>12</v>
      </c>
      <c r="G1429" t="s">
        <v>432</v>
      </c>
      <c r="H1429" t="s">
        <v>433</v>
      </c>
      <c r="I1429" t="s">
        <v>434</v>
      </c>
      <c r="J1429" t="s">
        <v>442</v>
      </c>
      <c r="K1429" t="s">
        <v>443</v>
      </c>
    </row>
    <row r="1430" spans="1:11">
      <c r="A1430" t="s">
        <v>493</v>
      </c>
      <c r="B1430" s="2">
        <v>858047.12639999995</v>
      </c>
      <c r="C1430" t="s">
        <v>452</v>
      </c>
      <c r="D1430" t="s">
        <v>447</v>
      </c>
      <c r="E1430" t="s">
        <v>431</v>
      </c>
      <c r="F1430" t="s">
        <v>12</v>
      </c>
      <c r="G1430" t="s">
        <v>432</v>
      </c>
      <c r="H1430" t="s">
        <v>433</v>
      </c>
      <c r="I1430" t="s">
        <v>434</v>
      </c>
      <c r="J1430" t="s">
        <v>442</v>
      </c>
      <c r="K1430" t="s">
        <v>444</v>
      </c>
    </row>
    <row r="1431" spans="1:11">
      <c r="A1431" t="s">
        <v>493</v>
      </c>
      <c r="B1431" s="2">
        <v>1430080.9280999999</v>
      </c>
      <c r="C1431" t="s">
        <v>452</v>
      </c>
      <c r="D1431" t="s">
        <v>447</v>
      </c>
      <c r="E1431" t="s">
        <v>431</v>
      </c>
      <c r="F1431" t="s">
        <v>12</v>
      </c>
      <c r="G1431" t="s">
        <v>432</v>
      </c>
      <c r="H1431" t="s">
        <v>433</v>
      </c>
      <c r="I1431" t="s">
        <v>434</v>
      </c>
      <c r="J1431" t="s">
        <v>442</v>
      </c>
      <c r="K1431" t="s">
        <v>584</v>
      </c>
    </row>
    <row r="1432" spans="1:11">
      <c r="A1432" t="s">
        <v>493</v>
      </c>
      <c r="B1432" s="2">
        <v>0</v>
      </c>
      <c r="C1432" t="s">
        <v>477</v>
      </c>
      <c r="D1432" t="s">
        <v>430</v>
      </c>
      <c r="E1432" t="s">
        <v>431</v>
      </c>
      <c r="F1432" t="s">
        <v>430</v>
      </c>
      <c r="G1432" t="s">
        <v>432</v>
      </c>
      <c r="H1432" t="s">
        <v>433</v>
      </c>
      <c r="I1432" t="s">
        <v>434</v>
      </c>
      <c r="J1432" t="s">
        <v>435</v>
      </c>
    </row>
    <row r="1433" spans="1:11">
      <c r="A1433" t="s">
        <v>493</v>
      </c>
      <c r="B1433" s="2">
        <v>0</v>
      </c>
      <c r="C1433" t="s">
        <v>453</v>
      </c>
      <c r="D1433" t="s">
        <v>430</v>
      </c>
      <c r="E1433" t="s">
        <v>431</v>
      </c>
      <c r="F1433" t="s">
        <v>430</v>
      </c>
      <c r="G1433" t="s">
        <v>432</v>
      </c>
      <c r="H1433" t="s">
        <v>433</v>
      </c>
      <c r="I1433" t="s">
        <v>434</v>
      </c>
      <c r="J1433" t="s">
        <v>435</v>
      </c>
    </row>
    <row r="1434" spans="1:11">
      <c r="A1434" t="s">
        <v>493</v>
      </c>
      <c r="B1434" s="2">
        <v>113.4355</v>
      </c>
      <c r="C1434" t="s">
        <v>445</v>
      </c>
      <c r="D1434" t="s">
        <v>440</v>
      </c>
      <c r="E1434" t="s">
        <v>431</v>
      </c>
      <c r="F1434" t="s">
        <v>441</v>
      </c>
      <c r="G1434" t="s">
        <v>432</v>
      </c>
      <c r="H1434" t="s">
        <v>433</v>
      </c>
      <c r="I1434" t="s">
        <v>434</v>
      </c>
      <c r="J1434" t="s">
        <v>435</v>
      </c>
    </row>
    <row r="1435" spans="1:11">
      <c r="A1435" t="s">
        <v>493</v>
      </c>
      <c r="B1435" s="2">
        <v>705424.19669999997</v>
      </c>
      <c r="C1435" t="s">
        <v>445</v>
      </c>
      <c r="D1435" t="s">
        <v>440</v>
      </c>
      <c r="E1435" t="s">
        <v>431</v>
      </c>
      <c r="F1435" t="s">
        <v>441</v>
      </c>
      <c r="G1435" t="s">
        <v>432</v>
      </c>
      <c r="H1435" t="s">
        <v>433</v>
      </c>
      <c r="I1435" t="s">
        <v>434</v>
      </c>
      <c r="J1435" t="s">
        <v>442</v>
      </c>
      <c r="K1435" t="s">
        <v>443</v>
      </c>
    </row>
    <row r="1436" spans="1:11">
      <c r="A1436" t="s">
        <v>493</v>
      </c>
      <c r="B1436" s="2">
        <v>1482922.1205</v>
      </c>
      <c r="C1436" t="s">
        <v>445</v>
      </c>
      <c r="D1436" t="s">
        <v>440</v>
      </c>
      <c r="E1436" t="s">
        <v>431</v>
      </c>
      <c r="F1436" t="s">
        <v>441</v>
      </c>
      <c r="G1436" t="s">
        <v>432</v>
      </c>
      <c r="H1436" t="s">
        <v>433</v>
      </c>
      <c r="I1436" t="s">
        <v>434</v>
      </c>
      <c r="J1436" t="s">
        <v>442</v>
      </c>
      <c r="K1436" t="s">
        <v>444</v>
      </c>
    </row>
    <row r="1437" spans="1:11">
      <c r="A1437" t="s">
        <v>493</v>
      </c>
      <c r="B1437" s="2">
        <v>2471534.4833999998</v>
      </c>
      <c r="C1437" t="s">
        <v>445</v>
      </c>
      <c r="D1437" t="s">
        <v>440</v>
      </c>
      <c r="E1437" t="s">
        <v>431</v>
      </c>
      <c r="F1437" t="s">
        <v>441</v>
      </c>
      <c r="G1437" t="s">
        <v>432</v>
      </c>
      <c r="H1437" t="s">
        <v>433</v>
      </c>
      <c r="I1437" t="s">
        <v>434</v>
      </c>
      <c r="J1437" t="s">
        <v>442</v>
      </c>
      <c r="K1437" t="s">
        <v>584</v>
      </c>
    </row>
    <row r="1438" spans="1:11">
      <c r="A1438" t="s">
        <v>493</v>
      </c>
      <c r="B1438" s="2">
        <v>0</v>
      </c>
      <c r="C1438" t="s">
        <v>454</v>
      </c>
      <c r="D1438" t="s">
        <v>430</v>
      </c>
      <c r="E1438" t="s">
        <v>431</v>
      </c>
      <c r="F1438" t="s">
        <v>430</v>
      </c>
      <c r="G1438" t="s">
        <v>432</v>
      </c>
      <c r="H1438" t="s">
        <v>433</v>
      </c>
      <c r="I1438" t="s">
        <v>434</v>
      </c>
      <c r="J1438" t="s">
        <v>435</v>
      </c>
    </row>
    <row r="1439" spans="1:11">
      <c r="A1439" t="s">
        <v>493</v>
      </c>
      <c r="B1439" s="2">
        <v>111.1467</v>
      </c>
      <c r="C1439" t="s">
        <v>455</v>
      </c>
      <c r="D1439" t="s">
        <v>451</v>
      </c>
      <c r="E1439" t="s">
        <v>431</v>
      </c>
      <c r="F1439" t="s">
        <v>381</v>
      </c>
      <c r="G1439" t="s">
        <v>432</v>
      </c>
      <c r="H1439" t="s">
        <v>433</v>
      </c>
      <c r="I1439" t="s">
        <v>434</v>
      </c>
      <c r="J1439" t="s">
        <v>435</v>
      </c>
    </row>
    <row r="1440" spans="1:11">
      <c r="A1440" t="s">
        <v>493</v>
      </c>
      <c r="B1440" s="2">
        <v>689524.63379999995</v>
      </c>
      <c r="C1440" t="s">
        <v>455</v>
      </c>
      <c r="D1440" t="s">
        <v>451</v>
      </c>
      <c r="E1440" t="s">
        <v>431</v>
      </c>
      <c r="F1440" t="s">
        <v>381</v>
      </c>
      <c r="G1440" t="s">
        <v>432</v>
      </c>
      <c r="H1440" t="s">
        <v>433</v>
      </c>
      <c r="I1440" t="s">
        <v>434</v>
      </c>
      <c r="J1440" t="s">
        <v>442</v>
      </c>
      <c r="K1440" t="s">
        <v>443</v>
      </c>
    </row>
    <row r="1441" spans="1:11">
      <c r="A1441" t="s">
        <v>493</v>
      </c>
      <c r="B1441" s="2">
        <v>1450100.2157999999</v>
      </c>
      <c r="C1441" t="s">
        <v>455</v>
      </c>
      <c r="D1441" t="s">
        <v>451</v>
      </c>
      <c r="E1441" t="s">
        <v>431</v>
      </c>
      <c r="F1441" t="s">
        <v>381</v>
      </c>
      <c r="G1441" t="s">
        <v>432</v>
      </c>
      <c r="H1441" t="s">
        <v>433</v>
      </c>
      <c r="I1441" t="s">
        <v>434</v>
      </c>
      <c r="J1441" t="s">
        <v>442</v>
      </c>
      <c r="K1441" t="s">
        <v>444</v>
      </c>
    </row>
    <row r="1442" spans="1:11">
      <c r="A1442" t="s">
        <v>493</v>
      </c>
      <c r="B1442" s="2">
        <v>95.483199999999997</v>
      </c>
      <c r="C1442" t="s">
        <v>456</v>
      </c>
      <c r="D1442" t="s">
        <v>451</v>
      </c>
      <c r="E1442" t="s">
        <v>431</v>
      </c>
      <c r="F1442" t="s">
        <v>381</v>
      </c>
      <c r="G1442" t="s">
        <v>432</v>
      </c>
      <c r="H1442" t="s">
        <v>433</v>
      </c>
      <c r="I1442" t="s">
        <v>434</v>
      </c>
      <c r="J1442" t="s">
        <v>435</v>
      </c>
    </row>
    <row r="1443" spans="1:11">
      <c r="A1443" t="s">
        <v>493</v>
      </c>
      <c r="B1443" s="2">
        <v>593333.35109999997</v>
      </c>
      <c r="C1443" t="s">
        <v>456</v>
      </c>
      <c r="D1443" t="s">
        <v>451</v>
      </c>
      <c r="E1443" t="s">
        <v>431</v>
      </c>
      <c r="F1443" t="s">
        <v>381</v>
      </c>
      <c r="G1443" t="s">
        <v>432</v>
      </c>
      <c r="H1443" t="s">
        <v>433</v>
      </c>
      <c r="I1443" t="s">
        <v>434</v>
      </c>
      <c r="J1443" t="s">
        <v>442</v>
      </c>
      <c r="K1443" t="s">
        <v>443</v>
      </c>
    </row>
    <row r="1444" spans="1:11">
      <c r="A1444" t="s">
        <v>493</v>
      </c>
      <c r="B1444" s="2">
        <v>1240552.1303999999</v>
      </c>
      <c r="C1444" t="s">
        <v>456</v>
      </c>
      <c r="D1444" t="s">
        <v>451</v>
      </c>
      <c r="E1444" t="s">
        <v>431</v>
      </c>
      <c r="F1444" t="s">
        <v>381</v>
      </c>
      <c r="G1444" t="s">
        <v>432</v>
      </c>
      <c r="H1444" t="s">
        <v>433</v>
      </c>
      <c r="I1444" t="s">
        <v>434</v>
      </c>
      <c r="J1444" t="s">
        <v>442</v>
      </c>
      <c r="K1444" t="s">
        <v>444</v>
      </c>
    </row>
    <row r="1445" spans="1:11">
      <c r="A1445" t="s">
        <v>493</v>
      </c>
      <c r="B1445" s="2">
        <v>0</v>
      </c>
      <c r="C1445" t="s">
        <v>457</v>
      </c>
      <c r="D1445" t="s">
        <v>439</v>
      </c>
      <c r="E1445" t="s">
        <v>431</v>
      </c>
      <c r="F1445" t="s">
        <v>439</v>
      </c>
      <c r="G1445" t="s">
        <v>432</v>
      </c>
      <c r="H1445" t="s">
        <v>433</v>
      </c>
      <c r="I1445" t="s">
        <v>434</v>
      </c>
      <c r="J1445" t="s">
        <v>435</v>
      </c>
    </row>
    <row r="1446" spans="1:11">
      <c r="A1446" t="s">
        <v>493</v>
      </c>
      <c r="B1446" s="2">
        <v>0</v>
      </c>
      <c r="C1446" t="s">
        <v>452</v>
      </c>
      <c r="D1446" t="s">
        <v>458</v>
      </c>
      <c r="E1446" t="s">
        <v>431</v>
      </c>
      <c r="F1446" t="s">
        <v>458</v>
      </c>
      <c r="G1446" t="s">
        <v>432</v>
      </c>
      <c r="H1446" t="s">
        <v>433</v>
      </c>
      <c r="I1446" t="s">
        <v>434</v>
      </c>
      <c r="J1446" t="s">
        <v>435</v>
      </c>
    </row>
    <row r="1447" spans="1:11">
      <c r="A1447" t="s">
        <v>493</v>
      </c>
      <c r="B1447" s="2">
        <v>135.17850000000001</v>
      </c>
      <c r="C1447" t="s">
        <v>448</v>
      </c>
      <c r="D1447" t="s">
        <v>440</v>
      </c>
      <c r="E1447" t="s">
        <v>431</v>
      </c>
      <c r="F1447" t="s">
        <v>441</v>
      </c>
      <c r="G1447" t="s">
        <v>432</v>
      </c>
      <c r="H1447" t="s">
        <v>433</v>
      </c>
      <c r="I1447" t="s">
        <v>434</v>
      </c>
      <c r="J1447" t="s">
        <v>435</v>
      </c>
    </row>
    <row r="1448" spans="1:11">
      <c r="A1448" t="s">
        <v>493</v>
      </c>
      <c r="B1448" s="2">
        <v>840631.27590000001</v>
      </c>
      <c r="C1448" t="s">
        <v>448</v>
      </c>
      <c r="D1448" t="s">
        <v>440</v>
      </c>
      <c r="E1448" t="s">
        <v>431</v>
      </c>
      <c r="F1448" t="s">
        <v>441</v>
      </c>
      <c r="G1448" t="s">
        <v>432</v>
      </c>
      <c r="H1448" t="s">
        <v>433</v>
      </c>
      <c r="I1448" t="s">
        <v>434</v>
      </c>
      <c r="J1448" t="s">
        <v>442</v>
      </c>
      <c r="K1448" t="s">
        <v>443</v>
      </c>
    </row>
    <row r="1449" spans="1:11">
      <c r="A1449" t="s">
        <v>493</v>
      </c>
      <c r="B1449" s="2">
        <v>1767147.3702</v>
      </c>
      <c r="C1449" t="s">
        <v>448</v>
      </c>
      <c r="D1449" t="s">
        <v>440</v>
      </c>
      <c r="E1449" t="s">
        <v>431</v>
      </c>
      <c r="F1449" t="s">
        <v>441</v>
      </c>
      <c r="G1449" t="s">
        <v>432</v>
      </c>
      <c r="H1449" t="s">
        <v>433</v>
      </c>
      <c r="I1449" t="s">
        <v>434</v>
      </c>
      <c r="J1449" t="s">
        <v>442</v>
      </c>
      <c r="K1449" t="s">
        <v>444</v>
      </c>
    </row>
    <row r="1450" spans="1:11">
      <c r="A1450" t="s">
        <v>493</v>
      </c>
      <c r="B1450" s="2">
        <v>2945245.6170000001</v>
      </c>
      <c r="C1450" t="s">
        <v>448</v>
      </c>
      <c r="D1450" t="s">
        <v>440</v>
      </c>
      <c r="E1450" t="s">
        <v>431</v>
      </c>
      <c r="F1450" t="s">
        <v>441</v>
      </c>
      <c r="G1450" t="s">
        <v>432</v>
      </c>
      <c r="H1450" t="s">
        <v>433</v>
      </c>
      <c r="I1450" t="s">
        <v>434</v>
      </c>
      <c r="J1450" t="s">
        <v>442</v>
      </c>
      <c r="K1450" t="s">
        <v>584</v>
      </c>
    </row>
    <row r="1451" spans="1:11">
      <c r="A1451" t="s">
        <v>493</v>
      </c>
      <c r="B1451" s="2">
        <v>2.5700000000000001E-2</v>
      </c>
      <c r="C1451" t="s">
        <v>436</v>
      </c>
      <c r="D1451" t="s">
        <v>459</v>
      </c>
      <c r="E1451" t="s">
        <v>431</v>
      </c>
      <c r="F1451" t="s">
        <v>460</v>
      </c>
      <c r="G1451" t="s">
        <v>432</v>
      </c>
      <c r="H1451" t="s">
        <v>433</v>
      </c>
      <c r="I1451" t="s">
        <v>434</v>
      </c>
      <c r="J1451" t="s">
        <v>435</v>
      </c>
    </row>
    <row r="1452" spans="1:11">
      <c r="A1452" t="s">
        <v>493</v>
      </c>
      <c r="B1452" s="2">
        <v>72.310500000000005</v>
      </c>
      <c r="C1452" t="s">
        <v>461</v>
      </c>
      <c r="D1452" t="s">
        <v>451</v>
      </c>
      <c r="E1452" t="s">
        <v>431</v>
      </c>
      <c r="F1452" t="s">
        <v>381</v>
      </c>
      <c r="G1452" t="s">
        <v>432</v>
      </c>
      <c r="H1452" t="s">
        <v>433</v>
      </c>
      <c r="I1452" t="s">
        <v>434</v>
      </c>
      <c r="J1452" t="s">
        <v>435</v>
      </c>
    </row>
    <row r="1453" spans="1:11">
      <c r="A1453" t="s">
        <v>493</v>
      </c>
      <c r="B1453" s="2">
        <v>448556.49449999997</v>
      </c>
      <c r="C1453" t="s">
        <v>461</v>
      </c>
      <c r="D1453" t="s">
        <v>451</v>
      </c>
      <c r="E1453" t="s">
        <v>431</v>
      </c>
      <c r="F1453" t="s">
        <v>381</v>
      </c>
      <c r="G1453" t="s">
        <v>432</v>
      </c>
      <c r="H1453" t="s">
        <v>433</v>
      </c>
      <c r="I1453" t="s">
        <v>434</v>
      </c>
      <c r="J1453" t="s">
        <v>442</v>
      </c>
      <c r="K1453" t="s">
        <v>443</v>
      </c>
    </row>
    <row r="1454" spans="1:11">
      <c r="A1454" t="s">
        <v>493</v>
      </c>
      <c r="B1454" s="2">
        <v>943331.15159999998</v>
      </c>
      <c r="C1454" t="s">
        <v>461</v>
      </c>
      <c r="D1454" t="s">
        <v>451</v>
      </c>
      <c r="E1454" t="s">
        <v>431</v>
      </c>
      <c r="F1454" t="s">
        <v>381</v>
      </c>
      <c r="G1454" t="s">
        <v>432</v>
      </c>
      <c r="H1454" t="s">
        <v>433</v>
      </c>
      <c r="I1454" t="s">
        <v>434</v>
      </c>
      <c r="J1454" t="s">
        <v>442</v>
      </c>
      <c r="K1454" t="s">
        <v>444</v>
      </c>
    </row>
    <row r="1455" spans="1:11">
      <c r="A1455" t="s">
        <v>493</v>
      </c>
      <c r="B1455" s="2">
        <v>70.164100000000005</v>
      </c>
      <c r="C1455" t="s">
        <v>462</v>
      </c>
      <c r="D1455" t="s">
        <v>451</v>
      </c>
      <c r="E1455" t="s">
        <v>431</v>
      </c>
      <c r="F1455" t="s">
        <v>381</v>
      </c>
      <c r="G1455" t="s">
        <v>432</v>
      </c>
      <c r="H1455" t="s">
        <v>433</v>
      </c>
      <c r="I1455" t="s">
        <v>434</v>
      </c>
      <c r="J1455" t="s">
        <v>435</v>
      </c>
    </row>
    <row r="1456" spans="1:11">
      <c r="A1456" t="s">
        <v>493</v>
      </c>
      <c r="B1456" s="2">
        <v>435446.32860000001</v>
      </c>
      <c r="C1456" t="s">
        <v>462</v>
      </c>
      <c r="D1456" t="s">
        <v>451</v>
      </c>
      <c r="E1456" t="s">
        <v>431</v>
      </c>
      <c r="F1456" t="s">
        <v>381</v>
      </c>
      <c r="G1456" t="s">
        <v>432</v>
      </c>
      <c r="H1456" t="s">
        <v>433</v>
      </c>
      <c r="I1456" t="s">
        <v>434</v>
      </c>
      <c r="J1456" t="s">
        <v>442</v>
      </c>
      <c r="K1456" t="s">
        <v>443</v>
      </c>
    </row>
    <row r="1457" spans="1:11">
      <c r="A1457" t="s">
        <v>493</v>
      </c>
      <c r="B1457" s="2">
        <v>915379.9632</v>
      </c>
      <c r="C1457" t="s">
        <v>462</v>
      </c>
      <c r="D1457" t="s">
        <v>451</v>
      </c>
      <c r="E1457" t="s">
        <v>431</v>
      </c>
      <c r="F1457" t="s">
        <v>381</v>
      </c>
      <c r="G1457" t="s">
        <v>432</v>
      </c>
      <c r="H1457" t="s">
        <v>433</v>
      </c>
      <c r="I1457" t="s">
        <v>434</v>
      </c>
      <c r="J1457" t="s">
        <v>442</v>
      </c>
      <c r="K1457" t="s">
        <v>444</v>
      </c>
    </row>
    <row r="1458" spans="1:11">
      <c r="A1458" t="s">
        <v>493</v>
      </c>
      <c r="B1458" s="2">
        <v>76.386600000000001</v>
      </c>
      <c r="C1458" t="s">
        <v>463</v>
      </c>
      <c r="D1458" t="s">
        <v>447</v>
      </c>
      <c r="E1458" t="s">
        <v>431</v>
      </c>
      <c r="F1458" t="s">
        <v>12</v>
      </c>
      <c r="G1458" t="s">
        <v>432</v>
      </c>
      <c r="H1458" t="s">
        <v>433</v>
      </c>
      <c r="I1458" t="s">
        <v>434</v>
      </c>
      <c r="J1458" t="s">
        <v>435</v>
      </c>
    </row>
    <row r="1459" spans="1:11">
      <c r="A1459" t="s">
        <v>493</v>
      </c>
      <c r="B1459" s="2">
        <v>473289.14789999998</v>
      </c>
      <c r="C1459" t="s">
        <v>463</v>
      </c>
      <c r="D1459" t="s">
        <v>447</v>
      </c>
      <c r="E1459" t="s">
        <v>431</v>
      </c>
      <c r="F1459" t="s">
        <v>12</v>
      </c>
      <c r="G1459" t="s">
        <v>432</v>
      </c>
      <c r="H1459" t="s">
        <v>433</v>
      </c>
      <c r="I1459" t="s">
        <v>434</v>
      </c>
      <c r="J1459" t="s">
        <v>442</v>
      </c>
      <c r="K1459" t="s">
        <v>443</v>
      </c>
    </row>
    <row r="1460" spans="1:11">
      <c r="A1460" t="s">
        <v>493</v>
      </c>
      <c r="B1460" s="2">
        <v>996744.52800000005</v>
      </c>
      <c r="C1460" t="s">
        <v>463</v>
      </c>
      <c r="D1460" t="s">
        <v>447</v>
      </c>
      <c r="E1460" t="s">
        <v>431</v>
      </c>
      <c r="F1460" t="s">
        <v>12</v>
      </c>
      <c r="G1460" t="s">
        <v>432</v>
      </c>
      <c r="H1460" t="s">
        <v>433</v>
      </c>
      <c r="I1460" t="s">
        <v>434</v>
      </c>
      <c r="J1460" t="s">
        <v>442</v>
      </c>
      <c r="K1460" t="s">
        <v>444</v>
      </c>
    </row>
    <row r="1461" spans="1:11">
      <c r="A1461" t="s">
        <v>493</v>
      </c>
      <c r="B1461" s="2">
        <v>1704500.3744999999</v>
      </c>
      <c r="C1461" t="s">
        <v>463</v>
      </c>
      <c r="D1461" t="s">
        <v>447</v>
      </c>
      <c r="E1461" t="s">
        <v>431</v>
      </c>
      <c r="F1461" t="s">
        <v>12</v>
      </c>
      <c r="G1461" t="s">
        <v>432</v>
      </c>
      <c r="H1461" t="s">
        <v>433</v>
      </c>
      <c r="I1461" t="s">
        <v>434</v>
      </c>
      <c r="J1461" t="s">
        <v>442</v>
      </c>
      <c r="K1461" t="s">
        <v>584</v>
      </c>
    </row>
    <row r="1462" spans="1:11">
      <c r="A1462" t="s">
        <v>493</v>
      </c>
      <c r="B1462" s="2">
        <v>65.801199999999994</v>
      </c>
      <c r="C1462" t="s">
        <v>464</v>
      </c>
      <c r="D1462" t="s">
        <v>447</v>
      </c>
      <c r="E1462" t="s">
        <v>431</v>
      </c>
      <c r="F1462" t="s">
        <v>12</v>
      </c>
      <c r="G1462" t="s">
        <v>432</v>
      </c>
      <c r="H1462" t="s">
        <v>433</v>
      </c>
      <c r="I1462" t="s">
        <v>434</v>
      </c>
      <c r="J1462" t="s">
        <v>435</v>
      </c>
    </row>
    <row r="1463" spans="1:11">
      <c r="A1463" t="s">
        <v>493</v>
      </c>
      <c r="B1463" s="2">
        <v>407881.36440000002</v>
      </c>
      <c r="C1463" t="s">
        <v>464</v>
      </c>
      <c r="D1463" t="s">
        <v>447</v>
      </c>
      <c r="E1463" t="s">
        <v>431</v>
      </c>
      <c r="F1463" t="s">
        <v>12</v>
      </c>
      <c r="G1463" t="s">
        <v>432</v>
      </c>
      <c r="H1463" t="s">
        <v>433</v>
      </c>
      <c r="I1463" t="s">
        <v>434</v>
      </c>
      <c r="J1463" t="s">
        <v>442</v>
      </c>
      <c r="K1463" t="s">
        <v>443</v>
      </c>
    </row>
    <row r="1464" spans="1:11">
      <c r="A1464" t="s">
        <v>493</v>
      </c>
      <c r="B1464" s="2">
        <v>858991.23</v>
      </c>
      <c r="C1464" t="s">
        <v>464</v>
      </c>
      <c r="D1464" t="s">
        <v>447</v>
      </c>
      <c r="E1464" t="s">
        <v>431</v>
      </c>
      <c r="F1464" t="s">
        <v>12</v>
      </c>
      <c r="G1464" t="s">
        <v>432</v>
      </c>
      <c r="H1464" t="s">
        <v>433</v>
      </c>
      <c r="I1464" t="s">
        <v>434</v>
      </c>
      <c r="J1464" t="s">
        <v>442</v>
      </c>
      <c r="K1464" t="s">
        <v>444</v>
      </c>
    </row>
    <row r="1465" spans="1:11">
      <c r="A1465" t="s">
        <v>493</v>
      </c>
      <c r="B1465" s="2">
        <v>1431654.4341</v>
      </c>
      <c r="C1465" t="s">
        <v>464</v>
      </c>
      <c r="D1465" t="s">
        <v>447</v>
      </c>
      <c r="E1465" t="s">
        <v>431</v>
      </c>
      <c r="F1465" t="s">
        <v>12</v>
      </c>
      <c r="G1465" t="s">
        <v>432</v>
      </c>
      <c r="H1465" t="s">
        <v>433</v>
      </c>
      <c r="I1465" t="s">
        <v>434</v>
      </c>
      <c r="J1465" t="s">
        <v>442</v>
      </c>
      <c r="K1465" t="s">
        <v>584</v>
      </c>
    </row>
    <row r="1466" spans="1:11">
      <c r="A1466" t="s">
        <v>493</v>
      </c>
      <c r="B1466" s="2">
        <v>74.3553</v>
      </c>
      <c r="C1466" t="s">
        <v>465</v>
      </c>
      <c r="D1466" t="s">
        <v>447</v>
      </c>
      <c r="E1466" t="s">
        <v>431</v>
      </c>
      <c r="F1466" t="s">
        <v>12</v>
      </c>
      <c r="G1466" t="s">
        <v>432</v>
      </c>
      <c r="H1466" t="s">
        <v>433</v>
      </c>
      <c r="I1466" t="s">
        <v>434</v>
      </c>
      <c r="J1466" t="s">
        <v>435</v>
      </c>
    </row>
    <row r="1467" spans="1:11">
      <c r="A1467" t="s">
        <v>493</v>
      </c>
      <c r="B1467" s="2">
        <v>460901.36430000002</v>
      </c>
      <c r="C1467" t="s">
        <v>465</v>
      </c>
      <c r="D1467" t="s">
        <v>447</v>
      </c>
      <c r="E1467" t="s">
        <v>431</v>
      </c>
      <c r="F1467" t="s">
        <v>12</v>
      </c>
      <c r="G1467" t="s">
        <v>432</v>
      </c>
      <c r="H1467" t="s">
        <v>433</v>
      </c>
      <c r="I1467" t="s">
        <v>434</v>
      </c>
      <c r="J1467" t="s">
        <v>442</v>
      </c>
      <c r="K1467" t="s">
        <v>443</v>
      </c>
    </row>
    <row r="1468" spans="1:11">
      <c r="A1468" t="s">
        <v>493</v>
      </c>
      <c r="B1468" s="2">
        <v>970660.08990000002</v>
      </c>
      <c r="C1468" t="s">
        <v>465</v>
      </c>
      <c r="D1468" t="s">
        <v>447</v>
      </c>
      <c r="E1468" t="s">
        <v>431</v>
      </c>
      <c r="F1468" t="s">
        <v>12</v>
      </c>
      <c r="G1468" t="s">
        <v>432</v>
      </c>
      <c r="H1468" t="s">
        <v>433</v>
      </c>
      <c r="I1468" t="s">
        <v>434</v>
      </c>
      <c r="J1468" t="s">
        <v>442</v>
      </c>
      <c r="K1468" t="s">
        <v>444</v>
      </c>
    </row>
    <row r="1469" spans="1:11">
      <c r="A1469" t="s">
        <v>493</v>
      </c>
      <c r="B1469" s="2">
        <v>1617764.4324</v>
      </c>
      <c r="C1469" t="s">
        <v>465</v>
      </c>
      <c r="D1469" t="s">
        <v>447</v>
      </c>
      <c r="E1469" t="s">
        <v>431</v>
      </c>
      <c r="F1469" t="s">
        <v>12</v>
      </c>
      <c r="G1469" t="s">
        <v>432</v>
      </c>
      <c r="H1469" t="s">
        <v>433</v>
      </c>
      <c r="I1469" t="s">
        <v>434</v>
      </c>
      <c r="J1469" t="s">
        <v>442</v>
      </c>
      <c r="K1469" t="s">
        <v>584</v>
      </c>
    </row>
    <row r="1470" spans="1:11">
      <c r="A1470" t="s">
        <v>493</v>
      </c>
      <c r="B1470" s="2">
        <v>65.944199999999995</v>
      </c>
      <c r="C1470" t="s">
        <v>466</v>
      </c>
      <c r="D1470" t="s">
        <v>451</v>
      </c>
      <c r="E1470" t="s">
        <v>431</v>
      </c>
      <c r="F1470" t="s">
        <v>381</v>
      </c>
      <c r="G1470" t="s">
        <v>432</v>
      </c>
      <c r="H1470" t="s">
        <v>433</v>
      </c>
      <c r="I1470" t="s">
        <v>434</v>
      </c>
      <c r="J1470" t="s">
        <v>435</v>
      </c>
    </row>
    <row r="1471" spans="1:11">
      <c r="A1471" t="s">
        <v>493</v>
      </c>
      <c r="B1471" s="2">
        <v>409755.26699999999</v>
      </c>
      <c r="C1471" t="s">
        <v>466</v>
      </c>
      <c r="D1471" t="s">
        <v>451</v>
      </c>
      <c r="E1471" t="s">
        <v>431</v>
      </c>
      <c r="F1471" t="s">
        <v>381</v>
      </c>
      <c r="G1471" t="s">
        <v>432</v>
      </c>
      <c r="H1471" t="s">
        <v>433</v>
      </c>
      <c r="I1471" t="s">
        <v>434</v>
      </c>
      <c r="J1471" t="s">
        <v>442</v>
      </c>
      <c r="K1471" t="s">
        <v>443</v>
      </c>
    </row>
    <row r="1472" spans="1:11">
      <c r="A1472" t="s">
        <v>493</v>
      </c>
      <c r="B1472" s="2">
        <v>860865.13260000001</v>
      </c>
      <c r="C1472" t="s">
        <v>466</v>
      </c>
      <c r="D1472" t="s">
        <v>451</v>
      </c>
      <c r="E1472" t="s">
        <v>431</v>
      </c>
      <c r="F1472" t="s">
        <v>381</v>
      </c>
      <c r="G1472" t="s">
        <v>432</v>
      </c>
      <c r="H1472" t="s">
        <v>433</v>
      </c>
      <c r="I1472" t="s">
        <v>434</v>
      </c>
      <c r="J1472" t="s">
        <v>442</v>
      </c>
      <c r="K1472" t="s">
        <v>444</v>
      </c>
    </row>
    <row r="1473" spans="1:11">
      <c r="A1473" t="s">
        <v>493</v>
      </c>
      <c r="B1473" s="2">
        <v>0</v>
      </c>
      <c r="C1473" t="s">
        <v>464</v>
      </c>
      <c r="D1473" t="s">
        <v>430</v>
      </c>
      <c r="E1473" t="s">
        <v>431</v>
      </c>
      <c r="F1473" t="s">
        <v>430</v>
      </c>
      <c r="G1473" t="s">
        <v>432</v>
      </c>
      <c r="H1473" t="s">
        <v>433</v>
      </c>
      <c r="I1473" t="s">
        <v>434</v>
      </c>
      <c r="J1473" t="s">
        <v>435</v>
      </c>
    </row>
    <row r="1474" spans="1:11">
      <c r="A1474" t="s">
        <v>493</v>
      </c>
      <c r="B1474" s="2">
        <v>0</v>
      </c>
      <c r="C1474" t="s">
        <v>436</v>
      </c>
      <c r="D1474" t="s">
        <v>467</v>
      </c>
      <c r="E1474" t="s">
        <v>431</v>
      </c>
      <c r="F1474" t="s">
        <v>468</v>
      </c>
      <c r="G1474" t="s">
        <v>432</v>
      </c>
      <c r="H1474" t="s">
        <v>433</v>
      </c>
      <c r="I1474" t="s">
        <v>434</v>
      </c>
      <c r="J1474" t="s">
        <v>435</v>
      </c>
    </row>
    <row r="1475" spans="1:11">
      <c r="A1475" t="s">
        <v>493</v>
      </c>
      <c r="B1475" s="2">
        <v>79.676599999999993</v>
      </c>
      <c r="C1475" t="s">
        <v>511</v>
      </c>
      <c r="D1475" t="s">
        <v>447</v>
      </c>
      <c r="E1475" t="s">
        <v>431</v>
      </c>
      <c r="F1475" t="s">
        <v>12</v>
      </c>
      <c r="G1475" t="s">
        <v>432</v>
      </c>
      <c r="H1475" t="s">
        <v>433</v>
      </c>
      <c r="I1475" t="s">
        <v>434</v>
      </c>
      <c r="J1475" t="s">
        <v>435</v>
      </c>
    </row>
    <row r="1476" spans="1:11">
      <c r="A1476" t="s">
        <v>493</v>
      </c>
      <c r="B1476" s="2">
        <v>493959.29489999998</v>
      </c>
      <c r="C1476" t="s">
        <v>511</v>
      </c>
      <c r="D1476" t="s">
        <v>447</v>
      </c>
      <c r="E1476" t="s">
        <v>431</v>
      </c>
      <c r="F1476" t="s">
        <v>12</v>
      </c>
      <c r="G1476" t="s">
        <v>432</v>
      </c>
      <c r="H1476" t="s">
        <v>433</v>
      </c>
      <c r="I1476" t="s">
        <v>434</v>
      </c>
      <c r="J1476" t="s">
        <v>442</v>
      </c>
      <c r="K1476" t="s">
        <v>443</v>
      </c>
    </row>
    <row r="1477" spans="1:11">
      <c r="A1477" t="s">
        <v>493</v>
      </c>
      <c r="B1477" s="2">
        <v>1040273.4258</v>
      </c>
      <c r="C1477" t="s">
        <v>511</v>
      </c>
      <c r="D1477" t="s">
        <v>447</v>
      </c>
      <c r="E1477" t="s">
        <v>431</v>
      </c>
      <c r="F1477" t="s">
        <v>12</v>
      </c>
      <c r="G1477" t="s">
        <v>432</v>
      </c>
      <c r="H1477" t="s">
        <v>433</v>
      </c>
      <c r="I1477" t="s">
        <v>434</v>
      </c>
      <c r="J1477" t="s">
        <v>442</v>
      </c>
      <c r="K1477" t="s">
        <v>444</v>
      </c>
    </row>
    <row r="1478" spans="1:11">
      <c r="A1478" t="s">
        <v>493</v>
      </c>
      <c r="B1478" s="2">
        <v>1733789.0430000001</v>
      </c>
      <c r="C1478" t="s">
        <v>511</v>
      </c>
      <c r="D1478" t="s">
        <v>447</v>
      </c>
      <c r="E1478" t="s">
        <v>431</v>
      </c>
      <c r="F1478" t="s">
        <v>12</v>
      </c>
      <c r="G1478" t="s">
        <v>432</v>
      </c>
      <c r="H1478" t="s">
        <v>433</v>
      </c>
      <c r="I1478" t="s">
        <v>434</v>
      </c>
      <c r="J1478" t="s">
        <v>442</v>
      </c>
      <c r="K1478" t="s">
        <v>584</v>
      </c>
    </row>
    <row r="1479" spans="1:11">
      <c r="A1479" t="s">
        <v>493</v>
      </c>
      <c r="B1479" s="2">
        <v>0</v>
      </c>
      <c r="C1479" t="s">
        <v>463</v>
      </c>
      <c r="D1479" t="s">
        <v>458</v>
      </c>
      <c r="E1479" t="s">
        <v>431</v>
      </c>
      <c r="F1479" t="s">
        <v>458</v>
      </c>
      <c r="G1479" t="s">
        <v>432</v>
      </c>
      <c r="H1479" t="s">
        <v>433</v>
      </c>
      <c r="I1479" t="s">
        <v>434</v>
      </c>
      <c r="J1479" t="s">
        <v>435</v>
      </c>
    </row>
    <row r="1480" spans="1:11">
      <c r="A1480" t="s">
        <v>493</v>
      </c>
      <c r="B1480" s="2">
        <v>129.74270000000001</v>
      </c>
      <c r="C1480" t="s">
        <v>453</v>
      </c>
      <c r="D1480" t="s">
        <v>469</v>
      </c>
      <c r="E1480" t="s">
        <v>431</v>
      </c>
      <c r="F1480" t="s">
        <v>382</v>
      </c>
      <c r="G1480" t="s">
        <v>432</v>
      </c>
      <c r="H1480" t="s">
        <v>433</v>
      </c>
      <c r="I1480" t="s">
        <v>434</v>
      </c>
      <c r="J1480" t="s">
        <v>435</v>
      </c>
    </row>
    <row r="1481" spans="1:11">
      <c r="A1481" t="s">
        <v>493</v>
      </c>
      <c r="B1481" s="2">
        <v>846460.40040000004</v>
      </c>
      <c r="C1481" t="s">
        <v>453</v>
      </c>
      <c r="D1481" t="s">
        <v>469</v>
      </c>
      <c r="E1481" t="s">
        <v>431</v>
      </c>
      <c r="F1481" t="s">
        <v>382</v>
      </c>
      <c r="G1481" t="s">
        <v>432</v>
      </c>
      <c r="H1481" t="s">
        <v>433</v>
      </c>
      <c r="I1481" t="s">
        <v>434</v>
      </c>
      <c r="J1481" t="s">
        <v>442</v>
      </c>
      <c r="K1481" t="s">
        <v>443</v>
      </c>
    </row>
    <row r="1482" spans="1:11">
      <c r="A1482" t="s">
        <v>493</v>
      </c>
      <c r="B1482" s="2">
        <v>1836395.9387999999</v>
      </c>
      <c r="C1482" t="s">
        <v>453</v>
      </c>
      <c r="D1482" t="s">
        <v>469</v>
      </c>
      <c r="E1482" t="s">
        <v>431</v>
      </c>
      <c r="F1482" t="s">
        <v>382</v>
      </c>
      <c r="G1482" t="s">
        <v>432</v>
      </c>
      <c r="H1482" t="s">
        <v>433</v>
      </c>
      <c r="I1482" t="s">
        <v>434</v>
      </c>
      <c r="J1482" t="s">
        <v>442</v>
      </c>
      <c r="K1482" t="s">
        <v>444</v>
      </c>
    </row>
    <row r="1483" spans="1:11">
      <c r="A1483" t="s">
        <v>493</v>
      </c>
      <c r="B1483" s="2">
        <v>3060662.2821</v>
      </c>
      <c r="C1483" t="s">
        <v>453</v>
      </c>
      <c r="D1483" t="s">
        <v>469</v>
      </c>
      <c r="E1483" t="s">
        <v>431</v>
      </c>
      <c r="F1483" t="s">
        <v>382</v>
      </c>
      <c r="G1483" t="s">
        <v>432</v>
      </c>
      <c r="H1483" t="s">
        <v>433</v>
      </c>
      <c r="I1483" t="s">
        <v>434</v>
      </c>
      <c r="J1483" t="s">
        <v>442</v>
      </c>
      <c r="K1483" t="s">
        <v>584</v>
      </c>
    </row>
    <row r="1484" spans="1:11">
      <c r="A1484" t="s">
        <v>493</v>
      </c>
      <c r="B1484" s="2">
        <v>0</v>
      </c>
      <c r="C1484" t="s">
        <v>453</v>
      </c>
      <c r="D1484" t="s">
        <v>470</v>
      </c>
      <c r="E1484" t="s">
        <v>431</v>
      </c>
      <c r="F1484" t="s">
        <v>470</v>
      </c>
      <c r="G1484" t="s">
        <v>432</v>
      </c>
      <c r="H1484" t="s">
        <v>433</v>
      </c>
      <c r="I1484" t="s">
        <v>434</v>
      </c>
      <c r="J1484" t="s">
        <v>435</v>
      </c>
    </row>
    <row r="1485" spans="1:11">
      <c r="A1485" t="s">
        <v>493</v>
      </c>
      <c r="B1485" s="2">
        <v>78.389200000000002</v>
      </c>
      <c r="C1485" t="s">
        <v>471</v>
      </c>
      <c r="D1485" t="s">
        <v>447</v>
      </c>
      <c r="E1485" t="s">
        <v>431</v>
      </c>
      <c r="F1485" t="s">
        <v>12</v>
      </c>
      <c r="G1485" t="s">
        <v>432</v>
      </c>
      <c r="H1485" t="s">
        <v>433</v>
      </c>
      <c r="I1485" t="s">
        <v>434</v>
      </c>
      <c r="J1485" t="s">
        <v>435</v>
      </c>
    </row>
    <row r="1486" spans="1:11">
      <c r="A1486" t="s">
        <v>493</v>
      </c>
      <c r="B1486" s="2">
        <v>486256.26779999997</v>
      </c>
      <c r="C1486" t="s">
        <v>471</v>
      </c>
      <c r="D1486" t="s">
        <v>447</v>
      </c>
      <c r="E1486" t="s">
        <v>431</v>
      </c>
      <c r="F1486" t="s">
        <v>12</v>
      </c>
      <c r="G1486" t="s">
        <v>432</v>
      </c>
      <c r="H1486" t="s">
        <v>433</v>
      </c>
      <c r="I1486" t="s">
        <v>434</v>
      </c>
      <c r="J1486" t="s">
        <v>442</v>
      </c>
      <c r="K1486" t="s">
        <v>443</v>
      </c>
    </row>
    <row r="1487" spans="1:11">
      <c r="A1487" t="s">
        <v>493</v>
      </c>
      <c r="B1487" s="2">
        <v>1022700.2247</v>
      </c>
      <c r="C1487" t="s">
        <v>471</v>
      </c>
      <c r="D1487" t="s">
        <v>447</v>
      </c>
      <c r="E1487" t="s">
        <v>431</v>
      </c>
      <c r="F1487" t="s">
        <v>12</v>
      </c>
      <c r="G1487" t="s">
        <v>432</v>
      </c>
      <c r="H1487" t="s">
        <v>433</v>
      </c>
      <c r="I1487" t="s">
        <v>434</v>
      </c>
      <c r="J1487" t="s">
        <v>442</v>
      </c>
      <c r="K1487" t="s">
        <v>444</v>
      </c>
    </row>
    <row r="1488" spans="1:11">
      <c r="A1488" t="s">
        <v>493</v>
      </c>
      <c r="B1488" s="2">
        <v>1704500.3744999999</v>
      </c>
      <c r="C1488" t="s">
        <v>471</v>
      </c>
      <c r="D1488" t="s">
        <v>447</v>
      </c>
      <c r="E1488" t="s">
        <v>431</v>
      </c>
      <c r="F1488" t="s">
        <v>12</v>
      </c>
      <c r="G1488" t="s">
        <v>432</v>
      </c>
      <c r="H1488" t="s">
        <v>433</v>
      </c>
      <c r="I1488" t="s">
        <v>434</v>
      </c>
      <c r="J1488" t="s">
        <v>442</v>
      </c>
      <c r="K1488" t="s">
        <v>584</v>
      </c>
    </row>
    <row r="1489" spans="1:11">
      <c r="A1489" t="s">
        <v>493</v>
      </c>
      <c r="B1489" s="2">
        <v>155.7056</v>
      </c>
      <c r="C1489" t="s">
        <v>472</v>
      </c>
      <c r="D1489" t="s">
        <v>469</v>
      </c>
      <c r="E1489" t="s">
        <v>431</v>
      </c>
      <c r="F1489" t="s">
        <v>382</v>
      </c>
      <c r="G1489" t="s">
        <v>432</v>
      </c>
      <c r="H1489" t="s">
        <v>433</v>
      </c>
      <c r="I1489" t="s">
        <v>434</v>
      </c>
      <c r="J1489" t="s">
        <v>435</v>
      </c>
    </row>
    <row r="1490" spans="1:11">
      <c r="A1490" t="s">
        <v>493</v>
      </c>
      <c r="B1490" s="2">
        <v>1016499.1806</v>
      </c>
      <c r="C1490" t="s">
        <v>472</v>
      </c>
      <c r="D1490" t="s">
        <v>469</v>
      </c>
      <c r="E1490" t="s">
        <v>431</v>
      </c>
      <c r="F1490" t="s">
        <v>382</v>
      </c>
      <c r="G1490" t="s">
        <v>432</v>
      </c>
      <c r="H1490" t="s">
        <v>433</v>
      </c>
      <c r="I1490" t="s">
        <v>434</v>
      </c>
      <c r="J1490" t="s">
        <v>442</v>
      </c>
      <c r="K1490" t="s">
        <v>443</v>
      </c>
    </row>
    <row r="1491" spans="1:11">
      <c r="A1491" t="s">
        <v>493</v>
      </c>
      <c r="B1491" s="2">
        <v>2205926.6705999998</v>
      </c>
      <c r="C1491" t="s">
        <v>472</v>
      </c>
      <c r="D1491" t="s">
        <v>469</v>
      </c>
      <c r="E1491" t="s">
        <v>431</v>
      </c>
      <c r="F1491" t="s">
        <v>382</v>
      </c>
      <c r="G1491" t="s">
        <v>432</v>
      </c>
      <c r="H1491" t="s">
        <v>433</v>
      </c>
      <c r="I1491" t="s">
        <v>434</v>
      </c>
      <c r="J1491" t="s">
        <v>442</v>
      </c>
      <c r="K1491" t="s">
        <v>444</v>
      </c>
    </row>
    <row r="1492" spans="1:11">
      <c r="A1492" t="s">
        <v>493</v>
      </c>
      <c r="B1492" s="2">
        <v>3676546.8350999998</v>
      </c>
      <c r="C1492" t="s">
        <v>472</v>
      </c>
      <c r="D1492" t="s">
        <v>469</v>
      </c>
      <c r="E1492" t="s">
        <v>431</v>
      </c>
      <c r="F1492" t="s">
        <v>382</v>
      </c>
      <c r="G1492" t="s">
        <v>432</v>
      </c>
      <c r="H1492" t="s">
        <v>433</v>
      </c>
      <c r="I1492" t="s">
        <v>434</v>
      </c>
      <c r="J1492" t="s">
        <v>442</v>
      </c>
      <c r="K1492" t="s">
        <v>584</v>
      </c>
    </row>
    <row r="1493" spans="1:11">
      <c r="A1493" t="s">
        <v>493</v>
      </c>
      <c r="B1493" s="2">
        <v>0</v>
      </c>
      <c r="C1493" t="s">
        <v>436</v>
      </c>
      <c r="D1493" t="s">
        <v>473</v>
      </c>
      <c r="E1493" t="s">
        <v>431</v>
      </c>
      <c r="F1493" t="s">
        <v>474</v>
      </c>
      <c r="G1493" t="s">
        <v>432</v>
      </c>
      <c r="H1493" t="s">
        <v>433</v>
      </c>
      <c r="I1493" t="s">
        <v>434</v>
      </c>
      <c r="J1493" t="s">
        <v>435</v>
      </c>
    </row>
    <row r="1494" spans="1:11">
      <c r="A1494" t="s">
        <v>493</v>
      </c>
      <c r="B1494" s="2">
        <v>0</v>
      </c>
      <c r="C1494" t="s">
        <v>475</v>
      </c>
      <c r="D1494" t="s">
        <v>439</v>
      </c>
      <c r="E1494" t="s">
        <v>431</v>
      </c>
      <c r="F1494" t="s">
        <v>439</v>
      </c>
      <c r="G1494" t="s">
        <v>432</v>
      </c>
      <c r="H1494" t="s">
        <v>433</v>
      </c>
      <c r="I1494" t="s">
        <v>434</v>
      </c>
      <c r="J1494" t="s">
        <v>435</v>
      </c>
    </row>
    <row r="1495" spans="1:11">
      <c r="A1495" t="s">
        <v>493</v>
      </c>
      <c r="B1495" s="2">
        <v>0</v>
      </c>
      <c r="C1495" t="s">
        <v>476</v>
      </c>
      <c r="D1495" t="s">
        <v>439</v>
      </c>
      <c r="E1495" t="s">
        <v>431</v>
      </c>
      <c r="F1495" t="s">
        <v>439</v>
      </c>
      <c r="G1495" t="s">
        <v>432</v>
      </c>
      <c r="H1495" t="s">
        <v>433</v>
      </c>
      <c r="I1495" t="s">
        <v>434</v>
      </c>
      <c r="J1495" t="s">
        <v>435</v>
      </c>
    </row>
    <row r="1496" spans="1:11">
      <c r="A1496" t="s">
        <v>493</v>
      </c>
      <c r="B1496" s="2">
        <v>78.317700000000002</v>
      </c>
      <c r="C1496" t="s">
        <v>438</v>
      </c>
      <c r="D1496" t="s">
        <v>451</v>
      </c>
      <c r="E1496" t="s">
        <v>431</v>
      </c>
      <c r="F1496" t="s">
        <v>381</v>
      </c>
      <c r="G1496" t="s">
        <v>432</v>
      </c>
      <c r="H1496" t="s">
        <v>433</v>
      </c>
      <c r="I1496" t="s">
        <v>434</v>
      </c>
      <c r="J1496" t="s">
        <v>435</v>
      </c>
    </row>
    <row r="1497" spans="1:11">
      <c r="A1497" t="s">
        <v>493</v>
      </c>
      <c r="B1497" s="2">
        <v>486199.04940000002</v>
      </c>
      <c r="C1497" t="s">
        <v>438</v>
      </c>
      <c r="D1497" t="s">
        <v>451</v>
      </c>
      <c r="E1497" t="s">
        <v>431</v>
      </c>
      <c r="F1497" t="s">
        <v>381</v>
      </c>
      <c r="G1497" t="s">
        <v>432</v>
      </c>
      <c r="H1497" t="s">
        <v>433</v>
      </c>
      <c r="I1497" t="s">
        <v>434</v>
      </c>
      <c r="J1497" t="s">
        <v>442</v>
      </c>
      <c r="K1497" t="s">
        <v>443</v>
      </c>
    </row>
    <row r="1498" spans="1:11">
      <c r="A1498" t="s">
        <v>493</v>
      </c>
      <c r="B1498" s="2">
        <v>1022514.2649</v>
      </c>
      <c r="C1498" t="s">
        <v>438</v>
      </c>
      <c r="D1498" t="s">
        <v>451</v>
      </c>
      <c r="E1498" t="s">
        <v>431</v>
      </c>
      <c r="F1498" t="s">
        <v>381</v>
      </c>
      <c r="G1498" t="s">
        <v>432</v>
      </c>
      <c r="H1498" t="s">
        <v>433</v>
      </c>
      <c r="I1498" t="s">
        <v>434</v>
      </c>
      <c r="J1498" t="s">
        <v>442</v>
      </c>
      <c r="K1498" t="s">
        <v>444</v>
      </c>
    </row>
    <row r="1499" spans="1:11">
      <c r="A1499" t="s">
        <v>493</v>
      </c>
      <c r="B1499" s="2">
        <v>0</v>
      </c>
      <c r="C1499" t="s">
        <v>463</v>
      </c>
      <c r="D1499" t="s">
        <v>470</v>
      </c>
      <c r="E1499" t="s">
        <v>431</v>
      </c>
      <c r="F1499" t="s">
        <v>470</v>
      </c>
      <c r="G1499" t="s">
        <v>432</v>
      </c>
      <c r="H1499" t="s">
        <v>433</v>
      </c>
      <c r="I1499" t="s">
        <v>434</v>
      </c>
      <c r="J1499" t="s">
        <v>435</v>
      </c>
    </row>
    <row r="1500" spans="1:11">
      <c r="A1500" t="s">
        <v>493</v>
      </c>
      <c r="B1500" s="2">
        <v>0</v>
      </c>
      <c r="C1500" t="s">
        <v>466</v>
      </c>
      <c r="D1500" t="s">
        <v>439</v>
      </c>
      <c r="E1500" t="s">
        <v>431</v>
      </c>
      <c r="F1500" t="s">
        <v>439</v>
      </c>
      <c r="G1500" t="s">
        <v>432</v>
      </c>
      <c r="H1500" t="s">
        <v>433</v>
      </c>
      <c r="I1500" t="s">
        <v>434</v>
      </c>
      <c r="J1500" t="s">
        <v>435</v>
      </c>
    </row>
    <row r="1501" spans="1:11">
      <c r="A1501" t="s">
        <v>493</v>
      </c>
      <c r="B1501" s="2">
        <v>0</v>
      </c>
      <c r="C1501" t="s">
        <v>454</v>
      </c>
      <c r="D1501" t="s">
        <v>470</v>
      </c>
      <c r="E1501" t="s">
        <v>431</v>
      </c>
      <c r="F1501" t="s">
        <v>470</v>
      </c>
      <c r="G1501" t="s">
        <v>432</v>
      </c>
      <c r="H1501" t="s">
        <v>433</v>
      </c>
      <c r="I1501" t="s">
        <v>434</v>
      </c>
      <c r="J1501" t="s">
        <v>435</v>
      </c>
    </row>
    <row r="1502" spans="1:11">
      <c r="A1502" t="s">
        <v>493</v>
      </c>
      <c r="B1502" s="2">
        <v>65.801199999999994</v>
      </c>
      <c r="C1502" t="s">
        <v>453</v>
      </c>
      <c r="D1502" t="s">
        <v>447</v>
      </c>
      <c r="E1502" t="s">
        <v>431</v>
      </c>
      <c r="F1502" t="s">
        <v>12</v>
      </c>
      <c r="G1502" t="s">
        <v>432</v>
      </c>
      <c r="H1502" t="s">
        <v>433</v>
      </c>
      <c r="I1502" t="s">
        <v>434</v>
      </c>
      <c r="J1502" t="s">
        <v>435</v>
      </c>
    </row>
    <row r="1503" spans="1:11">
      <c r="A1503" t="s">
        <v>493</v>
      </c>
      <c r="B1503" s="2">
        <v>408503.61450000003</v>
      </c>
      <c r="C1503" t="s">
        <v>453</v>
      </c>
      <c r="D1503" t="s">
        <v>447</v>
      </c>
      <c r="E1503" t="s">
        <v>431</v>
      </c>
      <c r="F1503" t="s">
        <v>12</v>
      </c>
      <c r="G1503" t="s">
        <v>432</v>
      </c>
      <c r="H1503" t="s">
        <v>433</v>
      </c>
      <c r="I1503" t="s">
        <v>434</v>
      </c>
      <c r="J1503" t="s">
        <v>442</v>
      </c>
      <c r="K1503" t="s">
        <v>443</v>
      </c>
    </row>
    <row r="1504" spans="1:11">
      <c r="A1504" t="s">
        <v>493</v>
      </c>
      <c r="B1504" s="2">
        <v>860865.13260000001</v>
      </c>
      <c r="C1504" t="s">
        <v>453</v>
      </c>
      <c r="D1504" t="s">
        <v>447</v>
      </c>
      <c r="E1504" t="s">
        <v>431</v>
      </c>
      <c r="F1504" t="s">
        <v>12</v>
      </c>
      <c r="G1504" t="s">
        <v>432</v>
      </c>
      <c r="H1504" t="s">
        <v>433</v>
      </c>
      <c r="I1504" t="s">
        <v>434</v>
      </c>
      <c r="J1504" t="s">
        <v>442</v>
      </c>
      <c r="K1504" t="s">
        <v>444</v>
      </c>
    </row>
    <row r="1505" spans="1:11">
      <c r="A1505" t="s">
        <v>493</v>
      </c>
      <c r="B1505" s="2">
        <v>1434772.8369</v>
      </c>
      <c r="C1505" t="s">
        <v>453</v>
      </c>
      <c r="D1505" t="s">
        <v>447</v>
      </c>
      <c r="E1505" t="s">
        <v>431</v>
      </c>
      <c r="F1505" t="s">
        <v>12</v>
      </c>
      <c r="G1505" t="s">
        <v>432</v>
      </c>
      <c r="H1505" t="s">
        <v>433</v>
      </c>
      <c r="I1505" t="s">
        <v>434</v>
      </c>
      <c r="J1505" t="s">
        <v>442</v>
      </c>
      <c r="K1505" t="s">
        <v>584</v>
      </c>
    </row>
    <row r="1506" spans="1:11">
      <c r="A1506" t="s">
        <v>493</v>
      </c>
      <c r="B1506" s="2">
        <v>0</v>
      </c>
      <c r="C1506" t="s">
        <v>449</v>
      </c>
      <c r="D1506" t="s">
        <v>430</v>
      </c>
      <c r="E1506" t="s">
        <v>431</v>
      </c>
      <c r="F1506" t="s">
        <v>430</v>
      </c>
      <c r="G1506" t="s">
        <v>432</v>
      </c>
      <c r="H1506" t="s">
        <v>433</v>
      </c>
      <c r="I1506" t="s">
        <v>434</v>
      </c>
      <c r="J1506" t="s">
        <v>435</v>
      </c>
    </row>
    <row r="1507" spans="1:11">
      <c r="A1507" t="s">
        <v>493</v>
      </c>
      <c r="B1507" s="2">
        <v>85.47</v>
      </c>
      <c r="C1507" t="s">
        <v>448</v>
      </c>
      <c r="D1507" t="s">
        <v>451</v>
      </c>
      <c r="E1507" t="s">
        <v>431</v>
      </c>
      <c r="F1507" t="s">
        <v>381</v>
      </c>
      <c r="G1507" t="s">
        <v>432</v>
      </c>
      <c r="H1507" t="s">
        <v>433</v>
      </c>
      <c r="I1507" t="s">
        <v>434</v>
      </c>
      <c r="J1507" t="s">
        <v>435</v>
      </c>
    </row>
    <row r="1508" spans="1:11">
      <c r="A1508" t="s">
        <v>493</v>
      </c>
      <c r="B1508" s="2">
        <v>530428.8726</v>
      </c>
      <c r="C1508" t="s">
        <v>448</v>
      </c>
      <c r="D1508" t="s">
        <v>451</v>
      </c>
      <c r="E1508" t="s">
        <v>431</v>
      </c>
      <c r="F1508" t="s">
        <v>381</v>
      </c>
      <c r="G1508" t="s">
        <v>432</v>
      </c>
      <c r="H1508" t="s">
        <v>433</v>
      </c>
      <c r="I1508" t="s">
        <v>434</v>
      </c>
      <c r="J1508" t="s">
        <v>442</v>
      </c>
      <c r="K1508" t="s">
        <v>443</v>
      </c>
    </row>
    <row r="1509" spans="1:11">
      <c r="A1509" t="s">
        <v>493</v>
      </c>
      <c r="B1509" s="2">
        <v>1115558.5356000001</v>
      </c>
      <c r="C1509" t="s">
        <v>448</v>
      </c>
      <c r="D1509" t="s">
        <v>451</v>
      </c>
      <c r="E1509" t="s">
        <v>431</v>
      </c>
      <c r="F1509" t="s">
        <v>381</v>
      </c>
      <c r="G1509" t="s">
        <v>432</v>
      </c>
      <c r="H1509" t="s">
        <v>433</v>
      </c>
      <c r="I1509" t="s">
        <v>434</v>
      </c>
      <c r="J1509" t="s">
        <v>442</v>
      </c>
      <c r="K1509" t="s">
        <v>444</v>
      </c>
    </row>
    <row r="1510" spans="1:11">
      <c r="A1510" t="s">
        <v>493</v>
      </c>
      <c r="B1510" s="2">
        <v>0</v>
      </c>
      <c r="C1510" t="s">
        <v>465</v>
      </c>
      <c r="D1510" t="s">
        <v>458</v>
      </c>
      <c r="E1510" t="s">
        <v>431</v>
      </c>
      <c r="F1510" t="s">
        <v>458</v>
      </c>
      <c r="G1510" t="s">
        <v>432</v>
      </c>
      <c r="H1510" t="s">
        <v>433</v>
      </c>
      <c r="I1510" t="s">
        <v>434</v>
      </c>
      <c r="J1510" t="s">
        <v>435</v>
      </c>
    </row>
    <row r="1511" spans="1:11">
      <c r="A1511" t="s">
        <v>493</v>
      </c>
      <c r="B1511" s="2">
        <v>114.50830000000001</v>
      </c>
      <c r="C1511" t="s">
        <v>511</v>
      </c>
      <c r="D1511" t="s">
        <v>440</v>
      </c>
      <c r="E1511" t="s">
        <v>431</v>
      </c>
      <c r="F1511" t="s">
        <v>441</v>
      </c>
      <c r="G1511" t="s">
        <v>432</v>
      </c>
      <c r="H1511" t="s">
        <v>433</v>
      </c>
      <c r="I1511" t="s">
        <v>434</v>
      </c>
      <c r="J1511" t="s">
        <v>435</v>
      </c>
    </row>
    <row r="1512" spans="1:11">
      <c r="A1512" t="s">
        <v>493</v>
      </c>
      <c r="B1512" s="2">
        <v>711897.02819999994</v>
      </c>
      <c r="C1512" t="s">
        <v>511</v>
      </c>
      <c r="D1512" t="s">
        <v>440</v>
      </c>
      <c r="E1512" t="s">
        <v>431</v>
      </c>
      <c r="F1512" t="s">
        <v>441</v>
      </c>
      <c r="G1512" t="s">
        <v>432</v>
      </c>
      <c r="H1512" t="s">
        <v>433</v>
      </c>
      <c r="I1512" t="s">
        <v>434</v>
      </c>
      <c r="J1512" t="s">
        <v>442</v>
      </c>
      <c r="K1512" t="s">
        <v>443</v>
      </c>
    </row>
    <row r="1513" spans="1:11">
      <c r="A1513" t="s">
        <v>493</v>
      </c>
      <c r="B1513" s="2">
        <v>1497627.2493</v>
      </c>
      <c r="C1513" t="s">
        <v>511</v>
      </c>
      <c r="D1513" t="s">
        <v>440</v>
      </c>
      <c r="E1513" t="s">
        <v>431</v>
      </c>
      <c r="F1513" t="s">
        <v>441</v>
      </c>
      <c r="G1513" t="s">
        <v>432</v>
      </c>
      <c r="H1513" t="s">
        <v>433</v>
      </c>
      <c r="I1513" t="s">
        <v>434</v>
      </c>
      <c r="J1513" t="s">
        <v>442</v>
      </c>
      <c r="K1513" t="s">
        <v>444</v>
      </c>
    </row>
    <row r="1514" spans="1:11">
      <c r="A1514" t="s">
        <v>493</v>
      </c>
      <c r="B1514" s="2">
        <v>2496045.4155000001</v>
      </c>
      <c r="C1514" t="s">
        <v>511</v>
      </c>
      <c r="D1514" t="s">
        <v>440</v>
      </c>
      <c r="E1514" t="s">
        <v>431</v>
      </c>
      <c r="F1514" t="s">
        <v>441</v>
      </c>
      <c r="G1514" t="s">
        <v>432</v>
      </c>
      <c r="H1514" t="s">
        <v>433</v>
      </c>
      <c r="I1514" t="s">
        <v>434</v>
      </c>
      <c r="J1514" t="s">
        <v>442</v>
      </c>
      <c r="K1514" t="s">
        <v>584</v>
      </c>
    </row>
    <row r="1515" spans="1:11">
      <c r="A1515" t="s">
        <v>493</v>
      </c>
      <c r="B1515" s="2">
        <v>59.793199999999999</v>
      </c>
      <c r="C1515" t="s">
        <v>477</v>
      </c>
      <c r="D1515" t="s">
        <v>451</v>
      </c>
      <c r="E1515" t="s">
        <v>431</v>
      </c>
      <c r="F1515" t="s">
        <v>381</v>
      </c>
      <c r="G1515" t="s">
        <v>432</v>
      </c>
      <c r="H1515" t="s">
        <v>433</v>
      </c>
      <c r="I1515" t="s">
        <v>434</v>
      </c>
      <c r="J1515" t="s">
        <v>435</v>
      </c>
    </row>
    <row r="1516" spans="1:11">
      <c r="A1516" t="s">
        <v>493</v>
      </c>
      <c r="B1516" s="2">
        <v>370911.12569999998</v>
      </c>
      <c r="C1516" t="s">
        <v>477</v>
      </c>
      <c r="D1516" t="s">
        <v>451</v>
      </c>
      <c r="E1516" t="s">
        <v>431</v>
      </c>
      <c r="F1516" t="s">
        <v>381</v>
      </c>
      <c r="G1516" t="s">
        <v>432</v>
      </c>
      <c r="H1516" t="s">
        <v>433</v>
      </c>
      <c r="I1516" t="s">
        <v>434</v>
      </c>
      <c r="J1516" t="s">
        <v>442</v>
      </c>
      <c r="K1516" t="s">
        <v>443</v>
      </c>
    </row>
    <row r="1517" spans="1:11">
      <c r="A1517" t="s">
        <v>493</v>
      </c>
      <c r="B1517" s="2">
        <v>780044.14260000002</v>
      </c>
      <c r="C1517" t="s">
        <v>477</v>
      </c>
      <c r="D1517" t="s">
        <v>451</v>
      </c>
      <c r="E1517" t="s">
        <v>431</v>
      </c>
      <c r="F1517" t="s">
        <v>381</v>
      </c>
      <c r="G1517" t="s">
        <v>432</v>
      </c>
      <c r="H1517" t="s">
        <v>433</v>
      </c>
      <c r="I1517" t="s">
        <v>434</v>
      </c>
      <c r="J1517" t="s">
        <v>442</v>
      </c>
      <c r="K1517" t="s">
        <v>444</v>
      </c>
    </row>
    <row r="1518" spans="1:11">
      <c r="A1518" t="s">
        <v>493</v>
      </c>
      <c r="B1518" s="2">
        <v>0</v>
      </c>
      <c r="C1518" t="s">
        <v>448</v>
      </c>
      <c r="D1518" t="s">
        <v>430</v>
      </c>
      <c r="E1518" t="s">
        <v>431</v>
      </c>
      <c r="F1518" t="s">
        <v>430</v>
      </c>
      <c r="G1518" t="s">
        <v>432</v>
      </c>
      <c r="H1518" t="s">
        <v>433</v>
      </c>
      <c r="I1518" t="s">
        <v>434</v>
      </c>
      <c r="J1518" t="s">
        <v>435</v>
      </c>
    </row>
    <row r="1519" spans="1:11">
      <c r="A1519" t="s">
        <v>493</v>
      </c>
      <c r="B1519" s="2">
        <v>0</v>
      </c>
      <c r="C1519" t="s">
        <v>446</v>
      </c>
      <c r="D1519" t="s">
        <v>458</v>
      </c>
      <c r="E1519" t="s">
        <v>431</v>
      </c>
      <c r="F1519" t="s">
        <v>458</v>
      </c>
      <c r="G1519" t="s">
        <v>432</v>
      </c>
      <c r="H1519" t="s">
        <v>433</v>
      </c>
      <c r="I1519" t="s">
        <v>434</v>
      </c>
      <c r="J1519" t="s">
        <v>435</v>
      </c>
    </row>
    <row r="1520" spans="1:11">
      <c r="A1520" t="s">
        <v>493</v>
      </c>
      <c r="B1520" s="2">
        <v>0</v>
      </c>
      <c r="C1520" t="s">
        <v>445</v>
      </c>
      <c r="D1520" t="s">
        <v>458</v>
      </c>
      <c r="E1520" t="s">
        <v>431</v>
      </c>
      <c r="F1520" t="s">
        <v>458</v>
      </c>
      <c r="G1520" t="s">
        <v>432</v>
      </c>
      <c r="H1520" t="s">
        <v>433</v>
      </c>
      <c r="I1520" t="s">
        <v>434</v>
      </c>
      <c r="J1520" t="s">
        <v>435</v>
      </c>
    </row>
    <row r="1521" spans="1:11">
      <c r="A1521" t="s">
        <v>493</v>
      </c>
      <c r="B1521" s="2">
        <v>0.26819999999999999</v>
      </c>
      <c r="C1521" t="s">
        <v>436</v>
      </c>
      <c r="D1521" t="s">
        <v>478</v>
      </c>
      <c r="E1521" t="s">
        <v>431</v>
      </c>
      <c r="F1521" t="s">
        <v>478</v>
      </c>
      <c r="G1521" t="s">
        <v>432</v>
      </c>
      <c r="H1521" t="s">
        <v>433</v>
      </c>
      <c r="I1521" t="s">
        <v>434</v>
      </c>
      <c r="J1521" t="s">
        <v>435</v>
      </c>
    </row>
    <row r="1522" spans="1:11">
      <c r="A1522" t="s">
        <v>493</v>
      </c>
      <c r="B1522" s="2">
        <v>67.531999999999996</v>
      </c>
      <c r="C1522" t="s">
        <v>465</v>
      </c>
      <c r="D1522" t="s">
        <v>451</v>
      </c>
      <c r="E1522" t="s">
        <v>431</v>
      </c>
      <c r="F1522" t="s">
        <v>381</v>
      </c>
      <c r="G1522" t="s">
        <v>432</v>
      </c>
      <c r="H1522" t="s">
        <v>433</v>
      </c>
      <c r="I1522" t="s">
        <v>434</v>
      </c>
      <c r="J1522" t="s">
        <v>435</v>
      </c>
    </row>
    <row r="1523" spans="1:11">
      <c r="A1523" t="s">
        <v>493</v>
      </c>
      <c r="B1523" s="2">
        <v>418917.36330000003</v>
      </c>
      <c r="C1523" t="s">
        <v>465</v>
      </c>
      <c r="D1523" t="s">
        <v>451</v>
      </c>
      <c r="E1523" t="s">
        <v>431</v>
      </c>
      <c r="F1523" t="s">
        <v>381</v>
      </c>
      <c r="G1523" t="s">
        <v>432</v>
      </c>
      <c r="H1523" t="s">
        <v>433</v>
      </c>
      <c r="I1523" t="s">
        <v>434</v>
      </c>
      <c r="J1523" t="s">
        <v>442</v>
      </c>
      <c r="K1523" t="s">
        <v>443</v>
      </c>
    </row>
    <row r="1524" spans="1:11">
      <c r="A1524" t="s">
        <v>493</v>
      </c>
      <c r="B1524" s="2">
        <v>880998.85710000002</v>
      </c>
      <c r="C1524" t="s">
        <v>465</v>
      </c>
      <c r="D1524" t="s">
        <v>451</v>
      </c>
      <c r="E1524" t="s">
        <v>431</v>
      </c>
      <c r="F1524" t="s">
        <v>381</v>
      </c>
      <c r="G1524" t="s">
        <v>432</v>
      </c>
      <c r="H1524" t="s">
        <v>433</v>
      </c>
      <c r="I1524" t="s">
        <v>434</v>
      </c>
      <c r="J1524" t="s">
        <v>442</v>
      </c>
      <c r="K1524" t="s">
        <v>444</v>
      </c>
    </row>
    <row r="1525" spans="1:11">
      <c r="A1525" t="s">
        <v>493</v>
      </c>
      <c r="B1525" s="2">
        <v>72.524299999999997</v>
      </c>
      <c r="C1525" t="s">
        <v>479</v>
      </c>
      <c r="D1525" t="s">
        <v>447</v>
      </c>
      <c r="E1525" t="s">
        <v>431</v>
      </c>
      <c r="F1525" t="s">
        <v>12</v>
      </c>
      <c r="G1525" t="s">
        <v>432</v>
      </c>
      <c r="H1525" t="s">
        <v>433</v>
      </c>
      <c r="I1525" t="s">
        <v>434</v>
      </c>
      <c r="J1525" t="s">
        <v>435</v>
      </c>
    </row>
    <row r="1526" spans="1:11">
      <c r="A1526" t="s">
        <v>493</v>
      </c>
      <c r="B1526" s="2">
        <v>450244.43729999999</v>
      </c>
      <c r="C1526" t="s">
        <v>479</v>
      </c>
      <c r="D1526" t="s">
        <v>447</v>
      </c>
      <c r="E1526" t="s">
        <v>431</v>
      </c>
      <c r="F1526" t="s">
        <v>12</v>
      </c>
      <c r="G1526" t="s">
        <v>432</v>
      </c>
      <c r="H1526" t="s">
        <v>433</v>
      </c>
      <c r="I1526" t="s">
        <v>434</v>
      </c>
      <c r="J1526" t="s">
        <v>442</v>
      </c>
      <c r="K1526" t="s">
        <v>443</v>
      </c>
    </row>
    <row r="1527" spans="1:11">
      <c r="A1527" t="s">
        <v>493</v>
      </c>
      <c r="B1527" s="2">
        <v>948824.11800000002</v>
      </c>
      <c r="C1527" t="s">
        <v>479</v>
      </c>
      <c r="D1527" t="s">
        <v>447</v>
      </c>
      <c r="E1527" t="s">
        <v>431</v>
      </c>
      <c r="F1527" t="s">
        <v>12</v>
      </c>
      <c r="G1527" t="s">
        <v>432</v>
      </c>
      <c r="H1527" t="s">
        <v>433</v>
      </c>
      <c r="I1527" t="s">
        <v>434</v>
      </c>
      <c r="J1527" t="s">
        <v>442</v>
      </c>
      <c r="K1527" t="s">
        <v>444</v>
      </c>
    </row>
    <row r="1528" spans="1:11">
      <c r="A1528" t="s">
        <v>493</v>
      </c>
      <c r="B1528" s="2">
        <v>1581373.53</v>
      </c>
      <c r="C1528" t="s">
        <v>479</v>
      </c>
      <c r="D1528" t="s">
        <v>447</v>
      </c>
      <c r="E1528" t="s">
        <v>431</v>
      </c>
      <c r="F1528" t="s">
        <v>12</v>
      </c>
      <c r="G1528" t="s">
        <v>432</v>
      </c>
      <c r="H1528" t="s">
        <v>433</v>
      </c>
      <c r="I1528" t="s">
        <v>434</v>
      </c>
      <c r="J1528" t="s">
        <v>442</v>
      </c>
      <c r="K1528" t="s">
        <v>584</v>
      </c>
    </row>
    <row r="1529" spans="1:11">
      <c r="A1529" t="s">
        <v>493</v>
      </c>
      <c r="B1529" s="2">
        <v>0</v>
      </c>
      <c r="C1529" t="s">
        <v>479</v>
      </c>
      <c r="D1529" t="s">
        <v>458</v>
      </c>
      <c r="E1529" t="s">
        <v>431</v>
      </c>
      <c r="F1529" t="s">
        <v>458</v>
      </c>
      <c r="G1529" t="s">
        <v>432</v>
      </c>
      <c r="H1529" t="s">
        <v>433</v>
      </c>
      <c r="I1529" t="s">
        <v>434</v>
      </c>
      <c r="J1529" t="s">
        <v>435</v>
      </c>
    </row>
    <row r="1530" spans="1:11">
      <c r="A1530" t="s">
        <v>493</v>
      </c>
      <c r="B1530" s="2">
        <v>104.2805</v>
      </c>
      <c r="C1530" t="s">
        <v>429</v>
      </c>
      <c r="D1530" t="s">
        <v>440</v>
      </c>
      <c r="E1530" t="s">
        <v>431</v>
      </c>
      <c r="F1530" t="s">
        <v>441</v>
      </c>
      <c r="G1530" t="s">
        <v>432</v>
      </c>
      <c r="H1530" t="s">
        <v>433</v>
      </c>
      <c r="I1530" t="s">
        <v>434</v>
      </c>
      <c r="J1530" t="s">
        <v>435</v>
      </c>
    </row>
    <row r="1531" spans="1:11">
      <c r="A1531" t="s">
        <v>493</v>
      </c>
      <c r="B1531" s="2">
        <v>648327.38580000005</v>
      </c>
      <c r="C1531" t="s">
        <v>429</v>
      </c>
      <c r="D1531" t="s">
        <v>440</v>
      </c>
      <c r="E1531" t="s">
        <v>431</v>
      </c>
      <c r="F1531" t="s">
        <v>441</v>
      </c>
      <c r="G1531" t="s">
        <v>432</v>
      </c>
      <c r="H1531" t="s">
        <v>433</v>
      </c>
      <c r="I1531" t="s">
        <v>434</v>
      </c>
      <c r="J1531" t="s">
        <v>442</v>
      </c>
      <c r="K1531" t="s">
        <v>443</v>
      </c>
    </row>
    <row r="1532" spans="1:11">
      <c r="A1532" t="s">
        <v>493</v>
      </c>
      <c r="B1532" s="2">
        <v>1362892.2219</v>
      </c>
      <c r="C1532" t="s">
        <v>429</v>
      </c>
      <c r="D1532" t="s">
        <v>440</v>
      </c>
      <c r="E1532" t="s">
        <v>431</v>
      </c>
      <c r="F1532" t="s">
        <v>441</v>
      </c>
      <c r="G1532" t="s">
        <v>432</v>
      </c>
      <c r="H1532" t="s">
        <v>433</v>
      </c>
      <c r="I1532" t="s">
        <v>434</v>
      </c>
      <c r="J1532" t="s">
        <v>442</v>
      </c>
      <c r="K1532" t="s">
        <v>444</v>
      </c>
    </row>
    <row r="1533" spans="1:11">
      <c r="A1533" t="s">
        <v>493</v>
      </c>
      <c r="B1533" s="2">
        <v>2271491.8047000002</v>
      </c>
      <c r="C1533" t="s">
        <v>429</v>
      </c>
      <c r="D1533" t="s">
        <v>440</v>
      </c>
      <c r="E1533" t="s">
        <v>431</v>
      </c>
      <c r="F1533" t="s">
        <v>441</v>
      </c>
      <c r="G1533" t="s">
        <v>432</v>
      </c>
      <c r="H1533" t="s">
        <v>433</v>
      </c>
      <c r="I1533" t="s">
        <v>434</v>
      </c>
      <c r="J1533" t="s">
        <v>442</v>
      </c>
      <c r="K1533" t="s">
        <v>584</v>
      </c>
    </row>
    <row r="1534" spans="1:11">
      <c r="A1534" t="s">
        <v>493</v>
      </c>
      <c r="B1534" s="2">
        <v>0</v>
      </c>
      <c r="C1534" t="s">
        <v>454</v>
      </c>
      <c r="D1534" t="s">
        <v>458</v>
      </c>
      <c r="E1534" t="s">
        <v>431</v>
      </c>
      <c r="F1534" t="s">
        <v>458</v>
      </c>
      <c r="G1534" t="s">
        <v>432</v>
      </c>
      <c r="H1534" t="s">
        <v>433</v>
      </c>
      <c r="I1534" t="s">
        <v>434</v>
      </c>
      <c r="J1534" t="s">
        <v>435</v>
      </c>
    </row>
    <row r="1535" spans="1:11">
      <c r="A1535" t="s">
        <v>493</v>
      </c>
      <c r="B1535" s="2">
        <v>70.164100000000005</v>
      </c>
      <c r="C1535" t="s">
        <v>476</v>
      </c>
      <c r="D1535" t="s">
        <v>451</v>
      </c>
      <c r="E1535" t="s">
        <v>431</v>
      </c>
      <c r="F1535" t="s">
        <v>381</v>
      </c>
      <c r="G1535" t="s">
        <v>432</v>
      </c>
      <c r="H1535" t="s">
        <v>433</v>
      </c>
      <c r="I1535" t="s">
        <v>434</v>
      </c>
      <c r="J1535" t="s">
        <v>435</v>
      </c>
    </row>
    <row r="1536" spans="1:11">
      <c r="A1536" t="s">
        <v>493</v>
      </c>
      <c r="B1536" s="2">
        <v>432313.62119999999</v>
      </c>
      <c r="C1536" t="s">
        <v>476</v>
      </c>
      <c r="D1536" t="s">
        <v>451</v>
      </c>
      <c r="E1536" t="s">
        <v>431</v>
      </c>
      <c r="F1536" t="s">
        <v>381</v>
      </c>
      <c r="G1536" t="s">
        <v>432</v>
      </c>
      <c r="H1536" t="s">
        <v>433</v>
      </c>
      <c r="I1536" t="s">
        <v>434</v>
      </c>
      <c r="J1536" t="s">
        <v>442</v>
      </c>
      <c r="K1536" t="s">
        <v>443</v>
      </c>
    </row>
    <row r="1537" spans="1:11">
      <c r="A1537" t="s">
        <v>493</v>
      </c>
      <c r="B1537" s="2">
        <v>911617.85340000002</v>
      </c>
      <c r="C1537" t="s">
        <v>476</v>
      </c>
      <c r="D1537" t="s">
        <v>451</v>
      </c>
      <c r="E1537" t="s">
        <v>431</v>
      </c>
      <c r="F1537" t="s">
        <v>381</v>
      </c>
      <c r="G1537" t="s">
        <v>432</v>
      </c>
      <c r="H1537" t="s">
        <v>433</v>
      </c>
      <c r="I1537" t="s">
        <v>434</v>
      </c>
      <c r="J1537" t="s">
        <v>442</v>
      </c>
      <c r="K1537" t="s">
        <v>444</v>
      </c>
    </row>
    <row r="1538" spans="1:11">
      <c r="A1538" t="s">
        <v>493</v>
      </c>
      <c r="B1538" s="2">
        <v>0</v>
      </c>
      <c r="C1538" t="s">
        <v>464</v>
      </c>
      <c r="D1538" t="s">
        <v>458</v>
      </c>
      <c r="E1538" t="s">
        <v>431</v>
      </c>
      <c r="F1538" t="s">
        <v>458</v>
      </c>
      <c r="G1538" t="s">
        <v>432</v>
      </c>
      <c r="H1538" t="s">
        <v>433</v>
      </c>
      <c r="I1538" t="s">
        <v>434</v>
      </c>
      <c r="J1538" t="s">
        <v>435</v>
      </c>
    </row>
    <row r="1539" spans="1:11">
      <c r="A1539" t="s">
        <v>493</v>
      </c>
      <c r="B1539" s="2">
        <v>122.3043</v>
      </c>
      <c r="C1539" t="s">
        <v>455</v>
      </c>
      <c r="D1539" t="s">
        <v>447</v>
      </c>
      <c r="E1539" t="s">
        <v>431</v>
      </c>
      <c r="F1539" t="s">
        <v>12</v>
      </c>
      <c r="G1539" t="s">
        <v>432</v>
      </c>
      <c r="H1539" t="s">
        <v>433</v>
      </c>
      <c r="I1539" t="s">
        <v>434</v>
      </c>
      <c r="J1539" t="s">
        <v>435</v>
      </c>
    </row>
    <row r="1540" spans="1:11">
      <c r="A1540" t="s">
        <v>493</v>
      </c>
      <c r="B1540" s="2">
        <v>758193.86609999998</v>
      </c>
      <c r="C1540" t="s">
        <v>455</v>
      </c>
      <c r="D1540" t="s">
        <v>447</v>
      </c>
      <c r="E1540" t="s">
        <v>431</v>
      </c>
      <c r="F1540" t="s">
        <v>12</v>
      </c>
      <c r="G1540" t="s">
        <v>432</v>
      </c>
      <c r="H1540" t="s">
        <v>433</v>
      </c>
      <c r="I1540" t="s">
        <v>434</v>
      </c>
      <c r="J1540" t="s">
        <v>442</v>
      </c>
      <c r="K1540" t="s">
        <v>443</v>
      </c>
    </row>
    <row r="1541" spans="1:11">
      <c r="A1541" t="s">
        <v>493</v>
      </c>
      <c r="B1541" s="2">
        <v>1596736.6703999999</v>
      </c>
      <c r="C1541" t="s">
        <v>455</v>
      </c>
      <c r="D1541" t="s">
        <v>447</v>
      </c>
      <c r="E1541" t="s">
        <v>431</v>
      </c>
      <c r="F1541" t="s">
        <v>12</v>
      </c>
      <c r="G1541" t="s">
        <v>432</v>
      </c>
      <c r="H1541" t="s">
        <v>433</v>
      </c>
      <c r="I1541" t="s">
        <v>434</v>
      </c>
      <c r="J1541" t="s">
        <v>442</v>
      </c>
      <c r="K1541" t="s">
        <v>444</v>
      </c>
    </row>
    <row r="1542" spans="1:11">
      <c r="A1542" t="s">
        <v>493</v>
      </c>
      <c r="B1542" s="2">
        <v>2661227.784</v>
      </c>
      <c r="C1542" t="s">
        <v>455</v>
      </c>
      <c r="D1542" t="s">
        <v>447</v>
      </c>
      <c r="E1542" t="s">
        <v>431</v>
      </c>
      <c r="F1542" t="s">
        <v>12</v>
      </c>
      <c r="G1542" t="s">
        <v>432</v>
      </c>
      <c r="H1542" t="s">
        <v>433</v>
      </c>
      <c r="I1542" t="s">
        <v>434</v>
      </c>
      <c r="J1542" t="s">
        <v>442</v>
      </c>
      <c r="K1542" t="s">
        <v>584</v>
      </c>
    </row>
    <row r="1543" spans="1:11">
      <c r="A1543" t="s">
        <v>493</v>
      </c>
      <c r="B1543" s="2">
        <v>0</v>
      </c>
      <c r="C1543" t="s">
        <v>471</v>
      </c>
      <c r="D1543" t="s">
        <v>430</v>
      </c>
      <c r="E1543" t="s">
        <v>431</v>
      </c>
      <c r="F1543" t="s">
        <v>430</v>
      </c>
      <c r="G1543" t="s">
        <v>432</v>
      </c>
      <c r="H1543" t="s">
        <v>433</v>
      </c>
      <c r="I1543" t="s">
        <v>434</v>
      </c>
      <c r="J1543" t="s">
        <v>435</v>
      </c>
    </row>
    <row r="1544" spans="1:11">
      <c r="A1544" t="s">
        <v>493</v>
      </c>
      <c r="B1544" s="2">
        <v>0</v>
      </c>
      <c r="C1544" t="s">
        <v>477</v>
      </c>
      <c r="D1544" t="s">
        <v>458</v>
      </c>
      <c r="E1544" t="s">
        <v>431</v>
      </c>
      <c r="F1544" t="s">
        <v>458</v>
      </c>
      <c r="G1544" t="s">
        <v>432</v>
      </c>
      <c r="H1544" t="s">
        <v>433</v>
      </c>
      <c r="I1544" t="s">
        <v>434</v>
      </c>
      <c r="J1544" t="s">
        <v>435</v>
      </c>
    </row>
    <row r="1545" spans="1:11">
      <c r="A1545" t="s">
        <v>493</v>
      </c>
      <c r="B1545" s="2">
        <v>175.80350000000001</v>
      </c>
      <c r="C1545" t="s">
        <v>455</v>
      </c>
      <c r="D1545" t="s">
        <v>440</v>
      </c>
      <c r="E1545" t="s">
        <v>431</v>
      </c>
      <c r="F1545" t="s">
        <v>441</v>
      </c>
      <c r="G1545" t="s">
        <v>432</v>
      </c>
      <c r="H1545" t="s">
        <v>433</v>
      </c>
      <c r="I1545" t="s">
        <v>434</v>
      </c>
      <c r="J1545" t="s">
        <v>435</v>
      </c>
    </row>
    <row r="1546" spans="1:11">
      <c r="A1546" t="s">
        <v>493</v>
      </c>
      <c r="B1546" s="2">
        <v>1092821.3739</v>
      </c>
      <c r="C1546" t="s">
        <v>455</v>
      </c>
      <c r="D1546" t="s">
        <v>440</v>
      </c>
      <c r="E1546" t="s">
        <v>431</v>
      </c>
      <c r="F1546" t="s">
        <v>441</v>
      </c>
      <c r="G1546" t="s">
        <v>432</v>
      </c>
      <c r="H1546" t="s">
        <v>433</v>
      </c>
      <c r="I1546" t="s">
        <v>434</v>
      </c>
      <c r="J1546" t="s">
        <v>442</v>
      </c>
      <c r="K1546" t="s">
        <v>443</v>
      </c>
    </row>
    <row r="1547" spans="1:11">
      <c r="A1547" t="s">
        <v>493</v>
      </c>
      <c r="B1547" s="2">
        <v>2297290.1507999999</v>
      </c>
      <c r="C1547" t="s">
        <v>455</v>
      </c>
      <c r="D1547" t="s">
        <v>440</v>
      </c>
      <c r="E1547" t="s">
        <v>431</v>
      </c>
      <c r="F1547" t="s">
        <v>441</v>
      </c>
      <c r="G1547" t="s">
        <v>432</v>
      </c>
      <c r="H1547" t="s">
        <v>433</v>
      </c>
      <c r="I1547" t="s">
        <v>434</v>
      </c>
      <c r="J1547" t="s">
        <v>442</v>
      </c>
      <c r="K1547" t="s">
        <v>444</v>
      </c>
    </row>
    <row r="1548" spans="1:11">
      <c r="A1548" t="s">
        <v>493</v>
      </c>
      <c r="B1548" s="2">
        <v>3828819.3021</v>
      </c>
      <c r="C1548" t="s">
        <v>455</v>
      </c>
      <c r="D1548" t="s">
        <v>440</v>
      </c>
      <c r="E1548" t="s">
        <v>431</v>
      </c>
      <c r="F1548" t="s">
        <v>441</v>
      </c>
      <c r="G1548" t="s">
        <v>432</v>
      </c>
      <c r="H1548" t="s">
        <v>433</v>
      </c>
      <c r="I1548" t="s">
        <v>434</v>
      </c>
      <c r="J1548" t="s">
        <v>442</v>
      </c>
      <c r="K1548" t="s">
        <v>584</v>
      </c>
    </row>
    <row r="1549" spans="1:11">
      <c r="A1549" t="s">
        <v>493</v>
      </c>
      <c r="B1549" s="2">
        <v>78.818299999999994</v>
      </c>
      <c r="C1549" t="s">
        <v>445</v>
      </c>
      <c r="D1549" t="s">
        <v>447</v>
      </c>
      <c r="E1549" t="s">
        <v>431</v>
      </c>
      <c r="F1549" t="s">
        <v>12</v>
      </c>
      <c r="G1549" t="s">
        <v>432</v>
      </c>
      <c r="H1549" t="s">
        <v>433</v>
      </c>
      <c r="I1549" t="s">
        <v>434</v>
      </c>
      <c r="J1549" t="s">
        <v>435</v>
      </c>
    </row>
    <row r="1550" spans="1:11">
      <c r="A1550" t="s">
        <v>493</v>
      </c>
      <c r="B1550" s="2">
        <v>489331.75679999997</v>
      </c>
      <c r="C1550" t="s">
        <v>445</v>
      </c>
      <c r="D1550" t="s">
        <v>447</v>
      </c>
      <c r="E1550" t="s">
        <v>431</v>
      </c>
      <c r="F1550" t="s">
        <v>12</v>
      </c>
      <c r="G1550" t="s">
        <v>432</v>
      </c>
      <c r="H1550" t="s">
        <v>433</v>
      </c>
      <c r="I1550" t="s">
        <v>434</v>
      </c>
      <c r="J1550" t="s">
        <v>442</v>
      </c>
      <c r="K1550" t="s">
        <v>443</v>
      </c>
    </row>
    <row r="1551" spans="1:11">
      <c r="A1551" t="s">
        <v>493</v>
      </c>
      <c r="B1551" s="2">
        <v>1030031.3321999999</v>
      </c>
      <c r="C1551" t="s">
        <v>445</v>
      </c>
      <c r="D1551" t="s">
        <v>447</v>
      </c>
      <c r="E1551" t="s">
        <v>431</v>
      </c>
      <c r="F1551" t="s">
        <v>12</v>
      </c>
      <c r="G1551" t="s">
        <v>432</v>
      </c>
      <c r="H1551" t="s">
        <v>433</v>
      </c>
      <c r="I1551" t="s">
        <v>434</v>
      </c>
      <c r="J1551" t="s">
        <v>442</v>
      </c>
      <c r="K1551" t="s">
        <v>444</v>
      </c>
    </row>
    <row r="1552" spans="1:11">
      <c r="A1552" t="s">
        <v>493</v>
      </c>
      <c r="B1552" s="2">
        <v>1716716.5029</v>
      </c>
      <c r="C1552" t="s">
        <v>445</v>
      </c>
      <c r="D1552" t="s">
        <v>447</v>
      </c>
      <c r="E1552" t="s">
        <v>431</v>
      </c>
      <c r="F1552" t="s">
        <v>12</v>
      </c>
      <c r="G1552" t="s">
        <v>432</v>
      </c>
      <c r="H1552" t="s">
        <v>433</v>
      </c>
      <c r="I1552" t="s">
        <v>434</v>
      </c>
      <c r="J1552" t="s">
        <v>442</v>
      </c>
      <c r="K1552" t="s">
        <v>584</v>
      </c>
    </row>
    <row r="1553" spans="1:11">
      <c r="A1553" t="s">
        <v>493</v>
      </c>
      <c r="B1553" s="2">
        <v>0</v>
      </c>
      <c r="C1553" t="s">
        <v>465</v>
      </c>
      <c r="D1553" t="s">
        <v>439</v>
      </c>
      <c r="E1553" t="s">
        <v>431</v>
      </c>
      <c r="F1553" t="s">
        <v>439</v>
      </c>
      <c r="G1553" t="s">
        <v>432</v>
      </c>
      <c r="H1553" t="s">
        <v>433</v>
      </c>
      <c r="I1553" t="s">
        <v>434</v>
      </c>
      <c r="J1553" t="s">
        <v>435</v>
      </c>
    </row>
    <row r="1554" spans="1:11">
      <c r="A1554" t="s">
        <v>493</v>
      </c>
      <c r="B1554" s="2">
        <v>69.377300000000005</v>
      </c>
      <c r="C1554" t="s">
        <v>480</v>
      </c>
      <c r="D1554" t="s">
        <v>451</v>
      </c>
      <c r="E1554" t="s">
        <v>431</v>
      </c>
      <c r="F1554" t="s">
        <v>381</v>
      </c>
      <c r="G1554" t="s">
        <v>432</v>
      </c>
      <c r="H1554" t="s">
        <v>433</v>
      </c>
      <c r="I1554" t="s">
        <v>434</v>
      </c>
      <c r="J1554" t="s">
        <v>435</v>
      </c>
    </row>
    <row r="1555" spans="1:11">
      <c r="A1555" t="s">
        <v>493</v>
      </c>
      <c r="B1555" s="2">
        <v>431061.96870000003</v>
      </c>
      <c r="C1555" t="s">
        <v>480</v>
      </c>
      <c r="D1555" t="s">
        <v>451</v>
      </c>
      <c r="E1555" t="s">
        <v>431</v>
      </c>
      <c r="F1555" t="s">
        <v>381</v>
      </c>
      <c r="G1555" t="s">
        <v>432</v>
      </c>
      <c r="H1555" t="s">
        <v>433</v>
      </c>
      <c r="I1555" t="s">
        <v>434</v>
      </c>
      <c r="J1555" t="s">
        <v>442</v>
      </c>
      <c r="K1555" t="s">
        <v>443</v>
      </c>
    </row>
    <row r="1556" spans="1:11">
      <c r="A1556" t="s">
        <v>493</v>
      </c>
      <c r="B1556" s="2">
        <v>905981.84100000001</v>
      </c>
      <c r="C1556" t="s">
        <v>480</v>
      </c>
      <c r="D1556" t="s">
        <v>451</v>
      </c>
      <c r="E1556" t="s">
        <v>431</v>
      </c>
      <c r="F1556" t="s">
        <v>381</v>
      </c>
      <c r="G1556" t="s">
        <v>432</v>
      </c>
      <c r="H1556" t="s">
        <v>433</v>
      </c>
      <c r="I1556" t="s">
        <v>434</v>
      </c>
      <c r="J1556" t="s">
        <v>442</v>
      </c>
      <c r="K1556" t="s">
        <v>444</v>
      </c>
    </row>
    <row r="1557" spans="1:11">
      <c r="A1557" t="s">
        <v>493</v>
      </c>
      <c r="B1557" s="2">
        <v>0</v>
      </c>
      <c r="C1557" t="s">
        <v>50</v>
      </c>
      <c r="D1557" t="s">
        <v>470</v>
      </c>
      <c r="E1557" t="s">
        <v>431</v>
      </c>
      <c r="F1557" t="s">
        <v>470</v>
      </c>
      <c r="G1557" t="s">
        <v>432</v>
      </c>
      <c r="H1557" t="s">
        <v>433</v>
      </c>
      <c r="I1557" t="s">
        <v>434</v>
      </c>
      <c r="J1557" t="s">
        <v>435</v>
      </c>
    </row>
    <row r="1558" spans="1:11">
      <c r="A1558" t="s">
        <v>493</v>
      </c>
      <c r="B1558" s="2">
        <v>109.7163</v>
      </c>
      <c r="C1558" t="s">
        <v>463</v>
      </c>
      <c r="D1558" t="s">
        <v>440</v>
      </c>
      <c r="E1558" t="s">
        <v>431</v>
      </c>
      <c r="F1558" t="s">
        <v>441</v>
      </c>
      <c r="G1558" t="s">
        <v>432</v>
      </c>
      <c r="H1558" t="s">
        <v>433</v>
      </c>
      <c r="I1558" t="s">
        <v>434</v>
      </c>
      <c r="J1558" t="s">
        <v>435</v>
      </c>
    </row>
    <row r="1559" spans="1:11">
      <c r="A1559" t="s">
        <v>493</v>
      </c>
      <c r="B1559" s="2">
        <v>681914.58660000004</v>
      </c>
      <c r="C1559" t="s">
        <v>463</v>
      </c>
      <c r="D1559" t="s">
        <v>440</v>
      </c>
      <c r="E1559" t="s">
        <v>431</v>
      </c>
      <c r="F1559" t="s">
        <v>441</v>
      </c>
      <c r="G1559" t="s">
        <v>432</v>
      </c>
      <c r="H1559" t="s">
        <v>433</v>
      </c>
      <c r="I1559" t="s">
        <v>434</v>
      </c>
      <c r="J1559" t="s">
        <v>442</v>
      </c>
      <c r="K1559" t="s">
        <v>443</v>
      </c>
    </row>
    <row r="1560" spans="1:11">
      <c r="A1560" t="s">
        <v>493</v>
      </c>
      <c r="B1560" s="2">
        <v>1434558.2679000001</v>
      </c>
      <c r="C1560" t="s">
        <v>463</v>
      </c>
      <c r="D1560" t="s">
        <v>440</v>
      </c>
      <c r="E1560" t="s">
        <v>431</v>
      </c>
      <c r="F1560" t="s">
        <v>441</v>
      </c>
      <c r="G1560" t="s">
        <v>432</v>
      </c>
      <c r="H1560" t="s">
        <v>433</v>
      </c>
      <c r="I1560" t="s">
        <v>434</v>
      </c>
      <c r="J1560" t="s">
        <v>442</v>
      </c>
      <c r="K1560" t="s">
        <v>444</v>
      </c>
    </row>
    <row r="1561" spans="1:11">
      <c r="A1561" t="s">
        <v>493</v>
      </c>
      <c r="B1561" s="2">
        <v>2389097.0735999998</v>
      </c>
      <c r="C1561" t="s">
        <v>463</v>
      </c>
      <c r="D1561" t="s">
        <v>440</v>
      </c>
      <c r="E1561" t="s">
        <v>431</v>
      </c>
      <c r="F1561" t="s">
        <v>441</v>
      </c>
      <c r="G1561" t="s">
        <v>432</v>
      </c>
      <c r="H1561" t="s">
        <v>433</v>
      </c>
      <c r="I1561" t="s">
        <v>434</v>
      </c>
      <c r="J1561" t="s">
        <v>442</v>
      </c>
      <c r="K1561" t="s">
        <v>584</v>
      </c>
    </row>
    <row r="1562" spans="1:11">
      <c r="A1562" t="s">
        <v>493</v>
      </c>
      <c r="B1562" s="2">
        <v>0</v>
      </c>
      <c r="C1562" t="s">
        <v>463</v>
      </c>
      <c r="D1562" t="s">
        <v>439</v>
      </c>
      <c r="E1562" t="s">
        <v>431</v>
      </c>
      <c r="F1562" t="s">
        <v>439</v>
      </c>
      <c r="G1562" t="s">
        <v>432</v>
      </c>
      <c r="H1562" t="s">
        <v>433</v>
      </c>
      <c r="I1562" t="s">
        <v>434</v>
      </c>
      <c r="J1562" t="s">
        <v>435</v>
      </c>
    </row>
    <row r="1563" spans="1:11">
      <c r="A1563" t="s">
        <v>493</v>
      </c>
      <c r="B1563" s="2">
        <v>0</v>
      </c>
      <c r="C1563" t="s">
        <v>477</v>
      </c>
      <c r="D1563" t="s">
        <v>439</v>
      </c>
      <c r="E1563" t="s">
        <v>431</v>
      </c>
      <c r="F1563" t="s">
        <v>439</v>
      </c>
      <c r="G1563" t="s">
        <v>432</v>
      </c>
      <c r="H1563" t="s">
        <v>433</v>
      </c>
      <c r="I1563" t="s">
        <v>434</v>
      </c>
      <c r="J1563" t="s">
        <v>435</v>
      </c>
    </row>
    <row r="1564" spans="1:11">
      <c r="A1564" t="s">
        <v>493</v>
      </c>
      <c r="B1564" s="2">
        <v>68.790800000000004</v>
      </c>
      <c r="C1564" t="s">
        <v>463</v>
      </c>
      <c r="D1564" t="s">
        <v>451</v>
      </c>
      <c r="E1564" t="s">
        <v>431</v>
      </c>
      <c r="F1564" t="s">
        <v>381</v>
      </c>
      <c r="G1564" t="s">
        <v>432</v>
      </c>
      <c r="H1564" t="s">
        <v>433</v>
      </c>
      <c r="I1564" t="s">
        <v>434</v>
      </c>
      <c r="J1564" t="s">
        <v>435</v>
      </c>
    </row>
    <row r="1565" spans="1:11">
      <c r="A1565" t="s">
        <v>493</v>
      </c>
      <c r="B1565" s="2">
        <v>400550.25689999998</v>
      </c>
      <c r="C1565" t="s">
        <v>463</v>
      </c>
      <c r="D1565" t="s">
        <v>451</v>
      </c>
      <c r="E1565" t="s">
        <v>431</v>
      </c>
      <c r="F1565" t="s">
        <v>381</v>
      </c>
      <c r="G1565" t="s">
        <v>432</v>
      </c>
      <c r="H1565" t="s">
        <v>433</v>
      </c>
      <c r="I1565" t="s">
        <v>434</v>
      </c>
      <c r="J1565" t="s">
        <v>442</v>
      </c>
      <c r="K1565" t="s">
        <v>443</v>
      </c>
    </row>
    <row r="1566" spans="1:11">
      <c r="A1566" t="s">
        <v>493</v>
      </c>
      <c r="B1566" s="2">
        <v>844071.53220000002</v>
      </c>
      <c r="C1566" t="s">
        <v>463</v>
      </c>
      <c r="D1566" t="s">
        <v>451</v>
      </c>
      <c r="E1566" t="s">
        <v>431</v>
      </c>
      <c r="F1566" t="s">
        <v>381</v>
      </c>
      <c r="G1566" t="s">
        <v>432</v>
      </c>
      <c r="H1566" t="s">
        <v>433</v>
      </c>
      <c r="I1566" t="s">
        <v>434</v>
      </c>
      <c r="J1566" t="s">
        <v>442</v>
      </c>
      <c r="K1566" t="s">
        <v>444</v>
      </c>
    </row>
    <row r="1567" spans="1:11">
      <c r="A1567" t="s">
        <v>493</v>
      </c>
      <c r="B1567" s="2">
        <v>82.251400000000004</v>
      </c>
      <c r="C1567" t="s">
        <v>481</v>
      </c>
      <c r="D1567" t="s">
        <v>447</v>
      </c>
      <c r="E1567" t="s">
        <v>431</v>
      </c>
      <c r="F1567" t="s">
        <v>12</v>
      </c>
      <c r="G1567" t="s">
        <v>432</v>
      </c>
      <c r="H1567" t="s">
        <v>433</v>
      </c>
      <c r="I1567" t="s">
        <v>434</v>
      </c>
      <c r="J1567" t="s">
        <v>435</v>
      </c>
    </row>
    <row r="1568" spans="1:11">
      <c r="A1568" t="s">
        <v>493</v>
      </c>
      <c r="B1568" s="2">
        <v>510001.90379999997</v>
      </c>
      <c r="C1568" t="s">
        <v>481</v>
      </c>
      <c r="D1568" t="s">
        <v>447</v>
      </c>
      <c r="E1568" t="s">
        <v>431</v>
      </c>
      <c r="F1568" t="s">
        <v>12</v>
      </c>
      <c r="G1568" t="s">
        <v>432</v>
      </c>
      <c r="H1568" t="s">
        <v>433</v>
      </c>
      <c r="I1568" t="s">
        <v>434</v>
      </c>
      <c r="J1568" t="s">
        <v>442</v>
      </c>
      <c r="K1568" t="s">
        <v>443</v>
      </c>
    </row>
    <row r="1569" spans="1:11">
      <c r="A1569" t="s">
        <v>493</v>
      </c>
      <c r="B1569" s="2">
        <v>1072515.9942000001</v>
      </c>
      <c r="C1569" t="s">
        <v>481</v>
      </c>
      <c r="D1569" t="s">
        <v>447</v>
      </c>
      <c r="E1569" t="s">
        <v>431</v>
      </c>
      <c r="F1569" t="s">
        <v>12</v>
      </c>
      <c r="G1569" t="s">
        <v>432</v>
      </c>
      <c r="H1569" t="s">
        <v>433</v>
      </c>
      <c r="I1569" t="s">
        <v>434</v>
      </c>
      <c r="J1569" t="s">
        <v>442</v>
      </c>
      <c r="K1569" t="s">
        <v>444</v>
      </c>
    </row>
    <row r="1570" spans="1:11">
      <c r="A1570" t="s">
        <v>493</v>
      </c>
      <c r="B1570" s="2">
        <v>1787524.2729</v>
      </c>
      <c r="C1570" t="s">
        <v>481</v>
      </c>
      <c r="D1570" t="s">
        <v>447</v>
      </c>
      <c r="E1570" t="s">
        <v>431</v>
      </c>
      <c r="F1570" t="s">
        <v>12</v>
      </c>
      <c r="G1570" t="s">
        <v>432</v>
      </c>
      <c r="H1570" t="s">
        <v>433</v>
      </c>
      <c r="I1570" t="s">
        <v>434</v>
      </c>
      <c r="J1570" t="s">
        <v>442</v>
      </c>
      <c r="K1570" t="s">
        <v>584</v>
      </c>
    </row>
    <row r="1571" spans="1:11">
      <c r="A1571" t="s">
        <v>493</v>
      </c>
      <c r="B1571" s="2">
        <v>62.511099999999999</v>
      </c>
      <c r="C1571" t="s">
        <v>457</v>
      </c>
      <c r="D1571" t="s">
        <v>451</v>
      </c>
      <c r="E1571" t="s">
        <v>431</v>
      </c>
      <c r="F1571" t="s">
        <v>381</v>
      </c>
      <c r="G1571" t="s">
        <v>432</v>
      </c>
      <c r="H1571" t="s">
        <v>433</v>
      </c>
      <c r="I1571" t="s">
        <v>434</v>
      </c>
      <c r="J1571" t="s">
        <v>435</v>
      </c>
    </row>
    <row r="1572" spans="1:11">
      <c r="A1572" t="s">
        <v>493</v>
      </c>
      <c r="B1572" s="2">
        <v>389085.12</v>
      </c>
      <c r="C1572" t="s">
        <v>457</v>
      </c>
      <c r="D1572" t="s">
        <v>451</v>
      </c>
      <c r="E1572" t="s">
        <v>431</v>
      </c>
      <c r="F1572" t="s">
        <v>381</v>
      </c>
      <c r="G1572" t="s">
        <v>432</v>
      </c>
      <c r="H1572" t="s">
        <v>433</v>
      </c>
      <c r="I1572" t="s">
        <v>434</v>
      </c>
      <c r="J1572" t="s">
        <v>442</v>
      </c>
      <c r="K1572" t="s">
        <v>443</v>
      </c>
    </row>
    <row r="1573" spans="1:11">
      <c r="A1573" t="s">
        <v>493</v>
      </c>
      <c r="B1573" s="2">
        <v>821398.74120000005</v>
      </c>
      <c r="C1573" t="s">
        <v>457</v>
      </c>
      <c r="D1573" t="s">
        <v>451</v>
      </c>
      <c r="E1573" t="s">
        <v>431</v>
      </c>
      <c r="F1573" t="s">
        <v>381</v>
      </c>
      <c r="G1573" t="s">
        <v>432</v>
      </c>
      <c r="H1573" t="s">
        <v>433</v>
      </c>
      <c r="I1573" t="s">
        <v>434</v>
      </c>
      <c r="J1573" t="s">
        <v>442</v>
      </c>
      <c r="K1573" t="s">
        <v>444</v>
      </c>
    </row>
    <row r="1574" spans="1:11">
      <c r="A1574" t="s">
        <v>493</v>
      </c>
      <c r="B1574" s="2">
        <v>0</v>
      </c>
      <c r="C1574" t="s">
        <v>436</v>
      </c>
      <c r="D1574" t="s">
        <v>482</v>
      </c>
      <c r="E1574" t="s">
        <v>431</v>
      </c>
      <c r="F1574" t="s">
        <v>483</v>
      </c>
      <c r="G1574" t="s">
        <v>432</v>
      </c>
      <c r="H1574" t="s">
        <v>433</v>
      </c>
      <c r="I1574" t="s">
        <v>434</v>
      </c>
      <c r="J1574" t="s">
        <v>435</v>
      </c>
    </row>
    <row r="1575" spans="1:11">
      <c r="A1575" t="s">
        <v>493</v>
      </c>
      <c r="B1575" s="2">
        <v>0</v>
      </c>
      <c r="C1575" t="s">
        <v>484</v>
      </c>
      <c r="D1575" t="s">
        <v>439</v>
      </c>
      <c r="E1575" t="s">
        <v>431</v>
      </c>
      <c r="F1575" t="s">
        <v>439</v>
      </c>
      <c r="G1575" t="s">
        <v>432</v>
      </c>
      <c r="H1575" t="s">
        <v>433</v>
      </c>
      <c r="I1575" t="s">
        <v>434</v>
      </c>
      <c r="J1575" t="s">
        <v>435</v>
      </c>
    </row>
    <row r="1576" spans="1:11">
      <c r="A1576" t="s">
        <v>493</v>
      </c>
      <c r="B1576" s="2">
        <v>155.00229999999999</v>
      </c>
      <c r="C1576" t="s">
        <v>50</v>
      </c>
      <c r="D1576" t="s">
        <v>469</v>
      </c>
      <c r="E1576" t="s">
        <v>431</v>
      </c>
      <c r="F1576" t="s">
        <v>382</v>
      </c>
      <c r="G1576" t="s">
        <v>432</v>
      </c>
      <c r="H1576" t="s">
        <v>433</v>
      </c>
      <c r="I1576" t="s">
        <v>434</v>
      </c>
      <c r="J1576" t="s">
        <v>435</v>
      </c>
    </row>
    <row r="1577" spans="1:11">
      <c r="A1577" t="s">
        <v>493</v>
      </c>
      <c r="B1577" s="2">
        <v>1013774.1543000001</v>
      </c>
      <c r="C1577" t="s">
        <v>50</v>
      </c>
      <c r="D1577" t="s">
        <v>469</v>
      </c>
      <c r="E1577" t="s">
        <v>431</v>
      </c>
      <c r="F1577" t="s">
        <v>382</v>
      </c>
      <c r="G1577" t="s">
        <v>432</v>
      </c>
      <c r="H1577" t="s">
        <v>433</v>
      </c>
      <c r="I1577" t="s">
        <v>434</v>
      </c>
      <c r="J1577" t="s">
        <v>442</v>
      </c>
      <c r="K1577" t="s">
        <v>443</v>
      </c>
    </row>
    <row r="1578" spans="1:11">
      <c r="A1578" t="s">
        <v>493</v>
      </c>
      <c r="B1578" s="2">
        <v>2201041.6497</v>
      </c>
      <c r="C1578" t="s">
        <v>50</v>
      </c>
      <c r="D1578" t="s">
        <v>469</v>
      </c>
      <c r="E1578" t="s">
        <v>431</v>
      </c>
      <c r="F1578" t="s">
        <v>382</v>
      </c>
      <c r="G1578" t="s">
        <v>432</v>
      </c>
      <c r="H1578" t="s">
        <v>433</v>
      </c>
      <c r="I1578" t="s">
        <v>434</v>
      </c>
      <c r="J1578" t="s">
        <v>442</v>
      </c>
      <c r="K1578" t="s">
        <v>444</v>
      </c>
    </row>
    <row r="1579" spans="1:11">
      <c r="A1579" t="s">
        <v>493</v>
      </c>
      <c r="B1579" s="2">
        <v>3668400.3654</v>
      </c>
      <c r="C1579" t="s">
        <v>50</v>
      </c>
      <c r="D1579" t="s">
        <v>469</v>
      </c>
      <c r="E1579" t="s">
        <v>431</v>
      </c>
      <c r="F1579" t="s">
        <v>382</v>
      </c>
      <c r="G1579" t="s">
        <v>432</v>
      </c>
      <c r="H1579" t="s">
        <v>433</v>
      </c>
      <c r="I1579" t="s">
        <v>434</v>
      </c>
      <c r="J1579" t="s">
        <v>442</v>
      </c>
      <c r="K1579" t="s">
        <v>584</v>
      </c>
    </row>
    <row r="1580" spans="1:11">
      <c r="A1580" t="s">
        <v>493</v>
      </c>
      <c r="B1580" s="2">
        <v>0</v>
      </c>
      <c r="C1580" t="s">
        <v>466</v>
      </c>
      <c r="D1580" t="s">
        <v>458</v>
      </c>
      <c r="E1580" t="s">
        <v>431</v>
      </c>
      <c r="F1580" t="s">
        <v>458</v>
      </c>
      <c r="G1580" t="s">
        <v>432</v>
      </c>
      <c r="H1580" t="s">
        <v>433</v>
      </c>
      <c r="I1580" t="s">
        <v>434</v>
      </c>
      <c r="J1580" t="s">
        <v>435</v>
      </c>
    </row>
    <row r="1581" spans="1:11">
      <c r="A1581" t="s">
        <v>493</v>
      </c>
      <c r="B1581" s="2">
        <v>65.801199999999994</v>
      </c>
      <c r="C1581" t="s">
        <v>477</v>
      </c>
      <c r="D1581" t="s">
        <v>447</v>
      </c>
      <c r="E1581" t="s">
        <v>431</v>
      </c>
      <c r="F1581" t="s">
        <v>12</v>
      </c>
      <c r="G1581" t="s">
        <v>432</v>
      </c>
      <c r="H1581" t="s">
        <v>433</v>
      </c>
      <c r="I1581" t="s">
        <v>434</v>
      </c>
      <c r="J1581" t="s">
        <v>435</v>
      </c>
    </row>
    <row r="1582" spans="1:11">
      <c r="A1582" t="s">
        <v>493</v>
      </c>
      <c r="B1582" s="2">
        <v>407881.36440000002</v>
      </c>
      <c r="C1582" t="s">
        <v>477</v>
      </c>
      <c r="D1582" t="s">
        <v>447</v>
      </c>
      <c r="E1582" t="s">
        <v>431</v>
      </c>
      <c r="F1582" t="s">
        <v>12</v>
      </c>
      <c r="G1582" t="s">
        <v>432</v>
      </c>
      <c r="H1582" t="s">
        <v>433</v>
      </c>
      <c r="I1582" t="s">
        <v>434</v>
      </c>
      <c r="J1582" t="s">
        <v>442</v>
      </c>
      <c r="K1582" t="s">
        <v>443</v>
      </c>
    </row>
    <row r="1583" spans="1:11">
      <c r="A1583" t="s">
        <v>493</v>
      </c>
      <c r="B1583" s="2">
        <v>858991.23</v>
      </c>
      <c r="C1583" t="s">
        <v>477</v>
      </c>
      <c r="D1583" t="s">
        <v>447</v>
      </c>
      <c r="E1583" t="s">
        <v>431</v>
      </c>
      <c r="F1583" t="s">
        <v>12</v>
      </c>
      <c r="G1583" t="s">
        <v>432</v>
      </c>
      <c r="H1583" t="s">
        <v>433</v>
      </c>
      <c r="I1583" t="s">
        <v>434</v>
      </c>
      <c r="J1583" t="s">
        <v>442</v>
      </c>
      <c r="K1583" t="s">
        <v>444</v>
      </c>
    </row>
    <row r="1584" spans="1:11">
      <c r="A1584" t="s">
        <v>493</v>
      </c>
      <c r="B1584" s="2">
        <v>1431654.4341</v>
      </c>
      <c r="C1584" t="s">
        <v>477</v>
      </c>
      <c r="D1584" t="s">
        <v>447</v>
      </c>
      <c r="E1584" t="s">
        <v>431</v>
      </c>
      <c r="F1584" t="s">
        <v>12</v>
      </c>
      <c r="G1584" t="s">
        <v>432</v>
      </c>
      <c r="H1584" t="s">
        <v>433</v>
      </c>
      <c r="I1584" t="s">
        <v>434</v>
      </c>
      <c r="J1584" t="s">
        <v>442</v>
      </c>
      <c r="K1584" t="s">
        <v>584</v>
      </c>
    </row>
    <row r="1585" spans="1:11">
      <c r="A1585" t="s">
        <v>493</v>
      </c>
      <c r="B1585" s="2">
        <v>71.713300000000004</v>
      </c>
      <c r="C1585" t="s">
        <v>472</v>
      </c>
      <c r="D1585" t="s">
        <v>451</v>
      </c>
      <c r="E1585" t="s">
        <v>431</v>
      </c>
      <c r="F1585" t="s">
        <v>381</v>
      </c>
      <c r="G1585" t="s">
        <v>432</v>
      </c>
      <c r="H1585" t="s">
        <v>433</v>
      </c>
      <c r="I1585" t="s">
        <v>434</v>
      </c>
      <c r="J1585" t="s">
        <v>435</v>
      </c>
    </row>
    <row r="1586" spans="1:11">
      <c r="A1586" t="s">
        <v>493</v>
      </c>
      <c r="B1586" s="2">
        <v>444851.60310000001</v>
      </c>
      <c r="C1586" t="s">
        <v>472</v>
      </c>
      <c r="D1586" t="s">
        <v>451</v>
      </c>
      <c r="E1586" t="s">
        <v>431</v>
      </c>
      <c r="F1586" t="s">
        <v>381</v>
      </c>
      <c r="G1586" t="s">
        <v>432</v>
      </c>
      <c r="H1586" t="s">
        <v>433</v>
      </c>
      <c r="I1586" t="s">
        <v>434</v>
      </c>
      <c r="J1586" t="s">
        <v>442</v>
      </c>
      <c r="K1586" t="s">
        <v>443</v>
      </c>
    </row>
    <row r="1587" spans="1:11">
      <c r="A1587" t="s">
        <v>493</v>
      </c>
      <c r="B1587" s="2">
        <v>935542.29689999996</v>
      </c>
      <c r="C1587" t="s">
        <v>472</v>
      </c>
      <c r="D1587" t="s">
        <v>451</v>
      </c>
      <c r="E1587" t="s">
        <v>431</v>
      </c>
      <c r="F1587" t="s">
        <v>381</v>
      </c>
      <c r="G1587" t="s">
        <v>432</v>
      </c>
      <c r="H1587" t="s">
        <v>433</v>
      </c>
      <c r="I1587" t="s">
        <v>434</v>
      </c>
      <c r="J1587" t="s">
        <v>442</v>
      </c>
      <c r="K1587" t="s">
        <v>444</v>
      </c>
    </row>
    <row r="1588" spans="1:11">
      <c r="A1588" t="s">
        <v>493</v>
      </c>
      <c r="B1588" s="2">
        <v>0</v>
      </c>
      <c r="C1588" t="s">
        <v>511</v>
      </c>
      <c r="D1588" t="s">
        <v>458</v>
      </c>
      <c r="E1588" t="s">
        <v>431</v>
      </c>
      <c r="F1588" t="s">
        <v>458</v>
      </c>
      <c r="G1588" t="s">
        <v>432</v>
      </c>
      <c r="H1588" t="s">
        <v>433</v>
      </c>
      <c r="I1588" t="s">
        <v>434</v>
      </c>
      <c r="J1588" t="s">
        <v>435</v>
      </c>
    </row>
    <row r="1589" spans="1:11">
      <c r="A1589" t="s">
        <v>493</v>
      </c>
      <c r="B1589" s="2">
        <v>0</v>
      </c>
      <c r="C1589" t="s">
        <v>455</v>
      </c>
      <c r="D1589" t="s">
        <v>458</v>
      </c>
      <c r="E1589" t="s">
        <v>431</v>
      </c>
      <c r="F1589" t="s">
        <v>458</v>
      </c>
      <c r="G1589" t="s">
        <v>432</v>
      </c>
      <c r="H1589" t="s">
        <v>433</v>
      </c>
      <c r="I1589" t="s">
        <v>434</v>
      </c>
      <c r="J1589" t="s">
        <v>435</v>
      </c>
    </row>
    <row r="1590" spans="1:11">
      <c r="A1590" t="s">
        <v>493</v>
      </c>
      <c r="B1590" s="2">
        <v>0</v>
      </c>
      <c r="C1590" t="s">
        <v>50</v>
      </c>
      <c r="D1590" t="s">
        <v>458</v>
      </c>
      <c r="E1590" t="s">
        <v>431</v>
      </c>
      <c r="F1590" t="s">
        <v>458</v>
      </c>
      <c r="G1590" t="s">
        <v>432</v>
      </c>
      <c r="H1590" t="s">
        <v>433</v>
      </c>
      <c r="I1590" t="s">
        <v>434</v>
      </c>
      <c r="J1590" t="s">
        <v>435</v>
      </c>
    </row>
    <row r="1591" spans="1:11">
      <c r="A1591" t="s">
        <v>493</v>
      </c>
      <c r="B1591" s="2">
        <v>0</v>
      </c>
      <c r="C1591" t="s">
        <v>445</v>
      </c>
      <c r="D1591" t="s">
        <v>430</v>
      </c>
      <c r="E1591" t="s">
        <v>431</v>
      </c>
      <c r="F1591" t="s">
        <v>430</v>
      </c>
      <c r="G1591" t="s">
        <v>432</v>
      </c>
      <c r="H1591" t="s">
        <v>433</v>
      </c>
      <c r="I1591" t="s">
        <v>434</v>
      </c>
      <c r="J1591" t="s">
        <v>435</v>
      </c>
    </row>
    <row r="1592" spans="1:11">
      <c r="A1592" t="s">
        <v>493</v>
      </c>
      <c r="B1592" s="2">
        <v>0</v>
      </c>
      <c r="C1592" t="s">
        <v>50</v>
      </c>
      <c r="D1592" t="s">
        <v>430</v>
      </c>
      <c r="E1592" t="s">
        <v>431</v>
      </c>
      <c r="F1592" t="s">
        <v>430</v>
      </c>
      <c r="G1592" t="s">
        <v>432</v>
      </c>
      <c r="H1592" t="s">
        <v>433</v>
      </c>
      <c r="I1592" t="s">
        <v>434</v>
      </c>
      <c r="J1592" t="s">
        <v>435</v>
      </c>
    </row>
    <row r="1593" spans="1:11">
      <c r="A1593" t="s">
        <v>493</v>
      </c>
      <c r="B1593" s="2">
        <v>0</v>
      </c>
      <c r="C1593" t="s">
        <v>429</v>
      </c>
      <c r="D1593" t="s">
        <v>439</v>
      </c>
      <c r="E1593" t="s">
        <v>431</v>
      </c>
      <c r="F1593" t="s">
        <v>439</v>
      </c>
      <c r="G1593" t="s">
        <v>432</v>
      </c>
      <c r="H1593" t="s">
        <v>433</v>
      </c>
      <c r="I1593" t="s">
        <v>434</v>
      </c>
      <c r="J1593" t="s">
        <v>435</v>
      </c>
    </row>
    <row r="1594" spans="1:11">
      <c r="A1594" t="s">
        <v>493</v>
      </c>
      <c r="B1594" s="2">
        <v>0</v>
      </c>
      <c r="C1594" t="s">
        <v>511</v>
      </c>
      <c r="D1594" t="s">
        <v>430</v>
      </c>
      <c r="E1594" t="s">
        <v>431</v>
      </c>
      <c r="F1594" t="s">
        <v>430</v>
      </c>
      <c r="G1594" t="s">
        <v>432</v>
      </c>
      <c r="H1594" t="s">
        <v>433</v>
      </c>
      <c r="I1594" t="s">
        <v>434</v>
      </c>
      <c r="J1594" t="s">
        <v>435</v>
      </c>
    </row>
    <row r="1595" spans="1:11">
      <c r="A1595" t="s">
        <v>493</v>
      </c>
      <c r="B1595" s="2">
        <v>155.00229999999999</v>
      </c>
      <c r="C1595" t="s">
        <v>463</v>
      </c>
      <c r="D1595" t="s">
        <v>469</v>
      </c>
      <c r="E1595" t="s">
        <v>431</v>
      </c>
      <c r="F1595" t="s">
        <v>382</v>
      </c>
      <c r="G1595" t="s">
        <v>432</v>
      </c>
      <c r="H1595" t="s">
        <v>433</v>
      </c>
      <c r="I1595" t="s">
        <v>434</v>
      </c>
      <c r="J1595" t="s">
        <v>435</v>
      </c>
    </row>
    <row r="1596" spans="1:11">
      <c r="A1596" t="s">
        <v>493</v>
      </c>
      <c r="B1596" s="2">
        <v>1013774.1543000001</v>
      </c>
      <c r="C1596" t="s">
        <v>463</v>
      </c>
      <c r="D1596" t="s">
        <v>469</v>
      </c>
      <c r="E1596" t="s">
        <v>431</v>
      </c>
      <c r="F1596" t="s">
        <v>382</v>
      </c>
      <c r="G1596" t="s">
        <v>432</v>
      </c>
      <c r="H1596" t="s">
        <v>433</v>
      </c>
      <c r="I1596" t="s">
        <v>434</v>
      </c>
      <c r="J1596" t="s">
        <v>442</v>
      </c>
      <c r="K1596" t="s">
        <v>443</v>
      </c>
    </row>
    <row r="1597" spans="1:11">
      <c r="A1597" t="s">
        <v>493</v>
      </c>
      <c r="B1597" s="2">
        <v>2201041.6497</v>
      </c>
      <c r="C1597" t="s">
        <v>463</v>
      </c>
      <c r="D1597" t="s">
        <v>469</v>
      </c>
      <c r="E1597" t="s">
        <v>431</v>
      </c>
      <c r="F1597" t="s">
        <v>382</v>
      </c>
      <c r="G1597" t="s">
        <v>432</v>
      </c>
      <c r="H1597" t="s">
        <v>433</v>
      </c>
      <c r="I1597" t="s">
        <v>434</v>
      </c>
      <c r="J1597" t="s">
        <v>442</v>
      </c>
      <c r="K1597" t="s">
        <v>444</v>
      </c>
    </row>
    <row r="1598" spans="1:11">
      <c r="A1598" t="s">
        <v>493</v>
      </c>
      <c r="B1598" s="2">
        <v>3668400.3654</v>
      </c>
      <c r="C1598" t="s">
        <v>463</v>
      </c>
      <c r="D1598" t="s">
        <v>469</v>
      </c>
      <c r="E1598" t="s">
        <v>431</v>
      </c>
      <c r="F1598" t="s">
        <v>382</v>
      </c>
      <c r="G1598" t="s">
        <v>432</v>
      </c>
      <c r="H1598" t="s">
        <v>433</v>
      </c>
      <c r="I1598" t="s">
        <v>434</v>
      </c>
      <c r="J1598" t="s">
        <v>442</v>
      </c>
      <c r="K1598" t="s">
        <v>584</v>
      </c>
    </row>
    <row r="1599" spans="1:11">
      <c r="A1599" t="s">
        <v>493</v>
      </c>
      <c r="B1599" s="2">
        <v>0</v>
      </c>
      <c r="C1599" t="s">
        <v>472</v>
      </c>
      <c r="D1599" t="s">
        <v>430</v>
      </c>
      <c r="E1599" t="s">
        <v>431</v>
      </c>
      <c r="F1599" t="s">
        <v>430</v>
      </c>
      <c r="G1599" t="s">
        <v>432</v>
      </c>
      <c r="H1599" t="s">
        <v>433</v>
      </c>
      <c r="I1599" t="s">
        <v>434</v>
      </c>
      <c r="J1599" t="s">
        <v>435</v>
      </c>
    </row>
    <row r="1600" spans="1:11">
      <c r="A1600" t="s">
        <v>493</v>
      </c>
      <c r="B1600" s="2">
        <v>94.553399999999996</v>
      </c>
      <c r="C1600" t="s">
        <v>477</v>
      </c>
      <c r="D1600" t="s">
        <v>440</v>
      </c>
      <c r="E1600" t="s">
        <v>431</v>
      </c>
      <c r="F1600" t="s">
        <v>441</v>
      </c>
      <c r="G1600" t="s">
        <v>432</v>
      </c>
      <c r="H1600" t="s">
        <v>433</v>
      </c>
      <c r="I1600" t="s">
        <v>434</v>
      </c>
      <c r="J1600" t="s">
        <v>435</v>
      </c>
    </row>
    <row r="1601" spans="1:11">
      <c r="A1601" t="s">
        <v>493</v>
      </c>
      <c r="B1601" s="2">
        <v>587854.68929999997</v>
      </c>
      <c r="C1601" t="s">
        <v>477</v>
      </c>
      <c r="D1601" t="s">
        <v>440</v>
      </c>
      <c r="E1601" t="s">
        <v>431</v>
      </c>
      <c r="F1601" t="s">
        <v>441</v>
      </c>
      <c r="G1601" t="s">
        <v>432</v>
      </c>
      <c r="H1601" t="s">
        <v>433</v>
      </c>
      <c r="I1601" t="s">
        <v>434</v>
      </c>
      <c r="J1601" t="s">
        <v>442</v>
      </c>
      <c r="K1601" t="s">
        <v>443</v>
      </c>
    </row>
    <row r="1602" spans="1:11">
      <c r="A1602" t="s">
        <v>493</v>
      </c>
      <c r="B1602" s="2">
        <v>1236689.8884000001</v>
      </c>
      <c r="C1602" t="s">
        <v>477</v>
      </c>
      <c r="D1602" t="s">
        <v>440</v>
      </c>
      <c r="E1602" t="s">
        <v>431</v>
      </c>
      <c r="F1602" t="s">
        <v>441</v>
      </c>
      <c r="G1602" t="s">
        <v>432</v>
      </c>
      <c r="H1602" t="s">
        <v>433</v>
      </c>
      <c r="I1602" t="s">
        <v>434</v>
      </c>
      <c r="J1602" t="s">
        <v>442</v>
      </c>
      <c r="K1602" t="s">
        <v>444</v>
      </c>
    </row>
    <row r="1603" spans="1:11">
      <c r="A1603" t="s">
        <v>493</v>
      </c>
      <c r="B1603" s="2">
        <v>2059612.0695</v>
      </c>
      <c r="C1603" t="s">
        <v>477</v>
      </c>
      <c r="D1603" t="s">
        <v>440</v>
      </c>
      <c r="E1603" t="s">
        <v>431</v>
      </c>
      <c r="F1603" t="s">
        <v>441</v>
      </c>
      <c r="G1603" t="s">
        <v>432</v>
      </c>
      <c r="H1603" t="s">
        <v>433</v>
      </c>
      <c r="I1603" t="s">
        <v>434</v>
      </c>
      <c r="J1603" t="s">
        <v>442</v>
      </c>
      <c r="K1603" t="s">
        <v>584</v>
      </c>
    </row>
    <row r="1604" spans="1:11">
      <c r="A1604" t="s">
        <v>493</v>
      </c>
      <c r="B1604" s="2">
        <v>72.524299999999997</v>
      </c>
      <c r="C1604" t="s">
        <v>466</v>
      </c>
      <c r="D1604" t="s">
        <v>447</v>
      </c>
      <c r="E1604" t="s">
        <v>431</v>
      </c>
      <c r="F1604" t="s">
        <v>12</v>
      </c>
      <c r="G1604" t="s">
        <v>432</v>
      </c>
      <c r="H1604" t="s">
        <v>433</v>
      </c>
      <c r="I1604" t="s">
        <v>434</v>
      </c>
      <c r="J1604" t="s">
        <v>435</v>
      </c>
    </row>
    <row r="1605" spans="1:11">
      <c r="A1605" t="s">
        <v>493</v>
      </c>
      <c r="B1605" s="2">
        <v>450244.43729999999</v>
      </c>
      <c r="C1605" t="s">
        <v>466</v>
      </c>
      <c r="D1605" t="s">
        <v>447</v>
      </c>
      <c r="E1605" t="s">
        <v>431</v>
      </c>
      <c r="F1605" t="s">
        <v>12</v>
      </c>
      <c r="G1605" t="s">
        <v>432</v>
      </c>
      <c r="H1605" t="s">
        <v>433</v>
      </c>
      <c r="I1605" t="s">
        <v>434</v>
      </c>
      <c r="J1605" t="s">
        <v>442</v>
      </c>
      <c r="K1605" t="s">
        <v>443</v>
      </c>
    </row>
    <row r="1606" spans="1:11">
      <c r="A1606" t="s">
        <v>493</v>
      </c>
      <c r="B1606" s="2">
        <v>948824.11800000002</v>
      </c>
      <c r="C1606" t="s">
        <v>466</v>
      </c>
      <c r="D1606" t="s">
        <v>447</v>
      </c>
      <c r="E1606" t="s">
        <v>431</v>
      </c>
      <c r="F1606" t="s">
        <v>12</v>
      </c>
      <c r="G1606" t="s">
        <v>432</v>
      </c>
      <c r="H1606" t="s">
        <v>433</v>
      </c>
      <c r="I1606" t="s">
        <v>434</v>
      </c>
      <c r="J1606" t="s">
        <v>442</v>
      </c>
      <c r="K1606" t="s">
        <v>444</v>
      </c>
    </row>
    <row r="1607" spans="1:11">
      <c r="A1607" t="s">
        <v>493</v>
      </c>
      <c r="B1607" s="2">
        <v>1581373.53</v>
      </c>
      <c r="C1607" t="s">
        <v>466</v>
      </c>
      <c r="D1607" t="s">
        <v>447</v>
      </c>
      <c r="E1607" t="s">
        <v>431</v>
      </c>
      <c r="F1607" t="s">
        <v>12</v>
      </c>
      <c r="G1607" t="s">
        <v>432</v>
      </c>
      <c r="H1607" t="s">
        <v>433</v>
      </c>
      <c r="I1607" t="s">
        <v>434</v>
      </c>
      <c r="J1607" t="s">
        <v>442</v>
      </c>
      <c r="K1607" t="s">
        <v>584</v>
      </c>
    </row>
    <row r="1608" spans="1:11">
      <c r="A1608" t="s">
        <v>493</v>
      </c>
      <c r="B1608" s="2">
        <v>0</v>
      </c>
      <c r="C1608" t="s">
        <v>485</v>
      </c>
      <c r="D1608" t="s">
        <v>439</v>
      </c>
      <c r="E1608" t="s">
        <v>431</v>
      </c>
      <c r="F1608" t="s">
        <v>439</v>
      </c>
      <c r="G1608" t="s">
        <v>432</v>
      </c>
      <c r="H1608" t="s">
        <v>433</v>
      </c>
      <c r="I1608" t="s">
        <v>434</v>
      </c>
      <c r="J1608" t="s">
        <v>435</v>
      </c>
    </row>
    <row r="1609" spans="1:11">
      <c r="A1609" t="s">
        <v>493</v>
      </c>
      <c r="B1609" s="2">
        <v>0</v>
      </c>
      <c r="C1609" t="s">
        <v>472</v>
      </c>
      <c r="D1609" t="s">
        <v>458</v>
      </c>
      <c r="E1609" t="s">
        <v>431</v>
      </c>
      <c r="F1609" t="s">
        <v>458</v>
      </c>
      <c r="G1609" t="s">
        <v>432</v>
      </c>
      <c r="H1609" t="s">
        <v>433</v>
      </c>
      <c r="I1609" t="s">
        <v>434</v>
      </c>
      <c r="J1609" t="s">
        <v>435</v>
      </c>
    </row>
    <row r="1610" spans="1:11">
      <c r="A1610" t="s">
        <v>493</v>
      </c>
      <c r="B1610" s="2">
        <v>0</v>
      </c>
      <c r="C1610" t="s">
        <v>481</v>
      </c>
      <c r="D1610" t="s">
        <v>458</v>
      </c>
      <c r="E1610" t="s">
        <v>431</v>
      </c>
      <c r="F1610" t="s">
        <v>458</v>
      </c>
      <c r="G1610" t="s">
        <v>432</v>
      </c>
      <c r="H1610" t="s">
        <v>433</v>
      </c>
      <c r="I1610" t="s">
        <v>434</v>
      </c>
      <c r="J1610" t="s">
        <v>435</v>
      </c>
    </row>
    <row r="1611" spans="1:11">
      <c r="A1611" t="s">
        <v>493</v>
      </c>
      <c r="B1611" s="2">
        <v>113.4355</v>
      </c>
      <c r="C1611" t="s">
        <v>472</v>
      </c>
      <c r="D1611" t="s">
        <v>440</v>
      </c>
      <c r="E1611" t="s">
        <v>431</v>
      </c>
      <c r="F1611" t="s">
        <v>441</v>
      </c>
      <c r="G1611" t="s">
        <v>432</v>
      </c>
      <c r="H1611" t="s">
        <v>433</v>
      </c>
      <c r="I1611" t="s">
        <v>434</v>
      </c>
      <c r="J1611" t="s">
        <v>435</v>
      </c>
    </row>
    <row r="1612" spans="1:11">
      <c r="A1612" t="s">
        <v>493</v>
      </c>
      <c r="B1612" s="2">
        <v>705424.19669999997</v>
      </c>
      <c r="C1612" t="s">
        <v>472</v>
      </c>
      <c r="D1612" t="s">
        <v>440</v>
      </c>
      <c r="E1612" t="s">
        <v>431</v>
      </c>
      <c r="F1612" t="s">
        <v>441</v>
      </c>
      <c r="G1612" t="s">
        <v>432</v>
      </c>
      <c r="H1612" t="s">
        <v>433</v>
      </c>
      <c r="I1612" t="s">
        <v>434</v>
      </c>
      <c r="J1612" t="s">
        <v>442</v>
      </c>
      <c r="K1612" t="s">
        <v>443</v>
      </c>
    </row>
    <row r="1613" spans="1:11">
      <c r="A1613" t="s">
        <v>493</v>
      </c>
      <c r="B1613" s="2">
        <v>1482922.1205</v>
      </c>
      <c r="C1613" t="s">
        <v>472</v>
      </c>
      <c r="D1613" t="s">
        <v>440</v>
      </c>
      <c r="E1613" t="s">
        <v>431</v>
      </c>
      <c r="F1613" t="s">
        <v>441</v>
      </c>
      <c r="G1613" t="s">
        <v>432</v>
      </c>
      <c r="H1613" t="s">
        <v>433</v>
      </c>
      <c r="I1613" t="s">
        <v>434</v>
      </c>
      <c r="J1613" t="s">
        <v>442</v>
      </c>
      <c r="K1613" t="s">
        <v>444</v>
      </c>
    </row>
    <row r="1614" spans="1:11">
      <c r="A1614" t="s">
        <v>493</v>
      </c>
      <c r="B1614" s="2">
        <v>2471534.4833999998</v>
      </c>
      <c r="C1614" t="s">
        <v>472</v>
      </c>
      <c r="D1614" t="s">
        <v>440</v>
      </c>
      <c r="E1614" t="s">
        <v>431</v>
      </c>
      <c r="F1614" t="s">
        <v>441</v>
      </c>
      <c r="G1614" t="s">
        <v>432</v>
      </c>
      <c r="H1614" t="s">
        <v>433</v>
      </c>
      <c r="I1614" t="s">
        <v>434</v>
      </c>
      <c r="J1614" t="s">
        <v>442</v>
      </c>
      <c r="K1614" t="s">
        <v>584</v>
      </c>
    </row>
    <row r="1615" spans="1:11">
      <c r="A1615" t="s">
        <v>493</v>
      </c>
      <c r="B1615" s="2">
        <v>150.49870000000001</v>
      </c>
      <c r="C1615" t="s">
        <v>454</v>
      </c>
      <c r="D1615" t="s">
        <v>469</v>
      </c>
      <c r="E1615" t="s">
        <v>431</v>
      </c>
      <c r="F1615" t="s">
        <v>382</v>
      </c>
      <c r="G1615" t="s">
        <v>432</v>
      </c>
      <c r="H1615" t="s">
        <v>433</v>
      </c>
      <c r="I1615" t="s">
        <v>434</v>
      </c>
      <c r="J1615" t="s">
        <v>435</v>
      </c>
    </row>
    <row r="1616" spans="1:11">
      <c r="A1616" t="s">
        <v>493</v>
      </c>
      <c r="B1616" s="2">
        <v>982103.76989999996</v>
      </c>
      <c r="C1616" t="s">
        <v>454</v>
      </c>
      <c r="D1616" t="s">
        <v>469</v>
      </c>
      <c r="E1616" t="s">
        <v>431</v>
      </c>
      <c r="F1616" t="s">
        <v>382</v>
      </c>
      <c r="G1616" t="s">
        <v>432</v>
      </c>
      <c r="H1616" t="s">
        <v>433</v>
      </c>
      <c r="I1616" t="s">
        <v>434</v>
      </c>
      <c r="J1616" t="s">
        <v>442</v>
      </c>
      <c r="K1616" t="s">
        <v>443</v>
      </c>
    </row>
    <row r="1617" spans="1:11">
      <c r="A1617" t="s">
        <v>493</v>
      </c>
      <c r="B1617" s="2">
        <v>2131120.7648999998</v>
      </c>
      <c r="C1617" t="s">
        <v>454</v>
      </c>
      <c r="D1617" t="s">
        <v>469</v>
      </c>
      <c r="E1617" t="s">
        <v>431</v>
      </c>
      <c r="F1617" t="s">
        <v>382</v>
      </c>
      <c r="G1617" t="s">
        <v>432</v>
      </c>
      <c r="H1617" t="s">
        <v>433</v>
      </c>
      <c r="I1617" t="s">
        <v>434</v>
      </c>
      <c r="J1617" t="s">
        <v>442</v>
      </c>
      <c r="K1617" t="s">
        <v>444</v>
      </c>
    </row>
    <row r="1618" spans="1:11">
      <c r="A1618" t="s">
        <v>493</v>
      </c>
      <c r="B1618" s="2">
        <v>3551867.9415000002</v>
      </c>
      <c r="C1618" t="s">
        <v>454</v>
      </c>
      <c r="D1618" t="s">
        <v>469</v>
      </c>
      <c r="E1618" t="s">
        <v>431</v>
      </c>
      <c r="F1618" t="s">
        <v>382</v>
      </c>
      <c r="G1618" t="s">
        <v>432</v>
      </c>
      <c r="H1618" t="s">
        <v>433</v>
      </c>
      <c r="I1618" t="s">
        <v>434</v>
      </c>
      <c r="J1618" t="s">
        <v>442</v>
      </c>
      <c r="K1618" t="s">
        <v>584</v>
      </c>
    </row>
    <row r="1619" spans="1:11">
      <c r="A1619" t="s">
        <v>493</v>
      </c>
      <c r="B1619" s="2">
        <v>0</v>
      </c>
      <c r="C1619" t="s">
        <v>461</v>
      </c>
      <c r="D1619" t="s">
        <v>439</v>
      </c>
      <c r="E1619" t="s">
        <v>431</v>
      </c>
      <c r="F1619" t="s">
        <v>439</v>
      </c>
      <c r="G1619" t="s">
        <v>432</v>
      </c>
      <c r="H1619" t="s">
        <v>433</v>
      </c>
      <c r="I1619" t="s">
        <v>434</v>
      </c>
      <c r="J1619" t="s">
        <v>435</v>
      </c>
    </row>
    <row r="1620" spans="1:11">
      <c r="A1620" t="s">
        <v>493</v>
      </c>
      <c r="B1620" s="2">
        <v>78.389200000000002</v>
      </c>
      <c r="C1620" t="s">
        <v>50</v>
      </c>
      <c r="D1620" t="s">
        <v>447</v>
      </c>
      <c r="E1620" t="s">
        <v>431</v>
      </c>
      <c r="F1620" t="s">
        <v>12</v>
      </c>
      <c r="G1620" t="s">
        <v>432</v>
      </c>
      <c r="H1620" t="s">
        <v>433</v>
      </c>
      <c r="I1620" t="s">
        <v>434</v>
      </c>
      <c r="J1620" t="s">
        <v>435</v>
      </c>
    </row>
    <row r="1621" spans="1:11">
      <c r="A1621" t="s">
        <v>493</v>
      </c>
      <c r="B1621" s="2">
        <v>486256.26779999997</v>
      </c>
      <c r="C1621" t="s">
        <v>50</v>
      </c>
      <c r="D1621" t="s">
        <v>447</v>
      </c>
      <c r="E1621" t="s">
        <v>431</v>
      </c>
      <c r="F1621" t="s">
        <v>12</v>
      </c>
      <c r="G1621" t="s">
        <v>432</v>
      </c>
      <c r="H1621" t="s">
        <v>433</v>
      </c>
      <c r="I1621" t="s">
        <v>434</v>
      </c>
      <c r="J1621" t="s">
        <v>442</v>
      </c>
      <c r="K1621" t="s">
        <v>443</v>
      </c>
    </row>
    <row r="1622" spans="1:11">
      <c r="A1622" t="s">
        <v>493</v>
      </c>
      <c r="B1622" s="2">
        <v>1022700.2247</v>
      </c>
      <c r="C1622" t="s">
        <v>50</v>
      </c>
      <c r="D1622" t="s">
        <v>447</v>
      </c>
      <c r="E1622" t="s">
        <v>431</v>
      </c>
      <c r="F1622" t="s">
        <v>12</v>
      </c>
      <c r="G1622" t="s">
        <v>432</v>
      </c>
      <c r="H1622" t="s">
        <v>433</v>
      </c>
      <c r="I1622" t="s">
        <v>434</v>
      </c>
      <c r="J1622" t="s">
        <v>442</v>
      </c>
      <c r="K1622" t="s">
        <v>444</v>
      </c>
    </row>
    <row r="1623" spans="1:11">
      <c r="A1623" t="s">
        <v>493</v>
      </c>
      <c r="B1623" s="2">
        <v>1704500.3744999999</v>
      </c>
      <c r="C1623" t="s">
        <v>50</v>
      </c>
      <c r="D1623" t="s">
        <v>447</v>
      </c>
      <c r="E1623" t="s">
        <v>431</v>
      </c>
      <c r="F1623" t="s">
        <v>12</v>
      </c>
      <c r="G1623" t="s">
        <v>432</v>
      </c>
      <c r="H1623" t="s">
        <v>433</v>
      </c>
      <c r="I1623" t="s">
        <v>434</v>
      </c>
      <c r="J1623" t="s">
        <v>442</v>
      </c>
      <c r="K1623" t="s">
        <v>584</v>
      </c>
    </row>
    <row r="1624" spans="1:11">
      <c r="A1624" t="s">
        <v>493</v>
      </c>
      <c r="B1624" s="2">
        <v>94.553399999999996</v>
      </c>
      <c r="C1624" t="s">
        <v>453</v>
      </c>
      <c r="D1624" t="s">
        <v>440</v>
      </c>
      <c r="E1624" t="s">
        <v>431</v>
      </c>
      <c r="F1624" t="s">
        <v>441</v>
      </c>
      <c r="G1624" t="s">
        <v>432</v>
      </c>
      <c r="H1624" t="s">
        <v>433</v>
      </c>
      <c r="I1624" t="s">
        <v>434</v>
      </c>
      <c r="J1624" t="s">
        <v>435</v>
      </c>
    </row>
    <row r="1625" spans="1:11">
      <c r="A1625" t="s">
        <v>493</v>
      </c>
      <c r="B1625" s="2">
        <v>587854.68929999997</v>
      </c>
      <c r="C1625" t="s">
        <v>453</v>
      </c>
      <c r="D1625" t="s">
        <v>440</v>
      </c>
      <c r="E1625" t="s">
        <v>431</v>
      </c>
      <c r="F1625" t="s">
        <v>441</v>
      </c>
      <c r="G1625" t="s">
        <v>432</v>
      </c>
      <c r="H1625" t="s">
        <v>433</v>
      </c>
      <c r="I1625" t="s">
        <v>434</v>
      </c>
      <c r="J1625" t="s">
        <v>442</v>
      </c>
      <c r="K1625" t="s">
        <v>443</v>
      </c>
    </row>
    <row r="1626" spans="1:11">
      <c r="A1626" t="s">
        <v>493</v>
      </c>
      <c r="B1626" s="2">
        <v>1235767.2416999999</v>
      </c>
      <c r="C1626" t="s">
        <v>453</v>
      </c>
      <c r="D1626" t="s">
        <v>440</v>
      </c>
      <c r="E1626" t="s">
        <v>431</v>
      </c>
      <c r="F1626" t="s">
        <v>441</v>
      </c>
      <c r="G1626" t="s">
        <v>432</v>
      </c>
      <c r="H1626" t="s">
        <v>433</v>
      </c>
      <c r="I1626" t="s">
        <v>434</v>
      </c>
      <c r="J1626" t="s">
        <v>442</v>
      </c>
      <c r="K1626" t="s">
        <v>444</v>
      </c>
    </row>
    <row r="1627" spans="1:11">
      <c r="A1627" t="s">
        <v>493</v>
      </c>
      <c r="B1627" s="2">
        <v>2059612.0695</v>
      </c>
      <c r="C1627" t="s">
        <v>453</v>
      </c>
      <c r="D1627" t="s">
        <v>440</v>
      </c>
      <c r="E1627" t="s">
        <v>431</v>
      </c>
      <c r="F1627" t="s">
        <v>441</v>
      </c>
      <c r="G1627" t="s">
        <v>432</v>
      </c>
      <c r="H1627" t="s">
        <v>433</v>
      </c>
      <c r="I1627" t="s">
        <v>434</v>
      </c>
      <c r="J1627" t="s">
        <v>442</v>
      </c>
      <c r="K1627" t="s">
        <v>584</v>
      </c>
    </row>
    <row r="1628" spans="1:11">
      <c r="A1628" t="s">
        <v>493</v>
      </c>
      <c r="B1628" s="2">
        <v>0</v>
      </c>
      <c r="C1628" t="s">
        <v>436</v>
      </c>
      <c r="D1628" t="s">
        <v>486</v>
      </c>
      <c r="E1628" t="s">
        <v>431</v>
      </c>
      <c r="F1628" t="s">
        <v>487</v>
      </c>
      <c r="G1628" t="s">
        <v>432</v>
      </c>
      <c r="H1628" t="s">
        <v>433</v>
      </c>
      <c r="I1628" t="s">
        <v>434</v>
      </c>
      <c r="J1628" t="s">
        <v>435</v>
      </c>
    </row>
    <row r="1629" spans="1:11">
      <c r="A1629" t="s">
        <v>493</v>
      </c>
      <c r="B1629" s="2">
        <v>65.801199999999994</v>
      </c>
      <c r="C1629" t="s">
        <v>449</v>
      </c>
      <c r="D1629" t="s">
        <v>447</v>
      </c>
      <c r="E1629" t="s">
        <v>431</v>
      </c>
      <c r="F1629" t="s">
        <v>12</v>
      </c>
      <c r="G1629" t="s">
        <v>432</v>
      </c>
      <c r="H1629" t="s">
        <v>433</v>
      </c>
      <c r="I1629" t="s">
        <v>434</v>
      </c>
      <c r="J1629" t="s">
        <v>435</v>
      </c>
    </row>
    <row r="1630" spans="1:11">
      <c r="A1630" t="s">
        <v>493</v>
      </c>
      <c r="B1630" s="2">
        <v>407881.36440000002</v>
      </c>
      <c r="C1630" t="s">
        <v>449</v>
      </c>
      <c r="D1630" t="s">
        <v>447</v>
      </c>
      <c r="E1630" t="s">
        <v>431</v>
      </c>
      <c r="F1630" t="s">
        <v>12</v>
      </c>
      <c r="G1630" t="s">
        <v>432</v>
      </c>
      <c r="H1630" t="s">
        <v>433</v>
      </c>
      <c r="I1630" t="s">
        <v>434</v>
      </c>
      <c r="J1630" t="s">
        <v>442</v>
      </c>
      <c r="K1630" t="s">
        <v>443</v>
      </c>
    </row>
    <row r="1631" spans="1:11">
      <c r="A1631" t="s">
        <v>493</v>
      </c>
      <c r="B1631" s="2">
        <v>858991.23</v>
      </c>
      <c r="C1631" t="s">
        <v>449</v>
      </c>
      <c r="D1631" t="s">
        <v>447</v>
      </c>
      <c r="E1631" t="s">
        <v>431</v>
      </c>
      <c r="F1631" t="s">
        <v>12</v>
      </c>
      <c r="G1631" t="s">
        <v>432</v>
      </c>
      <c r="H1631" t="s">
        <v>433</v>
      </c>
      <c r="I1631" t="s">
        <v>434</v>
      </c>
      <c r="J1631" t="s">
        <v>442</v>
      </c>
      <c r="K1631" t="s">
        <v>444</v>
      </c>
    </row>
    <row r="1632" spans="1:11">
      <c r="A1632" t="s">
        <v>493</v>
      </c>
      <c r="B1632" s="2">
        <v>1431654.4341</v>
      </c>
      <c r="C1632" t="s">
        <v>449</v>
      </c>
      <c r="D1632" t="s">
        <v>447</v>
      </c>
      <c r="E1632" t="s">
        <v>431</v>
      </c>
      <c r="F1632" t="s">
        <v>12</v>
      </c>
      <c r="G1632" t="s">
        <v>432</v>
      </c>
      <c r="H1632" t="s">
        <v>433</v>
      </c>
      <c r="I1632" t="s">
        <v>434</v>
      </c>
      <c r="J1632" t="s">
        <v>442</v>
      </c>
      <c r="K1632" t="s">
        <v>584</v>
      </c>
    </row>
    <row r="1633" spans="1:11">
      <c r="A1633" t="s">
        <v>493</v>
      </c>
      <c r="B1633" s="2">
        <v>0</v>
      </c>
      <c r="C1633" t="s">
        <v>465</v>
      </c>
      <c r="D1633" t="s">
        <v>430</v>
      </c>
      <c r="E1633" t="s">
        <v>431</v>
      </c>
      <c r="F1633" t="s">
        <v>430</v>
      </c>
      <c r="G1633" t="s">
        <v>432</v>
      </c>
      <c r="H1633" t="s">
        <v>433</v>
      </c>
      <c r="I1633" t="s">
        <v>434</v>
      </c>
      <c r="J1633" t="s">
        <v>435</v>
      </c>
    </row>
    <row r="1634" spans="1:11">
      <c r="A1634" t="s">
        <v>493</v>
      </c>
      <c r="B1634" s="2">
        <v>112.72020000000001</v>
      </c>
      <c r="C1634" t="s">
        <v>471</v>
      </c>
      <c r="D1634" t="s">
        <v>440</v>
      </c>
      <c r="E1634" t="s">
        <v>431</v>
      </c>
      <c r="F1634" t="s">
        <v>441</v>
      </c>
      <c r="G1634" t="s">
        <v>432</v>
      </c>
      <c r="H1634" t="s">
        <v>433</v>
      </c>
      <c r="I1634" t="s">
        <v>434</v>
      </c>
      <c r="J1634" t="s">
        <v>435</v>
      </c>
    </row>
    <row r="1635" spans="1:11">
      <c r="A1635" t="s">
        <v>493</v>
      </c>
      <c r="B1635" s="2">
        <v>700911.09539999999</v>
      </c>
      <c r="C1635" t="s">
        <v>471</v>
      </c>
      <c r="D1635" t="s">
        <v>440</v>
      </c>
      <c r="E1635" t="s">
        <v>431</v>
      </c>
      <c r="F1635" t="s">
        <v>441</v>
      </c>
      <c r="G1635" t="s">
        <v>432</v>
      </c>
      <c r="H1635" t="s">
        <v>433</v>
      </c>
      <c r="I1635" t="s">
        <v>434</v>
      </c>
      <c r="J1635" t="s">
        <v>442</v>
      </c>
      <c r="K1635" t="s">
        <v>443</v>
      </c>
    </row>
    <row r="1636" spans="1:11">
      <c r="A1636" t="s">
        <v>493</v>
      </c>
      <c r="B1636" s="2">
        <v>1474518.1680000001</v>
      </c>
      <c r="C1636" t="s">
        <v>471</v>
      </c>
      <c r="D1636" t="s">
        <v>440</v>
      </c>
      <c r="E1636" t="s">
        <v>431</v>
      </c>
      <c r="F1636" t="s">
        <v>441</v>
      </c>
      <c r="G1636" t="s">
        <v>432</v>
      </c>
      <c r="H1636" t="s">
        <v>433</v>
      </c>
      <c r="I1636" t="s">
        <v>434</v>
      </c>
      <c r="J1636" t="s">
        <v>442</v>
      </c>
      <c r="K1636" t="s">
        <v>444</v>
      </c>
    </row>
    <row r="1637" spans="1:11">
      <c r="A1637" t="s">
        <v>493</v>
      </c>
      <c r="B1637" s="2">
        <v>2456042.6016000002</v>
      </c>
      <c r="C1637" t="s">
        <v>471</v>
      </c>
      <c r="D1637" t="s">
        <v>440</v>
      </c>
      <c r="E1637" t="s">
        <v>431</v>
      </c>
      <c r="F1637" t="s">
        <v>441</v>
      </c>
      <c r="G1637" t="s">
        <v>432</v>
      </c>
      <c r="H1637" t="s">
        <v>433</v>
      </c>
      <c r="I1637" t="s">
        <v>434</v>
      </c>
      <c r="J1637" t="s">
        <v>442</v>
      </c>
      <c r="K1637" t="s">
        <v>584</v>
      </c>
    </row>
    <row r="1638" spans="1:11">
      <c r="A1638" t="s">
        <v>493</v>
      </c>
      <c r="B1638" s="2">
        <v>78.961399999999998</v>
      </c>
      <c r="C1638" t="s">
        <v>472</v>
      </c>
      <c r="D1638" t="s">
        <v>447</v>
      </c>
      <c r="E1638" t="s">
        <v>431</v>
      </c>
      <c r="F1638" t="s">
        <v>12</v>
      </c>
      <c r="G1638" t="s">
        <v>432</v>
      </c>
      <c r="H1638" t="s">
        <v>433</v>
      </c>
      <c r="I1638" t="s">
        <v>434</v>
      </c>
      <c r="J1638" t="s">
        <v>435</v>
      </c>
    </row>
    <row r="1639" spans="1:11">
      <c r="A1639" t="s">
        <v>493</v>
      </c>
      <c r="B1639" s="2">
        <v>489331.75679999997</v>
      </c>
      <c r="C1639" t="s">
        <v>472</v>
      </c>
      <c r="D1639" t="s">
        <v>447</v>
      </c>
      <c r="E1639" t="s">
        <v>431</v>
      </c>
      <c r="F1639" t="s">
        <v>12</v>
      </c>
      <c r="G1639" t="s">
        <v>432</v>
      </c>
      <c r="H1639" t="s">
        <v>433</v>
      </c>
      <c r="I1639" t="s">
        <v>434</v>
      </c>
      <c r="J1639" t="s">
        <v>442</v>
      </c>
      <c r="K1639" t="s">
        <v>443</v>
      </c>
    </row>
    <row r="1640" spans="1:11">
      <c r="A1640" t="s">
        <v>493</v>
      </c>
      <c r="B1640" s="2">
        <v>1030031.3321999999</v>
      </c>
      <c r="C1640" t="s">
        <v>472</v>
      </c>
      <c r="D1640" t="s">
        <v>447</v>
      </c>
      <c r="E1640" t="s">
        <v>431</v>
      </c>
      <c r="F1640" t="s">
        <v>12</v>
      </c>
      <c r="G1640" t="s">
        <v>432</v>
      </c>
      <c r="H1640" t="s">
        <v>433</v>
      </c>
      <c r="I1640" t="s">
        <v>434</v>
      </c>
      <c r="J1640" t="s">
        <v>442</v>
      </c>
      <c r="K1640" t="s">
        <v>444</v>
      </c>
    </row>
    <row r="1641" spans="1:11">
      <c r="A1641" t="s">
        <v>493</v>
      </c>
      <c r="B1641" s="2">
        <v>1716716.5029</v>
      </c>
      <c r="C1641" t="s">
        <v>472</v>
      </c>
      <c r="D1641" t="s">
        <v>447</v>
      </c>
      <c r="E1641" t="s">
        <v>431</v>
      </c>
      <c r="F1641" t="s">
        <v>12</v>
      </c>
      <c r="G1641" t="s">
        <v>432</v>
      </c>
      <c r="H1641" t="s">
        <v>433</v>
      </c>
      <c r="I1641" t="s">
        <v>434</v>
      </c>
      <c r="J1641" t="s">
        <v>442</v>
      </c>
      <c r="K1641" t="s">
        <v>584</v>
      </c>
    </row>
    <row r="1642" spans="1:11">
      <c r="A1642" t="s">
        <v>493</v>
      </c>
      <c r="B1642" s="2">
        <v>76.314999999999998</v>
      </c>
      <c r="C1642" t="s">
        <v>454</v>
      </c>
      <c r="D1642" t="s">
        <v>447</v>
      </c>
      <c r="E1642" t="s">
        <v>431</v>
      </c>
      <c r="F1642" t="s">
        <v>12</v>
      </c>
      <c r="G1642" t="s">
        <v>432</v>
      </c>
      <c r="H1642" t="s">
        <v>433</v>
      </c>
      <c r="I1642" t="s">
        <v>434</v>
      </c>
      <c r="J1642" t="s">
        <v>435</v>
      </c>
    </row>
    <row r="1643" spans="1:11">
      <c r="A1643" t="s">
        <v>493</v>
      </c>
      <c r="B1643" s="2">
        <v>474855.50160000002</v>
      </c>
      <c r="C1643" t="s">
        <v>454</v>
      </c>
      <c r="D1643" t="s">
        <v>447</v>
      </c>
      <c r="E1643" t="s">
        <v>431</v>
      </c>
      <c r="F1643" t="s">
        <v>12</v>
      </c>
      <c r="G1643" t="s">
        <v>432</v>
      </c>
      <c r="H1643" t="s">
        <v>433</v>
      </c>
      <c r="I1643" t="s">
        <v>434</v>
      </c>
      <c r="J1643" t="s">
        <v>442</v>
      </c>
      <c r="K1643" t="s">
        <v>443</v>
      </c>
    </row>
    <row r="1644" spans="1:11">
      <c r="A1644" t="s">
        <v>493</v>
      </c>
      <c r="B1644" s="2">
        <v>998647.03980000003</v>
      </c>
      <c r="C1644" t="s">
        <v>454</v>
      </c>
      <c r="D1644" t="s">
        <v>447</v>
      </c>
      <c r="E1644" t="s">
        <v>431</v>
      </c>
      <c r="F1644" t="s">
        <v>12</v>
      </c>
      <c r="G1644" t="s">
        <v>432</v>
      </c>
      <c r="H1644" t="s">
        <v>433</v>
      </c>
      <c r="I1644" t="s">
        <v>434</v>
      </c>
      <c r="J1644" t="s">
        <v>442</v>
      </c>
      <c r="K1644" t="s">
        <v>444</v>
      </c>
    </row>
    <row r="1645" spans="1:11">
      <c r="A1645" t="s">
        <v>493</v>
      </c>
      <c r="B1645" s="2">
        <v>1664411.733</v>
      </c>
      <c r="C1645" t="s">
        <v>454</v>
      </c>
      <c r="D1645" t="s">
        <v>447</v>
      </c>
      <c r="E1645" t="s">
        <v>431</v>
      </c>
      <c r="F1645" t="s">
        <v>12</v>
      </c>
      <c r="G1645" t="s">
        <v>432</v>
      </c>
      <c r="H1645" t="s">
        <v>433</v>
      </c>
      <c r="I1645" t="s">
        <v>434</v>
      </c>
      <c r="J1645" t="s">
        <v>442</v>
      </c>
      <c r="K1645" t="s">
        <v>584</v>
      </c>
    </row>
    <row r="1646" spans="1:11">
      <c r="A1646" t="s">
        <v>493</v>
      </c>
      <c r="B1646" s="2">
        <v>77.685400000000001</v>
      </c>
      <c r="C1646" t="s">
        <v>475</v>
      </c>
      <c r="D1646" t="s">
        <v>451</v>
      </c>
      <c r="E1646" t="s">
        <v>431</v>
      </c>
      <c r="F1646" t="s">
        <v>381</v>
      </c>
      <c r="G1646" t="s">
        <v>432</v>
      </c>
      <c r="H1646" t="s">
        <v>433</v>
      </c>
      <c r="I1646" t="s">
        <v>434</v>
      </c>
      <c r="J1646" t="s">
        <v>435</v>
      </c>
    </row>
    <row r="1647" spans="1:11">
      <c r="A1647" t="s">
        <v>493</v>
      </c>
      <c r="B1647" s="2">
        <v>481907.66940000001</v>
      </c>
      <c r="C1647" t="s">
        <v>475</v>
      </c>
      <c r="D1647" t="s">
        <v>451</v>
      </c>
      <c r="E1647" t="s">
        <v>431</v>
      </c>
      <c r="F1647" t="s">
        <v>381</v>
      </c>
      <c r="G1647" t="s">
        <v>432</v>
      </c>
      <c r="H1647" t="s">
        <v>433</v>
      </c>
      <c r="I1647" t="s">
        <v>434</v>
      </c>
      <c r="J1647" t="s">
        <v>442</v>
      </c>
      <c r="K1647" t="s">
        <v>443</v>
      </c>
    </row>
    <row r="1648" spans="1:11">
      <c r="A1648" t="s">
        <v>493</v>
      </c>
      <c r="B1648" s="2">
        <v>1013459.4531</v>
      </c>
      <c r="C1648" t="s">
        <v>475</v>
      </c>
      <c r="D1648" t="s">
        <v>451</v>
      </c>
      <c r="E1648" t="s">
        <v>431</v>
      </c>
      <c r="F1648" t="s">
        <v>381</v>
      </c>
      <c r="G1648" t="s">
        <v>432</v>
      </c>
      <c r="H1648" t="s">
        <v>433</v>
      </c>
      <c r="I1648" t="s">
        <v>434</v>
      </c>
      <c r="J1648" t="s">
        <v>442</v>
      </c>
      <c r="K1648" t="s">
        <v>444</v>
      </c>
    </row>
    <row r="1649" spans="1:11">
      <c r="A1649" t="s">
        <v>493</v>
      </c>
      <c r="B1649" s="2">
        <v>65.889099999999999</v>
      </c>
      <c r="C1649" t="s">
        <v>484</v>
      </c>
      <c r="D1649" t="s">
        <v>451</v>
      </c>
      <c r="E1649" t="s">
        <v>431</v>
      </c>
      <c r="F1649" t="s">
        <v>381</v>
      </c>
      <c r="G1649" t="s">
        <v>432</v>
      </c>
      <c r="H1649" t="s">
        <v>433</v>
      </c>
      <c r="I1649" t="s">
        <v>434</v>
      </c>
      <c r="J1649" t="s">
        <v>435</v>
      </c>
    </row>
    <row r="1650" spans="1:11">
      <c r="A1650" t="s">
        <v>493</v>
      </c>
      <c r="B1650" s="2">
        <v>408725.3358</v>
      </c>
      <c r="C1650" t="s">
        <v>484</v>
      </c>
      <c r="D1650" t="s">
        <v>451</v>
      </c>
      <c r="E1650" t="s">
        <v>431</v>
      </c>
      <c r="F1650" t="s">
        <v>381</v>
      </c>
      <c r="G1650" t="s">
        <v>432</v>
      </c>
      <c r="H1650" t="s">
        <v>433</v>
      </c>
      <c r="I1650" t="s">
        <v>434</v>
      </c>
      <c r="J1650" t="s">
        <v>442</v>
      </c>
      <c r="K1650" t="s">
        <v>443</v>
      </c>
    </row>
    <row r="1651" spans="1:11">
      <c r="A1651" t="s">
        <v>493</v>
      </c>
      <c r="B1651" s="2">
        <v>859570.56629999995</v>
      </c>
      <c r="C1651" t="s">
        <v>484</v>
      </c>
      <c r="D1651" t="s">
        <v>451</v>
      </c>
      <c r="E1651" t="s">
        <v>431</v>
      </c>
      <c r="F1651" t="s">
        <v>381</v>
      </c>
      <c r="G1651" t="s">
        <v>432</v>
      </c>
      <c r="H1651" t="s">
        <v>433</v>
      </c>
      <c r="I1651" t="s">
        <v>434</v>
      </c>
      <c r="J1651" t="s">
        <v>442</v>
      </c>
      <c r="K1651" t="s">
        <v>444</v>
      </c>
    </row>
    <row r="1652" spans="1:11">
      <c r="A1652" t="s">
        <v>493</v>
      </c>
      <c r="B1652" s="2">
        <v>0</v>
      </c>
      <c r="C1652" t="s">
        <v>462</v>
      </c>
      <c r="D1652" t="s">
        <v>439</v>
      </c>
      <c r="E1652" t="s">
        <v>431</v>
      </c>
      <c r="F1652" t="s">
        <v>439</v>
      </c>
      <c r="G1652" t="s">
        <v>432</v>
      </c>
      <c r="H1652" t="s">
        <v>433</v>
      </c>
      <c r="I1652" t="s">
        <v>434</v>
      </c>
      <c r="J1652" t="s">
        <v>435</v>
      </c>
    </row>
    <row r="1653" spans="1:11">
      <c r="A1653" t="s">
        <v>493</v>
      </c>
      <c r="B1653" s="2">
        <v>0</v>
      </c>
      <c r="C1653" t="s">
        <v>472</v>
      </c>
      <c r="D1653" t="s">
        <v>470</v>
      </c>
      <c r="E1653" t="s">
        <v>431</v>
      </c>
      <c r="F1653" t="s">
        <v>470</v>
      </c>
      <c r="G1653" t="s">
        <v>432</v>
      </c>
      <c r="H1653" t="s">
        <v>433</v>
      </c>
      <c r="I1653" t="s">
        <v>434</v>
      </c>
      <c r="J1653" t="s">
        <v>435</v>
      </c>
    </row>
    <row r="1654" spans="1:11">
      <c r="A1654" t="s">
        <v>493</v>
      </c>
      <c r="B1654" s="2">
        <v>106.8554</v>
      </c>
      <c r="C1654" t="s">
        <v>465</v>
      </c>
      <c r="D1654" t="s">
        <v>440</v>
      </c>
      <c r="E1654" t="s">
        <v>431</v>
      </c>
      <c r="F1654" t="s">
        <v>441</v>
      </c>
      <c r="G1654" t="s">
        <v>432</v>
      </c>
      <c r="H1654" t="s">
        <v>433</v>
      </c>
      <c r="I1654" t="s">
        <v>434</v>
      </c>
      <c r="J1654" t="s">
        <v>435</v>
      </c>
    </row>
    <row r="1655" spans="1:11">
      <c r="A1655" t="s">
        <v>493</v>
      </c>
      <c r="B1655" s="2">
        <v>664277.0148</v>
      </c>
      <c r="C1655" t="s">
        <v>465</v>
      </c>
      <c r="D1655" t="s">
        <v>440</v>
      </c>
      <c r="E1655" t="s">
        <v>431</v>
      </c>
      <c r="F1655" t="s">
        <v>441</v>
      </c>
      <c r="G1655" t="s">
        <v>432</v>
      </c>
      <c r="H1655" t="s">
        <v>433</v>
      </c>
      <c r="I1655" t="s">
        <v>434</v>
      </c>
      <c r="J1655" t="s">
        <v>442</v>
      </c>
      <c r="K1655" t="s">
        <v>443</v>
      </c>
    </row>
    <row r="1656" spans="1:11">
      <c r="A1656" t="s">
        <v>493</v>
      </c>
      <c r="B1656" s="2">
        <v>1397459.2878</v>
      </c>
      <c r="C1656" t="s">
        <v>465</v>
      </c>
      <c r="D1656" t="s">
        <v>440</v>
      </c>
      <c r="E1656" t="s">
        <v>431</v>
      </c>
      <c r="F1656" t="s">
        <v>441</v>
      </c>
      <c r="G1656" t="s">
        <v>432</v>
      </c>
      <c r="H1656" t="s">
        <v>433</v>
      </c>
      <c r="I1656" t="s">
        <v>434</v>
      </c>
      <c r="J1656" t="s">
        <v>442</v>
      </c>
      <c r="K1656" t="s">
        <v>444</v>
      </c>
    </row>
    <row r="1657" spans="1:11">
      <c r="A1657" t="s">
        <v>493</v>
      </c>
      <c r="B1657" s="2">
        <v>2329096.4289000002</v>
      </c>
      <c r="C1657" t="s">
        <v>465</v>
      </c>
      <c r="D1657" t="s">
        <v>440</v>
      </c>
      <c r="E1657" t="s">
        <v>431</v>
      </c>
      <c r="F1657" t="s">
        <v>441</v>
      </c>
      <c r="G1657" t="s">
        <v>432</v>
      </c>
      <c r="H1657" t="s">
        <v>433</v>
      </c>
      <c r="I1657" t="s">
        <v>434</v>
      </c>
      <c r="J1657" t="s">
        <v>442</v>
      </c>
      <c r="K1657" t="s">
        <v>584</v>
      </c>
    </row>
    <row r="1658" spans="1:11">
      <c r="A1658" t="s">
        <v>493</v>
      </c>
      <c r="B1658" s="2">
        <v>71.665999999999997</v>
      </c>
      <c r="C1658" t="s">
        <v>488</v>
      </c>
      <c r="D1658" t="s">
        <v>451</v>
      </c>
      <c r="E1658" t="s">
        <v>431</v>
      </c>
      <c r="F1658" t="s">
        <v>381</v>
      </c>
      <c r="G1658" t="s">
        <v>432</v>
      </c>
      <c r="H1658" t="s">
        <v>433</v>
      </c>
      <c r="I1658" t="s">
        <v>434</v>
      </c>
      <c r="J1658" t="s">
        <v>435</v>
      </c>
    </row>
    <row r="1659" spans="1:11">
      <c r="A1659" t="s">
        <v>493</v>
      </c>
      <c r="B1659" s="2">
        <v>444844.45079999999</v>
      </c>
      <c r="C1659" t="s">
        <v>488</v>
      </c>
      <c r="D1659" t="s">
        <v>451</v>
      </c>
      <c r="E1659" t="s">
        <v>431</v>
      </c>
      <c r="F1659" t="s">
        <v>381</v>
      </c>
      <c r="G1659" t="s">
        <v>432</v>
      </c>
      <c r="H1659" t="s">
        <v>433</v>
      </c>
      <c r="I1659" t="s">
        <v>434</v>
      </c>
      <c r="J1659" t="s">
        <v>442</v>
      </c>
      <c r="K1659" t="s">
        <v>443</v>
      </c>
    </row>
    <row r="1660" spans="1:11">
      <c r="A1660" t="s">
        <v>493</v>
      </c>
      <c r="B1660" s="2">
        <v>936050.1102</v>
      </c>
      <c r="C1660" t="s">
        <v>488</v>
      </c>
      <c r="D1660" t="s">
        <v>451</v>
      </c>
      <c r="E1660" t="s">
        <v>431</v>
      </c>
      <c r="F1660" t="s">
        <v>381</v>
      </c>
      <c r="G1660" t="s">
        <v>432</v>
      </c>
      <c r="H1660" t="s">
        <v>433</v>
      </c>
      <c r="I1660" t="s">
        <v>434</v>
      </c>
      <c r="J1660" t="s">
        <v>442</v>
      </c>
      <c r="K1660" t="s">
        <v>444</v>
      </c>
    </row>
    <row r="1661" spans="1:11">
      <c r="A1661" t="s">
        <v>493</v>
      </c>
      <c r="B1661" s="2">
        <v>0</v>
      </c>
      <c r="C1661" t="s">
        <v>449</v>
      </c>
      <c r="D1661" t="s">
        <v>458</v>
      </c>
      <c r="E1661" t="s">
        <v>431</v>
      </c>
      <c r="F1661" t="s">
        <v>458</v>
      </c>
      <c r="G1661" t="s">
        <v>432</v>
      </c>
      <c r="H1661" t="s">
        <v>433</v>
      </c>
      <c r="I1661" t="s">
        <v>434</v>
      </c>
      <c r="J1661" t="s">
        <v>435</v>
      </c>
    </row>
    <row r="1662" spans="1:11">
      <c r="A1662" t="s">
        <v>493</v>
      </c>
      <c r="B1662" s="2">
        <v>94.553399999999996</v>
      </c>
      <c r="C1662" t="s">
        <v>464</v>
      </c>
      <c r="D1662" t="s">
        <v>440</v>
      </c>
      <c r="E1662" t="s">
        <v>431</v>
      </c>
      <c r="F1662" t="s">
        <v>441</v>
      </c>
      <c r="G1662" t="s">
        <v>432</v>
      </c>
      <c r="H1662" t="s">
        <v>433</v>
      </c>
      <c r="I1662" t="s">
        <v>434</v>
      </c>
      <c r="J1662" t="s">
        <v>435</v>
      </c>
    </row>
    <row r="1663" spans="1:11">
      <c r="A1663" t="s">
        <v>493</v>
      </c>
      <c r="B1663" s="2">
        <v>587854.68929999997</v>
      </c>
      <c r="C1663" t="s">
        <v>464</v>
      </c>
      <c r="D1663" t="s">
        <v>440</v>
      </c>
      <c r="E1663" t="s">
        <v>431</v>
      </c>
      <c r="F1663" t="s">
        <v>441</v>
      </c>
      <c r="G1663" t="s">
        <v>432</v>
      </c>
      <c r="H1663" t="s">
        <v>433</v>
      </c>
      <c r="I1663" t="s">
        <v>434</v>
      </c>
      <c r="J1663" t="s">
        <v>442</v>
      </c>
      <c r="K1663" t="s">
        <v>443</v>
      </c>
    </row>
    <row r="1664" spans="1:11">
      <c r="A1664" t="s">
        <v>493</v>
      </c>
      <c r="B1664" s="2">
        <v>1235767.2416999999</v>
      </c>
      <c r="C1664" t="s">
        <v>464</v>
      </c>
      <c r="D1664" t="s">
        <v>440</v>
      </c>
      <c r="E1664" t="s">
        <v>431</v>
      </c>
      <c r="F1664" t="s">
        <v>441</v>
      </c>
      <c r="G1664" t="s">
        <v>432</v>
      </c>
      <c r="H1664" t="s">
        <v>433</v>
      </c>
      <c r="I1664" t="s">
        <v>434</v>
      </c>
      <c r="J1664" t="s">
        <v>442</v>
      </c>
      <c r="K1664" t="s">
        <v>444</v>
      </c>
    </row>
    <row r="1665" spans="1:11">
      <c r="A1665" t="s">
        <v>493</v>
      </c>
      <c r="B1665" s="2">
        <v>2059612.0695</v>
      </c>
      <c r="C1665" t="s">
        <v>464</v>
      </c>
      <c r="D1665" t="s">
        <v>440</v>
      </c>
      <c r="E1665" t="s">
        <v>431</v>
      </c>
      <c r="F1665" t="s">
        <v>441</v>
      </c>
      <c r="G1665" t="s">
        <v>432</v>
      </c>
      <c r="H1665" t="s">
        <v>433</v>
      </c>
      <c r="I1665" t="s">
        <v>434</v>
      </c>
      <c r="J1665" t="s">
        <v>442</v>
      </c>
      <c r="K1665" t="s">
        <v>584</v>
      </c>
    </row>
    <row r="1666" spans="1:11">
      <c r="A1666" t="s">
        <v>493</v>
      </c>
      <c r="B1666" s="2">
        <v>0</v>
      </c>
      <c r="C1666" t="s">
        <v>481</v>
      </c>
      <c r="D1666" t="s">
        <v>439</v>
      </c>
      <c r="E1666" t="s">
        <v>431</v>
      </c>
      <c r="F1666" t="s">
        <v>439</v>
      </c>
      <c r="G1666" t="s">
        <v>432</v>
      </c>
      <c r="H1666" t="s">
        <v>433</v>
      </c>
      <c r="I1666" t="s">
        <v>434</v>
      </c>
      <c r="J1666" t="s">
        <v>435</v>
      </c>
    </row>
    <row r="1667" spans="1:11">
      <c r="A1667" t="s">
        <v>493</v>
      </c>
      <c r="B1667" s="2">
        <v>0</v>
      </c>
      <c r="C1667" t="s">
        <v>488</v>
      </c>
      <c r="D1667" t="s">
        <v>439</v>
      </c>
      <c r="E1667" t="s">
        <v>431</v>
      </c>
      <c r="F1667" t="s">
        <v>439</v>
      </c>
      <c r="G1667" t="s">
        <v>432</v>
      </c>
      <c r="H1667" t="s">
        <v>433</v>
      </c>
      <c r="I1667" t="s">
        <v>434</v>
      </c>
      <c r="J1667" t="s">
        <v>435</v>
      </c>
    </row>
    <row r="1668" spans="1:11">
      <c r="A1668" t="s">
        <v>493</v>
      </c>
      <c r="B1668" s="2">
        <v>0</v>
      </c>
      <c r="C1668" t="s">
        <v>456</v>
      </c>
      <c r="D1668" t="s">
        <v>439</v>
      </c>
      <c r="E1668" t="s">
        <v>431</v>
      </c>
      <c r="F1668" t="s">
        <v>439</v>
      </c>
      <c r="G1668" t="s">
        <v>432</v>
      </c>
      <c r="H1668" t="s">
        <v>433</v>
      </c>
      <c r="I1668" t="s">
        <v>434</v>
      </c>
      <c r="J1668" t="s">
        <v>435</v>
      </c>
    </row>
    <row r="1669" spans="1:11">
      <c r="A1669" t="s">
        <v>493</v>
      </c>
      <c r="B1669" s="2">
        <v>0</v>
      </c>
      <c r="C1669" t="s">
        <v>480</v>
      </c>
      <c r="D1669" t="s">
        <v>439</v>
      </c>
      <c r="E1669" t="s">
        <v>431</v>
      </c>
      <c r="F1669" t="s">
        <v>439</v>
      </c>
      <c r="G1669" t="s">
        <v>432</v>
      </c>
      <c r="H1669" t="s">
        <v>433</v>
      </c>
      <c r="I1669" t="s">
        <v>434</v>
      </c>
      <c r="J1669" t="s">
        <v>435</v>
      </c>
    </row>
    <row r="1670" spans="1:11">
      <c r="A1670" t="s">
        <v>493</v>
      </c>
      <c r="B1670" s="2">
        <v>109.7163</v>
      </c>
      <c r="C1670" t="s">
        <v>454</v>
      </c>
      <c r="D1670" t="s">
        <v>440</v>
      </c>
      <c r="E1670" t="s">
        <v>431</v>
      </c>
      <c r="F1670" t="s">
        <v>441</v>
      </c>
      <c r="G1670" t="s">
        <v>432</v>
      </c>
      <c r="H1670" t="s">
        <v>433</v>
      </c>
      <c r="I1670" t="s">
        <v>434</v>
      </c>
      <c r="J1670" t="s">
        <v>435</v>
      </c>
    </row>
    <row r="1671" spans="1:11">
      <c r="A1671" t="s">
        <v>493</v>
      </c>
      <c r="B1671" s="2">
        <v>682122.00329999998</v>
      </c>
      <c r="C1671" t="s">
        <v>454</v>
      </c>
      <c r="D1671" t="s">
        <v>440</v>
      </c>
      <c r="E1671" t="s">
        <v>431</v>
      </c>
      <c r="F1671" t="s">
        <v>441</v>
      </c>
      <c r="G1671" t="s">
        <v>432</v>
      </c>
      <c r="H1671" t="s">
        <v>433</v>
      </c>
      <c r="I1671" t="s">
        <v>434</v>
      </c>
      <c r="J1671" t="s">
        <v>442</v>
      </c>
      <c r="K1671" t="s">
        <v>443</v>
      </c>
    </row>
    <row r="1672" spans="1:11">
      <c r="A1672" t="s">
        <v>493</v>
      </c>
      <c r="B1672" s="2">
        <v>1434150.5867999999</v>
      </c>
      <c r="C1672" t="s">
        <v>454</v>
      </c>
      <c r="D1672" t="s">
        <v>440</v>
      </c>
      <c r="E1672" t="s">
        <v>431</v>
      </c>
      <c r="F1672" t="s">
        <v>441</v>
      </c>
      <c r="G1672" t="s">
        <v>432</v>
      </c>
      <c r="H1672" t="s">
        <v>433</v>
      </c>
      <c r="I1672" t="s">
        <v>434</v>
      </c>
      <c r="J1672" t="s">
        <v>442</v>
      </c>
      <c r="K1672" t="s">
        <v>444</v>
      </c>
    </row>
    <row r="1673" spans="1:11">
      <c r="A1673" t="s">
        <v>493</v>
      </c>
      <c r="B1673" s="2">
        <v>2390255.7461999999</v>
      </c>
      <c r="C1673" t="s">
        <v>454</v>
      </c>
      <c r="D1673" t="s">
        <v>440</v>
      </c>
      <c r="E1673" t="s">
        <v>431</v>
      </c>
      <c r="F1673" t="s">
        <v>441</v>
      </c>
      <c r="G1673" t="s">
        <v>432</v>
      </c>
      <c r="H1673" t="s">
        <v>433</v>
      </c>
      <c r="I1673" t="s">
        <v>434</v>
      </c>
      <c r="J1673" t="s">
        <v>442</v>
      </c>
      <c r="K1673" t="s">
        <v>584</v>
      </c>
    </row>
    <row r="1674" spans="1:11">
      <c r="A1674" t="s">
        <v>493</v>
      </c>
      <c r="B1674" s="2">
        <v>71.665999999999997</v>
      </c>
      <c r="C1674" t="s">
        <v>445</v>
      </c>
      <c r="D1674" t="s">
        <v>451</v>
      </c>
      <c r="E1674" t="s">
        <v>431</v>
      </c>
      <c r="F1674" t="s">
        <v>381</v>
      </c>
      <c r="G1674" t="s">
        <v>432</v>
      </c>
      <c r="H1674" t="s">
        <v>433</v>
      </c>
      <c r="I1674" t="s">
        <v>434</v>
      </c>
      <c r="J1674" t="s">
        <v>435</v>
      </c>
    </row>
    <row r="1675" spans="1:11">
      <c r="A1675" t="s">
        <v>493</v>
      </c>
      <c r="B1675" s="2">
        <v>444844.45079999999</v>
      </c>
      <c r="C1675" t="s">
        <v>445</v>
      </c>
      <c r="D1675" t="s">
        <v>451</v>
      </c>
      <c r="E1675" t="s">
        <v>431</v>
      </c>
      <c r="F1675" t="s">
        <v>381</v>
      </c>
      <c r="G1675" t="s">
        <v>432</v>
      </c>
      <c r="H1675" t="s">
        <v>433</v>
      </c>
      <c r="I1675" t="s">
        <v>434</v>
      </c>
      <c r="J1675" t="s">
        <v>442</v>
      </c>
      <c r="K1675" t="s">
        <v>443</v>
      </c>
    </row>
    <row r="1676" spans="1:11">
      <c r="A1676" t="s">
        <v>493</v>
      </c>
      <c r="B1676" s="2">
        <v>936050.1102</v>
      </c>
      <c r="C1676" t="s">
        <v>445</v>
      </c>
      <c r="D1676" t="s">
        <v>451</v>
      </c>
      <c r="E1676" t="s">
        <v>431</v>
      </c>
      <c r="F1676" t="s">
        <v>381</v>
      </c>
      <c r="G1676" t="s">
        <v>432</v>
      </c>
      <c r="H1676" t="s">
        <v>433</v>
      </c>
      <c r="I1676" t="s">
        <v>434</v>
      </c>
      <c r="J1676" t="s">
        <v>442</v>
      </c>
      <c r="K1676" t="s">
        <v>444</v>
      </c>
    </row>
    <row r="1677" spans="1:11">
      <c r="A1677" t="s">
        <v>493</v>
      </c>
      <c r="B1677" s="2">
        <v>0</v>
      </c>
      <c r="C1677" t="s">
        <v>453</v>
      </c>
      <c r="D1677" t="s">
        <v>458</v>
      </c>
      <c r="E1677" t="s">
        <v>431</v>
      </c>
      <c r="F1677" t="s">
        <v>458</v>
      </c>
      <c r="G1677" t="s">
        <v>432</v>
      </c>
      <c r="H1677" t="s">
        <v>433</v>
      </c>
      <c r="I1677" t="s">
        <v>434</v>
      </c>
      <c r="J1677" t="s">
        <v>435</v>
      </c>
    </row>
    <row r="1678" spans="1:11">
      <c r="A1678" t="s">
        <v>493</v>
      </c>
      <c r="B1678" s="2">
        <v>0</v>
      </c>
      <c r="C1678" t="s">
        <v>471</v>
      </c>
      <c r="D1678" t="s">
        <v>458</v>
      </c>
      <c r="E1678" t="s">
        <v>431</v>
      </c>
      <c r="F1678" t="s">
        <v>458</v>
      </c>
      <c r="G1678" t="s">
        <v>432</v>
      </c>
      <c r="H1678" t="s">
        <v>433</v>
      </c>
      <c r="I1678" t="s">
        <v>434</v>
      </c>
      <c r="J1678" t="s">
        <v>435</v>
      </c>
    </row>
    <row r="1679" spans="1:11">
      <c r="A1679" t="s">
        <v>493</v>
      </c>
      <c r="B1679" s="2">
        <v>0</v>
      </c>
      <c r="C1679" t="s">
        <v>455</v>
      </c>
      <c r="D1679" t="s">
        <v>439</v>
      </c>
      <c r="E1679" t="s">
        <v>431</v>
      </c>
      <c r="F1679" t="s">
        <v>439</v>
      </c>
      <c r="G1679" t="s">
        <v>432</v>
      </c>
      <c r="H1679" t="s">
        <v>433</v>
      </c>
      <c r="I1679" t="s">
        <v>434</v>
      </c>
      <c r="J1679" t="s">
        <v>435</v>
      </c>
    </row>
    <row r="1680" spans="1:11">
      <c r="A1680" t="s">
        <v>493</v>
      </c>
      <c r="B1680" s="2">
        <v>0</v>
      </c>
      <c r="C1680" t="s">
        <v>455</v>
      </c>
      <c r="D1680" t="s">
        <v>430</v>
      </c>
      <c r="E1680" t="s">
        <v>431</v>
      </c>
      <c r="F1680" t="s">
        <v>430</v>
      </c>
      <c r="G1680" t="s">
        <v>432</v>
      </c>
      <c r="H1680" t="s">
        <v>433</v>
      </c>
      <c r="I1680" t="s">
        <v>434</v>
      </c>
      <c r="J1680" t="s">
        <v>435</v>
      </c>
    </row>
    <row r="1681" spans="1:11">
      <c r="A1681" t="s">
        <v>493</v>
      </c>
      <c r="B1681" s="2">
        <v>65.944199999999995</v>
      </c>
      <c r="C1681" t="s">
        <v>429</v>
      </c>
      <c r="D1681" t="s">
        <v>451</v>
      </c>
      <c r="E1681" t="s">
        <v>431</v>
      </c>
      <c r="F1681" t="s">
        <v>381</v>
      </c>
      <c r="G1681" t="s">
        <v>432</v>
      </c>
      <c r="H1681" t="s">
        <v>433</v>
      </c>
      <c r="I1681" t="s">
        <v>434</v>
      </c>
      <c r="J1681" t="s">
        <v>435</v>
      </c>
    </row>
    <row r="1682" spans="1:11">
      <c r="A1682" t="s">
        <v>493</v>
      </c>
      <c r="B1682" s="2">
        <v>409755.26699999999</v>
      </c>
      <c r="C1682" t="s">
        <v>429</v>
      </c>
      <c r="D1682" t="s">
        <v>451</v>
      </c>
      <c r="E1682" t="s">
        <v>431</v>
      </c>
      <c r="F1682" t="s">
        <v>381</v>
      </c>
      <c r="G1682" t="s">
        <v>432</v>
      </c>
      <c r="H1682" t="s">
        <v>433</v>
      </c>
      <c r="I1682" t="s">
        <v>434</v>
      </c>
      <c r="J1682" t="s">
        <v>442</v>
      </c>
      <c r="K1682" t="s">
        <v>443</v>
      </c>
    </row>
    <row r="1683" spans="1:11">
      <c r="A1683" t="s">
        <v>493</v>
      </c>
      <c r="B1683" s="2">
        <v>860865.13260000001</v>
      </c>
      <c r="C1683" t="s">
        <v>429</v>
      </c>
      <c r="D1683" t="s">
        <v>451</v>
      </c>
      <c r="E1683" t="s">
        <v>431</v>
      </c>
      <c r="F1683" t="s">
        <v>381</v>
      </c>
      <c r="G1683" t="s">
        <v>432</v>
      </c>
      <c r="H1683" t="s">
        <v>433</v>
      </c>
      <c r="I1683" t="s">
        <v>434</v>
      </c>
      <c r="J1683" t="s">
        <v>442</v>
      </c>
      <c r="K1683" t="s">
        <v>444</v>
      </c>
    </row>
    <row r="1684" spans="1:11">
      <c r="A1684" t="s">
        <v>493</v>
      </c>
      <c r="B1684" s="2">
        <v>0</v>
      </c>
      <c r="C1684" t="s">
        <v>463</v>
      </c>
      <c r="D1684" t="s">
        <v>430</v>
      </c>
      <c r="E1684" t="s">
        <v>431</v>
      </c>
      <c r="F1684" t="s">
        <v>430</v>
      </c>
      <c r="G1684" t="s">
        <v>432</v>
      </c>
      <c r="H1684" t="s">
        <v>433</v>
      </c>
      <c r="I1684" t="s">
        <v>434</v>
      </c>
      <c r="J1684" t="s">
        <v>435</v>
      </c>
    </row>
    <row r="1685" spans="1:11">
      <c r="A1685" t="s">
        <v>493</v>
      </c>
      <c r="B1685" s="2">
        <v>74.741500000000002</v>
      </c>
      <c r="C1685" t="s">
        <v>485</v>
      </c>
      <c r="D1685" t="s">
        <v>451</v>
      </c>
      <c r="E1685" t="s">
        <v>431</v>
      </c>
      <c r="F1685" t="s">
        <v>381</v>
      </c>
      <c r="G1685" t="s">
        <v>432</v>
      </c>
      <c r="H1685" t="s">
        <v>433</v>
      </c>
      <c r="I1685" t="s">
        <v>434</v>
      </c>
      <c r="J1685" t="s">
        <v>435</v>
      </c>
    </row>
    <row r="1686" spans="1:11">
      <c r="A1686" t="s">
        <v>493</v>
      </c>
      <c r="B1686" s="2">
        <v>463640.69520000002</v>
      </c>
      <c r="C1686" t="s">
        <v>485</v>
      </c>
      <c r="D1686" t="s">
        <v>451</v>
      </c>
      <c r="E1686" t="s">
        <v>431</v>
      </c>
      <c r="F1686" t="s">
        <v>381</v>
      </c>
      <c r="G1686" t="s">
        <v>432</v>
      </c>
      <c r="H1686" t="s">
        <v>433</v>
      </c>
      <c r="I1686" t="s">
        <v>434</v>
      </c>
      <c r="J1686" t="s">
        <v>442</v>
      </c>
      <c r="K1686" t="s">
        <v>443</v>
      </c>
    </row>
    <row r="1687" spans="1:11">
      <c r="A1687" t="s">
        <v>493</v>
      </c>
      <c r="B1687" s="2">
        <v>975151.73430000001</v>
      </c>
      <c r="C1687" t="s">
        <v>485</v>
      </c>
      <c r="D1687" t="s">
        <v>451</v>
      </c>
      <c r="E1687" t="s">
        <v>431</v>
      </c>
      <c r="F1687" t="s">
        <v>381</v>
      </c>
      <c r="G1687" t="s">
        <v>432</v>
      </c>
      <c r="H1687" t="s">
        <v>433</v>
      </c>
      <c r="I1687" t="s">
        <v>434</v>
      </c>
      <c r="J1687" t="s">
        <v>442</v>
      </c>
      <c r="K1687" t="s">
        <v>444</v>
      </c>
    </row>
    <row r="1688" spans="1:11">
      <c r="A1688" t="s">
        <v>494</v>
      </c>
      <c r="B1688" s="2">
        <v>0</v>
      </c>
      <c r="C1688" t="s">
        <v>429</v>
      </c>
      <c r="D1688" t="s">
        <v>430</v>
      </c>
      <c r="E1688" t="s">
        <v>431</v>
      </c>
      <c r="F1688" t="s">
        <v>430</v>
      </c>
      <c r="G1688" t="s">
        <v>432</v>
      </c>
      <c r="H1688" t="s">
        <v>433</v>
      </c>
      <c r="I1688" t="s">
        <v>434</v>
      </c>
      <c r="J1688" t="s">
        <v>435</v>
      </c>
    </row>
    <row r="1689" spans="1:11">
      <c r="A1689" t="s">
        <v>494</v>
      </c>
      <c r="B1689" s="2">
        <v>0</v>
      </c>
      <c r="C1689" t="s">
        <v>436</v>
      </c>
      <c r="D1689" t="s">
        <v>437</v>
      </c>
      <c r="E1689" t="s">
        <v>431</v>
      </c>
      <c r="F1689" t="s">
        <v>437</v>
      </c>
      <c r="G1689" t="s">
        <v>432</v>
      </c>
      <c r="H1689" t="s">
        <v>433</v>
      </c>
      <c r="I1689" t="s">
        <v>434</v>
      </c>
      <c r="J1689" t="s">
        <v>435</v>
      </c>
    </row>
    <row r="1690" spans="1:11">
      <c r="A1690" t="s">
        <v>494</v>
      </c>
      <c r="B1690" s="2">
        <v>0</v>
      </c>
      <c r="C1690" t="s">
        <v>438</v>
      </c>
      <c r="D1690" t="s">
        <v>439</v>
      </c>
      <c r="E1690" t="s">
        <v>431</v>
      </c>
      <c r="F1690" t="s">
        <v>439</v>
      </c>
      <c r="G1690" t="s">
        <v>432</v>
      </c>
      <c r="H1690" t="s">
        <v>433</v>
      </c>
      <c r="I1690" t="s">
        <v>434</v>
      </c>
      <c r="J1690" t="s">
        <v>435</v>
      </c>
    </row>
    <row r="1691" spans="1:11">
      <c r="A1691" t="s">
        <v>494</v>
      </c>
      <c r="B1691" s="2">
        <v>107.0128</v>
      </c>
      <c r="C1691" t="s">
        <v>50</v>
      </c>
      <c r="D1691" t="s">
        <v>440</v>
      </c>
      <c r="E1691" t="s">
        <v>431</v>
      </c>
      <c r="F1691" t="s">
        <v>441</v>
      </c>
      <c r="G1691" t="s">
        <v>432</v>
      </c>
      <c r="H1691" t="s">
        <v>433</v>
      </c>
      <c r="I1691" t="s">
        <v>434</v>
      </c>
      <c r="J1691" t="s">
        <v>435</v>
      </c>
    </row>
    <row r="1692" spans="1:11">
      <c r="A1692" t="s">
        <v>494</v>
      </c>
      <c r="B1692" s="2">
        <v>665312.47730000003</v>
      </c>
      <c r="C1692" t="s">
        <v>50</v>
      </c>
      <c r="D1692" t="s">
        <v>440</v>
      </c>
      <c r="E1692" t="s">
        <v>431</v>
      </c>
      <c r="F1692" t="s">
        <v>441</v>
      </c>
      <c r="G1692" t="s">
        <v>432</v>
      </c>
      <c r="H1692" t="s">
        <v>433</v>
      </c>
      <c r="I1692" t="s">
        <v>434</v>
      </c>
      <c r="J1692" t="s">
        <v>442</v>
      </c>
      <c r="K1692" t="s">
        <v>443</v>
      </c>
    </row>
    <row r="1693" spans="1:11">
      <c r="A1693" t="s">
        <v>494</v>
      </c>
      <c r="B1693" s="2">
        <v>1399008.5552999999</v>
      </c>
      <c r="C1693" t="s">
        <v>50</v>
      </c>
      <c r="D1693" t="s">
        <v>440</v>
      </c>
      <c r="E1693" t="s">
        <v>431</v>
      </c>
      <c r="F1693" t="s">
        <v>441</v>
      </c>
      <c r="G1693" t="s">
        <v>432</v>
      </c>
      <c r="H1693" t="s">
        <v>433</v>
      </c>
      <c r="I1693" t="s">
        <v>434</v>
      </c>
      <c r="J1693" t="s">
        <v>442</v>
      </c>
      <c r="K1693" t="s">
        <v>444</v>
      </c>
    </row>
    <row r="1694" spans="1:11">
      <c r="A1694" t="s">
        <v>494</v>
      </c>
      <c r="B1694" s="2">
        <v>2331683.1888000001</v>
      </c>
      <c r="C1694" t="s">
        <v>50</v>
      </c>
      <c r="D1694" t="s">
        <v>440</v>
      </c>
      <c r="E1694" t="s">
        <v>431</v>
      </c>
      <c r="F1694" t="s">
        <v>441</v>
      </c>
      <c r="G1694" t="s">
        <v>432</v>
      </c>
      <c r="H1694" t="s">
        <v>433</v>
      </c>
      <c r="I1694" t="s">
        <v>434</v>
      </c>
      <c r="J1694" t="s">
        <v>442</v>
      </c>
      <c r="K1694" t="s">
        <v>584</v>
      </c>
    </row>
    <row r="1695" spans="1:11">
      <c r="A1695" t="s">
        <v>494</v>
      </c>
      <c r="B1695" s="2">
        <v>0</v>
      </c>
      <c r="C1695" t="s">
        <v>445</v>
      </c>
      <c r="D1695" t="s">
        <v>439</v>
      </c>
      <c r="E1695" t="s">
        <v>431</v>
      </c>
      <c r="F1695" t="s">
        <v>439</v>
      </c>
      <c r="G1695" t="s">
        <v>432</v>
      </c>
      <c r="H1695" t="s">
        <v>433</v>
      </c>
      <c r="I1695" t="s">
        <v>434</v>
      </c>
      <c r="J1695" t="s">
        <v>435</v>
      </c>
    </row>
    <row r="1696" spans="1:11">
      <c r="A1696" t="s">
        <v>494</v>
      </c>
      <c r="B1696" s="2">
        <v>81.914299999999997</v>
      </c>
      <c r="C1696" t="s">
        <v>446</v>
      </c>
      <c r="D1696" t="s">
        <v>447</v>
      </c>
      <c r="E1696" t="s">
        <v>431</v>
      </c>
      <c r="F1696" t="s">
        <v>12</v>
      </c>
      <c r="G1696" t="s">
        <v>432</v>
      </c>
      <c r="H1696" t="s">
        <v>433</v>
      </c>
      <c r="I1696" t="s">
        <v>434</v>
      </c>
      <c r="J1696" t="s">
        <v>435</v>
      </c>
    </row>
    <row r="1697" spans="1:11">
      <c r="A1697" t="s">
        <v>494</v>
      </c>
      <c r="B1697" s="2">
        <v>508154.45559999999</v>
      </c>
      <c r="C1697" t="s">
        <v>446</v>
      </c>
      <c r="D1697" t="s">
        <v>447</v>
      </c>
      <c r="E1697" t="s">
        <v>431</v>
      </c>
      <c r="F1697" t="s">
        <v>12</v>
      </c>
      <c r="G1697" t="s">
        <v>432</v>
      </c>
      <c r="H1697" t="s">
        <v>433</v>
      </c>
      <c r="I1697" t="s">
        <v>434</v>
      </c>
      <c r="J1697" t="s">
        <v>442</v>
      </c>
      <c r="K1697" t="s">
        <v>443</v>
      </c>
    </row>
    <row r="1698" spans="1:11">
      <c r="A1698" t="s">
        <v>494</v>
      </c>
      <c r="B1698" s="2">
        <v>1068708.4987000001</v>
      </c>
      <c r="C1698" t="s">
        <v>446</v>
      </c>
      <c r="D1698" t="s">
        <v>447</v>
      </c>
      <c r="E1698" t="s">
        <v>431</v>
      </c>
      <c r="F1698" t="s">
        <v>12</v>
      </c>
      <c r="G1698" t="s">
        <v>432</v>
      </c>
      <c r="H1698" t="s">
        <v>433</v>
      </c>
      <c r="I1698" t="s">
        <v>434</v>
      </c>
      <c r="J1698" t="s">
        <v>442</v>
      </c>
      <c r="K1698" t="s">
        <v>444</v>
      </c>
    </row>
    <row r="1699" spans="1:11">
      <c r="A1699" t="s">
        <v>494</v>
      </c>
      <c r="B1699" s="2">
        <v>1781178.5677</v>
      </c>
      <c r="C1699" t="s">
        <v>446</v>
      </c>
      <c r="D1699" t="s">
        <v>447</v>
      </c>
      <c r="E1699" t="s">
        <v>431</v>
      </c>
      <c r="F1699" t="s">
        <v>12</v>
      </c>
      <c r="G1699" t="s">
        <v>432</v>
      </c>
      <c r="H1699" t="s">
        <v>433</v>
      </c>
      <c r="I1699" t="s">
        <v>434</v>
      </c>
      <c r="J1699" t="s">
        <v>442</v>
      </c>
      <c r="K1699" t="s">
        <v>584</v>
      </c>
    </row>
    <row r="1700" spans="1:11">
      <c r="A1700" t="s">
        <v>494</v>
      </c>
      <c r="B1700" s="2">
        <v>0</v>
      </c>
      <c r="C1700" t="s">
        <v>448</v>
      </c>
      <c r="D1700" t="s">
        <v>439</v>
      </c>
      <c r="E1700" t="s">
        <v>431</v>
      </c>
      <c r="F1700" t="s">
        <v>439</v>
      </c>
      <c r="G1700" t="s">
        <v>432</v>
      </c>
      <c r="H1700" t="s">
        <v>433</v>
      </c>
      <c r="I1700" t="s">
        <v>434</v>
      </c>
      <c r="J1700" t="s">
        <v>435</v>
      </c>
    </row>
    <row r="1701" spans="1:11">
      <c r="A1701" t="s">
        <v>494</v>
      </c>
      <c r="B1701" s="2">
        <v>89.765799999999999</v>
      </c>
      <c r="C1701" t="s">
        <v>449</v>
      </c>
      <c r="D1701" t="s">
        <v>440</v>
      </c>
      <c r="E1701" t="s">
        <v>431</v>
      </c>
      <c r="F1701" t="s">
        <v>441</v>
      </c>
      <c r="G1701" t="s">
        <v>432</v>
      </c>
      <c r="H1701" t="s">
        <v>433</v>
      </c>
      <c r="I1701" t="s">
        <v>434</v>
      </c>
      <c r="J1701" t="s">
        <v>435</v>
      </c>
    </row>
    <row r="1702" spans="1:11">
      <c r="A1702" t="s">
        <v>494</v>
      </c>
      <c r="B1702" s="2">
        <v>558089.21869999997</v>
      </c>
      <c r="C1702" t="s">
        <v>449</v>
      </c>
      <c r="D1702" t="s">
        <v>440</v>
      </c>
      <c r="E1702" t="s">
        <v>431</v>
      </c>
      <c r="F1702" t="s">
        <v>441</v>
      </c>
      <c r="G1702" t="s">
        <v>432</v>
      </c>
      <c r="H1702" t="s">
        <v>433</v>
      </c>
      <c r="I1702" t="s">
        <v>434</v>
      </c>
      <c r="J1702" t="s">
        <v>442</v>
      </c>
      <c r="K1702" t="s">
        <v>443</v>
      </c>
    </row>
    <row r="1703" spans="1:11">
      <c r="A1703" t="s">
        <v>494</v>
      </c>
      <c r="B1703" s="2">
        <v>1173195.3269</v>
      </c>
      <c r="C1703" t="s">
        <v>449</v>
      </c>
      <c r="D1703" t="s">
        <v>440</v>
      </c>
      <c r="E1703" t="s">
        <v>431</v>
      </c>
      <c r="F1703" t="s">
        <v>441</v>
      </c>
      <c r="G1703" t="s">
        <v>432</v>
      </c>
      <c r="H1703" t="s">
        <v>433</v>
      </c>
      <c r="I1703" t="s">
        <v>434</v>
      </c>
      <c r="J1703" t="s">
        <v>442</v>
      </c>
      <c r="K1703" t="s">
        <v>444</v>
      </c>
    </row>
    <row r="1704" spans="1:11">
      <c r="A1704" t="s">
        <v>494</v>
      </c>
      <c r="B1704" s="2">
        <v>1955325.5448</v>
      </c>
      <c r="C1704" t="s">
        <v>449</v>
      </c>
      <c r="D1704" t="s">
        <v>440</v>
      </c>
      <c r="E1704" t="s">
        <v>431</v>
      </c>
      <c r="F1704" t="s">
        <v>441</v>
      </c>
      <c r="G1704" t="s">
        <v>432</v>
      </c>
      <c r="H1704" t="s">
        <v>433</v>
      </c>
      <c r="I1704" t="s">
        <v>434</v>
      </c>
      <c r="J1704" t="s">
        <v>442</v>
      </c>
      <c r="K1704" t="s">
        <v>584</v>
      </c>
    </row>
    <row r="1705" spans="1:11">
      <c r="A1705" t="s">
        <v>494</v>
      </c>
      <c r="B1705" s="2">
        <v>74.963300000000004</v>
      </c>
      <c r="C1705" t="s">
        <v>450</v>
      </c>
      <c r="D1705" t="s">
        <v>451</v>
      </c>
      <c r="E1705" t="s">
        <v>431</v>
      </c>
      <c r="F1705" t="s">
        <v>381</v>
      </c>
      <c r="G1705" t="s">
        <v>432</v>
      </c>
      <c r="H1705" t="s">
        <v>433</v>
      </c>
      <c r="I1705" t="s">
        <v>434</v>
      </c>
      <c r="J1705" t="s">
        <v>435</v>
      </c>
    </row>
    <row r="1706" spans="1:11">
      <c r="A1706" t="s">
        <v>494</v>
      </c>
      <c r="B1706" s="2">
        <v>472533.32870000001</v>
      </c>
      <c r="C1706" t="s">
        <v>450</v>
      </c>
      <c r="D1706" t="s">
        <v>451</v>
      </c>
      <c r="E1706" t="s">
        <v>431</v>
      </c>
      <c r="F1706" t="s">
        <v>381</v>
      </c>
      <c r="G1706" t="s">
        <v>432</v>
      </c>
      <c r="H1706" t="s">
        <v>433</v>
      </c>
      <c r="I1706" t="s">
        <v>434</v>
      </c>
      <c r="J1706" t="s">
        <v>442</v>
      </c>
      <c r="K1706" t="s">
        <v>443</v>
      </c>
    </row>
    <row r="1707" spans="1:11">
      <c r="A1707" t="s">
        <v>494</v>
      </c>
      <c r="B1707" s="2">
        <v>983234.09050000005</v>
      </c>
      <c r="C1707" t="s">
        <v>450</v>
      </c>
      <c r="D1707" t="s">
        <v>451</v>
      </c>
      <c r="E1707" t="s">
        <v>431</v>
      </c>
      <c r="F1707" t="s">
        <v>381</v>
      </c>
      <c r="G1707" t="s">
        <v>432</v>
      </c>
      <c r="H1707" t="s">
        <v>433</v>
      </c>
      <c r="I1707" t="s">
        <v>434</v>
      </c>
      <c r="J1707" t="s">
        <v>442</v>
      </c>
      <c r="K1707" t="s">
        <v>444</v>
      </c>
    </row>
    <row r="1708" spans="1:11">
      <c r="A1708" t="s">
        <v>494</v>
      </c>
      <c r="B1708" s="2">
        <v>0</v>
      </c>
      <c r="C1708" t="s">
        <v>450</v>
      </c>
      <c r="D1708" t="s">
        <v>439</v>
      </c>
      <c r="E1708" t="s">
        <v>431</v>
      </c>
      <c r="F1708" t="s">
        <v>439</v>
      </c>
      <c r="G1708" t="s">
        <v>432</v>
      </c>
      <c r="H1708" t="s">
        <v>433</v>
      </c>
      <c r="I1708" t="s">
        <v>434</v>
      </c>
      <c r="J1708" t="s">
        <v>435</v>
      </c>
    </row>
    <row r="1709" spans="1:11">
      <c r="A1709" t="s">
        <v>494</v>
      </c>
      <c r="B1709" s="2">
        <v>62.4694</v>
      </c>
      <c r="C1709" t="s">
        <v>452</v>
      </c>
      <c r="D1709" t="s">
        <v>447</v>
      </c>
      <c r="E1709" t="s">
        <v>431</v>
      </c>
      <c r="F1709" t="s">
        <v>12</v>
      </c>
      <c r="G1709" t="s">
        <v>432</v>
      </c>
      <c r="H1709" t="s">
        <v>433</v>
      </c>
      <c r="I1709" t="s">
        <v>434</v>
      </c>
      <c r="J1709" t="s">
        <v>435</v>
      </c>
    </row>
    <row r="1710" spans="1:11">
      <c r="A1710" t="s">
        <v>494</v>
      </c>
      <c r="B1710" s="2">
        <v>387344.10680000001</v>
      </c>
      <c r="C1710" t="s">
        <v>452</v>
      </c>
      <c r="D1710" t="s">
        <v>447</v>
      </c>
      <c r="E1710" t="s">
        <v>431</v>
      </c>
      <c r="F1710" t="s">
        <v>12</v>
      </c>
      <c r="G1710" t="s">
        <v>432</v>
      </c>
      <c r="H1710" t="s">
        <v>433</v>
      </c>
      <c r="I1710" t="s">
        <v>434</v>
      </c>
      <c r="J1710" t="s">
        <v>442</v>
      </c>
      <c r="K1710" t="s">
        <v>443</v>
      </c>
    </row>
    <row r="1711" spans="1:11">
      <c r="A1711" t="s">
        <v>494</v>
      </c>
      <c r="B1711" s="2">
        <v>814600.71519999998</v>
      </c>
      <c r="C1711" t="s">
        <v>452</v>
      </c>
      <c r="D1711" t="s">
        <v>447</v>
      </c>
      <c r="E1711" t="s">
        <v>431</v>
      </c>
      <c r="F1711" t="s">
        <v>12</v>
      </c>
      <c r="G1711" t="s">
        <v>432</v>
      </c>
      <c r="H1711" t="s">
        <v>433</v>
      </c>
      <c r="I1711" t="s">
        <v>434</v>
      </c>
      <c r="J1711" t="s">
        <v>442</v>
      </c>
      <c r="K1711" t="s">
        <v>444</v>
      </c>
    </row>
    <row r="1712" spans="1:11">
      <c r="A1712" t="s">
        <v>494</v>
      </c>
      <c r="B1712" s="2">
        <v>1357670.1221</v>
      </c>
      <c r="C1712" t="s">
        <v>452</v>
      </c>
      <c r="D1712" t="s">
        <v>447</v>
      </c>
      <c r="E1712" t="s">
        <v>431</v>
      </c>
      <c r="F1712" t="s">
        <v>12</v>
      </c>
      <c r="G1712" t="s">
        <v>432</v>
      </c>
      <c r="H1712" t="s">
        <v>433</v>
      </c>
      <c r="I1712" t="s">
        <v>434</v>
      </c>
      <c r="J1712" t="s">
        <v>442</v>
      </c>
      <c r="K1712" t="s">
        <v>584</v>
      </c>
    </row>
    <row r="1713" spans="1:11">
      <c r="A1713" t="s">
        <v>494</v>
      </c>
      <c r="B1713" s="2">
        <v>0</v>
      </c>
      <c r="C1713" t="s">
        <v>477</v>
      </c>
      <c r="D1713" t="s">
        <v>430</v>
      </c>
      <c r="E1713" t="s">
        <v>431</v>
      </c>
      <c r="F1713" t="s">
        <v>430</v>
      </c>
      <c r="G1713" t="s">
        <v>432</v>
      </c>
      <c r="H1713" t="s">
        <v>433</v>
      </c>
      <c r="I1713" t="s">
        <v>434</v>
      </c>
      <c r="J1713" t="s">
        <v>435</v>
      </c>
    </row>
    <row r="1714" spans="1:11">
      <c r="A1714" t="s">
        <v>494</v>
      </c>
      <c r="B1714" s="2">
        <v>0</v>
      </c>
      <c r="C1714" t="s">
        <v>453</v>
      </c>
      <c r="D1714" t="s">
        <v>430</v>
      </c>
      <c r="E1714" t="s">
        <v>431</v>
      </c>
      <c r="F1714" t="s">
        <v>430</v>
      </c>
      <c r="G1714" t="s">
        <v>432</v>
      </c>
      <c r="H1714" t="s">
        <v>433</v>
      </c>
      <c r="I1714" t="s">
        <v>434</v>
      </c>
      <c r="J1714" t="s">
        <v>435</v>
      </c>
    </row>
    <row r="1715" spans="1:11">
      <c r="A1715" t="s">
        <v>494</v>
      </c>
      <c r="B1715" s="2">
        <v>107.6918</v>
      </c>
      <c r="C1715" t="s">
        <v>445</v>
      </c>
      <c r="D1715" t="s">
        <v>440</v>
      </c>
      <c r="E1715" t="s">
        <v>431</v>
      </c>
      <c r="F1715" t="s">
        <v>441</v>
      </c>
      <c r="G1715" t="s">
        <v>432</v>
      </c>
      <c r="H1715" t="s">
        <v>433</v>
      </c>
      <c r="I1715" t="s">
        <v>434</v>
      </c>
      <c r="J1715" t="s">
        <v>435</v>
      </c>
    </row>
    <row r="1716" spans="1:11">
      <c r="A1716" t="s">
        <v>494</v>
      </c>
      <c r="B1716" s="2">
        <v>669705.70440000005</v>
      </c>
      <c r="C1716" t="s">
        <v>445</v>
      </c>
      <c r="D1716" t="s">
        <v>440</v>
      </c>
      <c r="E1716" t="s">
        <v>431</v>
      </c>
      <c r="F1716" t="s">
        <v>441</v>
      </c>
      <c r="G1716" t="s">
        <v>432</v>
      </c>
      <c r="H1716" t="s">
        <v>433</v>
      </c>
      <c r="I1716" t="s">
        <v>434</v>
      </c>
      <c r="J1716" t="s">
        <v>442</v>
      </c>
      <c r="K1716" t="s">
        <v>443</v>
      </c>
    </row>
    <row r="1717" spans="1:11">
      <c r="A1717" t="s">
        <v>494</v>
      </c>
      <c r="B1717" s="2">
        <v>1407835.7503</v>
      </c>
      <c r="C1717" t="s">
        <v>445</v>
      </c>
      <c r="D1717" t="s">
        <v>440</v>
      </c>
      <c r="E1717" t="s">
        <v>431</v>
      </c>
      <c r="F1717" t="s">
        <v>441</v>
      </c>
      <c r="G1717" t="s">
        <v>432</v>
      </c>
      <c r="H1717" t="s">
        <v>433</v>
      </c>
      <c r="I1717" t="s">
        <v>434</v>
      </c>
      <c r="J1717" t="s">
        <v>442</v>
      </c>
      <c r="K1717" t="s">
        <v>444</v>
      </c>
    </row>
    <row r="1718" spans="1:11">
      <c r="A1718" t="s">
        <v>494</v>
      </c>
      <c r="B1718" s="2">
        <v>2346390.6537000001</v>
      </c>
      <c r="C1718" t="s">
        <v>445</v>
      </c>
      <c r="D1718" t="s">
        <v>440</v>
      </c>
      <c r="E1718" t="s">
        <v>431</v>
      </c>
      <c r="F1718" t="s">
        <v>441</v>
      </c>
      <c r="G1718" t="s">
        <v>432</v>
      </c>
      <c r="H1718" t="s">
        <v>433</v>
      </c>
      <c r="I1718" t="s">
        <v>434</v>
      </c>
      <c r="J1718" t="s">
        <v>442</v>
      </c>
      <c r="K1718" t="s">
        <v>584</v>
      </c>
    </row>
    <row r="1719" spans="1:11">
      <c r="A1719" t="s">
        <v>494</v>
      </c>
      <c r="B1719" s="2">
        <v>0</v>
      </c>
      <c r="C1719" t="s">
        <v>454</v>
      </c>
      <c r="D1719" t="s">
        <v>430</v>
      </c>
      <c r="E1719" t="s">
        <v>431</v>
      </c>
      <c r="F1719" t="s">
        <v>430</v>
      </c>
      <c r="G1719" t="s">
        <v>432</v>
      </c>
      <c r="H1719" t="s">
        <v>433</v>
      </c>
      <c r="I1719" t="s">
        <v>434</v>
      </c>
      <c r="J1719" t="s">
        <v>435</v>
      </c>
    </row>
    <row r="1720" spans="1:11">
      <c r="A1720" t="s">
        <v>494</v>
      </c>
      <c r="B1720" s="2">
        <v>105.5189</v>
      </c>
      <c r="C1720" t="s">
        <v>455</v>
      </c>
      <c r="D1720" t="s">
        <v>451</v>
      </c>
      <c r="E1720" t="s">
        <v>431</v>
      </c>
      <c r="F1720" t="s">
        <v>381</v>
      </c>
      <c r="G1720" t="s">
        <v>432</v>
      </c>
      <c r="H1720" t="s">
        <v>433</v>
      </c>
      <c r="I1720" t="s">
        <v>434</v>
      </c>
      <c r="J1720" t="s">
        <v>435</v>
      </c>
    </row>
    <row r="1721" spans="1:11">
      <c r="A1721" t="s">
        <v>494</v>
      </c>
      <c r="B1721" s="2">
        <v>654611.20090000005</v>
      </c>
      <c r="C1721" t="s">
        <v>455</v>
      </c>
      <c r="D1721" t="s">
        <v>451</v>
      </c>
      <c r="E1721" t="s">
        <v>431</v>
      </c>
      <c r="F1721" t="s">
        <v>381</v>
      </c>
      <c r="G1721" t="s">
        <v>432</v>
      </c>
      <c r="H1721" t="s">
        <v>433</v>
      </c>
      <c r="I1721" t="s">
        <v>434</v>
      </c>
      <c r="J1721" t="s">
        <v>442</v>
      </c>
      <c r="K1721" t="s">
        <v>443</v>
      </c>
    </row>
    <row r="1722" spans="1:11">
      <c r="A1722" t="s">
        <v>494</v>
      </c>
      <c r="B1722" s="2">
        <v>1376675.7519</v>
      </c>
      <c r="C1722" t="s">
        <v>455</v>
      </c>
      <c r="D1722" t="s">
        <v>451</v>
      </c>
      <c r="E1722" t="s">
        <v>431</v>
      </c>
      <c r="F1722" t="s">
        <v>381</v>
      </c>
      <c r="G1722" t="s">
        <v>432</v>
      </c>
      <c r="H1722" t="s">
        <v>433</v>
      </c>
      <c r="I1722" t="s">
        <v>434</v>
      </c>
      <c r="J1722" t="s">
        <v>442</v>
      </c>
      <c r="K1722" t="s">
        <v>444</v>
      </c>
    </row>
    <row r="1723" spans="1:11">
      <c r="A1723" t="s">
        <v>494</v>
      </c>
      <c r="B1723" s="2">
        <v>90.648499999999999</v>
      </c>
      <c r="C1723" t="s">
        <v>456</v>
      </c>
      <c r="D1723" t="s">
        <v>451</v>
      </c>
      <c r="E1723" t="s">
        <v>431</v>
      </c>
      <c r="F1723" t="s">
        <v>381</v>
      </c>
      <c r="G1723" t="s">
        <v>432</v>
      </c>
      <c r="H1723" t="s">
        <v>433</v>
      </c>
      <c r="I1723" t="s">
        <v>434</v>
      </c>
      <c r="J1723" t="s">
        <v>435</v>
      </c>
    </row>
    <row r="1724" spans="1:11">
      <c r="A1724" t="s">
        <v>494</v>
      </c>
      <c r="B1724" s="2">
        <v>563290.47360000003</v>
      </c>
      <c r="C1724" t="s">
        <v>456</v>
      </c>
      <c r="D1724" t="s">
        <v>451</v>
      </c>
      <c r="E1724" t="s">
        <v>431</v>
      </c>
      <c r="F1724" t="s">
        <v>381</v>
      </c>
      <c r="G1724" t="s">
        <v>432</v>
      </c>
      <c r="H1724" t="s">
        <v>433</v>
      </c>
      <c r="I1724" t="s">
        <v>434</v>
      </c>
      <c r="J1724" t="s">
        <v>442</v>
      </c>
      <c r="K1724" t="s">
        <v>443</v>
      </c>
    </row>
    <row r="1725" spans="1:11">
      <c r="A1725" t="s">
        <v>494</v>
      </c>
      <c r="B1725" s="2">
        <v>1177737.9372</v>
      </c>
      <c r="C1725" t="s">
        <v>456</v>
      </c>
      <c r="D1725" t="s">
        <v>451</v>
      </c>
      <c r="E1725" t="s">
        <v>431</v>
      </c>
      <c r="F1725" t="s">
        <v>381</v>
      </c>
      <c r="G1725" t="s">
        <v>432</v>
      </c>
      <c r="H1725" t="s">
        <v>433</v>
      </c>
      <c r="I1725" t="s">
        <v>434</v>
      </c>
      <c r="J1725" t="s">
        <v>442</v>
      </c>
      <c r="K1725" t="s">
        <v>444</v>
      </c>
    </row>
    <row r="1726" spans="1:11">
      <c r="A1726" t="s">
        <v>494</v>
      </c>
      <c r="B1726" s="2">
        <v>0</v>
      </c>
      <c r="C1726" t="s">
        <v>457</v>
      </c>
      <c r="D1726" t="s">
        <v>439</v>
      </c>
      <c r="E1726" t="s">
        <v>431</v>
      </c>
      <c r="F1726" t="s">
        <v>439</v>
      </c>
      <c r="G1726" t="s">
        <v>432</v>
      </c>
      <c r="H1726" t="s">
        <v>433</v>
      </c>
      <c r="I1726" t="s">
        <v>434</v>
      </c>
      <c r="J1726" t="s">
        <v>435</v>
      </c>
    </row>
    <row r="1727" spans="1:11">
      <c r="A1727" t="s">
        <v>494</v>
      </c>
      <c r="B1727" s="2">
        <v>0</v>
      </c>
      <c r="C1727" t="s">
        <v>452</v>
      </c>
      <c r="D1727" t="s">
        <v>458</v>
      </c>
      <c r="E1727" t="s">
        <v>431</v>
      </c>
      <c r="F1727" t="s">
        <v>458</v>
      </c>
      <c r="G1727" t="s">
        <v>432</v>
      </c>
      <c r="H1727" t="s">
        <v>433</v>
      </c>
      <c r="I1727" t="s">
        <v>434</v>
      </c>
      <c r="J1727" t="s">
        <v>435</v>
      </c>
    </row>
    <row r="1728" spans="1:11">
      <c r="A1728" t="s">
        <v>494</v>
      </c>
      <c r="B1728" s="2">
        <v>128.3338</v>
      </c>
      <c r="C1728" t="s">
        <v>448</v>
      </c>
      <c r="D1728" t="s">
        <v>440</v>
      </c>
      <c r="E1728" t="s">
        <v>431</v>
      </c>
      <c r="F1728" t="s">
        <v>441</v>
      </c>
      <c r="G1728" t="s">
        <v>432</v>
      </c>
      <c r="H1728" t="s">
        <v>433</v>
      </c>
      <c r="I1728" t="s">
        <v>434</v>
      </c>
      <c r="J1728" t="s">
        <v>435</v>
      </c>
    </row>
    <row r="1729" spans="1:11">
      <c r="A1729" t="s">
        <v>494</v>
      </c>
      <c r="B1729" s="2">
        <v>798066.7</v>
      </c>
      <c r="C1729" t="s">
        <v>448</v>
      </c>
      <c r="D1729" t="s">
        <v>440</v>
      </c>
      <c r="E1729" t="s">
        <v>431</v>
      </c>
      <c r="F1729" t="s">
        <v>441</v>
      </c>
      <c r="G1729" t="s">
        <v>432</v>
      </c>
      <c r="H1729" t="s">
        <v>433</v>
      </c>
      <c r="I1729" t="s">
        <v>434</v>
      </c>
      <c r="J1729" t="s">
        <v>442</v>
      </c>
      <c r="K1729" t="s">
        <v>443</v>
      </c>
    </row>
    <row r="1730" spans="1:11">
      <c r="A1730" t="s">
        <v>494</v>
      </c>
      <c r="B1730" s="2">
        <v>1677669.5211</v>
      </c>
      <c r="C1730" t="s">
        <v>448</v>
      </c>
      <c r="D1730" t="s">
        <v>440</v>
      </c>
      <c r="E1730" t="s">
        <v>431</v>
      </c>
      <c r="F1730" t="s">
        <v>441</v>
      </c>
      <c r="G1730" t="s">
        <v>432</v>
      </c>
      <c r="H1730" t="s">
        <v>433</v>
      </c>
      <c r="I1730" t="s">
        <v>434</v>
      </c>
      <c r="J1730" t="s">
        <v>442</v>
      </c>
      <c r="K1730" t="s">
        <v>444</v>
      </c>
    </row>
    <row r="1731" spans="1:11">
      <c r="A1731" t="s">
        <v>494</v>
      </c>
      <c r="B1731" s="2">
        <v>2796115.8684999999</v>
      </c>
      <c r="C1731" t="s">
        <v>448</v>
      </c>
      <c r="D1731" t="s">
        <v>440</v>
      </c>
      <c r="E1731" t="s">
        <v>431</v>
      </c>
      <c r="F1731" t="s">
        <v>441</v>
      </c>
      <c r="G1731" t="s">
        <v>432</v>
      </c>
      <c r="H1731" t="s">
        <v>433</v>
      </c>
      <c r="I1731" t="s">
        <v>434</v>
      </c>
      <c r="J1731" t="s">
        <v>442</v>
      </c>
      <c r="K1731" t="s">
        <v>584</v>
      </c>
    </row>
    <row r="1732" spans="1:11">
      <c r="A1732" t="s">
        <v>494</v>
      </c>
      <c r="B1732" s="2">
        <v>2.4400000000000002E-2</v>
      </c>
      <c r="C1732" t="s">
        <v>436</v>
      </c>
      <c r="D1732" t="s">
        <v>459</v>
      </c>
      <c r="E1732" t="s">
        <v>431</v>
      </c>
      <c r="F1732" t="s">
        <v>460</v>
      </c>
      <c r="G1732" t="s">
        <v>432</v>
      </c>
      <c r="H1732" t="s">
        <v>433</v>
      </c>
      <c r="I1732" t="s">
        <v>434</v>
      </c>
      <c r="J1732" t="s">
        <v>435</v>
      </c>
    </row>
    <row r="1733" spans="1:11">
      <c r="A1733" t="s">
        <v>494</v>
      </c>
      <c r="B1733" s="2">
        <v>68.649100000000004</v>
      </c>
      <c r="C1733" t="s">
        <v>461</v>
      </c>
      <c r="D1733" t="s">
        <v>451</v>
      </c>
      <c r="E1733" t="s">
        <v>431</v>
      </c>
      <c r="F1733" t="s">
        <v>381</v>
      </c>
      <c r="G1733" t="s">
        <v>432</v>
      </c>
      <c r="H1733" t="s">
        <v>433</v>
      </c>
      <c r="I1733" t="s">
        <v>434</v>
      </c>
      <c r="J1733" t="s">
        <v>435</v>
      </c>
    </row>
    <row r="1734" spans="1:11">
      <c r="A1734" t="s">
        <v>494</v>
      </c>
      <c r="B1734" s="2">
        <v>425844.2573</v>
      </c>
      <c r="C1734" t="s">
        <v>461</v>
      </c>
      <c r="D1734" t="s">
        <v>451</v>
      </c>
      <c r="E1734" t="s">
        <v>431</v>
      </c>
      <c r="F1734" t="s">
        <v>381</v>
      </c>
      <c r="G1734" t="s">
        <v>432</v>
      </c>
      <c r="H1734" t="s">
        <v>433</v>
      </c>
      <c r="I1734" t="s">
        <v>434</v>
      </c>
      <c r="J1734" t="s">
        <v>442</v>
      </c>
      <c r="K1734" t="s">
        <v>443</v>
      </c>
    </row>
    <row r="1735" spans="1:11">
      <c r="A1735" t="s">
        <v>494</v>
      </c>
      <c r="B1735" s="2">
        <v>895566.46380000003</v>
      </c>
      <c r="C1735" t="s">
        <v>461</v>
      </c>
      <c r="D1735" t="s">
        <v>451</v>
      </c>
      <c r="E1735" t="s">
        <v>431</v>
      </c>
      <c r="F1735" t="s">
        <v>381</v>
      </c>
      <c r="G1735" t="s">
        <v>432</v>
      </c>
      <c r="H1735" t="s">
        <v>433</v>
      </c>
      <c r="I1735" t="s">
        <v>434</v>
      </c>
      <c r="J1735" t="s">
        <v>442</v>
      </c>
      <c r="K1735" t="s">
        <v>444</v>
      </c>
    </row>
    <row r="1736" spans="1:11">
      <c r="A1736" t="s">
        <v>494</v>
      </c>
      <c r="B1736" s="2">
        <v>66.611400000000003</v>
      </c>
      <c r="C1736" t="s">
        <v>462</v>
      </c>
      <c r="D1736" t="s">
        <v>451</v>
      </c>
      <c r="E1736" t="s">
        <v>431</v>
      </c>
      <c r="F1736" t="s">
        <v>381</v>
      </c>
      <c r="G1736" t="s">
        <v>432</v>
      </c>
      <c r="H1736" t="s">
        <v>433</v>
      </c>
      <c r="I1736" t="s">
        <v>434</v>
      </c>
      <c r="J1736" t="s">
        <v>435</v>
      </c>
    </row>
    <row r="1737" spans="1:11">
      <c r="A1737" t="s">
        <v>494</v>
      </c>
      <c r="B1737" s="2">
        <v>413397.91230000003</v>
      </c>
      <c r="C1737" t="s">
        <v>462</v>
      </c>
      <c r="D1737" t="s">
        <v>451</v>
      </c>
      <c r="E1737" t="s">
        <v>431</v>
      </c>
      <c r="F1737" t="s">
        <v>381</v>
      </c>
      <c r="G1737" t="s">
        <v>432</v>
      </c>
      <c r="H1737" t="s">
        <v>433</v>
      </c>
      <c r="I1737" t="s">
        <v>434</v>
      </c>
      <c r="J1737" t="s">
        <v>442</v>
      </c>
      <c r="K1737" t="s">
        <v>443</v>
      </c>
    </row>
    <row r="1738" spans="1:11">
      <c r="A1738" t="s">
        <v>494</v>
      </c>
      <c r="B1738" s="2">
        <v>869030.55759999994</v>
      </c>
      <c r="C1738" t="s">
        <v>462</v>
      </c>
      <c r="D1738" t="s">
        <v>451</v>
      </c>
      <c r="E1738" t="s">
        <v>431</v>
      </c>
      <c r="F1738" t="s">
        <v>381</v>
      </c>
      <c r="G1738" t="s">
        <v>432</v>
      </c>
      <c r="H1738" t="s">
        <v>433</v>
      </c>
      <c r="I1738" t="s">
        <v>434</v>
      </c>
      <c r="J1738" t="s">
        <v>442</v>
      </c>
      <c r="K1738" t="s">
        <v>444</v>
      </c>
    </row>
    <row r="1739" spans="1:11">
      <c r="A1739" t="s">
        <v>494</v>
      </c>
      <c r="B1739" s="2">
        <v>72.518799999999999</v>
      </c>
      <c r="C1739" t="s">
        <v>463</v>
      </c>
      <c r="D1739" t="s">
        <v>447</v>
      </c>
      <c r="E1739" t="s">
        <v>431</v>
      </c>
      <c r="F1739" t="s">
        <v>12</v>
      </c>
      <c r="G1739" t="s">
        <v>432</v>
      </c>
      <c r="H1739" t="s">
        <v>433</v>
      </c>
      <c r="I1739" t="s">
        <v>434</v>
      </c>
      <c r="J1739" t="s">
        <v>435</v>
      </c>
    </row>
    <row r="1740" spans="1:11">
      <c r="A1740" t="s">
        <v>494</v>
      </c>
      <c r="B1740" s="2">
        <v>449324.59600000002</v>
      </c>
      <c r="C1740" t="s">
        <v>463</v>
      </c>
      <c r="D1740" t="s">
        <v>447</v>
      </c>
      <c r="E1740" t="s">
        <v>431</v>
      </c>
      <c r="F1740" t="s">
        <v>12</v>
      </c>
      <c r="G1740" t="s">
        <v>432</v>
      </c>
      <c r="H1740" t="s">
        <v>433</v>
      </c>
      <c r="I1740" t="s">
        <v>434</v>
      </c>
      <c r="J1740" t="s">
        <v>442</v>
      </c>
      <c r="K1740" t="s">
        <v>443</v>
      </c>
    </row>
    <row r="1741" spans="1:11">
      <c r="A1741" t="s">
        <v>494</v>
      </c>
      <c r="B1741" s="2">
        <v>946275.304</v>
      </c>
      <c r="C1741" t="s">
        <v>463</v>
      </c>
      <c r="D1741" t="s">
        <v>447</v>
      </c>
      <c r="E1741" t="s">
        <v>431</v>
      </c>
      <c r="F1741" t="s">
        <v>12</v>
      </c>
      <c r="G1741" t="s">
        <v>432</v>
      </c>
      <c r="H1741" t="s">
        <v>433</v>
      </c>
      <c r="I1741" t="s">
        <v>434</v>
      </c>
      <c r="J1741" t="s">
        <v>442</v>
      </c>
      <c r="K1741" t="s">
        <v>444</v>
      </c>
    </row>
    <row r="1742" spans="1:11">
      <c r="A1742" t="s">
        <v>494</v>
      </c>
      <c r="B1742" s="2">
        <v>1618194.5973</v>
      </c>
      <c r="C1742" t="s">
        <v>463</v>
      </c>
      <c r="D1742" t="s">
        <v>447</v>
      </c>
      <c r="E1742" t="s">
        <v>431</v>
      </c>
      <c r="F1742" t="s">
        <v>12</v>
      </c>
      <c r="G1742" t="s">
        <v>432</v>
      </c>
      <c r="H1742" t="s">
        <v>433</v>
      </c>
      <c r="I1742" t="s">
        <v>434</v>
      </c>
      <c r="J1742" t="s">
        <v>442</v>
      </c>
      <c r="K1742" t="s">
        <v>584</v>
      </c>
    </row>
    <row r="1743" spans="1:11">
      <c r="A1743" t="s">
        <v>494</v>
      </c>
      <c r="B1743" s="2">
        <v>62.4694</v>
      </c>
      <c r="C1743" t="s">
        <v>464</v>
      </c>
      <c r="D1743" t="s">
        <v>447</v>
      </c>
      <c r="E1743" t="s">
        <v>431</v>
      </c>
      <c r="F1743" t="s">
        <v>12</v>
      </c>
      <c r="G1743" t="s">
        <v>432</v>
      </c>
      <c r="H1743" t="s">
        <v>433</v>
      </c>
      <c r="I1743" t="s">
        <v>434</v>
      </c>
      <c r="J1743" t="s">
        <v>435</v>
      </c>
    </row>
    <row r="1744" spans="1:11">
      <c r="A1744" t="s">
        <v>494</v>
      </c>
      <c r="B1744" s="2">
        <v>387228.67420000001</v>
      </c>
      <c r="C1744" t="s">
        <v>464</v>
      </c>
      <c r="D1744" t="s">
        <v>447</v>
      </c>
      <c r="E1744" t="s">
        <v>431</v>
      </c>
      <c r="F1744" t="s">
        <v>12</v>
      </c>
      <c r="G1744" t="s">
        <v>432</v>
      </c>
      <c r="H1744" t="s">
        <v>433</v>
      </c>
      <c r="I1744" t="s">
        <v>434</v>
      </c>
      <c r="J1744" t="s">
        <v>442</v>
      </c>
      <c r="K1744" t="s">
        <v>443</v>
      </c>
    </row>
    <row r="1745" spans="1:11">
      <c r="A1745" t="s">
        <v>494</v>
      </c>
      <c r="B1745" s="2">
        <v>815497.01500000001</v>
      </c>
      <c r="C1745" t="s">
        <v>464</v>
      </c>
      <c r="D1745" t="s">
        <v>447</v>
      </c>
      <c r="E1745" t="s">
        <v>431</v>
      </c>
      <c r="F1745" t="s">
        <v>12</v>
      </c>
      <c r="G1745" t="s">
        <v>432</v>
      </c>
      <c r="H1745" t="s">
        <v>433</v>
      </c>
      <c r="I1745" t="s">
        <v>434</v>
      </c>
      <c r="J1745" t="s">
        <v>442</v>
      </c>
      <c r="K1745" t="s">
        <v>444</v>
      </c>
    </row>
    <row r="1746" spans="1:11">
      <c r="A1746" t="s">
        <v>494</v>
      </c>
      <c r="B1746" s="2">
        <v>1359163.9550999999</v>
      </c>
      <c r="C1746" t="s">
        <v>464</v>
      </c>
      <c r="D1746" t="s">
        <v>447</v>
      </c>
      <c r="E1746" t="s">
        <v>431</v>
      </c>
      <c r="F1746" t="s">
        <v>12</v>
      </c>
      <c r="G1746" t="s">
        <v>432</v>
      </c>
      <c r="H1746" t="s">
        <v>433</v>
      </c>
      <c r="I1746" t="s">
        <v>434</v>
      </c>
      <c r="J1746" t="s">
        <v>442</v>
      </c>
      <c r="K1746" t="s">
        <v>584</v>
      </c>
    </row>
    <row r="1747" spans="1:11">
      <c r="A1747" t="s">
        <v>494</v>
      </c>
      <c r="B1747" s="2">
        <v>70.590400000000002</v>
      </c>
      <c r="C1747" t="s">
        <v>465</v>
      </c>
      <c r="D1747" t="s">
        <v>447</v>
      </c>
      <c r="E1747" t="s">
        <v>431</v>
      </c>
      <c r="F1747" t="s">
        <v>12</v>
      </c>
      <c r="G1747" t="s">
        <v>432</v>
      </c>
      <c r="H1747" t="s">
        <v>433</v>
      </c>
      <c r="I1747" t="s">
        <v>434</v>
      </c>
      <c r="J1747" t="s">
        <v>435</v>
      </c>
    </row>
    <row r="1748" spans="1:11">
      <c r="A1748" t="s">
        <v>494</v>
      </c>
      <c r="B1748" s="2">
        <v>437564.05619999999</v>
      </c>
      <c r="C1748" t="s">
        <v>465</v>
      </c>
      <c r="D1748" t="s">
        <v>447</v>
      </c>
      <c r="E1748" t="s">
        <v>431</v>
      </c>
      <c r="F1748" t="s">
        <v>12</v>
      </c>
      <c r="G1748" t="s">
        <v>432</v>
      </c>
      <c r="H1748" t="s">
        <v>433</v>
      </c>
      <c r="I1748" t="s">
        <v>434</v>
      </c>
      <c r="J1748" t="s">
        <v>442</v>
      </c>
      <c r="K1748" t="s">
        <v>443</v>
      </c>
    </row>
    <row r="1749" spans="1:11">
      <c r="A1749" t="s">
        <v>494</v>
      </c>
      <c r="B1749" s="2">
        <v>921511.62699999998</v>
      </c>
      <c r="C1749" t="s">
        <v>465</v>
      </c>
      <c r="D1749" t="s">
        <v>447</v>
      </c>
      <c r="E1749" t="s">
        <v>431</v>
      </c>
      <c r="F1749" t="s">
        <v>12</v>
      </c>
      <c r="G1749" t="s">
        <v>432</v>
      </c>
      <c r="H1749" t="s">
        <v>433</v>
      </c>
      <c r="I1749" t="s">
        <v>434</v>
      </c>
      <c r="J1749" t="s">
        <v>442</v>
      </c>
      <c r="K1749" t="s">
        <v>444</v>
      </c>
    </row>
    <row r="1750" spans="1:11">
      <c r="A1750" t="s">
        <v>494</v>
      </c>
      <c r="B1750" s="2">
        <v>1535850.4482</v>
      </c>
      <c r="C1750" t="s">
        <v>465</v>
      </c>
      <c r="D1750" t="s">
        <v>447</v>
      </c>
      <c r="E1750" t="s">
        <v>431</v>
      </c>
      <c r="F1750" t="s">
        <v>12</v>
      </c>
      <c r="G1750" t="s">
        <v>432</v>
      </c>
      <c r="H1750" t="s">
        <v>433</v>
      </c>
      <c r="I1750" t="s">
        <v>434</v>
      </c>
      <c r="J1750" t="s">
        <v>442</v>
      </c>
      <c r="K1750" t="s">
        <v>584</v>
      </c>
    </row>
    <row r="1751" spans="1:11">
      <c r="A1751" t="s">
        <v>494</v>
      </c>
      <c r="B1751" s="2">
        <v>62.605200000000004</v>
      </c>
      <c r="C1751" t="s">
        <v>466</v>
      </c>
      <c r="D1751" t="s">
        <v>451</v>
      </c>
      <c r="E1751" t="s">
        <v>431</v>
      </c>
      <c r="F1751" t="s">
        <v>381</v>
      </c>
      <c r="G1751" t="s">
        <v>432</v>
      </c>
      <c r="H1751" t="s">
        <v>433</v>
      </c>
      <c r="I1751" t="s">
        <v>434</v>
      </c>
      <c r="J1751" t="s">
        <v>435</v>
      </c>
    </row>
    <row r="1752" spans="1:11">
      <c r="A1752" t="s">
        <v>494</v>
      </c>
      <c r="B1752" s="2">
        <v>389007.69349999999</v>
      </c>
      <c r="C1752" t="s">
        <v>466</v>
      </c>
      <c r="D1752" t="s">
        <v>451</v>
      </c>
      <c r="E1752" t="s">
        <v>431</v>
      </c>
      <c r="F1752" t="s">
        <v>381</v>
      </c>
      <c r="G1752" t="s">
        <v>432</v>
      </c>
      <c r="H1752" t="s">
        <v>433</v>
      </c>
      <c r="I1752" t="s">
        <v>434</v>
      </c>
      <c r="J1752" t="s">
        <v>442</v>
      </c>
      <c r="K1752" t="s">
        <v>443</v>
      </c>
    </row>
    <row r="1753" spans="1:11">
      <c r="A1753" t="s">
        <v>494</v>
      </c>
      <c r="B1753" s="2">
        <v>817276.03430000006</v>
      </c>
      <c r="C1753" t="s">
        <v>466</v>
      </c>
      <c r="D1753" t="s">
        <v>451</v>
      </c>
      <c r="E1753" t="s">
        <v>431</v>
      </c>
      <c r="F1753" t="s">
        <v>381</v>
      </c>
      <c r="G1753" t="s">
        <v>432</v>
      </c>
      <c r="H1753" t="s">
        <v>433</v>
      </c>
      <c r="I1753" t="s">
        <v>434</v>
      </c>
      <c r="J1753" t="s">
        <v>442</v>
      </c>
      <c r="K1753" t="s">
        <v>444</v>
      </c>
    </row>
    <row r="1754" spans="1:11">
      <c r="A1754" t="s">
        <v>494</v>
      </c>
      <c r="B1754" s="2">
        <v>0</v>
      </c>
      <c r="C1754" t="s">
        <v>464</v>
      </c>
      <c r="D1754" t="s">
        <v>430</v>
      </c>
      <c r="E1754" t="s">
        <v>431</v>
      </c>
      <c r="F1754" t="s">
        <v>430</v>
      </c>
      <c r="G1754" t="s">
        <v>432</v>
      </c>
      <c r="H1754" t="s">
        <v>433</v>
      </c>
      <c r="I1754" t="s">
        <v>434</v>
      </c>
      <c r="J1754" t="s">
        <v>435</v>
      </c>
    </row>
    <row r="1755" spans="1:11">
      <c r="A1755" t="s">
        <v>494</v>
      </c>
      <c r="B1755" s="2">
        <v>0</v>
      </c>
      <c r="C1755" t="s">
        <v>436</v>
      </c>
      <c r="D1755" t="s">
        <v>467</v>
      </c>
      <c r="E1755" t="s">
        <v>431</v>
      </c>
      <c r="F1755" t="s">
        <v>468</v>
      </c>
      <c r="G1755" t="s">
        <v>432</v>
      </c>
      <c r="H1755" t="s">
        <v>433</v>
      </c>
      <c r="I1755" t="s">
        <v>434</v>
      </c>
      <c r="J1755" t="s">
        <v>435</v>
      </c>
    </row>
    <row r="1756" spans="1:11">
      <c r="A1756" t="s">
        <v>494</v>
      </c>
      <c r="B1756" s="2">
        <v>75.642300000000006</v>
      </c>
      <c r="C1756" t="s">
        <v>511</v>
      </c>
      <c r="D1756" t="s">
        <v>447</v>
      </c>
      <c r="E1756" t="s">
        <v>431</v>
      </c>
      <c r="F1756" t="s">
        <v>12</v>
      </c>
      <c r="G1756" t="s">
        <v>432</v>
      </c>
      <c r="H1756" t="s">
        <v>433</v>
      </c>
      <c r="I1756" t="s">
        <v>434</v>
      </c>
      <c r="J1756" t="s">
        <v>435</v>
      </c>
    </row>
    <row r="1757" spans="1:11">
      <c r="A1757" t="s">
        <v>494</v>
      </c>
      <c r="B1757" s="2">
        <v>468948.12949999998</v>
      </c>
      <c r="C1757" t="s">
        <v>511</v>
      </c>
      <c r="D1757" t="s">
        <v>447</v>
      </c>
      <c r="E1757" t="s">
        <v>431</v>
      </c>
      <c r="F1757" t="s">
        <v>12</v>
      </c>
      <c r="G1757" t="s">
        <v>432</v>
      </c>
      <c r="H1757" t="s">
        <v>433</v>
      </c>
      <c r="I1757" t="s">
        <v>434</v>
      </c>
      <c r="J1757" t="s">
        <v>442</v>
      </c>
      <c r="K1757" t="s">
        <v>443</v>
      </c>
    </row>
    <row r="1758" spans="1:11">
      <c r="A1758" t="s">
        <v>494</v>
      </c>
      <c r="B1758" s="2">
        <v>987600.15689999994</v>
      </c>
      <c r="C1758" t="s">
        <v>511</v>
      </c>
      <c r="D1758" t="s">
        <v>447</v>
      </c>
      <c r="E1758" t="s">
        <v>431</v>
      </c>
      <c r="F1758" t="s">
        <v>12</v>
      </c>
      <c r="G1758" t="s">
        <v>432</v>
      </c>
      <c r="H1758" t="s">
        <v>433</v>
      </c>
      <c r="I1758" t="s">
        <v>434</v>
      </c>
      <c r="J1758" t="s">
        <v>442</v>
      </c>
      <c r="K1758" t="s">
        <v>444</v>
      </c>
    </row>
    <row r="1759" spans="1:11">
      <c r="A1759" t="s">
        <v>494</v>
      </c>
      <c r="B1759" s="2">
        <v>1646000.2615</v>
      </c>
      <c r="C1759" t="s">
        <v>511</v>
      </c>
      <c r="D1759" t="s">
        <v>447</v>
      </c>
      <c r="E1759" t="s">
        <v>431</v>
      </c>
      <c r="F1759" t="s">
        <v>12</v>
      </c>
      <c r="G1759" t="s">
        <v>432</v>
      </c>
      <c r="H1759" t="s">
        <v>433</v>
      </c>
      <c r="I1759" t="s">
        <v>434</v>
      </c>
      <c r="J1759" t="s">
        <v>442</v>
      </c>
      <c r="K1759" t="s">
        <v>584</v>
      </c>
    </row>
    <row r="1760" spans="1:11">
      <c r="A1760" t="s">
        <v>494</v>
      </c>
      <c r="B1760" s="2">
        <v>0</v>
      </c>
      <c r="C1760" t="s">
        <v>463</v>
      </c>
      <c r="D1760" t="s">
        <v>458</v>
      </c>
      <c r="E1760" t="s">
        <v>431</v>
      </c>
      <c r="F1760" t="s">
        <v>458</v>
      </c>
      <c r="G1760" t="s">
        <v>432</v>
      </c>
      <c r="H1760" t="s">
        <v>433</v>
      </c>
      <c r="I1760" t="s">
        <v>434</v>
      </c>
      <c r="J1760" t="s">
        <v>435</v>
      </c>
    </row>
    <row r="1761" spans="1:11">
      <c r="A1761" t="s">
        <v>494</v>
      </c>
      <c r="B1761" s="2">
        <v>123.1733</v>
      </c>
      <c r="C1761" t="s">
        <v>453</v>
      </c>
      <c r="D1761" t="s">
        <v>469</v>
      </c>
      <c r="E1761" t="s">
        <v>431</v>
      </c>
      <c r="F1761" t="s">
        <v>382</v>
      </c>
      <c r="G1761" t="s">
        <v>432</v>
      </c>
      <c r="H1761" t="s">
        <v>433</v>
      </c>
      <c r="I1761" t="s">
        <v>434</v>
      </c>
      <c r="J1761" t="s">
        <v>435</v>
      </c>
    </row>
    <row r="1762" spans="1:11">
      <c r="A1762" t="s">
        <v>494</v>
      </c>
      <c r="B1762" s="2">
        <v>803600.67220000003</v>
      </c>
      <c r="C1762" t="s">
        <v>453</v>
      </c>
      <c r="D1762" t="s">
        <v>469</v>
      </c>
      <c r="E1762" t="s">
        <v>431</v>
      </c>
      <c r="F1762" t="s">
        <v>382</v>
      </c>
      <c r="G1762" t="s">
        <v>432</v>
      </c>
      <c r="H1762" t="s">
        <v>433</v>
      </c>
      <c r="I1762" t="s">
        <v>434</v>
      </c>
      <c r="J1762" t="s">
        <v>442</v>
      </c>
      <c r="K1762" t="s">
        <v>443</v>
      </c>
    </row>
    <row r="1763" spans="1:11">
      <c r="A1763" t="s">
        <v>494</v>
      </c>
      <c r="B1763" s="2">
        <v>1743411.7534</v>
      </c>
      <c r="C1763" t="s">
        <v>453</v>
      </c>
      <c r="D1763" t="s">
        <v>469</v>
      </c>
      <c r="E1763" t="s">
        <v>431</v>
      </c>
      <c r="F1763" t="s">
        <v>382</v>
      </c>
      <c r="G1763" t="s">
        <v>432</v>
      </c>
      <c r="H1763" t="s">
        <v>433</v>
      </c>
      <c r="I1763" t="s">
        <v>434</v>
      </c>
      <c r="J1763" t="s">
        <v>442</v>
      </c>
      <c r="K1763" t="s">
        <v>444</v>
      </c>
    </row>
    <row r="1764" spans="1:11">
      <c r="A1764" t="s">
        <v>494</v>
      </c>
      <c r="B1764" s="2">
        <v>2905688.5191000002</v>
      </c>
      <c r="C1764" t="s">
        <v>453</v>
      </c>
      <c r="D1764" t="s">
        <v>469</v>
      </c>
      <c r="E1764" t="s">
        <v>431</v>
      </c>
      <c r="F1764" t="s">
        <v>382</v>
      </c>
      <c r="G1764" t="s">
        <v>432</v>
      </c>
      <c r="H1764" t="s">
        <v>433</v>
      </c>
      <c r="I1764" t="s">
        <v>434</v>
      </c>
      <c r="J1764" t="s">
        <v>442</v>
      </c>
      <c r="K1764" t="s">
        <v>584</v>
      </c>
    </row>
    <row r="1765" spans="1:11">
      <c r="A1765" t="s">
        <v>494</v>
      </c>
      <c r="B1765" s="2">
        <v>0</v>
      </c>
      <c r="C1765" t="s">
        <v>453</v>
      </c>
      <c r="D1765" t="s">
        <v>470</v>
      </c>
      <c r="E1765" t="s">
        <v>431</v>
      </c>
      <c r="F1765" t="s">
        <v>470</v>
      </c>
      <c r="G1765" t="s">
        <v>432</v>
      </c>
      <c r="H1765" t="s">
        <v>433</v>
      </c>
      <c r="I1765" t="s">
        <v>434</v>
      </c>
      <c r="J1765" t="s">
        <v>435</v>
      </c>
    </row>
    <row r="1766" spans="1:11">
      <c r="A1766" t="s">
        <v>494</v>
      </c>
      <c r="B1766" s="2">
        <v>74.42</v>
      </c>
      <c r="C1766" t="s">
        <v>471</v>
      </c>
      <c r="D1766" t="s">
        <v>447</v>
      </c>
      <c r="E1766" t="s">
        <v>431</v>
      </c>
      <c r="F1766" t="s">
        <v>12</v>
      </c>
      <c r="G1766" t="s">
        <v>432</v>
      </c>
      <c r="H1766" t="s">
        <v>433</v>
      </c>
      <c r="I1766" t="s">
        <v>434</v>
      </c>
      <c r="J1766" t="s">
        <v>435</v>
      </c>
    </row>
    <row r="1767" spans="1:11">
      <c r="A1767" t="s">
        <v>494</v>
      </c>
      <c r="B1767" s="2">
        <v>461635.13789999997</v>
      </c>
      <c r="C1767" t="s">
        <v>471</v>
      </c>
      <c r="D1767" t="s">
        <v>447</v>
      </c>
      <c r="E1767" t="s">
        <v>431</v>
      </c>
      <c r="F1767" t="s">
        <v>12</v>
      </c>
      <c r="G1767" t="s">
        <v>432</v>
      </c>
      <c r="H1767" t="s">
        <v>433</v>
      </c>
      <c r="I1767" t="s">
        <v>434</v>
      </c>
      <c r="J1767" t="s">
        <v>442</v>
      </c>
      <c r="K1767" t="s">
        <v>443</v>
      </c>
    </row>
    <row r="1768" spans="1:11">
      <c r="A1768" t="s">
        <v>494</v>
      </c>
      <c r="B1768" s="2">
        <v>970916.75840000005</v>
      </c>
      <c r="C1768" t="s">
        <v>471</v>
      </c>
      <c r="D1768" t="s">
        <v>447</v>
      </c>
      <c r="E1768" t="s">
        <v>431</v>
      </c>
      <c r="F1768" t="s">
        <v>12</v>
      </c>
      <c r="G1768" t="s">
        <v>432</v>
      </c>
      <c r="H1768" t="s">
        <v>433</v>
      </c>
      <c r="I1768" t="s">
        <v>434</v>
      </c>
      <c r="J1768" t="s">
        <v>442</v>
      </c>
      <c r="K1768" t="s">
        <v>444</v>
      </c>
    </row>
    <row r="1769" spans="1:11">
      <c r="A1769" t="s">
        <v>494</v>
      </c>
      <c r="B1769" s="2">
        <v>1618194.5973</v>
      </c>
      <c r="C1769" t="s">
        <v>471</v>
      </c>
      <c r="D1769" t="s">
        <v>447</v>
      </c>
      <c r="E1769" t="s">
        <v>431</v>
      </c>
      <c r="F1769" t="s">
        <v>12</v>
      </c>
      <c r="G1769" t="s">
        <v>432</v>
      </c>
      <c r="H1769" t="s">
        <v>433</v>
      </c>
      <c r="I1769" t="s">
        <v>434</v>
      </c>
      <c r="J1769" t="s">
        <v>442</v>
      </c>
      <c r="K1769" t="s">
        <v>584</v>
      </c>
    </row>
    <row r="1770" spans="1:11">
      <c r="A1770" t="s">
        <v>494</v>
      </c>
      <c r="B1770" s="2">
        <v>147.82159999999999</v>
      </c>
      <c r="C1770" t="s">
        <v>472</v>
      </c>
      <c r="D1770" t="s">
        <v>469</v>
      </c>
      <c r="E1770" t="s">
        <v>431</v>
      </c>
      <c r="F1770" t="s">
        <v>382</v>
      </c>
      <c r="G1770" t="s">
        <v>432</v>
      </c>
      <c r="H1770" t="s">
        <v>433</v>
      </c>
      <c r="I1770" t="s">
        <v>434</v>
      </c>
      <c r="J1770" t="s">
        <v>435</v>
      </c>
    </row>
    <row r="1771" spans="1:11">
      <c r="A1771" t="s">
        <v>494</v>
      </c>
      <c r="B1771" s="2">
        <v>965029.69830000005</v>
      </c>
      <c r="C1771" t="s">
        <v>472</v>
      </c>
      <c r="D1771" t="s">
        <v>469</v>
      </c>
      <c r="E1771" t="s">
        <v>431</v>
      </c>
      <c r="F1771" t="s">
        <v>382</v>
      </c>
      <c r="G1771" t="s">
        <v>432</v>
      </c>
      <c r="H1771" t="s">
        <v>433</v>
      </c>
      <c r="I1771" t="s">
        <v>434</v>
      </c>
      <c r="J1771" t="s">
        <v>442</v>
      </c>
      <c r="K1771" t="s">
        <v>443</v>
      </c>
    </row>
    <row r="1772" spans="1:11">
      <c r="A1772" t="s">
        <v>494</v>
      </c>
      <c r="B1772" s="2">
        <v>2094231.6433000001</v>
      </c>
      <c r="C1772" t="s">
        <v>472</v>
      </c>
      <c r="D1772" t="s">
        <v>469</v>
      </c>
      <c r="E1772" t="s">
        <v>431</v>
      </c>
      <c r="F1772" t="s">
        <v>382</v>
      </c>
      <c r="G1772" t="s">
        <v>432</v>
      </c>
      <c r="H1772" t="s">
        <v>433</v>
      </c>
      <c r="I1772" t="s">
        <v>434</v>
      </c>
      <c r="J1772" t="s">
        <v>442</v>
      </c>
      <c r="K1772" t="s">
        <v>444</v>
      </c>
    </row>
    <row r="1773" spans="1:11">
      <c r="A1773" t="s">
        <v>494</v>
      </c>
      <c r="B1773" s="2">
        <v>3490388.3355999999</v>
      </c>
      <c r="C1773" t="s">
        <v>472</v>
      </c>
      <c r="D1773" t="s">
        <v>469</v>
      </c>
      <c r="E1773" t="s">
        <v>431</v>
      </c>
      <c r="F1773" t="s">
        <v>382</v>
      </c>
      <c r="G1773" t="s">
        <v>432</v>
      </c>
      <c r="H1773" t="s">
        <v>433</v>
      </c>
      <c r="I1773" t="s">
        <v>434</v>
      </c>
      <c r="J1773" t="s">
        <v>442</v>
      </c>
      <c r="K1773" t="s">
        <v>584</v>
      </c>
    </row>
    <row r="1774" spans="1:11">
      <c r="A1774" t="s">
        <v>494</v>
      </c>
      <c r="B1774" s="2">
        <v>0</v>
      </c>
      <c r="C1774" t="s">
        <v>436</v>
      </c>
      <c r="D1774" t="s">
        <v>473</v>
      </c>
      <c r="E1774" t="s">
        <v>431</v>
      </c>
      <c r="F1774" t="s">
        <v>474</v>
      </c>
      <c r="G1774" t="s">
        <v>432</v>
      </c>
      <c r="H1774" t="s">
        <v>433</v>
      </c>
      <c r="I1774" t="s">
        <v>434</v>
      </c>
      <c r="J1774" t="s">
        <v>435</v>
      </c>
    </row>
    <row r="1775" spans="1:11">
      <c r="A1775" t="s">
        <v>494</v>
      </c>
      <c r="B1775" s="2">
        <v>0</v>
      </c>
      <c r="C1775" t="s">
        <v>475</v>
      </c>
      <c r="D1775" t="s">
        <v>439</v>
      </c>
      <c r="E1775" t="s">
        <v>431</v>
      </c>
      <c r="F1775" t="s">
        <v>439</v>
      </c>
      <c r="G1775" t="s">
        <v>432</v>
      </c>
      <c r="H1775" t="s">
        <v>433</v>
      </c>
      <c r="I1775" t="s">
        <v>434</v>
      </c>
      <c r="J1775" t="s">
        <v>435</v>
      </c>
    </row>
    <row r="1776" spans="1:11">
      <c r="A1776" t="s">
        <v>494</v>
      </c>
      <c r="B1776" s="2">
        <v>0</v>
      </c>
      <c r="C1776" t="s">
        <v>476</v>
      </c>
      <c r="D1776" t="s">
        <v>439</v>
      </c>
      <c r="E1776" t="s">
        <v>431</v>
      </c>
      <c r="F1776" t="s">
        <v>439</v>
      </c>
      <c r="G1776" t="s">
        <v>432</v>
      </c>
      <c r="H1776" t="s">
        <v>433</v>
      </c>
      <c r="I1776" t="s">
        <v>434</v>
      </c>
      <c r="J1776" t="s">
        <v>435</v>
      </c>
    </row>
    <row r="1777" spans="1:11">
      <c r="A1777" t="s">
        <v>494</v>
      </c>
      <c r="B1777" s="2">
        <v>74.352099999999993</v>
      </c>
      <c r="C1777" t="s">
        <v>438</v>
      </c>
      <c r="D1777" t="s">
        <v>451</v>
      </c>
      <c r="E1777" t="s">
        <v>431</v>
      </c>
      <c r="F1777" t="s">
        <v>381</v>
      </c>
      <c r="G1777" t="s">
        <v>432</v>
      </c>
      <c r="H1777" t="s">
        <v>433</v>
      </c>
      <c r="I1777" t="s">
        <v>434</v>
      </c>
      <c r="J1777" t="s">
        <v>435</v>
      </c>
    </row>
    <row r="1778" spans="1:11">
      <c r="A1778" t="s">
        <v>494</v>
      </c>
      <c r="B1778" s="2">
        <v>461580.81670000002</v>
      </c>
      <c r="C1778" t="s">
        <v>438</v>
      </c>
      <c r="D1778" t="s">
        <v>451</v>
      </c>
      <c r="E1778" t="s">
        <v>431</v>
      </c>
      <c r="F1778" t="s">
        <v>381</v>
      </c>
      <c r="G1778" t="s">
        <v>432</v>
      </c>
      <c r="H1778" t="s">
        <v>433</v>
      </c>
      <c r="I1778" t="s">
        <v>434</v>
      </c>
      <c r="J1778" t="s">
        <v>442</v>
      </c>
      <c r="K1778" t="s">
        <v>443</v>
      </c>
    </row>
    <row r="1779" spans="1:11">
      <c r="A1779" t="s">
        <v>494</v>
      </c>
      <c r="B1779" s="2">
        <v>970740.2145</v>
      </c>
      <c r="C1779" t="s">
        <v>438</v>
      </c>
      <c r="D1779" t="s">
        <v>451</v>
      </c>
      <c r="E1779" t="s">
        <v>431</v>
      </c>
      <c r="F1779" t="s">
        <v>381</v>
      </c>
      <c r="G1779" t="s">
        <v>432</v>
      </c>
      <c r="H1779" t="s">
        <v>433</v>
      </c>
      <c r="I1779" t="s">
        <v>434</v>
      </c>
      <c r="J1779" t="s">
        <v>442</v>
      </c>
      <c r="K1779" t="s">
        <v>444</v>
      </c>
    </row>
    <row r="1780" spans="1:11">
      <c r="A1780" t="s">
        <v>494</v>
      </c>
      <c r="B1780" s="2">
        <v>0</v>
      </c>
      <c r="C1780" t="s">
        <v>463</v>
      </c>
      <c r="D1780" t="s">
        <v>470</v>
      </c>
      <c r="E1780" t="s">
        <v>431</v>
      </c>
      <c r="F1780" t="s">
        <v>470</v>
      </c>
      <c r="G1780" t="s">
        <v>432</v>
      </c>
      <c r="H1780" t="s">
        <v>433</v>
      </c>
      <c r="I1780" t="s">
        <v>434</v>
      </c>
      <c r="J1780" t="s">
        <v>435</v>
      </c>
    </row>
    <row r="1781" spans="1:11">
      <c r="A1781" t="s">
        <v>494</v>
      </c>
      <c r="B1781" s="2">
        <v>0</v>
      </c>
      <c r="C1781" t="s">
        <v>466</v>
      </c>
      <c r="D1781" t="s">
        <v>439</v>
      </c>
      <c r="E1781" t="s">
        <v>431</v>
      </c>
      <c r="F1781" t="s">
        <v>439</v>
      </c>
      <c r="G1781" t="s">
        <v>432</v>
      </c>
      <c r="H1781" t="s">
        <v>433</v>
      </c>
      <c r="I1781" t="s">
        <v>434</v>
      </c>
      <c r="J1781" t="s">
        <v>435</v>
      </c>
    </row>
    <row r="1782" spans="1:11">
      <c r="A1782" t="s">
        <v>494</v>
      </c>
      <c r="B1782" s="2">
        <v>0</v>
      </c>
      <c r="C1782" t="s">
        <v>454</v>
      </c>
      <c r="D1782" t="s">
        <v>470</v>
      </c>
      <c r="E1782" t="s">
        <v>431</v>
      </c>
      <c r="F1782" t="s">
        <v>470</v>
      </c>
      <c r="G1782" t="s">
        <v>432</v>
      </c>
      <c r="H1782" t="s">
        <v>433</v>
      </c>
      <c r="I1782" t="s">
        <v>434</v>
      </c>
      <c r="J1782" t="s">
        <v>435</v>
      </c>
    </row>
    <row r="1783" spans="1:11">
      <c r="A1783" t="s">
        <v>494</v>
      </c>
      <c r="B1783" s="2">
        <v>62.4694</v>
      </c>
      <c r="C1783" t="s">
        <v>453</v>
      </c>
      <c r="D1783" t="s">
        <v>447</v>
      </c>
      <c r="E1783" t="s">
        <v>431</v>
      </c>
      <c r="F1783" t="s">
        <v>12</v>
      </c>
      <c r="G1783" t="s">
        <v>432</v>
      </c>
      <c r="H1783" t="s">
        <v>433</v>
      </c>
      <c r="I1783" t="s">
        <v>434</v>
      </c>
      <c r="J1783" t="s">
        <v>435</v>
      </c>
    </row>
    <row r="1784" spans="1:11">
      <c r="A1784" t="s">
        <v>494</v>
      </c>
      <c r="B1784" s="2">
        <v>387819.41729999997</v>
      </c>
      <c r="C1784" t="s">
        <v>453</v>
      </c>
      <c r="D1784" t="s">
        <v>447</v>
      </c>
      <c r="E1784" t="s">
        <v>431</v>
      </c>
      <c r="F1784" t="s">
        <v>12</v>
      </c>
      <c r="G1784" t="s">
        <v>432</v>
      </c>
      <c r="H1784" t="s">
        <v>433</v>
      </c>
      <c r="I1784" t="s">
        <v>434</v>
      </c>
      <c r="J1784" t="s">
        <v>442</v>
      </c>
      <c r="K1784" t="s">
        <v>443</v>
      </c>
    </row>
    <row r="1785" spans="1:11">
      <c r="A1785" t="s">
        <v>494</v>
      </c>
      <c r="B1785" s="2">
        <v>817276.03430000006</v>
      </c>
      <c r="C1785" t="s">
        <v>453</v>
      </c>
      <c r="D1785" t="s">
        <v>447</v>
      </c>
      <c r="E1785" t="s">
        <v>431</v>
      </c>
      <c r="F1785" t="s">
        <v>12</v>
      </c>
      <c r="G1785" t="s">
        <v>432</v>
      </c>
      <c r="H1785" t="s">
        <v>433</v>
      </c>
      <c r="I1785" t="s">
        <v>434</v>
      </c>
      <c r="J1785" t="s">
        <v>442</v>
      </c>
      <c r="K1785" t="s">
        <v>444</v>
      </c>
    </row>
    <row r="1786" spans="1:11">
      <c r="A1786" t="s">
        <v>494</v>
      </c>
      <c r="B1786" s="2">
        <v>1362124.4605</v>
      </c>
      <c r="C1786" t="s">
        <v>453</v>
      </c>
      <c r="D1786" t="s">
        <v>447</v>
      </c>
      <c r="E1786" t="s">
        <v>431</v>
      </c>
      <c r="F1786" t="s">
        <v>12</v>
      </c>
      <c r="G1786" t="s">
        <v>432</v>
      </c>
      <c r="H1786" t="s">
        <v>433</v>
      </c>
      <c r="I1786" t="s">
        <v>434</v>
      </c>
      <c r="J1786" t="s">
        <v>442</v>
      </c>
      <c r="K1786" t="s">
        <v>584</v>
      </c>
    </row>
    <row r="1787" spans="1:11">
      <c r="A1787" t="s">
        <v>494</v>
      </c>
      <c r="B1787" s="2">
        <v>0</v>
      </c>
      <c r="C1787" t="s">
        <v>449</v>
      </c>
      <c r="D1787" t="s">
        <v>430</v>
      </c>
      <c r="E1787" t="s">
        <v>431</v>
      </c>
      <c r="F1787" t="s">
        <v>430</v>
      </c>
      <c r="G1787" t="s">
        <v>432</v>
      </c>
      <c r="H1787" t="s">
        <v>433</v>
      </c>
      <c r="I1787" t="s">
        <v>434</v>
      </c>
      <c r="J1787" t="s">
        <v>435</v>
      </c>
    </row>
    <row r="1788" spans="1:11">
      <c r="A1788" t="s">
        <v>494</v>
      </c>
      <c r="B1788" s="2">
        <v>81.142300000000006</v>
      </c>
      <c r="C1788" t="s">
        <v>448</v>
      </c>
      <c r="D1788" t="s">
        <v>451</v>
      </c>
      <c r="E1788" t="s">
        <v>431</v>
      </c>
      <c r="F1788" t="s">
        <v>381</v>
      </c>
      <c r="G1788" t="s">
        <v>432</v>
      </c>
      <c r="H1788" t="s">
        <v>433</v>
      </c>
      <c r="I1788" t="s">
        <v>434</v>
      </c>
      <c r="J1788" t="s">
        <v>435</v>
      </c>
    </row>
    <row r="1789" spans="1:11">
      <c r="A1789" t="s">
        <v>494</v>
      </c>
      <c r="B1789" s="2">
        <v>503571.10430000001</v>
      </c>
      <c r="C1789" t="s">
        <v>448</v>
      </c>
      <c r="D1789" t="s">
        <v>451</v>
      </c>
      <c r="E1789" t="s">
        <v>431</v>
      </c>
      <c r="F1789" t="s">
        <v>381</v>
      </c>
      <c r="G1789" t="s">
        <v>432</v>
      </c>
      <c r="H1789" t="s">
        <v>433</v>
      </c>
      <c r="I1789" t="s">
        <v>434</v>
      </c>
      <c r="J1789" t="s">
        <v>442</v>
      </c>
      <c r="K1789" t="s">
        <v>443</v>
      </c>
    </row>
    <row r="1790" spans="1:11">
      <c r="A1790" t="s">
        <v>494</v>
      </c>
      <c r="B1790" s="2">
        <v>1059073.2757999999</v>
      </c>
      <c r="C1790" t="s">
        <v>448</v>
      </c>
      <c r="D1790" t="s">
        <v>451</v>
      </c>
      <c r="E1790" t="s">
        <v>431</v>
      </c>
      <c r="F1790" t="s">
        <v>381</v>
      </c>
      <c r="G1790" t="s">
        <v>432</v>
      </c>
      <c r="H1790" t="s">
        <v>433</v>
      </c>
      <c r="I1790" t="s">
        <v>434</v>
      </c>
      <c r="J1790" t="s">
        <v>442</v>
      </c>
      <c r="K1790" t="s">
        <v>444</v>
      </c>
    </row>
    <row r="1791" spans="1:11">
      <c r="A1791" t="s">
        <v>494</v>
      </c>
      <c r="B1791" s="2">
        <v>0</v>
      </c>
      <c r="C1791" t="s">
        <v>465</v>
      </c>
      <c r="D1791" t="s">
        <v>458</v>
      </c>
      <c r="E1791" t="s">
        <v>431</v>
      </c>
      <c r="F1791" t="s">
        <v>458</v>
      </c>
      <c r="G1791" t="s">
        <v>432</v>
      </c>
      <c r="H1791" t="s">
        <v>433</v>
      </c>
      <c r="I1791" t="s">
        <v>434</v>
      </c>
      <c r="J1791" t="s">
        <v>435</v>
      </c>
    </row>
    <row r="1792" spans="1:11">
      <c r="A1792" t="s">
        <v>494</v>
      </c>
      <c r="B1792" s="2">
        <v>108.7103</v>
      </c>
      <c r="C1792" t="s">
        <v>511</v>
      </c>
      <c r="D1792" t="s">
        <v>440</v>
      </c>
      <c r="E1792" t="s">
        <v>431</v>
      </c>
      <c r="F1792" t="s">
        <v>441</v>
      </c>
      <c r="G1792" t="s">
        <v>432</v>
      </c>
      <c r="H1792" t="s">
        <v>433</v>
      </c>
      <c r="I1792" t="s">
        <v>434</v>
      </c>
      <c r="J1792" t="s">
        <v>435</v>
      </c>
    </row>
    <row r="1793" spans="1:11">
      <c r="A1793" t="s">
        <v>494</v>
      </c>
      <c r="B1793" s="2">
        <v>675850.79009999998</v>
      </c>
      <c r="C1793" t="s">
        <v>511</v>
      </c>
      <c r="D1793" t="s">
        <v>440</v>
      </c>
      <c r="E1793" t="s">
        <v>431</v>
      </c>
      <c r="F1793" t="s">
        <v>441</v>
      </c>
      <c r="G1793" t="s">
        <v>432</v>
      </c>
      <c r="H1793" t="s">
        <v>433</v>
      </c>
      <c r="I1793" t="s">
        <v>434</v>
      </c>
      <c r="J1793" t="s">
        <v>442</v>
      </c>
      <c r="K1793" t="s">
        <v>443</v>
      </c>
    </row>
    <row r="1794" spans="1:11">
      <c r="A1794" t="s">
        <v>494</v>
      </c>
      <c r="B1794" s="2">
        <v>1421796.2986999999</v>
      </c>
      <c r="C1794" t="s">
        <v>511</v>
      </c>
      <c r="D1794" t="s">
        <v>440</v>
      </c>
      <c r="E1794" t="s">
        <v>431</v>
      </c>
      <c r="F1794" t="s">
        <v>441</v>
      </c>
      <c r="G1794" t="s">
        <v>432</v>
      </c>
      <c r="H1794" t="s">
        <v>433</v>
      </c>
      <c r="I1794" t="s">
        <v>434</v>
      </c>
      <c r="J1794" t="s">
        <v>442</v>
      </c>
      <c r="K1794" t="s">
        <v>444</v>
      </c>
    </row>
    <row r="1795" spans="1:11">
      <c r="A1795" t="s">
        <v>494</v>
      </c>
      <c r="B1795" s="2">
        <v>2369660.4978</v>
      </c>
      <c r="C1795" t="s">
        <v>511</v>
      </c>
      <c r="D1795" t="s">
        <v>440</v>
      </c>
      <c r="E1795" t="s">
        <v>431</v>
      </c>
      <c r="F1795" t="s">
        <v>441</v>
      </c>
      <c r="G1795" t="s">
        <v>432</v>
      </c>
      <c r="H1795" t="s">
        <v>433</v>
      </c>
      <c r="I1795" t="s">
        <v>434</v>
      </c>
      <c r="J1795" t="s">
        <v>442</v>
      </c>
      <c r="K1795" t="s">
        <v>584</v>
      </c>
    </row>
    <row r="1796" spans="1:11">
      <c r="A1796" t="s">
        <v>494</v>
      </c>
      <c r="B1796" s="2">
        <v>56.765700000000002</v>
      </c>
      <c r="C1796" t="s">
        <v>477</v>
      </c>
      <c r="D1796" t="s">
        <v>451</v>
      </c>
      <c r="E1796" t="s">
        <v>431</v>
      </c>
      <c r="F1796" t="s">
        <v>381</v>
      </c>
      <c r="G1796" t="s">
        <v>432</v>
      </c>
      <c r="H1796" t="s">
        <v>433</v>
      </c>
      <c r="I1796" t="s">
        <v>434</v>
      </c>
      <c r="J1796" t="s">
        <v>435</v>
      </c>
    </row>
    <row r="1797" spans="1:11">
      <c r="A1797" t="s">
        <v>494</v>
      </c>
      <c r="B1797" s="2">
        <v>352130.38890000002</v>
      </c>
      <c r="C1797" t="s">
        <v>477</v>
      </c>
      <c r="D1797" t="s">
        <v>451</v>
      </c>
      <c r="E1797" t="s">
        <v>431</v>
      </c>
      <c r="F1797" t="s">
        <v>381</v>
      </c>
      <c r="G1797" t="s">
        <v>432</v>
      </c>
      <c r="H1797" t="s">
        <v>433</v>
      </c>
      <c r="I1797" t="s">
        <v>434</v>
      </c>
      <c r="J1797" t="s">
        <v>442</v>
      </c>
      <c r="K1797" t="s">
        <v>443</v>
      </c>
    </row>
    <row r="1798" spans="1:11">
      <c r="A1798" t="s">
        <v>494</v>
      </c>
      <c r="B1798" s="2">
        <v>740547.33929999999</v>
      </c>
      <c r="C1798" t="s">
        <v>477</v>
      </c>
      <c r="D1798" t="s">
        <v>451</v>
      </c>
      <c r="E1798" t="s">
        <v>431</v>
      </c>
      <c r="F1798" t="s">
        <v>381</v>
      </c>
      <c r="G1798" t="s">
        <v>432</v>
      </c>
      <c r="H1798" t="s">
        <v>433</v>
      </c>
      <c r="I1798" t="s">
        <v>434</v>
      </c>
      <c r="J1798" t="s">
        <v>442</v>
      </c>
      <c r="K1798" t="s">
        <v>444</v>
      </c>
    </row>
    <row r="1799" spans="1:11">
      <c r="A1799" t="s">
        <v>494</v>
      </c>
      <c r="B1799" s="2">
        <v>0</v>
      </c>
      <c r="C1799" t="s">
        <v>448</v>
      </c>
      <c r="D1799" t="s">
        <v>430</v>
      </c>
      <c r="E1799" t="s">
        <v>431</v>
      </c>
      <c r="F1799" t="s">
        <v>430</v>
      </c>
      <c r="G1799" t="s">
        <v>432</v>
      </c>
      <c r="H1799" t="s">
        <v>433</v>
      </c>
      <c r="I1799" t="s">
        <v>434</v>
      </c>
      <c r="J1799" t="s">
        <v>435</v>
      </c>
    </row>
    <row r="1800" spans="1:11">
      <c r="A1800" t="s">
        <v>494</v>
      </c>
      <c r="B1800" s="2">
        <v>0</v>
      </c>
      <c r="C1800" t="s">
        <v>446</v>
      </c>
      <c r="D1800" t="s">
        <v>458</v>
      </c>
      <c r="E1800" t="s">
        <v>431</v>
      </c>
      <c r="F1800" t="s">
        <v>458</v>
      </c>
      <c r="G1800" t="s">
        <v>432</v>
      </c>
      <c r="H1800" t="s">
        <v>433</v>
      </c>
      <c r="I1800" t="s">
        <v>434</v>
      </c>
      <c r="J1800" t="s">
        <v>435</v>
      </c>
    </row>
    <row r="1801" spans="1:11">
      <c r="A1801" t="s">
        <v>494</v>
      </c>
      <c r="B1801" s="2">
        <v>0</v>
      </c>
      <c r="C1801" t="s">
        <v>445</v>
      </c>
      <c r="D1801" t="s">
        <v>458</v>
      </c>
      <c r="E1801" t="s">
        <v>431</v>
      </c>
      <c r="F1801" t="s">
        <v>458</v>
      </c>
      <c r="G1801" t="s">
        <v>432</v>
      </c>
      <c r="H1801" t="s">
        <v>433</v>
      </c>
      <c r="I1801" t="s">
        <v>434</v>
      </c>
      <c r="J1801" t="s">
        <v>435</v>
      </c>
    </row>
    <row r="1802" spans="1:11">
      <c r="A1802" t="s">
        <v>494</v>
      </c>
      <c r="B1802" s="2">
        <v>0.25459999999999999</v>
      </c>
      <c r="C1802" t="s">
        <v>436</v>
      </c>
      <c r="D1802" t="s">
        <v>478</v>
      </c>
      <c r="E1802" t="s">
        <v>431</v>
      </c>
      <c r="F1802" t="s">
        <v>478</v>
      </c>
      <c r="G1802" t="s">
        <v>432</v>
      </c>
      <c r="H1802" t="s">
        <v>433</v>
      </c>
      <c r="I1802" t="s">
        <v>434</v>
      </c>
      <c r="J1802" t="s">
        <v>435</v>
      </c>
    </row>
    <row r="1803" spans="1:11">
      <c r="A1803" t="s">
        <v>494</v>
      </c>
      <c r="B1803" s="2">
        <v>64.1126</v>
      </c>
      <c r="C1803" t="s">
        <v>465</v>
      </c>
      <c r="D1803" t="s">
        <v>451</v>
      </c>
      <c r="E1803" t="s">
        <v>431</v>
      </c>
      <c r="F1803" t="s">
        <v>381</v>
      </c>
      <c r="G1803" t="s">
        <v>432</v>
      </c>
      <c r="H1803" t="s">
        <v>433</v>
      </c>
      <c r="I1803" t="s">
        <v>434</v>
      </c>
      <c r="J1803" t="s">
        <v>435</v>
      </c>
    </row>
    <row r="1804" spans="1:11">
      <c r="A1804" t="s">
        <v>494</v>
      </c>
      <c r="B1804" s="2">
        <v>397705.87569999998</v>
      </c>
      <c r="C1804" t="s">
        <v>465</v>
      </c>
      <c r="D1804" t="s">
        <v>451</v>
      </c>
      <c r="E1804" t="s">
        <v>431</v>
      </c>
      <c r="F1804" t="s">
        <v>381</v>
      </c>
      <c r="G1804" t="s">
        <v>432</v>
      </c>
      <c r="H1804" t="s">
        <v>433</v>
      </c>
      <c r="I1804" t="s">
        <v>434</v>
      </c>
      <c r="J1804" t="s">
        <v>442</v>
      </c>
      <c r="K1804" t="s">
        <v>443</v>
      </c>
    </row>
    <row r="1805" spans="1:11">
      <c r="A1805" t="s">
        <v>494</v>
      </c>
      <c r="B1805" s="2">
        <v>836390.30660000001</v>
      </c>
      <c r="C1805" t="s">
        <v>465</v>
      </c>
      <c r="D1805" t="s">
        <v>451</v>
      </c>
      <c r="E1805" t="s">
        <v>431</v>
      </c>
      <c r="F1805" t="s">
        <v>381</v>
      </c>
      <c r="G1805" t="s">
        <v>432</v>
      </c>
      <c r="H1805" t="s">
        <v>433</v>
      </c>
      <c r="I1805" t="s">
        <v>434</v>
      </c>
      <c r="J1805" t="s">
        <v>442</v>
      </c>
      <c r="K1805" t="s">
        <v>444</v>
      </c>
    </row>
    <row r="1806" spans="1:11">
      <c r="A1806" t="s">
        <v>494</v>
      </c>
      <c r="B1806" s="2">
        <v>68.852099999999993</v>
      </c>
      <c r="C1806" t="s">
        <v>479</v>
      </c>
      <c r="D1806" t="s">
        <v>447</v>
      </c>
      <c r="E1806" t="s">
        <v>431</v>
      </c>
      <c r="F1806" t="s">
        <v>12</v>
      </c>
      <c r="G1806" t="s">
        <v>432</v>
      </c>
      <c r="H1806" t="s">
        <v>433</v>
      </c>
      <c r="I1806" t="s">
        <v>434</v>
      </c>
      <c r="J1806" t="s">
        <v>435</v>
      </c>
    </row>
    <row r="1807" spans="1:11">
      <c r="A1807" t="s">
        <v>494</v>
      </c>
      <c r="B1807" s="2">
        <v>427446.73269999999</v>
      </c>
      <c r="C1807" t="s">
        <v>479</v>
      </c>
      <c r="D1807" t="s">
        <v>447</v>
      </c>
      <c r="E1807" t="s">
        <v>431</v>
      </c>
      <c r="F1807" t="s">
        <v>12</v>
      </c>
      <c r="G1807" t="s">
        <v>432</v>
      </c>
      <c r="H1807" t="s">
        <v>433</v>
      </c>
      <c r="I1807" t="s">
        <v>434</v>
      </c>
      <c r="J1807" t="s">
        <v>442</v>
      </c>
      <c r="K1807" t="s">
        <v>443</v>
      </c>
    </row>
    <row r="1808" spans="1:11">
      <c r="A1808" t="s">
        <v>494</v>
      </c>
      <c r="B1808" s="2">
        <v>900781.299</v>
      </c>
      <c r="C1808" t="s">
        <v>479</v>
      </c>
      <c r="D1808" t="s">
        <v>447</v>
      </c>
      <c r="E1808" t="s">
        <v>431</v>
      </c>
      <c r="F1808" t="s">
        <v>12</v>
      </c>
      <c r="G1808" t="s">
        <v>432</v>
      </c>
      <c r="H1808" t="s">
        <v>433</v>
      </c>
      <c r="I1808" t="s">
        <v>434</v>
      </c>
      <c r="J1808" t="s">
        <v>442</v>
      </c>
      <c r="K1808" t="s">
        <v>444</v>
      </c>
    </row>
    <row r="1809" spans="1:11">
      <c r="A1809" t="s">
        <v>494</v>
      </c>
      <c r="B1809" s="2">
        <v>1501302.165</v>
      </c>
      <c r="C1809" t="s">
        <v>479</v>
      </c>
      <c r="D1809" t="s">
        <v>447</v>
      </c>
      <c r="E1809" t="s">
        <v>431</v>
      </c>
      <c r="F1809" t="s">
        <v>12</v>
      </c>
      <c r="G1809" t="s">
        <v>432</v>
      </c>
      <c r="H1809" t="s">
        <v>433</v>
      </c>
      <c r="I1809" t="s">
        <v>434</v>
      </c>
      <c r="J1809" t="s">
        <v>442</v>
      </c>
      <c r="K1809" t="s">
        <v>584</v>
      </c>
    </row>
    <row r="1810" spans="1:11">
      <c r="A1810" t="s">
        <v>494</v>
      </c>
      <c r="B1810" s="2">
        <v>0</v>
      </c>
      <c r="C1810" t="s">
        <v>479</v>
      </c>
      <c r="D1810" t="s">
        <v>458</v>
      </c>
      <c r="E1810" t="s">
        <v>431</v>
      </c>
      <c r="F1810" t="s">
        <v>458</v>
      </c>
      <c r="G1810" t="s">
        <v>432</v>
      </c>
      <c r="H1810" t="s">
        <v>433</v>
      </c>
      <c r="I1810" t="s">
        <v>434</v>
      </c>
      <c r="J1810" t="s">
        <v>435</v>
      </c>
    </row>
    <row r="1811" spans="1:11">
      <c r="A1811" t="s">
        <v>494</v>
      </c>
      <c r="B1811" s="2">
        <v>99.000399999999999</v>
      </c>
      <c r="C1811" t="s">
        <v>429</v>
      </c>
      <c r="D1811" t="s">
        <v>440</v>
      </c>
      <c r="E1811" t="s">
        <v>431</v>
      </c>
      <c r="F1811" t="s">
        <v>441</v>
      </c>
      <c r="G1811" t="s">
        <v>432</v>
      </c>
      <c r="H1811" t="s">
        <v>433</v>
      </c>
      <c r="I1811" t="s">
        <v>434</v>
      </c>
      <c r="J1811" t="s">
        <v>435</v>
      </c>
    </row>
    <row r="1812" spans="1:11">
      <c r="A1812" t="s">
        <v>494</v>
      </c>
      <c r="B1812" s="2">
        <v>615499.93689999997</v>
      </c>
      <c r="C1812" t="s">
        <v>429</v>
      </c>
      <c r="D1812" t="s">
        <v>440</v>
      </c>
      <c r="E1812" t="s">
        <v>431</v>
      </c>
      <c r="F1812" t="s">
        <v>441</v>
      </c>
      <c r="G1812" t="s">
        <v>432</v>
      </c>
      <c r="H1812" t="s">
        <v>433</v>
      </c>
      <c r="I1812" t="s">
        <v>434</v>
      </c>
      <c r="J1812" t="s">
        <v>442</v>
      </c>
      <c r="K1812" t="s">
        <v>443</v>
      </c>
    </row>
    <row r="1813" spans="1:11">
      <c r="A1813" t="s">
        <v>494</v>
      </c>
      <c r="B1813" s="2">
        <v>1293883.453</v>
      </c>
      <c r="C1813" t="s">
        <v>429</v>
      </c>
      <c r="D1813" t="s">
        <v>440</v>
      </c>
      <c r="E1813" t="s">
        <v>431</v>
      </c>
      <c r="F1813" t="s">
        <v>441</v>
      </c>
      <c r="G1813" t="s">
        <v>432</v>
      </c>
      <c r="H1813" t="s">
        <v>433</v>
      </c>
      <c r="I1813" t="s">
        <v>434</v>
      </c>
      <c r="J1813" t="s">
        <v>442</v>
      </c>
      <c r="K1813" t="s">
        <v>444</v>
      </c>
    </row>
    <row r="1814" spans="1:11">
      <c r="A1814" t="s">
        <v>494</v>
      </c>
      <c r="B1814" s="2">
        <v>2156476.9484000001</v>
      </c>
      <c r="C1814" t="s">
        <v>429</v>
      </c>
      <c r="D1814" t="s">
        <v>440</v>
      </c>
      <c r="E1814" t="s">
        <v>431</v>
      </c>
      <c r="F1814" t="s">
        <v>441</v>
      </c>
      <c r="G1814" t="s">
        <v>432</v>
      </c>
      <c r="H1814" t="s">
        <v>433</v>
      </c>
      <c r="I1814" t="s">
        <v>434</v>
      </c>
      <c r="J1814" t="s">
        <v>442</v>
      </c>
      <c r="K1814" t="s">
        <v>584</v>
      </c>
    </row>
    <row r="1815" spans="1:11">
      <c r="A1815" t="s">
        <v>494</v>
      </c>
      <c r="B1815" s="2">
        <v>0</v>
      </c>
      <c r="C1815" t="s">
        <v>454</v>
      </c>
      <c r="D1815" t="s">
        <v>458</v>
      </c>
      <c r="E1815" t="s">
        <v>431</v>
      </c>
      <c r="F1815" t="s">
        <v>458</v>
      </c>
      <c r="G1815" t="s">
        <v>432</v>
      </c>
      <c r="H1815" t="s">
        <v>433</v>
      </c>
      <c r="I1815" t="s">
        <v>434</v>
      </c>
      <c r="J1815" t="s">
        <v>435</v>
      </c>
    </row>
    <row r="1816" spans="1:11">
      <c r="A1816" t="s">
        <v>494</v>
      </c>
      <c r="B1816" s="2">
        <v>66.611400000000003</v>
      </c>
      <c r="C1816" t="s">
        <v>476</v>
      </c>
      <c r="D1816" t="s">
        <v>451</v>
      </c>
      <c r="E1816" t="s">
        <v>431</v>
      </c>
      <c r="F1816" t="s">
        <v>381</v>
      </c>
      <c r="G1816" t="s">
        <v>432</v>
      </c>
      <c r="H1816" t="s">
        <v>433</v>
      </c>
      <c r="I1816" t="s">
        <v>434</v>
      </c>
      <c r="J1816" t="s">
        <v>435</v>
      </c>
    </row>
    <row r="1817" spans="1:11">
      <c r="A1817" t="s">
        <v>494</v>
      </c>
      <c r="B1817" s="2">
        <v>410423.82659999997</v>
      </c>
      <c r="C1817" t="s">
        <v>476</v>
      </c>
      <c r="D1817" t="s">
        <v>451</v>
      </c>
      <c r="E1817" t="s">
        <v>431</v>
      </c>
      <c r="F1817" t="s">
        <v>381</v>
      </c>
      <c r="G1817" t="s">
        <v>432</v>
      </c>
      <c r="H1817" t="s">
        <v>433</v>
      </c>
      <c r="I1817" t="s">
        <v>434</v>
      </c>
      <c r="J1817" t="s">
        <v>442</v>
      </c>
      <c r="K1817" t="s">
        <v>443</v>
      </c>
    </row>
    <row r="1818" spans="1:11">
      <c r="A1818" t="s">
        <v>494</v>
      </c>
      <c r="B1818" s="2">
        <v>865458.93870000006</v>
      </c>
      <c r="C1818" t="s">
        <v>476</v>
      </c>
      <c r="D1818" t="s">
        <v>451</v>
      </c>
      <c r="E1818" t="s">
        <v>431</v>
      </c>
      <c r="F1818" t="s">
        <v>381</v>
      </c>
      <c r="G1818" t="s">
        <v>432</v>
      </c>
      <c r="H1818" t="s">
        <v>433</v>
      </c>
      <c r="I1818" t="s">
        <v>434</v>
      </c>
      <c r="J1818" t="s">
        <v>442</v>
      </c>
      <c r="K1818" t="s">
        <v>444</v>
      </c>
    </row>
    <row r="1819" spans="1:11">
      <c r="A1819" t="s">
        <v>494</v>
      </c>
      <c r="B1819" s="2">
        <v>0</v>
      </c>
      <c r="C1819" t="s">
        <v>464</v>
      </c>
      <c r="D1819" t="s">
        <v>458</v>
      </c>
      <c r="E1819" t="s">
        <v>431</v>
      </c>
      <c r="F1819" t="s">
        <v>458</v>
      </c>
      <c r="G1819" t="s">
        <v>432</v>
      </c>
      <c r="H1819" t="s">
        <v>433</v>
      </c>
      <c r="I1819" t="s">
        <v>434</v>
      </c>
      <c r="J1819" t="s">
        <v>435</v>
      </c>
    </row>
    <row r="1820" spans="1:11">
      <c r="A1820" t="s">
        <v>494</v>
      </c>
      <c r="B1820" s="2">
        <v>116.1116</v>
      </c>
      <c r="C1820" t="s">
        <v>455</v>
      </c>
      <c r="D1820" t="s">
        <v>447</v>
      </c>
      <c r="E1820" t="s">
        <v>431</v>
      </c>
      <c r="F1820" t="s">
        <v>12</v>
      </c>
      <c r="G1820" t="s">
        <v>432</v>
      </c>
      <c r="H1820" t="s">
        <v>433</v>
      </c>
      <c r="I1820" t="s">
        <v>434</v>
      </c>
      <c r="J1820" t="s">
        <v>435</v>
      </c>
    </row>
    <row r="1821" spans="1:11">
      <c r="A1821" t="s">
        <v>494</v>
      </c>
      <c r="B1821" s="2">
        <v>719803.43110000005</v>
      </c>
      <c r="C1821" t="s">
        <v>455</v>
      </c>
      <c r="D1821" t="s">
        <v>447</v>
      </c>
      <c r="E1821" t="s">
        <v>431</v>
      </c>
      <c r="F1821" t="s">
        <v>12</v>
      </c>
      <c r="G1821" t="s">
        <v>432</v>
      </c>
      <c r="H1821" t="s">
        <v>433</v>
      </c>
      <c r="I1821" t="s">
        <v>434</v>
      </c>
      <c r="J1821" t="s">
        <v>442</v>
      </c>
      <c r="K1821" t="s">
        <v>443</v>
      </c>
    </row>
    <row r="1822" spans="1:11">
      <c r="A1822" t="s">
        <v>494</v>
      </c>
      <c r="B1822" s="2">
        <v>1515887.4072</v>
      </c>
      <c r="C1822" t="s">
        <v>455</v>
      </c>
      <c r="D1822" t="s">
        <v>447</v>
      </c>
      <c r="E1822" t="s">
        <v>431</v>
      </c>
      <c r="F1822" t="s">
        <v>12</v>
      </c>
      <c r="G1822" t="s">
        <v>432</v>
      </c>
      <c r="H1822" t="s">
        <v>433</v>
      </c>
      <c r="I1822" t="s">
        <v>434</v>
      </c>
      <c r="J1822" t="s">
        <v>442</v>
      </c>
      <c r="K1822" t="s">
        <v>444</v>
      </c>
    </row>
    <row r="1823" spans="1:11">
      <c r="A1823" t="s">
        <v>494</v>
      </c>
      <c r="B1823" s="2">
        <v>2526479.0120000001</v>
      </c>
      <c r="C1823" t="s">
        <v>455</v>
      </c>
      <c r="D1823" t="s">
        <v>447</v>
      </c>
      <c r="E1823" t="s">
        <v>431</v>
      </c>
      <c r="F1823" t="s">
        <v>12</v>
      </c>
      <c r="G1823" t="s">
        <v>432</v>
      </c>
      <c r="H1823" t="s">
        <v>433</v>
      </c>
      <c r="I1823" t="s">
        <v>434</v>
      </c>
      <c r="J1823" t="s">
        <v>442</v>
      </c>
      <c r="K1823" t="s">
        <v>584</v>
      </c>
    </row>
    <row r="1824" spans="1:11">
      <c r="A1824" t="s">
        <v>494</v>
      </c>
      <c r="B1824" s="2">
        <v>0</v>
      </c>
      <c r="C1824" t="s">
        <v>471</v>
      </c>
      <c r="D1824" t="s">
        <v>430</v>
      </c>
      <c r="E1824" t="s">
        <v>431</v>
      </c>
      <c r="F1824" t="s">
        <v>430</v>
      </c>
      <c r="G1824" t="s">
        <v>432</v>
      </c>
      <c r="H1824" t="s">
        <v>433</v>
      </c>
      <c r="I1824" t="s">
        <v>434</v>
      </c>
      <c r="J1824" t="s">
        <v>435</v>
      </c>
    </row>
    <row r="1825" spans="1:11">
      <c r="A1825" t="s">
        <v>494</v>
      </c>
      <c r="B1825" s="2">
        <v>0</v>
      </c>
      <c r="C1825" t="s">
        <v>477</v>
      </c>
      <c r="D1825" t="s">
        <v>458</v>
      </c>
      <c r="E1825" t="s">
        <v>431</v>
      </c>
      <c r="F1825" t="s">
        <v>458</v>
      </c>
      <c r="G1825" t="s">
        <v>432</v>
      </c>
      <c r="H1825" t="s">
        <v>433</v>
      </c>
      <c r="I1825" t="s">
        <v>434</v>
      </c>
      <c r="J1825" t="s">
        <v>435</v>
      </c>
    </row>
    <row r="1826" spans="1:11">
      <c r="A1826" t="s">
        <v>494</v>
      </c>
      <c r="B1826" s="2">
        <v>166.90190000000001</v>
      </c>
      <c r="C1826" t="s">
        <v>455</v>
      </c>
      <c r="D1826" t="s">
        <v>440</v>
      </c>
      <c r="E1826" t="s">
        <v>431</v>
      </c>
      <c r="F1826" t="s">
        <v>441</v>
      </c>
      <c r="G1826" t="s">
        <v>432</v>
      </c>
      <c r="H1826" t="s">
        <v>433</v>
      </c>
      <c r="I1826" t="s">
        <v>434</v>
      </c>
      <c r="J1826" t="s">
        <v>435</v>
      </c>
    </row>
    <row r="1827" spans="1:11">
      <c r="A1827" t="s">
        <v>494</v>
      </c>
      <c r="B1827" s="2">
        <v>1037487.389</v>
      </c>
      <c r="C1827" t="s">
        <v>455</v>
      </c>
      <c r="D1827" t="s">
        <v>440</v>
      </c>
      <c r="E1827" t="s">
        <v>431</v>
      </c>
      <c r="F1827" t="s">
        <v>441</v>
      </c>
      <c r="G1827" t="s">
        <v>432</v>
      </c>
      <c r="H1827" t="s">
        <v>433</v>
      </c>
      <c r="I1827" t="s">
        <v>434</v>
      </c>
      <c r="J1827" t="s">
        <v>442</v>
      </c>
      <c r="K1827" t="s">
        <v>443</v>
      </c>
    </row>
    <row r="1828" spans="1:11">
      <c r="A1828" t="s">
        <v>494</v>
      </c>
      <c r="B1828" s="2">
        <v>2180969.0194000001</v>
      </c>
      <c r="C1828" t="s">
        <v>455</v>
      </c>
      <c r="D1828" t="s">
        <v>440</v>
      </c>
      <c r="E1828" t="s">
        <v>431</v>
      </c>
      <c r="F1828" t="s">
        <v>441</v>
      </c>
      <c r="G1828" t="s">
        <v>432</v>
      </c>
      <c r="H1828" t="s">
        <v>433</v>
      </c>
      <c r="I1828" t="s">
        <v>434</v>
      </c>
      <c r="J1828" t="s">
        <v>442</v>
      </c>
      <c r="K1828" t="s">
        <v>444</v>
      </c>
    </row>
    <row r="1829" spans="1:11">
      <c r="A1829" t="s">
        <v>494</v>
      </c>
      <c r="B1829" s="2">
        <v>3634950.6291</v>
      </c>
      <c r="C1829" t="s">
        <v>455</v>
      </c>
      <c r="D1829" t="s">
        <v>440</v>
      </c>
      <c r="E1829" t="s">
        <v>431</v>
      </c>
      <c r="F1829" t="s">
        <v>441</v>
      </c>
      <c r="G1829" t="s">
        <v>432</v>
      </c>
      <c r="H1829" t="s">
        <v>433</v>
      </c>
      <c r="I1829" t="s">
        <v>434</v>
      </c>
      <c r="J1829" t="s">
        <v>442</v>
      </c>
      <c r="K1829" t="s">
        <v>584</v>
      </c>
    </row>
    <row r="1830" spans="1:11">
      <c r="A1830" t="s">
        <v>494</v>
      </c>
      <c r="B1830" s="2">
        <v>74.827500000000001</v>
      </c>
      <c r="C1830" t="s">
        <v>445</v>
      </c>
      <c r="D1830" t="s">
        <v>447</v>
      </c>
      <c r="E1830" t="s">
        <v>431</v>
      </c>
      <c r="F1830" t="s">
        <v>12</v>
      </c>
      <c r="G1830" t="s">
        <v>432</v>
      </c>
      <c r="H1830" t="s">
        <v>433</v>
      </c>
      <c r="I1830" t="s">
        <v>434</v>
      </c>
      <c r="J1830" t="s">
        <v>435</v>
      </c>
    </row>
    <row r="1831" spans="1:11">
      <c r="A1831" t="s">
        <v>494</v>
      </c>
      <c r="B1831" s="2">
        <v>464554.90240000002</v>
      </c>
      <c r="C1831" t="s">
        <v>445</v>
      </c>
      <c r="D1831" t="s">
        <v>447</v>
      </c>
      <c r="E1831" t="s">
        <v>431</v>
      </c>
      <c r="F1831" t="s">
        <v>12</v>
      </c>
      <c r="G1831" t="s">
        <v>432</v>
      </c>
      <c r="H1831" t="s">
        <v>433</v>
      </c>
      <c r="I1831" t="s">
        <v>434</v>
      </c>
      <c r="J1831" t="s">
        <v>442</v>
      </c>
      <c r="K1831" t="s">
        <v>443</v>
      </c>
    </row>
    <row r="1832" spans="1:11">
      <c r="A1832" t="s">
        <v>494</v>
      </c>
      <c r="B1832" s="2">
        <v>977876.66209999996</v>
      </c>
      <c r="C1832" t="s">
        <v>445</v>
      </c>
      <c r="D1832" t="s">
        <v>447</v>
      </c>
      <c r="E1832" t="s">
        <v>431</v>
      </c>
      <c r="F1832" t="s">
        <v>12</v>
      </c>
      <c r="G1832" t="s">
        <v>432</v>
      </c>
      <c r="H1832" t="s">
        <v>433</v>
      </c>
      <c r="I1832" t="s">
        <v>434</v>
      </c>
      <c r="J1832" t="s">
        <v>442</v>
      </c>
      <c r="K1832" t="s">
        <v>444</v>
      </c>
    </row>
    <row r="1833" spans="1:11">
      <c r="A1833" t="s">
        <v>494</v>
      </c>
      <c r="B1833" s="2">
        <v>1629792.1735</v>
      </c>
      <c r="C1833" t="s">
        <v>445</v>
      </c>
      <c r="D1833" t="s">
        <v>447</v>
      </c>
      <c r="E1833" t="s">
        <v>431</v>
      </c>
      <c r="F1833" t="s">
        <v>12</v>
      </c>
      <c r="G1833" t="s">
        <v>432</v>
      </c>
      <c r="H1833" t="s">
        <v>433</v>
      </c>
      <c r="I1833" t="s">
        <v>434</v>
      </c>
      <c r="J1833" t="s">
        <v>442</v>
      </c>
      <c r="K1833" t="s">
        <v>584</v>
      </c>
    </row>
    <row r="1834" spans="1:11">
      <c r="A1834" t="s">
        <v>494</v>
      </c>
      <c r="B1834" s="2">
        <v>0</v>
      </c>
      <c r="C1834" t="s">
        <v>465</v>
      </c>
      <c r="D1834" t="s">
        <v>439</v>
      </c>
      <c r="E1834" t="s">
        <v>431</v>
      </c>
      <c r="F1834" t="s">
        <v>439</v>
      </c>
      <c r="G1834" t="s">
        <v>432</v>
      </c>
      <c r="H1834" t="s">
        <v>433</v>
      </c>
      <c r="I1834" t="s">
        <v>434</v>
      </c>
      <c r="J1834" t="s">
        <v>435</v>
      </c>
    </row>
    <row r="1835" spans="1:11">
      <c r="A1835" t="s">
        <v>494</v>
      </c>
      <c r="B1835" s="2">
        <v>65.864500000000007</v>
      </c>
      <c r="C1835" t="s">
        <v>480</v>
      </c>
      <c r="D1835" t="s">
        <v>451</v>
      </c>
      <c r="E1835" t="s">
        <v>431</v>
      </c>
      <c r="F1835" t="s">
        <v>381</v>
      </c>
      <c r="G1835" t="s">
        <v>432</v>
      </c>
      <c r="H1835" t="s">
        <v>433</v>
      </c>
      <c r="I1835" t="s">
        <v>434</v>
      </c>
      <c r="J1835" t="s">
        <v>435</v>
      </c>
    </row>
    <row r="1836" spans="1:11">
      <c r="A1836" t="s">
        <v>494</v>
      </c>
      <c r="B1836" s="2">
        <v>409235.55040000001</v>
      </c>
      <c r="C1836" t="s">
        <v>480</v>
      </c>
      <c r="D1836" t="s">
        <v>451</v>
      </c>
      <c r="E1836" t="s">
        <v>431</v>
      </c>
      <c r="F1836" t="s">
        <v>381</v>
      </c>
      <c r="G1836" t="s">
        <v>432</v>
      </c>
      <c r="H1836" t="s">
        <v>433</v>
      </c>
      <c r="I1836" t="s">
        <v>434</v>
      </c>
      <c r="J1836" t="s">
        <v>442</v>
      </c>
      <c r="K1836" t="s">
        <v>443</v>
      </c>
    </row>
    <row r="1837" spans="1:11">
      <c r="A1837" t="s">
        <v>494</v>
      </c>
      <c r="B1837" s="2">
        <v>860108.30050000001</v>
      </c>
      <c r="C1837" t="s">
        <v>480</v>
      </c>
      <c r="D1837" t="s">
        <v>451</v>
      </c>
      <c r="E1837" t="s">
        <v>431</v>
      </c>
      <c r="F1837" t="s">
        <v>381</v>
      </c>
      <c r="G1837" t="s">
        <v>432</v>
      </c>
      <c r="H1837" t="s">
        <v>433</v>
      </c>
      <c r="I1837" t="s">
        <v>434</v>
      </c>
      <c r="J1837" t="s">
        <v>442</v>
      </c>
      <c r="K1837" t="s">
        <v>444</v>
      </c>
    </row>
    <row r="1838" spans="1:11">
      <c r="A1838" t="s">
        <v>494</v>
      </c>
      <c r="B1838" s="2">
        <v>0</v>
      </c>
      <c r="C1838" t="s">
        <v>50</v>
      </c>
      <c r="D1838" t="s">
        <v>470</v>
      </c>
      <c r="E1838" t="s">
        <v>431</v>
      </c>
      <c r="F1838" t="s">
        <v>470</v>
      </c>
      <c r="G1838" t="s">
        <v>432</v>
      </c>
      <c r="H1838" t="s">
        <v>433</v>
      </c>
      <c r="I1838" t="s">
        <v>434</v>
      </c>
      <c r="J1838" t="s">
        <v>435</v>
      </c>
    </row>
    <row r="1839" spans="1:11">
      <c r="A1839" t="s">
        <v>494</v>
      </c>
      <c r="B1839" s="2">
        <v>104.1609</v>
      </c>
      <c r="C1839" t="s">
        <v>463</v>
      </c>
      <c r="D1839" t="s">
        <v>440</v>
      </c>
      <c r="E1839" t="s">
        <v>431</v>
      </c>
      <c r="F1839" t="s">
        <v>441</v>
      </c>
      <c r="G1839" t="s">
        <v>432</v>
      </c>
      <c r="H1839" t="s">
        <v>433</v>
      </c>
      <c r="I1839" t="s">
        <v>434</v>
      </c>
      <c r="J1839" t="s">
        <v>435</v>
      </c>
    </row>
    <row r="1840" spans="1:11">
      <c r="A1840" t="s">
        <v>494</v>
      </c>
      <c r="B1840" s="2">
        <v>647386.48129999998</v>
      </c>
      <c r="C1840" t="s">
        <v>463</v>
      </c>
      <c r="D1840" t="s">
        <v>440</v>
      </c>
      <c r="E1840" t="s">
        <v>431</v>
      </c>
      <c r="F1840" t="s">
        <v>441</v>
      </c>
      <c r="G1840" t="s">
        <v>432</v>
      </c>
      <c r="H1840" t="s">
        <v>433</v>
      </c>
      <c r="I1840" t="s">
        <v>434</v>
      </c>
      <c r="J1840" t="s">
        <v>442</v>
      </c>
      <c r="K1840" t="s">
        <v>443</v>
      </c>
    </row>
    <row r="1841" spans="1:11">
      <c r="A1841" t="s">
        <v>494</v>
      </c>
      <c r="B1841" s="2">
        <v>1361920.7560000001</v>
      </c>
      <c r="C1841" t="s">
        <v>463</v>
      </c>
      <c r="D1841" t="s">
        <v>440</v>
      </c>
      <c r="E1841" t="s">
        <v>431</v>
      </c>
      <c r="F1841" t="s">
        <v>441</v>
      </c>
      <c r="G1841" t="s">
        <v>432</v>
      </c>
      <c r="H1841" t="s">
        <v>433</v>
      </c>
      <c r="I1841" t="s">
        <v>434</v>
      </c>
      <c r="J1841" t="s">
        <v>442</v>
      </c>
      <c r="K1841" t="s">
        <v>444</v>
      </c>
    </row>
    <row r="1842" spans="1:11">
      <c r="A1842" t="s">
        <v>494</v>
      </c>
      <c r="B1842" s="2">
        <v>2268127.3848000001</v>
      </c>
      <c r="C1842" t="s">
        <v>463</v>
      </c>
      <c r="D1842" t="s">
        <v>440</v>
      </c>
      <c r="E1842" t="s">
        <v>431</v>
      </c>
      <c r="F1842" t="s">
        <v>441</v>
      </c>
      <c r="G1842" t="s">
        <v>432</v>
      </c>
      <c r="H1842" t="s">
        <v>433</v>
      </c>
      <c r="I1842" t="s">
        <v>434</v>
      </c>
      <c r="J1842" t="s">
        <v>442</v>
      </c>
      <c r="K1842" t="s">
        <v>584</v>
      </c>
    </row>
    <row r="1843" spans="1:11">
      <c r="A1843" t="s">
        <v>494</v>
      </c>
      <c r="B1843" s="2">
        <v>0</v>
      </c>
      <c r="C1843" t="s">
        <v>463</v>
      </c>
      <c r="D1843" t="s">
        <v>439</v>
      </c>
      <c r="E1843" t="s">
        <v>431</v>
      </c>
      <c r="F1843" t="s">
        <v>439</v>
      </c>
      <c r="G1843" t="s">
        <v>432</v>
      </c>
      <c r="H1843" t="s">
        <v>433</v>
      </c>
      <c r="I1843" t="s">
        <v>434</v>
      </c>
      <c r="J1843" t="s">
        <v>435</v>
      </c>
    </row>
    <row r="1844" spans="1:11">
      <c r="A1844" t="s">
        <v>494</v>
      </c>
      <c r="B1844" s="2">
        <v>0</v>
      </c>
      <c r="C1844" t="s">
        <v>477</v>
      </c>
      <c r="D1844" t="s">
        <v>439</v>
      </c>
      <c r="E1844" t="s">
        <v>431</v>
      </c>
      <c r="F1844" t="s">
        <v>439</v>
      </c>
      <c r="G1844" t="s">
        <v>432</v>
      </c>
      <c r="H1844" t="s">
        <v>433</v>
      </c>
      <c r="I1844" t="s">
        <v>434</v>
      </c>
      <c r="J1844" t="s">
        <v>435</v>
      </c>
    </row>
    <row r="1845" spans="1:11">
      <c r="A1845" t="s">
        <v>494</v>
      </c>
      <c r="B1845" s="2">
        <v>65.307699999999997</v>
      </c>
      <c r="C1845" t="s">
        <v>463</v>
      </c>
      <c r="D1845" t="s">
        <v>451</v>
      </c>
      <c r="E1845" t="s">
        <v>431</v>
      </c>
      <c r="F1845" t="s">
        <v>381</v>
      </c>
      <c r="G1845" t="s">
        <v>432</v>
      </c>
      <c r="H1845" t="s">
        <v>433</v>
      </c>
      <c r="I1845" t="s">
        <v>434</v>
      </c>
      <c r="J1845" t="s">
        <v>435</v>
      </c>
    </row>
    <row r="1846" spans="1:11">
      <c r="A1846" t="s">
        <v>494</v>
      </c>
      <c r="B1846" s="2">
        <v>380268.77049999998</v>
      </c>
      <c r="C1846" t="s">
        <v>463</v>
      </c>
      <c r="D1846" t="s">
        <v>451</v>
      </c>
      <c r="E1846" t="s">
        <v>431</v>
      </c>
      <c r="F1846" t="s">
        <v>381</v>
      </c>
      <c r="G1846" t="s">
        <v>432</v>
      </c>
      <c r="H1846" t="s">
        <v>433</v>
      </c>
      <c r="I1846" t="s">
        <v>434</v>
      </c>
      <c r="J1846" t="s">
        <v>442</v>
      </c>
      <c r="K1846" t="s">
        <v>443</v>
      </c>
    </row>
    <row r="1847" spans="1:11">
      <c r="A1847" t="s">
        <v>494</v>
      </c>
      <c r="B1847" s="2">
        <v>801332.76210000005</v>
      </c>
      <c r="C1847" t="s">
        <v>463</v>
      </c>
      <c r="D1847" t="s">
        <v>451</v>
      </c>
      <c r="E1847" t="s">
        <v>431</v>
      </c>
      <c r="F1847" t="s">
        <v>381</v>
      </c>
      <c r="G1847" t="s">
        <v>432</v>
      </c>
      <c r="H1847" t="s">
        <v>433</v>
      </c>
      <c r="I1847" t="s">
        <v>434</v>
      </c>
      <c r="J1847" t="s">
        <v>442</v>
      </c>
      <c r="K1847" t="s">
        <v>444</v>
      </c>
    </row>
    <row r="1848" spans="1:11">
      <c r="A1848" t="s">
        <v>494</v>
      </c>
      <c r="B1848" s="2">
        <v>78.086699999999993</v>
      </c>
      <c r="C1848" t="s">
        <v>481</v>
      </c>
      <c r="D1848" t="s">
        <v>447</v>
      </c>
      <c r="E1848" t="s">
        <v>431</v>
      </c>
      <c r="F1848" t="s">
        <v>12</v>
      </c>
      <c r="G1848" t="s">
        <v>432</v>
      </c>
      <c r="H1848" t="s">
        <v>433</v>
      </c>
      <c r="I1848" t="s">
        <v>434</v>
      </c>
      <c r="J1848" t="s">
        <v>435</v>
      </c>
    </row>
    <row r="1849" spans="1:11">
      <c r="A1849" t="s">
        <v>494</v>
      </c>
      <c r="B1849" s="2">
        <v>484178.43589999998</v>
      </c>
      <c r="C1849" t="s">
        <v>481</v>
      </c>
      <c r="D1849" t="s">
        <v>447</v>
      </c>
      <c r="E1849" t="s">
        <v>431</v>
      </c>
      <c r="F1849" t="s">
        <v>12</v>
      </c>
      <c r="G1849" t="s">
        <v>432</v>
      </c>
      <c r="H1849" t="s">
        <v>433</v>
      </c>
      <c r="I1849" t="s">
        <v>434</v>
      </c>
      <c r="J1849" t="s">
        <v>442</v>
      </c>
      <c r="K1849" t="s">
        <v>443</v>
      </c>
    </row>
    <row r="1850" spans="1:11">
      <c r="A1850" t="s">
        <v>494</v>
      </c>
      <c r="B1850" s="2">
        <v>1018210.1531</v>
      </c>
      <c r="C1850" t="s">
        <v>481</v>
      </c>
      <c r="D1850" t="s">
        <v>447</v>
      </c>
      <c r="E1850" t="s">
        <v>431</v>
      </c>
      <c r="F1850" t="s">
        <v>12</v>
      </c>
      <c r="G1850" t="s">
        <v>432</v>
      </c>
      <c r="H1850" t="s">
        <v>433</v>
      </c>
      <c r="I1850" t="s">
        <v>434</v>
      </c>
      <c r="J1850" t="s">
        <v>442</v>
      </c>
      <c r="K1850" t="s">
        <v>444</v>
      </c>
    </row>
    <row r="1851" spans="1:11">
      <c r="A1851" t="s">
        <v>494</v>
      </c>
      <c r="B1851" s="2">
        <v>1697014.6584999999</v>
      </c>
      <c r="C1851" t="s">
        <v>481</v>
      </c>
      <c r="D1851" t="s">
        <v>447</v>
      </c>
      <c r="E1851" t="s">
        <v>431</v>
      </c>
      <c r="F1851" t="s">
        <v>12</v>
      </c>
      <c r="G1851" t="s">
        <v>432</v>
      </c>
      <c r="H1851" t="s">
        <v>433</v>
      </c>
      <c r="I1851" t="s">
        <v>434</v>
      </c>
      <c r="J1851" t="s">
        <v>442</v>
      </c>
      <c r="K1851" t="s">
        <v>584</v>
      </c>
    </row>
    <row r="1852" spans="1:11">
      <c r="A1852" t="s">
        <v>494</v>
      </c>
      <c r="B1852" s="2">
        <v>59.3459</v>
      </c>
      <c r="C1852" t="s">
        <v>457</v>
      </c>
      <c r="D1852" t="s">
        <v>451</v>
      </c>
      <c r="E1852" t="s">
        <v>431</v>
      </c>
      <c r="F1852" t="s">
        <v>381</v>
      </c>
      <c r="G1852" t="s">
        <v>432</v>
      </c>
      <c r="H1852" t="s">
        <v>433</v>
      </c>
      <c r="I1852" t="s">
        <v>434</v>
      </c>
      <c r="J1852" t="s">
        <v>435</v>
      </c>
    </row>
    <row r="1853" spans="1:11">
      <c r="A1853" t="s">
        <v>494</v>
      </c>
      <c r="B1853" s="2">
        <v>369384.16</v>
      </c>
      <c r="C1853" t="s">
        <v>457</v>
      </c>
      <c r="D1853" t="s">
        <v>451</v>
      </c>
      <c r="E1853" t="s">
        <v>431</v>
      </c>
      <c r="F1853" t="s">
        <v>381</v>
      </c>
      <c r="G1853" t="s">
        <v>432</v>
      </c>
      <c r="H1853" t="s">
        <v>433</v>
      </c>
      <c r="I1853" t="s">
        <v>434</v>
      </c>
      <c r="J1853" t="s">
        <v>442</v>
      </c>
      <c r="K1853" t="s">
        <v>443</v>
      </c>
    </row>
    <row r="1854" spans="1:11">
      <c r="A1854" t="s">
        <v>494</v>
      </c>
      <c r="B1854" s="2">
        <v>779807.98659999995</v>
      </c>
      <c r="C1854" t="s">
        <v>457</v>
      </c>
      <c r="D1854" t="s">
        <v>451</v>
      </c>
      <c r="E1854" t="s">
        <v>431</v>
      </c>
      <c r="F1854" t="s">
        <v>381</v>
      </c>
      <c r="G1854" t="s">
        <v>432</v>
      </c>
      <c r="H1854" t="s">
        <v>433</v>
      </c>
      <c r="I1854" t="s">
        <v>434</v>
      </c>
      <c r="J1854" t="s">
        <v>442</v>
      </c>
      <c r="K1854" t="s">
        <v>444</v>
      </c>
    </row>
    <row r="1855" spans="1:11">
      <c r="A1855" t="s">
        <v>494</v>
      </c>
      <c r="B1855" s="2">
        <v>0</v>
      </c>
      <c r="C1855" t="s">
        <v>436</v>
      </c>
      <c r="D1855" t="s">
        <v>482</v>
      </c>
      <c r="E1855" t="s">
        <v>431</v>
      </c>
      <c r="F1855" t="s">
        <v>483</v>
      </c>
      <c r="G1855" t="s">
        <v>432</v>
      </c>
      <c r="H1855" t="s">
        <v>433</v>
      </c>
      <c r="I1855" t="s">
        <v>434</v>
      </c>
      <c r="J1855" t="s">
        <v>435</v>
      </c>
    </row>
    <row r="1856" spans="1:11">
      <c r="A1856" t="s">
        <v>494</v>
      </c>
      <c r="B1856" s="2">
        <v>0</v>
      </c>
      <c r="C1856" t="s">
        <v>484</v>
      </c>
      <c r="D1856" t="s">
        <v>439</v>
      </c>
      <c r="E1856" t="s">
        <v>431</v>
      </c>
      <c r="F1856" t="s">
        <v>439</v>
      </c>
      <c r="G1856" t="s">
        <v>432</v>
      </c>
      <c r="H1856" t="s">
        <v>433</v>
      </c>
      <c r="I1856" t="s">
        <v>434</v>
      </c>
      <c r="J1856" t="s">
        <v>435</v>
      </c>
    </row>
    <row r="1857" spans="1:11">
      <c r="A1857" t="s">
        <v>494</v>
      </c>
      <c r="B1857" s="2">
        <v>147.15389999999999</v>
      </c>
      <c r="C1857" t="s">
        <v>50</v>
      </c>
      <c r="D1857" t="s">
        <v>469</v>
      </c>
      <c r="E1857" t="s">
        <v>431</v>
      </c>
      <c r="F1857" t="s">
        <v>382</v>
      </c>
      <c r="G1857" t="s">
        <v>432</v>
      </c>
      <c r="H1857" t="s">
        <v>433</v>
      </c>
      <c r="I1857" t="s">
        <v>434</v>
      </c>
      <c r="J1857" t="s">
        <v>435</v>
      </c>
    </row>
    <row r="1858" spans="1:11">
      <c r="A1858" t="s">
        <v>494</v>
      </c>
      <c r="B1858" s="2">
        <v>962442.65119999996</v>
      </c>
      <c r="C1858" t="s">
        <v>50</v>
      </c>
      <c r="D1858" t="s">
        <v>469</v>
      </c>
      <c r="E1858" t="s">
        <v>431</v>
      </c>
      <c r="F1858" t="s">
        <v>382</v>
      </c>
      <c r="G1858" t="s">
        <v>432</v>
      </c>
      <c r="H1858" t="s">
        <v>433</v>
      </c>
      <c r="I1858" t="s">
        <v>434</v>
      </c>
      <c r="J1858" t="s">
        <v>442</v>
      </c>
      <c r="K1858" t="s">
        <v>443</v>
      </c>
    </row>
    <row r="1859" spans="1:11">
      <c r="A1859" t="s">
        <v>494</v>
      </c>
      <c r="B1859" s="2">
        <v>2089593.9709000001</v>
      </c>
      <c r="C1859" t="s">
        <v>50</v>
      </c>
      <c r="D1859" t="s">
        <v>469</v>
      </c>
      <c r="E1859" t="s">
        <v>431</v>
      </c>
      <c r="F1859" t="s">
        <v>382</v>
      </c>
      <c r="G1859" t="s">
        <v>432</v>
      </c>
      <c r="H1859" t="s">
        <v>433</v>
      </c>
      <c r="I1859" t="s">
        <v>434</v>
      </c>
      <c r="J1859" t="s">
        <v>442</v>
      </c>
      <c r="K1859" t="s">
        <v>444</v>
      </c>
    </row>
    <row r="1860" spans="1:11">
      <c r="A1860" t="s">
        <v>494</v>
      </c>
      <c r="B1860" s="2">
        <v>3482654.3547</v>
      </c>
      <c r="C1860" t="s">
        <v>50</v>
      </c>
      <c r="D1860" t="s">
        <v>469</v>
      </c>
      <c r="E1860" t="s">
        <v>431</v>
      </c>
      <c r="F1860" t="s">
        <v>382</v>
      </c>
      <c r="G1860" t="s">
        <v>432</v>
      </c>
      <c r="H1860" t="s">
        <v>433</v>
      </c>
      <c r="I1860" t="s">
        <v>434</v>
      </c>
      <c r="J1860" t="s">
        <v>442</v>
      </c>
      <c r="K1860" t="s">
        <v>584</v>
      </c>
    </row>
    <row r="1861" spans="1:11">
      <c r="A1861" t="s">
        <v>494</v>
      </c>
      <c r="B1861" s="2">
        <v>0</v>
      </c>
      <c r="C1861" t="s">
        <v>466</v>
      </c>
      <c r="D1861" t="s">
        <v>458</v>
      </c>
      <c r="E1861" t="s">
        <v>431</v>
      </c>
      <c r="F1861" t="s">
        <v>458</v>
      </c>
      <c r="G1861" t="s">
        <v>432</v>
      </c>
      <c r="H1861" t="s">
        <v>433</v>
      </c>
      <c r="I1861" t="s">
        <v>434</v>
      </c>
      <c r="J1861" t="s">
        <v>435</v>
      </c>
    </row>
    <row r="1862" spans="1:11">
      <c r="A1862" t="s">
        <v>494</v>
      </c>
      <c r="B1862" s="2">
        <v>62.4694</v>
      </c>
      <c r="C1862" t="s">
        <v>477</v>
      </c>
      <c r="D1862" t="s">
        <v>447</v>
      </c>
      <c r="E1862" t="s">
        <v>431</v>
      </c>
      <c r="F1862" t="s">
        <v>12</v>
      </c>
      <c r="G1862" t="s">
        <v>432</v>
      </c>
      <c r="H1862" t="s">
        <v>433</v>
      </c>
      <c r="I1862" t="s">
        <v>434</v>
      </c>
      <c r="J1862" t="s">
        <v>435</v>
      </c>
    </row>
    <row r="1863" spans="1:11">
      <c r="A1863" t="s">
        <v>494</v>
      </c>
      <c r="B1863" s="2">
        <v>387228.67420000001</v>
      </c>
      <c r="C1863" t="s">
        <v>477</v>
      </c>
      <c r="D1863" t="s">
        <v>447</v>
      </c>
      <c r="E1863" t="s">
        <v>431</v>
      </c>
      <c r="F1863" t="s">
        <v>12</v>
      </c>
      <c r="G1863" t="s">
        <v>432</v>
      </c>
      <c r="H1863" t="s">
        <v>433</v>
      </c>
      <c r="I1863" t="s">
        <v>434</v>
      </c>
      <c r="J1863" t="s">
        <v>442</v>
      </c>
      <c r="K1863" t="s">
        <v>443</v>
      </c>
    </row>
    <row r="1864" spans="1:11">
      <c r="A1864" t="s">
        <v>494</v>
      </c>
      <c r="B1864" s="2">
        <v>815497.01500000001</v>
      </c>
      <c r="C1864" t="s">
        <v>477</v>
      </c>
      <c r="D1864" t="s">
        <v>447</v>
      </c>
      <c r="E1864" t="s">
        <v>431</v>
      </c>
      <c r="F1864" t="s">
        <v>12</v>
      </c>
      <c r="G1864" t="s">
        <v>432</v>
      </c>
      <c r="H1864" t="s">
        <v>433</v>
      </c>
      <c r="I1864" t="s">
        <v>434</v>
      </c>
      <c r="J1864" t="s">
        <v>442</v>
      </c>
      <c r="K1864" t="s">
        <v>444</v>
      </c>
    </row>
    <row r="1865" spans="1:11">
      <c r="A1865" t="s">
        <v>494</v>
      </c>
      <c r="B1865" s="2">
        <v>1359163.9550999999</v>
      </c>
      <c r="C1865" t="s">
        <v>477</v>
      </c>
      <c r="D1865" t="s">
        <v>447</v>
      </c>
      <c r="E1865" t="s">
        <v>431</v>
      </c>
      <c r="F1865" t="s">
        <v>12</v>
      </c>
      <c r="G1865" t="s">
        <v>432</v>
      </c>
      <c r="H1865" t="s">
        <v>433</v>
      </c>
      <c r="I1865" t="s">
        <v>434</v>
      </c>
      <c r="J1865" t="s">
        <v>442</v>
      </c>
      <c r="K1865" t="s">
        <v>584</v>
      </c>
    </row>
    <row r="1866" spans="1:11">
      <c r="A1866" t="s">
        <v>494</v>
      </c>
      <c r="B1866" s="2">
        <v>68.082099999999997</v>
      </c>
      <c r="C1866" t="s">
        <v>472</v>
      </c>
      <c r="D1866" t="s">
        <v>451</v>
      </c>
      <c r="E1866" t="s">
        <v>431</v>
      </c>
      <c r="F1866" t="s">
        <v>381</v>
      </c>
      <c r="G1866" t="s">
        <v>432</v>
      </c>
      <c r="H1866" t="s">
        <v>433</v>
      </c>
      <c r="I1866" t="s">
        <v>434</v>
      </c>
      <c r="J1866" t="s">
        <v>435</v>
      </c>
    </row>
    <row r="1867" spans="1:11">
      <c r="A1867" t="s">
        <v>494</v>
      </c>
      <c r="B1867" s="2">
        <v>422326.9596</v>
      </c>
      <c r="C1867" t="s">
        <v>472</v>
      </c>
      <c r="D1867" t="s">
        <v>451</v>
      </c>
      <c r="E1867" t="s">
        <v>431</v>
      </c>
      <c r="F1867" t="s">
        <v>381</v>
      </c>
      <c r="G1867" t="s">
        <v>432</v>
      </c>
      <c r="H1867" t="s">
        <v>433</v>
      </c>
      <c r="I1867" t="s">
        <v>434</v>
      </c>
      <c r="J1867" t="s">
        <v>442</v>
      </c>
      <c r="K1867" t="s">
        <v>443</v>
      </c>
    </row>
    <row r="1868" spans="1:11">
      <c r="A1868" t="s">
        <v>494</v>
      </c>
      <c r="B1868" s="2">
        <v>888171.99049999996</v>
      </c>
      <c r="C1868" t="s">
        <v>472</v>
      </c>
      <c r="D1868" t="s">
        <v>451</v>
      </c>
      <c r="E1868" t="s">
        <v>431</v>
      </c>
      <c r="F1868" t="s">
        <v>381</v>
      </c>
      <c r="G1868" t="s">
        <v>432</v>
      </c>
      <c r="H1868" t="s">
        <v>433</v>
      </c>
      <c r="I1868" t="s">
        <v>434</v>
      </c>
      <c r="J1868" t="s">
        <v>442</v>
      </c>
      <c r="K1868" t="s">
        <v>444</v>
      </c>
    </row>
    <row r="1869" spans="1:11">
      <c r="A1869" t="s">
        <v>494</v>
      </c>
      <c r="B1869" s="2">
        <v>0</v>
      </c>
      <c r="C1869" t="s">
        <v>511</v>
      </c>
      <c r="D1869" t="s">
        <v>458</v>
      </c>
      <c r="E1869" t="s">
        <v>431</v>
      </c>
      <c r="F1869" t="s">
        <v>458</v>
      </c>
      <c r="G1869" t="s">
        <v>432</v>
      </c>
      <c r="H1869" t="s">
        <v>433</v>
      </c>
      <c r="I1869" t="s">
        <v>434</v>
      </c>
      <c r="J1869" t="s">
        <v>435</v>
      </c>
    </row>
    <row r="1870" spans="1:11">
      <c r="A1870" t="s">
        <v>494</v>
      </c>
      <c r="B1870" s="2">
        <v>0</v>
      </c>
      <c r="C1870" t="s">
        <v>455</v>
      </c>
      <c r="D1870" t="s">
        <v>458</v>
      </c>
      <c r="E1870" t="s">
        <v>431</v>
      </c>
      <c r="F1870" t="s">
        <v>458</v>
      </c>
      <c r="G1870" t="s">
        <v>432</v>
      </c>
      <c r="H1870" t="s">
        <v>433</v>
      </c>
      <c r="I1870" t="s">
        <v>434</v>
      </c>
      <c r="J1870" t="s">
        <v>435</v>
      </c>
    </row>
    <row r="1871" spans="1:11">
      <c r="A1871" t="s">
        <v>494</v>
      </c>
      <c r="B1871" s="2">
        <v>0</v>
      </c>
      <c r="C1871" t="s">
        <v>50</v>
      </c>
      <c r="D1871" t="s">
        <v>458</v>
      </c>
      <c r="E1871" t="s">
        <v>431</v>
      </c>
      <c r="F1871" t="s">
        <v>458</v>
      </c>
      <c r="G1871" t="s">
        <v>432</v>
      </c>
      <c r="H1871" t="s">
        <v>433</v>
      </c>
      <c r="I1871" t="s">
        <v>434</v>
      </c>
      <c r="J1871" t="s">
        <v>435</v>
      </c>
    </row>
    <row r="1872" spans="1:11">
      <c r="A1872" t="s">
        <v>494</v>
      </c>
      <c r="B1872" s="2">
        <v>0</v>
      </c>
      <c r="C1872" t="s">
        <v>445</v>
      </c>
      <c r="D1872" t="s">
        <v>430</v>
      </c>
      <c r="E1872" t="s">
        <v>431</v>
      </c>
      <c r="F1872" t="s">
        <v>430</v>
      </c>
      <c r="G1872" t="s">
        <v>432</v>
      </c>
      <c r="H1872" t="s">
        <v>433</v>
      </c>
      <c r="I1872" t="s">
        <v>434</v>
      </c>
      <c r="J1872" t="s">
        <v>435</v>
      </c>
    </row>
    <row r="1873" spans="1:11">
      <c r="A1873" t="s">
        <v>494</v>
      </c>
      <c r="B1873" s="2">
        <v>0</v>
      </c>
      <c r="C1873" t="s">
        <v>50</v>
      </c>
      <c r="D1873" t="s">
        <v>430</v>
      </c>
      <c r="E1873" t="s">
        <v>431</v>
      </c>
      <c r="F1873" t="s">
        <v>430</v>
      </c>
      <c r="G1873" t="s">
        <v>432</v>
      </c>
      <c r="H1873" t="s">
        <v>433</v>
      </c>
      <c r="I1873" t="s">
        <v>434</v>
      </c>
      <c r="J1873" t="s">
        <v>435</v>
      </c>
    </row>
    <row r="1874" spans="1:11">
      <c r="A1874" t="s">
        <v>494</v>
      </c>
      <c r="B1874" s="2">
        <v>0</v>
      </c>
      <c r="C1874" t="s">
        <v>429</v>
      </c>
      <c r="D1874" t="s">
        <v>439</v>
      </c>
      <c r="E1874" t="s">
        <v>431</v>
      </c>
      <c r="F1874" t="s">
        <v>439</v>
      </c>
      <c r="G1874" t="s">
        <v>432</v>
      </c>
      <c r="H1874" t="s">
        <v>433</v>
      </c>
      <c r="I1874" t="s">
        <v>434</v>
      </c>
      <c r="J1874" t="s">
        <v>435</v>
      </c>
    </row>
    <row r="1875" spans="1:11">
      <c r="A1875" t="s">
        <v>494</v>
      </c>
      <c r="B1875" s="2">
        <v>0</v>
      </c>
      <c r="C1875" t="s">
        <v>511</v>
      </c>
      <c r="D1875" t="s">
        <v>430</v>
      </c>
      <c r="E1875" t="s">
        <v>431</v>
      </c>
      <c r="F1875" t="s">
        <v>430</v>
      </c>
      <c r="G1875" t="s">
        <v>432</v>
      </c>
      <c r="H1875" t="s">
        <v>433</v>
      </c>
      <c r="I1875" t="s">
        <v>434</v>
      </c>
      <c r="J1875" t="s">
        <v>435</v>
      </c>
    </row>
    <row r="1876" spans="1:11">
      <c r="A1876" t="s">
        <v>494</v>
      </c>
      <c r="B1876" s="2">
        <v>147.15389999999999</v>
      </c>
      <c r="C1876" t="s">
        <v>463</v>
      </c>
      <c r="D1876" t="s">
        <v>469</v>
      </c>
      <c r="E1876" t="s">
        <v>431</v>
      </c>
      <c r="F1876" t="s">
        <v>382</v>
      </c>
      <c r="G1876" t="s">
        <v>432</v>
      </c>
      <c r="H1876" t="s">
        <v>433</v>
      </c>
      <c r="I1876" t="s">
        <v>434</v>
      </c>
      <c r="J1876" t="s">
        <v>435</v>
      </c>
    </row>
    <row r="1877" spans="1:11">
      <c r="A1877" t="s">
        <v>494</v>
      </c>
      <c r="B1877" s="2">
        <v>962442.65119999996</v>
      </c>
      <c r="C1877" t="s">
        <v>463</v>
      </c>
      <c r="D1877" t="s">
        <v>469</v>
      </c>
      <c r="E1877" t="s">
        <v>431</v>
      </c>
      <c r="F1877" t="s">
        <v>382</v>
      </c>
      <c r="G1877" t="s">
        <v>432</v>
      </c>
      <c r="H1877" t="s">
        <v>433</v>
      </c>
      <c r="I1877" t="s">
        <v>434</v>
      </c>
      <c r="J1877" t="s">
        <v>442</v>
      </c>
      <c r="K1877" t="s">
        <v>443</v>
      </c>
    </row>
    <row r="1878" spans="1:11">
      <c r="A1878" t="s">
        <v>494</v>
      </c>
      <c r="B1878" s="2">
        <v>2089593.9709000001</v>
      </c>
      <c r="C1878" t="s">
        <v>463</v>
      </c>
      <c r="D1878" t="s">
        <v>469</v>
      </c>
      <c r="E1878" t="s">
        <v>431</v>
      </c>
      <c r="F1878" t="s">
        <v>382</v>
      </c>
      <c r="G1878" t="s">
        <v>432</v>
      </c>
      <c r="H1878" t="s">
        <v>433</v>
      </c>
      <c r="I1878" t="s">
        <v>434</v>
      </c>
      <c r="J1878" t="s">
        <v>442</v>
      </c>
      <c r="K1878" t="s">
        <v>444</v>
      </c>
    </row>
    <row r="1879" spans="1:11">
      <c r="A1879" t="s">
        <v>494</v>
      </c>
      <c r="B1879" s="2">
        <v>3482654.3547</v>
      </c>
      <c r="C1879" t="s">
        <v>463</v>
      </c>
      <c r="D1879" t="s">
        <v>469</v>
      </c>
      <c r="E1879" t="s">
        <v>431</v>
      </c>
      <c r="F1879" t="s">
        <v>382</v>
      </c>
      <c r="G1879" t="s">
        <v>432</v>
      </c>
      <c r="H1879" t="s">
        <v>433</v>
      </c>
      <c r="I1879" t="s">
        <v>434</v>
      </c>
      <c r="J1879" t="s">
        <v>442</v>
      </c>
      <c r="K1879" t="s">
        <v>584</v>
      </c>
    </row>
    <row r="1880" spans="1:11">
      <c r="A1880" t="s">
        <v>494</v>
      </c>
      <c r="B1880" s="2">
        <v>0</v>
      </c>
      <c r="C1880" t="s">
        <v>472</v>
      </c>
      <c r="D1880" t="s">
        <v>430</v>
      </c>
      <c r="E1880" t="s">
        <v>431</v>
      </c>
      <c r="F1880" t="s">
        <v>430</v>
      </c>
      <c r="G1880" t="s">
        <v>432</v>
      </c>
      <c r="H1880" t="s">
        <v>433</v>
      </c>
      <c r="I1880" t="s">
        <v>434</v>
      </c>
      <c r="J1880" t="s">
        <v>435</v>
      </c>
    </row>
    <row r="1881" spans="1:11">
      <c r="A1881" t="s">
        <v>494</v>
      </c>
      <c r="B1881" s="2">
        <v>89.765799999999999</v>
      </c>
      <c r="C1881" t="s">
        <v>477</v>
      </c>
      <c r="D1881" t="s">
        <v>440</v>
      </c>
      <c r="E1881" t="s">
        <v>431</v>
      </c>
      <c r="F1881" t="s">
        <v>441</v>
      </c>
      <c r="G1881" t="s">
        <v>432</v>
      </c>
      <c r="H1881" t="s">
        <v>433</v>
      </c>
      <c r="I1881" t="s">
        <v>434</v>
      </c>
      <c r="J1881" t="s">
        <v>435</v>
      </c>
    </row>
    <row r="1882" spans="1:11">
      <c r="A1882" t="s">
        <v>494</v>
      </c>
      <c r="B1882" s="2">
        <v>558089.21869999997</v>
      </c>
      <c r="C1882" t="s">
        <v>477</v>
      </c>
      <c r="D1882" t="s">
        <v>440</v>
      </c>
      <c r="E1882" t="s">
        <v>431</v>
      </c>
      <c r="F1882" t="s">
        <v>441</v>
      </c>
      <c r="G1882" t="s">
        <v>432</v>
      </c>
      <c r="H1882" t="s">
        <v>433</v>
      </c>
      <c r="I1882" t="s">
        <v>434</v>
      </c>
      <c r="J1882" t="s">
        <v>442</v>
      </c>
      <c r="K1882" t="s">
        <v>443</v>
      </c>
    </row>
    <row r="1883" spans="1:11">
      <c r="A1883" t="s">
        <v>494</v>
      </c>
      <c r="B1883" s="2">
        <v>1174071.2561999999</v>
      </c>
      <c r="C1883" t="s">
        <v>477</v>
      </c>
      <c r="D1883" t="s">
        <v>440</v>
      </c>
      <c r="E1883" t="s">
        <v>431</v>
      </c>
      <c r="F1883" t="s">
        <v>441</v>
      </c>
      <c r="G1883" t="s">
        <v>432</v>
      </c>
      <c r="H1883" t="s">
        <v>433</v>
      </c>
      <c r="I1883" t="s">
        <v>434</v>
      </c>
      <c r="J1883" t="s">
        <v>442</v>
      </c>
      <c r="K1883" t="s">
        <v>444</v>
      </c>
    </row>
    <row r="1884" spans="1:11">
      <c r="A1884" t="s">
        <v>494</v>
      </c>
      <c r="B1884" s="2">
        <v>1955325.5448</v>
      </c>
      <c r="C1884" t="s">
        <v>477</v>
      </c>
      <c r="D1884" t="s">
        <v>440</v>
      </c>
      <c r="E1884" t="s">
        <v>431</v>
      </c>
      <c r="F1884" t="s">
        <v>441</v>
      </c>
      <c r="G1884" t="s">
        <v>432</v>
      </c>
      <c r="H1884" t="s">
        <v>433</v>
      </c>
      <c r="I1884" t="s">
        <v>434</v>
      </c>
      <c r="J1884" t="s">
        <v>442</v>
      </c>
      <c r="K1884" t="s">
        <v>584</v>
      </c>
    </row>
    <row r="1885" spans="1:11">
      <c r="A1885" t="s">
        <v>494</v>
      </c>
      <c r="B1885" s="2">
        <v>68.852099999999993</v>
      </c>
      <c r="C1885" t="s">
        <v>466</v>
      </c>
      <c r="D1885" t="s">
        <v>447</v>
      </c>
      <c r="E1885" t="s">
        <v>431</v>
      </c>
      <c r="F1885" t="s">
        <v>12</v>
      </c>
      <c r="G1885" t="s">
        <v>432</v>
      </c>
      <c r="H1885" t="s">
        <v>433</v>
      </c>
      <c r="I1885" t="s">
        <v>434</v>
      </c>
      <c r="J1885" t="s">
        <v>435</v>
      </c>
    </row>
    <row r="1886" spans="1:11">
      <c r="A1886" t="s">
        <v>494</v>
      </c>
      <c r="B1886" s="2">
        <v>427446.73269999999</v>
      </c>
      <c r="C1886" t="s">
        <v>466</v>
      </c>
      <c r="D1886" t="s">
        <v>447</v>
      </c>
      <c r="E1886" t="s">
        <v>431</v>
      </c>
      <c r="F1886" t="s">
        <v>12</v>
      </c>
      <c r="G1886" t="s">
        <v>432</v>
      </c>
      <c r="H1886" t="s">
        <v>433</v>
      </c>
      <c r="I1886" t="s">
        <v>434</v>
      </c>
      <c r="J1886" t="s">
        <v>442</v>
      </c>
      <c r="K1886" t="s">
        <v>443</v>
      </c>
    </row>
    <row r="1887" spans="1:11">
      <c r="A1887" t="s">
        <v>494</v>
      </c>
      <c r="B1887" s="2">
        <v>900781.299</v>
      </c>
      <c r="C1887" t="s">
        <v>466</v>
      </c>
      <c r="D1887" t="s">
        <v>447</v>
      </c>
      <c r="E1887" t="s">
        <v>431</v>
      </c>
      <c r="F1887" t="s">
        <v>12</v>
      </c>
      <c r="G1887" t="s">
        <v>432</v>
      </c>
      <c r="H1887" t="s">
        <v>433</v>
      </c>
      <c r="I1887" t="s">
        <v>434</v>
      </c>
      <c r="J1887" t="s">
        <v>442</v>
      </c>
      <c r="K1887" t="s">
        <v>444</v>
      </c>
    </row>
    <row r="1888" spans="1:11">
      <c r="A1888" t="s">
        <v>494</v>
      </c>
      <c r="B1888" s="2">
        <v>1501302.165</v>
      </c>
      <c r="C1888" t="s">
        <v>466</v>
      </c>
      <c r="D1888" t="s">
        <v>447</v>
      </c>
      <c r="E1888" t="s">
        <v>431</v>
      </c>
      <c r="F1888" t="s">
        <v>12</v>
      </c>
      <c r="G1888" t="s">
        <v>432</v>
      </c>
      <c r="H1888" t="s">
        <v>433</v>
      </c>
      <c r="I1888" t="s">
        <v>434</v>
      </c>
      <c r="J1888" t="s">
        <v>442</v>
      </c>
      <c r="K1888" t="s">
        <v>584</v>
      </c>
    </row>
    <row r="1889" spans="1:11">
      <c r="A1889" t="s">
        <v>494</v>
      </c>
      <c r="B1889" s="2">
        <v>0</v>
      </c>
      <c r="C1889" t="s">
        <v>485</v>
      </c>
      <c r="D1889" t="s">
        <v>439</v>
      </c>
      <c r="E1889" t="s">
        <v>431</v>
      </c>
      <c r="F1889" t="s">
        <v>439</v>
      </c>
      <c r="G1889" t="s">
        <v>432</v>
      </c>
      <c r="H1889" t="s">
        <v>433</v>
      </c>
      <c r="I1889" t="s">
        <v>434</v>
      </c>
      <c r="J1889" t="s">
        <v>435</v>
      </c>
    </row>
    <row r="1890" spans="1:11">
      <c r="A1890" t="s">
        <v>494</v>
      </c>
      <c r="B1890" s="2">
        <v>0</v>
      </c>
      <c r="C1890" t="s">
        <v>472</v>
      </c>
      <c r="D1890" t="s">
        <v>458</v>
      </c>
      <c r="E1890" t="s">
        <v>431</v>
      </c>
      <c r="F1890" t="s">
        <v>458</v>
      </c>
      <c r="G1890" t="s">
        <v>432</v>
      </c>
      <c r="H1890" t="s">
        <v>433</v>
      </c>
      <c r="I1890" t="s">
        <v>434</v>
      </c>
      <c r="J1890" t="s">
        <v>435</v>
      </c>
    </row>
    <row r="1891" spans="1:11">
      <c r="A1891" t="s">
        <v>494</v>
      </c>
      <c r="B1891" s="2">
        <v>0</v>
      </c>
      <c r="C1891" t="s">
        <v>481</v>
      </c>
      <c r="D1891" t="s">
        <v>458</v>
      </c>
      <c r="E1891" t="s">
        <v>431</v>
      </c>
      <c r="F1891" t="s">
        <v>458</v>
      </c>
      <c r="G1891" t="s">
        <v>432</v>
      </c>
      <c r="H1891" t="s">
        <v>433</v>
      </c>
      <c r="I1891" t="s">
        <v>434</v>
      </c>
      <c r="J1891" t="s">
        <v>435</v>
      </c>
    </row>
    <row r="1892" spans="1:11">
      <c r="A1892" t="s">
        <v>494</v>
      </c>
      <c r="B1892" s="2">
        <v>107.6918</v>
      </c>
      <c r="C1892" t="s">
        <v>472</v>
      </c>
      <c r="D1892" t="s">
        <v>440</v>
      </c>
      <c r="E1892" t="s">
        <v>431</v>
      </c>
      <c r="F1892" t="s">
        <v>441</v>
      </c>
      <c r="G1892" t="s">
        <v>432</v>
      </c>
      <c r="H1892" t="s">
        <v>433</v>
      </c>
      <c r="I1892" t="s">
        <v>434</v>
      </c>
      <c r="J1892" t="s">
        <v>435</v>
      </c>
    </row>
    <row r="1893" spans="1:11">
      <c r="A1893" t="s">
        <v>494</v>
      </c>
      <c r="B1893" s="2">
        <v>669705.70440000005</v>
      </c>
      <c r="C1893" t="s">
        <v>472</v>
      </c>
      <c r="D1893" t="s">
        <v>440</v>
      </c>
      <c r="E1893" t="s">
        <v>431</v>
      </c>
      <c r="F1893" t="s">
        <v>441</v>
      </c>
      <c r="G1893" t="s">
        <v>432</v>
      </c>
      <c r="H1893" t="s">
        <v>433</v>
      </c>
      <c r="I1893" t="s">
        <v>434</v>
      </c>
      <c r="J1893" t="s">
        <v>442</v>
      </c>
      <c r="K1893" t="s">
        <v>443</v>
      </c>
    </row>
    <row r="1894" spans="1:11">
      <c r="A1894" t="s">
        <v>494</v>
      </c>
      <c r="B1894" s="2">
        <v>1407835.7503</v>
      </c>
      <c r="C1894" t="s">
        <v>472</v>
      </c>
      <c r="D1894" t="s">
        <v>440</v>
      </c>
      <c r="E1894" t="s">
        <v>431</v>
      </c>
      <c r="F1894" t="s">
        <v>441</v>
      </c>
      <c r="G1894" t="s">
        <v>432</v>
      </c>
      <c r="H1894" t="s">
        <v>433</v>
      </c>
      <c r="I1894" t="s">
        <v>434</v>
      </c>
      <c r="J1894" t="s">
        <v>442</v>
      </c>
      <c r="K1894" t="s">
        <v>444</v>
      </c>
    </row>
    <row r="1895" spans="1:11">
      <c r="A1895" t="s">
        <v>494</v>
      </c>
      <c r="B1895" s="2">
        <v>2346390.6537000001</v>
      </c>
      <c r="C1895" t="s">
        <v>472</v>
      </c>
      <c r="D1895" t="s">
        <v>440</v>
      </c>
      <c r="E1895" t="s">
        <v>431</v>
      </c>
      <c r="F1895" t="s">
        <v>441</v>
      </c>
      <c r="G1895" t="s">
        <v>432</v>
      </c>
      <c r="H1895" t="s">
        <v>433</v>
      </c>
      <c r="I1895" t="s">
        <v>434</v>
      </c>
      <c r="J1895" t="s">
        <v>442</v>
      </c>
      <c r="K1895" t="s">
        <v>584</v>
      </c>
    </row>
    <row r="1896" spans="1:11">
      <c r="A1896" t="s">
        <v>494</v>
      </c>
      <c r="B1896" s="2">
        <v>142.8783</v>
      </c>
      <c r="C1896" t="s">
        <v>454</v>
      </c>
      <c r="D1896" t="s">
        <v>469</v>
      </c>
      <c r="E1896" t="s">
        <v>431</v>
      </c>
      <c r="F1896" t="s">
        <v>382</v>
      </c>
      <c r="G1896" t="s">
        <v>432</v>
      </c>
      <c r="H1896" t="s">
        <v>433</v>
      </c>
      <c r="I1896" t="s">
        <v>434</v>
      </c>
      <c r="J1896" t="s">
        <v>435</v>
      </c>
    </row>
    <row r="1897" spans="1:11">
      <c r="A1897" t="s">
        <v>494</v>
      </c>
      <c r="B1897" s="2">
        <v>932375.86699999997</v>
      </c>
      <c r="C1897" t="s">
        <v>454</v>
      </c>
      <c r="D1897" t="s">
        <v>469</v>
      </c>
      <c r="E1897" t="s">
        <v>431</v>
      </c>
      <c r="F1897" t="s">
        <v>382</v>
      </c>
      <c r="G1897" t="s">
        <v>432</v>
      </c>
      <c r="H1897" t="s">
        <v>433</v>
      </c>
      <c r="I1897" t="s">
        <v>434</v>
      </c>
      <c r="J1897" t="s">
        <v>442</v>
      </c>
      <c r="K1897" t="s">
        <v>443</v>
      </c>
    </row>
    <row r="1898" spans="1:11">
      <c r="A1898" t="s">
        <v>494</v>
      </c>
      <c r="B1898" s="2">
        <v>2023213.4645</v>
      </c>
      <c r="C1898" t="s">
        <v>454</v>
      </c>
      <c r="D1898" t="s">
        <v>469</v>
      </c>
      <c r="E1898" t="s">
        <v>431</v>
      </c>
      <c r="F1898" t="s">
        <v>382</v>
      </c>
      <c r="G1898" t="s">
        <v>432</v>
      </c>
      <c r="H1898" t="s">
        <v>433</v>
      </c>
      <c r="I1898" t="s">
        <v>434</v>
      </c>
      <c r="J1898" t="s">
        <v>442</v>
      </c>
      <c r="K1898" t="s">
        <v>444</v>
      </c>
    </row>
    <row r="1899" spans="1:11">
      <c r="A1899" t="s">
        <v>494</v>
      </c>
      <c r="B1899" s="2">
        <v>3372022.4408</v>
      </c>
      <c r="C1899" t="s">
        <v>454</v>
      </c>
      <c r="D1899" t="s">
        <v>469</v>
      </c>
      <c r="E1899" t="s">
        <v>431</v>
      </c>
      <c r="F1899" t="s">
        <v>382</v>
      </c>
      <c r="G1899" t="s">
        <v>432</v>
      </c>
      <c r="H1899" t="s">
        <v>433</v>
      </c>
      <c r="I1899" t="s">
        <v>434</v>
      </c>
      <c r="J1899" t="s">
        <v>442</v>
      </c>
      <c r="K1899" t="s">
        <v>584</v>
      </c>
    </row>
    <row r="1900" spans="1:11">
      <c r="A1900" t="s">
        <v>494</v>
      </c>
      <c r="B1900" s="2">
        <v>0</v>
      </c>
      <c r="C1900" t="s">
        <v>461</v>
      </c>
      <c r="D1900" t="s">
        <v>439</v>
      </c>
      <c r="E1900" t="s">
        <v>431</v>
      </c>
      <c r="F1900" t="s">
        <v>439</v>
      </c>
      <c r="G1900" t="s">
        <v>432</v>
      </c>
      <c r="H1900" t="s">
        <v>433</v>
      </c>
      <c r="I1900" t="s">
        <v>434</v>
      </c>
      <c r="J1900" t="s">
        <v>435</v>
      </c>
    </row>
    <row r="1901" spans="1:11">
      <c r="A1901" t="s">
        <v>494</v>
      </c>
      <c r="B1901" s="2">
        <v>74.42</v>
      </c>
      <c r="C1901" t="s">
        <v>50</v>
      </c>
      <c r="D1901" t="s">
        <v>447</v>
      </c>
      <c r="E1901" t="s">
        <v>431</v>
      </c>
      <c r="F1901" t="s">
        <v>12</v>
      </c>
      <c r="G1901" t="s">
        <v>432</v>
      </c>
      <c r="H1901" t="s">
        <v>433</v>
      </c>
      <c r="I1901" t="s">
        <v>434</v>
      </c>
      <c r="J1901" t="s">
        <v>435</v>
      </c>
    </row>
    <row r="1902" spans="1:11">
      <c r="A1902" t="s">
        <v>494</v>
      </c>
      <c r="B1902" s="2">
        <v>461635.13789999997</v>
      </c>
      <c r="C1902" t="s">
        <v>50</v>
      </c>
      <c r="D1902" t="s">
        <v>447</v>
      </c>
      <c r="E1902" t="s">
        <v>431</v>
      </c>
      <c r="F1902" t="s">
        <v>12</v>
      </c>
      <c r="G1902" t="s">
        <v>432</v>
      </c>
      <c r="H1902" t="s">
        <v>433</v>
      </c>
      <c r="I1902" t="s">
        <v>434</v>
      </c>
      <c r="J1902" t="s">
        <v>442</v>
      </c>
      <c r="K1902" t="s">
        <v>443</v>
      </c>
    </row>
    <row r="1903" spans="1:11">
      <c r="A1903" t="s">
        <v>494</v>
      </c>
      <c r="B1903" s="2">
        <v>970916.75840000005</v>
      </c>
      <c r="C1903" t="s">
        <v>50</v>
      </c>
      <c r="D1903" t="s">
        <v>447</v>
      </c>
      <c r="E1903" t="s">
        <v>431</v>
      </c>
      <c r="F1903" t="s">
        <v>12</v>
      </c>
      <c r="G1903" t="s">
        <v>432</v>
      </c>
      <c r="H1903" t="s">
        <v>433</v>
      </c>
      <c r="I1903" t="s">
        <v>434</v>
      </c>
      <c r="J1903" t="s">
        <v>442</v>
      </c>
      <c r="K1903" t="s">
        <v>444</v>
      </c>
    </row>
    <row r="1904" spans="1:11">
      <c r="A1904" t="s">
        <v>494</v>
      </c>
      <c r="B1904" s="2">
        <v>1618194.5973</v>
      </c>
      <c r="C1904" t="s">
        <v>50</v>
      </c>
      <c r="D1904" t="s">
        <v>447</v>
      </c>
      <c r="E1904" t="s">
        <v>431</v>
      </c>
      <c r="F1904" t="s">
        <v>12</v>
      </c>
      <c r="G1904" t="s">
        <v>432</v>
      </c>
      <c r="H1904" t="s">
        <v>433</v>
      </c>
      <c r="I1904" t="s">
        <v>434</v>
      </c>
      <c r="J1904" t="s">
        <v>442</v>
      </c>
      <c r="K1904" t="s">
        <v>584</v>
      </c>
    </row>
    <row r="1905" spans="1:11">
      <c r="A1905" t="s">
        <v>494</v>
      </c>
      <c r="B1905" s="2">
        <v>89.765799999999999</v>
      </c>
      <c r="C1905" t="s">
        <v>453</v>
      </c>
      <c r="D1905" t="s">
        <v>440</v>
      </c>
      <c r="E1905" t="s">
        <v>431</v>
      </c>
      <c r="F1905" t="s">
        <v>441</v>
      </c>
      <c r="G1905" t="s">
        <v>432</v>
      </c>
      <c r="H1905" t="s">
        <v>433</v>
      </c>
      <c r="I1905" t="s">
        <v>434</v>
      </c>
      <c r="J1905" t="s">
        <v>435</v>
      </c>
    </row>
    <row r="1906" spans="1:11">
      <c r="A1906" t="s">
        <v>494</v>
      </c>
      <c r="B1906" s="2">
        <v>558089.21869999997</v>
      </c>
      <c r="C1906" t="s">
        <v>453</v>
      </c>
      <c r="D1906" t="s">
        <v>440</v>
      </c>
      <c r="E1906" t="s">
        <v>431</v>
      </c>
      <c r="F1906" t="s">
        <v>441</v>
      </c>
      <c r="G1906" t="s">
        <v>432</v>
      </c>
      <c r="H1906" t="s">
        <v>433</v>
      </c>
      <c r="I1906" t="s">
        <v>434</v>
      </c>
      <c r="J1906" t="s">
        <v>442</v>
      </c>
      <c r="K1906" t="s">
        <v>443</v>
      </c>
    </row>
    <row r="1907" spans="1:11">
      <c r="A1907" t="s">
        <v>494</v>
      </c>
      <c r="B1907" s="2">
        <v>1173195.3269</v>
      </c>
      <c r="C1907" t="s">
        <v>453</v>
      </c>
      <c r="D1907" t="s">
        <v>440</v>
      </c>
      <c r="E1907" t="s">
        <v>431</v>
      </c>
      <c r="F1907" t="s">
        <v>441</v>
      </c>
      <c r="G1907" t="s">
        <v>432</v>
      </c>
      <c r="H1907" t="s">
        <v>433</v>
      </c>
      <c r="I1907" t="s">
        <v>434</v>
      </c>
      <c r="J1907" t="s">
        <v>442</v>
      </c>
      <c r="K1907" t="s">
        <v>444</v>
      </c>
    </row>
    <row r="1908" spans="1:11">
      <c r="A1908" t="s">
        <v>494</v>
      </c>
      <c r="B1908" s="2">
        <v>1955325.5448</v>
      </c>
      <c r="C1908" t="s">
        <v>453</v>
      </c>
      <c r="D1908" t="s">
        <v>440</v>
      </c>
      <c r="E1908" t="s">
        <v>431</v>
      </c>
      <c r="F1908" t="s">
        <v>441</v>
      </c>
      <c r="G1908" t="s">
        <v>432</v>
      </c>
      <c r="H1908" t="s">
        <v>433</v>
      </c>
      <c r="I1908" t="s">
        <v>434</v>
      </c>
      <c r="J1908" t="s">
        <v>442</v>
      </c>
      <c r="K1908" t="s">
        <v>584</v>
      </c>
    </row>
    <row r="1909" spans="1:11">
      <c r="A1909" t="s">
        <v>494</v>
      </c>
      <c r="B1909" s="2">
        <v>0</v>
      </c>
      <c r="C1909" t="s">
        <v>436</v>
      </c>
      <c r="D1909" t="s">
        <v>486</v>
      </c>
      <c r="E1909" t="s">
        <v>431</v>
      </c>
      <c r="F1909" t="s">
        <v>487</v>
      </c>
      <c r="G1909" t="s">
        <v>432</v>
      </c>
      <c r="H1909" t="s">
        <v>433</v>
      </c>
      <c r="I1909" t="s">
        <v>434</v>
      </c>
      <c r="J1909" t="s">
        <v>435</v>
      </c>
    </row>
    <row r="1910" spans="1:11">
      <c r="A1910" t="s">
        <v>494</v>
      </c>
      <c r="B1910" s="2">
        <v>62.4694</v>
      </c>
      <c r="C1910" t="s">
        <v>449</v>
      </c>
      <c r="D1910" t="s">
        <v>447</v>
      </c>
      <c r="E1910" t="s">
        <v>431</v>
      </c>
      <c r="F1910" t="s">
        <v>12</v>
      </c>
      <c r="G1910" t="s">
        <v>432</v>
      </c>
      <c r="H1910" t="s">
        <v>433</v>
      </c>
      <c r="I1910" t="s">
        <v>434</v>
      </c>
      <c r="J1910" t="s">
        <v>435</v>
      </c>
    </row>
    <row r="1911" spans="1:11">
      <c r="A1911" t="s">
        <v>494</v>
      </c>
      <c r="B1911" s="2">
        <v>387228.67420000001</v>
      </c>
      <c r="C1911" t="s">
        <v>449</v>
      </c>
      <c r="D1911" t="s">
        <v>447</v>
      </c>
      <c r="E1911" t="s">
        <v>431</v>
      </c>
      <c r="F1911" t="s">
        <v>12</v>
      </c>
      <c r="G1911" t="s">
        <v>432</v>
      </c>
      <c r="H1911" t="s">
        <v>433</v>
      </c>
      <c r="I1911" t="s">
        <v>434</v>
      </c>
      <c r="J1911" t="s">
        <v>442</v>
      </c>
      <c r="K1911" t="s">
        <v>443</v>
      </c>
    </row>
    <row r="1912" spans="1:11">
      <c r="A1912" t="s">
        <v>494</v>
      </c>
      <c r="B1912" s="2">
        <v>815497.01500000001</v>
      </c>
      <c r="C1912" t="s">
        <v>449</v>
      </c>
      <c r="D1912" t="s">
        <v>447</v>
      </c>
      <c r="E1912" t="s">
        <v>431</v>
      </c>
      <c r="F1912" t="s">
        <v>12</v>
      </c>
      <c r="G1912" t="s">
        <v>432</v>
      </c>
      <c r="H1912" t="s">
        <v>433</v>
      </c>
      <c r="I1912" t="s">
        <v>434</v>
      </c>
      <c r="J1912" t="s">
        <v>442</v>
      </c>
      <c r="K1912" t="s">
        <v>444</v>
      </c>
    </row>
    <row r="1913" spans="1:11">
      <c r="A1913" t="s">
        <v>494</v>
      </c>
      <c r="B1913" s="2">
        <v>1359163.9550999999</v>
      </c>
      <c r="C1913" t="s">
        <v>449</v>
      </c>
      <c r="D1913" t="s">
        <v>447</v>
      </c>
      <c r="E1913" t="s">
        <v>431</v>
      </c>
      <c r="F1913" t="s">
        <v>12</v>
      </c>
      <c r="G1913" t="s">
        <v>432</v>
      </c>
      <c r="H1913" t="s">
        <v>433</v>
      </c>
      <c r="I1913" t="s">
        <v>434</v>
      </c>
      <c r="J1913" t="s">
        <v>442</v>
      </c>
      <c r="K1913" t="s">
        <v>584</v>
      </c>
    </row>
    <row r="1914" spans="1:11">
      <c r="A1914" t="s">
        <v>494</v>
      </c>
      <c r="B1914" s="2">
        <v>0</v>
      </c>
      <c r="C1914" t="s">
        <v>465</v>
      </c>
      <c r="D1914" t="s">
        <v>430</v>
      </c>
      <c r="E1914" t="s">
        <v>431</v>
      </c>
      <c r="F1914" t="s">
        <v>430</v>
      </c>
      <c r="G1914" t="s">
        <v>432</v>
      </c>
      <c r="H1914" t="s">
        <v>433</v>
      </c>
      <c r="I1914" t="s">
        <v>434</v>
      </c>
      <c r="J1914" t="s">
        <v>435</v>
      </c>
    </row>
    <row r="1915" spans="1:11">
      <c r="A1915" t="s">
        <v>494</v>
      </c>
      <c r="B1915" s="2">
        <v>107.0128</v>
      </c>
      <c r="C1915" t="s">
        <v>471</v>
      </c>
      <c r="D1915" t="s">
        <v>440</v>
      </c>
      <c r="E1915" t="s">
        <v>431</v>
      </c>
      <c r="F1915" t="s">
        <v>441</v>
      </c>
      <c r="G1915" t="s">
        <v>432</v>
      </c>
      <c r="H1915" t="s">
        <v>433</v>
      </c>
      <c r="I1915" t="s">
        <v>434</v>
      </c>
      <c r="J1915" t="s">
        <v>435</v>
      </c>
    </row>
    <row r="1916" spans="1:11">
      <c r="A1916" t="s">
        <v>494</v>
      </c>
      <c r="B1916" s="2">
        <v>665421.11970000004</v>
      </c>
      <c r="C1916" t="s">
        <v>471</v>
      </c>
      <c r="D1916" t="s">
        <v>440</v>
      </c>
      <c r="E1916" t="s">
        <v>431</v>
      </c>
      <c r="F1916" t="s">
        <v>441</v>
      </c>
      <c r="G1916" t="s">
        <v>432</v>
      </c>
      <c r="H1916" t="s">
        <v>433</v>
      </c>
      <c r="I1916" t="s">
        <v>434</v>
      </c>
      <c r="J1916" t="s">
        <v>442</v>
      </c>
      <c r="K1916" t="s">
        <v>443</v>
      </c>
    </row>
    <row r="1917" spans="1:11">
      <c r="A1917" t="s">
        <v>494</v>
      </c>
      <c r="B1917" s="2">
        <v>1399857.324</v>
      </c>
      <c r="C1917" t="s">
        <v>471</v>
      </c>
      <c r="D1917" t="s">
        <v>440</v>
      </c>
      <c r="E1917" t="s">
        <v>431</v>
      </c>
      <c r="F1917" t="s">
        <v>441</v>
      </c>
      <c r="G1917" t="s">
        <v>432</v>
      </c>
      <c r="H1917" t="s">
        <v>433</v>
      </c>
      <c r="I1917" t="s">
        <v>434</v>
      </c>
      <c r="J1917" t="s">
        <v>442</v>
      </c>
      <c r="K1917" t="s">
        <v>444</v>
      </c>
    </row>
    <row r="1918" spans="1:11">
      <c r="A1918" t="s">
        <v>494</v>
      </c>
      <c r="B1918" s="2">
        <v>2331683.1888000001</v>
      </c>
      <c r="C1918" t="s">
        <v>471</v>
      </c>
      <c r="D1918" t="s">
        <v>440</v>
      </c>
      <c r="E1918" t="s">
        <v>431</v>
      </c>
      <c r="F1918" t="s">
        <v>441</v>
      </c>
      <c r="G1918" t="s">
        <v>432</v>
      </c>
      <c r="H1918" t="s">
        <v>433</v>
      </c>
      <c r="I1918" t="s">
        <v>434</v>
      </c>
      <c r="J1918" t="s">
        <v>442</v>
      </c>
      <c r="K1918" t="s">
        <v>584</v>
      </c>
    </row>
    <row r="1919" spans="1:11">
      <c r="A1919" t="s">
        <v>494</v>
      </c>
      <c r="B1919" s="2">
        <v>74.963300000000004</v>
      </c>
      <c r="C1919" t="s">
        <v>472</v>
      </c>
      <c r="D1919" t="s">
        <v>447</v>
      </c>
      <c r="E1919" t="s">
        <v>431</v>
      </c>
      <c r="F1919" t="s">
        <v>12</v>
      </c>
      <c r="G1919" t="s">
        <v>432</v>
      </c>
      <c r="H1919" t="s">
        <v>433</v>
      </c>
      <c r="I1919" t="s">
        <v>434</v>
      </c>
      <c r="J1919" t="s">
        <v>435</v>
      </c>
    </row>
    <row r="1920" spans="1:11">
      <c r="A1920" t="s">
        <v>494</v>
      </c>
      <c r="B1920" s="2">
        <v>464554.90240000002</v>
      </c>
      <c r="C1920" t="s">
        <v>472</v>
      </c>
      <c r="D1920" t="s">
        <v>447</v>
      </c>
      <c r="E1920" t="s">
        <v>431</v>
      </c>
      <c r="F1920" t="s">
        <v>12</v>
      </c>
      <c r="G1920" t="s">
        <v>432</v>
      </c>
      <c r="H1920" t="s">
        <v>433</v>
      </c>
      <c r="I1920" t="s">
        <v>434</v>
      </c>
      <c r="J1920" t="s">
        <v>442</v>
      </c>
      <c r="K1920" t="s">
        <v>443</v>
      </c>
    </row>
    <row r="1921" spans="1:11">
      <c r="A1921" t="s">
        <v>494</v>
      </c>
      <c r="B1921" s="2">
        <v>977876.66209999996</v>
      </c>
      <c r="C1921" t="s">
        <v>472</v>
      </c>
      <c r="D1921" t="s">
        <v>447</v>
      </c>
      <c r="E1921" t="s">
        <v>431</v>
      </c>
      <c r="F1921" t="s">
        <v>12</v>
      </c>
      <c r="G1921" t="s">
        <v>432</v>
      </c>
      <c r="H1921" t="s">
        <v>433</v>
      </c>
      <c r="I1921" t="s">
        <v>434</v>
      </c>
      <c r="J1921" t="s">
        <v>442</v>
      </c>
      <c r="K1921" t="s">
        <v>444</v>
      </c>
    </row>
    <row r="1922" spans="1:11">
      <c r="A1922" t="s">
        <v>494</v>
      </c>
      <c r="B1922" s="2">
        <v>1629792.1735</v>
      </c>
      <c r="C1922" t="s">
        <v>472</v>
      </c>
      <c r="D1922" t="s">
        <v>447</v>
      </c>
      <c r="E1922" t="s">
        <v>431</v>
      </c>
      <c r="F1922" t="s">
        <v>12</v>
      </c>
      <c r="G1922" t="s">
        <v>432</v>
      </c>
      <c r="H1922" t="s">
        <v>433</v>
      </c>
      <c r="I1922" t="s">
        <v>434</v>
      </c>
      <c r="J1922" t="s">
        <v>442</v>
      </c>
      <c r="K1922" t="s">
        <v>584</v>
      </c>
    </row>
    <row r="1923" spans="1:11">
      <c r="A1923" t="s">
        <v>494</v>
      </c>
      <c r="B1923" s="2">
        <v>72.450900000000004</v>
      </c>
      <c r="C1923" t="s">
        <v>454</v>
      </c>
      <c r="D1923" t="s">
        <v>447</v>
      </c>
      <c r="E1923" t="s">
        <v>431</v>
      </c>
      <c r="F1923" t="s">
        <v>12</v>
      </c>
      <c r="G1923" t="s">
        <v>432</v>
      </c>
      <c r="H1923" t="s">
        <v>433</v>
      </c>
      <c r="I1923" t="s">
        <v>434</v>
      </c>
      <c r="J1923" t="s">
        <v>435</v>
      </c>
    </row>
    <row r="1924" spans="1:11">
      <c r="A1924" t="s">
        <v>494</v>
      </c>
      <c r="B1924" s="2">
        <v>450811.63880000002</v>
      </c>
      <c r="C1924" t="s">
        <v>454</v>
      </c>
      <c r="D1924" t="s">
        <v>447</v>
      </c>
      <c r="E1924" t="s">
        <v>431</v>
      </c>
      <c r="F1924" t="s">
        <v>12</v>
      </c>
      <c r="G1924" t="s">
        <v>432</v>
      </c>
      <c r="H1924" t="s">
        <v>433</v>
      </c>
      <c r="I1924" t="s">
        <v>434</v>
      </c>
      <c r="J1924" t="s">
        <v>442</v>
      </c>
      <c r="K1924" t="s">
        <v>443</v>
      </c>
    </row>
    <row r="1925" spans="1:11">
      <c r="A1925" t="s">
        <v>494</v>
      </c>
      <c r="B1925" s="2">
        <v>948081.48389999999</v>
      </c>
      <c r="C1925" t="s">
        <v>454</v>
      </c>
      <c r="D1925" t="s">
        <v>447</v>
      </c>
      <c r="E1925" t="s">
        <v>431</v>
      </c>
      <c r="F1925" t="s">
        <v>12</v>
      </c>
      <c r="G1925" t="s">
        <v>432</v>
      </c>
      <c r="H1925" t="s">
        <v>433</v>
      </c>
      <c r="I1925" t="s">
        <v>434</v>
      </c>
      <c r="J1925" t="s">
        <v>442</v>
      </c>
      <c r="K1925" t="s">
        <v>444</v>
      </c>
    </row>
    <row r="1926" spans="1:11">
      <c r="A1926" t="s">
        <v>494</v>
      </c>
      <c r="B1926" s="2">
        <v>1580135.8064999999</v>
      </c>
      <c r="C1926" t="s">
        <v>454</v>
      </c>
      <c r="D1926" t="s">
        <v>447</v>
      </c>
      <c r="E1926" t="s">
        <v>431</v>
      </c>
      <c r="F1926" t="s">
        <v>12</v>
      </c>
      <c r="G1926" t="s">
        <v>432</v>
      </c>
      <c r="H1926" t="s">
        <v>433</v>
      </c>
      <c r="I1926" t="s">
        <v>434</v>
      </c>
      <c r="J1926" t="s">
        <v>442</v>
      </c>
      <c r="K1926" t="s">
        <v>584</v>
      </c>
    </row>
    <row r="1927" spans="1:11">
      <c r="A1927" t="s">
        <v>494</v>
      </c>
      <c r="B1927" s="2">
        <v>73.751900000000006</v>
      </c>
      <c r="C1927" t="s">
        <v>475</v>
      </c>
      <c r="D1927" t="s">
        <v>451</v>
      </c>
      <c r="E1927" t="s">
        <v>431</v>
      </c>
      <c r="F1927" t="s">
        <v>381</v>
      </c>
      <c r="G1927" t="s">
        <v>432</v>
      </c>
      <c r="H1927" t="s">
        <v>433</v>
      </c>
      <c r="I1927" t="s">
        <v>434</v>
      </c>
      <c r="J1927" t="s">
        <v>435</v>
      </c>
    </row>
    <row r="1928" spans="1:11">
      <c r="A1928" t="s">
        <v>494</v>
      </c>
      <c r="B1928" s="2">
        <v>457506.7267</v>
      </c>
      <c r="C1928" t="s">
        <v>475</v>
      </c>
      <c r="D1928" t="s">
        <v>451</v>
      </c>
      <c r="E1928" t="s">
        <v>431</v>
      </c>
      <c r="F1928" t="s">
        <v>381</v>
      </c>
      <c r="G1928" t="s">
        <v>432</v>
      </c>
      <c r="H1928" t="s">
        <v>433</v>
      </c>
      <c r="I1928" t="s">
        <v>434</v>
      </c>
      <c r="J1928" t="s">
        <v>442</v>
      </c>
      <c r="K1928" t="s">
        <v>443</v>
      </c>
    </row>
    <row r="1929" spans="1:11">
      <c r="A1929" t="s">
        <v>494</v>
      </c>
      <c r="B1929" s="2">
        <v>962143.88459999999</v>
      </c>
      <c r="C1929" t="s">
        <v>475</v>
      </c>
      <c r="D1929" t="s">
        <v>451</v>
      </c>
      <c r="E1929" t="s">
        <v>431</v>
      </c>
      <c r="F1929" t="s">
        <v>381</v>
      </c>
      <c r="G1929" t="s">
        <v>432</v>
      </c>
      <c r="H1929" t="s">
        <v>433</v>
      </c>
      <c r="I1929" t="s">
        <v>434</v>
      </c>
      <c r="J1929" t="s">
        <v>442</v>
      </c>
      <c r="K1929" t="s">
        <v>444</v>
      </c>
    </row>
    <row r="1930" spans="1:11">
      <c r="A1930" t="s">
        <v>494</v>
      </c>
      <c r="B1930" s="2">
        <v>62.552900000000001</v>
      </c>
      <c r="C1930" t="s">
        <v>484</v>
      </c>
      <c r="D1930" t="s">
        <v>451</v>
      </c>
      <c r="E1930" t="s">
        <v>431</v>
      </c>
      <c r="F1930" t="s">
        <v>381</v>
      </c>
      <c r="G1930" t="s">
        <v>432</v>
      </c>
      <c r="H1930" t="s">
        <v>433</v>
      </c>
      <c r="I1930" t="s">
        <v>434</v>
      </c>
      <c r="J1930" t="s">
        <v>435</v>
      </c>
    </row>
    <row r="1931" spans="1:11">
      <c r="A1931" t="s">
        <v>494</v>
      </c>
      <c r="B1931" s="2">
        <v>388029.91190000001</v>
      </c>
      <c r="C1931" t="s">
        <v>484</v>
      </c>
      <c r="D1931" t="s">
        <v>451</v>
      </c>
      <c r="E1931" t="s">
        <v>431</v>
      </c>
      <c r="F1931" t="s">
        <v>381</v>
      </c>
      <c r="G1931" t="s">
        <v>432</v>
      </c>
      <c r="H1931" t="s">
        <v>433</v>
      </c>
      <c r="I1931" t="s">
        <v>434</v>
      </c>
      <c r="J1931" t="s">
        <v>442</v>
      </c>
      <c r="K1931" t="s">
        <v>443</v>
      </c>
    </row>
    <row r="1932" spans="1:11">
      <c r="A1932" t="s">
        <v>494</v>
      </c>
      <c r="B1932" s="2">
        <v>816047.0172</v>
      </c>
      <c r="C1932" t="s">
        <v>484</v>
      </c>
      <c r="D1932" t="s">
        <v>451</v>
      </c>
      <c r="E1932" t="s">
        <v>431</v>
      </c>
      <c r="F1932" t="s">
        <v>381</v>
      </c>
      <c r="G1932" t="s">
        <v>432</v>
      </c>
      <c r="H1932" t="s">
        <v>433</v>
      </c>
      <c r="I1932" t="s">
        <v>434</v>
      </c>
      <c r="J1932" t="s">
        <v>442</v>
      </c>
      <c r="K1932" t="s">
        <v>444</v>
      </c>
    </row>
    <row r="1933" spans="1:11">
      <c r="A1933" t="s">
        <v>494</v>
      </c>
      <c r="B1933" s="2">
        <v>0</v>
      </c>
      <c r="C1933" t="s">
        <v>462</v>
      </c>
      <c r="D1933" t="s">
        <v>439</v>
      </c>
      <c r="E1933" t="s">
        <v>431</v>
      </c>
      <c r="F1933" t="s">
        <v>439</v>
      </c>
      <c r="G1933" t="s">
        <v>432</v>
      </c>
      <c r="H1933" t="s">
        <v>433</v>
      </c>
      <c r="I1933" t="s">
        <v>434</v>
      </c>
      <c r="J1933" t="s">
        <v>435</v>
      </c>
    </row>
    <row r="1934" spans="1:11">
      <c r="A1934" t="s">
        <v>494</v>
      </c>
      <c r="B1934" s="2">
        <v>0</v>
      </c>
      <c r="C1934" t="s">
        <v>472</v>
      </c>
      <c r="D1934" t="s">
        <v>470</v>
      </c>
      <c r="E1934" t="s">
        <v>431</v>
      </c>
      <c r="F1934" t="s">
        <v>470</v>
      </c>
      <c r="G1934" t="s">
        <v>432</v>
      </c>
      <c r="H1934" t="s">
        <v>433</v>
      </c>
      <c r="I1934" t="s">
        <v>434</v>
      </c>
      <c r="J1934" t="s">
        <v>435</v>
      </c>
    </row>
    <row r="1935" spans="1:11">
      <c r="A1935" t="s">
        <v>494</v>
      </c>
      <c r="B1935" s="2">
        <v>101.4448</v>
      </c>
      <c r="C1935" t="s">
        <v>465</v>
      </c>
      <c r="D1935" t="s">
        <v>440</v>
      </c>
      <c r="E1935" t="s">
        <v>431</v>
      </c>
      <c r="F1935" t="s">
        <v>441</v>
      </c>
      <c r="G1935" t="s">
        <v>432</v>
      </c>
      <c r="H1935" t="s">
        <v>433</v>
      </c>
      <c r="I1935" t="s">
        <v>434</v>
      </c>
      <c r="J1935" t="s">
        <v>435</v>
      </c>
    </row>
    <row r="1936" spans="1:11">
      <c r="A1936" t="s">
        <v>494</v>
      </c>
      <c r="B1936" s="2">
        <v>630641.97140000004</v>
      </c>
      <c r="C1936" t="s">
        <v>465</v>
      </c>
      <c r="D1936" t="s">
        <v>440</v>
      </c>
      <c r="E1936" t="s">
        <v>431</v>
      </c>
      <c r="F1936" t="s">
        <v>441</v>
      </c>
      <c r="G1936" t="s">
        <v>432</v>
      </c>
      <c r="H1936" t="s">
        <v>433</v>
      </c>
      <c r="I1936" t="s">
        <v>434</v>
      </c>
      <c r="J1936" t="s">
        <v>442</v>
      </c>
      <c r="K1936" t="s">
        <v>443</v>
      </c>
    </row>
    <row r="1937" spans="1:11">
      <c r="A1937" t="s">
        <v>494</v>
      </c>
      <c r="B1937" s="2">
        <v>1326700.2479000001</v>
      </c>
      <c r="C1937" t="s">
        <v>465</v>
      </c>
      <c r="D1937" t="s">
        <v>440</v>
      </c>
      <c r="E1937" t="s">
        <v>431</v>
      </c>
      <c r="F1937" t="s">
        <v>441</v>
      </c>
      <c r="G1937" t="s">
        <v>432</v>
      </c>
      <c r="H1937" t="s">
        <v>433</v>
      </c>
      <c r="I1937" t="s">
        <v>434</v>
      </c>
      <c r="J1937" t="s">
        <v>442</v>
      </c>
      <c r="K1937" t="s">
        <v>444</v>
      </c>
    </row>
    <row r="1938" spans="1:11">
      <c r="A1938" t="s">
        <v>494</v>
      </c>
      <c r="B1938" s="2">
        <v>2211164.8165000002</v>
      </c>
      <c r="C1938" t="s">
        <v>465</v>
      </c>
      <c r="D1938" t="s">
        <v>440</v>
      </c>
      <c r="E1938" t="s">
        <v>431</v>
      </c>
      <c r="F1938" t="s">
        <v>441</v>
      </c>
      <c r="G1938" t="s">
        <v>432</v>
      </c>
      <c r="H1938" t="s">
        <v>433</v>
      </c>
      <c r="I1938" t="s">
        <v>434</v>
      </c>
      <c r="J1938" t="s">
        <v>442</v>
      </c>
      <c r="K1938" t="s">
        <v>584</v>
      </c>
    </row>
    <row r="1939" spans="1:11">
      <c r="A1939" t="s">
        <v>494</v>
      </c>
      <c r="B1939" s="2">
        <v>68.037300000000002</v>
      </c>
      <c r="C1939" t="s">
        <v>488</v>
      </c>
      <c r="D1939" t="s">
        <v>451</v>
      </c>
      <c r="E1939" t="s">
        <v>431</v>
      </c>
      <c r="F1939" t="s">
        <v>381</v>
      </c>
      <c r="G1939" t="s">
        <v>432</v>
      </c>
      <c r="H1939" t="s">
        <v>433</v>
      </c>
      <c r="I1939" t="s">
        <v>434</v>
      </c>
      <c r="J1939" t="s">
        <v>435</v>
      </c>
    </row>
    <row r="1940" spans="1:11">
      <c r="A1940" t="s">
        <v>494</v>
      </c>
      <c r="B1940" s="2">
        <v>422320.16940000001</v>
      </c>
      <c r="C1940" t="s">
        <v>488</v>
      </c>
      <c r="D1940" t="s">
        <v>451</v>
      </c>
      <c r="E1940" t="s">
        <v>431</v>
      </c>
      <c r="F1940" t="s">
        <v>381</v>
      </c>
      <c r="G1940" t="s">
        <v>432</v>
      </c>
      <c r="H1940" t="s">
        <v>433</v>
      </c>
      <c r="I1940" t="s">
        <v>434</v>
      </c>
      <c r="J1940" t="s">
        <v>442</v>
      </c>
      <c r="K1940" t="s">
        <v>443</v>
      </c>
    </row>
    <row r="1941" spans="1:11">
      <c r="A1941" t="s">
        <v>494</v>
      </c>
      <c r="B1941" s="2">
        <v>888654.09109999996</v>
      </c>
      <c r="C1941" t="s">
        <v>488</v>
      </c>
      <c r="D1941" t="s">
        <v>451</v>
      </c>
      <c r="E1941" t="s">
        <v>431</v>
      </c>
      <c r="F1941" t="s">
        <v>381</v>
      </c>
      <c r="G1941" t="s">
        <v>432</v>
      </c>
      <c r="H1941" t="s">
        <v>433</v>
      </c>
      <c r="I1941" t="s">
        <v>434</v>
      </c>
      <c r="J1941" t="s">
        <v>442</v>
      </c>
      <c r="K1941" t="s">
        <v>444</v>
      </c>
    </row>
    <row r="1942" spans="1:11">
      <c r="A1942" t="s">
        <v>494</v>
      </c>
      <c r="B1942" s="2">
        <v>0</v>
      </c>
      <c r="C1942" t="s">
        <v>449</v>
      </c>
      <c r="D1942" t="s">
        <v>458</v>
      </c>
      <c r="E1942" t="s">
        <v>431</v>
      </c>
      <c r="F1942" t="s">
        <v>458</v>
      </c>
      <c r="G1942" t="s">
        <v>432</v>
      </c>
      <c r="H1942" t="s">
        <v>433</v>
      </c>
      <c r="I1942" t="s">
        <v>434</v>
      </c>
      <c r="J1942" t="s">
        <v>435</v>
      </c>
    </row>
    <row r="1943" spans="1:11">
      <c r="A1943" t="s">
        <v>494</v>
      </c>
      <c r="B1943" s="2">
        <v>89.765799999999999</v>
      </c>
      <c r="C1943" t="s">
        <v>464</v>
      </c>
      <c r="D1943" t="s">
        <v>440</v>
      </c>
      <c r="E1943" t="s">
        <v>431</v>
      </c>
      <c r="F1943" t="s">
        <v>441</v>
      </c>
      <c r="G1943" t="s">
        <v>432</v>
      </c>
      <c r="H1943" t="s">
        <v>433</v>
      </c>
      <c r="I1943" t="s">
        <v>434</v>
      </c>
      <c r="J1943" t="s">
        <v>435</v>
      </c>
    </row>
    <row r="1944" spans="1:11">
      <c r="A1944" t="s">
        <v>494</v>
      </c>
      <c r="B1944" s="2">
        <v>558089.21869999997</v>
      </c>
      <c r="C1944" t="s">
        <v>464</v>
      </c>
      <c r="D1944" t="s">
        <v>440</v>
      </c>
      <c r="E1944" t="s">
        <v>431</v>
      </c>
      <c r="F1944" t="s">
        <v>441</v>
      </c>
      <c r="G1944" t="s">
        <v>432</v>
      </c>
      <c r="H1944" t="s">
        <v>433</v>
      </c>
      <c r="I1944" t="s">
        <v>434</v>
      </c>
      <c r="J1944" t="s">
        <v>442</v>
      </c>
      <c r="K1944" t="s">
        <v>443</v>
      </c>
    </row>
    <row r="1945" spans="1:11">
      <c r="A1945" t="s">
        <v>494</v>
      </c>
      <c r="B1945" s="2">
        <v>1173195.3269</v>
      </c>
      <c r="C1945" t="s">
        <v>464</v>
      </c>
      <c r="D1945" t="s">
        <v>440</v>
      </c>
      <c r="E1945" t="s">
        <v>431</v>
      </c>
      <c r="F1945" t="s">
        <v>441</v>
      </c>
      <c r="G1945" t="s">
        <v>432</v>
      </c>
      <c r="H1945" t="s">
        <v>433</v>
      </c>
      <c r="I1945" t="s">
        <v>434</v>
      </c>
      <c r="J1945" t="s">
        <v>442</v>
      </c>
      <c r="K1945" t="s">
        <v>444</v>
      </c>
    </row>
    <row r="1946" spans="1:11">
      <c r="A1946" t="s">
        <v>494</v>
      </c>
      <c r="B1946" s="2">
        <v>1955325.5448</v>
      </c>
      <c r="C1946" t="s">
        <v>464</v>
      </c>
      <c r="D1946" t="s">
        <v>440</v>
      </c>
      <c r="E1946" t="s">
        <v>431</v>
      </c>
      <c r="F1946" t="s">
        <v>441</v>
      </c>
      <c r="G1946" t="s">
        <v>432</v>
      </c>
      <c r="H1946" t="s">
        <v>433</v>
      </c>
      <c r="I1946" t="s">
        <v>434</v>
      </c>
      <c r="J1946" t="s">
        <v>442</v>
      </c>
      <c r="K1946" t="s">
        <v>584</v>
      </c>
    </row>
    <row r="1947" spans="1:11">
      <c r="A1947" t="s">
        <v>494</v>
      </c>
      <c r="B1947" s="2">
        <v>0</v>
      </c>
      <c r="C1947" t="s">
        <v>481</v>
      </c>
      <c r="D1947" t="s">
        <v>439</v>
      </c>
      <c r="E1947" t="s">
        <v>431</v>
      </c>
      <c r="F1947" t="s">
        <v>439</v>
      </c>
      <c r="G1947" t="s">
        <v>432</v>
      </c>
      <c r="H1947" t="s">
        <v>433</v>
      </c>
      <c r="I1947" t="s">
        <v>434</v>
      </c>
      <c r="J1947" t="s">
        <v>435</v>
      </c>
    </row>
    <row r="1948" spans="1:11">
      <c r="A1948" t="s">
        <v>494</v>
      </c>
      <c r="B1948" s="2">
        <v>0</v>
      </c>
      <c r="C1948" t="s">
        <v>488</v>
      </c>
      <c r="D1948" t="s">
        <v>439</v>
      </c>
      <c r="E1948" t="s">
        <v>431</v>
      </c>
      <c r="F1948" t="s">
        <v>439</v>
      </c>
      <c r="G1948" t="s">
        <v>432</v>
      </c>
      <c r="H1948" t="s">
        <v>433</v>
      </c>
      <c r="I1948" t="s">
        <v>434</v>
      </c>
      <c r="J1948" t="s">
        <v>435</v>
      </c>
    </row>
    <row r="1949" spans="1:11">
      <c r="A1949" t="s">
        <v>494</v>
      </c>
      <c r="B1949" s="2">
        <v>0</v>
      </c>
      <c r="C1949" t="s">
        <v>456</v>
      </c>
      <c r="D1949" t="s">
        <v>439</v>
      </c>
      <c r="E1949" t="s">
        <v>431</v>
      </c>
      <c r="F1949" t="s">
        <v>439</v>
      </c>
      <c r="G1949" t="s">
        <v>432</v>
      </c>
      <c r="H1949" t="s">
        <v>433</v>
      </c>
      <c r="I1949" t="s">
        <v>434</v>
      </c>
      <c r="J1949" t="s">
        <v>435</v>
      </c>
    </row>
    <row r="1950" spans="1:11">
      <c r="A1950" t="s">
        <v>494</v>
      </c>
      <c r="B1950" s="2">
        <v>0</v>
      </c>
      <c r="C1950" t="s">
        <v>480</v>
      </c>
      <c r="D1950" t="s">
        <v>439</v>
      </c>
      <c r="E1950" t="s">
        <v>431</v>
      </c>
      <c r="F1950" t="s">
        <v>439</v>
      </c>
      <c r="G1950" t="s">
        <v>432</v>
      </c>
      <c r="H1950" t="s">
        <v>433</v>
      </c>
      <c r="I1950" t="s">
        <v>434</v>
      </c>
      <c r="J1950" t="s">
        <v>435</v>
      </c>
    </row>
    <row r="1951" spans="1:11">
      <c r="A1951" t="s">
        <v>494</v>
      </c>
      <c r="B1951" s="2">
        <v>104.1609</v>
      </c>
      <c r="C1951" t="s">
        <v>454</v>
      </c>
      <c r="D1951" t="s">
        <v>440</v>
      </c>
      <c r="E1951" t="s">
        <v>431</v>
      </c>
      <c r="F1951" t="s">
        <v>441</v>
      </c>
      <c r="G1951" t="s">
        <v>432</v>
      </c>
      <c r="H1951" t="s">
        <v>433</v>
      </c>
      <c r="I1951" t="s">
        <v>434</v>
      </c>
      <c r="J1951" t="s">
        <v>435</v>
      </c>
    </row>
    <row r="1952" spans="1:11">
      <c r="A1952" t="s">
        <v>494</v>
      </c>
      <c r="B1952" s="2">
        <v>647583.39569999999</v>
      </c>
      <c r="C1952" t="s">
        <v>454</v>
      </c>
      <c r="D1952" t="s">
        <v>440</v>
      </c>
      <c r="E1952" t="s">
        <v>431</v>
      </c>
      <c r="F1952" t="s">
        <v>441</v>
      </c>
      <c r="G1952" t="s">
        <v>432</v>
      </c>
      <c r="H1952" t="s">
        <v>433</v>
      </c>
      <c r="I1952" t="s">
        <v>434</v>
      </c>
      <c r="J1952" t="s">
        <v>442</v>
      </c>
      <c r="K1952" t="s">
        <v>443</v>
      </c>
    </row>
    <row r="1953" spans="1:11">
      <c r="A1953" t="s">
        <v>494</v>
      </c>
      <c r="B1953" s="2">
        <v>1361533.7174</v>
      </c>
      <c r="C1953" t="s">
        <v>454</v>
      </c>
      <c r="D1953" t="s">
        <v>440</v>
      </c>
      <c r="E1953" t="s">
        <v>431</v>
      </c>
      <c r="F1953" t="s">
        <v>441</v>
      </c>
      <c r="G1953" t="s">
        <v>432</v>
      </c>
      <c r="H1953" t="s">
        <v>433</v>
      </c>
      <c r="I1953" t="s">
        <v>434</v>
      </c>
      <c r="J1953" t="s">
        <v>442</v>
      </c>
      <c r="K1953" t="s">
        <v>444</v>
      </c>
    </row>
    <row r="1954" spans="1:11">
      <c r="A1954" t="s">
        <v>494</v>
      </c>
      <c r="B1954" s="2">
        <v>2269227.3890999998</v>
      </c>
      <c r="C1954" t="s">
        <v>454</v>
      </c>
      <c r="D1954" t="s">
        <v>440</v>
      </c>
      <c r="E1954" t="s">
        <v>431</v>
      </c>
      <c r="F1954" t="s">
        <v>441</v>
      </c>
      <c r="G1954" t="s">
        <v>432</v>
      </c>
      <c r="H1954" t="s">
        <v>433</v>
      </c>
      <c r="I1954" t="s">
        <v>434</v>
      </c>
      <c r="J1954" t="s">
        <v>442</v>
      </c>
      <c r="K1954" t="s">
        <v>584</v>
      </c>
    </row>
    <row r="1955" spans="1:11">
      <c r="A1955" t="s">
        <v>494</v>
      </c>
      <c r="B1955" s="2">
        <v>68.037300000000002</v>
      </c>
      <c r="C1955" t="s">
        <v>445</v>
      </c>
      <c r="D1955" t="s">
        <v>451</v>
      </c>
      <c r="E1955" t="s">
        <v>431</v>
      </c>
      <c r="F1955" t="s">
        <v>381</v>
      </c>
      <c r="G1955" t="s">
        <v>432</v>
      </c>
      <c r="H1955" t="s">
        <v>433</v>
      </c>
      <c r="I1955" t="s">
        <v>434</v>
      </c>
      <c r="J1955" t="s">
        <v>435</v>
      </c>
    </row>
    <row r="1956" spans="1:11">
      <c r="A1956" t="s">
        <v>494</v>
      </c>
      <c r="B1956" s="2">
        <v>422320.16940000001</v>
      </c>
      <c r="C1956" t="s">
        <v>445</v>
      </c>
      <c r="D1956" t="s">
        <v>451</v>
      </c>
      <c r="E1956" t="s">
        <v>431</v>
      </c>
      <c r="F1956" t="s">
        <v>381</v>
      </c>
      <c r="G1956" t="s">
        <v>432</v>
      </c>
      <c r="H1956" t="s">
        <v>433</v>
      </c>
      <c r="I1956" t="s">
        <v>434</v>
      </c>
      <c r="J1956" t="s">
        <v>442</v>
      </c>
      <c r="K1956" t="s">
        <v>443</v>
      </c>
    </row>
    <row r="1957" spans="1:11">
      <c r="A1957" t="s">
        <v>494</v>
      </c>
      <c r="B1957" s="2">
        <v>888654.09109999996</v>
      </c>
      <c r="C1957" t="s">
        <v>445</v>
      </c>
      <c r="D1957" t="s">
        <v>451</v>
      </c>
      <c r="E1957" t="s">
        <v>431</v>
      </c>
      <c r="F1957" t="s">
        <v>381</v>
      </c>
      <c r="G1957" t="s">
        <v>432</v>
      </c>
      <c r="H1957" t="s">
        <v>433</v>
      </c>
      <c r="I1957" t="s">
        <v>434</v>
      </c>
      <c r="J1957" t="s">
        <v>442</v>
      </c>
      <c r="K1957" t="s">
        <v>444</v>
      </c>
    </row>
    <row r="1958" spans="1:11">
      <c r="A1958" t="s">
        <v>494</v>
      </c>
      <c r="B1958" s="2">
        <v>0</v>
      </c>
      <c r="C1958" t="s">
        <v>453</v>
      </c>
      <c r="D1958" t="s">
        <v>458</v>
      </c>
      <c r="E1958" t="s">
        <v>431</v>
      </c>
      <c r="F1958" t="s">
        <v>458</v>
      </c>
      <c r="G1958" t="s">
        <v>432</v>
      </c>
      <c r="H1958" t="s">
        <v>433</v>
      </c>
      <c r="I1958" t="s">
        <v>434</v>
      </c>
      <c r="J1958" t="s">
        <v>435</v>
      </c>
    </row>
    <row r="1959" spans="1:11">
      <c r="A1959" t="s">
        <v>494</v>
      </c>
      <c r="B1959" s="2">
        <v>0</v>
      </c>
      <c r="C1959" t="s">
        <v>471</v>
      </c>
      <c r="D1959" t="s">
        <v>458</v>
      </c>
      <c r="E1959" t="s">
        <v>431</v>
      </c>
      <c r="F1959" t="s">
        <v>458</v>
      </c>
      <c r="G1959" t="s">
        <v>432</v>
      </c>
      <c r="H1959" t="s">
        <v>433</v>
      </c>
      <c r="I1959" t="s">
        <v>434</v>
      </c>
      <c r="J1959" t="s">
        <v>435</v>
      </c>
    </row>
    <row r="1960" spans="1:11">
      <c r="A1960" t="s">
        <v>494</v>
      </c>
      <c r="B1960" s="2">
        <v>0</v>
      </c>
      <c r="C1960" t="s">
        <v>455</v>
      </c>
      <c r="D1960" t="s">
        <v>439</v>
      </c>
      <c r="E1960" t="s">
        <v>431</v>
      </c>
      <c r="F1960" t="s">
        <v>439</v>
      </c>
      <c r="G1960" t="s">
        <v>432</v>
      </c>
      <c r="H1960" t="s">
        <v>433</v>
      </c>
      <c r="I1960" t="s">
        <v>434</v>
      </c>
      <c r="J1960" t="s">
        <v>435</v>
      </c>
    </row>
    <row r="1961" spans="1:11">
      <c r="A1961" t="s">
        <v>494</v>
      </c>
      <c r="B1961" s="2">
        <v>0</v>
      </c>
      <c r="C1961" t="s">
        <v>455</v>
      </c>
      <c r="D1961" t="s">
        <v>430</v>
      </c>
      <c r="E1961" t="s">
        <v>431</v>
      </c>
      <c r="F1961" t="s">
        <v>430</v>
      </c>
      <c r="G1961" t="s">
        <v>432</v>
      </c>
      <c r="H1961" t="s">
        <v>433</v>
      </c>
      <c r="I1961" t="s">
        <v>434</v>
      </c>
      <c r="J1961" t="s">
        <v>435</v>
      </c>
    </row>
    <row r="1962" spans="1:11">
      <c r="A1962" t="s">
        <v>494</v>
      </c>
      <c r="B1962" s="2">
        <v>62.605200000000004</v>
      </c>
      <c r="C1962" t="s">
        <v>429</v>
      </c>
      <c r="D1962" t="s">
        <v>451</v>
      </c>
      <c r="E1962" t="s">
        <v>431</v>
      </c>
      <c r="F1962" t="s">
        <v>381</v>
      </c>
      <c r="G1962" t="s">
        <v>432</v>
      </c>
      <c r="H1962" t="s">
        <v>433</v>
      </c>
      <c r="I1962" t="s">
        <v>434</v>
      </c>
      <c r="J1962" t="s">
        <v>435</v>
      </c>
    </row>
    <row r="1963" spans="1:11">
      <c r="A1963" t="s">
        <v>494</v>
      </c>
      <c r="B1963" s="2">
        <v>389007.69349999999</v>
      </c>
      <c r="C1963" t="s">
        <v>429</v>
      </c>
      <c r="D1963" t="s">
        <v>451</v>
      </c>
      <c r="E1963" t="s">
        <v>431</v>
      </c>
      <c r="F1963" t="s">
        <v>381</v>
      </c>
      <c r="G1963" t="s">
        <v>432</v>
      </c>
      <c r="H1963" t="s">
        <v>433</v>
      </c>
      <c r="I1963" t="s">
        <v>434</v>
      </c>
      <c r="J1963" t="s">
        <v>442</v>
      </c>
      <c r="K1963" t="s">
        <v>443</v>
      </c>
    </row>
    <row r="1964" spans="1:11">
      <c r="A1964" t="s">
        <v>494</v>
      </c>
      <c r="B1964" s="2">
        <v>817276.03430000006</v>
      </c>
      <c r="C1964" t="s">
        <v>429</v>
      </c>
      <c r="D1964" t="s">
        <v>451</v>
      </c>
      <c r="E1964" t="s">
        <v>431</v>
      </c>
      <c r="F1964" t="s">
        <v>381</v>
      </c>
      <c r="G1964" t="s">
        <v>432</v>
      </c>
      <c r="H1964" t="s">
        <v>433</v>
      </c>
      <c r="I1964" t="s">
        <v>434</v>
      </c>
      <c r="J1964" t="s">
        <v>442</v>
      </c>
      <c r="K1964" t="s">
        <v>444</v>
      </c>
    </row>
    <row r="1965" spans="1:11">
      <c r="A1965" t="s">
        <v>494</v>
      </c>
      <c r="B1965" s="2">
        <v>0</v>
      </c>
      <c r="C1965" t="s">
        <v>463</v>
      </c>
      <c r="D1965" t="s">
        <v>430</v>
      </c>
      <c r="E1965" t="s">
        <v>431</v>
      </c>
      <c r="F1965" t="s">
        <v>430</v>
      </c>
      <c r="G1965" t="s">
        <v>432</v>
      </c>
      <c r="H1965" t="s">
        <v>433</v>
      </c>
      <c r="I1965" t="s">
        <v>434</v>
      </c>
      <c r="J1965" t="s">
        <v>435</v>
      </c>
    </row>
    <row r="1966" spans="1:11">
      <c r="A1966" t="s">
        <v>494</v>
      </c>
      <c r="B1966" s="2">
        <v>70.957099999999997</v>
      </c>
      <c r="C1966" t="s">
        <v>485</v>
      </c>
      <c r="D1966" t="s">
        <v>451</v>
      </c>
      <c r="E1966" t="s">
        <v>431</v>
      </c>
      <c r="F1966" t="s">
        <v>381</v>
      </c>
      <c r="G1966" t="s">
        <v>432</v>
      </c>
      <c r="H1966" t="s">
        <v>433</v>
      </c>
      <c r="I1966" t="s">
        <v>434</v>
      </c>
      <c r="J1966" t="s">
        <v>435</v>
      </c>
    </row>
    <row r="1967" spans="1:11">
      <c r="A1967" t="s">
        <v>494</v>
      </c>
      <c r="B1967" s="2">
        <v>440164.68359999999</v>
      </c>
      <c r="C1967" t="s">
        <v>485</v>
      </c>
      <c r="D1967" t="s">
        <v>451</v>
      </c>
      <c r="E1967" t="s">
        <v>431</v>
      </c>
      <c r="F1967" t="s">
        <v>381</v>
      </c>
      <c r="G1967" t="s">
        <v>432</v>
      </c>
      <c r="H1967" t="s">
        <v>433</v>
      </c>
      <c r="I1967" t="s">
        <v>434</v>
      </c>
      <c r="J1967" t="s">
        <v>442</v>
      </c>
      <c r="K1967" t="s">
        <v>443</v>
      </c>
    </row>
    <row r="1968" spans="1:11">
      <c r="A1968" t="s">
        <v>494</v>
      </c>
      <c r="B1968" s="2">
        <v>925775.84120000002</v>
      </c>
      <c r="C1968" t="s">
        <v>485</v>
      </c>
      <c r="D1968" t="s">
        <v>451</v>
      </c>
      <c r="E1968" t="s">
        <v>431</v>
      </c>
      <c r="F1968" t="s">
        <v>381</v>
      </c>
      <c r="G1968" t="s">
        <v>432</v>
      </c>
      <c r="H1968" t="s">
        <v>433</v>
      </c>
      <c r="I1968" t="s">
        <v>434</v>
      </c>
      <c r="J1968" t="s">
        <v>442</v>
      </c>
      <c r="K1968" t="s">
        <v>444</v>
      </c>
    </row>
    <row r="1969" spans="1:11">
      <c r="A1969" t="s">
        <v>495</v>
      </c>
      <c r="B1969" s="2">
        <v>0</v>
      </c>
      <c r="C1969" t="s">
        <v>429</v>
      </c>
      <c r="D1969" t="s">
        <v>430</v>
      </c>
      <c r="E1969" t="s">
        <v>431</v>
      </c>
      <c r="F1969" t="s">
        <v>430</v>
      </c>
      <c r="G1969" t="s">
        <v>432</v>
      </c>
      <c r="H1969" t="s">
        <v>433</v>
      </c>
      <c r="I1969" t="s">
        <v>434</v>
      </c>
      <c r="J1969" t="s">
        <v>435</v>
      </c>
    </row>
    <row r="1970" spans="1:11">
      <c r="A1970" t="s">
        <v>495</v>
      </c>
      <c r="B1970" s="2">
        <v>0</v>
      </c>
      <c r="C1970" t="s">
        <v>436</v>
      </c>
      <c r="D1970" t="s">
        <v>437</v>
      </c>
      <c r="E1970" t="s">
        <v>431</v>
      </c>
      <c r="F1970" t="s">
        <v>437</v>
      </c>
      <c r="G1970" t="s">
        <v>432</v>
      </c>
      <c r="H1970" t="s">
        <v>433</v>
      </c>
      <c r="I1970" t="s">
        <v>434</v>
      </c>
      <c r="J1970" t="s">
        <v>435</v>
      </c>
    </row>
    <row r="1971" spans="1:11">
      <c r="A1971" t="s">
        <v>495</v>
      </c>
      <c r="B1971" s="2">
        <v>0</v>
      </c>
      <c r="C1971" t="s">
        <v>438</v>
      </c>
      <c r="D1971" t="s">
        <v>439</v>
      </c>
      <c r="E1971" t="s">
        <v>431</v>
      </c>
      <c r="F1971" t="s">
        <v>439</v>
      </c>
      <c r="G1971" t="s">
        <v>432</v>
      </c>
      <c r="H1971" t="s">
        <v>433</v>
      </c>
      <c r="I1971" t="s">
        <v>434</v>
      </c>
      <c r="J1971" t="s">
        <v>435</v>
      </c>
    </row>
    <row r="1972" spans="1:11">
      <c r="A1972" t="s">
        <v>495</v>
      </c>
      <c r="B1972" s="2">
        <v>14.3521</v>
      </c>
      <c r="C1972" t="s">
        <v>50</v>
      </c>
      <c r="D1972" t="s">
        <v>440</v>
      </c>
      <c r="E1972" t="s">
        <v>431</v>
      </c>
      <c r="F1972" t="s">
        <v>441</v>
      </c>
      <c r="G1972" t="s">
        <v>432</v>
      </c>
      <c r="H1972" t="s">
        <v>433</v>
      </c>
      <c r="I1972" t="s">
        <v>434</v>
      </c>
      <c r="J1972" t="s">
        <v>435</v>
      </c>
    </row>
    <row r="1973" spans="1:11">
      <c r="A1973" t="s">
        <v>495</v>
      </c>
      <c r="B1973" s="2">
        <v>89228.667700000005</v>
      </c>
      <c r="C1973" t="s">
        <v>50</v>
      </c>
      <c r="D1973" t="s">
        <v>440</v>
      </c>
      <c r="E1973" t="s">
        <v>431</v>
      </c>
      <c r="F1973" t="s">
        <v>441</v>
      </c>
      <c r="G1973" t="s">
        <v>432</v>
      </c>
      <c r="H1973" t="s">
        <v>433</v>
      </c>
      <c r="I1973" t="s">
        <v>434</v>
      </c>
      <c r="J1973" t="s">
        <v>442</v>
      </c>
      <c r="K1973" t="s">
        <v>443</v>
      </c>
    </row>
    <row r="1974" spans="1:11">
      <c r="A1974" t="s">
        <v>495</v>
      </c>
      <c r="B1974" s="2">
        <v>187628.63130000001</v>
      </c>
      <c r="C1974" t="s">
        <v>50</v>
      </c>
      <c r="D1974" t="s">
        <v>440</v>
      </c>
      <c r="E1974" t="s">
        <v>431</v>
      </c>
      <c r="F1974" t="s">
        <v>441</v>
      </c>
      <c r="G1974" t="s">
        <v>432</v>
      </c>
      <c r="H1974" t="s">
        <v>433</v>
      </c>
      <c r="I1974" t="s">
        <v>434</v>
      </c>
      <c r="J1974" t="s">
        <v>442</v>
      </c>
      <c r="K1974" t="s">
        <v>444</v>
      </c>
    </row>
    <row r="1975" spans="1:11">
      <c r="A1975" t="s">
        <v>495</v>
      </c>
      <c r="B1975" s="2">
        <v>312714.68900000001</v>
      </c>
      <c r="C1975" t="s">
        <v>50</v>
      </c>
      <c r="D1975" t="s">
        <v>440</v>
      </c>
      <c r="E1975" t="s">
        <v>431</v>
      </c>
      <c r="F1975" t="s">
        <v>441</v>
      </c>
      <c r="G1975" t="s">
        <v>432</v>
      </c>
      <c r="H1975" t="s">
        <v>433</v>
      </c>
      <c r="I1975" t="s">
        <v>434</v>
      </c>
      <c r="J1975" t="s">
        <v>442</v>
      </c>
      <c r="K1975" t="s">
        <v>584</v>
      </c>
    </row>
    <row r="1976" spans="1:11">
      <c r="A1976" t="s">
        <v>495</v>
      </c>
      <c r="B1976" s="2">
        <v>0</v>
      </c>
      <c r="C1976" t="s">
        <v>445</v>
      </c>
      <c r="D1976" t="s">
        <v>439</v>
      </c>
      <c r="E1976" t="s">
        <v>431</v>
      </c>
      <c r="F1976" t="s">
        <v>439</v>
      </c>
      <c r="G1976" t="s">
        <v>432</v>
      </c>
      <c r="H1976" t="s">
        <v>433</v>
      </c>
      <c r="I1976" t="s">
        <v>434</v>
      </c>
      <c r="J1976" t="s">
        <v>435</v>
      </c>
    </row>
    <row r="1977" spans="1:11">
      <c r="A1977" t="s">
        <v>495</v>
      </c>
      <c r="B1977" s="2">
        <v>10.986000000000001</v>
      </c>
      <c r="C1977" t="s">
        <v>446</v>
      </c>
      <c r="D1977" t="s">
        <v>447</v>
      </c>
      <c r="E1977" t="s">
        <v>431</v>
      </c>
      <c r="F1977" t="s">
        <v>12</v>
      </c>
      <c r="G1977" t="s">
        <v>432</v>
      </c>
      <c r="H1977" t="s">
        <v>433</v>
      </c>
      <c r="I1977" t="s">
        <v>434</v>
      </c>
      <c r="J1977" t="s">
        <v>435</v>
      </c>
    </row>
    <row r="1978" spans="1:11">
      <c r="A1978" t="s">
        <v>495</v>
      </c>
      <c r="B1978" s="2">
        <v>68151.352299999999</v>
      </c>
      <c r="C1978" t="s">
        <v>446</v>
      </c>
      <c r="D1978" t="s">
        <v>447</v>
      </c>
      <c r="E1978" t="s">
        <v>431</v>
      </c>
      <c r="F1978" t="s">
        <v>12</v>
      </c>
      <c r="G1978" t="s">
        <v>432</v>
      </c>
      <c r="H1978" t="s">
        <v>433</v>
      </c>
      <c r="I1978" t="s">
        <v>434</v>
      </c>
      <c r="J1978" t="s">
        <v>442</v>
      </c>
      <c r="K1978" t="s">
        <v>443</v>
      </c>
    </row>
    <row r="1979" spans="1:11">
      <c r="A1979" t="s">
        <v>495</v>
      </c>
      <c r="B1979" s="2">
        <v>143330.2978</v>
      </c>
      <c r="C1979" t="s">
        <v>446</v>
      </c>
      <c r="D1979" t="s">
        <v>447</v>
      </c>
      <c r="E1979" t="s">
        <v>431</v>
      </c>
      <c r="F1979" t="s">
        <v>12</v>
      </c>
      <c r="G1979" t="s">
        <v>432</v>
      </c>
      <c r="H1979" t="s">
        <v>433</v>
      </c>
      <c r="I1979" t="s">
        <v>434</v>
      </c>
      <c r="J1979" t="s">
        <v>442</v>
      </c>
      <c r="K1979" t="s">
        <v>444</v>
      </c>
    </row>
    <row r="1980" spans="1:11">
      <c r="A1980" t="s">
        <v>495</v>
      </c>
      <c r="B1980" s="2">
        <v>238883.52609999999</v>
      </c>
      <c r="C1980" t="s">
        <v>446</v>
      </c>
      <c r="D1980" t="s">
        <v>447</v>
      </c>
      <c r="E1980" t="s">
        <v>431</v>
      </c>
      <c r="F1980" t="s">
        <v>12</v>
      </c>
      <c r="G1980" t="s">
        <v>432</v>
      </c>
      <c r="H1980" t="s">
        <v>433</v>
      </c>
      <c r="I1980" t="s">
        <v>434</v>
      </c>
      <c r="J1980" t="s">
        <v>442</v>
      </c>
      <c r="K1980" t="s">
        <v>584</v>
      </c>
    </row>
    <row r="1981" spans="1:11">
      <c r="A1981" t="s">
        <v>495</v>
      </c>
      <c r="B1981" s="2">
        <v>0</v>
      </c>
      <c r="C1981" t="s">
        <v>448</v>
      </c>
      <c r="D1981" t="s">
        <v>439</v>
      </c>
      <c r="E1981" t="s">
        <v>431</v>
      </c>
      <c r="F1981" t="s">
        <v>439</v>
      </c>
      <c r="G1981" t="s">
        <v>432</v>
      </c>
      <c r="H1981" t="s">
        <v>433</v>
      </c>
      <c r="I1981" t="s">
        <v>434</v>
      </c>
      <c r="J1981" t="s">
        <v>435</v>
      </c>
    </row>
    <row r="1982" spans="1:11">
      <c r="A1982" t="s">
        <v>495</v>
      </c>
      <c r="B1982" s="2">
        <v>12.039</v>
      </c>
      <c r="C1982" t="s">
        <v>449</v>
      </c>
      <c r="D1982" t="s">
        <v>440</v>
      </c>
      <c r="E1982" t="s">
        <v>431</v>
      </c>
      <c r="F1982" t="s">
        <v>441</v>
      </c>
      <c r="G1982" t="s">
        <v>432</v>
      </c>
      <c r="H1982" t="s">
        <v>433</v>
      </c>
      <c r="I1982" t="s">
        <v>434</v>
      </c>
      <c r="J1982" t="s">
        <v>435</v>
      </c>
    </row>
    <row r="1983" spans="1:11">
      <c r="A1983" t="s">
        <v>495</v>
      </c>
      <c r="B1983" s="2">
        <v>74848.374500000005</v>
      </c>
      <c r="C1983" t="s">
        <v>449</v>
      </c>
      <c r="D1983" t="s">
        <v>440</v>
      </c>
      <c r="E1983" t="s">
        <v>431</v>
      </c>
      <c r="F1983" t="s">
        <v>441</v>
      </c>
      <c r="G1983" t="s">
        <v>432</v>
      </c>
      <c r="H1983" t="s">
        <v>433</v>
      </c>
      <c r="I1983" t="s">
        <v>434</v>
      </c>
      <c r="J1983" t="s">
        <v>442</v>
      </c>
      <c r="K1983" t="s">
        <v>443</v>
      </c>
    </row>
    <row r="1984" spans="1:11">
      <c r="A1984" t="s">
        <v>495</v>
      </c>
      <c r="B1984" s="2">
        <v>157343.59349999999</v>
      </c>
      <c r="C1984" t="s">
        <v>449</v>
      </c>
      <c r="D1984" t="s">
        <v>440</v>
      </c>
      <c r="E1984" t="s">
        <v>431</v>
      </c>
      <c r="F1984" t="s">
        <v>441</v>
      </c>
      <c r="G1984" t="s">
        <v>432</v>
      </c>
      <c r="H1984" t="s">
        <v>433</v>
      </c>
      <c r="I1984" t="s">
        <v>434</v>
      </c>
      <c r="J1984" t="s">
        <v>442</v>
      </c>
      <c r="K1984" t="s">
        <v>444</v>
      </c>
    </row>
    <row r="1985" spans="1:11">
      <c r="A1985" t="s">
        <v>495</v>
      </c>
      <c r="B1985" s="2">
        <v>262239.32250000001</v>
      </c>
      <c r="C1985" t="s">
        <v>449</v>
      </c>
      <c r="D1985" t="s">
        <v>440</v>
      </c>
      <c r="E1985" t="s">
        <v>431</v>
      </c>
      <c r="F1985" t="s">
        <v>441</v>
      </c>
      <c r="G1985" t="s">
        <v>432</v>
      </c>
      <c r="H1985" t="s">
        <v>433</v>
      </c>
      <c r="I1985" t="s">
        <v>434</v>
      </c>
      <c r="J1985" t="s">
        <v>442</v>
      </c>
      <c r="K1985" t="s">
        <v>584</v>
      </c>
    </row>
    <row r="1986" spans="1:11">
      <c r="A1986" t="s">
        <v>495</v>
      </c>
      <c r="B1986" s="2">
        <v>10.053699999999999</v>
      </c>
      <c r="C1986" t="s">
        <v>450</v>
      </c>
      <c r="D1986" t="s">
        <v>451</v>
      </c>
      <c r="E1986" t="s">
        <v>431</v>
      </c>
      <c r="F1986" t="s">
        <v>381</v>
      </c>
      <c r="G1986" t="s">
        <v>432</v>
      </c>
      <c r="H1986" t="s">
        <v>433</v>
      </c>
      <c r="I1986" t="s">
        <v>434</v>
      </c>
      <c r="J1986" t="s">
        <v>435</v>
      </c>
    </row>
    <row r="1987" spans="1:11">
      <c r="A1987" t="s">
        <v>495</v>
      </c>
      <c r="B1987" s="2">
        <v>63374.009700000002</v>
      </c>
      <c r="C1987" t="s">
        <v>450</v>
      </c>
      <c r="D1987" t="s">
        <v>451</v>
      </c>
      <c r="E1987" t="s">
        <v>431</v>
      </c>
      <c r="F1987" t="s">
        <v>381</v>
      </c>
      <c r="G1987" t="s">
        <v>432</v>
      </c>
      <c r="H1987" t="s">
        <v>433</v>
      </c>
      <c r="I1987" t="s">
        <v>434</v>
      </c>
      <c r="J1987" t="s">
        <v>442</v>
      </c>
      <c r="K1987" t="s">
        <v>443</v>
      </c>
    </row>
    <row r="1988" spans="1:11">
      <c r="A1988" t="s">
        <v>495</v>
      </c>
      <c r="B1988" s="2">
        <v>131866.8609</v>
      </c>
      <c r="C1988" t="s">
        <v>450</v>
      </c>
      <c r="D1988" t="s">
        <v>451</v>
      </c>
      <c r="E1988" t="s">
        <v>431</v>
      </c>
      <c r="F1988" t="s">
        <v>381</v>
      </c>
      <c r="G1988" t="s">
        <v>432</v>
      </c>
      <c r="H1988" t="s">
        <v>433</v>
      </c>
      <c r="I1988" t="s">
        <v>434</v>
      </c>
      <c r="J1988" t="s">
        <v>442</v>
      </c>
      <c r="K1988" t="s">
        <v>444</v>
      </c>
    </row>
    <row r="1989" spans="1:11">
      <c r="A1989" t="s">
        <v>495</v>
      </c>
      <c r="B1989" s="2">
        <v>0</v>
      </c>
      <c r="C1989" t="s">
        <v>450</v>
      </c>
      <c r="D1989" t="s">
        <v>439</v>
      </c>
      <c r="E1989" t="s">
        <v>431</v>
      </c>
      <c r="F1989" t="s">
        <v>439</v>
      </c>
      <c r="G1989" t="s">
        <v>432</v>
      </c>
      <c r="H1989" t="s">
        <v>433</v>
      </c>
      <c r="I1989" t="s">
        <v>434</v>
      </c>
      <c r="J1989" t="s">
        <v>435</v>
      </c>
    </row>
    <row r="1990" spans="1:11">
      <c r="A1990" t="s">
        <v>495</v>
      </c>
      <c r="B1990" s="2">
        <v>8.3780999999999999</v>
      </c>
      <c r="C1990" t="s">
        <v>452</v>
      </c>
      <c r="D1990" t="s">
        <v>447</v>
      </c>
      <c r="E1990" t="s">
        <v>431</v>
      </c>
      <c r="F1990" t="s">
        <v>12</v>
      </c>
      <c r="G1990" t="s">
        <v>432</v>
      </c>
      <c r="H1990" t="s">
        <v>433</v>
      </c>
      <c r="I1990" t="s">
        <v>434</v>
      </c>
      <c r="J1990" t="s">
        <v>435</v>
      </c>
    </row>
    <row r="1991" spans="1:11">
      <c r="A1991" t="s">
        <v>495</v>
      </c>
      <c r="B1991" s="2">
        <v>51948.820699999997</v>
      </c>
      <c r="C1991" t="s">
        <v>452</v>
      </c>
      <c r="D1991" t="s">
        <v>447</v>
      </c>
      <c r="E1991" t="s">
        <v>431</v>
      </c>
      <c r="F1991" t="s">
        <v>12</v>
      </c>
      <c r="G1991" t="s">
        <v>432</v>
      </c>
      <c r="H1991" t="s">
        <v>433</v>
      </c>
      <c r="I1991" t="s">
        <v>434</v>
      </c>
      <c r="J1991" t="s">
        <v>442</v>
      </c>
      <c r="K1991" t="s">
        <v>443</v>
      </c>
    </row>
    <row r="1992" spans="1:11">
      <c r="A1992" t="s">
        <v>495</v>
      </c>
      <c r="B1992" s="2">
        <v>109250.5236</v>
      </c>
      <c r="C1992" t="s">
        <v>452</v>
      </c>
      <c r="D1992" t="s">
        <v>447</v>
      </c>
      <c r="E1992" t="s">
        <v>431</v>
      </c>
      <c r="F1992" t="s">
        <v>12</v>
      </c>
      <c r="G1992" t="s">
        <v>432</v>
      </c>
      <c r="H1992" t="s">
        <v>433</v>
      </c>
      <c r="I1992" t="s">
        <v>434</v>
      </c>
      <c r="J1992" t="s">
        <v>442</v>
      </c>
      <c r="K1992" t="s">
        <v>444</v>
      </c>
    </row>
    <row r="1993" spans="1:11">
      <c r="A1993" t="s">
        <v>495</v>
      </c>
      <c r="B1993" s="2">
        <v>182084.50959999999</v>
      </c>
      <c r="C1993" t="s">
        <v>452</v>
      </c>
      <c r="D1993" t="s">
        <v>447</v>
      </c>
      <c r="E1993" t="s">
        <v>431</v>
      </c>
      <c r="F1993" t="s">
        <v>12</v>
      </c>
      <c r="G1993" t="s">
        <v>432</v>
      </c>
      <c r="H1993" t="s">
        <v>433</v>
      </c>
      <c r="I1993" t="s">
        <v>434</v>
      </c>
      <c r="J1993" t="s">
        <v>442</v>
      </c>
      <c r="K1993" t="s">
        <v>584</v>
      </c>
    </row>
    <row r="1994" spans="1:11">
      <c r="A1994" t="s">
        <v>495</v>
      </c>
      <c r="B1994" s="2">
        <v>0</v>
      </c>
      <c r="C1994" t="s">
        <v>477</v>
      </c>
      <c r="D1994" t="s">
        <v>430</v>
      </c>
      <c r="E1994" t="s">
        <v>431</v>
      </c>
      <c r="F1994" t="s">
        <v>430</v>
      </c>
      <c r="G1994" t="s">
        <v>432</v>
      </c>
      <c r="H1994" t="s">
        <v>433</v>
      </c>
      <c r="I1994" t="s">
        <v>434</v>
      </c>
      <c r="J1994" t="s">
        <v>435</v>
      </c>
    </row>
    <row r="1995" spans="1:11">
      <c r="A1995" t="s">
        <v>495</v>
      </c>
      <c r="B1995" s="2">
        <v>0</v>
      </c>
      <c r="C1995" t="s">
        <v>453</v>
      </c>
      <c r="D1995" t="s">
        <v>430</v>
      </c>
      <c r="E1995" t="s">
        <v>431</v>
      </c>
      <c r="F1995" t="s">
        <v>430</v>
      </c>
      <c r="G1995" t="s">
        <v>432</v>
      </c>
      <c r="H1995" t="s">
        <v>433</v>
      </c>
      <c r="I1995" t="s">
        <v>434</v>
      </c>
      <c r="J1995" t="s">
        <v>435</v>
      </c>
    </row>
    <row r="1996" spans="1:11">
      <c r="A1996" t="s">
        <v>495</v>
      </c>
      <c r="B1996" s="2">
        <v>14.443099999999999</v>
      </c>
      <c r="C1996" t="s">
        <v>445</v>
      </c>
      <c r="D1996" t="s">
        <v>440</v>
      </c>
      <c r="E1996" t="s">
        <v>431</v>
      </c>
      <c r="F1996" t="s">
        <v>441</v>
      </c>
      <c r="G1996" t="s">
        <v>432</v>
      </c>
      <c r="H1996" t="s">
        <v>433</v>
      </c>
      <c r="I1996" t="s">
        <v>434</v>
      </c>
      <c r="J1996" t="s">
        <v>435</v>
      </c>
    </row>
    <row r="1997" spans="1:11">
      <c r="A1997" t="s">
        <v>495</v>
      </c>
      <c r="B1997" s="2">
        <v>89817.867199999993</v>
      </c>
      <c r="C1997" t="s">
        <v>445</v>
      </c>
      <c r="D1997" t="s">
        <v>440</v>
      </c>
      <c r="E1997" t="s">
        <v>431</v>
      </c>
      <c r="F1997" t="s">
        <v>441</v>
      </c>
      <c r="G1997" t="s">
        <v>432</v>
      </c>
      <c r="H1997" t="s">
        <v>433</v>
      </c>
      <c r="I1997" t="s">
        <v>434</v>
      </c>
      <c r="J1997" t="s">
        <v>442</v>
      </c>
      <c r="K1997" t="s">
        <v>443</v>
      </c>
    </row>
    <row r="1998" spans="1:11">
      <c r="A1998" t="s">
        <v>495</v>
      </c>
      <c r="B1998" s="2">
        <v>188812.49429999999</v>
      </c>
      <c r="C1998" t="s">
        <v>445</v>
      </c>
      <c r="D1998" t="s">
        <v>440</v>
      </c>
      <c r="E1998" t="s">
        <v>431</v>
      </c>
      <c r="F1998" t="s">
        <v>441</v>
      </c>
      <c r="G1998" t="s">
        <v>432</v>
      </c>
      <c r="H1998" t="s">
        <v>433</v>
      </c>
      <c r="I1998" t="s">
        <v>434</v>
      </c>
      <c r="J1998" t="s">
        <v>442</v>
      </c>
      <c r="K1998" t="s">
        <v>444</v>
      </c>
    </row>
    <row r="1999" spans="1:11">
      <c r="A1999" t="s">
        <v>495</v>
      </c>
      <c r="B1999" s="2">
        <v>314687.18699999998</v>
      </c>
      <c r="C1999" t="s">
        <v>445</v>
      </c>
      <c r="D1999" t="s">
        <v>440</v>
      </c>
      <c r="E1999" t="s">
        <v>431</v>
      </c>
      <c r="F1999" t="s">
        <v>441</v>
      </c>
      <c r="G1999" t="s">
        <v>432</v>
      </c>
      <c r="H1999" t="s">
        <v>433</v>
      </c>
      <c r="I1999" t="s">
        <v>434</v>
      </c>
      <c r="J1999" t="s">
        <v>442</v>
      </c>
      <c r="K1999" t="s">
        <v>584</v>
      </c>
    </row>
    <row r="2000" spans="1:11">
      <c r="A2000" t="s">
        <v>495</v>
      </c>
      <c r="B2000" s="2">
        <v>0</v>
      </c>
      <c r="C2000" t="s">
        <v>454</v>
      </c>
      <c r="D2000" t="s">
        <v>430</v>
      </c>
      <c r="E2000" t="s">
        <v>431</v>
      </c>
      <c r="F2000" t="s">
        <v>430</v>
      </c>
      <c r="G2000" t="s">
        <v>432</v>
      </c>
      <c r="H2000" t="s">
        <v>433</v>
      </c>
      <c r="I2000" t="s">
        <v>434</v>
      </c>
      <c r="J2000" t="s">
        <v>435</v>
      </c>
    </row>
    <row r="2001" spans="1:11">
      <c r="A2001" t="s">
        <v>495</v>
      </c>
      <c r="B2001" s="2">
        <v>14.1517</v>
      </c>
      <c r="C2001" t="s">
        <v>455</v>
      </c>
      <c r="D2001" t="s">
        <v>451</v>
      </c>
      <c r="E2001" t="s">
        <v>431</v>
      </c>
      <c r="F2001" t="s">
        <v>381</v>
      </c>
      <c r="G2001" t="s">
        <v>432</v>
      </c>
      <c r="H2001" t="s">
        <v>433</v>
      </c>
      <c r="I2001" t="s">
        <v>434</v>
      </c>
      <c r="J2001" t="s">
        <v>435</v>
      </c>
    </row>
    <row r="2002" spans="1:11">
      <c r="A2002" t="s">
        <v>495</v>
      </c>
      <c r="B2002" s="2">
        <v>87793.4614</v>
      </c>
      <c r="C2002" t="s">
        <v>455</v>
      </c>
      <c r="D2002" t="s">
        <v>451</v>
      </c>
      <c r="E2002" t="s">
        <v>431</v>
      </c>
      <c r="F2002" t="s">
        <v>381</v>
      </c>
      <c r="G2002" t="s">
        <v>432</v>
      </c>
      <c r="H2002" t="s">
        <v>433</v>
      </c>
      <c r="I2002" t="s">
        <v>434</v>
      </c>
      <c r="J2002" t="s">
        <v>442</v>
      </c>
      <c r="K2002" t="s">
        <v>443</v>
      </c>
    </row>
    <row r="2003" spans="1:11">
      <c r="A2003" t="s">
        <v>495</v>
      </c>
      <c r="B2003" s="2">
        <v>184633.4578</v>
      </c>
      <c r="C2003" t="s">
        <v>455</v>
      </c>
      <c r="D2003" t="s">
        <v>451</v>
      </c>
      <c r="E2003" t="s">
        <v>431</v>
      </c>
      <c r="F2003" t="s">
        <v>381</v>
      </c>
      <c r="G2003" t="s">
        <v>432</v>
      </c>
      <c r="H2003" t="s">
        <v>433</v>
      </c>
      <c r="I2003" t="s">
        <v>434</v>
      </c>
      <c r="J2003" t="s">
        <v>442</v>
      </c>
      <c r="K2003" t="s">
        <v>444</v>
      </c>
    </row>
    <row r="2004" spans="1:11">
      <c r="A2004" t="s">
        <v>495</v>
      </c>
      <c r="B2004" s="2">
        <v>12.157400000000001</v>
      </c>
      <c r="C2004" t="s">
        <v>456</v>
      </c>
      <c r="D2004" t="s">
        <v>451</v>
      </c>
      <c r="E2004" t="s">
        <v>431</v>
      </c>
      <c r="F2004" t="s">
        <v>381</v>
      </c>
      <c r="G2004" t="s">
        <v>432</v>
      </c>
      <c r="H2004" t="s">
        <v>433</v>
      </c>
      <c r="I2004" t="s">
        <v>434</v>
      </c>
      <c r="J2004" t="s">
        <v>435</v>
      </c>
    </row>
    <row r="2005" spans="1:11">
      <c r="A2005" t="s">
        <v>495</v>
      </c>
      <c r="B2005" s="2">
        <v>75545.942999999999</v>
      </c>
      <c r="C2005" t="s">
        <v>456</v>
      </c>
      <c r="D2005" t="s">
        <v>451</v>
      </c>
      <c r="E2005" t="s">
        <v>431</v>
      </c>
      <c r="F2005" t="s">
        <v>381</v>
      </c>
      <c r="G2005" t="s">
        <v>432</v>
      </c>
      <c r="H2005" t="s">
        <v>433</v>
      </c>
      <c r="I2005" t="s">
        <v>434</v>
      </c>
      <c r="J2005" t="s">
        <v>442</v>
      </c>
      <c r="K2005" t="s">
        <v>443</v>
      </c>
    </row>
    <row r="2006" spans="1:11">
      <c r="A2006" t="s">
        <v>495</v>
      </c>
      <c r="B2006" s="2">
        <v>157952.82759999999</v>
      </c>
      <c r="C2006" t="s">
        <v>456</v>
      </c>
      <c r="D2006" t="s">
        <v>451</v>
      </c>
      <c r="E2006" t="s">
        <v>431</v>
      </c>
      <c r="F2006" t="s">
        <v>381</v>
      </c>
      <c r="G2006" t="s">
        <v>432</v>
      </c>
      <c r="H2006" t="s">
        <v>433</v>
      </c>
      <c r="I2006" t="s">
        <v>434</v>
      </c>
      <c r="J2006" t="s">
        <v>442</v>
      </c>
      <c r="K2006" t="s">
        <v>444</v>
      </c>
    </row>
    <row r="2007" spans="1:11">
      <c r="A2007" t="s">
        <v>495</v>
      </c>
      <c r="B2007" s="2">
        <v>0</v>
      </c>
      <c r="C2007" t="s">
        <v>457</v>
      </c>
      <c r="D2007" t="s">
        <v>439</v>
      </c>
      <c r="E2007" t="s">
        <v>431</v>
      </c>
      <c r="F2007" t="s">
        <v>439</v>
      </c>
      <c r="G2007" t="s">
        <v>432</v>
      </c>
      <c r="H2007" t="s">
        <v>433</v>
      </c>
      <c r="I2007" t="s">
        <v>434</v>
      </c>
      <c r="J2007" t="s">
        <v>435</v>
      </c>
    </row>
    <row r="2008" spans="1:11">
      <c r="A2008" t="s">
        <v>495</v>
      </c>
      <c r="B2008" s="2">
        <v>0</v>
      </c>
      <c r="C2008" t="s">
        <v>452</v>
      </c>
      <c r="D2008" t="s">
        <v>458</v>
      </c>
      <c r="E2008" t="s">
        <v>431</v>
      </c>
      <c r="F2008" t="s">
        <v>458</v>
      </c>
      <c r="G2008" t="s">
        <v>432</v>
      </c>
      <c r="H2008" t="s">
        <v>433</v>
      </c>
      <c r="I2008" t="s">
        <v>434</v>
      </c>
      <c r="J2008" t="s">
        <v>435</v>
      </c>
    </row>
    <row r="2009" spans="1:11">
      <c r="A2009" t="s">
        <v>495</v>
      </c>
      <c r="B2009" s="2">
        <v>17.211500000000001</v>
      </c>
      <c r="C2009" t="s">
        <v>448</v>
      </c>
      <c r="D2009" t="s">
        <v>440</v>
      </c>
      <c r="E2009" t="s">
        <v>431</v>
      </c>
      <c r="F2009" t="s">
        <v>441</v>
      </c>
      <c r="G2009" t="s">
        <v>432</v>
      </c>
      <c r="H2009" t="s">
        <v>433</v>
      </c>
      <c r="I2009" t="s">
        <v>434</v>
      </c>
      <c r="J2009" t="s">
        <v>435</v>
      </c>
    </row>
    <row r="2010" spans="1:11">
      <c r="A2010" t="s">
        <v>495</v>
      </c>
      <c r="B2010" s="2">
        <v>107033.05710000001</v>
      </c>
      <c r="C2010" t="s">
        <v>448</v>
      </c>
      <c r="D2010" t="s">
        <v>440</v>
      </c>
      <c r="E2010" t="s">
        <v>431</v>
      </c>
      <c r="F2010" t="s">
        <v>441</v>
      </c>
      <c r="G2010" t="s">
        <v>432</v>
      </c>
      <c r="H2010" t="s">
        <v>433</v>
      </c>
      <c r="I2010" t="s">
        <v>434</v>
      </c>
      <c r="J2010" t="s">
        <v>442</v>
      </c>
      <c r="K2010" t="s">
        <v>443</v>
      </c>
    </row>
    <row r="2011" spans="1:11">
      <c r="A2011" t="s">
        <v>495</v>
      </c>
      <c r="B2011" s="2">
        <v>225001.36600000001</v>
      </c>
      <c r="C2011" t="s">
        <v>448</v>
      </c>
      <c r="D2011" t="s">
        <v>440</v>
      </c>
      <c r="E2011" t="s">
        <v>431</v>
      </c>
      <c r="F2011" t="s">
        <v>441</v>
      </c>
      <c r="G2011" t="s">
        <v>432</v>
      </c>
      <c r="H2011" t="s">
        <v>433</v>
      </c>
      <c r="I2011" t="s">
        <v>434</v>
      </c>
      <c r="J2011" t="s">
        <v>442</v>
      </c>
      <c r="K2011" t="s">
        <v>444</v>
      </c>
    </row>
    <row r="2012" spans="1:11">
      <c r="A2012" t="s">
        <v>495</v>
      </c>
      <c r="B2012" s="2">
        <v>375002.27669999999</v>
      </c>
      <c r="C2012" t="s">
        <v>448</v>
      </c>
      <c r="D2012" t="s">
        <v>440</v>
      </c>
      <c r="E2012" t="s">
        <v>431</v>
      </c>
      <c r="F2012" t="s">
        <v>441</v>
      </c>
      <c r="G2012" t="s">
        <v>432</v>
      </c>
      <c r="H2012" t="s">
        <v>433</v>
      </c>
      <c r="I2012" t="s">
        <v>434</v>
      </c>
      <c r="J2012" t="s">
        <v>442</v>
      </c>
      <c r="K2012" t="s">
        <v>584</v>
      </c>
    </row>
    <row r="2013" spans="1:11">
      <c r="A2013" t="s">
        <v>495</v>
      </c>
      <c r="B2013" s="2">
        <v>3.3E-3</v>
      </c>
      <c r="C2013" t="s">
        <v>436</v>
      </c>
      <c r="D2013" t="s">
        <v>459</v>
      </c>
      <c r="E2013" t="s">
        <v>431</v>
      </c>
      <c r="F2013" t="s">
        <v>460</v>
      </c>
      <c r="G2013" t="s">
        <v>432</v>
      </c>
      <c r="H2013" t="s">
        <v>433</v>
      </c>
      <c r="I2013" t="s">
        <v>434</v>
      </c>
      <c r="J2013" t="s">
        <v>435</v>
      </c>
    </row>
    <row r="2014" spans="1:11">
      <c r="A2014" t="s">
        <v>495</v>
      </c>
      <c r="B2014" s="2">
        <v>9.2068999999999992</v>
      </c>
      <c r="C2014" t="s">
        <v>461</v>
      </c>
      <c r="D2014" t="s">
        <v>451</v>
      </c>
      <c r="E2014" t="s">
        <v>431</v>
      </c>
      <c r="F2014" t="s">
        <v>381</v>
      </c>
      <c r="G2014" t="s">
        <v>432</v>
      </c>
      <c r="H2014" t="s">
        <v>433</v>
      </c>
      <c r="I2014" t="s">
        <v>434</v>
      </c>
      <c r="J2014" t="s">
        <v>435</v>
      </c>
    </row>
    <row r="2015" spans="1:11">
      <c r="A2015" t="s">
        <v>495</v>
      </c>
      <c r="B2015" s="2">
        <v>57112.284899999999</v>
      </c>
      <c r="C2015" t="s">
        <v>461</v>
      </c>
      <c r="D2015" t="s">
        <v>451</v>
      </c>
      <c r="E2015" t="s">
        <v>431</v>
      </c>
      <c r="F2015" t="s">
        <v>381</v>
      </c>
      <c r="G2015" t="s">
        <v>432</v>
      </c>
      <c r="H2015" t="s">
        <v>433</v>
      </c>
      <c r="I2015" t="s">
        <v>434</v>
      </c>
      <c r="J2015" t="s">
        <v>442</v>
      </c>
      <c r="K2015" t="s">
        <v>443</v>
      </c>
    </row>
    <row r="2016" spans="1:11">
      <c r="A2016" t="s">
        <v>495</v>
      </c>
      <c r="B2016" s="2">
        <v>120109.2797</v>
      </c>
      <c r="C2016" t="s">
        <v>461</v>
      </c>
      <c r="D2016" t="s">
        <v>451</v>
      </c>
      <c r="E2016" t="s">
        <v>431</v>
      </c>
      <c r="F2016" t="s">
        <v>381</v>
      </c>
      <c r="G2016" t="s">
        <v>432</v>
      </c>
      <c r="H2016" t="s">
        <v>433</v>
      </c>
      <c r="I2016" t="s">
        <v>434</v>
      </c>
      <c r="J2016" t="s">
        <v>442</v>
      </c>
      <c r="K2016" t="s">
        <v>444</v>
      </c>
    </row>
    <row r="2017" spans="1:11">
      <c r="A2017" t="s">
        <v>495</v>
      </c>
      <c r="B2017" s="2">
        <v>8.9336000000000002</v>
      </c>
      <c r="C2017" t="s">
        <v>462</v>
      </c>
      <c r="D2017" t="s">
        <v>451</v>
      </c>
      <c r="E2017" t="s">
        <v>431</v>
      </c>
      <c r="F2017" t="s">
        <v>381</v>
      </c>
      <c r="G2017" t="s">
        <v>432</v>
      </c>
      <c r="H2017" t="s">
        <v>433</v>
      </c>
      <c r="I2017" t="s">
        <v>434</v>
      </c>
      <c r="J2017" t="s">
        <v>435</v>
      </c>
    </row>
    <row r="2018" spans="1:11">
      <c r="A2018" t="s">
        <v>495</v>
      </c>
      <c r="B2018" s="2">
        <v>55443.038</v>
      </c>
      <c r="C2018" t="s">
        <v>462</v>
      </c>
      <c r="D2018" t="s">
        <v>451</v>
      </c>
      <c r="E2018" t="s">
        <v>431</v>
      </c>
      <c r="F2018" t="s">
        <v>381</v>
      </c>
      <c r="G2018" t="s">
        <v>432</v>
      </c>
      <c r="H2018" t="s">
        <v>433</v>
      </c>
      <c r="I2018" t="s">
        <v>434</v>
      </c>
      <c r="J2018" t="s">
        <v>442</v>
      </c>
      <c r="K2018" t="s">
        <v>443</v>
      </c>
    </row>
    <row r="2019" spans="1:11">
      <c r="A2019" t="s">
        <v>495</v>
      </c>
      <c r="B2019" s="2">
        <v>116550.40519999999</v>
      </c>
      <c r="C2019" t="s">
        <v>462</v>
      </c>
      <c r="D2019" t="s">
        <v>451</v>
      </c>
      <c r="E2019" t="s">
        <v>431</v>
      </c>
      <c r="F2019" t="s">
        <v>381</v>
      </c>
      <c r="G2019" t="s">
        <v>432</v>
      </c>
      <c r="H2019" t="s">
        <v>433</v>
      </c>
      <c r="I2019" t="s">
        <v>434</v>
      </c>
      <c r="J2019" t="s">
        <v>442</v>
      </c>
      <c r="K2019" t="s">
        <v>444</v>
      </c>
    </row>
    <row r="2020" spans="1:11">
      <c r="A2020" t="s">
        <v>495</v>
      </c>
      <c r="B2020" s="2">
        <v>9.7258999999999993</v>
      </c>
      <c r="C2020" t="s">
        <v>463</v>
      </c>
      <c r="D2020" t="s">
        <v>447</v>
      </c>
      <c r="E2020" t="s">
        <v>431</v>
      </c>
      <c r="F2020" t="s">
        <v>12</v>
      </c>
      <c r="G2020" t="s">
        <v>432</v>
      </c>
      <c r="H2020" t="s">
        <v>433</v>
      </c>
      <c r="I2020" t="s">
        <v>434</v>
      </c>
      <c r="J2020" t="s">
        <v>435</v>
      </c>
    </row>
    <row r="2021" spans="1:11">
      <c r="A2021" t="s">
        <v>495</v>
      </c>
      <c r="B2021" s="2">
        <v>60261.360500000003</v>
      </c>
      <c r="C2021" t="s">
        <v>463</v>
      </c>
      <c r="D2021" t="s">
        <v>447</v>
      </c>
      <c r="E2021" t="s">
        <v>431</v>
      </c>
      <c r="F2021" t="s">
        <v>12</v>
      </c>
      <c r="G2021" t="s">
        <v>432</v>
      </c>
      <c r="H2021" t="s">
        <v>433</v>
      </c>
      <c r="I2021" t="s">
        <v>434</v>
      </c>
      <c r="J2021" t="s">
        <v>442</v>
      </c>
      <c r="K2021" t="s">
        <v>443</v>
      </c>
    </row>
    <row r="2022" spans="1:11">
      <c r="A2022" t="s">
        <v>495</v>
      </c>
      <c r="B2022" s="2">
        <v>126910.11749999999</v>
      </c>
      <c r="C2022" t="s">
        <v>463</v>
      </c>
      <c r="D2022" t="s">
        <v>447</v>
      </c>
      <c r="E2022" t="s">
        <v>431</v>
      </c>
      <c r="F2022" t="s">
        <v>12</v>
      </c>
      <c r="G2022" t="s">
        <v>432</v>
      </c>
      <c r="H2022" t="s">
        <v>433</v>
      </c>
      <c r="I2022" t="s">
        <v>434</v>
      </c>
      <c r="J2022" t="s">
        <v>442</v>
      </c>
      <c r="K2022" t="s">
        <v>444</v>
      </c>
    </row>
    <row r="2023" spans="1:11">
      <c r="A2023" t="s">
        <v>495</v>
      </c>
      <c r="B2023" s="2">
        <v>217024.86110000001</v>
      </c>
      <c r="C2023" t="s">
        <v>463</v>
      </c>
      <c r="D2023" t="s">
        <v>447</v>
      </c>
      <c r="E2023" t="s">
        <v>431</v>
      </c>
      <c r="F2023" t="s">
        <v>12</v>
      </c>
      <c r="G2023" t="s">
        <v>432</v>
      </c>
      <c r="H2023" t="s">
        <v>433</v>
      </c>
      <c r="I2023" t="s">
        <v>434</v>
      </c>
      <c r="J2023" t="s">
        <v>442</v>
      </c>
      <c r="K2023" t="s">
        <v>584</v>
      </c>
    </row>
    <row r="2024" spans="1:11">
      <c r="A2024" t="s">
        <v>495</v>
      </c>
      <c r="B2024" s="2">
        <v>8.3780999999999999</v>
      </c>
      <c r="C2024" t="s">
        <v>464</v>
      </c>
      <c r="D2024" t="s">
        <v>447</v>
      </c>
      <c r="E2024" t="s">
        <v>431</v>
      </c>
      <c r="F2024" t="s">
        <v>12</v>
      </c>
      <c r="G2024" t="s">
        <v>432</v>
      </c>
      <c r="H2024" t="s">
        <v>433</v>
      </c>
      <c r="I2024" t="s">
        <v>434</v>
      </c>
      <c r="J2024" t="s">
        <v>435</v>
      </c>
    </row>
    <row r="2025" spans="1:11">
      <c r="A2025" t="s">
        <v>495</v>
      </c>
      <c r="B2025" s="2">
        <v>51933.339399999997</v>
      </c>
      <c r="C2025" t="s">
        <v>464</v>
      </c>
      <c r="D2025" t="s">
        <v>447</v>
      </c>
      <c r="E2025" t="s">
        <v>431</v>
      </c>
      <c r="F2025" t="s">
        <v>12</v>
      </c>
      <c r="G2025" t="s">
        <v>432</v>
      </c>
      <c r="H2025" t="s">
        <v>433</v>
      </c>
      <c r="I2025" t="s">
        <v>434</v>
      </c>
      <c r="J2025" t="s">
        <v>442</v>
      </c>
      <c r="K2025" t="s">
        <v>443</v>
      </c>
    </row>
    <row r="2026" spans="1:11">
      <c r="A2026" t="s">
        <v>495</v>
      </c>
      <c r="B2026" s="2">
        <v>109370.7313</v>
      </c>
      <c r="C2026" t="s">
        <v>464</v>
      </c>
      <c r="D2026" t="s">
        <v>447</v>
      </c>
      <c r="E2026" t="s">
        <v>431</v>
      </c>
      <c r="F2026" t="s">
        <v>12</v>
      </c>
      <c r="G2026" t="s">
        <v>432</v>
      </c>
      <c r="H2026" t="s">
        <v>433</v>
      </c>
      <c r="I2026" t="s">
        <v>434</v>
      </c>
      <c r="J2026" t="s">
        <v>442</v>
      </c>
      <c r="K2026" t="s">
        <v>444</v>
      </c>
    </row>
    <row r="2027" spans="1:11">
      <c r="A2027" t="s">
        <v>495</v>
      </c>
      <c r="B2027" s="2">
        <v>182284.85569999999</v>
      </c>
      <c r="C2027" t="s">
        <v>464</v>
      </c>
      <c r="D2027" t="s">
        <v>447</v>
      </c>
      <c r="E2027" t="s">
        <v>431</v>
      </c>
      <c r="F2027" t="s">
        <v>12</v>
      </c>
      <c r="G2027" t="s">
        <v>432</v>
      </c>
      <c r="H2027" t="s">
        <v>433</v>
      </c>
      <c r="I2027" t="s">
        <v>434</v>
      </c>
      <c r="J2027" t="s">
        <v>442</v>
      </c>
      <c r="K2027" t="s">
        <v>584</v>
      </c>
    </row>
    <row r="2028" spans="1:11">
      <c r="A2028" t="s">
        <v>495</v>
      </c>
      <c r="B2028" s="2">
        <v>9.4672999999999998</v>
      </c>
      <c r="C2028" t="s">
        <v>465</v>
      </c>
      <c r="D2028" t="s">
        <v>447</v>
      </c>
      <c r="E2028" t="s">
        <v>431</v>
      </c>
      <c r="F2028" t="s">
        <v>12</v>
      </c>
      <c r="G2028" t="s">
        <v>432</v>
      </c>
      <c r="H2028" t="s">
        <v>433</v>
      </c>
      <c r="I2028" t="s">
        <v>434</v>
      </c>
      <c r="J2028" t="s">
        <v>435</v>
      </c>
    </row>
    <row r="2029" spans="1:11">
      <c r="A2029" t="s">
        <v>495</v>
      </c>
      <c r="B2029" s="2">
        <v>58684.090700000001</v>
      </c>
      <c r="C2029" t="s">
        <v>465</v>
      </c>
      <c r="D2029" t="s">
        <v>447</v>
      </c>
      <c r="E2029" t="s">
        <v>431</v>
      </c>
      <c r="F2029" t="s">
        <v>12</v>
      </c>
      <c r="G2029" t="s">
        <v>432</v>
      </c>
      <c r="H2029" t="s">
        <v>433</v>
      </c>
      <c r="I2029" t="s">
        <v>434</v>
      </c>
      <c r="J2029" t="s">
        <v>442</v>
      </c>
      <c r="K2029" t="s">
        <v>443</v>
      </c>
    </row>
    <row r="2030" spans="1:11">
      <c r="A2030" t="s">
        <v>495</v>
      </c>
      <c r="B2030" s="2">
        <v>123588.92630000001</v>
      </c>
      <c r="C2030" t="s">
        <v>465</v>
      </c>
      <c r="D2030" t="s">
        <v>447</v>
      </c>
      <c r="E2030" t="s">
        <v>431</v>
      </c>
      <c r="F2030" t="s">
        <v>12</v>
      </c>
      <c r="G2030" t="s">
        <v>432</v>
      </c>
      <c r="H2030" t="s">
        <v>433</v>
      </c>
      <c r="I2030" t="s">
        <v>434</v>
      </c>
      <c r="J2030" t="s">
        <v>442</v>
      </c>
      <c r="K2030" t="s">
        <v>444</v>
      </c>
    </row>
    <row r="2031" spans="1:11">
      <c r="A2031" t="s">
        <v>495</v>
      </c>
      <c r="B2031" s="2">
        <v>205981.2403</v>
      </c>
      <c r="C2031" t="s">
        <v>465</v>
      </c>
      <c r="D2031" t="s">
        <v>447</v>
      </c>
      <c r="E2031" t="s">
        <v>431</v>
      </c>
      <c r="F2031" t="s">
        <v>12</v>
      </c>
      <c r="G2031" t="s">
        <v>432</v>
      </c>
      <c r="H2031" t="s">
        <v>433</v>
      </c>
      <c r="I2031" t="s">
        <v>434</v>
      </c>
      <c r="J2031" t="s">
        <v>442</v>
      </c>
      <c r="K2031" t="s">
        <v>584</v>
      </c>
    </row>
    <row r="2032" spans="1:11">
      <c r="A2032" t="s">
        <v>495</v>
      </c>
      <c r="B2032" s="2">
        <v>8.3963000000000001</v>
      </c>
      <c r="C2032" t="s">
        <v>466</v>
      </c>
      <c r="D2032" t="s">
        <v>451</v>
      </c>
      <c r="E2032" t="s">
        <v>431</v>
      </c>
      <c r="F2032" t="s">
        <v>381</v>
      </c>
      <c r="G2032" t="s">
        <v>432</v>
      </c>
      <c r="H2032" t="s">
        <v>433</v>
      </c>
      <c r="I2032" t="s">
        <v>434</v>
      </c>
      <c r="J2032" t="s">
        <v>435</v>
      </c>
    </row>
    <row r="2033" spans="1:11">
      <c r="A2033" t="s">
        <v>495</v>
      </c>
      <c r="B2033" s="2">
        <v>52171.933299999997</v>
      </c>
      <c r="C2033" t="s">
        <v>466</v>
      </c>
      <c r="D2033" t="s">
        <v>451</v>
      </c>
      <c r="E2033" t="s">
        <v>431</v>
      </c>
      <c r="F2033" t="s">
        <v>381</v>
      </c>
      <c r="G2033" t="s">
        <v>432</v>
      </c>
      <c r="H2033" t="s">
        <v>433</v>
      </c>
      <c r="I2033" t="s">
        <v>434</v>
      </c>
      <c r="J2033" t="s">
        <v>442</v>
      </c>
      <c r="K2033" t="s">
        <v>443</v>
      </c>
    </row>
    <row r="2034" spans="1:11">
      <c r="A2034" t="s">
        <v>495</v>
      </c>
      <c r="B2034" s="2">
        <v>109609.32520000001</v>
      </c>
      <c r="C2034" t="s">
        <v>466</v>
      </c>
      <c r="D2034" t="s">
        <v>451</v>
      </c>
      <c r="E2034" t="s">
        <v>431</v>
      </c>
      <c r="F2034" t="s">
        <v>381</v>
      </c>
      <c r="G2034" t="s">
        <v>432</v>
      </c>
      <c r="H2034" t="s">
        <v>433</v>
      </c>
      <c r="I2034" t="s">
        <v>434</v>
      </c>
      <c r="J2034" t="s">
        <v>442</v>
      </c>
      <c r="K2034" t="s">
        <v>444</v>
      </c>
    </row>
    <row r="2035" spans="1:11">
      <c r="A2035" t="s">
        <v>495</v>
      </c>
      <c r="B2035" s="2">
        <v>0</v>
      </c>
      <c r="C2035" t="s">
        <v>464</v>
      </c>
      <c r="D2035" t="s">
        <v>430</v>
      </c>
      <c r="E2035" t="s">
        <v>431</v>
      </c>
      <c r="F2035" t="s">
        <v>430</v>
      </c>
      <c r="G2035" t="s">
        <v>432</v>
      </c>
      <c r="H2035" t="s">
        <v>433</v>
      </c>
      <c r="I2035" t="s">
        <v>434</v>
      </c>
      <c r="J2035" t="s">
        <v>435</v>
      </c>
    </row>
    <row r="2036" spans="1:11">
      <c r="A2036" t="s">
        <v>495</v>
      </c>
      <c r="B2036" s="2">
        <v>0</v>
      </c>
      <c r="C2036" t="s">
        <v>436</v>
      </c>
      <c r="D2036" t="s">
        <v>467</v>
      </c>
      <c r="E2036" t="s">
        <v>431</v>
      </c>
      <c r="F2036" t="s">
        <v>468</v>
      </c>
      <c r="G2036" t="s">
        <v>432</v>
      </c>
      <c r="H2036" t="s">
        <v>433</v>
      </c>
      <c r="I2036" t="s">
        <v>434</v>
      </c>
      <c r="J2036" t="s">
        <v>435</v>
      </c>
    </row>
    <row r="2037" spans="1:11">
      <c r="A2037" t="s">
        <v>495</v>
      </c>
      <c r="B2037" s="2">
        <v>10.1448</v>
      </c>
      <c r="C2037" t="s">
        <v>511</v>
      </c>
      <c r="D2037" t="s">
        <v>447</v>
      </c>
      <c r="E2037" t="s">
        <v>431</v>
      </c>
      <c r="F2037" t="s">
        <v>12</v>
      </c>
      <c r="G2037" t="s">
        <v>432</v>
      </c>
      <c r="H2037" t="s">
        <v>433</v>
      </c>
      <c r="I2037" t="s">
        <v>434</v>
      </c>
      <c r="J2037" t="s">
        <v>435</v>
      </c>
    </row>
    <row r="2038" spans="1:11">
      <c r="A2038" t="s">
        <v>495</v>
      </c>
      <c r="B2038" s="2">
        <v>62893.179100000001</v>
      </c>
      <c r="C2038" t="s">
        <v>511</v>
      </c>
      <c r="D2038" t="s">
        <v>447</v>
      </c>
      <c r="E2038" t="s">
        <v>431</v>
      </c>
      <c r="F2038" t="s">
        <v>12</v>
      </c>
      <c r="G2038" t="s">
        <v>432</v>
      </c>
      <c r="H2038" t="s">
        <v>433</v>
      </c>
      <c r="I2038" t="s">
        <v>434</v>
      </c>
      <c r="J2038" t="s">
        <v>442</v>
      </c>
      <c r="K2038" t="s">
        <v>443</v>
      </c>
    </row>
    <row r="2039" spans="1:11">
      <c r="A2039" t="s">
        <v>495</v>
      </c>
      <c r="B2039" s="2">
        <v>132452.4178</v>
      </c>
      <c r="C2039" t="s">
        <v>511</v>
      </c>
      <c r="D2039" t="s">
        <v>447</v>
      </c>
      <c r="E2039" t="s">
        <v>431</v>
      </c>
      <c r="F2039" t="s">
        <v>12</v>
      </c>
      <c r="G2039" t="s">
        <v>432</v>
      </c>
      <c r="H2039" t="s">
        <v>433</v>
      </c>
      <c r="I2039" t="s">
        <v>434</v>
      </c>
      <c r="J2039" t="s">
        <v>442</v>
      </c>
      <c r="K2039" t="s">
        <v>444</v>
      </c>
    </row>
    <row r="2040" spans="1:11">
      <c r="A2040" t="s">
        <v>495</v>
      </c>
      <c r="B2040" s="2">
        <v>220754.02970000001</v>
      </c>
      <c r="C2040" t="s">
        <v>511</v>
      </c>
      <c r="D2040" t="s">
        <v>447</v>
      </c>
      <c r="E2040" t="s">
        <v>431</v>
      </c>
      <c r="F2040" t="s">
        <v>12</v>
      </c>
      <c r="G2040" t="s">
        <v>432</v>
      </c>
      <c r="H2040" t="s">
        <v>433</v>
      </c>
      <c r="I2040" t="s">
        <v>434</v>
      </c>
      <c r="J2040" t="s">
        <v>442</v>
      </c>
      <c r="K2040" t="s">
        <v>584</v>
      </c>
    </row>
    <row r="2041" spans="1:11">
      <c r="A2041" t="s">
        <v>495</v>
      </c>
      <c r="B2041" s="2">
        <v>0</v>
      </c>
      <c r="C2041" t="s">
        <v>463</v>
      </c>
      <c r="D2041" t="s">
        <v>458</v>
      </c>
      <c r="E2041" t="s">
        <v>431</v>
      </c>
      <c r="F2041" t="s">
        <v>458</v>
      </c>
      <c r="G2041" t="s">
        <v>432</v>
      </c>
      <c r="H2041" t="s">
        <v>433</v>
      </c>
      <c r="I2041" t="s">
        <v>434</v>
      </c>
      <c r="J2041" t="s">
        <v>435</v>
      </c>
    </row>
    <row r="2042" spans="1:11">
      <c r="A2042" t="s">
        <v>495</v>
      </c>
      <c r="B2042" s="2">
        <v>16.519400000000001</v>
      </c>
      <c r="C2042" t="s">
        <v>453</v>
      </c>
      <c r="D2042" t="s">
        <v>469</v>
      </c>
      <c r="E2042" t="s">
        <v>431</v>
      </c>
      <c r="F2042" t="s">
        <v>382</v>
      </c>
      <c r="G2042" t="s">
        <v>432</v>
      </c>
      <c r="H2042" t="s">
        <v>433</v>
      </c>
      <c r="I2042" t="s">
        <v>434</v>
      </c>
      <c r="J2042" t="s">
        <v>435</v>
      </c>
    </row>
    <row r="2043" spans="1:11">
      <c r="A2043" t="s">
        <v>495</v>
      </c>
      <c r="B2043" s="2">
        <v>107775.2482</v>
      </c>
      <c r="C2043" t="s">
        <v>453</v>
      </c>
      <c r="D2043" t="s">
        <v>469</v>
      </c>
      <c r="E2043" t="s">
        <v>431</v>
      </c>
      <c r="F2043" t="s">
        <v>382</v>
      </c>
      <c r="G2043" t="s">
        <v>432</v>
      </c>
      <c r="H2043" t="s">
        <v>433</v>
      </c>
      <c r="I2043" t="s">
        <v>434</v>
      </c>
      <c r="J2043" t="s">
        <v>442</v>
      </c>
      <c r="K2043" t="s">
        <v>443</v>
      </c>
    </row>
    <row r="2044" spans="1:11">
      <c r="A2044" t="s">
        <v>495</v>
      </c>
      <c r="B2044" s="2">
        <v>233818.4136</v>
      </c>
      <c r="C2044" t="s">
        <v>453</v>
      </c>
      <c r="D2044" t="s">
        <v>469</v>
      </c>
      <c r="E2044" t="s">
        <v>431</v>
      </c>
      <c r="F2044" t="s">
        <v>382</v>
      </c>
      <c r="G2044" t="s">
        <v>432</v>
      </c>
      <c r="H2044" t="s">
        <v>433</v>
      </c>
      <c r="I2044" t="s">
        <v>434</v>
      </c>
      <c r="J2044" t="s">
        <v>442</v>
      </c>
      <c r="K2044" t="s">
        <v>444</v>
      </c>
    </row>
    <row r="2045" spans="1:11">
      <c r="A2045" t="s">
        <v>495</v>
      </c>
      <c r="B2045" s="2">
        <v>389697.65960000001</v>
      </c>
      <c r="C2045" t="s">
        <v>453</v>
      </c>
      <c r="D2045" t="s">
        <v>469</v>
      </c>
      <c r="E2045" t="s">
        <v>431</v>
      </c>
      <c r="F2045" t="s">
        <v>382</v>
      </c>
      <c r="G2045" t="s">
        <v>432</v>
      </c>
      <c r="H2045" t="s">
        <v>433</v>
      </c>
      <c r="I2045" t="s">
        <v>434</v>
      </c>
      <c r="J2045" t="s">
        <v>442</v>
      </c>
      <c r="K2045" t="s">
        <v>584</v>
      </c>
    </row>
    <row r="2046" spans="1:11">
      <c r="A2046" t="s">
        <v>495</v>
      </c>
      <c r="B2046" s="2">
        <v>0</v>
      </c>
      <c r="C2046" t="s">
        <v>453</v>
      </c>
      <c r="D2046" t="s">
        <v>470</v>
      </c>
      <c r="E2046" t="s">
        <v>431</v>
      </c>
      <c r="F2046" t="s">
        <v>470</v>
      </c>
      <c r="G2046" t="s">
        <v>432</v>
      </c>
      <c r="H2046" t="s">
        <v>433</v>
      </c>
      <c r="I2046" t="s">
        <v>434</v>
      </c>
      <c r="J2046" t="s">
        <v>435</v>
      </c>
    </row>
    <row r="2047" spans="1:11">
      <c r="A2047" t="s">
        <v>495</v>
      </c>
      <c r="B2047" s="2">
        <v>9.9809000000000001</v>
      </c>
      <c r="C2047" t="s">
        <v>471</v>
      </c>
      <c r="D2047" t="s">
        <v>447</v>
      </c>
      <c r="E2047" t="s">
        <v>431</v>
      </c>
      <c r="F2047" t="s">
        <v>12</v>
      </c>
      <c r="G2047" t="s">
        <v>432</v>
      </c>
      <c r="H2047" t="s">
        <v>433</v>
      </c>
      <c r="I2047" t="s">
        <v>434</v>
      </c>
      <c r="J2047" t="s">
        <v>435</v>
      </c>
    </row>
    <row r="2048" spans="1:11">
      <c r="A2048" t="s">
        <v>495</v>
      </c>
      <c r="B2048" s="2">
        <v>61912.394099999998</v>
      </c>
      <c r="C2048" t="s">
        <v>471</v>
      </c>
      <c r="D2048" t="s">
        <v>447</v>
      </c>
      <c r="E2048" t="s">
        <v>431</v>
      </c>
      <c r="F2048" t="s">
        <v>12</v>
      </c>
      <c r="G2048" t="s">
        <v>432</v>
      </c>
      <c r="H2048" t="s">
        <v>433</v>
      </c>
      <c r="I2048" t="s">
        <v>434</v>
      </c>
      <c r="J2048" t="s">
        <v>442</v>
      </c>
      <c r="K2048" t="s">
        <v>443</v>
      </c>
    </row>
    <row r="2049" spans="1:11">
      <c r="A2049" t="s">
        <v>495</v>
      </c>
      <c r="B2049" s="2">
        <v>130214.9167</v>
      </c>
      <c r="C2049" t="s">
        <v>471</v>
      </c>
      <c r="D2049" t="s">
        <v>447</v>
      </c>
      <c r="E2049" t="s">
        <v>431</v>
      </c>
      <c r="F2049" t="s">
        <v>12</v>
      </c>
      <c r="G2049" t="s">
        <v>432</v>
      </c>
      <c r="H2049" t="s">
        <v>433</v>
      </c>
      <c r="I2049" t="s">
        <v>434</v>
      </c>
      <c r="J2049" t="s">
        <v>442</v>
      </c>
      <c r="K2049" t="s">
        <v>444</v>
      </c>
    </row>
    <row r="2050" spans="1:11">
      <c r="A2050" t="s">
        <v>495</v>
      </c>
      <c r="B2050" s="2">
        <v>217024.86110000001</v>
      </c>
      <c r="C2050" t="s">
        <v>471</v>
      </c>
      <c r="D2050" t="s">
        <v>447</v>
      </c>
      <c r="E2050" t="s">
        <v>431</v>
      </c>
      <c r="F2050" t="s">
        <v>12</v>
      </c>
      <c r="G2050" t="s">
        <v>432</v>
      </c>
      <c r="H2050" t="s">
        <v>433</v>
      </c>
      <c r="I2050" t="s">
        <v>434</v>
      </c>
      <c r="J2050" t="s">
        <v>442</v>
      </c>
      <c r="K2050" t="s">
        <v>584</v>
      </c>
    </row>
    <row r="2051" spans="1:11">
      <c r="A2051" t="s">
        <v>495</v>
      </c>
      <c r="B2051" s="2">
        <v>19.825199999999999</v>
      </c>
      <c r="C2051" t="s">
        <v>472</v>
      </c>
      <c r="D2051" t="s">
        <v>469</v>
      </c>
      <c r="E2051" t="s">
        <v>431</v>
      </c>
      <c r="F2051" t="s">
        <v>382</v>
      </c>
      <c r="G2051" t="s">
        <v>432</v>
      </c>
      <c r="H2051" t="s">
        <v>433</v>
      </c>
      <c r="I2051" t="s">
        <v>434</v>
      </c>
      <c r="J2051" t="s">
        <v>435</v>
      </c>
    </row>
    <row r="2052" spans="1:11">
      <c r="A2052" t="s">
        <v>495</v>
      </c>
      <c r="B2052" s="2">
        <v>129425.3711</v>
      </c>
      <c r="C2052" t="s">
        <v>472</v>
      </c>
      <c r="D2052" t="s">
        <v>469</v>
      </c>
      <c r="E2052" t="s">
        <v>431</v>
      </c>
      <c r="F2052" t="s">
        <v>382</v>
      </c>
      <c r="G2052" t="s">
        <v>432</v>
      </c>
      <c r="H2052" t="s">
        <v>433</v>
      </c>
      <c r="I2052" t="s">
        <v>434</v>
      </c>
      <c r="J2052" t="s">
        <v>442</v>
      </c>
      <c r="K2052" t="s">
        <v>443</v>
      </c>
    </row>
    <row r="2053" spans="1:11">
      <c r="A2053" t="s">
        <v>495</v>
      </c>
      <c r="B2053" s="2">
        <v>280868.7733</v>
      </c>
      <c r="C2053" t="s">
        <v>472</v>
      </c>
      <c r="D2053" t="s">
        <v>469</v>
      </c>
      <c r="E2053" t="s">
        <v>431</v>
      </c>
      <c r="F2053" t="s">
        <v>382</v>
      </c>
      <c r="G2053" t="s">
        <v>432</v>
      </c>
      <c r="H2053" t="s">
        <v>433</v>
      </c>
      <c r="I2053" t="s">
        <v>434</v>
      </c>
      <c r="J2053" t="s">
        <v>442</v>
      </c>
      <c r="K2053" t="s">
        <v>444</v>
      </c>
    </row>
    <row r="2054" spans="1:11">
      <c r="A2054" t="s">
        <v>495</v>
      </c>
      <c r="B2054" s="2">
        <v>468114.92580000003</v>
      </c>
      <c r="C2054" t="s">
        <v>472</v>
      </c>
      <c r="D2054" t="s">
        <v>469</v>
      </c>
      <c r="E2054" t="s">
        <v>431</v>
      </c>
      <c r="F2054" t="s">
        <v>382</v>
      </c>
      <c r="G2054" t="s">
        <v>432</v>
      </c>
      <c r="H2054" t="s">
        <v>433</v>
      </c>
      <c r="I2054" t="s">
        <v>434</v>
      </c>
      <c r="J2054" t="s">
        <v>442</v>
      </c>
      <c r="K2054" t="s">
        <v>584</v>
      </c>
    </row>
    <row r="2055" spans="1:11">
      <c r="A2055" t="s">
        <v>495</v>
      </c>
      <c r="B2055" s="2">
        <v>0</v>
      </c>
      <c r="C2055" t="s">
        <v>436</v>
      </c>
      <c r="D2055" t="s">
        <v>473</v>
      </c>
      <c r="E2055" t="s">
        <v>431</v>
      </c>
      <c r="F2055" t="s">
        <v>474</v>
      </c>
      <c r="G2055" t="s">
        <v>432</v>
      </c>
      <c r="H2055" t="s">
        <v>433</v>
      </c>
      <c r="I2055" t="s">
        <v>434</v>
      </c>
      <c r="J2055" t="s">
        <v>435</v>
      </c>
    </row>
    <row r="2056" spans="1:11">
      <c r="A2056" t="s">
        <v>495</v>
      </c>
      <c r="B2056" s="2">
        <v>0</v>
      </c>
      <c r="C2056" t="s">
        <v>475</v>
      </c>
      <c r="D2056" t="s">
        <v>439</v>
      </c>
      <c r="E2056" t="s">
        <v>431</v>
      </c>
      <c r="F2056" t="s">
        <v>439</v>
      </c>
      <c r="G2056" t="s">
        <v>432</v>
      </c>
      <c r="H2056" t="s">
        <v>433</v>
      </c>
      <c r="I2056" t="s">
        <v>434</v>
      </c>
      <c r="J2056" t="s">
        <v>435</v>
      </c>
    </row>
    <row r="2057" spans="1:11">
      <c r="A2057" t="s">
        <v>495</v>
      </c>
      <c r="B2057" s="2">
        <v>0</v>
      </c>
      <c r="C2057" t="s">
        <v>476</v>
      </c>
      <c r="D2057" t="s">
        <v>439</v>
      </c>
      <c r="E2057" t="s">
        <v>431</v>
      </c>
      <c r="F2057" t="s">
        <v>439</v>
      </c>
      <c r="G2057" t="s">
        <v>432</v>
      </c>
      <c r="H2057" t="s">
        <v>433</v>
      </c>
      <c r="I2057" t="s">
        <v>434</v>
      </c>
      <c r="J2057" t="s">
        <v>435</v>
      </c>
    </row>
    <row r="2058" spans="1:11">
      <c r="A2058" t="s">
        <v>495</v>
      </c>
      <c r="B2058" s="2">
        <v>9.9718</v>
      </c>
      <c r="C2058" t="s">
        <v>438</v>
      </c>
      <c r="D2058" t="s">
        <v>451</v>
      </c>
      <c r="E2058" t="s">
        <v>431</v>
      </c>
      <c r="F2058" t="s">
        <v>381</v>
      </c>
      <c r="G2058" t="s">
        <v>432</v>
      </c>
      <c r="H2058" t="s">
        <v>433</v>
      </c>
      <c r="I2058" t="s">
        <v>434</v>
      </c>
      <c r="J2058" t="s">
        <v>435</v>
      </c>
    </row>
    <row r="2059" spans="1:11">
      <c r="A2059" t="s">
        <v>495</v>
      </c>
      <c r="B2059" s="2">
        <v>61905.108800000002</v>
      </c>
      <c r="C2059" t="s">
        <v>438</v>
      </c>
      <c r="D2059" t="s">
        <v>451</v>
      </c>
      <c r="E2059" t="s">
        <v>431</v>
      </c>
      <c r="F2059" t="s">
        <v>381</v>
      </c>
      <c r="G2059" t="s">
        <v>432</v>
      </c>
      <c r="H2059" t="s">
        <v>433</v>
      </c>
      <c r="I2059" t="s">
        <v>434</v>
      </c>
      <c r="J2059" t="s">
        <v>442</v>
      </c>
      <c r="K2059" t="s">
        <v>443</v>
      </c>
    </row>
    <row r="2060" spans="1:11">
      <c r="A2060" t="s">
        <v>495</v>
      </c>
      <c r="B2060" s="2">
        <v>130191.23940000001</v>
      </c>
      <c r="C2060" t="s">
        <v>438</v>
      </c>
      <c r="D2060" t="s">
        <v>451</v>
      </c>
      <c r="E2060" t="s">
        <v>431</v>
      </c>
      <c r="F2060" t="s">
        <v>381</v>
      </c>
      <c r="G2060" t="s">
        <v>432</v>
      </c>
      <c r="H2060" t="s">
        <v>433</v>
      </c>
      <c r="I2060" t="s">
        <v>434</v>
      </c>
      <c r="J2060" t="s">
        <v>442</v>
      </c>
      <c r="K2060" t="s">
        <v>444</v>
      </c>
    </row>
    <row r="2061" spans="1:11">
      <c r="A2061" t="s">
        <v>495</v>
      </c>
      <c r="B2061" s="2">
        <v>0</v>
      </c>
      <c r="C2061" t="s">
        <v>463</v>
      </c>
      <c r="D2061" t="s">
        <v>470</v>
      </c>
      <c r="E2061" t="s">
        <v>431</v>
      </c>
      <c r="F2061" t="s">
        <v>470</v>
      </c>
      <c r="G2061" t="s">
        <v>432</v>
      </c>
      <c r="H2061" t="s">
        <v>433</v>
      </c>
      <c r="I2061" t="s">
        <v>434</v>
      </c>
      <c r="J2061" t="s">
        <v>435</v>
      </c>
    </row>
    <row r="2062" spans="1:11">
      <c r="A2062" t="s">
        <v>495</v>
      </c>
      <c r="B2062" s="2">
        <v>0</v>
      </c>
      <c r="C2062" t="s">
        <v>466</v>
      </c>
      <c r="D2062" t="s">
        <v>439</v>
      </c>
      <c r="E2062" t="s">
        <v>431</v>
      </c>
      <c r="F2062" t="s">
        <v>439</v>
      </c>
      <c r="G2062" t="s">
        <v>432</v>
      </c>
      <c r="H2062" t="s">
        <v>433</v>
      </c>
      <c r="I2062" t="s">
        <v>434</v>
      </c>
      <c r="J2062" t="s">
        <v>435</v>
      </c>
    </row>
    <row r="2063" spans="1:11">
      <c r="A2063" t="s">
        <v>495</v>
      </c>
      <c r="B2063" s="2">
        <v>0</v>
      </c>
      <c r="C2063" t="s">
        <v>454</v>
      </c>
      <c r="D2063" t="s">
        <v>470</v>
      </c>
      <c r="E2063" t="s">
        <v>431</v>
      </c>
      <c r="F2063" t="s">
        <v>470</v>
      </c>
      <c r="G2063" t="s">
        <v>432</v>
      </c>
      <c r="H2063" t="s">
        <v>433</v>
      </c>
      <c r="I2063" t="s">
        <v>434</v>
      </c>
      <c r="J2063" t="s">
        <v>435</v>
      </c>
    </row>
    <row r="2064" spans="1:11">
      <c r="A2064" t="s">
        <v>495</v>
      </c>
      <c r="B2064" s="2">
        <v>8.3780999999999999</v>
      </c>
      <c r="C2064" t="s">
        <v>453</v>
      </c>
      <c r="D2064" t="s">
        <v>447</v>
      </c>
      <c r="E2064" t="s">
        <v>431</v>
      </c>
      <c r="F2064" t="s">
        <v>12</v>
      </c>
      <c r="G2064" t="s">
        <v>432</v>
      </c>
      <c r="H2064" t="s">
        <v>433</v>
      </c>
      <c r="I2064" t="s">
        <v>434</v>
      </c>
      <c r="J2064" t="s">
        <v>435</v>
      </c>
    </row>
    <row r="2065" spans="1:11">
      <c r="A2065" t="s">
        <v>495</v>
      </c>
      <c r="B2065" s="2">
        <v>52012.567199999998</v>
      </c>
      <c r="C2065" t="s">
        <v>453</v>
      </c>
      <c r="D2065" t="s">
        <v>447</v>
      </c>
      <c r="E2065" t="s">
        <v>431</v>
      </c>
      <c r="F2065" t="s">
        <v>12</v>
      </c>
      <c r="G2065" t="s">
        <v>432</v>
      </c>
      <c r="H2065" t="s">
        <v>433</v>
      </c>
      <c r="I2065" t="s">
        <v>434</v>
      </c>
      <c r="J2065" t="s">
        <v>442</v>
      </c>
      <c r="K2065" t="s">
        <v>443</v>
      </c>
    </row>
    <row r="2066" spans="1:11">
      <c r="A2066" t="s">
        <v>495</v>
      </c>
      <c r="B2066" s="2">
        <v>109609.32520000001</v>
      </c>
      <c r="C2066" t="s">
        <v>453</v>
      </c>
      <c r="D2066" t="s">
        <v>447</v>
      </c>
      <c r="E2066" t="s">
        <v>431</v>
      </c>
      <c r="F2066" t="s">
        <v>12</v>
      </c>
      <c r="G2066" t="s">
        <v>432</v>
      </c>
      <c r="H2066" t="s">
        <v>433</v>
      </c>
      <c r="I2066" t="s">
        <v>434</v>
      </c>
      <c r="J2066" t="s">
        <v>442</v>
      </c>
      <c r="K2066" t="s">
        <v>444</v>
      </c>
    </row>
    <row r="2067" spans="1:11">
      <c r="A2067" t="s">
        <v>495</v>
      </c>
      <c r="B2067" s="2">
        <v>182681.9051</v>
      </c>
      <c r="C2067" t="s">
        <v>453</v>
      </c>
      <c r="D2067" t="s">
        <v>447</v>
      </c>
      <c r="E2067" t="s">
        <v>431</v>
      </c>
      <c r="F2067" t="s">
        <v>12</v>
      </c>
      <c r="G2067" t="s">
        <v>432</v>
      </c>
      <c r="H2067" t="s">
        <v>433</v>
      </c>
      <c r="I2067" t="s">
        <v>434</v>
      </c>
      <c r="J2067" t="s">
        <v>442</v>
      </c>
      <c r="K2067" t="s">
        <v>584</v>
      </c>
    </row>
    <row r="2068" spans="1:11">
      <c r="A2068" t="s">
        <v>495</v>
      </c>
      <c r="B2068" s="2">
        <v>0</v>
      </c>
      <c r="C2068" t="s">
        <v>449</v>
      </c>
      <c r="D2068" t="s">
        <v>430</v>
      </c>
      <c r="E2068" t="s">
        <v>431</v>
      </c>
      <c r="F2068" t="s">
        <v>430</v>
      </c>
      <c r="G2068" t="s">
        <v>432</v>
      </c>
      <c r="H2068" t="s">
        <v>433</v>
      </c>
      <c r="I2068" t="s">
        <v>434</v>
      </c>
      <c r="J2068" t="s">
        <v>435</v>
      </c>
    </row>
    <row r="2069" spans="1:11">
      <c r="A2069" t="s">
        <v>495</v>
      </c>
      <c r="B2069" s="2">
        <v>10.882400000000001</v>
      </c>
      <c r="C2069" t="s">
        <v>448</v>
      </c>
      <c r="D2069" t="s">
        <v>451</v>
      </c>
      <c r="E2069" t="s">
        <v>431</v>
      </c>
      <c r="F2069" t="s">
        <v>381</v>
      </c>
      <c r="G2069" t="s">
        <v>432</v>
      </c>
      <c r="H2069" t="s">
        <v>433</v>
      </c>
      <c r="I2069" t="s">
        <v>434</v>
      </c>
      <c r="J2069" t="s">
        <v>435</v>
      </c>
    </row>
    <row r="2070" spans="1:11">
      <c r="A2070" t="s">
        <v>495</v>
      </c>
      <c r="B2070" s="2">
        <v>67536.654200000004</v>
      </c>
      <c r="C2070" t="s">
        <v>448</v>
      </c>
      <c r="D2070" t="s">
        <v>451</v>
      </c>
      <c r="E2070" t="s">
        <v>431</v>
      </c>
      <c r="F2070" t="s">
        <v>381</v>
      </c>
      <c r="G2070" t="s">
        <v>432</v>
      </c>
      <c r="H2070" t="s">
        <v>433</v>
      </c>
      <c r="I2070" t="s">
        <v>434</v>
      </c>
      <c r="J2070" t="s">
        <v>442</v>
      </c>
      <c r="K2070" t="s">
        <v>443</v>
      </c>
    </row>
    <row r="2071" spans="1:11">
      <c r="A2071" t="s">
        <v>495</v>
      </c>
      <c r="B2071" s="2">
        <v>142038.06570000001</v>
      </c>
      <c r="C2071" t="s">
        <v>448</v>
      </c>
      <c r="D2071" t="s">
        <v>451</v>
      </c>
      <c r="E2071" t="s">
        <v>431</v>
      </c>
      <c r="F2071" t="s">
        <v>381</v>
      </c>
      <c r="G2071" t="s">
        <v>432</v>
      </c>
      <c r="H2071" t="s">
        <v>433</v>
      </c>
      <c r="I2071" t="s">
        <v>434</v>
      </c>
      <c r="J2071" t="s">
        <v>442</v>
      </c>
      <c r="K2071" t="s">
        <v>444</v>
      </c>
    </row>
    <row r="2072" spans="1:11">
      <c r="A2072" t="s">
        <v>495</v>
      </c>
      <c r="B2072" s="2">
        <v>0</v>
      </c>
      <c r="C2072" t="s">
        <v>465</v>
      </c>
      <c r="D2072" t="s">
        <v>458</v>
      </c>
      <c r="E2072" t="s">
        <v>431</v>
      </c>
      <c r="F2072" t="s">
        <v>458</v>
      </c>
      <c r="G2072" t="s">
        <v>432</v>
      </c>
      <c r="H2072" t="s">
        <v>433</v>
      </c>
      <c r="I2072" t="s">
        <v>434</v>
      </c>
      <c r="J2072" t="s">
        <v>435</v>
      </c>
    </row>
    <row r="2073" spans="1:11">
      <c r="A2073" t="s">
        <v>495</v>
      </c>
      <c r="B2073" s="2">
        <v>14.579700000000001</v>
      </c>
      <c r="C2073" t="s">
        <v>511</v>
      </c>
      <c r="D2073" t="s">
        <v>440</v>
      </c>
      <c r="E2073" t="s">
        <v>431</v>
      </c>
      <c r="F2073" t="s">
        <v>441</v>
      </c>
      <c r="G2073" t="s">
        <v>432</v>
      </c>
      <c r="H2073" t="s">
        <v>433</v>
      </c>
      <c r="I2073" t="s">
        <v>434</v>
      </c>
      <c r="J2073" t="s">
        <v>435</v>
      </c>
    </row>
    <row r="2074" spans="1:11">
      <c r="A2074" t="s">
        <v>495</v>
      </c>
      <c r="B2074" s="2">
        <v>90642.017999999996</v>
      </c>
      <c r="C2074" t="s">
        <v>511</v>
      </c>
      <c r="D2074" t="s">
        <v>440</v>
      </c>
      <c r="E2074" t="s">
        <v>431</v>
      </c>
      <c r="F2074" t="s">
        <v>441</v>
      </c>
      <c r="G2074" t="s">
        <v>432</v>
      </c>
      <c r="H2074" t="s">
        <v>433</v>
      </c>
      <c r="I2074" t="s">
        <v>434</v>
      </c>
      <c r="J2074" t="s">
        <v>442</v>
      </c>
      <c r="K2074" t="s">
        <v>443</v>
      </c>
    </row>
    <row r="2075" spans="1:11">
      <c r="A2075" t="s">
        <v>495</v>
      </c>
      <c r="B2075" s="2">
        <v>190684.8192</v>
      </c>
      <c r="C2075" t="s">
        <v>511</v>
      </c>
      <c r="D2075" t="s">
        <v>440</v>
      </c>
      <c r="E2075" t="s">
        <v>431</v>
      </c>
      <c r="F2075" t="s">
        <v>441</v>
      </c>
      <c r="G2075" t="s">
        <v>432</v>
      </c>
      <c r="H2075" t="s">
        <v>433</v>
      </c>
      <c r="I2075" t="s">
        <v>434</v>
      </c>
      <c r="J2075" t="s">
        <v>442</v>
      </c>
      <c r="K2075" t="s">
        <v>444</v>
      </c>
    </row>
    <row r="2076" spans="1:11">
      <c r="A2076" t="s">
        <v>495</v>
      </c>
      <c r="B2076" s="2">
        <v>317808.03210000001</v>
      </c>
      <c r="C2076" t="s">
        <v>511</v>
      </c>
      <c r="D2076" t="s">
        <v>440</v>
      </c>
      <c r="E2076" t="s">
        <v>431</v>
      </c>
      <c r="F2076" t="s">
        <v>441</v>
      </c>
      <c r="G2076" t="s">
        <v>432</v>
      </c>
      <c r="H2076" t="s">
        <v>433</v>
      </c>
      <c r="I2076" t="s">
        <v>434</v>
      </c>
      <c r="J2076" t="s">
        <v>442</v>
      </c>
      <c r="K2076" t="s">
        <v>584</v>
      </c>
    </row>
    <row r="2077" spans="1:11">
      <c r="A2077" t="s">
        <v>495</v>
      </c>
      <c r="B2077" s="2">
        <v>7.6131000000000002</v>
      </c>
      <c r="C2077" t="s">
        <v>477</v>
      </c>
      <c r="D2077" t="s">
        <v>451</v>
      </c>
      <c r="E2077" t="s">
        <v>431</v>
      </c>
      <c r="F2077" t="s">
        <v>381</v>
      </c>
      <c r="G2077" t="s">
        <v>432</v>
      </c>
      <c r="H2077" t="s">
        <v>433</v>
      </c>
      <c r="I2077" t="s">
        <v>434</v>
      </c>
      <c r="J2077" t="s">
        <v>435</v>
      </c>
    </row>
    <row r="2078" spans="1:11">
      <c r="A2078" t="s">
        <v>495</v>
      </c>
      <c r="B2078" s="2">
        <v>47226.1178</v>
      </c>
      <c r="C2078" t="s">
        <v>477</v>
      </c>
      <c r="D2078" t="s">
        <v>451</v>
      </c>
      <c r="E2078" t="s">
        <v>431</v>
      </c>
      <c r="F2078" t="s">
        <v>381</v>
      </c>
      <c r="G2078" t="s">
        <v>432</v>
      </c>
      <c r="H2078" t="s">
        <v>433</v>
      </c>
      <c r="I2078" t="s">
        <v>434</v>
      </c>
      <c r="J2078" t="s">
        <v>442</v>
      </c>
      <c r="K2078" t="s">
        <v>443</v>
      </c>
    </row>
    <row r="2079" spans="1:11">
      <c r="A2079" t="s">
        <v>495</v>
      </c>
      <c r="B2079" s="2">
        <v>99318.823399999994</v>
      </c>
      <c r="C2079" t="s">
        <v>477</v>
      </c>
      <c r="D2079" t="s">
        <v>451</v>
      </c>
      <c r="E2079" t="s">
        <v>431</v>
      </c>
      <c r="F2079" t="s">
        <v>381</v>
      </c>
      <c r="G2079" t="s">
        <v>432</v>
      </c>
      <c r="H2079" t="s">
        <v>433</v>
      </c>
      <c r="I2079" t="s">
        <v>434</v>
      </c>
      <c r="J2079" t="s">
        <v>442</v>
      </c>
      <c r="K2079" t="s">
        <v>444</v>
      </c>
    </row>
    <row r="2080" spans="1:11">
      <c r="A2080" t="s">
        <v>495</v>
      </c>
      <c r="B2080" s="2">
        <v>0</v>
      </c>
      <c r="C2080" t="s">
        <v>448</v>
      </c>
      <c r="D2080" t="s">
        <v>430</v>
      </c>
      <c r="E2080" t="s">
        <v>431</v>
      </c>
      <c r="F2080" t="s">
        <v>430</v>
      </c>
      <c r="G2080" t="s">
        <v>432</v>
      </c>
      <c r="H2080" t="s">
        <v>433</v>
      </c>
      <c r="I2080" t="s">
        <v>434</v>
      </c>
      <c r="J2080" t="s">
        <v>435</v>
      </c>
    </row>
    <row r="2081" spans="1:11">
      <c r="A2081" t="s">
        <v>495</v>
      </c>
      <c r="B2081" s="2">
        <v>0</v>
      </c>
      <c r="C2081" t="s">
        <v>446</v>
      </c>
      <c r="D2081" t="s">
        <v>458</v>
      </c>
      <c r="E2081" t="s">
        <v>431</v>
      </c>
      <c r="F2081" t="s">
        <v>458</v>
      </c>
      <c r="G2081" t="s">
        <v>432</v>
      </c>
      <c r="H2081" t="s">
        <v>433</v>
      </c>
      <c r="I2081" t="s">
        <v>434</v>
      </c>
      <c r="J2081" t="s">
        <v>435</v>
      </c>
    </row>
    <row r="2082" spans="1:11">
      <c r="A2082" t="s">
        <v>495</v>
      </c>
      <c r="B2082" s="2">
        <v>0</v>
      </c>
      <c r="C2082" t="s">
        <v>445</v>
      </c>
      <c r="D2082" t="s">
        <v>458</v>
      </c>
      <c r="E2082" t="s">
        <v>431</v>
      </c>
      <c r="F2082" t="s">
        <v>458</v>
      </c>
      <c r="G2082" t="s">
        <v>432</v>
      </c>
      <c r="H2082" t="s">
        <v>433</v>
      </c>
      <c r="I2082" t="s">
        <v>434</v>
      </c>
      <c r="J2082" t="s">
        <v>435</v>
      </c>
    </row>
    <row r="2083" spans="1:11">
      <c r="A2083" t="s">
        <v>495</v>
      </c>
      <c r="B2083" s="2">
        <v>3.4099999999999998E-2</v>
      </c>
      <c r="C2083" t="s">
        <v>436</v>
      </c>
      <c r="D2083" t="s">
        <v>478</v>
      </c>
      <c r="E2083" t="s">
        <v>431</v>
      </c>
      <c r="F2083" t="s">
        <v>478</v>
      </c>
      <c r="G2083" t="s">
        <v>432</v>
      </c>
      <c r="H2083" t="s">
        <v>433</v>
      </c>
      <c r="I2083" t="s">
        <v>434</v>
      </c>
      <c r="J2083" t="s">
        <v>435</v>
      </c>
    </row>
    <row r="2084" spans="1:11">
      <c r="A2084" t="s">
        <v>495</v>
      </c>
      <c r="B2084" s="2">
        <v>8.5984999999999996</v>
      </c>
      <c r="C2084" t="s">
        <v>465</v>
      </c>
      <c r="D2084" t="s">
        <v>451</v>
      </c>
      <c r="E2084" t="s">
        <v>431</v>
      </c>
      <c r="F2084" t="s">
        <v>381</v>
      </c>
      <c r="G2084" t="s">
        <v>432</v>
      </c>
      <c r="H2084" t="s">
        <v>433</v>
      </c>
      <c r="I2084" t="s">
        <v>434</v>
      </c>
      <c r="J2084" t="s">
        <v>435</v>
      </c>
    </row>
    <row r="2085" spans="1:11">
      <c r="A2085" t="s">
        <v>495</v>
      </c>
      <c r="B2085" s="2">
        <v>53338.493799999997</v>
      </c>
      <c r="C2085" t="s">
        <v>465</v>
      </c>
      <c r="D2085" t="s">
        <v>451</v>
      </c>
      <c r="E2085" t="s">
        <v>431</v>
      </c>
      <c r="F2085" t="s">
        <v>381</v>
      </c>
      <c r="G2085" t="s">
        <v>432</v>
      </c>
      <c r="H2085" t="s">
        <v>433</v>
      </c>
      <c r="I2085" t="s">
        <v>434</v>
      </c>
      <c r="J2085" t="s">
        <v>442</v>
      </c>
      <c r="K2085" t="s">
        <v>443</v>
      </c>
    </row>
    <row r="2086" spans="1:11">
      <c r="A2086" t="s">
        <v>495</v>
      </c>
      <c r="B2086" s="2">
        <v>112172.844</v>
      </c>
      <c r="C2086" t="s">
        <v>465</v>
      </c>
      <c r="D2086" t="s">
        <v>451</v>
      </c>
      <c r="E2086" t="s">
        <v>431</v>
      </c>
      <c r="F2086" t="s">
        <v>381</v>
      </c>
      <c r="G2086" t="s">
        <v>432</v>
      </c>
      <c r="H2086" t="s">
        <v>433</v>
      </c>
      <c r="I2086" t="s">
        <v>434</v>
      </c>
      <c r="J2086" t="s">
        <v>442</v>
      </c>
      <c r="K2086" t="s">
        <v>444</v>
      </c>
    </row>
    <row r="2087" spans="1:11">
      <c r="A2087" t="s">
        <v>495</v>
      </c>
      <c r="B2087" s="2">
        <v>9.2340999999999998</v>
      </c>
      <c r="C2087" t="s">
        <v>479</v>
      </c>
      <c r="D2087" t="s">
        <v>447</v>
      </c>
      <c r="E2087" t="s">
        <v>431</v>
      </c>
      <c r="F2087" t="s">
        <v>12</v>
      </c>
      <c r="G2087" t="s">
        <v>432</v>
      </c>
      <c r="H2087" t="s">
        <v>433</v>
      </c>
      <c r="I2087" t="s">
        <v>434</v>
      </c>
      <c r="J2087" t="s">
        <v>435</v>
      </c>
    </row>
    <row r="2088" spans="1:11">
      <c r="A2088" t="s">
        <v>495</v>
      </c>
      <c r="B2088" s="2">
        <v>57327.201500000003</v>
      </c>
      <c r="C2088" t="s">
        <v>479</v>
      </c>
      <c r="D2088" t="s">
        <v>447</v>
      </c>
      <c r="E2088" t="s">
        <v>431</v>
      </c>
      <c r="F2088" t="s">
        <v>12</v>
      </c>
      <c r="G2088" t="s">
        <v>432</v>
      </c>
      <c r="H2088" t="s">
        <v>433</v>
      </c>
      <c r="I2088" t="s">
        <v>434</v>
      </c>
      <c r="J2088" t="s">
        <v>442</v>
      </c>
      <c r="K2088" t="s">
        <v>443</v>
      </c>
    </row>
    <row r="2089" spans="1:11">
      <c r="A2089" t="s">
        <v>495</v>
      </c>
      <c r="B2089" s="2">
        <v>120808.6695</v>
      </c>
      <c r="C2089" t="s">
        <v>479</v>
      </c>
      <c r="D2089" t="s">
        <v>447</v>
      </c>
      <c r="E2089" t="s">
        <v>431</v>
      </c>
      <c r="F2089" t="s">
        <v>12</v>
      </c>
      <c r="G2089" t="s">
        <v>432</v>
      </c>
      <c r="H2089" t="s">
        <v>433</v>
      </c>
      <c r="I2089" t="s">
        <v>434</v>
      </c>
      <c r="J2089" t="s">
        <v>442</v>
      </c>
      <c r="K2089" t="s">
        <v>444</v>
      </c>
    </row>
    <row r="2090" spans="1:11">
      <c r="A2090" t="s">
        <v>495</v>
      </c>
      <c r="B2090" s="2">
        <v>201347.7825</v>
      </c>
      <c r="C2090" t="s">
        <v>479</v>
      </c>
      <c r="D2090" t="s">
        <v>447</v>
      </c>
      <c r="E2090" t="s">
        <v>431</v>
      </c>
      <c r="F2090" t="s">
        <v>12</v>
      </c>
      <c r="G2090" t="s">
        <v>432</v>
      </c>
      <c r="H2090" t="s">
        <v>433</v>
      </c>
      <c r="I2090" t="s">
        <v>434</v>
      </c>
      <c r="J2090" t="s">
        <v>442</v>
      </c>
      <c r="K2090" t="s">
        <v>584</v>
      </c>
    </row>
    <row r="2091" spans="1:11">
      <c r="A2091" t="s">
        <v>495</v>
      </c>
      <c r="B2091" s="2">
        <v>0</v>
      </c>
      <c r="C2091" t="s">
        <v>479</v>
      </c>
      <c r="D2091" t="s">
        <v>458</v>
      </c>
      <c r="E2091" t="s">
        <v>431</v>
      </c>
      <c r="F2091" t="s">
        <v>458</v>
      </c>
      <c r="G2091" t="s">
        <v>432</v>
      </c>
      <c r="H2091" t="s">
        <v>433</v>
      </c>
      <c r="I2091" t="s">
        <v>434</v>
      </c>
      <c r="J2091" t="s">
        <v>435</v>
      </c>
    </row>
    <row r="2092" spans="1:11">
      <c r="A2092" t="s">
        <v>495</v>
      </c>
      <c r="B2092" s="2">
        <v>13.2775</v>
      </c>
      <c r="C2092" t="s">
        <v>429</v>
      </c>
      <c r="D2092" t="s">
        <v>440</v>
      </c>
      <c r="E2092" t="s">
        <v>431</v>
      </c>
      <c r="F2092" t="s">
        <v>441</v>
      </c>
      <c r="G2092" t="s">
        <v>432</v>
      </c>
      <c r="H2092" t="s">
        <v>433</v>
      </c>
      <c r="I2092" t="s">
        <v>434</v>
      </c>
      <c r="J2092" t="s">
        <v>435</v>
      </c>
    </row>
    <row r="2093" spans="1:11">
      <c r="A2093" t="s">
        <v>495</v>
      </c>
      <c r="B2093" s="2">
        <v>82548.037500000006</v>
      </c>
      <c r="C2093" t="s">
        <v>429</v>
      </c>
      <c r="D2093" t="s">
        <v>440</v>
      </c>
      <c r="E2093" t="s">
        <v>431</v>
      </c>
      <c r="F2093" t="s">
        <v>441</v>
      </c>
      <c r="G2093" t="s">
        <v>432</v>
      </c>
      <c r="H2093" t="s">
        <v>433</v>
      </c>
      <c r="I2093" t="s">
        <v>434</v>
      </c>
      <c r="J2093" t="s">
        <v>442</v>
      </c>
      <c r="K2093" t="s">
        <v>443</v>
      </c>
    </row>
    <row r="2094" spans="1:11">
      <c r="A2094" t="s">
        <v>495</v>
      </c>
      <c r="B2094" s="2">
        <v>173529.73319999999</v>
      </c>
      <c r="C2094" t="s">
        <v>429</v>
      </c>
      <c r="D2094" t="s">
        <v>440</v>
      </c>
      <c r="E2094" t="s">
        <v>431</v>
      </c>
      <c r="F2094" t="s">
        <v>441</v>
      </c>
      <c r="G2094" t="s">
        <v>432</v>
      </c>
      <c r="H2094" t="s">
        <v>433</v>
      </c>
      <c r="I2094" t="s">
        <v>434</v>
      </c>
      <c r="J2094" t="s">
        <v>442</v>
      </c>
      <c r="K2094" t="s">
        <v>444</v>
      </c>
    </row>
    <row r="2095" spans="1:11">
      <c r="A2095" t="s">
        <v>495</v>
      </c>
      <c r="B2095" s="2">
        <v>289216.82909999997</v>
      </c>
      <c r="C2095" t="s">
        <v>429</v>
      </c>
      <c r="D2095" t="s">
        <v>440</v>
      </c>
      <c r="E2095" t="s">
        <v>431</v>
      </c>
      <c r="F2095" t="s">
        <v>441</v>
      </c>
      <c r="G2095" t="s">
        <v>432</v>
      </c>
      <c r="H2095" t="s">
        <v>433</v>
      </c>
      <c r="I2095" t="s">
        <v>434</v>
      </c>
      <c r="J2095" t="s">
        <v>442</v>
      </c>
      <c r="K2095" t="s">
        <v>584</v>
      </c>
    </row>
    <row r="2096" spans="1:11">
      <c r="A2096" t="s">
        <v>495</v>
      </c>
      <c r="B2096" s="2">
        <v>0</v>
      </c>
      <c r="C2096" t="s">
        <v>454</v>
      </c>
      <c r="D2096" t="s">
        <v>458</v>
      </c>
      <c r="E2096" t="s">
        <v>431</v>
      </c>
      <c r="F2096" t="s">
        <v>458</v>
      </c>
      <c r="G2096" t="s">
        <v>432</v>
      </c>
      <c r="H2096" t="s">
        <v>433</v>
      </c>
      <c r="I2096" t="s">
        <v>434</v>
      </c>
      <c r="J2096" t="s">
        <v>435</v>
      </c>
    </row>
    <row r="2097" spans="1:11">
      <c r="A2097" t="s">
        <v>495</v>
      </c>
      <c r="B2097" s="2">
        <v>8.9336000000000002</v>
      </c>
      <c r="C2097" t="s">
        <v>476</v>
      </c>
      <c r="D2097" t="s">
        <v>451</v>
      </c>
      <c r="E2097" t="s">
        <v>431</v>
      </c>
      <c r="F2097" t="s">
        <v>381</v>
      </c>
      <c r="G2097" t="s">
        <v>432</v>
      </c>
      <c r="H2097" t="s">
        <v>433</v>
      </c>
      <c r="I2097" t="s">
        <v>434</v>
      </c>
      <c r="J2097" t="s">
        <v>435</v>
      </c>
    </row>
    <row r="2098" spans="1:11">
      <c r="A2098" t="s">
        <v>495</v>
      </c>
      <c r="B2098" s="2">
        <v>55044.167200000004</v>
      </c>
      <c r="C2098" t="s">
        <v>476</v>
      </c>
      <c r="D2098" t="s">
        <v>451</v>
      </c>
      <c r="E2098" t="s">
        <v>431</v>
      </c>
      <c r="F2098" t="s">
        <v>381</v>
      </c>
      <c r="G2098" t="s">
        <v>432</v>
      </c>
      <c r="H2098" t="s">
        <v>433</v>
      </c>
      <c r="I2098" t="s">
        <v>434</v>
      </c>
      <c r="J2098" t="s">
        <v>442</v>
      </c>
      <c r="K2098" t="s">
        <v>443</v>
      </c>
    </row>
    <row r="2099" spans="1:11">
      <c r="A2099" t="s">
        <v>495</v>
      </c>
      <c r="B2099" s="2">
        <v>116071.39599999999</v>
      </c>
      <c r="C2099" t="s">
        <v>476</v>
      </c>
      <c r="D2099" t="s">
        <v>451</v>
      </c>
      <c r="E2099" t="s">
        <v>431</v>
      </c>
      <c r="F2099" t="s">
        <v>381</v>
      </c>
      <c r="G2099" t="s">
        <v>432</v>
      </c>
      <c r="H2099" t="s">
        <v>433</v>
      </c>
      <c r="I2099" t="s">
        <v>434</v>
      </c>
      <c r="J2099" t="s">
        <v>442</v>
      </c>
      <c r="K2099" t="s">
        <v>444</v>
      </c>
    </row>
    <row r="2100" spans="1:11">
      <c r="A2100" t="s">
        <v>495</v>
      </c>
      <c r="B2100" s="2">
        <v>0</v>
      </c>
      <c r="C2100" t="s">
        <v>464</v>
      </c>
      <c r="D2100" t="s">
        <v>458</v>
      </c>
      <c r="E2100" t="s">
        <v>431</v>
      </c>
      <c r="F2100" t="s">
        <v>458</v>
      </c>
      <c r="G2100" t="s">
        <v>432</v>
      </c>
      <c r="H2100" t="s">
        <v>433</v>
      </c>
      <c r="I2100" t="s">
        <v>434</v>
      </c>
      <c r="J2100" t="s">
        <v>435</v>
      </c>
    </row>
    <row r="2101" spans="1:11">
      <c r="A2101" t="s">
        <v>495</v>
      </c>
      <c r="B2101" s="2">
        <v>15.5724</v>
      </c>
      <c r="C2101" t="s">
        <v>455</v>
      </c>
      <c r="D2101" t="s">
        <v>447</v>
      </c>
      <c r="E2101" t="s">
        <v>431</v>
      </c>
      <c r="F2101" t="s">
        <v>12</v>
      </c>
      <c r="G2101" t="s">
        <v>432</v>
      </c>
      <c r="H2101" t="s">
        <v>433</v>
      </c>
      <c r="I2101" t="s">
        <v>434</v>
      </c>
      <c r="J2101" t="s">
        <v>435</v>
      </c>
    </row>
    <row r="2102" spans="1:11">
      <c r="A2102" t="s">
        <v>495</v>
      </c>
      <c r="B2102" s="2">
        <v>96536.745299999995</v>
      </c>
      <c r="C2102" t="s">
        <v>455</v>
      </c>
      <c r="D2102" t="s">
        <v>447</v>
      </c>
      <c r="E2102" t="s">
        <v>431</v>
      </c>
      <c r="F2102" t="s">
        <v>12</v>
      </c>
      <c r="G2102" t="s">
        <v>432</v>
      </c>
      <c r="H2102" t="s">
        <v>433</v>
      </c>
      <c r="I2102" t="s">
        <v>434</v>
      </c>
      <c r="J2102" t="s">
        <v>442</v>
      </c>
      <c r="K2102" t="s">
        <v>443</v>
      </c>
    </row>
    <row r="2103" spans="1:11">
      <c r="A2103" t="s">
        <v>495</v>
      </c>
      <c r="B2103" s="2">
        <v>203303.8885</v>
      </c>
      <c r="C2103" t="s">
        <v>455</v>
      </c>
      <c r="D2103" t="s">
        <v>447</v>
      </c>
      <c r="E2103" t="s">
        <v>431</v>
      </c>
      <c r="F2103" t="s">
        <v>12</v>
      </c>
      <c r="G2103" t="s">
        <v>432</v>
      </c>
      <c r="H2103" t="s">
        <v>433</v>
      </c>
      <c r="I2103" t="s">
        <v>434</v>
      </c>
      <c r="J2103" t="s">
        <v>442</v>
      </c>
      <c r="K2103" t="s">
        <v>444</v>
      </c>
    </row>
    <row r="2104" spans="1:11">
      <c r="A2104" t="s">
        <v>495</v>
      </c>
      <c r="B2104" s="2">
        <v>338839.81420000002</v>
      </c>
      <c r="C2104" t="s">
        <v>455</v>
      </c>
      <c r="D2104" t="s">
        <v>447</v>
      </c>
      <c r="E2104" t="s">
        <v>431</v>
      </c>
      <c r="F2104" t="s">
        <v>12</v>
      </c>
      <c r="G2104" t="s">
        <v>432</v>
      </c>
      <c r="H2104" t="s">
        <v>433</v>
      </c>
      <c r="I2104" t="s">
        <v>434</v>
      </c>
      <c r="J2104" t="s">
        <v>442</v>
      </c>
      <c r="K2104" t="s">
        <v>584</v>
      </c>
    </row>
    <row r="2105" spans="1:11">
      <c r="A2105" t="s">
        <v>495</v>
      </c>
      <c r="B2105" s="2">
        <v>0</v>
      </c>
      <c r="C2105" t="s">
        <v>471</v>
      </c>
      <c r="D2105" t="s">
        <v>430</v>
      </c>
      <c r="E2105" t="s">
        <v>431</v>
      </c>
      <c r="F2105" t="s">
        <v>430</v>
      </c>
      <c r="G2105" t="s">
        <v>432</v>
      </c>
      <c r="H2105" t="s">
        <v>433</v>
      </c>
      <c r="I2105" t="s">
        <v>434</v>
      </c>
      <c r="J2105" t="s">
        <v>435</v>
      </c>
    </row>
    <row r="2106" spans="1:11">
      <c r="A2106" t="s">
        <v>495</v>
      </c>
      <c r="B2106" s="2">
        <v>0</v>
      </c>
      <c r="C2106" t="s">
        <v>477</v>
      </c>
      <c r="D2106" t="s">
        <v>458</v>
      </c>
      <c r="E2106" t="s">
        <v>431</v>
      </c>
      <c r="F2106" t="s">
        <v>458</v>
      </c>
      <c r="G2106" t="s">
        <v>432</v>
      </c>
      <c r="H2106" t="s">
        <v>433</v>
      </c>
      <c r="I2106" t="s">
        <v>434</v>
      </c>
      <c r="J2106" t="s">
        <v>435</v>
      </c>
    </row>
    <row r="2107" spans="1:11">
      <c r="A2107" t="s">
        <v>495</v>
      </c>
      <c r="B2107" s="2">
        <v>22.3841</v>
      </c>
      <c r="C2107" t="s">
        <v>455</v>
      </c>
      <c r="D2107" t="s">
        <v>440</v>
      </c>
      <c r="E2107" t="s">
        <v>431</v>
      </c>
      <c r="F2107" t="s">
        <v>441</v>
      </c>
      <c r="G2107" t="s">
        <v>432</v>
      </c>
      <c r="H2107" t="s">
        <v>433</v>
      </c>
      <c r="I2107" t="s">
        <v>434</v>
      </c>
      <c r="J2107" t="s">
        <v>435</v>
      </c>
    </row>
    <row r="2108" spans="1:11">
      <c r="A2108" t="s">
        <v>495</v>
      </c>
      <c r="B2108" s="2">
        <v>139143.06529999999</v>
      </c>
      <c r="C2108" t="s">
        <v>455</v>
      </c>
      <c r="D2108" t="s">
        <v>440</v>
      </c>
      <c r="E2108" t="s">
        <v>431</v>
      </c>
      <c r="F2108" t="s">
        <v>441</v>
      </c>
      <c r="G2108" t="s">
        <v>432</v>
      </c>
      <c r="H2108" t="s">
        <v>433</v>
      </c>
      <c r="I2108" t="s">
        <v>434</v>
      </c>
      <c r="J2108" t="s">
        <v>442</v>
      </c>
      <c r="K2108" t="s">
        <v>443</v>
      </c>
    </row>
    <row r="2109" spans="1:11">
      <c r="A2109" t="s">
        <v>495</v>
      </c>
      <c r="B2109" s="2">
        <v>292501.59370000003</v>
      </c>
      <c r="C2109" t="s">
        <v>455</v>
      </c>
      <c r="D2109" t="s">
        <v>440</v>
      </c>
      <c r="E2109" t="s">
        <v>431</v>
      </c>
      <c r="F2109" t="s">
        <v>441</v>
      </c>
      <c r="G2109" t="s">
        <v>432</v>
      </c>
      <c r="H2109" t="s">
        <v>433</v>
      </c>
      <c r="I2109" t="s">
        <v>434</v>
      </c>
      <c r="J2109" t="s">
        <v>442</v>
      </c>
      <c r="K2109" t="s">
        <v>444</v>
      </c>
    </row>
    <row r="2110" spans="1:11">
      <c r="A2110" t="s">
        <v>495</v>
      </c>
      <c r="B2110" s="2">
        <v>487502.95970000001</v>
      </c>
      <c r="C2110" t="s">
        <v>455</v>
      </c>
      <c r="D2110" t="s">
        <v>440</v>
      </c>
      <c r="E2110" t="s">
        <v>431</v>
      </c>
      <c r="F2110" t="s">
        <v>441</v>
      </c>
      <c r="G2110" t="s">
        <v>432</v>
      </c>
      <c r="H2110" t="s">
        <v>433</v>
      </c>
      <c r="I2110" t="s">
        <v>434</v>
      </c>
      <c r="J2110" t="s">
        <v>442</v>
      </c>
      <c r="K2110" t="s">
        <v>584</v>
      </c>
    </row>
    <row r="2111" spans="1:11">
      <c r="A2111" t="s">
        <v>495</v>
      </c>
      <c r="B2111" s="2">
        <v>10.035500000000001</v>
      </c>
      <c r="C2111" t="s">
        <v>445</v>
      </c>
      <c r="D2111" t="s">
        <v>447</v>
      </c>
      <c r="E2111" t="s">
        <v>431</v>
      </c>
      <c r="F2111" t="s">
        <v>12</v>
      </c>
      <c r="G2111" t="s">
        <v>432</v>
      </c>
      <c r="H2111" t="s">
        <v>433</v>
      </c>
      <c r="I2111" t="s">
        <v>434</v>
      </c>
      <c r="J2111" t="s">
        <v>435</v>
      </c>
    </row>
    <row r="2112" spans="1:11">
      <c r="A2112" t="s">
        <v>495</v>
      </c>
      <c r="B2112" s="2">
        <v>62303.979599999999</v>
      </c>
      <c r="C2112" t="s">
        <v>445</v>
      </c>
      <c r="D2112" t="s">
        <v>447</v>
      </c>
      <c r="E2112" t="s">
        <v>431</v>
      </c>
      <c r="F2112" t="s">
        <v>12</v>
      </c>
      <c r="G2112" t="s">
        <v>432</v>
      </c>
      <c r="H2112" t="s">
        <v>433</v>
      </c>
      <c r="I2112" t="s">
        <v>434</v>
      </c>
      <c r="J2112" t="s">
        <v>442</v>
      </c>
      <c r="K2112" t="s">
        <v>443</v>
      </c>
    </row>
    <row r="2113" spans="1:11">
      <c r="A2113" t="s">
        <v>495</v>
      </c>
      <c r="B2113" s="2">
        <v>131148.34710000001</v>
      </c>
      <c r="C2113" t="s">
        <v>445</v>
      </c>
      <c r="D2113" t="s">
        <v>447</v>
      </c>
      <c r="E2113" t="s">
        <v>431</v>
      </c>
      <c r="F2113" t="s">
        <v>12</v>
      </c>
      <c r="G2113" t="s">
        <v>432</v>
      </c>
      <c r="H2113" t="s">
        <v>433</v>
      </c>
      <c r="I2113" t="s">
        <v>434</v>
      </c>
      <c r="J2113" t="s">
        <v>442</v>
      </c>
      <c r="K2113" t="s">
        <v>444</v>
      </c>
    </row>
    <row r="2114" spans="1:11">
      <c r="A2114" t="s">
        <v>495</v>
      </c>
      <c r="B2114" s="2">
        <v>218580.27499999999</v>
      </c>
      <c r="C2114" t="s">
        <v>445</v>
      </c>
      <c r="D2114" t="s">
        <v>447</v>
      </c>
      <c r="E2114" t="s">
        <v>431</v>
      </c>
      <c r="F2114" t="s">
        <v>12</v>
      </c>
      <c r="G2114" t="s">
        <v>432</v>
      </c>
      <c r="H2114" t="s">
        <v>433</v>
      </c>
      <c r="I2114" t="s">
        <v>434</v>
      </c>
      <c r="J2114" t="s">
        <v>442</v>
      </c>
      <c r="K2114" t="s">
        <v>584</v>
      </c>
    </row>
    <row r="2115" spans="1:11">
      <c r="A2115" t="s">
        <v>495</v>
      </c>
      <c r="B2115" s="2">
        <v>0</v>
      </c>
      <c r="C2115" t="s">
        <v>465</v>
      </c>
      <c r="D2115" t="s">
        <v>439</v>
      </c>
      <c r="E2115" t="s">
        <v>431</v>
      </c>
      <c r="F2115" t="s">
        <v>439</v>
      </c>
      <c r="G2115" t="s">
        <v>432</v>
      </c>
      <c r="H2115" t="s">
        <v>433</v>
      </c>
      <c r="I2115" t="s">
        <v>434</v>
      </c>
      <c r="J2115" t="s">
        <v>435</v>
      </c>
    </row>
    <row r="2116" spans="1:11">
      <c r="A2116" t="s">
        <v>495</v>
      </c>
      <c r="B2116" s="2">
        <v>8.8333999999999993</v>
      </c>
      <c r="C2116" t="s">
        <v>480</v>
      </c>
      <c r="D2116" t="s">
        <v>451</v>
      </c>
      <c r="E2116" t="s">
        <v>431</v>
      </c>
      <c r="F2116" t="s">
        <v>381</v>
      </c>
      <c r="G2116" t="s">
        <v>432</v>
      </c>
      <c r="H2116" t="s">
        <v>433</v>
      </c>
      <c r="I2116" t="s">
        <v>434</v>
      </c>
      <c r="J2116" t="s">
        <v>435</v>
      </c>
    </row>
    <row r="2117" spans="1:11">
      <c r="A2117" t="s">
        <v>495</v>
      </c>
      <c r="B2117" s="2">
        <v>54884.800999999999</v>
      </c>
      <c r="C2117" t="s">
        <v>480</v>
      </c>
      <c r="D2117" t="s">
        <v>451</v>
      </c>
      <c r="E2117" t="s">
        <v>431</v>
      </c>
      <c r="F2117" t="s">
        <v>381</v>
      </c>
      <c r="G2117" t="s">
        <v>432</v>
      </c>
      <c r="H2117" t="s">
        <v>433</v>
      </c>
      <c r="I2117" t="s">
        <v>434</v>
      </c>
      <c r="J2117" t="s">
        <v>442</v>
      </c>
      <c r="K2117" t="s">
        <v>443</v>
      </c>
    </row>
    <row r="2118" spans="1:11">
      <c r="A2118" t="s">
        <v>495</v>
      </c>
      <c r="B2118" s="2">
        <v>115353.7929</v>
      </c>
      <c r="C2118" t="s">
        <v>480</v>
      </c>
      <c r="D2118" t="s">
        <v>451</v>
      </c>
      <c r="E2118" t="s">
        <v>431</v>
      </c>
      <c r="F2118" t="s">
        <v>381</v>
      </c>
      <c r="G2118" t="s">
        <v>432</v>
      </c>
      <c r="H2118" t="s">
        <v>433</v>
      </c>
      <c r="I2118" t="s">
        <v>434</v>
      </c>
      <c r="J2118" t="s">
        <v>442</v>
      </c>
      <c r="K2118" t="s">
        <v>444</v>
      </c>
    </row>
    <row r="2119" spans="1:11">
      <c r="A2119" t="s">
        <v>495</v>
      </c>
      <c r="B2119" s="2">
        <v>0</v>
      </c>
      <c r="C2119" t="s">
        <v>50</v>
      </c>
      <c r="D2119" t="s">
        <v>470</v>
      </c>
      <c r="E2119" t="s">
        <v>431</v>
      </c>
      <c r="F2119" t="s">
        <v>470</v>
      </c>
      <c r="G2119" t="s">
        <v>432</v>
      </c>
      <c r="H2119" t="s">
        <v>433</v>
      </c>
      <c r="I2119" t="s">
        <v>434</v>
      </c>
      <c r="J2119" t="s">
        <v>435</v>
      </c>
    </row>
    <row r="2120" spans="1:11">
      <c r="A2120" t="s">
        <v>495</v>
      </c>
      <c r="B2120" s="2">
        <v>13.9696</v>
      </c>
      <c r="C2120" t="s">
        <v>463</v>
      </c>
      <c r="D2120" t="s">
        <v>440</v>
      </c>
      <c r="E2120" t="s">
        <v>431</v>
      </c>
      <c r="F2120" t="s">
        <v>441</v>
      </c>
      <c r="G2120" t="s">
        <v>432</v>
      </c>
      <c r="H2120" t="s">
        <v>433</v>
      </c>
      <c r="I2120" t="s">
        <v>434</v>
      </c>
      <c r="J2120" t="s">
        <v>435</v>
      </c>
    </row>
    <row r="2121" spans="1:11">
      <c r="A2121" t="s">
        <v>495</v>
      </c>
      <c r="B2121" s="2">
        <v>86824.515100000004</v>
      </c>
      <c r="C2121" t="s">
        <v>463</v>
      </c>
      <c r="D2121" t="s">
        <v>440</v>
      </c>
      <c r="E2121" t="s">
        <v>431</v>
      </c>
      <c r="F2121" t="s">
        <v>441</v>
      </c>
      <c r="G2121" t="s">
        <v>432</v>
      </c>
      <c r="H2121" t="s">
        <v>433</v>
      </c>
      <c r="I2121" t="s">
        <v>434</v>
      </c>
      <c r="J2121" t="s">
        <v>442</v>
      </c>
      <c r="K2121" t="s">
        <v>443</v>
      </c>
    </row>
    <row r="2122" spans="1:11">
      <c r="A2122" t="s">
        <v>495</v>
      </c>
      <c r="B2122" s="2">
        <v>182654.5852</v>
      </c>
      <c r="C2122" t="s">
        <v>463</v>
      </c>
      <c r="D2122" t="s">
        <v>440</v>
      </c>
      <c r="E2122" t="s">
        <v>431</v>
      </c>
      <c r="F2122" t="s">
        <v>441</v>
      </c>
      <c r="G2122" t="s">
        <v>432</v>
      </c>
      <c r="H2122" t="s">
        <v>433</v>
      </c>
      <c r="I2122" t="s">
        <v>434</v>
      </c>
      <c r="J2122" t="s">
        <v>442</v>
      </c>
      <c r="K2122" t="s">
        <v>444</v>
      </c>
    </row>
    <row r="2123" spans="1:11">
      <c r="A2123" t="s">
        <v>495</v>
      </c>
      <c r="B2123" s="2">
        <v>304190.8751</v>
      </c>
      <c r="C2123" t="s">
        <v>463</v>
      </c>
      <c r="D2123" t="s">
        <v>440</v>
      </c>
      <c r="E2123" t="s">
        <v>431</v>
      </c>
      <c r="F2123" t="s">
        <v>441</v>
      </c>
      <c r="G2123" t="s">
        <v>432</v>
      </c>
      <c r="H2123" t="s">
        <v>433</v>
      </c>
      <c r="I2123" t="s">
        <v>434</v>
      </c>
      <c r="J2123" t="s">
        <v>442</v>
      </c>
      <c r="K2123" t="s">
        <v>584</v>
      </c>
    </row>
    <row r="2124" spans="1:11">
      <c r="A2124" t="s">
        <v>495</v>
      </c>
      <c r="B2124" s="2">
        <v>0</v>
      </c>
      <c r="C2124" t="s">
        <v>463</v>
      </c>
      <c r="D2124" t="s">
        <v>439</v>
      </c>
      <c r="E2124" t="s">
        <v>431</v>
      </c>
      <c r="F2124" t="s">
        <v>439</v>
      </c>
      <c r="G2124" t="s">
        <v>432</v>
      </c>
      <c r="H2124" t="s">
        <v>433</v>
      </c>
      <c r="I2124" t="s">
        <v>434</v>
      </c>
      <c r="J2124" t="s">
        <v>435</v>
      </c>
    </row>
    <row r="2125" spans="1:11">
      <c r="A2125" t="s">
        <v>495</v>
      </c>
      <c r="B2125" s="2">
        <v>0</v>
      </c>
      <c r="C2125" t="s">
        <v>477</v>
      </c>
      <c r="D2125" t="s">
        <v>439</v>
      </c>
      <c r="E2125" t="s">
        <v>431</v>
      </c>
      <c r="F2125" t="s">
        <v>439</v>
      </c>
      <c r="G2125" t="s">
        <v>432</v>
      </c>
      <c r="H2125" t="s">
        <v>433</v>
      </c>
      <c r="I2125" t="s">
        <v>434</v>
      </c>
      <c r="J2125" t="s">
        <v>435</v>
      </c>
    </row>
    <row r="2126" spans="1:11">
      <c r="A2126" t="s">
        <v>495</v>
      </c>
      <c r="B2126" s="2">
        <v>8.7588000000000008</v>
      </c>
      <c r="C2126" t="s">
        <v>463</v>
      </c>
      <c r="D2126" t="s">
        <v>451</v>
      </c>
      <c r="E2126" t="s">
        <v>431</v>
      </c>
      <c r="F2126" t="s">
        <v>381</v>
      </c>
      <c r="G2126" t="s">
        <v>432</v>
      </c>
      <c r="H2126" t="s">
        <v>433</v>
      </c>
      <c r="I2126" t="s">
        <v>434</v>
      </c>
      <c r="J2126" t="s">
        <v>435</v>
      </c>
    </row>
    <row r="2127" spans="1:11">
      <c r="A2127" t="s">
        <v>495</v>
      </c>
      <c r="B2127" s="2">
        <v>50999.908900000002</v>
      </c>
      <c r="C2127" t="s">
        <v>463</v>
      </c>
      <c r="D2127" t="s">
        <v>451</v>
      </c>
      <c r="E2127" t="s">
        <v>431</v>
      </c>
      <c r="F2127" t="s">
        <v>381</v>
      </c>
      <c r="G2127" t="s">
        <v>432</v>
      </c>
      <c r="H2127" t="s">
        <v>433</v>
      </c>
      <c r="I2127" t="s">
        <v>434</v>
      </c>
      <c r="J2127" t="s">
        <v>442</v>
      </c>
      <c r="K2127" t="s">
        <v>443</v>
      </c>
    </row>
    <row r="2128" spans="1:11">
      <c r="A2128" t="s">
        <v>495</v>
      </c>
      <c r="B2128" s="2">
        <v>107471.0864</v>
      </c>
      <c r="C2128" t="s">
        <v>463</v>
      </c>
      <c r="D2128" t="s">
        <v>451</v>
      </c>
      <c r="E2128" t="s">
        <v>431</v>
      </c>
      <c r="F2128" t="s">
        <v>381</v>
      </c>
      <c r="G2128" t="s">
        <v>432</v>
      </c>
      <c r="H2128" t="s">
        <v>433</v>
      </c>
      <c r="I2128" t="s">
        <v>434</v>
      </c>
      <c r="J2128" t="s">
        <v>442</v>
      </c>
      <c r="K2128" t="s">
        <v>444</v>
      </c>
    </row>
    <row r="2129" spans="1:11">
      <c r="A2129" t="s">
        <v>495</v>
      </c>
      <c r="B2129" s="2">
        <v>10.4726</v>
      </c>
      <c r="C2129" t="s">
        <v>481</v>
      </c>
      <c r="D2129" t="s">
        <v>447</v>
      </c>
      <c r="E2129" t="s">
        <v>431</v>
      </c>
      <c r="F2129" t="s">
        <v>12</v>
      </c>
      <c r="G2129" t="s">
        <v>432</v>
      </c>
      <c r="H2129" t="s">
        <v>433</v>
      </c>
      <c r="I2129" t="s">
        <v>434</v>
      </c>
      <c r="J2129" t="s">
        <v>435</v>
      </c>
    </row>
    <row r="2130" spans="1:11">
      <c r="A2130" t="s">
        <v>495</v>
      </c>
      <c r="B2130" s="2">
        <v>64935.798199999997</v>
      </c>
      <c r="C2130" t="s">
        <v>481</v>
      </c>
      <c r="D2130" t="s">
        <v>447</v>
      </c>
      <c r="E2130" t="s">
        <v>431</v>
      </c>
      <c r="F2130" t="s">
        <v>12</v>
      </c>
      <c r="G2130" t="s">
        <v>432</v>
      </c>
      <c r="H2130" t="s">
        <v>433</v>
      </c>
      <c r="I2130" t="s">
        <v>434</v>
      </c>
      <c r="J2130" t="s">
        <v>442</v>
      </c>
      <c r="K2130" t="s">
        <v>443</v>
      </c>
    </row>
    <row r="2131" spans="1:11">
      <c r="A2131" t="s">
        <v>495</v>
      </c>
      <c r="B2131" s="2">
        <v>136557.6906</v>
      </c>
      <c r="C2131" t="s">
        <v>481</v>
      </c>
      <c r="D2131" t="s">
        <v>447</v>
      </c>
      <c r="E2131" t="s">
        <v>431</v>
      </c>
      <c r="F2131" t="s">
        <v>12</v>
      </c>
      <c r="G2131" t="s">
        <v>432</v>
      </c>
      <c r="H2131" t="s">
        <v>433</v>
      </c>
      <c r="I2131" t="s">
        <v>434</v>
      </c>
      <c r="J2131" t="s">
        <v>442</v>
      </c>
      <c r="K2131" t="s">
        <v>444</v>
      </c>
    </row>
    <row r="2132" spans="1:11">
      <c r="A2132" t="s">
        <v>495</v>
      </c>
      <c r="B2132" s="2">
        <v>227595.8474</v>
      </c>
      <c r="C2132" t="s">
        <v>481</v>
      </c>
      <c r="D2132" t="s">
        <v>447</v>
      </c>
      <c r="E2132" t="s">
        <v>431</v>
      </c>
      <c r="F2132" t="s">
        <v>12</v>
      </c>
      <c r="G2132" t="s">
        <v>432</v>
      </c>
      <c r="H2132" t="s">
        <v>433</v>
      </c>
      <c r="I2132" t="s">
        <v>434</v>
      </c>
      <c r="J2132" t="s">
        <v>442</v>
      </c>
      <c r="K2132" t="s">
        <v>584</v>
      </c>
    </row>
    <row r="2133" spans="1:11">
      <c r="A2133" t="s">
        <v>495</v>
      </c>
      <c r="B2133" s="2">
        <v>7.9592000000000001</v>
      </c>
      <c r="C2133" t="s">
        <v>457</v>
      </c>
      <c r="D2133" t="s">
        <v>451</v>
      </c>
      <c r="E2133" t="s">
        <v>431</v>
      </c>
      <c r="F2133" t="s">
        <v>381</v>
      </c>
      <c r="G2133" t="s">
        <v>432</v>
      </c>
      <c r="H2133" t="s">
        <v>433</v>
      </c>
      <c r="I2133" t="s">
        <v>434</v>
      </c>
      <c r="J2133" t="s">
        <v>435</v>
      </c>
    </row>
    <row r="2134" spans="1:11">
      <c r="A2134" t="s">
        <v>495</v>
      </c>
      <c r="B2134" s="2">
        <v>49540.114699999998</v>
      </c>
      <c r="C2134" t="s">
        <v>457</v>
      </c>
      <c r="D2134" t="s">
        <v>451</v>
      </c>
      <c r="E2134" t="s">
        <v>431</v>
      </c>
      <c r="F2134" t="s">
        <v>381</v>
      </c>
      <c r="G2134" t="s">
        <v>432</v>
      </c>
      <c r="H2134" t="s">
        <v>433</v>
      </c>
      <c r="I2134" t="s">
        <v>434</v>
      </c>
      <c r="J2134" t="s">
        <v>442</v>
      </c>
      <c r="K2134" t="s">
        <v>443</v>
      </c>
    </row>
    <row r="2135" spans="1:11">
      <c r="A2135" t="s">
        <v>495</v>
      </c>
      <c r="B2135" s="2">
        <v>104584.2819</v>
      </c>
      <c r="C2135" t="s">
        <v>457</v>
      </c>
      <c r="D2135" t="s">
        <v>451</v>
      </c>
      <c r="E2135" t="s">
        <v>431</v>
      </c>
      <c r="F2135" t="s">
        <v>381</v>
      </c>
      <c r="G2135" t="s">
        <v>432</v>
      </c>
      <c r="H2135" t="s">
        <v>433</v>
      </c>
      <c r="I2135" t="s">
        <v>434</v>
      </c>
      <c r="J2135" t="s">
        <v>442</v>
      </c>
      <c r="K2135" t="s">
        <v>444</v>
      </c>
    </row>
    <row r="2136" spans="1:11">
      <c r="A2136" t="s">
        <v>495</v>
      </c>
      <c r="B2136" s="2">
        <v>0</v>
      </c>
      <c r="C2136" t="s">
        <v>436</v>
      </c>
      <c r="D2136" t="s">
        <v>482</v>
      </c>
      <c r="E2136" t="s">
        <v>431</v>
      </c>
      <c r="F2136" t="s">
        <v>483</v>
      </c>
      <c r="G2136" t="s">
        <v>432</v>
      </c>
      <c r="H2136" t="s">
        <v>433</v>
      </c>
      <c r="I2136" t="s">
        <v>434</v>
      </c>
      <c r="J2136" t="s">
        <v>435</v>
      </c>
    </row>
    <row r="2137" spans="1:11">
      <c r="A2137" t="s">
        <v>495</v>
      </c>
      <c r="B2137" s="2">
        <v>0</v>
      </c>
      <c r="C2137" t="s">
        <v>484</v>
      </c>
      <c r="D2137" t="s">
        <v>439</v>
      </c>
      <c r="E2137" t="s">
        <v>431</v>
      </c>
      <c r="F2137" t="s">
        <v>439</v>
      </c>
      <c r="G2137" t="s">
        <v>432</v>
      </c>
      <c r="H2137" t="s">
        <v>433</v>
      </c>
      <c r="I2137" t="s">
        <v>434</v>
      </c>
      <c r="J2137" t="s">
        <v>435</v>
      </c>
    </row>
    <row r="2138" spans="1:11">
      <c r="A2138" t="s">
        <v>495</v>
      </c>
      <c r="B2138" s="2">
        <v>19.735600000000002</v>
      </c>
      <c r="C2138" t="s">
        <v>50</v>
      </c>
      <c r="D2138" t="s">
        <v>469</v>
      </c>
      <c r="E2138" t="s">
        <v>431</v>
      </c>
      <c r="F2138" t="s">
        <v>382</v>
      </c>
      <c r="G2138" t="s">
        <v>432</v>
      </c>
      <c r="H2138" t="s">
        <v>433</v>
      </c>
      <c r="I2138" t="s">
        <v>434</v>
      </c>
      <c r="J2138" t="s">
        <v>435</v>
      </c>
    </row>
    <row r="2139" spans="1:11">
      <c r="A2139" t="s">
        <v>495</v>
      </c>
      <c r="B2139" s="2">
        <v>129078.40820000001</v>
      </c>
      <c r="C2139" t="s">
        <v>50</v>
      </c>
      <c r="D2139" t="s">
        <v>469</v>
      </c>
      <c r="E2139" t="s">
        <v>431</v>
      </c>
      <c r="F2139" t="s">
        <v>382</v>
      </c>
      <c r="G2139" t="s">
        <v>432</v>
      </c>
      <c r="H2139" t="s">
        <v>433</v>
      </c>
      <c r="I2139" t="s">
        <v>434</v>
      </c>
      <c r="J2139" t="s">
        <v>442</v>
      </c>
      <c r="K2139" t="s">
        <v>443</v>
      </c>
    </row>
    <row r="2140" spans="1:11">
      <c r="A2140" t="s">
        <v>495</v>
      </c>
      <c r="B2140" s="2">
        <v>280246.78989999997</v>
      </c>
      <c r="C2140" t="s">
        <v>50</v>
      </c>
      <c r="D2140" t="s">
        <v>469</v>
      </c>
      <c r="E2140" t="s">
        <v>431</v>
      </c>
      <c r="F2140" t="s">
        <v>382</v>
      </c>
      <c r="G2140" t="s">
        <v>432</v>
      </c>
      <c r="H2140" t="s">
        <v>433</v>
      </c>
      <c r="I2140" t="s">
        <v>434</v>
      </c>
      <c r="J2140" t="s">
        <v>442</v>
      </c>
      <c r="K2140" t="s">
        <v>444</v>
      </c>
    </row>
    <row r="2141" spans="1:11">
      <c r="A2141" t="s">
        <v>495</v>
      </c>
      <c r="B2141" s="2">
        <v>467077.67959999997</v>
      </c>
      <c r="C2141" t="s">
        <v>50</v>
      </c>
      <c r="D2141" t="s">
        <v>469</v>
      </c>
      <c r="E2141" t="s">
        <v>431</v>
      </c>
      <c r="F2141" t="s">
        <v>382</v>
      </c>
      <c r="G2141" t="s">
        <v>432</v>
      </c>
      <c r="H2141" t="s">
        <v>433</v>
      </c>
      <c r="I2141" t="s">
        <v>434</v>
      </c>
      <c r="J2141" t="s">
        <v>442</v>
      </c>
      <c r="K2141" t="s">
        <v>584</v>
      </c>
    </row>
    <row r="2142" spans="1:11">
      <c r="A2142" t="s">
        <v>495</v>
      </c>
      <c r="B2142" s="2">
        <v>0</v>
      </c>
      <c r="C2142" t="s">
        <v>466</v>
      </c>
      <c r="D2142" t="s">
        <v>458</v>
      </c>
      <c r="E2142" t="s">
        <v>431</v>
      </c>
      <c r="F2142" t="s">
        <v>458</v>
      </c>
      <c r="G2142" t="s">
        <v>432</v>
      </c>
      <c r="H2142" t="s">
        <v>433</v>
      </c>
      <c r="I2142" t="s">
        <v>434</v>
      </c>
      <c r="J2142" t="s">
        <v>435</v>
      </c>
    </row>
    <row r="2143" spans="1:11">
      <c r="A2143" t="s">
        <v>495</v>
      </c>
      <c r="B2143" s="2">
        <v>8.3780999999999999</v>
      </c>
      <c r="C2143" t="s">
        <v>477</v>
      </c>
      <c r="D2143" t="s">
        <v>447</v>
      </c>
      <c r="E2143" t="s">
        <v>431</v>
      </c>
      <c r="F2143" t="s">
        <v>12</v>
      </c>
      <c r="G2143" t="s">
        <v>432</v>
      </c>
      <c r="H2143" t="s">
        <v>433</v>
      </c>
      <c r="I2143" t="s">
        <v>434</v>
      </c>
      <c r="J2143" t="s">
        <v>435</v>
      </c>
    </row>
    <row r="2144" spans="1:11">
      <c r="A2144" t="s">
        <v>495</v>
      </c>
      <c r="B2144" s="2">
        <v>51933.339399999997</v>
      </c>
      <c r="C2144" t="s">
        <v>477</v>
      </c>
      <c r="D2144" t="s">
        <v>447</v>
      </c>
      <c r="E2144" t="s">
        <v>431</v>
      </c>
      <c r="F2144" t="s">
        <v>12</v>
      </c>
      <c r="G2144" t="s">
        <v>432</v>
      </c>
      <c r="H2144" t="s">
        <v>433</v>
      </c>
      <c r="I2144" t="s">
        <v>434</v>
      </c>
      <c r="J2144" t="s">
        <v>442</v>
      </c>
      <c r="K2144" t="s">
        <v>443</v>
      </c>
    </row>
    <row r="2145" spans="1:11">
      <c r="A2145" t="s">
        <v>495</v>
      </c>
      <c r="B2145" s="2">
        <v>109370.7313</v>
      </c>
      <c r="C2145" t="s">
        <v>477</v>
      </c>
      <c r="D2145" t="s">
        <v>447</v>
      </c>
      <c r="E2145" t="s">
        <v>431</v>
      </c>
      <c r="F2145" t="s">
        <v>12</v>
      </c>
      <c r="G2145" t="s">
        <v>432</v>
      </c>
      <c r="H2145" t="s">
        <v>433</v>
      </c>
      <c r="I2145" t="s">
        <v>434</v>
      </c>
      <c r="J2145" t="s">
        <v>442</v>
      </c>
      <c r="K2145" t="s">
        <v>444</v>
      </c>
    </row>
    <row r="2146" spans="1:11">
      <c r="A2146" t="s">
        <v>495</v>
      </c>
      <c r="B2146" s="2">
        <v>182284.85569999999</v>
      </c>
      <c r="C2146" t="s">
        <v>477</v>
      </c>
      <c r="D2146" t="s">
        <v>447</v>
      </c>
      <c r="E2146" t="s">
        <v>431</v>
      </c>
      <c r="F2146" t="s">
        <v>12</v>
      </c>
      <c r="G2146" t="s">
        <v>432</v>
      </c>
      <c r="H2146" t="s">
        <v>433</v>
      </c>
      <c r="I2146" t="s">
        <v>434</v>
      </c>
      <c r="J2146" t="s">
        <v>442</v>
      </c>
      <c r="K2146" t="s">
        <v>584</v>
      </c>
    </row>
    <row r="2147" spans="1:11">
      <c r="A2147" t="s">
        <v>495</v>
      </c>
      <c r="B2147" s="2">
        <v>9.1309000000000005</v>
      </c>
      <c r="C2147" t="s">
        <v>472</v>
      </c>
      <c r="D2147" t="s">
        <v>451</v>
      </c>
      <c r="E2147" t="s">
        <v>431</v>
      </c>
      <c r="F2147" t="s">
        <v>381</v>
      </c>
      <c r="G2147" t="s">
        <v>432</v>
      </c>
      <c r="H2147" t="s">
        <v>433</v>
      </c>
      <c r="I2147" t="s">
        <v>434</v>
      </c>
      <c r="J2147" t="s">
        <v>435</v>
      </c>
    </row>
    <row r="2148" spans="1:11">
      <c r="A2148" t="s">
        <v>495</v>
      </c>
      <c r="B2148" s="2">
        <v>56640.561000000002</v>
      </c>
      <c r="C2148" t="s">
        <v>472</v>
      </c>
      <c r="D2148" t="s">
        <v>451</v>
      </c>
      <c r="E2148" t="s">
        <v>431</v>
      </c>
      <c r="F2148" t="s">
        <v>381</v>
      </c>
      <c r="G2148" t="s">
        <v>432</v>
      </c>
      <c r="H2148" t="s">
        <v>433</v>
      </c>
      <c r="I2148" t="s">
        <v>434</v>
      </c>
      <c r="J2148" t="s">
        <v>442</v>
      </c>
      <c r="K2148" t="s">
        <v>443</v>
      </c>
    </row>
    <row r="2149" spans="1:11">
      <c r="A2149" t="s">
        <v>495</v>
      </c>
      <c r="B2149" s="2">
        <v>119117.5667</v>
      </c>
      <c r="C2149" t="s">
        <v>472</v>
      </c>
      <c r="D2149" t="s">
        <v>451</v>
      </c>
      <c r="E2149" t="s">
        <v>431</v>
      </c>
      <c r="F2149" t="s">
        <v>381</v>
      </c>
      <c r="G2149" t="s">
        <v>432</v>
      </c>
      <c r="H2149" t="s">
        <v>433</v>
      </c>
      <c r="I2149" t="s">
        <v>434</v>
      </c>
      <c r="J2149" t="s">
        <v>442</v>
      </c>
      <c r="K2149" t="s">
        <v>444</v>
      </c>
    </row>
    <row r="2150" spans="1:11">
      <c r="A2150" t="s">
        <v>495</v>
      </c>
      <c r="B2150" s="2">
        <v>0</v>
      </c>
      <c r="C2150" t="s">
        <v>511</v>
      </c>
      <c r="D2150" t="s">
        <v>458</v>
      </c>
      <c r="E2150" t="s">
        <v>431</v>
      </c>
      <c r="F2150" t="s">
        <v>458</v>
      </c>
      <c r="G2150" t="s">
        <v>432</v>
      </c>
      <c r="H2150" t="s">
        <v>433</v>
      </c>
      <c r="I2150" t="s">
        <v>434</v>
      </c>
      <c r="J2150" t="s">
        <v>435</v>
      </c>
    </row>
    <row r="2151" spans="1:11">
      <c r="A2151" t="s">
        <v>495</v>
      </c>
      <c r="B2151" s="2">
        <v>0</v>
      </c>
      <c r="C2151" t="s">
        <v>455</v>
      </c>
      <c r="D2151" t="s">
        <v>458</v>
      </c>
      <c r="E2151" t="s">
        <v>431</v>
      </c>
      <c r="F2151" t="s">
        <v>458</v>
      </c>
      <c r="G2151" t="s">
        <v>432</v>
      </c>
      <c r="H2151" t="s">
        <v>433</v>
      </c>
      <c r="I2151" t="s">
        <v>434</v>
      </c>
      <c r="J2151" t="s">
        <v>435</v>
      </c>
    </row>
    <row r="2152" spans="1:11">
      <c r="A2152" t="s">
        <v>495</v>
      </c>
      <c r="B2152" s="2">
        <v>0</v>
      </c>
      <c r="C2152" t="s">
        <v>50</v>
      </c>
      <c r="D2152" t="s">
        <v>458</v>
      </c>
      <c r="E2152" t="s">
        <v>431</v>
      </c>
      <c r="F2152" t="s">
        <v>458</v>
      </c>
      <c r="G2152" t="s">
        <v>432</v>
      </c>
      <c r="H2152" t="s">
        <v>433</v>
      </c>
      <c r="I2152" t="s">
        <v>434</v>
      </c>
      <c r="J2152" t="s">
        <v>435</v>
      </c>
    </row>
    <row r="2153" spans="1:11">
      <c r="A2153" t="s">
        <v>495</v>
      </c>
      <c r="B2153" s="2">
        <v>0</v>
      </c>
      <c r="C2153" t="s">
        <v>445</v>
      </c>
      <c r="D2153" t="s">
        <v>430</v>
      </c>
      <c r="E2153" t="s">
        <v>431</v>
      </c>
      <c r="F2153" t="s">
        <v>430</v>
      </c>
      <c r="G2153" t="s">
        <v>432</v>
      </c>
      <c r="H2153" t="s">
        <v>433</v>
      </c>
      <c r="I2153" t="s">
        <v>434</v>
      </c>
      <c r="J2153" t="s">
        <v>435</v>
      </c>
    </row>
    <row r="2154" spans="1:11">
      <c r="A2154" t="s">
        <v>495</v>
      </c>
      <c r="B2154" s="2">
        <v>0</v>
      </c>
      <c r="C2154" t="s">
        <v>50</v>
      </c>
      <c r="D2154" t="s">
        <v>430</v>
      </c>
      <c r="E2154" t="s">
        <v>431</v>
      </c>
      <c r="F2154" t="s">
        <v>430</v>
      </c>
      <c r="G2154" t="s">
        <v>432</v>
      </c>
      <c r="H2154" t="s">
        <v>433</v>
      </c>
      <c r="I2154" t="s">
        <v>434</v>
      </c>
      <c r="J2154" t="s">
        <v>435</v>
      </c>
    </row>
    <row r="2155" spans="1:11">
      <c r="A2155" t="s">
        <v>495</v>
      </c>
      <c r="B2155" s="2">
        <v>0</v>
      </c>
      <c r="C2155" t="s">
        <v>429</v>
      </c>
      <c r="D2155" t="s">
        <v>439</v>
      </c>
      <c r="E2155" t="s">
        <v>431</v>
      </c>
      <c r="F2155" t="s">
        <v>439</v>
      </c>
      <c r="G2155" t="s">
        <v>432</v>
      </c>
      <c r="H2155" t="s">
        <v>433</v>
      </c>
      <c r="I2155" t="s">
        <v>434</v>
      </c>
      <c r="J2155" t="s">
        <v>435</v>
      </c>
    </row>
    <row r="2156" spans="1:11">
      <c r="A2156" t="s">
        <v>495</v>
      </c>
      <c r="B2156" s="2">
        <v>0</v>
      </c>
      <c r="C2156" t="s">
        <v>511</v>
      </c>
      <c r="D2156" t="s">
        <v>430</v>
      </c>
      <c r="E2156" t="s">
        <v>431</v>
      </c>
      <c r="F2156" t="s">
        <v>430</v>
      </c>
      <c r="G2156" t="s">
        <v>432</v>
      </c>
      <c r="H2156" t="s">
        <v>433</v>
      </c>
      <c r="I2156" t="s">
        <v>434</v>
      </c>
      <c r="J2156" t="s">
        <v>435</v>
      </c>
    </row>
    <row r="2157" spans="1:11">
      <c r="A2157" t="s">
        <v>495</v>
      </c>
      <c r="B2157" s="2">
        <v>19.735600000000002</v>
      </c>
      <c r="C2157" t="s">
        <v>463</v>
      </c>
      <c r="D2157" t="s">
        <v>469</v>
      </c>
      <c r="E2157" t="s">
        <v>431</v>
      </c>
      <c r="F2157" t="s">
        <v>382</v>
      </c>
      <c r="G2157" t="s">
        <v>432</v>
      </c>
      <c r="H2157" t="s">
        <v>433</v>
      </c>
      <c r="I2157" t="s">
        <v>434</v>
      </c>
      <c r="J2157" t="s">
        <v>435</v>
      </c>
    </row>
    <row r="2158" spans="1:11">
      <c r="A2158" t="s">
        <v>495</v>
      </c>
      <c r="B2158" s="2">
        <v>129078.40820000001</v>
      </c>
      <c r="C2158" t="s">
        <v>463</v>
      </c>
      <c r="D2158" t="s">
        <v>469</v>
      </c>
      <c r="E2158" t="s">
        <v>431</v>
      </c>
      <c r="F2158" t="s">
        <v>382</v>
      </c>
      <c r="G2158" t="s">
        <v>432</v>
      </c>
      <c r="H2158" t="s">
        <v>433</v>
      </c>
      <c r="I2158" t="s">
        <v>434</v>
      </c>
      <c r="J2158" t="s">
        <v>442</v>
      </c>
      <c r="K2158" t="s">
        <v>443</v>
      </c>
    </row>
    <row r="2159" spans="1:11">
      <c r="A2159" t="s">
        <v>495</v>
      </c>
      <c r="B2159" s="2">
        <v>280246.78989999997</v>
      </c>
      <c r="C2159" t="s">
        <v>463</v>
      </c>
      <c r="D2159" t="s">
        <v>469</v>
      </c>
      <c r="E2159" t="s">
        <v>431</v>
      </c>
      <c r="F2159" t="s">
        <v>382</v>
      </c>
      <c r="G2159" t="s">
        <v>432</v>
      </c>
      <c r="H2159" t="s">
        <v>433</v>
      </c>
      <c r="I2159" t="s">
        <v>434</v>
      </c>
      <c r="J2159" t="s">
        <v>442</v>
      </c>
      <c r="K2159" t="s">
        <v>444</v>
      </c>
    </row>
    <row r="2160" spans="1:11">
      <c r="A2160" t="s">
        <v>495</v>
      </c>
      <c r="B2160" s="2">
        <v>467077.67959999997</v>
      </c>
      <c r="C2160" t="s">
        <v>463</v>
      </c>
      <c r="D2160" t="s">
        <v>469</v>
      </c>
      <c r="E2160" t="s">
        <v>431</v>
      </c>
      <c r="F2160" t="s">
        <v>382</v>
      </c>
      <c r="G2160" t="s">
        <v>432</v>
      </c>
      <c r="H2160" t="s">
        <v>433</v>
      </c>
      <c r="I2160" t="s">
        <v>434</v>
      </c>
      <c r="J2160" t="s">
        <v>442</v>
      </c>
      <c r="K2160" t="s">
        <v>584</v>
      </c>
    </row>
    <row r="2161" spans="1:11">
      <c r="A2161" t="s">
        <v>495</v>
      </c>
      <c r="B2161" s="2">
        <v>0</v>
      </c>
      <c r="C2161" t="s">
        <v>472</v>
      </c>
      <c r="D2161" t="s">
        <v>430</v>
      </c>
      <c r="E2161" t="s">
        <v>431</v>
      </c>
      <c r="F2161" t="s">
        <v>430</v>
      </c>
      <c r="G2161" t="s">
        <v>432</v>
      </c>
      <c r="H2161" t="s">
        <v>433</v>
      </c>
      <c r="I2161" t="s">
        <v>434</v>
      </c>
      <c r="J2161" t="s">
        <v>435</v>
      </c>
    </row>
    <row r="2162" spans="1:11">
      <c r="A2162" t="s">
        <v>495</v>
      </c>
      <c r="B2162" s="2">
        <v>12.039</v>
      </c>
      <c r="C2162" t="s">
        <v>477</v>
      </c>
      <c r="D2162" t="s">
        <v>440</v>
      </c>
      <c r="E2162" t="s">
        <v>431</v>
      </c>
      <c r="F2162" t="s">
        <v>441</v>
      </c>
      <c r="G2162" t="s">
        <v>432</v>
      </c>
      <c r="H2162" t="s">
        <v>433</v>
      </c>
      <c r="I2162" t="s">
        <v>434</v>
      </c>
      <c r="J2162" t="s">
        <v>435</v>
      </c>
    </row>
    <row r="2163" spans="1:11">
      <c r="A2163" t="s">
        <v>495</v>
      </c>
      <c r="B2163" s="2">
        <v>74848.374500000005</v>
      </c>
      <c r="C2163" t="s">
        <v>477</v>
      </c>
      <c r="D2163" t="s">
        <v>440</v>
      </c>
      <c r="E2163" t="s">
        <v>431</v>
      </c>
      <c r="F2163" t="s">
        <v>441</v>
      </c>
      <c r="G2163" t="s">
        <v>432</v>
      </c>
      <c r="H2163" t="s">
        <v>433</v>
      </c>
      <c r="I2163" t="s">
        <v>434</v>
      </c>
      <c r="J2163" t="s">
        <v>442</v>
      </c>
      <c r="K2163" t="s">
        <v>443</v>
      </c>
    </row>
    <row r="2164" spans="1:11">
      <c r="A2164" t="s">
        <v>495</v>
      </c>
      <c r="B2164" s="2">
        <v>157461.06909999999</v>
      </c>
      <c r="C2164" t="s">
        <v>477</v>
      </c>
      <c r="D2164" t="s">
        <v>440</v>
      </c>
      <c r="E2164" t="s">
        <v>431</v>
      </c>
      <c r="F2164" t="s">
        <v>441</v>
      </c>
      <c r="G2164" t="s">
        <v>432</v>
      </c>
      <c r="H2164" t="s">
        <v>433</v>
      </c>
      <c r="I2164" t="s">
        <v>434</v>
      </c>
      <c r="J2164" t="s">
        <v>442</v>
      </c>
      <c r="K2164" t="s">
        <v>444</v>
      </c>
    </row>
    <row r="2165" spans="1:11">
      <c r="A2165" t="s">
        <v>495</v>
      </c>
      <c r="B2165" s="2">
        <v>262239.32250000001</v>
      </c>
      <c r="C2165" t="s">
        <v>477</v>
      </c>
      <c r="D2165" t="s">
        <v>440</v>
      </c>
      <c r="E2165" t="s">
        <v>431</v>
      </c>
      <c r="F2165" t="s">
        <v>441</v>
      </c>
      <c r="G2165" t="s">
        <v>432</v>
      </c>
      <c r="H2165" t="s">
        <v>433</v>
      </c>
      <c r="I2165" t="s">
        <v>434</v>
      </c>
      <c r="J2165" t="s">
        <v>442</v>
      </c>
      <c r="K2165" t="s">
        <v>584</v>
      </c>
    </row>
    <row r="2166" spans="1:11">
      <c r="A2166" t="s">
        <v>495</v>
      </c>
      <c r="B2166" s="2">
        <v>9.2340999999999998</v>
      </c>
      <c r="C2166" t="s">
        <v>466</v>
      </c>
      <c r="D2166" t="s">
        <v>447</v>
      </c>
      <c r="E2166" t="s">
        <v>431</v>
      </c>
      <c r="F2166" t="s">
        <v>12</v>
      </c>
      <c r="G2166" t="s">
        <v>432</v>
      </c>
      <c r="H2166" t="s">
        <v>433</v>
      </c>
      <c r="I2166" t="s">
        <v>434</v>
      </c>
      <c r="J2166" t="s">
        <v>435</v>
      </c>
    </row>
    <row r="2167" spans="1:11">
      <c r="A2167" t="s">
        <v>495</v>
      </c>
      <c r="B2167" s="2">
        <v>57327.201500000003</v>
      </c>
      <c r="C2167" t="s">
        <v>466</v>
      </c>
      <c r="D2167" t="s">
        <v>447</v>
      </c>
      <c r="E2167" t="s">
        <v>431</v>
      </c>
      <c r="F2167" t="s">
        <v>12</v>
      </c>
      <c r="G2167" t="s">
        <v>432</v>
      </c>
      <c r="H2167" t="s">
        <v>433</v>
      </c>
      <c r="I2167" t="s">
        <v>434</v>
      </c>
      <c r="J2167" t="s">
        <v>442</v>
      </c>
      <c r="K2167" t="s">
        <v>443</v>
      </c>
    </row>
    <row r="2168" spans="1:11">
      <c r="A2168" t="s">
        <v>495</v>
      </c>
      <c r="B2168" s="2">
        <v>120808.6695</v>
      </c>
      <c r="C2168" t="s">
        <v>466</v>
      </c>
      <c r="D2168" t="s">
        <v>447</v>
      </c>
      <c r="E2168" t="s">
        <v>431</v>
      </c>
      <c r="F2168" t="s">
        <v>12</v>
      </c>
      <c r="G2168" t="s">
        <v>432</v>
      </c>
      <c r="H2168" t="s">
        <v>433</v>
      </c>
      <c r="I2168" t="s">
        <v>434</v>
      </c>
      <c r="J2168" t="s">
        <v>442</v>
      </c>
      <c r="K2168" t="s">
        <v>444</v>
      </c>
    </row>
    <row r="2169" spans="1:11">
      <c r="A2169" t="s">
        <v>495</v>
      </c>
      <c r="B2169" s="2">
        <v>201347.7825</v>
      </c>
      <c r="C2169" t="s">
        <v>466</v>
      </c>
      <c r="D2169" t="s">
        <v>447</v>
      </c>
      <c r="E2169" t="s">
        <v>431</v>
      </c>
      <c r="F2169" t="s">
        <v>12</v>
      </c>
      <c r="G2169" t="s">
        <v>432</v>
      </c>
      <c r="H2169" t="s">
        <v>433</v>
      </c>
      <c r="I2169" t="s">
        <v>434</v>
      </c>
      <c r="J2169" t="s">
        <v>442</v>
      </c>
      <c r="K2169" t="s">
        <v>584</v>
      </c>
    </row>
    <row r="2170" spans="1:11">
      <c r="A2170" t="s">
        <v>495</v>
      </c>
      <c r="B2170" s="2">
        <v>0</v>
      </c>
      <c r="C2170" t="s">
        <v>485</v>
      </c>
      <c r="D2170" t="s">
        <v>439</v>
      </c>
      <c r="E2170" t="s">
        <v>431</v>
      </c>
      <c r="F2170" t="s">
        <v>439</v>
      </c>
      <c r="G2170" t="s">
        <v>432</v>
      </c>
      <c r="H2170" t="s">
        <v>433</v>
      </c>
      <c r="I2170" t="s">
        <v>434</v>
      </c>
      <c r="J2170" t="s">
        <v>435</v>
      </c>
    </row>
    <row r="2171" spans="1:11">
      <c r="A2171" t="s">
        <v>495</v>
      </c>
      <c r="B2171" s="2">
        <v>0</v>
      </c>
      <c r="C2171" t="s">
        <v>472</v>
      </c>
      <c r="D2171" t="s">
        <v>458</v>
      </c>
      <c r="E2171" t="s">
        <v>431</v>
      </c>
      <c r="F2171" t="s">
        <v>458</v>
      </c>
      <c r="G2171" t="s">
        <v>432</v>
      </c>
      <c r="H2171" t="s">
        <v>433</v>
      </c>
      <c r="I2171" t="s">
        <v>434</v>
      </c>
      <c r="J2171" t="s">
        <v>435</v>
      </c>
    </row>
    <row r="2172" spans="1:11">
      <c r="A2172" t="s">
        <v>495</v>
      </c>
      <c r="B2172" s="2">
        <v>0</v>
      </c>
      <c r="C2172" t="s">
        <v>481</v>
      </c>
      <c r="D2172" t="s">
        <v>458</v>
      </c>
      <c r="E2172" t="s">
        <v>431</v>
      </c>
      <c r="F2172" t="s">
        <v>458</v>
      </c>
      <c r="G2172" t="s">
        <v>432</v>
      </c>
      <c r="H2172" t="s">
        <v>433</v>
      </c>
      <c r="I2172" t="s">
        <v>434</v>
      </c>
      <c r="J2172" t="s">
        <v>435</v>
      </c>
    </row>
    <row r="2173" spans="1:11">
      <c r="A2173" t="s">
        <v>495</v>
      </c>
      <c r="B2173" s="2">
        <v>14.443099999999999</v>
      </c>
      <c r="C2173" t="s">
        <v>472</v>
      </c>
      <c r="D2173" t="s">
        <v>440</v>
      </c>
      <c r="E2173" t="s">
        <v>431</v>
      </c>
      <c r="F2173" t="s">
        <v>441</v>
      </c>
      <c r="G2173" t="s">
        <v>432</v>
      </c>
      <c r="H2173" t="s">
        <v>433</v>
      </c>
      <c r="I2173" t="s">
        <v>434</v>
      </c>
      <c r="J2173" t="s">
        <v>435</v>
      </c>
    </row>
    <row r="2174" spans="1:11">
      <c r="A2174" t="s">
        <v>495</v>
      </c>
      <c r="B2174" s="2">
        <v>89817.867199999993</v>
      </c>
      <c r="C2174" t="s">
        <v>472</v>
      </c>
      <c r="D2174" t="s">
        <v>440</v>
      </c>
      <c r="E2174" t="s">
        <v>431</v>
      </c>
      <c r="F2174" t="s">
        <v>441</v>
      </c>
      <c r="G2174" t="s">
        <v>432</v>
      </c>
      <c r="H2174" t="s">
        <v>433</v>
      </c>
      <c r="I2174" t="s">
        <v>434</v>
      </c>
      <c r="J2174" t="s">
        <v>442</v>
      </c>
      <c r="K2174" t="s">
        <v>443</v>
      </c>
    </row>
    <row r="2175" spans="1:11">
      <c r="A2175" t="s">
        <v>495</v>
      </c>
      <c r="B2175" s="2">
        <v>188812.49429999999</v>
      </c>
      <c r="C2175" t="s">
        <v>472</v>
      </c>
      <c r="D2175" t="s">
        <v>440</v>
      </c>
      <c r="E2175" t="s">
        <v>431</v>
      </c>
      <c r="F2175" t="s">
        <v>441</v>
      </c>
      <c r="G2175" t="s">
        <v>432</v>
      </c>
      <c r="H2175" t="s">
        <v>433</v>
      </c>
      <c r="I2175" t="s">
        <v>434</v>
      </c>
      <c r="J2175" t="s">
        <v>442</v>
      </c>
      <c r="K2175" t="s">
        <v>444</v>
      </c>
    </row>
    <row r="2176" spans="1:11">
      <c r="A2176" t="s">
        <v>495</v>
      </c>
      <c r="B2176" s="2">
        <v>314687.18699999998</v>
      </c>
      <c r="C2176" t="s">
        <v>472</v>
      </c>
      <c r="D2176" t="s">
        <v>440</v>
      </c>
      <c r="E2176" t="s">
        <v>431</v>
      </c>
      <c r="F2176" t="s">
        <v>441</v>
      </c>
      <c r="G2176" t="s">
        <v>432</v>
      </c>
      <c r="H2176" t="s">
        <v>433</v>
      </c>
      <c r="I2176" t="s">
        <v>434</v>
      </c>
      <c r="J2176" t="s">
        <v>442</v>
      </c>
      <c r="K2176" t="s">
        <v>584</v>
      </c>
    </row>
    <row r="2177" spans="1:11">
      <c r="A2177" t="s">
        <v>495</v>
      </c>
      <c r="B2177" s="2">
        <v>19.162199999999999</v>
      </c>
      <c r="C2177" t="s">
        <v>454</v>
      </c>
      <c r="D2177" t="s">
        <v>469</v>
      </c>
      <c r="E2177" t="s">
        <v>431</v>
      </c>
      <c r="F2177" t="s">
        <v>382</v>
      </c>
      <c r="G2177" t="s">
        <v>432</v>
      </c>
      <c r="H2177" t="s">
        <v>433</v>
      </c>
      <c r="I2177" t="s">
        <v>434</v>
      </c>
      <c r="J2177" t="s">
        <v>435</v>
      </c>
    </row>
    <row r="2178" spans="1:11">
      <c r="A2178" t="s">
        <v>495</v>
      </c>
      <c r="B2178" s="2">
        <v>125045.98850000001</v>
      </c>
      <c r="C2178" t="s">
        <v>454</v>
      </c>
      <c r="D2178" t="s">
        <v>469</v>
      </c>
      <c r="E2178" t="s">
        <v>431</v>
      </c>
      <c r="F2178" t="s">
        <v>382</v>
      </c>
      <c r="G2178" t="s">
        <v>432</v>
      </c>
      <c r="H2178" t="s">
        <v>433</v>
      </c>
      <c r="I2178" t="s">
        <v>434</v>
      </c>
      <c r="J2178" t="s">
        <v>442</v>
      </c>
      <c r="K2178" t="s">
        <v>443</v>
      </c>
    </row>
    <row r="2179" spans="1:11">
      <c r="A2179" t="s">
        <v>495</v>
      </c>
      <c r="B2179" s="2">
        <v>271344.13990000001</v>
      </c>
      <c r="C2179" t="s">
        <v>454</v>
      </c>
      <c r="D2179" t="s">
        <v>469</v>
      </c>
      <c r="E2179" t="s">
        <v>431</v>
      </c>
      <c r="F2179" t="s">
        <v>382</v>
      </c>
      <c r="G2179" t="s">
        <v>432</v>
      </c>
      <c r="H2179" t="s">
        <v>433</v>
      </c>
      <c r="I2179" t="s">
        <v>434</v>
      </c>
      <c r="J2179" t="s">
        <v>442</v>
      </c>
      <c r="K2179" t="s">
        <v>444</v>
      </c>
    </row>
    <row r="2180" spans="1:11">
      <c r="A2180" t="s">
        <v>495</v>
      </c>
      <c r="B2180" s="2">
        <v>452240.23310000001</v>
      </c>
      <c r="C2180" t="s">
        <v>454</v>
      </c>
      <c r="D2180" t="s">
        <v>469</v>
      </c>
      <c r="E2180" t="s">
        <v>431</v>
      </c>
      <c r="F2180" t="s">
        <v>382</v>
      </c>
      <c r="G2180" t="s">
        <v>432</v>
      </c>
      <c r="H2180" t="s">
        <v>433</v>
      </c>
      <c r="I2180" t="s">
        <v>434</v>
      </c>
      <c r="J2180" t="s">
        <v>442</v>
      </c>
      <c r="K2180" t="s">
        <v>584</v>
      </c>
    </row>
    <row r="2181" spans="1:11">
      <c r="A2181" t="s">
        <v>495</v>
      </c>
      <c r="B2181" s="2">
        <v>0</v>
      </c>
      <c r="C2181" t="s">
        <v>461</v>
      </c>
      <c r="D2181" t="s">
        <v>439</v>
      </c>
      <c r="E2181" t="s">
        <v>431</v>
      </c>
      <c r="F2181" t="s">
        <v>439</v>
      </c>
      <c r="G2181" t="s">
        <v>432</v>
      </c>
      <c r="H2181" t="s">
        <v>433</v>
      </c>
      <c r="I2181" t="s">
        <v>434</v>
      </c>
      <c r="J2181" t="s">
        <v>435</v>
      </c>
    </row>
    <row r="2182" spans="1:11">
      <c r="A2182" t="s">
        <v>495</v>
      </c>
      <c r="B2182" s="2">
        <v>9.9809000000000001</v>
      </c>
      <c r="C2182" t="s">
        <v>50</v>
      </c>
      <c r="D2182" t="s">
        <v>447</v>
      </c>
      <c r="E2182" t="s">
        <v>431</v>
      </c>
      <c r="F2182" t="s">
        <v>12</v>
      </c>
      <c r="G2182" t="s">
        <v>432</v>
      </c>
      <c r="H2182" t="s">
        <v>433</v>
      </c>
      <c r="I2182" t="s">
        <v>434</v>
      </c>
      <c r="J2182" t="s">
        <v>435</v>
      </c>
    </row>
    <row r="2183" spans="1:11">
      <c r="A2183" t="s">
        <v>495</v>
      </c>
      <c r="B2183" s="2">
        <v>61912.394099999998</v>
      </c>
      <c r="C2183" t="s">
        <v>50</v>
      </c>
      <c r="D2183" t="s">
        <v>447</v>
      </c>
      <c r="E2183" t="s">
        <v>431</v>
      </c>
      <c r="F2183" t="s">
        <v>12</v>
      </c>
      <c r="G2183" t="s">
        <v>432</v>
      </c>
      <c r="H2183" t="s">
        <v>433</v>
      </c>
      <c r="I2183" t="s">
        <v>434</v>
      </c>
      <c r="J2183" t="s">
        <v>442</v>
      </c>
      <c r="K2183" t="s">
        <v>443</v>
      </c>
    </row>
    <row r="2184" spans="1:11">
      <c r="A2184" t="s">
        <v>495</v>
      </c>
      <c r="B2184" s="2">
        <v>130214.9167</v>
      </c>
      <c r="C2184" t="s">
        <v>50</v>
      </c>
      <c r="D2184" t="s">
        <v>447</v>
      </c>
      <c r="E2184" t="s">
        <v>431</v>
      </c>
      <c r="F2184" t="s">
        <v>12</v>
      </c>
      <c r="G2184" t="s">
        <v>432</v>
      </c>
      <c r="H2184" t="s">
        <v>433</v>
      </c>
      <c r="I2184" t="s">
        <v>434</v>
      </c>
      <c r="J2184" t="s">
        <v>442</v>
      </c>
      <c r="K2184" t="s">
        <v>444</v>
      </c>
    </row>
    <row r="2185" spans="1:11">
      <c r="A2185" t="s">
        <v>495</v>
      </c>
      <c r="B2185" s="2">
        <v>217024.86110000001</v>
      </c>
      <c r="C2185" t="s">
        <v>50</v>
      </c>
      <c r="D2185" t="s">
        <v>447</v>
      </c>
      <c r="E2185" t="s">
        <v>431</v>
      </c>
      <c r="F2185" t="s">
        <v>12</v>
      </c>
      <c r="G2185" t="s">
        <v>432</v>
      </c>
      <c r="H2185" t="s">
        <v>433</v>
      </c>
      <c r="I2185" t="s">
        <v>434</v>
      </c>
      <c r="J2185" t="s">
        <v>442</v>
      </c>
      <c r="K2185" t="s">
        <v>584</v>
      </c>
    </row>
    <row r="2186" spans="1:11">
      <c r="A2186" t="s">
        <v>495</v>
      </c>
      <c r="B2186" s="2">
        <v>12.039</v>
      </c>
      <c r="C2186" t="s">
        <v>453</v>
      </c>
      <c r="D2186" t="s">
        <v>440</v>
      </c>
      <c r="E2186" t="s">
        <v>431</v>
      </c>
      <c r="F2186" t="s">
        <v>441</v>
      </c>
      <c r="G2186" t="s">
        <v>432</v>
      </c>
      <c r="H2186" t="s">
        <v>433</v>
      </c>
      <c r="I2186" t="s">
        <v>434</v>
      </c>
      <c r="J2186" t="s">
        <v>435</v>
      </c>
    </row>
    <row r="2187" spans="1:11">
      <c r="A2187" t="s">
        <v>495</v>
      </c>
      <c r="B2187" s="2">
        <v>74848.374500000005</v>
      </c>
      <c r="C2187" t="s">
        <v>453</v>
      </c>
      <c r="D2187" t="s">
        <v>440</v>
      </c>
      <c r="E2187" t="s">
        <v>431</v>
      </c>
      <c r="F2187" t="s">
        <v>441</v>
      </c>
      <c r="G2187" t="s">
        <v>432</v>
      </c>
      <c r="H2187" t="s">
        <v>433</v>
      </c>
      <c r="I2187" t="s">
        <v>434</v>
      </c>
      <c r="J2187" t="s">
        <v>442</v>
      </c>
      <c r="K2187" t="s">
        <v>443</v>
      </c>
    </row>
    <row r="2188" spans="1:11">
      <c r="A2188" t="s">
        <v>495</v>
      </c>
      <c r="B2188" s="2">
        <v>157343.59349999999</v>
      </c>
      <c r="C2188" t="s">
        <v>453</v>
      </c>
      <c r="D2188" t="s">
        <v>440</v>
      </c>
      <c r="E2188" t="s">
        <v>431</v>
      </c>
      <c r="F2188" t="s">
        <v>441</v>
      </c>
      <c r="G2188" t="s">
        <v>432</v>
      </c>
      <c r="H2188" t="s">
        <v>433</v>
      </c>
      <c r="I2188" t="s">
        <v>434</v>
      </c>
      <c r="J2188" t="s">
        <v>442</v>
      </c>
      <c r="K2188" t="s">
        <v>444</v>
      </c>
    </row>
    <row r="2189" spans="1:11">
      <c r="A2189" t="s">
        <v>495</v>
      </c>
      <c r="B2189" s="2">
        <v>262239.32250000001</v>
      </c>
      <c r="C2189" t="s">
        <v>453</v>
      </c>
      <c r="D2189" t="s">
        <v>440</v>
      </c>
      <c r="E2189" t="s">
        <v>431</v>
      </c>
      <c r="F2189" t="s">
        <v>441</v>
      </c>
      <c r="G2189" t="s">
        <v>432</v>
      </c>
      <c r="H2189" t="s">
        <v>433</v>
      </c>
      <c r="I2189" t="s">
        <v>434</v>
      </c>
      <c r="J2189" t="s">
        <v>442</v>
      </c>
      <c r="K2189" t="s">
        <v>584</v>
      </c>
    </row>
    <row r="2190" spans="1:11">
      <c r="A2190" t="s">
        <v>495</v>
      </c>
      <c r="B2190" s="2">
        <v>0</v>
      </c>
      <c r="C2190" t="s">
        <v>436</v>
      </c>
      <c r="D2190" t="s">
        <v>486</v>
      </c>
      <c r="E2190" t="s">
        <v>431</v>
      </c>
      <c r="F2190" t="s">
        <v>487</v>
      </c>
      <c r="G2190" t="s">
        <v>432</v>
      </c>
      <c r="H2190" t="s">
        <v>433</v>
      </c>
      <c r="I2190" t="s">
        <v>434</v>
      </c>
      <c r="J2190" t="s">
        <v>435</v>
      </c>
    </row>
    <row r="2191" spans="1:11">
      <c r="A2191" t="s">
        <v>495</v>
      </c>
      <c r="B2191" s="2">
        <v>8.3780999999999999</v>
      </c>
      <c r="C2191" t="s">
        <v>449</v>
      </c>
      <c r="D2191" t="s">
        <v>447</v>
      </c>
      <c r="E2191" t="s">
        <v>431</v>
      </c>
      <c r="F2191" t="s">
        <v>12</v>
      </c>
      <c r="G2191" t="s">
        <v>432</v>
      </c>
      <c r="H2191" t="s">
        <v>433</v>
      </c>
      <c r="I2191" t="s">
        <v>434</v>
      </c>
      <c r="J2191" t="s">
        <v>435</v>
      </c>
    </row>
    <row r="2192" spans="1:11">
      <c r="A2192" t="s">
        <v>495</v>
      </c>
      <c r="B2192" s="2">
        <v>51933.339399999997</v>
      </c>
      <c r="C2192" t="s">
        <v>449</v>
      </c>
      <c r="D2192" t="s">
        <v>447</v>
      </c>
      <c r="E2192" t="s">
        <v>431</v>
      </c>
      <c r="F2192" t="s">
        <v>12</v>
      </c>
      <c r="G2192" t="s">
        <v>432</v>
      </c>
      <c r="H2192" t="s">
        <v>433</v>
      </c>
      <c r="I2192" t="s">
        <v>434</v>
      </c>
      <c r="J2192" t="s">
        <v>442</v>
      </c>
      <c r="K2192" t="s">
        <v>443</v>
      </c>
    </row>
    <row r="2193" spans="1:11">
      <c r="A2193" t="s">
        <v>495</v>
      </c>
      <c r="B2193" s="2">
        <v>109370.7313</v>
      </c>
      <c r="C2193" t="s">
        <v>449</v>
      </c>
      <c r="D2193" t="s">
        <v>447</v>
      </c>
      <c r="E2193" t="s">
        <v>431</v>
      </c>
      <c r="F2193" t="s">
        <v>12</v>
      </c>
      <c r="G2193" t="s">
        <v>432</v>
      </c>
      <c r="H2193" t="s">
        <v>433</v>
      </c>
      <c r="I2193" t="s">
        <v>434</v>
      </c>
      <c r="J2193" t="s">
        <v>442</v>
      </c>
      <c r="K2193" t="s">
        <v>444</v>
      </c>
    </row>
    <row r="2194" spans="1:11">
      <c r="A2194" t="s">
        <v>495</v>
      </c>
      <c r="B2194" s="2">
        <v>182284.85569999999</v>
      </c>
      <c r="C2194" t="s">
        <v>449</v>
      </c>
      <c r="D2194" t="s">
        <v>447</v>
      </c>
      <c r="E2194" t="s">
        <v>431</v>
      </c>
      <c r="F2194" t="s">
        <v>12</v>
      </c>
      <c r="G2194" t="s">
        <v>432</v>
      </c>
      <c r="H2194" t="s">
        <v>433</v>
      </c>
      <c r="I2194" t="s">
        <v>434</v>
      </c>
      <c r="J2194" t="s">
        <v>442</v>
      </c>
      <c r="K2194" t="s">
        <v>584</v>
      </c>
    </row>
    <row r="2195" spans="1:11">
      <c r="A2195" t="s">
        <v>495</v>
      </c>
      <c r="B2195" s="2">
        <v>0</v>
      </c>
      <c r="C2195" t="s">
        <v>465</v>
      </c>
      <c r="D2195" t="s">
        <v>430</v>
      </c>
      <c r="E2195" t="s">
        <v>431</v>
      </c>
      <c r="F2195" t="s">
        <v>430</v>
      </c>
      <c r="G2195" t="s">
        <v>432</v>
      </c>
      <c r="H2195" t="s">
        <v>433</v>
      </c>
      <c r="I2195" t="s">
        <v>434</v>
      </c>
      <c r="J2195" t="s">
        <v>435</v>
      </c>
    </row>
    <row r="2196" spans="1:11">
      <c r="A2196" t="s">
        <v>495</v>
      </c>
      <c r="B2196" s="2">
        <v>14.3521</v>
      </c>
      <c r="C2196" t="s">
        <v>471</v>
      </c>
      <c r="D2196" t="s">
        <v>440</v>
      </c>
      <c r="E2196" t="s">
        <v>431</v>
      </c>
      <c r="F2196" t="s">
        <v>441</v>
      </c>
      <c r="G2196" t="s">
        <v>432</v>
      </c>
      <c r="H2196" t="s">
        <v>433</v>
      </c>
      <c r="I2196" t="s">
        <v>434</v>
      </c>
      <c r="J2196" t="s">
        <v>435</v>
      </c>
    </row>
    <row r="2197" spans="1:11">
      <c r="A2197" t="s">
        <v>495</v>
      </c>
      <c r="B2197" s="2">
        <v>89243.238299999997</v>
      </c>
      <c r="C2197" t="s">
        <v>471</v>
      </c>
      <c r="D2197" t="s">
        <v>440</v>
      </c>
      <c r="E2197" t="s">
        <v>431</v>
      </c>
      <c r="F2197" t="s">
        <v>441</v>
      </c>
      <c r="G2197" t="s">
        <v>432</v>
      </c>
      <c r="H2197" t="s">
        <v>433</v>
      </c>
      <c r="I2197" t="s">
        <v>434</v>
      </c>
      <c r="J2197" t="s">
        <v>442</v>
      </c>
      <c r="K2197" t="s">
        <v>443</v>
      </c>
    </row>
    <row r="2198" spans="1:11">
      <c r="A2198" t="s">
        <v>495</v>
      </c>
      <c r="B2198" s="2">
        <v>187742.46429999999</v>
      </c>
      <c r="C2198" t="s">
        <v>471</v>
      </c>
      <c r="D2198" t="s">
        <v>440</v>
      </c>
      <c r="E2198" t="s">
        <v>431</v>
      </c>
      <c r="F2198" t="s">
        <v>441</v>
      </c>
      <c r="G2198" t="s">
        <v>432</v>
      </c>
      <c r="H2198" t="s">
        <v>433</v>
      </c>
      <c r="I2198" t="s">
        <v>434</v>
      </c>
      <c r="J2198" t="s">
        <v>442</v>
      </c>
      <c r="K2198" t="s">
        <v>444</v>
      </c>
    </row>
    <row r="2199" spans="1:11">
      <c r="A2199" t="s">
        <v>495</v>
      </c>
      <c r="B2199" s="2">
        <v>312714.68900000001</v>
      </c>
      <c r="C2199" t="s">
        <v>471</v>
      </c>
      <c r="D2199" t="s">
        <v>440</v>
      </c>
      <c r="E2199" t="s">
        <v>431</v>
      </c>
      <c r="F2199" t="s">
        <v>441</v>
      </c>
      <c r="G2199" t="s">
        <v>432</v>
      </c>
      <c r="H2199" t="s">
        <v>433</v>
      </c>
      <c r="I2199" t="s">
        <v>434</v>
      </c>
      <c r="J2199" t="s">
        <v>442</v>
      </c>
      <c r="K2199" t="s">
        <v>584</v>
      </c>
    </row>
    <row r="2200" spans="1:11">
      <c r="A2200" t="s">
        <v>495</v>
      </c>
      <c r="B2200" s="2">
        <v>10.053699999999999</v>
      </c>
      <c r="C2200" t="s">
        <v>472</v>
      </c>
      <c r="D2200" t="s">
        <v>447</v>
      </c>
      <c r="E2200" t="s">
        <v>431</v>
      </c>
      <c r="F2200" t="s">
        <v>12</v>
      </c>
      <c r="G2200" t="s">
        <v>432</v>
      </c>
      <c r="H2200" t="s">
        <v>433</v>
      </c>
      <c r="I2200" t="s">
        <v>434</v>
      </c>
      <c r="J2200" t="s">
        <v>435</v>
      </c>
    </row>
    <row r="2201" spans="1:11">
      <c r="A2201" t="s">
        <v>495</v>
      </c>
      <c r="B2201" s="2">
        <v>62303.979599999999</v>
      </c>
      <c r="C2201" t="s">
        <v>472</v>
      </c>
      <c r="D2201" t="s">
        <v>447</v>
      </c>
      <c r="E2201" t="s">
        <v>431</v>
      </c>
      <c r="F2201" t="s">
        <v>12</v>
      </c>
      <c r="G2201" t="s">
        <v>432</v>
      </c>
      <c r="H2201" t="s">
        <v>433</v>
      </c>
      <c r="I2201" t="s">
        <v>434</v>
      </c>
      <c r="J2201" t="s">
        <v>442</v>
      </c>
      <c r="K2201" t="s">
        <v>443</v>
      </c>
    </row>
    <row r="2202" spans="1:11">
      <c r="A2202" t="s">
        <v>495</v>
      </c>
      <c r="B2202" s="2">
        <v>131148.34710000001</v>
      </c>
      <c r="C2202" t="s">
        <v>472</v>
      </c>
      <c r="D2202" t="s">
        <v>447</v>
      </c>
      <c r="E2202" t="s">
        <v>431</v>
      </c>
      <c r="F2202" t="s">
        <v>12</v>
      </c>
      <c r="G2202" t="s">
        <v>432</v>
      </c>
      <c r="H2202" t="s">
        <v>433</v>
      </c>
      <c r="I2202" t="s">
        <v>434</v>
      </c>
      <c r="J2202" t="s">
        <v>442</v>
      </c>
      <c r="K2202" t="s">
        <v>444</v>
      </c>
    </row>
    <row r="2203" spans="1:11">
      <c r="A2203" t="s">
        <v>495</v>
      </c>
      <c r="B2203" s="2">
        <v>218580.27499999999</v>
      </c>
      <c r="C2203" t="s">
        <v>472</v>
      </c>
      <c r="D2203" t="s">
        <v>447</v>
      </c>
      <c r="E2203" t="s">
        <v>431</v>
      </c>
      <c r="F2203" t="s">
        <v>12</v>
      </c>
      <c r="G2203" t="s">
        <v>432</v>
      </c>
      <c r="H2203" t="s">
        <v>433</v>
      </c>
      <c r="I2203" t="s">
        <v>434</v>
      </c>
      <c r="J2203" t="s">
        <v>442</v>
      </c>
      <c r="K2203" t="s">
        <v>584</v>
      </c>
    </row>
    <row r="2204" spans="1:11">
      <c r="A2204" t="s">
        <v>495</v>
      </c>
      <c r="B2204" s="2">
        <v>9.7167999999999992</v>
      </c>
      <c r="C2204" t="s">
        <v>454</v>
      </c>
      <c r="D2204" t="s">
        <v>447</v>
      </c>
      <c r="E2204" t="s">
        <v>431</v>
      </c>
      <c r="F2204" t="s">
        <v>12</v>
      </c>
      <c r="G2204" t="s">
        <v>432</v>
      </c>
      <c r="H2204" t="s">
        <v>433</v>
      </c>
      <c r="I2204" t="s">
        <v>434</v>
      </c>
      <c r="J2204" t="s">
        <v>435</v>
      </c>
    </row>
    <row r="2205" spans="1:11">
      <c r="A2205" t="s">
        <v>495</v>
      </c>
      <c r="B2205" s="2">
        <v>60460.795899999997</v>
      </c>
      <c r="C2205" t="s">
        <v>454</v>
      </c>
      <c r="D2205" t="s">
        <v>447</v>
      </c>
      <c r="E2205" t="s">
        <v>431</v>
      </c>
      <c r="F2205" t="s">
        <v>12</v>
      </c>
      <c r="G2205" t="s">
        <v>432</v>
      </c>
      <c r="H2205" t="s">
        <v>433</v>
      </c>
      <c r="I2205" t="s">
        <v>434</v>
      </c>
      <c r="J2205" t="s">
        <v>442</v>
      </c>
      <c r="K2205" t="s">
        <v>443</v>
      </c>
    </row>
    <row r="2206" spans="1:11">
      <c r="A2206" t="s">
        <v>495</v>
      </c>
      <c r="B2206" s="2">
        <v>127152.3541</v>
      </c>
      <c r="C2206" t="s">
        <v>454</v>
      </c>
      <c r="D2206" t="s">
        <v>447</v>
      </c>
      <c r="E2206" t="s">
        <v>431</v>
      </c>
      <c r="F2206" t="s">
        <v>12</v>
      </c>
      <c r="G2206" t="s">
        <v>432</v>
      </c>
      <c r="H2206" t="s">
        <v>433</v>
      </c>
      <c r="I2206" t="s">
        <v>434</v>
      </c>
      <c r="J2206" t="s">
        <v>442</v>
      </c>
      <c r="K2206" t="s">
        <v>444</v>
      </c>
    </row>
    <row r="2207" spans="1:11">
      <c r="A2207" t="s">
        <v>495</v>
      </c>
      <c r="B2207" s="2">
        <v>211920.5901</v>
      </c>
      <c r="C2207" t="s">
        <v>454</v>
      </c>
      <c r="D2207" t="s">
        <v>447</v>
      </c>
      <c r="E2207" t="s">
        <v>431</v>
      </c>
      <c r="F2207" t="s">
        <v>12</v>
      </c>
      <c r="G2207" t="s">
        <v>432</v>
      </c>
      <c r="H2207" t="s">
        <v>433</v>
      </c>
      <c r="I2207" t="s">
        <v>434</v>
      </c>
      <c r="J2207" t="s">
        <v>442</v>
      </c>
      <c r="K2207" t="s">
        <v>584</v>
      </c>
    </row>
    <row r="2208" spans="1:11">
      <c r="A2208" t="s">
        <v>495</v>
      </c>
      <c r="B2208" s="2">
        <v>9.8912999999999993</v>
      </c>
      <c r="C2208" t="s">
        <v>475</v>
      </c>
      <c r="D2208" t="s">
        <v>451</v>
      </c>
      <c r="E2208" t="s">
        <v>431</v>
      </c>
      <c r="F2208" t="s">
        <v>381</v>
      </c>
      <c r="G2208" t="s">
        <v>432</v>
      </c>
      <c r="H2208" t="s">
        <v>433</v>
      </c>
      <c r="I2208" t="s">
        <v>434</v>
      </c>
      <c r="J2208" t="s">
        <v>435</v>
      </c>
    </row>
    <row r="2209" spans="1:11">
      <c r="A2209" t="s">
        <v>495</v>
      </c>
      <c r="B2209" s="2">
        <v>61358.710500000001</v>
      </c>
      <c r="C2209" t="s">
        <v>475</v>
      </c>
      <c r="D2209" t="s">
        <v>451</v>
      </c>
      <c r="E2209" t="s">
        <v>431</v>
      </c>
      <c r="F2209" t="s">
        <v>381</v>
      </c>
      <c r="G2209" t="s">
        <v>432</v>
      </c>
      <c r="H2209" t="s">
        <v>433</v>
      </c>
      <c r="I2209" t="s">
        <v>434</v>
      </c>
      <c r="J2209" t="s">
        <v>442</v>
      </c>
      <c r="K2209" t="s">
        <v>443</v>
      </c>
    </row>
    <row r="2210" spans="1:11">
      <c r="A2210" t="s">
        <v>495</v>
      </c>
      <c r="B2210" s="2">
        <v>129038.3389</v>
      </c>
      <c r="C2210" t="s">
        <v>475</v>
      </c>
      <c r="D2210" t="s">
        <v>451</v>
      </c>
      <c r="E2210" t="s">
        <v>431</v>
      </c>
      <c r="F2210" t="s">
        <v>381</v>
      </c>
      <c r="G2210" t="s">
        <v>432</v>
      </c>
      <c r="H2210" t="s">
        <v>433</v>
      </c>
      <c r="I2210" t="s">
        <v>434</v>
      </c>
      <c r="J2210" t="s">
        <v>442</v>
      </c>
      <c r="K2210" t="s">
        <v>444</v>
      </c>
    </row>
    <row r="2211" spans="1:11">
      <c r="A2211" t="s">
        <v>495</v>
      </c>
      <c r="B2211" s="2">
        <v>8.3893000000000004</v>
      </c>
      <c r="C2211" t="s">
        <v>484</v>
      </c>
      <c r="D2211" t="s">
        <v>451</v>
      </c>
      <c r="E2211" t="s">
        <v>431</v>
      </c>
      <c r="F2211" t="s">
        <v>381</v>
      </c>
      <c r="G2211" t="s">
        <v>432</v>
      </c>
      <c r="H2211" t="s">
        <v>433</v>
      </c>
      <c r="I2211" t="s">
        <v>434</v>
      </c>
      <c r="J2211" t="s">
        <v>435</v>
      </c>
    </row>
    <row r="2212" spans="1:11">
      <c r="A2212" t="s">
        <v>495</v>
      </c>
      <c r="B2212" s="2">
        <v>52040.797700000003</v>
      </c>
      <c r="C2212" t="s">
        <v>484</v>
      </c>
      <c r="D2212" t="s">
        <v>451</v>
      </c>
      <c r="E2212" t="s">
        <v>431</v>
      </c>
      <c r="F2212" t="s">
        <v>381</v>
      </c>
      <c r="G2212" t="s">
        <v>432</v>
      </c>
      <c r="H2212" t="s">
        <v>433</v>
      </c>
      <c r="I2212" t="s">
        <v>434</v>
      </c>
      <c r="J2212" t="s">
        <v>442</v>
      </c>
      <c r="K2212" t="s">
        <v>443</v>
      </c>
    </row>
    <row r="2213" spans="1:11">
      <c r="A2213" t="s">
        <v>495</v>
      </c>
      <c r="B2213" s="2">
        <v>109444.495</v>
      </c>
      <c r="C2213" t="s">
        <v>484</v>
      </c>
      <c r="D2213" t="s">
        <v>451</v>
      </c>
      <c r="E2213" t="s">
        <v>431</v>
      </c>
      <c r="F2213" t="s">
        <v>381</v>
      </c>
      <c r="G2213" t="s">
        <v>432</v>
      </c>
      <c r="H2213" t="s">
        <v>433</v>
      </c>
      <c r="I2213" t="s">
        <v>434</v>
      </c>
      <c r="J2213" t="s">
        <v>442</v>
      </c>
      <c r="K2213" t="s">
        <v>444</v>
      </c>
    </row>
    <row r="2214" spans="1:11">
      <c r="A2214" t="s">
        <v>495</v>
      </c>
      <c r="B2214" s="2">
        <v>0</v>
      </c>
      <c r="C2214" t="s">
        <v>462</v>
      </c>
      <c r="D2214" t="s">
        <v>439</v>
      </c>
      <c r="E2214" t="s">
        <v>431</v>
      </c>
      <c r="F2214" t="s">
        <v>439</v>
      </c>
      <c r="G2214" t="s">
        <v>432</v>
      </c>
      <c r="H2214" t="s">
        <v>433</v>
      </c>
      <c r="I2214" t="s">
        <v>434</v>
      </c>
      <c r="J2214" t="s">
        <v>435</v>
      </c>
    </row>
    <row r="2215" spans="1:11">
      <c r="A2215" t="s">
        <v>495</v>
      </c>
      <c r="B2215" s="2">
        <v>0</v>
      </c>
      <c r="C2215" t="s">
        <v>472</v>
      </c>
      <c r="D2215" t="s">
        <v>470</v>
      </c>
      <c r="E2215" t="s">
        <v>431</v>
      </c>
      <c r="F2215" t="s">
        <v>470</v>
      </c>
      <c r="G2215" t="s">
        <v>432</v>
      </c>
      <c r="H2215" t="s">
        <v>433</v>
      </c>
      <c r="I2215" t="s">
        <v>434</v>
      </c>
      <c r="J2215" t="s">
        <v>435</v>
      </c>
    </row>
    <row r="2216" spans="1:11">
      <c r="A2216" t="s">
        <v>495</v>
      </c>
      <c r="B2216" s="2">
        <v>13.6053</v>
      </c>
      <c r="C2216" t="s">
        <v>465</v>
      </c>
      <c r="D2216" t="s">
        <v>440</v>
      </c>
      <c r="E2216" t="s">
        <v>431</v>
      </c>
      <c r="F2216" t="s">
        <v>441</v>
      </c>
      <c r="G2216" t="s">
        <v>432</v>
      </c>
      <c r="H2216" t="s">
        <v>433</v>
      </c>
      <c r="I2216" t="s">
        <v>434</v>
      </c>
      <c r="J2216" t="s">
        <v>435</v>
      </c>
    </row>
    <row r="2217" spans="1:11">
      <c r="A2217" t="s">
        <v>495</v>
      </c>
      <c r="B2217" s="2">
        <v>84578.817999999999</v>
      </c>
      <c r="C2217" t="s">
        <v>465</v>
      </c>
      <c r="D2217" t="s">
        <v>440</v>
      </c>
      <c r="E2217" t="s">
        <v>431</v>
      </c>
      <c r="F2217" t="s">
        <v>441</v>
      </c>
      <c r="G2217" t="s">
        <v>432</v>
      </c>
      <c r="H2217" t="s">
        <v>433</v>
      </c>
      <c r="I2217" t="s">
        <v>434</v>
      </c>
      <c r="J2217" t="s">
        <v>442</v>
      </c>
      <c r="K2217" t="s">
        <v>443</v>
      </c>
    </row>
    <row r="2218" spans="1:11">
      <c r="A2218" t="s">
        <v>495</v>
      </c>
      <c r="B2218" s="2">
        <v>177930.97169999999</v>
      </c>
      <c r="C2218" t="s">
        <v>465</v>
      </c>
      <c r="D2218" t="s">
        <v>440</v>
      </c>
      <c r="E2218" t="s">
        <v>431</v>
      </c>
      <c r="F2218" t="s">
        <v>441</v>
      </c>
      <c r="G2218" t="s">
        <v>432</v>
      </c>
      <c r="H2218" t="s">
        <v>433</v>
      </c>
      <c r="I2218" t="s">
        <v>434</v>
      </c>
      <c r="J2218" t="s">
        <v>442</v>
      </c>
      <c r="K2218" t="s">
        <v>444</v>
      </c>
    </row>
    <row r="2219" spans="1:11">
      <c r="A2219" t="s">
        <v>495</v>
      </c>
      <c r="B2219" s="2">
        <v>296551.31589999999</v>
      </c>
      <c r="C2219" t="s">
        <v>465</v>
      </c>
      <c r="D2219" t="s">
        <v>440</v>
      </c>
      <c r="E2219" t="s">
        <v>431</v>
      </c>
      <c r="F2219" t="s">
        <v>441</v>
      </c>
      <c r="G2219" t="s">
        <v>432</v>
      </c>
      <c r="H2219" t="s">
        <v>433</v>
      </c>
      <c r="I2219" t="s">
        <v>434</v>
      </c>
      <c r="J2219" t="s">
        <v>442</v>
      </c>
      <c r="K2219" t="s">
        <v>584</v>
      </c>
    </row>
    <row r="2220" spans="1:11">
      <c r="A2220" t="s">
        <v>495</v>
      </c>
      <c r="B2220" s="2">
        <v>9.1249000000000002</v>
      </c>
      <c r="C2220" t="s">
        <v>488</v>
      </c>
      <c r="D2220" t="s">
        <v>451</v>
      </c>
      <c r="E2220" t="s">
        <v>431</v>
      </c>
      <c r="F2220" t="s">
        <v>381</v>
      </c>
      <c r="G2220" t="s">
        <v>432</v>
      </c>
      <c r="H2220" t="s">
        <v>433</v>
      </c>
      <c r="I2220" t="s">
        <v>434</v>
      </c>
      <c r="J2220" t="s">
        <v>435</v>
      </c>
    </row>
    <row r="2221" spans="1:11">
      <c r="A2221" t="s">
        <v>495</v>
      </c>
      <c r="B2221" s="2">
        <v>56639.650300000001</v>
      </c>
      <c r="C2221" t="s">
        <v>488</v>
      </c>
      <c r="D2221" t="s">
        <v>451</v>
      </c>
      <c r="E2221" t="s">
        <v>431</v>
      </c>
      <c r="F2221" t="s">
        <v>381</v>
      </c>
      <c r="G2221" t="s">
        <v>432</v>
      </c>
      <c r="H2221" t="s">
        <v>433</v>
      </c>
      <c r="I2221" t="s">
        <v>434</v>
      </c>
      <c r="J2221" t="s">
        <v>442</v>
      </c>
      <c r="K2221" t="s">
        <v>443</v>
      </c>
    </row>
    <row r="2222" spans="1:11">
      <c r="A2222" t="s">
        <v>495</v>
      </c>
      <c r="B2222" s="2">
        <v>119182.22380000001</v>
      </c>
      <c r="C2222" t="s">
        <v>488</v>
      </c>
      <c r="D2222" t="s">
        <v>451</v>
      </c>
      <c r="E2222" t="s">
        <v>431</v>
      </c>
      <c r="F2222" t="s">
        <v>381</v>
      </c>
      <c r="G2222" t="s">
        <v>432</v>
      </c>
      <c r="H2222" t="s">
        <v>433</v>
      </c>
      <c r="I2222" t="s">
        <v>434</v>
      </c>
      <c r="J2222" t="s">
        <v>442</v>
      </c>
      <c r="K2222" t="s">
        <v>444</v>
      </c>
    </row>
    <row r="2223" spans="1:11">
      <c r="A2223" t="s">
        <v>495</v>
      </c>
      <c r="B2223" s="2">
        <v>0</v>
      </c>
      <c r="C2223" t="s">
        <v>449</v>
      </c>
      <c r="D2223" t="s">
        <v>458</v>
      </c>
      <c r="E2223" t="s">
        <v>431</v>
      </c>
      <c r="F2223" t="s">
        <v>458</v>
      </c>
      <c r="G2223" t="s">
        <v>432</v>
      </c>
      <c r="H2223" t="s">
        <v>433</v>
      </c>
      <c r="I2223" t="s">
        <v>434</v>
      </c>
      <c r="J2223" t="s">
        <v>435</v>
      </c>
    </row>
    <row r="2224" spans="1:11">
      <c r="A2224" t="s">
        <v>495</v>
      </c>
      <c r="B2224" s="2">
        <v>12.039</v>
      </c>
      <c r="C2224" t="s">
        <v>464</v>
      </c>
      <c r="D2224" t="s">
        <v>440</v>
      </c>
      <c r="E2224" t="s">
        <v>431</v>
      </c>
      <c r="F2224" t="s">
        <v>441</v>
      </c>
      <c r="G2224" t="s">
        <v>432</v>
      </c>
      <c r="H2224" t="s">
        <v>433</v>
      </c>
      <c r="I2224" t="s">
        <v>434</v>
      </c>
      <c r="J2224" t="s">
        <v>435</v>
      </c>
    </row>
    <row r="2225" spans="1:11">
      <c r="A2225" t="s">
        <v>495</v>
      </c>
      <c r="B2225" s="2">
        <v>74848.374500000005</v>
      </c>
      <c r="C2225" t="s">
        <v>464</v>
      </c>
      <c r="D2225" t="s">
        <v>440</v>
      </c>
      <c r="E2225" t="s">
        <v>431</v>
      </c>
      <c r="F2225" t="s">
        <v>441</v>
      </c>
      <c r="G2225" t="s">
        <v>432</v>
      </c>
      <c r="H2225" t="s">
        <v>433</v>
      </c>
      <c r="I2225" t="s">
        <v>434</v>
      </c>
      <c r="J2225" t="s">
        <v>442</v>
      </c>
      <c r="K2225" t="s">
        <v>443</v>
      </c>
    </row>
    <row r="2226" spans="1:11">
      <c r="A2226" t="s">
        <v>495</v>
      </c>
      <c r="B2226" s="2">
        <v>157343.59349999999</v>
      </c>
      <c r="C2226" t="s">
        <v>464</v>
      </c>
      <c r="D2226" t="s">
        <v>440</v>
      </c>
      <c r="E2226" t="s">
        <v>431</v>
      </c>
      <c r="F2226" t="s">
        <v>441</v>
      </c>
      <c r="G2226" t="s">
        <v>432</v>
      </c>
      <c r="H2226" t="s">
        <v>433</v>
      </c>
      <c r="I2226" t="s">
        <v>434</v>
      </c>
      <c r="J2226" t="s">
        <v>442</v>
      </c>
      <c r="K2226" t="s">
        <v>444</v>
      </c>
    </row>
    <row r="2227" spans="1:11">
      <c r="A2227" t="s">
        <v>495</v>
      </c>
      <c r="B2227" s="2">
        <v>262239.32250000001</v>
      </c>
      <c r="C2227" t="s">
        <v>464</v>
      </c>
      <c r="D2227" t="s">
        <v>440</v>
      </c>
      <c r="E2227" t="s">
        <v>431</v>
      </c>
      <c r="F2227" t="s">
        <v>441</v>
      </c>
      <c r="G2227" t="s">
        <v>432</v>
      </c>
      <c r="H2227" t="s">
        <v>433</v>
      </c>
      <c r="I2227" t="s">
        <v>434</v>
      </c>
      <c r="J2227" t="s">
        <v>442</v>
      </c>
      <c r="K2227" t="s">
        <v>584</v>
      </c>
    </row>
    <row r="2228" spans="1:11">
      <c r="A2228" t="s">
        <v>495</v>
      </c>
      <c r="B2228" s="2">
        <v>0</v>
      </c>
      <c r="C2228" t="s">
        <v>481</v>
      </c>
      <c r="D2228" t="s">
        <v>439</v>
      </c>
      <c r="E2228" t="s">
        <v>431</v>
      </c>
      <c r="F2228" t="s">
        <v>439</v>
      </c>
      <c r="G2228" t="s">
        <v>432</v>
      </c>
      <c r="H2228" t="s">
        <v>433</v>
      </c>
      <c r="I2228" t="s">
        <v>434</v>
      </c>
      <c r="J2228" t="s">
        <v>435</v>
      </c>
    </row>
    <row r="2229" spans="1:11">
      <c r="A2229" t="s">
        <v>495</v>
      </c>
      <c r="B2229" s="2">
        <v>0</v>
      </c>
      <c r="C2229" t="s">
        <v>488</v>
      </c>
      <c r="D2229" t="s">
        <v>439</v>
      </c>
      <c r="E2229" t="s">
        <v>431</v>
      </c>
      <c r="F2229" t="s">
        <v>439</v>
      </c>
      <c r="G2229" t="s">
        <v>432</v>
      </c>
      <c r="H2229" t="s">
        <v>433</v>
      </c>
      <c r="I2229" t="s">
        <v>434</v>
      </c>
      <c r="J2229" t="s">
        <v>435</v>
      </c>
    </row>
    <row r="2230" spans="1:11">
      <c r="A2230" t="s">
        <v>495</v>
      </c>
      <c r="B2230" s="2">
        <v>0</v>
      </c>
      <c r="C2230" t="s">
        <v>456</v>
      </c>
      <c r="D2230" t="s">
        <v>439</v>
      </c>
      <c r="E2230" t="s">
        <v>431</v>
      </c>
      <c r="F2230" t="s">
        <v>439</v>
      </c>
      <c r="G2230" t="s">
        <v>432</v>
      </c>
      <c r="H2230" t="s">
        <v>433</v>
      </c>
      <c r="I2230" t="s">
        <v>434</v>
      </c>
      <c r="J2230" t="s">
        <v>435</v>
      </c>
    </row>
    <row r="2231" spans="1:11">
      <c r="A2231" t="s">
        <v>495</v>
      </c>
      <c r="B2231" s="2">
        <v>0</v>
      </c>
      <c r="C2231" t="s">
        <v>480</v>
      </c>
      <c r="D2231" t="s">
        <v>439</v>
      </c>
      <c r="E2231" t="s">
        <v>431</v>
      </c>
      <c r="F2231" t="s">
        <v>439</v>
      </c>
      <c r="G2231" t="s">
        <v>432</v>
      </c>
      <c r="H2231" t="s">
        <v>433</v>
      </c>
      <c r="I2231" t="s">
        <v>434</v>
      </c>
      <c r="J2231" t="s">
        <v>435</v>
      </c>
    </row>
    <row r="2232" spans="1:11">
      <c r="A2232" t="s">
        <v>495</v>
      </c>
      <c r="B2232" s="2">
        <v>13.9696</v>
      </c>
      <c r="C2232" t="s">
        <v>454</v>
      </c>
      <c r="D2232" t="s">
        <v>440</v>
      </c>
      <c r="E2232" t="s">
        <v>431</v>
      </c>
      <c r="F2232" t="s">
        <v>441</v>
      </c>
      <c r="G2232" t="s">
        <v>432</v>
      </c>
      <c r="H2232" t="s">
        <v>433</v>
      </c>
      <c r="I2232" t="s">
        <v>434</v>
      </c>
      <c r="J2232" t="s">
        <v>435</v>
      </c>
    </row>
    <row r="2233" spans="1:11">
      <c r="A2233" t="s">
        <v>495</v>
      </c>
      <c r="B2233" s="2">
        <v>86850.924299999999</v>
      </c>
      <c r="C2233" t="s">
        <v>454</v>
      </c>
      <c r="D2233" t="s">
        <v>440</v>
      </c>
      <c r="E2233" t="s">
        <v>431</v>
      </c>
      <c r="F2233" t="s">
        <v>441</v>
      </c>
      <c r="G2233" t="s">
        <v>432</v>
      </c>
      <c r="H2233" t="s">
        <v>433</v>
      </c>
      <c r="I2233" t="s">
        <v>434</v>
      </c>
      <c r="J2233" t="s">
        <v>442</v>
      </c>
      <c r="K2233" t="s">
        <v>443</v>
      </c>
    </row>
    <row r="2234" spans="1:11">
      <c r="A2234" t="s">
        <v>495</v>
      </c>
      <c r="B2234" s="2">
        <v>182602.67739999999</v>
      </c>
      <c r="C2234" t="s">
        <v>454</v>
      </c>
      <c r="D2234" t="s">
        <v>440</v>
      </c>
      <c r="E2234" t="s">
        <v>431</v>
      </c>
      <c r="F2234" t="s">
        <v>441</v>
      </c>
      <c r="G2234" t="s">
        <v>432</v>
      </c>
      <c r="H2234" t="s">
        <v>433</v>
      </c>
      <c r="I2234" t="s">
        <v>434</v>
      </c>
      <c r="J2234" t="s">
        <v>442</v>
      </c>
      <c r="K2234" t="s">
        <v>444</v>
      </c>
    </row>
    <row r="2235" spans="1:11">
      <c r="A2235" t="s">
        <v>495</v>
      </c>
      <c r="B2235" s="2">
        <v>304338.40269999998</v>
      </c>
      <c r="C2235" t="s">
        <v>454</v>
      </c>
      <c r="D2235" t="s">
        <v>440</v>
      </c>
      <c r="E2235" t="s">
        <v>431</v>
      </c>
      <c r="F2235" t="s">
        <v>441</v>
      </c>
      <c r="G2235" t="s">
        <v>432</v>
      </c>
      <c r="H2235" t="s">
        <v>433</v>
      </c>
      <c r="I2235" t="s">
        <v>434</v>
      </c>
      <c r="J2235" t="s">
        <v>442</v>
      </c>
      <c r="K2235" t="s">
        <v>584</v>
      </c>
    </row>
    <row r="2236" spans="1:11">
      <c r="A2236" t="s">
        <v>495</v>
      </c>
      <c r="B2236" s="2">
        <v>9.1249000000000002</v>
      </c>
      <c r="C2236" t="s">
        <v>445</v>
      </c>
      <c r="D2236" t="s">
        <v>451</v>
      </c>
      <c r="E2236" t="s">
        <v>431</v>
      </c>
      <c r="F2236" t="s">
        <v>381</v>
      </c>
      <c r="G2236" t="s">
        <v>432</v>
      </c>
      <c r="H2236" t="s">
        <v>433</v>
      </c>
      <c r="I2236" t="s">
        <v>434</v>
      </c>
      <c r="J2236" t="s">
        <v>435</v>
      </c>
    </row>
    <row r="2237" spans="1:11">
      <c r="A2237" t="s">
        <v>495</v>
      </c>
      <c r="B2237" s="2">
        <v>56639.650300000001</v>
      </c>
      <c r="C2237" t="s">
        <v>445</v>
      </c>
      <c r="D2237" t="s">
        <v>451</v>
      </c>
      <c r="E2237" t="s">
        <v>431</v>
      </c>
      <c r="F2237" t="s">
        <v>381</v>
      </c>
      <c r="G2237" t="s">
        <v>432</v>
      </c>
      <c r="H2237" t="s">
        <v>433</v>
      </c>
      <c r="I2237" t="s">
        <v>434</v>
      </c>
      <c r="J2237" t="s">
        <v>442</v>
      </c>
      <c r="K2237" t="s">
        <v>443</v>
      </c>
    </row>
    <row r="2238" spans="1:11">
      <c r="A2238" t="s">
        <v>495</v>
      </c>
      <c r="B2238" s="2">
        <v>119182.22380000001</v>
      </c>
      <c r="C2238" t="s">
        <v>445</v>
      </c>
      <c r="D2238" t="s">
        <v>451</v>
      </c>
      <c r="E2238" t="s">
        <v>431</v>
      </c>
      <c r="F2238" t="s">
        <v>381</v>
      </c>
      <c r="G2238" t="s">
        <v>432</v>
      </c>
      <c r="H2238" t="s">
        <v>433</v>
      </c>
      <c r="I2238" t="s">
        <v>434</v>
      </c>
      <c r="J2238" t="s">
        <v>442</v>
      </c>
      <c r="K2238" t="s">
        <v>444</v>
      </c>
    </row>
    <row r="2239" spans="1:11">
      <c r="A2239" t="s">
        <v>495</v>
      </c>
      <c r="B2239" s="2">
        <v>0</v>
      </c>
      <c r="C2239" t="s">
        <v>453</v>
      </c>
      <c r="D2239" t="s">
        <v>458</v>
      </c>
      <c r="E2239" t="s">
        <v>431</v>
      </c>
      <c r="F2239" t="s">
        <v>458</v>
      </c>
      <c r="G2239" t="s">
        <v>432</v>
      </c>
      <c r="H2239" t="s">
        <v>433</v>
      </c>
      <c r="I2239" t="s">
        <v>434</v>
      </c>
      <c r="J2239" t="s">
        <v>435</v>
      </c>
    </row>
    <row r="2240" spans="1:11">
      <c r="A2240" t="s">
        <v>495</v>
      </c>
      <c r="B2240" s="2">
        <v>0</v>
      </c>
      <c r="C2240" t="s">
        <v>471</v>
      </c>
      <c r="D2240" t="s">
        <v>458</v>
      </c>
      <c r="E2240" t="s">
        <v>431</v>
      </c>
      <c r="F2240" t="s">
        <v>458</v>
      </c>
      <c r="G2240" t="s">
        <v>432</v>
      </c>
      <c r="H2240" t="s">
        <v>433</v>
      </c>
      <c r="I2240" t="s">
        <v>434</v>
      </c>
      <c r="J2240" t="s">
        <v>435</v>
      </c>
    </row>
    <row r="2241" spans="1:11">
      <c r="A2241" t="s">
        <v>495</v>
      </c>
      <c r="B2241" s="2">
        <v>0</v>
      </c>
      <c r="C2241" t="s">
        <v>455</v>
      </c>
      <c r="D2241" t="s">
        <v>439</v>
      </c>
      <c r="E2241" t="s">
        <v>431</v>
      </c>
      <c r="F2241" t="s">
        <v>439</v>
      </c>
      <c r="G2241" t="s">
        <v>432</v>
      </c>
      <c r="H2241" t="s">
        <v>433</v>
      </c>
      <c r="I2241" t="s">
        <v>434</v>
      </c>
      <c r="J2241" t="s">
        <v>435</v>
      </c>
    </row>
    <row r="2242" spans="1:11">
      <c r="A2242" t="s">
        <v>495</v>
      </c>
      <c r="B2242" s="2">
        <v>0</v>
      </c>
      <c r="C2242" t="s">
        <v>455</v>
      </c>
      <c r="D2242" t="s">
        <v>430</v>
      </c>
      <c r="E2242" t="s">
        <v>431</v>
      </c>
      <c r="F2242" t="s">
        <v>430</v>
      </c>
      <c r="G2242" t="s">
        <v>432</v>
      </c>
      <c r="H2242" t="s">
        <v>433</v>
      </c>
      <c r="I2242" t="s">
        <v>434</v>
      </c>
      <c r="J2242" t="s">
        <v>435</v>
      </c>
    </row>
    <row r="2243" spans="1:11">
      <c r="A2243" t="s">
        <v>495</v>
      </c>
      <c r="B2243" s="2">
        <v>8.3963000000000001</v>
      </c>
      <c r="C2243" t="s">
        <v>429</v>
      </c>
      <c r="D2243" t="s">
        <v>451</v>
      </c>
      <c r="E2243" t="s">
        <v>431</v>
      </c>
      <c r="F2243" t="s">
        <v>381</v>
      </c>
      <c r="G2243" t="s">
        <v>432</v>
      </c>
      <c r="H2243" t="s">
        <v>433</v>
      </c>
      <c r="I2243" t="s">
        <v>434</v>
      </c>
      <c r="J2243" t="s">
        <v>435</v>
      </c>
    </row>
    <row r="2244" spans="1:11">
      <c r="A2244" t="s">
        <v>495</v>
      </c>
      <c r="B2244" s="2">
        <v>52171.933299999997</v>
      </c>
      <c r="C2244" t="s">
        <v>429</v>
      </c>
      <c r="D2244" t="s">
        <v>451</v>
      </c>
      <c r="E2244" t="s">
        <v>431</v>
      </c>
      <c r="F2244" t="s">
        <v>381</v>
      </c>
      <c r="G2244" t="s">
        <v>432</v>
      </c>
      <c r="H2244" t="s">
        <v>433</v>
      </c>
      <c r="I2244" t="s">
        <v>434</v>
      </c>
      <c r="J2244" t="s">
        <v>442</v>
      </c>
      <c r="K2244" t="s">
        <v>443</v>
      </c>
    </row>
    <row r="2245" spans="1:11">
      <c r="A2245" t="s">
        <v>495</v>
      </c>
      <c r="B2245" s="2">
        <v>109609.32520000001</v>
      </c>
      <c r="C2245" t="s">
        <v>429</v>
      </c>
      <c r="D2245" t="s">
        <v>451</v>
      </c>
      <c r="E2245" t="s">
        <v>431</v>
      </c>
      <c r="F2245" t="s">
        <v>381</v>
      </c>
      <c r="G2245" t="s">
        <v>432</v>
      </c>
      <c r="H2245" t="s">
        <v>433</v>
      </c>
      <c r="I2245" t="s">
        <v>434</v>
      </c>
      <c r="J2245" t="s">
        <v>442</v>
      </c>
      <c r="K2245" t="s">
        <v>444</v>
      </c>
    </row>
    <row r="2246" spans="1:11">
      <c r="A2246" t="s">
        <v>495</v>
      </c>
      <c r="B2246" s="2">
        <v>0</v>
      </c>
      <c r="C2246" t="s">
        <v>463</v>
      </c>
      <c r="D2246" t="s">
        <v>430</v>
      </c>
      <c r="E2246" t="s">
        <v>431</v>
      </c>
      <c r="F2246" t="s">
        <v>430</v>
      </c>
      <c r="G2246" t="s">
        <v>432</v>
      </c>
      <c r="H2246" t="s">
        <v>433</v>
      </c>
      <c r="I2246" t="s">
        <v>434</v>
      </c>
      <c r="J2246" t="s">
        <v>435</v>
      </c>
    </row>
    <row r="2247" spans="1:11">
      <c r="A2247" t="s">
        <v>495</v>
      </c>
      <c r="B2247" s="2">
        <v>9.5164000000000009</v>
      </c>
      <c r="C2247" t="s">
        <v>485</v>
      </c>
      <c r="D2247" t="s">
        <v>451</v>
      </c>
      <c r="E2247" t="s">
        <v>431</v>
      </c>
      <c r="F2247" t="s">
        <v>381</v>
      </c>
      <c r="G2247" t="s">
        <v>432</v>
      </c>
      <c r="H2247" t="s">
        <v>433</v>
      </c>
      <c r="I2247" t="s">
        <v>434</v>
      </c>
      <c r="J2247" t="s">
        <v>435</v>
      </c>
    </row>
    <row r="2248" spans="1:11">
      <c r="A2248" t="s">
        <v>495</v>
      </c>
      <c r="B2248" s="2">
        <v>59032.875</v>
      </c>
      <c r="C2248" t="s">
        <v>485</v>
      </c>
      <c r="D2248" t="s">
        <v>451</v>
      </c>
      <c r="E2248" t="s">
        <v>431</v>
      </c>
      <c r="F2248" t="s">
        <v>381</v>
      </c>
      <c r="G2248" t="s">
        <v>432</v>
      </c>
      <c r="H2248" t="s">
        <v>433</v>
      </c>
      <c r="I2248" t="s">
        <v>434</v>
      </c>
      <c r="J2248" t="s">
        <v>442</v>
      </c>
      <c r="K2248" t="s">
        <v>443</v>
      </c>
    </row>
    <row r="2249" spans="1:11">
      <c r="A2249" t="s">
        <v>495</v>
      </c>
      <c r="B2249" s="2">
        <v>124160.8232</v>
      </c>
      <c r="C2249" t="s">
        <v>485</v>
      </c>
      <c r="D2249" t="s">
        <v>451</v>
      </c>
      <c r="E2249" t="s">
        <v>431</v>
      </c>
      <c r="F2249" t="s">
        <v>381</v>
      </c>
      <c r="G2249" t="s">
        <v>432</v>
      </c>
      <c r="H2249" t="s">
        <v>433</v>
      </c>
      <c r="I2249" t="s">
        <v>434</v>
      </c>
      <c r="J2249" t="s">
        <v>442</v>
      </c>
      <c r="K2249" t="s">
        <v>444</v>
      </c>
    </row>
    <row r="2250" spans="1:11">
      <c r="A2250" t="s">
        <v>496</v>
      </c>
      <c r="B2250" s="2">
        <v>0</v>
      </c>
      <c r="C2250" t="s">
        <v>429</v>
      </c>
      <c r="D2250" t="s">
        <v>430</v>
      </c>
      <c r="E2250" t="s">
        <v>431</v>
      </c>
      <c r="F2250" t="s">
        <v>430</v>
      </c>
      <c r="G2250" t="s">
        <v>432</v>
      </c>
      <c r="H2250" t="s">
        <v>433</v>
      </c>
      <c r="I2250" t="s">
        <v>434</v>
      </c>
      <c r="J2250" t="s">
        <v>435</v>
      </c>
    </row>
    <row r="2251" spans="1:11">
      <c r="A2251" t="s">
        <v>496</v>
      </c>
      <c r="B2251" s="2">
        <v>0</v>
      </c>
      <c r="C2251" t="s">
        <v>436</v>
      </c>
      <c r="D2251" t="s">
        <v>437</v>
      </c>
      <c r="E2251" t="s">
        <v>431</v>
      </c>
      <c r="F2251" t="s">
        <v>437</v>
      </c>
      <c r="G2251" t="s">
        <v>432</v>
      </c>
      <c r="H2251" t="s">
        <v>433</v>
      </c>
      <c r="I2251" t="s">
        <v>434</v>
      </c>
      <c r="J2251" t="s">
        <v>435</v>
      </c>
    </row>
    <row r="2252" spans="1:11">
      <c r="A2252" t="s">
        <v>496</v>
      </c>
      <c r="B2252" s="2">
        <v>0</v>
      </c>
      <c r="C2252" t="s">
        <v>438</v>
      </c>
      <c r="D2252" t="s">
        <v>439</v>
      </c>
      <c r="E2252" t="s">
        <v>431</v>
      </c>
      <c r="F2252" t="s">
        <v>439</v>
      </c>
      <c r="G2252" t="s">
        <v>432</v>
      </c>
      <c r="H2252" t="s">
        <v>433</v>
      </c>
      <c r="I2252" t="s">
        <v>434</v>
      </c>
      <c r="J2252" t="s">
        <v>435</v>
      </c>
    </row>
    <row r="2253" spans="1:11">
      <c r="A2253" t="s">
        <v>496</v>
      </c>
      <c r="B2253" s="2">
        <v>12.426600000000001</v>
      </c>
      <c r="C2253" t="s">
        <v>50</v>
      </c>
      <c r="D2253" t="s">
        <v>440</v>
      </c>
      <c r="E2253" t="s">
        <v>431</v>
      </c>
      <c r="F2253" t="s">
        <v>441</v>
      </c>
      <c r="G2253" t="s">
        <v>432</v>
      </c>
      <c r="H2253" t="s">
        <v>433</v>
      </c>
      <c r="I2253" t="s">
        <v>434</v>
      </c>
      <c r="J2253" t="s">
        <v>435</v>
      </c>
    </row>
    <row r="2254" spans="1:11">
      <c r="A2254" t="s">
        <v>496</v>
      </c>
      <c r="B2254" s="2">
        <v>77257.638500000001</v>
      </c>
      <c r="C2254" t="s">
        <v>50</v>
      </c>
      <c r="D2254" t="s">
        <v>440</v>
      </c>
      <c r="E2254" t="s">
        <v>431</v>
      </c>
      <c r="F2254" t="s">
        <v>441</v>
      </c>
      <c r="G2254" t="s">
        <v>432</v>
      </c>
      <c r="H2254" t="s">
        <v>433</v>
      </c>
      <c r="I2254" t="s">
        <v>434</v>
      </c>
      <c r="J2254" t="s">
        <v>442</v>
      </c>
      <c r="K2254" t="s">
        <v>443</v>
      </c>
    </row>
    <row r="2255" spans="1:11">
      <c r="A2255" t="s">
        <v>496</v>
      </c>
      <c r="B2255" s="2">
        <v>162456.1404</v>
      </c>
      <c r="C2255" t="s">
        <v>50</v>
      </c>
      <c r="D2255" t="s">
        <v>440</v>
      </c>
      <c r="E2255" t="s">
        <v>431</v>
      </c>
      <c r="F2255" t="s">
        <v>441</v>
      </c>
      <c r="G2255" t="s">
        <v>432</v>
      </c>
      <c r="H2255" t="s">
        <v>433</v>
      </c>
      <c r="I2255" t="s">
        <v>434</v>
      </c>
      <c r="J2255" t="s">
        <v>442</v>
      </c>
      <c r="K2255" t="s">
        <v>444</v>
      </c>
    </row>
    <row r="2256" spans="1:11">
      <c r="A2256" t="s">
        <v>496</v>
      </c>
      <c r="B2256" s="2">
        <v>270760.49670000002</v>
      </c>
      <c r="C2256" t="s">
        <v>50</v>
      </c>
      <c r="D2256" t="s">
        <v>440</v>
      </c>
      <c r="E2256" t="s">
        <v>431</v>
      </c>
      <c r="F2256" t="s">
        <v>441</v>
      </c>
      <c r="G2256" t="s">
        <v>432</v>
      </c>
      <c r="H2256" t="s">
        <v>433</v>
      </c>
      <c r="I2256" t="s">
        <v>434</v>
      </c>
      <c r="J2256" t="s">
        <v>442</v>
      </c>
      <c r="K2256" t="s">
        <v>584</v>
      </c>
    </row>
    <row r="2257" spans="1:11">
      <c r="A2257" t="s">
        <v>496</v>
      </c>
      <c r="B2257" s="2">
        <v>0</v>
      </c>
      <c r="C2257" t="s">
        <v>445</v>
      </c>
      <c r="D2257" t="s">
        <v>439</v>
      </c>
      <c r="E2257" t="s">
        <v>431</v>
      </c>
      <c r="F2257" t="s">
        <v>439</v>
      </c>
      <c r="G2257" t="s">
        <v>432</v>
      </c>
      <c r="H2257" t="s">
        <v>433</v>
      </c>
      <c r="I2257" t="s">
        <v>434</v>
      </c>
      <c r="J2257" t="s">
        <v>435</v>
      </c>
    </row>
    <row r="2258" spans="1:11">
      <c r="A2258" t="s">
        <v>496</v>
      </c>
      <c r="B2258" s="2">
        <v>9.5121000000000002</v>
      </c>
      <c r="C2258" t="s">
        <v>446</v>
      </c>
      <c r="D2258" t="s">
        <v>447</v>
      </c>
      <c r="E2258" t="s">
        <v>431</v>
      </c>
      <c r="F2258" t="s">
        <v>12</v>
      </c>
      <c r="G2258" t="s">
        <v>432</v>
      </c>
      <c r="H2258" t="s">
        <v>433</v>
      </c>
      <c r="I2258" t="s">
        <v>434</v>
      </c>
      <c r="J2258" t="s">
        <v>435</v>
      </c>
    </row>
    <row r="2259" spans="1:11">
      <c r="A2259" t="s">
        <v>496</v>
      </c>
      <c r="B2259" s="2">
        <v>59008.082000000002</v>
      </c>
      <c r="C2259" t="s">
        <v>446</v>
      </c>
      <c r="D2259" t="s">
        <v>447</v>
      </c>
      <c r="E2259" t="s">
        <v>431</v>
      </c>
      <c r="F2259" t="s">
        <v>12</v>
      </c>
      <c r="G2259" t="s">
        <v>432</v>
      </c>
      <c r="H2259" t="s">
        <v>433</v>
      </c>
      <c r="I2259" t="s">
        <v>434</v>
      </c>
      <c r="J2259" t="s">
        <v>442</v>
      </c>
      <c r="K2259" t="s">
        <v>443</v>
      </c>
    </row>
    <row r="2260" spans="1:11">
      <c r="A2260" t="s">
        <v>496</v>
      </c>
      <c r="B2260" s="2">
        <v>124100.9265</v>
      </c>
      <c r="C2260" t="s">
        <v>446</v>
      </c>
      <c r="D2260" t="s">
        <v>447</v>
      </c>
      <c r="E2260" t="s">
        <v>431</v>
      </c>
      <c r="F2260" t="s">
        <v>12</v>
      </c>
      <c r="G2260" t="s">
        <v>432</v>
      </c>
      <c r="H2260" t="s">
        <v>433</v>
      </c>
      <c r="I2260" t="s">
        <v>434</v>
      </c>
      <c r="J2260" t="s">
        <v>442</v>
      </c>
      <c r="K2260" t="s">
        <v>444</v>
      </c>
    </row>
    <row r="2261" spans="1:11">
      <c r="A2261" t="s">
        <v>496</v>
      </c>
      <c r="B2261" s="2">
        <v>206834.6146</v>
      </c>
      <c r="C2261" t="s">
        <v>446</v>
      </c>
      <c r="D2261" t="s">
        <v>447</v>
      </c>
      <c r="E2261" t="s">
        <v>431</v>
      </c>
      <c r="F2261" t="s">
        <v>12</v>
      </c>
      <c r="G2261" t="s">
        <v>432</v>
      </c>
      <c r="H2261" t="s">
        <v>433</v>
      </c>
      <c r="I2261" t="s">
        <v>434</v>
      </c>
      <c r="J2261" t="s">
        <v>442</v>
      </c>
      <c r="K2261" t="s">
        <v>584</v>
      </c>
    </row>
    <row r="2262" spans="1:11">
      <c r="A2262" t="s">
        <v>496</v>
      </c>
      <c r="B2262" s="2">
        <v>0</v>
      </c>
      <c r="C2262" t="s">
        <v>448</v>
      </c>
      <c r="D2262" t="s">
        <v>439</v>
      </c>
      <c r="E2262" t="s">
        <v>431</v>
      </c>
      <c r="F2262" t="s">
        <v>439</v>
      </c>
      <c r="G2262" t="s">
        <v>432</v>
      </c>
      <c r="H2262" t="s">
        <v>433</v>
      </c>
      <c r="I2262" t="s">
        <v>434</v>
      </c>
      <c r="J2262" t="s">
        <v>435</v>
      </c>
    </row>
    <row r="2263" spans="1:11">
      <c r="A2263" t="s">
        <v>496</v>
      </c>
      <c r="B2263" s="2">
        <v>10.4238</v>
      </c>
      <c r="C2263" t="s">
        <v>449</v>
      </c>
      <c r="D2263" t="s">
        <v>440</v>
      </c>
      <c r="E2263" t="s">
        <v>431</v>
      </c>
      <c r="F2263" t="s">
        <v>441</v>
      </c>
      <c r="G2263" t="s">
        <v>432</v>
      </c>
      <c r="H2263" t="s">
        <v>433</v>
      </c>
      <c r="I2263" t="s">
        <v>434</v>
      </c>
      <c r="J2263" t="s">
        <v>435</v>
      </c>
    </row>
    <row r="2264" spans="1:11">
      <c r="A2264" t="s">
        <v>496</v>
      </c>
      <c r="B2264" s="2">
        <v>64806.623299999999</v>
      </c>
      <c r="C2264" t="s">
        <v>449</v>
      </c>
      <c r="D2264" t="s">
        <v>440</v>
      </c>
      <c r="E2264" t="s">
        <v>431</v>
      </c>
      <c r="F2264" t="s">
        <v>441</v>
      </c>
      <c r="G2264" t="s">
        <v>432</v>
      </c>
      <c r="H2264" t="s">
        <v>433</v>
      </c>
      <c r="I2264" t="s">
        <v>434</v>
      </c>
      <c r="J2264" t="s">
        <v>442</v>
      </c>
      <c r="K2264" t="s">
        <v>443</v>
      </c>
    </row>
    <row r="2265" spans="1:11">
      <c r="A2265" t="s">
        <v>496</v>
      </c>
      <c r="B2265" s="2">
        <v>136234.18100000001</v>
      </c>
      <c r="C2265" t="s">
        <v>449</v>
      </c>
      <c r="D2265" t="s">
        <v>440</v>
      </c>
      <c r="E2265" t="s">
        <v>431</v>
      </c>
      <c r="F2265" t="s">
        <v>441</v>
      </c>
      <c r="G2265" t="s">
        <v>432</v>
      </c>
      <c r="H2265" t="s">
        <v>433</v>
      </c>
      <c r="I2265" t="s">
        <v>434</v>
      </c>
      <c r="J2265" t="s">
        <v>442</v>
      </c>
      <c r="K2265" t="s">
        <v>444</v>
      </c>
    </row>
    <row r="2266" spans="1:11">
      <c r="A2266" t="s">
        <v>496</v>
      </c>
      <c r="B2266" s="2">
        <v>227056.96830000001</v>
      </c>
      <c r="C2266" t="s">
        <v>449</v>
      </c>
      <c r="D2266" t="s">
        <v>440</v>
      </c>
      <c r="E2266" t="s">
        <v>431</v>
      </c>
      <c r="F2266" t="s">
        <v>441</v>
      </c>
      <c r="G2266" t="s">
        <v>432</v>
      </c>
      <c r="H2266" t="s">
        <v>433</v>
      </c>
      <c r="I2266" t="s">
        <v>434</v>
      </c>
      <c r="J2266" t="s">
        <v>442</v>
      </c>
      <c r="K2266" t="s">
        <v>584</v>
      </c>
    </row>
    <row r="2267" spans="1:11">
      <c r="A2267" t="s">
        <v>496</v>
      </c>
      <c r="B2267" s="2">
        <v>8.7049000000000003</v>
      </c>
      <c r="C2267" t="s">
        <v>450</v>
      </c>
      <c r="D2267" t="s">
        <v>451</v>
      </c>
      <c r="E2267" t="s">
        <v>431</v>
      </c>
      <c r="F2267" t="s">
        <v>381</v>
      </c>
      <c r="G2267" t="s">
        <v>432</v>
      </c>
      <c r="H2267" t="s">
        <v>433</v>
      </c>
      <c r="I2267" t="s">
        <v>434</v>
      </c>
      <c r="J2267" t="s">
        <v>435</v>
      </c>
    </row>
    <row r="2268" spans="1:11">
      <c r="A2268" t="s">
        <v>496</v>
      </c>
      <c r="B2268" s="2">
        <v>54871.673600000002</v>
      </c>
      <c r="C2268" t="s">
        <v>450</v>
      </c>
      <c r="D2268" t="s">
        <v>451</v>
      </c>
      <c r="E2268" t="s">
        <v>431</v>
      </c>
      <c r="F2268" t="s">
        <v>381</v>
      </c>
      <c r="G2268" t="s">
        <v>432</v>
      </c>
      <c r="H2268" t="s">
        <v>433</v>
      </c>
      <c r="I2268" t="s">
        <v>434</v>
      </c>
      <c r="J2268" t="s">
        <v>442</v>
      </c>
      <c r="K2268" t="s">
        <v>443</v>
      </c>
    </row>
    <row r="2269" spans="1:11">
      <c r="A2269" t="s">
        <v>496</v>
      </c>
      <c r="B2269" s="2">
        <v>114175.43859999999</v>
      </c>
      <c r="C2269" t="s">
        <v>450</v>
      </c>
      <c r="D2269" t="s">
        <v>451</v>
      </c>
      <c r="E2269" t="s">
        <v>431</v>
      </c>
      <c r="F2269" t="s">
        <v>381</v>
      </c>
      <c r="G2269" t="s">
        <v>432</v>
      </c>
      <c r="H2269" t="s">
        <v>433</v>
      </c>
      <c r="I2269" t="s">
        <v>434</v>
      </c>
      <c r="J2269" t="s">
        <v>442</v>
      </c>
      <c r="K2269" t="s">
        <v>444</v>
      </c>
    </row>
    <row r="2270" spans="1:11">
      <c r="A2270" t="s">
        <v>496</v>
      </c>
      <c r="B2270" s="2">
        <v>0</v>
      </c>
      <c r="C2270" t="s">
        <v>450</v>
      </c>
      <c r="D2270" t="s">
        <v>439</v>
      </c>
      <c r="E2270" t="s">
        <v>431</v>
      </c>
      <c r="F2270" t="s">
        <v>439</v>
      </c>
      <c r="G2270" t="s">
        <v>432</v>
      </c>
      <c r="H2270" t="s">
        <v>433</v>
      </c>
      <c r="I2270" t="s">
        <v>434</v>
      </c>
      <c r="J2270" t="s">
        <v>435</v>
      </c>
    </row>
    <row r="2271" spans="1:11">
      <c r="A2271" t="s">
        <v>496</v>
      </c>
      <c r="B2271" s="2">
        <v>7.2541000000000002</v>
      </c>
      <c r="C2271" t="s">
        <v>452</v>
      </c>
      <c r="D2271" t="s">
        <v>447</v>
      </c>
      <c r="E2271" t="s">
        <v>431</v>
      </c>
      <c r="F2271" t="s">
        <v>12</v>
      </c>
      <c r="G2271" t="s">
        <v>432</v>
      </c>
      <c r="H2271" t="s">
        <v>433</v>
      </c>
      <c r="I2271" t="s">
        <v>434</v>
      </c>
      <c r="J2271" t="s">
        <v>435</v>
      </c>
    </row>
    <row r="2272" spans="1:11">
      <c r="A2272" t="s">
        <v>496</v>
      </c>
      <c r="B2272" s="2">
        <v>44979.302199999998</v>
      </c>
      <c r="C2272" t="s">
        <v>452</v>
      </c>
      <c r="D2272" t="s">
        <v>447</v>
      </c>
      <c r="E2272" t="s">
        <v>431</v>
      </c>
      <c r="F2272" t="s">
        <v>12</v>
      </c>
      <c r="G2272" t="s">
        <v>432</v>
      </c>
      <c r="H2272" t="s">
        <v>433</v>
      </c>
      <c r="I2272" t="s">
        <v>434</v>
      </c>
      <c r="J2272" t="s">
        <v>442</v>
      </c>
      <c r="K2272" t="s">
        <v>443</v>
      </c>
    </row>
    <row r="2273" spans="1:11">
      <c r="A2273" t="s">
        <v>496</v>
      </c>
      <c r="B2273" s="2">
        <v>94593.337299999999</v>
      </c>
      <c r="C2273" t="s">
        <v>452</v>
      </c>
      <c r="D2273" t="s">
        <v>447</v>
      </c>
      <c r="E2273" t="s">
        <v>431</v>
      </c>
      <c r="F2273" t="s">
        <v>12</v>
      </c>
      <c r="G2273" t="s">
        <v>432</v>
      </c>
      <c r="H2273" t="s">
        <v>433</v>
      </c>
      <c r="I2273" t="s">
        <v>434</v>
      </c>
      <c r="J2273" t="s">
        <v>442</v>
      </c>
      <c r="K2273" t="s">
        <v>444</v>
      </c>
    </row>
    <row r="2274" spans="1:11">
      <c r="A2274" t="s">
        <v>496</v>
      </c>
      <c r="B2274" s="2">
        <v>157655.82500000001</v>
      </c>
      <c r="C2274" t="s">
        <v>452</v>
      </c>
      <c r="D2274" t="s">
        <v>447</v>
      </c>
      <c r="E2274" t="s">
        <v>431</v>
      </c>
      <c r="F2274" t="s">
        <v>12</v>
      </c>
      <c r="G2274" t="s">
        <v>432</v>
      </c>
      <c r="H2274" t="s">
        <v>433</v>
      </c>
      <c r="I2274" t="s">
        <v>434</v>
      </c>
      <c r="J2274" t="s">
        <v>442</v>
      </c>
      <c r="K2274" t="s">
        <v>584</v>
      </c>
    </row>
    <row r="2275" spans="1:11">
      <c r="A2275" t="s">
        <v>496</v>
      </c>
      <c r="B2275" s="2">
        <v>0</v>
      </c>
      <c r="C2275" t="s">
        <v>477</v>
      </c>
      <c r="D2275" t="s">
        <v>430</v>
      </c>
      <c r="E2275" t="s">
        <v>431</v>
      </c>
      <c r="F2275" t="s">
        <v>430</v>
      </c>
      <c r="G2275" t="s">
        <v>432</v>
      </c>
      <c r="H2275" t="s">
        <v>433</v>
      </c>
      <c r="I2275" t="s">
        <v>434</v>
      </c>
      <c r="J2275" t="s">
        <v>435</v>
      </c>
    </row>
    <row r="2276" spans="1:11">
      <c r="A2276" t="s">
        <v>496</v>
      </c>
      <c r="B2276" s="2">
        <v>0</v>
      </c>
      <c r="C2276" t="s">
        <v>453</v>
      </c>
      <c r="D2276" t="s">
        <v>430</v>
      </c>
      <c r="E2276" t="s">
        <v>431</v>
      </c>
      <c r="F2276" t="s">
        <v>430</v>
      </c>
      <c r="G2276" t="s">
        <v>432</v>
      </c>
      <c r="H2276" t="s">
        <v>433</v>
      </c>
      <c r="I2276" t="s">
        <v>434</v>
      </c>
      <c r="J2276" t="s">
        <v>435</v>
      </c>
    </row>
    <row r="2277" spans="1:11">
      <c r="A2277" t="s">
        <v>496</v>
      </c>
      <c r="B2277" s="2">
        <v>12.5054</v>
      </c>
      <c r="C2277" t="s">
        <v>445</v>
      </c>
      <c r="D2277" t="s">
        <v>440</v>
      </c>
      <c r="E2277" t="s">
        <v>431</v>
      </c>
      <c r="F2277" t="s">
        <v>441</v>
      </c>
      <c r="G2277" t="s">
        <v>432</v>
      </c>
      <c r="H2277" t="s">
        <v>433</v>
      </c>
      <c r="I2277" t="s">
        <v>434</v>
      </c>
      <c r="J2277" t="s">
        <v>435</v>
      </c>
    </row>
    <row r="2278" spans="1:11">
      <c r="A2278" t="s">
        <v>496</v>
      </c>
      <c r="B2278" s="2">
        <v>77767.790299999993</v>
      </c>
      <c r="C2278" t="s">
        <v>445</v>
      </c>
      <c r="D2278" t="s">
        <v>440</v>
      </c>
      <c r="E2278" t="s">
        <v>431</v>
      </c>
      <c r="F2278" t="s">
        <v>441</v>
      </c>
      <c r="G2278" t="s">
        <v>432</v>
      </c>
      <c r="H2278" t="s">
        <v>433</v>
      </c>
      <c r="I2278" t="s">
        <v>434</v>
      </c>
      <c r="J2278" t="s">
        <v>442</v>
      </c>
      <c r="K2278" t="s">
        <v>443</v>
      </c>
    </row>
    <row r="2279" spans="1:11">
      <c r="A2279" t="s">
        <v>496</v>
      </c>
      <c r="B2279" s="2">
        <v>163481.17480000001</v>
      </c>
      <c r="C2279" t="s">
        <v>445</v>
      </c>
      <c r="D2279" t="s">
        <v>440</v>
      </c>
      <c r="E2279" t="s">
        <v>431</v>
      </c>
      <c r="F2279" t="s">
        <v>441</v>
      </c>
      <c r="G2279" t="s">
        <v>432</v>
      </c>
      <c r="H2279" t="s">
        <v>433</v>
      </c>
      <c r="I2279" t="s">
        <v>434</v>
      </c>
      <c r="J2279" t="s">
        <v>442</v>
      </c>
      <c r="K2279" t="s">
        <v>444</v>
      </c>
    </row>
    <row r="2280" spans="1:11">
      <c r="A2280" t="s">
        <v>496</v>
      </c>
      <c r="B2280" s="2">
        <v>272468.36190000002</v>
      </c>
      <c r="C2280" t="s">
        <v>445</v>
      </c>
      <c r="D2280" t="s">
        <v>440</v>
      </c>
      <c r="E2280" t="s">
        <v>431</v>
      </c>
      <c r="F2280" t="s">
        <v>441</v>
      </c>
      <c r="G2280" t="s">
        <v>432</v>
      </c>
      <c r="H2280" t="s">
        <v>433</v>
      </c>
      <c r="I2280" t="s">
        <v>434</v>
      </c>
      <c r="J2280" t="s">
        <v>442</v>
      </c>
      <c r="K2280" t="s">
        <v>584</v>
      </c>
    </row>
    <row r="2281" spans="1:11">
      <c r="A2281" t="s">
        <v>496</v>
      </c>
      <c r="B2281" s="2">
        <v>0</v>
      </c>
      <c r="C2281" t="s">
        <v>454</v>
      </c>
      <c r="D2281" t="s">
        <v>430</v>
      </c>
      <c r="E2281" t="s">
        <v>431</v>
      </c>
      <c r="F2281" t="s">
        <v>430</v>
      </c>
      <c r="G2281" t="s">
        <v>432</v>
      </c>
      <c r="H2281" t="s">
        <v>433</v>
      </c>
      <c r="I2281" t="s">
        <v>434</v>
      </c>
      <c r="J2281" t="s">
        <v>435</v>
      </c>
    </row>
    <row r="2282" spans="1:11">
      <c r="A2282" t="s">
        <v>496</v>
      </c>
      <c r="B2282" s="2">
        <v>12.2531</v>
      </c>
      <c r="C2282" t="s">
        <v>455</v>
      </c>
      <c r="D2282" t="s">
        <v>451</v>
      </c>
      <c r="E2282" t="s">
        <v>431</v>
      </c>
      <c r="F2282" t="s">
        <v>381</v>
      </c>
      <c r="G2282" t="s">
        <v>432</v>
      </c>
      <c r="H2282" t="s">
        <v>433</v>
      </c>
      <c r="I2282" t="s">
        <v>434</v>
      </c>
      <c r="J2282" t="s">
        <v>435</v>
      </c>
    </row>
    <row r="2283" spans="1:11">
      <c r="A2283" t="s">
        <v>496</v>
      </c>
      <c r="B2283" s="2">
        <v>76014.981299999999</v>
      </c>
      <c r="C2283" t="s">
        <v>455</v>
      </c>
      <c r="D2283" t="s">
        <v>451</v>
      </c>
      <c r="E2283" t="s">
        <v>431</v>
      </c>
      <c r="F2283" t="s">
        <v>381</v>
      </c>
      <c r="G2283" t="s">
        <v>432</v>
      </c>
      <c r="H2283" t="s">
        <v>433</v>
      </c>
      <c r="I2283" t="s">
        <v>434</v>
      </c>
      <c r="J2283" t="s">
        <v>442</v>
      </c>
      <c r="K2283" t="s">
        <v>443</v>
      </c>
    </row>
    <row r="2284" spans="1:11">
      <c r="A2284" t="s">
        <v>496</v>
      </c>
      <c r="B2284" s="2">
        <v>159862.80309999999</v>
      </c>
      <c r="C2284" t="s">
        <v>455</v>
      </c>
      <c r="D2284" t="s">
        <v>451</v>
      </c>
      <c r="E2284" t="s">
        <v>431</v>
      </c>
      <c r="F2284" t="s">
        <v>381</v>
      </c>
      <c r="G2284" t="s">
        <v>432</v>
      </c>
      <c r="H2284" t="s">
        <v>433</v>
      </c>
      <c r="I2284" t="s">
        <v>434</v>
      </c>
      <c r="J2284" t="s">
        <v>442</v>
      </c>
      <c r="K2284" t="s">
        <v>444</v>
      </c>
    </row>
    <row r="2285" spans="1:11">
      <c r="A2285" t="s">
        <v>496</v>
      </c>
      <c r="B2285" s="2">
        <v>10.526300000000001</v>
      </c>
      <c r="C2285" t="s">
        <v>456</v>
      </c>
      <c r="D2285" t="s">
        <v>451</v>
      </c>
      <c r="E2285" t="s">
        <v>431</v>
      </c>
      <c r="F2285" t="s">
        <v>381</v>
      </c>
      <c r="G2285" t="s">
        <v>432</v>
      </c>
      <c r="H2285" t="s">
        <v>433</v>
      </c>
      <c r="I2285" t="s">
        <v>434</v>
      </c>
      <c r="J2285" t="s">
        <v>435</v>
      </c>
    </row>
    <row r="2286" spans="1:11">
      <c r="A2286" t="s">
        <v>496</v>
      </c>
      <c r="B2286" s="2">
        <v>65410.605199999998</v>
      </c>
      <c r="C2286" t="s">
        <v>456</v>
      </c>
      <c r="D2286" t="s">
        <v>451</v>
      </c>
      <c r="E2286" t="s">
        <v>431</v>
      </c>
      <c r="F2286" t="s">
        <v>381</v>
      </c>
      <c r="G2286" t="s">
        <v>432</v>
      </c>
      <c r="H2286" t="s">
        <v>433</v>
      </c>
      <c r="I2286" t="s">
        <v>434</v>
      </c>
      <c r="J2286" t="s">
        <v>442</v>
      </c>
      <c r="K2286" t="s">
        <v>443</v>
      </c>
    </row>
    <row r="2287" spans="1:11">
      <c r="A2287" t="s">
        <v>496</v>
      </c>
      <c r="B2287" s="2">
        <v>136761.6795</v>
      </c>
      <c r="C2287" t="s">
        <v>456</v>
      </c>
      <c r="D2287" t="s">
        <v>451</v>
      </c>
      <c r="E2287" t="s">
        <v>431</v>
      </c>
      <c r="F2287" t="s">
        <v>381</v>
      </c>
      <c r="G2287" t="s">
        <v>432</v>
      </c>
      <c r="H2287" t="s">
        <v>433</v>
      </c>
      <c r="I2287" t="s">
        <v>434</v>
      </c>
      <c r="J2287" t="s">
        <v>442</v>
      </c>
      <c r="K2287" t="s">
        <v>444</v>
      </c>
    </row>
    <row r="2288" spans="1:11">
      <c r="A2288" t="s">
        <v>496</v>
      </c>
      <c r="B2288" s="2">
        <v>0</v>
      </c>
      <c r="C2288" t="s">
        <v>457</v>
      </c>
      <c r="D2288" t="s">
        <v>439</v>
      </c>
      <c r="E2288" t="s">
        <v>431</v>
      </c>
      <c r="F2288" t="s">
        <v>439</v>
      </c>
      <c r="G2288" t="s">
        <v>432</v>
      </c>
      <c r="H2288" t="s">
        <v>433</v>
      </c>
      <c r="I2288" t="s">
        <v>434</v>
      </c>
      <c r="J2288" t="s">
        <v>435</v>
      </c>
    </row>
    <row r="2289" spans="1:11">
      <c r="A2289" t="s">
        <v>496</v>
      </c>
      <c r="B2289" s="2">
        <v>0</v>
      </c>
      <c r="C2289" t="s">
        <v>452</v>
      </c>
      <c r="D2289" t="s">
        <v>458</v>
      </c>
      <c r="E2289" t="s">
        <v>431</v>
      </c>
      <c r="F2289" t="s">
        <v>458</v>
      </c>
      <c r="G2289" t="s">
        <v>432</v>
      </c>
      <c r="H2289" t="s">
        <v>433</v>
      </c>
      <c r="I2289" t="s">
        <v>434</v>
      </c>
      <c r="J2289" t="s">
        <v>435</v>
      </c>
    </row>
    <row r="2290" spans="1:11">
      <c r="A2290" t="s">
        <v>496</v>
      </c>
      <c r="B2290" s="2">
        <v>14.9024</v>
      </c>
      <c r="C2290" t="s">
        <v>448</v>
      </c>
      <c r="D2290" t="s">
        <v>440</v>
      </c>
      <c r="E2290" t="s">
        <v>431</v>
      </c>
      <c r="F2290" t="s">
        <v>441</v>
      </c>
      <c r="G2290" t="s">
        <v>432</v>
      </c>
      <c r="H2290" t="s">
        <v>433</v>
      </c>
      <c r="I2290" t="s">
        <v>434</v>
      </c>
      <c r="J2290" t="s">
        <v>435</v>
      </c>
    </row>
    <row r="2291" spans="1:11">
      <c r="A2291" t="s">
        <v>496</v>
      </c>
      <c r="B2291" s="2">
        <v>92673.368799999997</v>
      </c>
      <c r="C2291" t="s">
        <v>448</v>
      </c>
      <c r="D2291" t="s">
        <v>440</v>
      </c>
      <c r="E2291" t="s">
        <v>431</v>
      </c>
      <c r="F2291" t="s">
        <v>441</v>
      </c>
      <c r="G2291" t="s">
        <v>432</v>
      </c>
      <c r="H2291" t="s">
        <v>433</v>
      </c>
      <c r="I2291" t="s">
        <v>434</v>
      </c>
      <c r="J2291" t="s">
        <v>442</v>
      </c>
      <c r="K2291" t="s">
        <v>443</v>
      </c>
    </row>
    <row r="2292" spans="1:11">
      <c r="A2292" t="s">
        <v>496</v>
      </c>
      <c r="B2292" s="2">
        <v>194814.90239999999</v>
      </c>
      <c r="C2292" t="s">
        <v>448</v>
      </c>
      <c r="D2292" t="s">
        <v>440</v>
      </c>
      <c r="E2292" t="s">
        <v>431</v>
      </c>
      <c r="F2292" t="s">
        <v>441</v>
      </c>
      <c r="G2292" t="s">
        <v>432</v>
      </c>
      <c r="H2292" t="s">
        <v>433</v>
      </c>
      <c r="I2292" t="s">
        <v>434</v>
      </c>
      <c r="J2292" t="s">
        <v>442</v>
      </c>
      <c r="K2292" t="s">
        <v>444</v>
      </c>
    </row>
    <row r="2293" spans="1:11">
      <c r="A2293" t="s">
        <v>496</v>
      </c>
      <c r="B2293" s="2">
        <v>324691.50400000002</v>
      </c>
      <c r="C2293" t="s">
        <v>448</v>
      </c>
      <c r="D2293" t="s">
        <v>440</v>
      </c>
      <c r="E2293" t="s">
        <v>431</v>
      </c>
      <c r="F2293" t="s">
        <v>441</v>
      </c>
      <c r="G2293" t="s">
        <v>432</v>
      </c>
      <c r="H2293" t="s">
        <v>433</v>
      </c>
      <c r="I2293" t="s">
        <v>434</v>
      </c>
      <c r="J2293" t="s">
        <v>442</v>
      </c>
      <c r="K2293" t="s">
        <v>584</v>
      </c>
    </row>
    <row r="2294" spans="1:11">
      <c r="A2294" t="s">
        <v>496</v>
      </c>
      <c r="B2294" s="2">
        <v>2.8E-3</v>
      </c>
      <c r="C2294" t="s">
        <v>436</v>
      </c>
      <c r="D2294" t="s">
        <v>459</v>
      </c>
      <c r="E2294" t="s">
        <v>431</v>
      </c>
      <c r="F2294" t="s">
        <v>460</v>
      </c>
      <c r="G2294" t="s">
        <v>432</v>
      </c>
      <c r="H2294" t="s">
        <v>433</v>
      </c>
      <c r="I2294" t="s">
        <v>434</v>
      </c>
      <c r="J2294" t="s">
        <v>435</v>
      </c>
    </row>
    <row r="2295" spans="1:11">
      <c r="A2295" t="s">
        <v>496</v>
      </c>
      <c r="B2295" s="2">
        <v>7.9717000000000002</v>
      </c>
      <c r="C2295" t="s">
        <v>461</v>
      </c>
      <c r="D2295" t="s">
        <v>451</v>
      </c>
      <c r="E2295" t="s">
        <v>431</v>
      </c>
      <c r="F2295" t="s">
        <v>381</v>
      </c>
      <c r="G2295" t="s">
        <v>432</v>
      </c>
      <c r="H2295" t="s">
        <v>433</v>
      </c>
      <c r="I2295" t="s">
        <v>434</v>
      </c>
      <c r="J2295" t="s">
        <v>435</v>
      </c>
    </row>
    <row r="2296" spans="1:11">
      <c r="A2296" t="s">
        <v>496</v>
      </c>
      <c r="B2296" s="2">
        <v>49450.029600000002</v>
      </c>
      <c r="C2296" t="s">
        <v>461</v>
      </c>
      <c r="D2296" t="s">
        <v>451</v>
      </c>
      <c r="E2296" t="s">
        <v>431</v>
      </c>
      <c r="F2296" t="s">
        <v>381</v>
      </c>
      <c r="G2296" t="s">
        <v>432</v>
      </c>
      <c r="H2296" t="s">
        <v>433</v>
      </c>
      <c r="I2296" t="s">
        <v>434</v>
      </c>
      <c r="J2296" t="s">
        <v>442</v>
      </c>
      <c r="K2296" t="s">
        <v>443</v>
      </c>
    </row>
    <row r="2297" spans="1:11">
      <c r="A2297" t="s">
        <v>496</v>
      </c>
      <c r="B2297" s="2">
        <v>103995.2691</v>
      </c>
      <c r="C2297" t="s">
        <v>461</v>
      </c>
      <c r="D2297" t="s">
        <v>451</v>
      </c>
      <c r="E2297" t="s">
        <v>431</v>
      </c>
      <c r="F2297" t="s">
        <v>381</v>
      </c>
      <c r="G2297" t="s">
        <v>432</v>
      </c>
      <c r="H2297" t="s">
        <v>433</v>
      </c>
      <c r="I2297" t="s">
        <v>434</v>
      </c>
      <c r="J2297" t="s">
        <v>442</v>
      </c>
      <c r="K2297" t="s">
        <v>444</v>
      </c>
    </row>
    <row r="2298" spans="1:11">
      <c r="A2298" t="s">
        <v>496</v>
      </c>
      <c r="B2298" s="2">
        <v>7.7351000000000001</v>
      </c>
      <c r="C2298" t="s">
        <v>462</v>
      </c>
      <c r="D2298" t="s">
        <v>451</v>
      </c>
      <c r="E2298" t="s">
        <v>431</v>
      </c>
      <c r="F2298" t="s">
        <v>381</v>
      </c>
      <c r="G2298" t="s">
        <v>432</v>
      </c>
      <c r="H2298" t="s">
        <v>433</v>
      </c>
      <c r="I2298" t="s">
        <v>434</v>
      </c>
      <c r="J2298" t="s">
        <v>435</v>
      </c>
    </row>
    <row r="2299" spans="1:11">
      <c r="A2299" t="s">
        <v>496</v>
      </c>
      <c r="B2299" s="2">
        <v>48004.730900000002</v>
      </c>
      <c r="C2299" t="s">
        <v>462</v>
      </c>
      <c r="D2299" t="s">
        <v>451</v>
      </c>
      <c r="E2299" t="s">
        <v>431</v>
      </c>
      <c r="F2299" t="s">
        <v>381</v>
      </c>
      <c r="G2299" t="s">
        <v>432</v>
      </c>
      <c r="H2299" t="s">
        <v>433</v>
      </c>
      <c r="I2299" t="s">
        <v>434</v>
      </c>
      <c r="J2299" t="s">
        <v>442</v>
      </c>
      <c r="K2299" t="s">
        <v>443</v>
      </c>
    </row>
    <row r="2300" spans="1:11">
      <c r="A2300" t="s">
        <v>496</v>
      </c>
      <c r="B2300" s="2">
        <v>100913.85769999999</v>
      </c>
      <c r="C2300" t="s">
        <v>462</v>
      </c>
      <c r="D2300" t="s">
        <v>451</v>
      </c>
      <c r="E2300" t="s">
        <v>431</v>
      </c>
      <c r="F2300" t="s">
        <v>381</v>
      </c>
      <c r="G2300" t="s">
        <v>432</v>
      </c>
      <c r="H2300" t="s">
        <v>433</v>
      </c>
      <c r="I2300" t="s">
        <v>434</v>
      </c>
      <c r="J2300" t="s">
        <v>442</v>
      </c>
      <c r="K2300" t="s">
        <v>444</v>
      </c>
    </row>
    <row r="2301" spans="1:11">
      <c r="A2301" t="s">
        <v>496</v>
      </c>
      <c r="B2301" s="2">
        <v>8.4210999999999991</v>
      </c>
      <c r="C2301" t="s">
        <v>463</v>
      </c>
      <c r="D2301" t="s">
        <v>447</v>
      </c>
      <c r="E2301" t="s">
        <v>431</v>
      </c>
      <c r="F2301" t="s">
        <v>12</v>
      </c>
      <c r="G2301" t="s">
        <v>432</v>
      </c>
      <c r="H2301" t="s">
        <v>433</v>
      </c>
      <c r="I2301" t="s">
        <v>434</v>
      </c>
      <c r="J2301" t="s">
        <v>435</v>
      </c>
    </row>
    <row r="2302" spans="1:11">
      <c r="A2302" t="s">
        <v>496</v>
      </c>
      <c r="B2302" s="2">
        <v>52176.621299999999</v>
      </c>
      <c r="C2302" t="s">
        <v>463</v>
      </c>
      <c r="D2302" t="s">
        <v>447</v>
      </c>
      <c r="E2302" t="s">
        <v>431</v>
      </c>
      <c r="F2302" t="s">
        <v>12</v>
      </c>
      <c r="G2302" t="s">
        <v>432</v>
      </c>
      <c r="H2302" t="s">
        <v>433</v>
      </c>
      <c r="I2302" t="s">
        <v>434</v>
      </c>
      <c r="J2302" t="s">
        <v>442</v>
      </c>
      <c r="K2302" t="s">
        <v>443</v>
      </c>
    </row>
    <row r="2303" spans="1:11">
      <c r="A2303" t="s">
        <v>496</v>
      </c>
      <c r="B2303" s="2">
        <v>109883.698</v>
      </c>
      <c r="C2303" t="s">
        <v>463</v>
      </c>
      <c r="D2303" t="s">
        <v>447</v>
      </c>
      <c r="E2303" t="s">
        <v>431</v>
      </c>
      <c r="F2303" t="s">
        <v>12</v>
      </c>
      <c r="G2303" t="s">
        <v>432</v>
      </c>
      <c r="H2303" t="s">
        <v>433</v>
      </c>
      <c r="I2303" t="s">
        <v>434</v>
      </c>
      <c r="J2303" t="s">
        <v>442</v>
      </c>
      <c r="K2303" t="s">
        <v>444</v>
      </c>
    </row>
    <row r="2304" spans="1:11">
      <c r="A2304" t="s">
        <v>496</v>
      </c>
      <c r="B2304" s="2">
        <v>187908.53539999999</v>
      </c>
      <c r="C2304" t="s">
        <v>463</v>
      </c>
      <c r="D2304" t="s">
        <v>447</v>
      </c>
      <c r="E2304" t="s">
        <v>431</v>
      </c>
      <c r="F2304" t="s">
        <v>12</v>
      </c>
      <c r="G2304" t="s">
        <v>432</v>
      </c>
      <c r="H2304" t="s">
        <v>433</v>
      </c>
      <c r="I2304" t="s">
        <v>434</v>
      </c>
      <c r="J2304" t="s">
        <v>442</v>
      </c>
      <c r="K2304" t="s">
        <v>584</v>
      </c>
    </row>
    <row r="2305" spans="1:11">
      <c r="A2305" t="s">
        <v>496</v>
      </c>
      <c r="B2305" s="2">
        <v>7.2541000000000002</v>
      </c>
      <c r="C2305" t="s">
        <v>464</v>
      </c>
      <c r="D2305" t="s">
        <v>447</v>
      </c>
      <c r="E2305" t="s">
        <v>431</v>
      </c>
      <c r="F2305" t="s">
        <v>12</v>
      </c>
      <c r="G2305" t="s">
        <v>432</v>
      </c>
      <c r="H2305" t="s">
        <v>433</v>
      </c>
      <c r="I2305" t="s">
        <v>434</v>
      </c>
      <c r="J2305" t="s">
        <v>435</v>
      </c>
    </row>
    <row r="2306" spans="1:11">
      <c r="A2306" t="s">
        <v>496</v>
      </c>
      <c r="B2306" s="2">
        <v>44965.897900000004</v>
      </c>
      <c r="C2306" t="s">
        <v>464</v>
      </c>
      <c r="D2306" t="s">
        <v>447</v>
      </c>
      <c r="E2306" t="s">
        <v>431</v>
      </c>
      <c r="F2306" t="s">
        <v>12</v>
      </c>
      <c r="G2306" t="s">
        <v>432</v>
      </c>
      <c r="H2306" t="s">
        <v>433</v>
      </c>
      <c r="I2306" t="s">
        <v>434</v>
      </c>
      <c r="J2306" t="s">
        <v>442</v>
      </c>
      <c r="K2306" t="s">
        <v>443</v>
      </c>
    </row>
    <row r="2307" spans="1:11">
      <c r="A2307" t="s">
        <v>496</v>
      </c>
      <c r="B2307" s="2">
        <v>94697.417700000005</v>
      </c>
      <c r="C2307" t="s">
        <v>464</v>
      </c>
      <c r="D2307" t="s">
        <v>447</v>
      </c>
      <c r="E2307" t="s">
        <v>431</v>
      </c>
      <c r="F2307" t="s">
        <v>12</v>
      </c>
      <c r="G2307" t="s">
        <v>432</v>
      </c>
      <c r="H2307" t="s">
        <v>433</v>
      </c>
      <c r="I2307" t="s">
        <v>434</v>
      </c>
      <c r="J2307" t="s">
        <v>442</v>
      </c>
      <c r="K2307" t="s">
        <v>444</v>
      </c>
    </row>
    <row r="2308" spans="1:11">
      <c r="A2308" t="s">
        <v>496</v>
      </c>
      <c r="B2308" s="2">
        <v>157829.2923</v>
      </c>
      <c r="C2308" t="s">
        <v>464</v>
      </c>
      <c r="D2308" t="s">
        <v>447</v>
      </c>
      <c r="E2308" t="s">
        <v>431</v>
      </c>
      <c r="F2308" t="s">
        <v>12</v>
      </c>
      <c r="G2308" t="s">
        <v>432</v>
      </c>
      <c r="H2308" t="s">
        <v>433</v>
      </c>
      <c r="I2308" t="s">
        <v>434</v>
      </c>
      <c r="J2308" t="s">
        <v>442</v>
      </c>
      <c r="K2308" t="s">
        <v>584</v>
      </c>
    </row>
    <row r="2309" spans="1:11">
      <c r="A2309" t="s">
        <v>496</v>
      </c>
      <c r="B2309" s="2">
        <v>8.1971000000000007</v>
      </c>
      <c r="C2309" t="s">
        <v>465</v>
      </c>
      <c r="D2309" t="s">
        <v>447</v>
      </c>
      <c r="E2309" t="s">
        <v>431</v>
      </c>
      <c r="F2309" t="s">
        <v>12</v>
      </c>
      <c r="G2309" t="s">
        <v>432</v>
      </c>
      <c r="H2309" t="s">
        <v>433</v>
      </c>
      <c r="I2309" t="s">
        <v>434</v>
      </c>
      <c r="J2309" t="s">
        <v>435</v>
      </c>
    </row>
    <row r="2310" spans="1:11">
      <c r="A2310" t="s">
        <v>496</v>
      </c>
      <c r="B2310" s="2">
        <v>50810.96</v>
      </c>
      <c r="C2310" t="s">
        <v>465</v>
      </c>
      <c r="D2310" t="s">
        <v>447</v>
      </c>
      <c r="E2310" t="s">
        <v>431</v>
      </c>
      <c r="F2310" t="s">
        <v>12</v>
      </c>
      <c r="G2310" t="s">
        <v>432</v>
      </c>
      <c r="H2310" t="s">
        <v>433</v>
      </c>
      <c r="I2310" t="s">
        <v>434</v>
      </c>
      <c r="J2310" t="s">
        <v>442</v>
      </c>
      <c r="K2310" t="s">
        <v>443</v>
      </c>
    </row>
    <row r="2311" spans="1:11">
      <c r="A2311" t="s">
        <v>496</v>
      </c>
      <c r="B2311" s="2">
        <v>107008.08199999999</v>
      </c>
      <c r="C2311" t="s">
        <v>465</v>
      </c>
      <c r="D2311" t="s">
        <v>447</v>
      </c>
      <c r="E2311" t="s">
        <v>431</v>
      </c>
      <c r="F2311" t="s">
        <v>12</v>
      </c>
      <c r="G2311" t="s">
        <v>432</v>
      </c>
      <c r="H2311" t="s">
        <v>433</v>
      </c>
      <c r="I2311" t="s">
        <v>434</v>
      </c>
      <c r="J2311" t="s">
        <v>442</v>
      </c>
      <c r="K2311" t="s">
        <v>444</v>
      </c>
    </row>
    <row r="2312" spans="1:11">
      <c r="A2312" t="s">
        <v>496</v>
      </c>
      <c r="B2312" s="2">
        <v>178346.5405</v>
      </c>
      <c r="C2312" t="s">
        <v>465</v>
      </c>
      <c r="D2312" t="s">
        <v>447</v>
      </c>
      <c r="E2312" t="s">
        <v>431</v>
      </c>
      <c r="F2312" t="s">
        <v>12</v>
      </c>
      <c r="G2312" t="s">
        <v>432</v>
      </c>
      <c r="H2312" t="s">
        <v>433</v>
      </c>
      <c r="I2312" t="s">
        <v>434</v>
      </c>
      <c r="J2312" t="s">
        <v>442</v>
      </c>
      <c r="K2312" t="s">
        <v>584</v>
      </c>
    </row>
    <row r="2313" spans="1:11">
      <c r="A2313" t="s">
        <v>496</v>
      </c>
      <c r="B2313" s="2">
        <v>7.2698999999999998</v>
      </c>
      <c r="C2313" t="s">
        <v>466</v>
      </c>
      <c r="D2313" t="s">
        <v>451</v>
      </c>
      <c r="E2313" t="s">
        <v>431</v>
      </c>
      <c r="F2313" t="s">
        <v>381</v>
      </c>
      <c r="G2313" t="s">
        <v>432</v>
      </c>
      <c r="H2313" t="s">
        <v>433</v>
      </c>
      <c r="I2313" t="s">
        <v>434</v>
      </c>
      <c r="J2313" t="s">
        <v>435</v>
      </c>
    </row>
    <row r="2314" spans="1:11">
      <c r="A2314" t="s">
        <v>496</v>
      </c>
      <c r="B2314" s="2">
        <v>45172.481800000001</v>
      </c>
      <c r="C2314" t="s">
        <v>466</v>
      </c>
      <c r="D2314" t="s">
        <v>451</v>
      </c>
      <c r="E2314" t="s">
        <v>431</v>
      </c>
      <c r="F2314" t="s">
        <v>381</v>
      </c>
      <c r="G2314" t="s">
        <v>432</v>
      </c>
      <c r="H2314" t="s">
        <v>433</v>
      </c>
      <c r="I2314" t="s">
        <v>434</v>
      </c>
      <c r="J2314" t="s">
        <v>442</v>
      </c>
      <c r="K2314" t="s">
        <v>443</v>
      </c>
    </row>
    <row r="2315" spans="1:11">
      <c r="A2315" t="s">
        <v>496</v>
      </c>
      <c r="B2315" s="2">
        <v>94904.001600000003</v>
      </c>
      <c r="C2315" t="s">
        <v>466</v>
      </c>
      <c r="D2315" t="s">
        <v>451</v>
      </c>
      <c r="E2315" t="s">
        <v>431</v>
      </c>
      <c r="F2315" t="s">
        <v>381</v>
      </c>
      <c r="G2315" t="s">
        <v>432</v>
      </c>
      <c r="H2315" t="s">
        <v>433</v>
      </c>
      <c r="I2315" t="s">
        <v>434</v>
      </c>
      <c r="J2315" t="s">
        <v>442</v>
      </c>
      <c r="K2315" t="s">
        <v>444</v>
      </c>
    </row>
    <row r="2316" spans="1:11">
      <c r="A2316" t="s">
        <v>496</v>
      </c>
      <c r="B2316" s="2">
        <v>0</v>
      </c>
      <c r="C2316" t="s">
        <v>464</v>
      </c>
      <c r="D2316" t="s">
        <v>430</v>
      </c>
      <c r="E2316" t="s">
        <v>431</v>
      </c>
      <c r="F2316" t="s">
        <v>430</v>
      </c>
      <c r="G2316" t="s">
        <v>432</v>
      </c>
      <c r="H2316" t="s">
        <v>433</v>
      </c>
      <c r="I2316" t="s">
        <v>434</v>
      </c>
      <c r="J2316" t="s">
        <v>435</v>
      </c>
    </row>
    <row r="2317" spans="1:11">
      <c r="A2317" t="s">
        <v>496</v>
      </c>
      <c r="B2317" s="2">
        <v>0</v>
      </c>
      <c r="C2317" t="s">
        <v>436</v>
      </c>
      <c r="D2317" t="s">
        <v>467</v>
      </c>
      <c r="E2317" t="s">
        <v>431</v>
      </c>
      <c r="F2317" t="s">
        <v>468</v>
      </c>
      <c r="G2317" t="s">
        <v>432</v>
      </c>
      <c r="H2317" t="s">
        <v>433</v>
      </c>
      <c r="I2317" t="s">
        <v>434</v>
      </c>
      <c r="J2317" t="s">
        <v>435</v>
      </c>
    </row>
    <row r="2318" spans="1:11">
      <c r="A2318" t="s">
        <v>496</v>
      </c>
      <c r="B2318" s="2">
        <v>8.7837999999999994</v>
      </c>
      <c r="C2318" t="s">
        <v>511</v>
      </c>
      <c r="D2318" t="s">
        <v>447</v>
      </c>
      <c r="E2318" t="s">
        <v>431</v>
      </c>
      <c r="F2318" t="s">
        <v>12</v>
      </c>
      <c r="G2318" t="s">
        <v>432</v>
      </c>
      <c r="H2318" t="s">
        <v>433</v>
      </c>
      <c r="I2318" t="s">
        <v>434</v>
      </c>
      <c r="J2318" t="s">
        <v>435</v>
      </c>
    </row>
    <row r="2319" spans="1:11">
      <c r="A2319" t="s">
        <v>496</v>
      </c>
      <c r="B2319" s="2">
        <v>54455.351900000001</v>
      </c>
      <c r="C2319" t="s">
        <v>511</v>
      </c>
      <c r="D2319" t="s">
        <v>447</v>
      </c>
      <c r="E2319" t="s">
        <v>431</v>
      </c>
      <c r="F2319" t="s">
        <v>12</v>
      </c>
      <c r="G2319" t="s">
        <v>432</v>
      </c>
      <c r="H2319" t="s">
        <v>433</v>
      </c>
      <c r="I2319" t="s">
        <v>434</v>
      </c>
      <c r="J2319" t="s">
        <v>442</v>
      </c>
      <c r="K2319" t="s">
        <v>443</v>
      </c>
    </row>
    <row r="2320" spans="1:11">
      <c r="A2320" t="s">
        <v>496</v>
      </c>
      <c r="B2320" s="2">
        <v>114682.43640000001</v>
      </c>
      <c r="C2320" t="s">
        <v>511</v>
      </c>
      <c r="D2320" t="s">
        <v>447</v>
      </c>
      <c r="E2320" t="s">
        <v>431</v>
      </c>
      <c r="F2320" t="s">
        <v>12</v>
      </c>
      <c r="G2320" t="s">
        <v>432</v>
      </c>
      <c r="H2320" t="s">
        <v>433</v>
      </c>
      <c r="I2320" t="s">
        <v>434</v>
      </c>
      <c r="J2320" t="s">
        <v>442</v>
      </c>
      <c r="K2320" t="s">
        <v>444</v>
      </c>
    </row>
    <row r="2321" spans="1:11">
      <c r="A2321" t="s">
        <v>496</v>
      </c>
      <c r="B2321" s="2">
        <v>191137.394</v>
      </c>
      <c r="C2321" t="s">
        <v>511</v>
      </c>
      <c r="D2321" t="s">
        <v>447</v>
      </c>
      <c r="E2321" t="s">
        <v>431</v>
      </c>
      <c r="F2321" t="s">
        <v>12</v>
      </c>
      <c r="G2321" t="s">
        <v>432</v>
      </c>
      <c r="H2321" t="s">
        <v>433</v>
      </c>
      <c r="I2321" t="s">
        <v>434</v>
      </c>
      <c r="J2321" t="s">
        <v>442</v>
      </c>
      <c r="K2321" t="s">
        <v>584</v>
      </c>
    </row>
    <row r="2322" spans="1:11">
      <c r="A2322" t="s">
        <v>496</v>
      </c>
      <c r="B2322" s="2">
        <v>0</v>
      </c>
      <c r="C2322" t="s">
        <v>463</v>
      </c>
      <c r="D2322" t="s">
        <v>458</v>
      </c>
      <c r="E2322" t="s">
        <v>431</v>
      </c>
      <c r="F2322" t="s">
        <v>458</v>
      </c>
      <c r="G2322" t="s">
        <v>432</v>
      </c>
      <c r="H2322" t="s">
        <v>433</v>
      </c>
      <c r="I2322" t="s">
        <v>434</v>
      </c>
      <c r="J2322" t="s">
        <v>435</v>
      </c>
    </row>
    <row r="2323" spans="1:11">
      <c r="A2323" t="s">
        <v>496</v>
      </c>
      <c r="B2323" s="2">
        <v>14.3032</v>
      </c>
      <c r="C2323" t="s">
        <v>453</v>
      </c>
      <c r="D2323" t="s">
        <v>469</v>
      </c>
      <c r="E2323" t="s">
        <v>431</v>
      </c>
      <c r="F2323" t="s">
        <v>382</v>
      </c>
      <c r="G2323" t="s">
        <v>432</v>
      </c>
      <c r="H2323" t="s">
        <v>433</v>
      </c>
      <c r="I2323" t="s">
        <v>434</v>
      </c>
      <c r="J2323" t="s">
        <v>435</v>
      </c>
    </row>
    <row r="2324" spans="1:11">
      <c r="A2324" t="s">
        <v>496</v>
      </c>
      <c r="B2324" s="2">
        <v>93315.986600000004</v>
      </c>
      <c r="C2324" t="s">
        <v>453</v>
      </c>
      <c r="D2324" t="s">
        <v>469</v>
      </c>
      <c r="E2324" t="s">
        <v>431</v>
      </c>
      <c r="F2324" t="s">
        <v>382</v>
      </c>
      <c r="G2324" t="s">
        <v>432</v>
      </c>
      <c r="H2324" t="s">
        <v>433</v>
      </c>
      <c r="I2324" t="s">
        <v>434</v>
      </c>
      <c r="J2324" t="s">
        <v>442</v>
      </c>
      <c r="K2324" t="s">
        <v>443</v>
      </c>
    </row>
    <row r="2325" spans="1:11">
      <c r="A2325" t="s">
        <v>496</v>
      </c>
      <c r="B2325" s="2">
        <v>202449.04399999999</v>
      </c>
      <c r="C2325" t="s">
        <v>453</v>
      </c>
      <c r="D2325" t="s">
        <v>469</v>
      </c>
      <c r="E2325" t="s">
        <v>431</v>
      </c>
      <c r="F2325" t="s">
        <v>382</v>
      </c>
      <c r="G2325" t="s">
        <v>432</v>
      </c>
      <c r="H2325" t="s">
        <v>433</v>
      </c>
      <c r="I2325" t="s">
        <v>434</v>
      </c>
      <c r="J2325" t="s">
        <v>442</v>
      </c>
      <c r="K2325" t="s">
        <v>444</v>
      </c>
    </row>
    <row r="2326" spans="1:11">
      <c r="A2326" t="s">
        <v>496</v>
      </c>
      <c r="B2326" s="2">
        <v>337415.33610000001</v>
      </c>
      <c r="C2326" t="s">
        <v>453</v>
      </c>
      <c r="D2326" t="s">
        <v>469</v>
      </c>
      <c r="E2326" t="s">
        <v>431</v>
      </c>
      <c r="F2326" t="s">
        <v>382</v>
      </c>
      <c r="G2326" t="s">
        <v>432</v>
      </c>
      <c r="H2326" t="s">
        <v>433</v>
      </c>
      <c r="I2326" t="s">
        <v>434</v>
      </c>
      <c r="J2326" t="s">
        <v>442</v>
      </c>
      <c r="K2326" t="s">
        <v>584</v>
      </c>
    </row>
    <row r="2327" spans="1:11">
      <c r="A2327" t="s">
        <v>496</v>
      </c>
      <c r="B2327" s="2">
        <v>0</v>
      </c>
      <c r="C2327" t="s">
        <v>453</v>
      </c>
      <c r="D2327" t="s">
        <v>470</v>
      </c>
      <c r="E2327" t="s">
        <v>431</v>
      </c>
      <c r="F2327" t="s">
        <v>470</v>
      </c>
      <c r="G2327" t="s">
        <v>432</v>
      </c>
      <c r="H2327" t="s">
        <v>433</v>
      </c>
      <c r="I2327" t="s">
        <v>434</v>
      </c>
      <c r="J2327" t="s">
        <v>435</v>
      </c>
    </row>
    <row r="2328" spans="1:11">
      <c r="A2328" t="s">
        <v>496</v>
      </c>
      <c r="B2328" s="2">
        <v>8.6417999999999999</v>
      </c>
      <c r="C2328" t="s">
        <v>471</v>
      </c>
      <c r="D2328" t="s">
        <v>447</v>
      </c>
      <c r="E2328" t="s">
        <v>431</v>
      </c>
      <c r="F2328" t="s">
        <v>12</v>
      </c>
      <c r="G2328" t="s">
        <v>432</v>
      </c>
      <c r="H2328" t="s">
        <v>433</v>
      </c>
      <c r="I2328" t="s">
        <v>434</v>
      </c>
      <c r="J2328" t="s">
        <v>435</v>
      </c>
    </row>
    <row r="2329" spans="1:11">
      <c r="A2329" t="s">
        <v>496</v>
      </c>
      <c r="B2329" s="2">
        <v>53606.150199999996</v>
      </c>
      <c r="C2329" t="s">
        <v>471</v>
      </c>
      <c r="D2329" t="s">
        <v>447</v>
      </c>
      <c r="E2329" t="s">
        <v>431</v>
      </c>
      <c r="F2329" t="s">
        <v>12</v>
      </c>
      <c r="G2329" t="s">
        <v>432</v>
      </c>
      <c r="H2329" t="s">
        <v>433</v>
      </c>
      <c r="I2329" t="s">
        <v>434</v>
      </c>
      <c r="J2329" t="s">
        <v>442</v>
      </c>
      <c r="K2329" t="s">
        <v>443</v>
      </c>
    </row>
    <row r="2330" spans="1:11">
      <c r="A2330" t="s">
        <v>496</v>
      </c>
      <c r="B2330" s="2">
        <v>112745.12119999999</v>
      </c>
      <c r="C2330" t="s">
        <v>471</v>
      </c>
      <c r="D2330" t="s">
        <v>447</v>
      </c>
      <c r="E2330" t="s">
        <v>431</v>
      </c>
      <c r="F2330" t="s">
        <v>12</v>
      </c>
      <c r="G2330" t="s">
        <v>432</v>
      </c>
      <c r="H2330" t="s">
        <v>433</v>
      </c>
      <c r="I2330" t="s">
        <v>434</v>
      </c>
      <c r="J2330" t="s">
        <v>442</v>
      </c>
      <c r="K2330" t="s">
        <v>444</v>
      </c>
    </row>
    <row r="2331" spans="1:11">
      <c r="A2331" t="s">
        <v>496</v>
      </c>
      <c r="B2331" s="2">
        <v>187908.53539999999</v>
      </c>
      <c r="C2331" t="s">
        <v>471</v>
      </c>
      <c r="D2331" t="s">
        <v>447</v>
      </c>
      <c r="E2331" t="s">
        <v>431</v>
      </c>
      <c r="F2331" t="s">
        <v>12</v>
      </c>
      <c r="G2331" t="s">
        <v>432</v>
      </c>
      <c r="H2331" t="s">
        <v>433</v>
      </c>
      <c r="I2331" t="s">
        <v>434</v>
      </c>
      <c r="J2331" t="s">
        <v>442</v>
      </c>
      <c r="K2331" t="s">
        <v>584</v>
      </c>
    </row>
    <row r="2332" spans="1:11">
      <c r="A2332" t="s">
        <v>496</v>
      </c>
      <c r="B2332" s="2">
        <v>17.165400000000002</v>
      </c>
      <c r="C2332" t="s">
        <v>472</v>
      </c>
      <c r="D2332" t="s">
        <v>469</v>
      </c>
      <c r="E2332" t="s">
        <v>431</v>
      </c>
      <c r="F2332" t="s">
        <v>382</v>
      </c>
      <c r="G2332" t="s">
        <v>432</v>
      </c>
      <c r="H2332" t="s">
        <v>433</v>
      </c>
      <c r="I2332" t="s">
        <v>434</v>
      </c>
      <c r="J2332" t="s">
        <v>435</v>
      </c>
    </row>
    <row r="2333" spans="1:11">
      <c r="A2333" t="s">
        <v>496</v>
      </c>
      <c r="B2333" s="2">
        <v>112061.5021</v>
      </c>
      <c r="C2333" t="s">
        <v>472</v>
      </c>
      <c r="D2333" t="s">
        <v>469</v>
      </c>
      <c r="E2333" t="s">
        <v>431</v>
      </c>
      <c r="F2333" t="s">
        <v>382</v>
      </c>
      <c r="G2333" t="s">
        <v>432</v>
      </c>
      <c r="H2333" t="s">
        <v>433</v>
      </c>
      <c r="I2333" t="s">
        <v>434</v>
      </c>
      <c r="J2333" t="s">
        <v>442</v>
      </c>
      <c r="K2333" t="s">
        <v>443</v>
      </c>
    </row>
    <row r="2334" spans="1:11">
      <c r="A2334" t="s">
        <v>496</v>
      </c>
      <c r="B2334" s="2">
        <v>243187.06880000001</v>
      </c>
      <c r="C2334" t="s">
        <v>472</v>
      </c>
      <c r="D2334" t="s">
        <v>469</v>
      </c>
      <c r="E2334" t="s">
        <v>431</v>
      </c>
      <c r="F2334" t="s">
        <v>382</v>
      </c>
      <c r="G2334" t="s">
        <v>432</v>
      </c>
      <c r="H2334" t="s">
        <v>433</v>
      </c>
      <c r="I2334" t="s">
        <v>434</v>
      </c>
      <c r="J2334" t="s">
        <v>442</v>
      </c>
      <c r="K2334" t="s">
        <v>444</v>
      </c>
    </row>
    <row r="2335" spans="1:11">
      <c r="A2335" t="s">
        <v>496</v>
      </c>
      <c r="B2335" s="2">
        <v>405312.0442</v>
      </c>
      <c r="C2335" t="s">
        <v>472</v>
      </c>
      <c r="D2335" t="s">
        <v>469</v>
      </c>
      <c r="E2335" t="s">
        <v>431</v>
      </c>
      <c r="F2335" t="s">
        <v>382</v>
      </c>
      <c r="G2335" t="s">
        <v>432</v>
      </c>
      <c r="H2335" t="s">
        <v>433</v>
      </c>
      <c r="I2335" t="s">
        <v>434</v>
      </c>
      <c r="J2335" t="s">
        <v>442</v>
      </c>
      <c r="K2335" t="s">
        <v>584</v>
      </c>
    </row>
    <row r="2336" spans="1:11">
      <c r="A2336" t="s">
        <v>496</v>
      </c>
      <c r="B2336" s="2">
        <v>0</v>
      </c>
      <c r="C2336" t="s">
        <v>436</v>
      </c>
      <c r="D2336" t="s">
        <v>473</v>
      </c>
      <c r="E2336" t="s">
        <v>431</v>
      </c>
      <c r="F2336" t="s">
        <v>474</v>
      </c>
      <c r="G2336" t="s">
        <v>432</v>
      </c>
      <c r="H2336" t="s">
        <v>433</v>
      </c>
      <c r="I2336" t="s">
        <v>434</v>
      </c>
      <c r="J2336" t="s">
        <v>435</v>
      </c>
    </row>
    <row r="2337" spans="1:11">
      <c r="A2337" t="s">
        <v>496</v>
      </c>
      <c r="B2337" s="2">
        <v>0</v>
      </c>
      <c r="C2337" t="s">
        <v>475</v>
      </c>
      <c r="D2337" t="s">
        <v>439</v>
      </c>
      <c r="E2337" t="s">
        <v>431</v>
      </c>
      <c r="F2337" t="s">
        <v>439</v>
      </c>
      <c r="G2337" t="s">
        <v>432</v>
      </c>
      <c r="H2337" t="s">
        <v>433</v>
      </c>
      <c r="I2337" t="s">
        <v>434</v>
      </c>
      <c r="J2337" t="s">
        <v>435</v>
      </c>
    </row>
    <row r="2338" spans="1:11">
      <c r="A2338" t="s">
        <v>496</v>
      </c>
      <c r="B2338" s="2">
        <v>0</v>
      </c>
      <c r="C2338" t="s">
        <v>476</v>
      </c>
      <c r="D2338" t="s">
        <v>439</v>
      </c>
      <c r="E2338" t="s">
        <v>431</v>
      </c>
      <c r="F2338" t="s">
        <v>439</v>
      </c>
      <c r="G2338" t="s">
        <v>432</v>
      </c>
      <c r="H2338" t="s">
        <v>433</v>
      </c>
      <c r="I2338" t="s">
        <v>434</v>
      </c>
      <c r="J2338" t="s">
        <v>435</v>
      </c>
    </row>
    <row r="2339" spans="1:11">
      <c r="A2339" t="s">
        <v>496</v>
      </c>
      <c r="B2339" s="2">
        <v>8.6339000000000006</v>
      </c>
      <c r="C2339" t="s">
        <v>438</v>
      </c>
      <c r="D2339" t="s">
        <v>451</v>
      </c>
      <c r="E2339" t="s">
        <v>431</v>
      </c>
      <c r="F2339" t="s">
        <v>381</v>
      </c>
      <c r="G2339" t="s">
        <v>432</v>
      </c>
      <c r="H2339" t="s">
        <v>433</v>
      </c>
      <c r="I2339" t="s">
        <v>434</v>
      </c>
      <c r="J2339" t="s">
        <v>435</v>
      </c>
    </row>
    <row r="2340" spans="1:11">
      <c r="A2340" t="s">
        <v>496</v>
      </c>
      <c r="B2340" s="2">
        <v>53599.842299999997</v>
      </c>
      <c r="C2340" t="s">
        <v>438</v>
      </c>
      <c r="D2340" t="s">
        <v>451</v>
      </c>
      <c r="E2340" t="s">
        <v>431</v>
      </c>
      <c r="F2340" t="s">
        <v>381</v>
      </c>
      <c r="G2340" t="s">
        <v>432</v>
      </c>
      <c r="H2340" t="s">
        <v>433</v>
      </c>
      <c r="I2340" t="s">
        <v>434</v>
      </c>
      <c r="J2340" t="s">
        <v>442</v>
      </c>
      <c r="K2340" t="s">
        <v>443</v>
      </c>
    </row>
    <row r="2341" spans="1:11">
      <c r="A2341" t="s">
        <v>496</v>
      </c>
      <c r="B2341" s="2">
        <v>112724.6205</v>
      </c>
      <c r="C2341" t="s">
        <v>438</v>
      </c>
      <c r="D2341" t="s">
        <v>451</v>
      </c>
      <c r="E2341" t="s">
        <v>431</v>
      </c>
      <c r="F2341" t="s">
        <v>381</v>
      </c>
      <c r="G2341" t="s">
        <v>432</v>
      </c>
      <c r="H2341" t="s">
        <v>433</v>
      </c>
      <c r="I2341" t="s">
        <v>434</v>
      </c>
      <c r="J2341" t="s">
        <v>442</v>
      </c>
      <c r="K2341" t="s">
        <v>444</v>
      </c>
    </row>
    <row r="2342" spans="1:11">
      <c r="A2342" t="s">
        <v>496</v>
      </c>
      <c r="B2342" s="2">
        <v>0</v>
      </c>
      <c r="C2342" t="s">
        <v>463</v>
      </c>
      <c r="D2342" t="s">
        <v>470</v>
      </c>
      <c r="E2342" t="s">
        <v>431</v>
      </c>
      <c r="F2342" t="s">
        <v>470</v>
      </c>
      <c r="G2342" t="s">
        <v>432</v>
      </c>
      <c r="H2342" t="s">
        <v>433</v>
      </c>
      <c r="I2342" t="s">
        <v>434</v>
      </c>
      <c r="J2342" t="s">
        <v>435</v>
      </c>
    </row>
    <row r="2343" spans="1:11">
      <c r="A2343" t="s">
        <v>496</v>
      </c>
      <c r="B2343" s="2">
        <v>0</v>
      </c>
      <c r="C2343" t="s">
        <v>466</v>
      </c>
      <c r="D2343" t="s">
        <v>439</v>
      </c>
      <c r="E2343" t="s">
        <v>431</v>
      </c>
      <c r="F2343" t="s">
        <v>439</v>
      </c>
      <c r="G2343" t="s">
        <v>432</v>
      </c>
      <c r="H2343" t="s">
        <v>433</v>
      </c>
      <c r="I2343" t="s">
        <v>434</v>
      </c>
      <c r="J2343" t="s">
        <v>435</v>
      </c>
    </row>
    <row r="2344" spans="1:11">
      <c r="A2344" t="s">
        <v>496</v>
      </c>
      <c r="B2344" s="2">
        <v>0</v>
      </c>
      <c r="C2344" t="s">
        <v>454</v>
      </c>
      <c r="D2344" t="s">
        <v>470</v>
      </c>
      <c r="E2344" t="s">
        <v>431</v>
      </c>
      <c r="F2344" t="s">
        <v>470</v>
      </c>
      <c r="G2344" t="s">
        <v>432</v>
      </c>
      <c r="H2344" t="s">
        <v>433</v>
      </c>
      <c r="I2344" t="s">
        <v>434</v>
      </c>
      <c r="J2344" t="s">
        <v>435</v>
      </c>
    </row>
    <row r="2345" spans="1:11">
      <c r="A2345" t="s">
        <v>496</v>
      </c>
      <c r="B2345" s="2">
        <v>7.2541000000000002</v>
      </c>
      <c r="C2345" t="s">
        <v>453</v>
      </c>
      <c r="D2345" t="s">
        <v>447</v>
      </c>
      <c r="E2345" t="s">
        <v>431</v>
      </c>
      <c r="F2345" t="s">
        <v>12</v>
      </c>
      <c r="G2345" t="s">
        <v>432</v>
      </c>
      <c r="H2345" t="s">
        <v>433</v>
      </c>
      <c r="I2345" t="s">
        <v>434</v>
      </c>
      <c r="J2345" t="s">
        <v>435</v>
      </c>
    </row>
    <row r="2346" spans="1:11">
      <c r="A2346" t="s">
        <v>496</v>
      </c>
      <c r="B2346" s="2">
        <v>45034.496400000004</v>
      </c>
      <c r="C2346" t="s">
        <v>453</v>
      </c>
      <c r="D2346" t="s">
        <v>447</v>
      </c>
      <c r="E2346" t="s">
        <v>431</v>
      </c>
      <c r="F2346" t="s">
        <v>12</v>
      </c>
      <c r="G2346" t="s">
        <v>432</v>
      </c>
      <c r="H2346" t="s">
        <v>433</v>
      </c>
      <c r="I2346" t="s">
        <v>434</v>
      </c>
      <c r="J2346" t="s">
        <v>442</v>
      </c>
      <c r="K2346" t="s">
        <v>443</v>
      </c>
    </row>
    <row r="2347" spans="1:11">
      <c r="A2347" t="s">
        <v>496</v>
      </c>
      <c r="B2347" s="2">
        <v>94904.001600000003</v>
      </c>
      <c r="C2347" t="s">
        <v>453</v>
      </c>
      <c r="D2347" t="s">
        <v>447</v>
      </c>
      <c r="E2347" t="s">
        <v>431</v>
      </c>
      <c r="F2347" t="s">
        <v>12</v>
      </c>
      <c r="G2347" t="s">
        <v>432</v>
      </c>
      <c r="H2347" t="s">
        <v>433</v>
      </c>
      <c r="I2347" t="s">
        <v>434</v>
      </c>
      <c r="J2347" t="s">
        <v>442</v>
      </c>
      <c r="K2347" t="s">
        <v>444</v>
      </c>
    </row>
    <row r="2348" spans="1:11">
      <c r="A2348" t="s">
        <v>496</v>
      </c>
      <c r="B2348" s="2">
        <v>158173.07310000001</v>
      </c>
      <c r="C2348" t="s">
        <v>453</v>
      </c>
      <c r="D2348" t="s">
        <v>447</v>
      </c>
      <c r="E2348" t="s">
        <v>431</v>
      </c>
      <c r="F2348" t="s">
        <v>12</v>
      </c>
      <c r="G2348" t="s">
        <v>432</v>
      </c>
      <c r="H2348" t="s">
        <v>433</v>
      </c>
      <c r="I2348" t="s">
        <v>434</v>
      </c>
      <c r="J2348" t="s">
        <v>442</v>
      </c>
      <c r="K2348" t="s">
        <v>584</v>
      </c>
    </row>
    <row r="2349" spans="1:11">
      <c r="A2349" t="s">
        <v>496</v>
      </c>
      <c r="B2349" s="2">
        <v>0</v>
      </c>
      <c r="C2349" t="s">
        <v>449</v>
      </c>
      <c r="D2349" t="s">
        <v>430</v>
      </c>
      <c r="E2349" t="s">
        <v>431</v>
      </c>
      <c r="F2349" t="s">
        <v>430</v>
      </c>
      <c r="G2349" t="s">
        <v>432</v>
      </c>
      <c r="H2349" t="s">
        <v>433</v>
      </c>
      <c r="I2349" t="s">
        <v>434</v>
      </c>
      <c r="J2349" t="s">
        <v>435</v>
      </c>
    </row>
    <row r="2350" spans="1:11">
      <c r="A2350" t="s">
        <v>496</v>
      </c>
      <c r="B2350" s="2">
        <v>9.4223999999999997</v>
      </c>
      <c r="C2350" t="s">
        <v>448</v>
      </c>
      <c r="D2350" t="s">
        <v>451</v>
      </c>
      <c r="E2350" t="s">
        <v>431</v>
      </c>
      <c r="F2350" t="s">
        <v>381</v>
      </c>
      <c r="G2350" t="s">
        <v>432</v>
      </c>
      <c r="H2350" t="s">
        <v>433</v>
      </c>
      <c r="I2350" t="s">
        <v>434</v>
      </c>
      <c r="J2350" t="s">
        <v>435</v>
      </c>
    </row>
    <row r="2351" spans="1:11">
      <c r="A2351" t="s">
        <v>496</v>
      </c>
      <c r="B2351" s="2">
        <v>58475.852599999998</v>
      </c>
      <c r="C2351" t="s">
        <v>448</v>
      </c>
      <c r="D2351" t="s">
        <v>451</v>
      </c>
      <c r="E2351" t="s">
        <v>431</v>
      </c>
      <c r="F2351" t="s">
        <v>381</v>
      </c>
      <c r="G2351" t="s">
        <v>432</v>
      </c>
      <c r="H2351" t="s">
        <v>433</v>
      </c>
      <c r="I2351" t="s">
        <v>434</v>
      </c>
      <c r="J2351" t="s">
        <v>442</v>
      </c>
      <c r="K2351" t="s">
        <v>443</v>
      </c>
    </row>
    <row r="2352" spans="1:11">
      <c r="A2352" t="s">
        <v>496</v>
      </c>
      <c r="B2352" s="2">
        <v>122982.0619</v>
      </c>
      <c r="C2352" t="s">
        <v>448</v>
      </c>
      <c r="D2352" t="s">
        <v>451</v>
      </c>
      <c r="E2352" t="s">
        <v>431</v>
      </c>
      <c r="F2352" t="s">
        <v>381</v>
      </c>
      <c r="G2352" t="s">
        <v>432</v>
      </c>
      <c r="H2352" t="s">
        <v>433</v>
      </c>
      <c r="I2352" t="s">
        <v>434</v>
      </c>
      <c r="J2352" t="s">
        <v>442</v>
      </c>
      <c r="K2352" t="s">
        <v>444</v>
      </c>
    </row>
    <row r="2353" spans="1:11">
      <c r="A2353" t="s">
        <v>496</v>
      </c>
      <c r="B2353" s="2">
        <v>0</v>
      </c>
      <c r="C2353" t="s">
        <v>465</v>
      </c>
      <c r="D2353" t="s">
        <v>458</v>
      </c>
      <c r="E2353" t="s">
        <v>431</v>
      </c>
      <c r="F2353" t="s">
        <v>458</v>
      </c>
      <c r="G2353" t="s">
        <v>432</v>
      </c>
      <c r="H2353" t="s">
        <v>433</v>
      </c>
      <c r="I2353" t="s">
        <v>434</v>
      </c>
      <c r="J2353" t="s">
        <v>435</v>
      </c>
    </row>
    <row r="2354" spans="1:11">
      <c r="A2354" t="s">
        <v>496</v>
      </c>
      <c r="B2354" s="2">
        <v>12.623699999999999</v>
      </c>
      <c r="C2354" t="s">
        <v>511</v>
      </c>
      <c r="D2354" t="s">
        <v>440</v>
      </c>
      <c r="E2354" t="s">
        <v>431</v>
      </c>
      <c r="F2354" t="s">
        <v>441</v>
      </c>
      <c r="G2354" t="s">
        <v>432</v>
      </c>
      <c r="H2354" t="s">
        <v>433</v>
      </c>
      <c r="I2354" t="s">
        <v>434</v>
      </c>
      <c r="J2354" t="s">
        <v>435</v>
      </c>
    </row>
    <row r="2355" spans="1:11">
      <c r="A2355" t="s">
        <v>496</v>
      </c>
      <c r="B2355" s="2">
        <v>78481.372000000003</v>
      </c>
      <c r="C2355" t="s">
        <v>511</v>
      </c>
      <c r="D2355" t="s">
        <v>440</v>
      </c>
      <c r="E2355" t="s">
        <v>431</v>
      </c>
      <c r="F2355" t="s">
        <v>441</v>
      </c>
      <c r="G2355" t="s">
        <v>432</v>
      </c>
      <c r="H2355" t="s">
        <v>433</v>
      </c>
      <c r="I2355" t="s">
        <v>434</v>
      </c>
      <c r="J2355" t="s">
        <v>442</v>
      </c>
      <c r="K2355" t="s">
        <v>443</v>
      </c>
    </row>
    <row r="2356" spans="1:11">
      <c r="A2356" t="s">
        <v>496</v>
      </c>
      <c r="B2356" s="2">
        <v>165102.3063</v>
      </c>
      <c r="C2356" t="s">
        <v>511</v>
      </c>
      <c r="D2356" t="s">
        <v>440</v>
      </c>
      <c r="E2356" t="s">
        <v>431</v>
      </c>
      <c r="F2356" t="s">
        <v>441</v>
      </c>
      <c r="G2356" t="s">
        <v>432</v>
      </c>
      <c r="H2356" t="s">
        <v>433</v>
      </c>
      <c r="I2356" t="s">
        <v>434</v>
      </c>
      <c r="J2356" t="s">
        <v>442</v>
      </c>
      <c r="K2356" t="s">
        <v>444</v>
      </c>
    </row>
    <row r="2357" spans="1:11">
      <c r="A2357" t="s">
        <v>496</v>
      </c>
      <c r="B2357" s="2">
        <v>275170.51049999997</v>
      </c>
      <c r="C2357" t="s">
        <v>511</v>
      </c>
      <c r="D2357" t="s">
        <v>440</v>
      </c>
      <c r="E2357" t="s">
        <v>431</v>
      </c>
      <c r="F2357" t="s">
        <v>441</v>
      </c>
      <c r="G2357" t="s">
        <v>432</v>
      </c>
      <c r="H2357" t="s">
        <v>433</v>
      </c>
      <c r="I2357" t="s">
        <v>434</v>
      </c>
      <c r="J2357" t="s">
        <v>442</v>
      </c>
      <c r="K2357" t="s">
        <v>584</v>
      </c>
    </row>
    <row r="2358" spans="1:11">
      <c r="A2358" t="s">
        <v>496</v>
      </c>
      <c r="B2358" s="2">
        <v>6.5918000000000001</v>
      </c>
      <c r="C2358" t="s">
        <v>477</v>
      </c>
      <c r="D2358" t="s">
        <v>451</v>
      </c>
      <c r="E2358" t="s">
        <v>431</v>
      </c>
      <c r="F2358" t="s">
        <v>381</v>
      </c>
      <c r="G2358" t="s">
        <v>432</v>
      </c>
      <c r="H2358" t="s">
        <v>433</v>
      </c>
      <c r="I2358" t="s">
        <v>434</v>
      </c>
      <c r="J2358" t="s">
        <v>435</v>
      </c>
    </row>
    <row r="2359" spans="1:11">
      <c r="A2359" t="s">
        <v>496</v>
      </c>
      <c r="B2359" s="2">
        <v>40890.203000000001</v>
      </c>
      <c r="C2359" t="s">
        <v>477</v>
      </c>
      <c r="D2359" t="s">
        <v>451</v>
      </c>
      <c r="E2359" t="s">
        <v>431</v>
      </c>
      <c r="F2359" t="s">
        <v>381</v>
      </c>
      <c r="G2359" t="s">
        <v>432</v>
      </c>
      <c r="H2359" t="s">
        <v>433</v>
      </c>
      <c r="I2359" t="s">
        <v>434</v>
      </c>
      <c r="J2359" t="s">
        <v>442</v>
      </c>
      <c r="K2359" t="s">
        <v>443</v>
      </c>
    </row>
    <row r="2360" spans="1:11">
      <c r="A2360" t="s">
        <v>496</v>
      </c>
      <c r="B2360" s="2">
        <v>85994.086299999995</v>
      </c>
      <c r="C2360" t="s">
        <v>477</v>
      </c>
      <c r="D2360" t="s">
        <v>451</v>
      </c>
      <c r="E2360" t="s">
        <v>431</v>
      </c>
      <c r="F2360" t="s">
        <v>381</v>
      </c>
      <c r="G2360" t="s">
        <v>432</v>
      </c>
      <c r="H2360" t="s">
        <v>433</v>
      </c>
      <c r="I2360" t="s">
        <v>434</v>
      </c>
      <c r="J2360" t="s">
        <v>442</v>
      </c>
      <c r="K2360" t="s">
        <v>444</v>
      </c>
    </row>
    <row r="2361" spans="1:11">
      <c r="A2361" t="s">
        <v>496</v>
      </c>
      <c r="B2361" s="2">
        <v>0</v>
      </c>
      <c r="C2361" t="s">
        <v>448</v>
      </c>
      <c r="D2361" t="s">
        <v>430</v>
      </c>
      <c r="E2361" t="s">
        <v>431</v>
      </c>
      <c r="F2361" t="s">
        <v>430</v>
      </c>
      <c r="G2361" t="s">
        <v>432</v>
      </c>
      <c r="H2361" t="s">
        <v>433</v>
      </c>
      <c r="I2361" t="s">
        <v>434</v>
      </c>
      <c r="J2361" t="s">
        <v>435</v>
      </c>
    </row>
    <row r="2362" spans="1:11">
      <c r="A2362" t="s">
        <v>496</v>
      </c>
      <c r="B2362" s="2">
        <v>0</v>
      </c>
      <c r="C2362" t="s">
        <v>446</v>
      </c>
      <c r="D2362" t="s">
        <v>458</v>
      </c>
      <c r="E2362" t="s">
        <v>431</v>
      </c>
      <c r="F2362" t="s">
        <v>458</v>
      </c>
      <c r="G2362" t="s">
        <v>432</v>
      </c>
      <c r="H2362" t="s">
        <v>433</v>
      </c>
      <c r="I2362" t="s">
        <v>434</v>
      </c>
      <c r="J2362" t="s">
        <v>435</v>
      </c>
    </row>
    <row r="2363" spans="1:11">
      <c r="A2363" t="s">
        <v>496</v>
      </c>
      <c r="B2363" s="2">
        <v>0</v>
      </c>
      <c r="C2363" t="s">
        <v>445</v>
      </c>
      <c r="D2363" t="s">
        <v>458</v>
      </c>
      <c r="E2363" t="s">
        <v>431</v>
      </c>
      <c r="F2363" t="s">
        <v>458</v>
      </c>
      <c r="G2363" t="s">
        <v>432</v>
      </c>
      <c r="H2363" t="s">
        <v>433</v>
      </c>
      <c r="I2363" t="s">
        <v>434</v>
      </c>
      <c r="J2363" t="s">
        <v>435</v>
      </c>
    </row>
    <row r="2364" spans="1:11">
      <c r="A2364" t="s">
        <v>496</v>
      </c>
      <c r="B2364" s="2">
        <v>2.9600000000000001E-2</v>
      </c>
      <c r="C2364" t="s">
        <v>436</v>
      </c>
      <c r="D2364" t="s">
        <v>478</v>
      </c>
      <c r="E2364" t="s">
        <v>431</v>
      </c>
      <c r="F2364" t="s">
        <v>478</v>
      </c>
      <c r="G2364" t="s">
        <v>432</v>
      </c>
      <c r="H2364" t="s">
        <v>433</v>
      </c>
      <c r="I2364" t="s">
        <v>434</v>
      </c>
      <c r="J2364" t="s">
        <v>435</v>
      </c>
    </row>
    <row r="2365" spans="1:11">
      <c r="A2365" t="s">
        <v>496</v>
      </c>
      <c r="B2365" s="2">
        <v>7.4448999999999996</v>
      </c>
      <c r="C2365" t="s">
        <v>465</v>
      </c>
      <c r="D2365" t="s">
        <v>451</v>
      </c>
      <c r="E2365" t="s">
        <v>431</v>
      </c>
      <c r="F2365" t="s">
        <v>381</v>
      </c>
      <c r="G2365" t="s">
        <v>432</v>
      </c>
      <c r="H2365" t="s">
        <v>433</v>
      </c>
      <c r="I2365" t="s">
        <v>434</v>
      </c>
      <c r="J2365" t="s">
        <v>435</v>
      </c>
    </row>
    <row r="2366" spans="1:11">
      <c r="A2366" t="s">
        <v>496</v>
      </c>
      <c r="B2366" s="2">
        <v>46182.535000000003</v>
      </c>
      <c r="C2366" t="s">
        <v>465</v>
      </c>
      <c r="D2366" t="s">
        <v>451</v>
      </c>
      <c r="E2366" t="s">
        <v>431</v>
      </c>
      <c r="F2366" t="s">
        <v>381</v>
      </c>
      <c r="G2366" t="s">
        <v>432</v>
      </c>
      <c r="H2366" t="s">
        <v>433</v>
      </c>
      <c r="I2366" t="s">
        <v>434</v>
      </c>
      <c r="J2366" t="s">
        <v>442</v>
      </c>
      <c r="K2366" t="s">
        <v>443</v>
      </c>
    </row>
    <row r="2367" spans="1:11">
      <c r="A2367" t="s">
        <v>496</v>
      </c>
      <c r="B2367" s="2">
        <v>97123.595499999996</v>
      </c>
      <c r="C2367" t="s">
        <v>465</v>
      </c>
      <c r="D2367" t="s">
        <v>451</v>
      </c>
      <c r="E2367" t="s">
        <v>431</v>
      </c>
      <c r="F2367" t="s">
        <v>381</v>
      </c>
      <c r="G2367" t="s">
        <v>432</v>
      </c>
      <c r="H2367" t="s">
        <v>433</v>
      </c>
      <c r="I2367" t="s">
        <v>434</v>
      </c>
      <c r="J2367" t="s">
        <v>442</v>
      </c>
      <c r="K2367" t="s">
        <v>444</v>
      </c>
    </row>
    <row r="2368" spans="1:11">
      <c r="A2368" t="s">
        <v>496</v>
      </c>
      <c r="B2368" s="2">
        <v>7.9953000000000003</v>
      </c>
      <c r="C2368" t="s">
        <v>479</v>
      </c>
      <c r="D2368" t="s">
        <v>447</v>
      </c>
      <c r="E2368" t="s">
        <v>431</v>
      </c>
      <c r="F2368" t="s">
        <v>12</v>
      </c>
      <c r="G2368" t="s">
        <v>432</v>
      </c>
      <c r="H2368" t="s">
        <v>433</v>
      </c>
      <c r="I2368" t="s">
        <v>434</v>
      </c>
      <c r="J2368" t="s">
        <v>435</v>
      </c>
    </row>
    <row r="2369" spans="1:11">
      <c r="A2369" t="s">
        <v>496</v>
      </c>
      <c r="B2369" s="2">
        <v>49636.112800000003</v>
      </c>
      <c r="C2369" t="s">
        <v>479</v>
      </c>
      <c r="D2369" t="s">
        <v>447</v>
      </c>
      <c r="E2369" t="s">
        <v>431</v>
      </c>
      <c r="F2369" t="s">
        <v>12</v>
      </c>
      <c r="G2369" t="s">
        <v>432</v>
      </c>
      <c r="H2369" t="s">
        <v>433</v>
      </c>
      <c r="I2369" t="s">
        <v>434</v>
      </c>
      <c r="J2369" t="s">
        <v>442</v>
      </c>
      <c r="K2369" t="s">
        <v>443</v>
      </c>
    </row>
    <row r="2370" spans="1:11">
      <c r="A2370" t="s">
        <v>496</v>
      </c>
      <c r="B2370" s="2">
        <v>104600.8279</v>
      </c>
      <c r="C2370" t="s">
        <v>479</v>
      </c>
      <c r="D2370" t="s">
        <v>447</v>
      </c>
      <c r="E2370" t="s">
        <v>431</v>
      </c>
      <c r="F2370" t="s">
        <v>12</v>
      </c>
      <c r="G2370" t="s">
        <v>432</v>
      </c>
      <c r="H2370" t="s">
        <v>433</v>
      </c>
      <c r="I2370" t="s">
        <v>434</v>
      </c>
      <c r="J2370" t="s">
        <v>442</v>
      </c>
      <c r="K2370" t="s">
        <v>444</v>
      </c>
    </row>
    <row r="2371" spans="1:11">
      <c r="A2371" t="s">
        <v>496</v>
      </c>
      <c r="B2371" s="2">
        <v>174334.7132</v>
      </c>
      <c r="C2371" t="s">
        <v>479</v>
      </c>
      <c r="D2371" t="s">
        <v>447</v>
      </c>
      <c r="E2371" t="s">
        <v>431</v>
      </c>
      <c r="F2371" t="s">
        <v>12</v>
      </c>
      <c r="G2371" t="s">
        <v>432</v>
      </c>
      <c r="H2371" t="s">
        <v>433</v>
      </c>
      <c r="I2371" t="s">
        <v>434</v>
      </c>
      <c r="J2371" t="s">
        <v>442</v>
      </c>
      <c r="K2371" t="s">
        <v>584</v>
      </c>
    </row>
    <row r="2372" spans="1:11">
      <c r="A2372" t="s">
        <v>496</v>
      </c>
      <c r="B2372" s="2">
        <v>0</v>
      </c>
      <c r="C2372" t="s">
        <v>479</v>
      </c>
      <c r="D2372" t="s">
        <v>458</v>
      </c>
      <c r="E2372" t="s">
        <v>431</v>
      </c>
      <c r="F2372" t="s">
        <v>458</v>
      </c>
      <c r="G2372" t="s">
        <v>432</v>
      </c>
      <c r="H2372" t="s">
        <v>433</v>
      </c>
      <c r="I2372" t="s">
        <v>434</v>
      </c>
      <c r="J2372" t="s">
        <v>435</v>
      </c>
    </row>
    <row r="2373" spans="1:11">
      <c r="A2373" t="s">
        <v>496</v>
      </c>
      <c r="B2373" s="2">
        <v>11.4962</v>
      </c>
      <c r="C2373" t="s">
        <v>429</v>
      </c>
      <c r="D2373" t="s">
        <v>440</v>
      </c>
      <c r="E2373" t="s">
        <v>431</v>
      </c>
      <c r="F2373" t="s">
        <v>441</v>
      </c>
      <c r="G2373" t="s">
        <v>432</v>
      </c>
      <c r="H2373" t="s">
        <v>433</v>
      </c>
      <c r="I2373" t="s">
        <v>434</v>
      </c>
      <c r="J2373" t="s">
        <v>435</v>
      </c>
    </row>
    <row r="2374" spans="1:11">
      <c r="A2374" t="s">
        <v>496</v>
      </c>
      <c r="B2374" s="2">
        <v>71473.289999999994</v>
      </c>
      <c r="C2374" t="s">
        <v>429</v>
      </c>
      <c r="D2374" t="s">
        <v>440</v>
      </c>
      <c r="E2374" t="s">
        <v>431</v>
      </c>
      <c r="F2374" t="s">
        <v>441</v>
      </c>
      <c r="G2374" t="s">
        <v>432</v>
      </c>
      <c r="H2374" t="s">
        <v>433</v>
      </c>
      <c r="I2374" t="s">
        <v>434</v>
      </c>
      <c r="J2374" t="s">
        <v>442</v>
      </c>
      <c r="K2374" t="s">
        <v>443</v>
      </c>
    </row>
    <row r="2375" spans="1:11">
      <c r="A2375" t="s">
        <v>496</v>
      </c>
      <c r="B2375" s="2">
        <v>150248.76800000001</v>
      </c>
      <c r="C2375" t="s">
        <v>429</v>
      </c>
      <c r="D2375" t="s">
        <v>440</v>
      </c>
      <c r="E2375" t="s">
        <v>431</v>
      </c>
      <c r="F2375" t="s">
        <v>441</v>
      </c>
      <c r="G2375" t="s">
        <v>432</v>
      </c>
      <c r="H2375" t="s">
        <v>433</v>
      </c>
      <c r="I2375" t="s">
        <v>434</v>
      </c>
      <c r="J2375" t="s">
        <v>442</v>
      </c>
      <c r="K2375" t="s">
        <v>444</v>
      </c>
    </row>
    <row r="2376" spans="1:11">
      <c r="A2376" t="s">
        <v>496</v>
      </c>
      <c r="B2376" s="2">
        <v>250415.139</v>
      </c>
      <c r="C2376" t="s">
        <v>429</v>
      </c>
      <c r="D2376" t="s">
        <v>440</v>
      </c>
      <c r="E2376" t="s">
        <v>431</v>
      </c>
      <c r="F2376" t="s">
        <v>441</v>
      </c>
      <c r="G2376" t="s">
        <v>432</v>
      </c>
      <c r="H2376" t="s">
        <v>433</v>
      </c>
      <c r="I2376" t="s">
        <v>434</v>
      </c>
      <c r="J2376" t="s">
        <v>442</v>
      </c>
      <c r="K2376" t="s">
        <v>584</v>
      </c>
    </row>
    <row r="2377" spans="1:11">
      <c r="A2377" t="s">
        <v>496</v>
      </c>
      <c r="B2377" s="2">
        <v>0</v>
      </c>
      <c r="C2377" t="s">
        <v>454</v>
      </c>
      <c r="D2377" t="s">
        <v>458</v>
      </c>
      <c r="E2377" t="s">
        <v>431</v>
      </c>
      <c r="F2377" t="s">
        <v>458</v>
      </c>
      <c r="G2377" t="s">
        <v>432</v>
      </c>
      <c r="H2377" t="s">
        <v>433</v>
      </c>
      <c r="I2377" t="s">
        <v>434</v>
      </c>
      <c r="J2377" t="s">
        <v>435</v>
      </c>
    </row>
    <row r="2378" spans="1:11">
      <c r="A2378" t="s">
        <v>496</v>
      </c>
      <c r="B2378" s="2">
        <v>7.7351000000000001</v>
      </c>
      <c r="C2378" t="s">
        <v>476</v>
      </c>
      <c r="D2378" t="s">
        <v>451</v>
      </c>
      <c r="E2378" t="s">
        <v>431</v>
      </c>
      <c r="F2378" t="s">
        <v>381</v>
      </c>
      <c r="G2378" t="s">
        <v>432</v>
      </c>
      <c r="H2378" t="s">
        <v>433</v>
      </c>
      <c r="I2378" t="s">
        <v>434</v>
      </c>
      <c r="J2378" t="s">
        <v>435</v>
      </c>
    </row>
    <row r="2379" spans="1:11">
      <c r="A2379" t="s">
        <v>496</v>
      </c>
      <c r="B2379" s="2">
        <v>47659.373200000002</v>
      </c>
      <c r="C2379" t="s">
        <v>476</v>
      </c>
      <c r="D2379" t="s">
        <v>451</v>
      </c>
      <c r="E2379" t="s">
        <v>431</v>
      </c>
      <c r="F2379" t="s">
        <v>381</v>
      </c>
      <c r="G2379" t="s">
        <v>432</v>
      </c>
      <c r="H2379" t="s">
        <v>433</v>
      </c>
      <c r="I2379" t="s">
        <v>434</v>
      </c>
      <c r="J2379" t="s">
        <v>442</v>
      </c>
      <c r="K2379" t="s">
        <v>443</v>
      </c>
    </row>
    <row r="2380" spans="1:11">
      <c r="A2380" t="s">
        <v>496</v>
      </c>
      <c r="B2380" s="2">
        <v>100499.113</v>
      </c>
      <c r="C2380" t="s">
        <v>476</v>
      </c>
      <c r="D2380" t="s">
        <v>451</v>
      </c>
      <c r="E2380" t="s">
        <v>431</v>
      </c>
      <c r="F2380" t="s">
        <v>381</v>
      </c>
      <c r="G2380" t="s">
        <v>432</v>
      </c>
      <c r="H2380" t="s">
        <v>433</v>
      </c>
      <c r="I2380" t="s">
        <v>434</v>
      </c>
      <c r="J2380" t="s">
        <v>442</v>
      </c>
      <c r="K2380" t="s">
        <v>444</v>
      </c>
    </row>
    <row r="2381" spans="1:11">
      <c r="A2381" t="s">
        <v>496</v>
      </c>
      <c r="B2381" s="2">
        <v>0</v>
      </c>
      <c r="C2381" t="s">
        <v>464</v>
      </c>
      <c r="D2381" t="s">
        <v>458</v>
      </c>
      <c r="E2381" t="s">
        <v>431</v>
      </c>
      <c r="F2381" t="s">
        <v>458</v>
      </c>
      <c r="G2381" t="s">
        <v>432</v>
      </c>
      <c r="H2381" t="s">
        <v>433</v>
      </c>
      <c r="I2381" t="s">
        <v>434</v>
      </c>
      <c r="J2381" t="s">
        <v>435</v>
      </c>
    </row>
    <row r="2382" spans="1:11">
      <c r="A2382" t="s">
        <v>496</v>
      </c>
      <c r="B2382" s="2">
        <v>13.4831</v>
      </c>
      <c r="C2382" t="s">
        <v>455</v>
      </c>
      <c r="D2382" t="s">
        <v>447</v>
      </c>
      <c r="E2382" t="s">
        <v>431</v>
      </c>
      <c r="F2382" t="s">
        <v>12</v>
      </c>
      <c r="G2382" t="s">
        <v>432</v>
      </c>
      <c r="H2382" t="s">
        <v>433</v>
      </c>
      <c r="I2382" t="s">
        <v>434</v>
      </c>
      <c r="J2382" t="s">
        <v>435</v>
      </c>
    </row>
    <row r="2383" spans="1:11">
      <c r="A2383" t="s">
        <v>496</v>
      </c>
      <c r="B2383" s="2">
        <v>83585.255300000004</v>
      </c>
      <c r="C2383" t="s">
        <v>455</v>
      </c>
      <c r="D2383" t="s">
        <v>447</v>
      </c>
      <c r="E2383" t="s">
        <v>431</v>
      </c>
      <c r="F2383" t="s">
        <v>12</v>
      </c>
      <c r="G2383" t="s">
        <v>432</v>
      </c>
      <c r="H2383" t="s">
        <v>433</v>
      </c>
      <c r="I2383" t="s">
        <v>434</v>
      </c>
      <c r="J2383" t="s">
        <v>442</v>
      </c>
      <c r="K2383" t="s">
        <v>443</v>
      </c>
    </row>
    <row r="2384" spans="1:11">
      <c r="A2384" t="s">
        <v>496</v>
      </c>
      <c r="B2384" s="2">
        <v>176028.38560000001</v>
      </c>
      <c r="C2384" t="s">
        <v>455</v>
      </c>
      <c r="D2384" t="s">
        <v>447</v>
      </c>
      <c r="E2384" t="s">
        <v>431</v>
      </c>
      <c r="F2384" t="s">
        <v>12</v>
      </c>
      <c r="G2384" t="s">
        <v>432</v>
      </c>
      <c r="H2384" t="s">
        <v>433</v>
      </c>
      <c r="I2384" t="s">
        <v>434</v>
      </c>
      <c r="J2384" t="s">
        <v>442</v>
      </c>
      <c r="K2384" t="s">
        <v>444</v>
      </c>
    </row>
    <row r="2385" spans="1:11">
      <c r="A2385" t="s">
        <v>496</v>
      </c>
      <c r="B2385" s="2">
        <v>293380.64260000002</v>
      </c>
      <c r="C2385" t="s">
        <v>455</v>
      </c>
      <c r="D2385" t="s">
        <v>447</v>
      </c>
      <c r="E2385" t="s">
        <v>431</v>
      </c>
      <c r="F2385" t="s">
        <v>12</v>
      </c>
      <c r="G2385" t="s">
        <v>432</v>
      </c>
      <c r="H2385" t="s">
        <v>433</v>
      </c>
      <c r="I2385" t="s">
        <v>434</v>
      </c>
      <c r="J2385" t="s">
        <v>442</v>
      </c>
      <c r="K2385" t="s">
        <v>584</v>
      </c>
    </row>
    <row r="2386" spans="1:11">
      <c r="A2386" t="s">
        <v>496</v>
      </c>
      <c r="B2386" s="2">
        <v>0</v>
      </c>
      <c r="C2386" t="s">
        <v>471</v>
      </c>
      <c r="D2386" t="s">
        <v>430</v>
      </c>
      <c r="E2386" t="s">
        <v>431</v>
      </c>
      <c r="F2386" t="s">
        <v>430</v>
      </c>
      <c r="G2386" t="s">
        <v>432</v>
      </c>
      <c r="H2386" t="s">
        <v>433</v>
      </c>
      <c r="I2386" t="s">
        <v>434</v>
      </c>
      <c r="J2386" t="s">
        <v>435</v>
      </c>
    </row>
    <row r="2387" spans="1:11">
      <c r="A2387" t="s">
        <v>496</v>
      </c>
      <c r="B2387" s="2">
        <v>0</v>
      </c>
      <c r="C2387" t="s">
        <v>477</v>
      </c>
      <c r="D2387" t="s">
        <v>458</v>
      </c>
      <c r="E2387" t="s">
        <v>431</v>
      </c>
      <c r="F2387" t="s">
        <v>458</v>
      </c>
      <c r="G2387" t="s">
        <v>432</v>
      </c>
      <c r="H2387" t="s">
        <v>433</v>
      </c>
      <c r="I2387" t="s">
        <v>434</v>
      </c>
      <c r="J2387" t="s">
        <v>435</v>
      </c>
    </row>
    <row r="2388" spans="1:11">
      <c r="A2388" t="s">
        <v>496</v>
      </c>
      <c r="B2388" s="2">
        <v>19.381</v>
      </c>
      <c r="C2388" t="s">
        <v>455</v>
      </c>
      <c r="D2388" t="s">
        <v>440</v>
      </c>
      <c r="E2388" t="s">
        <v>431</v>
      </c>
      <c r="F2388" t="s">
        <v>441</v>
      </c>
      <c r="G2388" t="s">
        <v>432</v>
      </c>
      <c r="H2388" t="s">
        <v>433</v>
      </c>
      <c r="I2388" t="s">
        <v>434</v>
      </c>
      <c r="J2388" t="s">
        <v>435</v>
      </c>
    </row>
    <row r="2389" spans="1:11">
      <c r="A2389" t="s">
        <v>496</v>
      </c>
      <c r="B2389" s="2">
        <v>120475.4583</v>
      </c>
      <c r="C2389" t="s">
        <v>455</v>
      </c>
      <c r="D2389" t="s">
        <v>440</v>
      </c>
      <c r="E2389" t="s">
        <v>431</v>
      </c>
      <c r="F2389" t="s">
        <v>441</v>
      </c>
      <c r="G2389" t="s">
        <v>432</v>
      </c>
      <c r="H2389" t="s">
        <v>433</v>
      </c>
      <c r="I2389" t="s">
        <v>434</v>
      </c>
      <c r="J2389" t="s">
        <v>442</v>
      </c>
      <c r="K2389" t="s">
        <v>443</v>
      </c>
    </row>
    <row r="2390" spans="1:11">
      <c r="A2390" t="s">
        <v>496</v>
      </c>
      <c r="B2390" s="2">
        <v>253259.21549999999</v>
      </c>
      <c r="C2390" t="s">
        <v>455</v>
      </c>
      <c r="D2390" t="s">
        <v>440</v>
      </c>
      <c r="E2390" t="s">
        <v>431</v>
      </c>
      <c r="F2390" t="s">
        <v>441</v>
      </c>
      <c r="G2390" t="s">
        <v>432</v>
      </c>
      <c r="H2390" t="s">
        <v>433</v>
      </c>
      <c r="I2390" t="s">
        <v>434</v>
      </c>
      <c r="J2390" t="s">
        <v>442</v>
      </c>
      <c r="K2390" t="s">
        <v>444</v>
      </c>
    </row>
    <row r="2391" spans="1:11">
      <c r="A2391" t="s">
        <v>496</v>
      </c>
      <c r="B2391" s="2">
        <v>422098.95529999997</v>
      </c>
      <c r="C2391" t="s">
        <v>455</v>
      </c>
      <c r="D2391" t="s">
        <v>440</v>
      </c>
      <c r="E2391" t="s">
        <v>431</v>
      </c>
      <c r="F2391" t="s">
        <v>441</v>
      </c>
      <c r="G2391" t="s">
        <v>432</v>
      </c>
      <c r="H2391" t="s">
        <v>433</v>
      </c>
      <c r="I2391" t="s">
        <v>434</v>
      </c>
      <c r="J2391" t="s">
        <v>442</v>
      </c>
      <c r="K2391" t="s">
        <v>584</v>
      </c>
    </row>
    <row r="2392" spans="1:11">
      <c r="A2392" t="s">
        <v>496</v>
      </c>
      <c r="B2392" s="2">
        <v>8.6890999999999998</v>
      </c>
      <c r="C2392" t="s">
        <v>445</v>
      </c>
      <c r="D2392" t="s">
        <v>447</v>
      </c>
      <c r="E2392" t="s">
        <v>431</v>
      </c>
      <c r="F2392" t="s">
        <v>12</v>
      </c>
      <c r="G2392" t="s">
        <v>432</v>
      </c>
      <c r="H2392" t="s">
        <v>433</v>
      </c>
      <c r="I2392" t="s">
        <v>434</v>
      </c>
      <c r="J2392" t="s">
        <v>435</v>
      </c>
    </row>
    <row r="2393" spans="1:11">
      <c r="A2393" t="s">
        <v>496</v>
      </c>
      <c r="B2393" s="2">
        <v>53945.200100000002</v>
      </c>
      <c r="C2393" t="s">
        <v>445</v>
      </c>
      <c r="D2393" t="s">
        <v>447</v>
      </c>
      <c r="E2393" t="s">
        <v>431</v>
      </c>
      <c r="F2393" t="s">
        <v>12</v>
      </c>
      <c r="G2393" t="s">
        <v>432</v>
      </c>
      <c r="H2393" t="s">
        <v>433</v>
      </c>
      <c r="I2393" t="s">
        <v>434</v>
      </c>
      <c r="J2393" t="s">
        <v>442</v>
      </c>
      <c r="K2393" t="s">
        <v>443</v>
      </c>
    </row>
    <row r="2394" spans="1:11">
      <c r="A2394" t="s">
        <v>496</v>
      </c>
      <c r="B2394" s="2">
        <v>113553.32150000001</v>
      </c>
      <c r="C2394" t="s">
        <v>445</v>
      </c>
      <c r="D2394" t="s">
        <v>447</v>
      </c>
      <c r="E2394" t="s">
        <v>431</v>
      </c>
      <c r="F2394" t="s">
        <v>12</v>
      </c>
      <c r="G2394" t="s">
        <v>432</v>
      </c>
      <c r="H2394" t="s">
        <v>433</v>
      </c>
      <c r="I2394" t="s">
        <v>434</v>
      </c>
      <c r="J2394" t="s">
        <v>442</v>
      </c>
      <c r="K2394" t="s">
        <v>444</v>
      </c>
    </row>
    <row r="2395" spans="1:11">
      <c r="A2395" t="s">
        <v>496</v>
      </c>
      <c r="B2395" s="2">
        <v>189255.27299999999</v>
      </c>
      <c r="C2395" t="s">
        <v>445</v>
      </c>
      <c r="D2395" t="s">
        <v>447</v>
      </c>
      <c r="E2395" t="s">
        <v>431</v>
      </c>
      <c r="F2395" t="s">
        <v>12</v>
      </c>
      <c r="G2395" t="s">
        <v>432</v>
      </c>
      <c r="H2395" t="s">
        <v>433</v>
      </c>
      <c r="I2395" t="s">
        <v>434</v>
      </c>
      <c r="J2395" t="s">
        <v>442</v>
      </c>
      <c r="K2395" t="s">
        <v>584</v>
      </c>
    </row>
    <row r="2396" spans="1:11">
      <c r="A2396" t="s">
        <v>496</v>
      </c>
      <c r="B2396" s="2">
        <v>0</v>
      </c>
      <c r="C2396" t="s">
        <v>465</v>
      </c>
      <c r="D2396" t="s">
        <v>439</v>
      </c>
      <c r="E2396" t="s">
        <v>431</v>
      </c>
      <c r="F2396" t="s">
        <v>439</v>
      </c>
      <c r="G2396" t="s">
        <v>432</v>
      </c>
      <c r="H2396" t="s">
        <v>433</v>
      </c>
      <c r="I2396" t="s">
        <v>434</v>
      </c>
      <c r="J2396" t="s">
        <v>435</v>
      </c>
    </row>
    <row r="2397" spans="1:11">
      <c r="A2397" t="s">
        <v>496</v>
      </c>
      <c r="B2397" s="2">
        <v>7.6482999999999999</v>
      </c>
      <c r="C2397" t="s">
        <v>480</v>
      </c>
      <c r="D2397" t="s">
        <v>451</v>
      </c>
      <c r="E2397" t="s">
        <v>431</v>
      </c>
      <c r="F2397" t="s">
        <v>381</v>
      </c>
      <c r="G2397" t="s">
        <v>432</v>
      </c>
      <c r="H2397" t="s">
        <v>433</v>
      </c>
      <c r="I2397" t="s">
        <v>434</v>
      </c>
      <c r="J2397" t="s">
        <v>435</v>
      </c>
    </row>
    <row r="2398" spans="1:11">
      <c r="A2398" t="s">
        <v>496</v>
      </c>
      <c r="B2398" s="2">
        <v>47521.387699999999</v>
      </c>
      <c r="C2398" t="s">
        <v>480</v>
      </c>
      <c r="D2398" t="s">
        <v>451</v>
      </c>
      <c r="E2398" t="s">
        <v>431</v>
      </c>
      <c r="F2398" t="s">
        <v>381</v>
      </c>
      <c r="G2398" t="s">
        <v>432</v>
      </c>
      <c r="H2398" t="s">
        <v>433</v>
      </c>
      <c r="I2398" t="s">
        <v>434</v>
      </c>
      <c r="J2398" t="s">
        <v>442</v>
      </c>
      <c r="K2398" t="s">
        <v>443</v>
      </c>
    </row>
    <row r="2399" spans="1:11">
      <c r="A2399" t="s">
        <v>496</v>
      </c>
      <c r="B2399" s="2">
        <v>99877.784299999999</v>
      </c>
      <c r="C2399" t="s">
        <v>480</v>
      </c>
      <c r="D2399" t="s">
        <v>451</v>
      </c>
      <c r="E2399" t="s">
        <v>431</v>
      </c>
      <c r="F2399" t="s">
        <v>381</v>
      </c>
      <c r="G2399" t="s">
        <v>432</v>
      </c>
      <c r="H2399" t="s">
        <v>433</v>
      </c>
      <c r="I2399" t="s">
        <v>434</v>
      </c>
      <c r="J2399" t="s">
        <v>442</v>
      </c>
      <c r="K2399" t="s">
        <v>444</v>
      </c>
    </row>
    <row r="2400" spans="1:11">
      <c r="A2400" t="s">
        <v>496</v>
      </c>
      <c r="B2400" s="2">
        <v>0</v>
      </c>
      <c r="C2400" t="s">
        <v>50</v>
      </c>
      <c r="D2400" t="s">
        <v>470</v>
      </c>
      <c r="E2400" t="s">
        <v>431</v>
      </c>
      <c r="F2400" t="s">
        <v>470</v>
      </c>
      <c r="G2400" t="s">
        <v>432</v>
      </c>
      <c r="H2400" t="s">
        <v>433</v>
      </c>
      <c r="I2400" t="s">
        <v>434</v>
      </c>
      <c r="J2400" t="s">
        <v>435</v>
      </c>
    </row>
    <row r="2401" spans="1:11">
      <c r="A2401" t="s">
        <v>496</v>
      </c>
      <c r="B2401" s="2">
        <v>12.0954</v>
      </c>
      <c r="C2401" t="s">
        <v>463</v>
      </c>
      <c r="D2401" t="s">
        <v>440</v>
      </c>
      <c r="E2401" t="s">
        <v>431</v>
      </c>
      <c r="F2401" t="s">
        <v>441</v>
      </c>
      <c r="G2401" t="s">
        <v>432</v>
      </c>
      <c r="H2401" t="s">
        <v>433</v>
      </c>
      <c r="I2401" t="s">
        <v>434</v>
      </c>
      <c r="J2401" t="s">
        <v>435</v>
      </c>
    </row>
    <row r="2402" spans="1:11">
      <c r="A2402" t="s">
        <v>496</v>
      </c>
      <c r="B2402" s="2">
        <v>75176.03</v>
      </c>
      <c r="C2402" t="s">
        <v>463</v>
      </c>
      <c r="D2402" t="s">
        <v>440</v>
      </c>
      <c r="E2402" t="s">
        <v>431</v>
      </c>
      <c r="F2402" t="s">
        <v>441</v>
      </c>
      <c r="G2402" t="s">
        <v>432</v>
      </c>
      <c r="H2402" t="s">
        <v>433</v>
      </c>
      <c r="I2402" t="s">
        <v>434</v>
      </c>
      <c r="J2402" t="s">
        <v>442</v>
      </c>
      <c r="K2402" t="s">
        <v>443</v>
      </c>
    </row>
    <row r="2403" spans="1:11">
      <c r="A2403" t="s">
        <v>496</v>
      </c>
      <c r="B2403" s="2">
        <v>158149.4185</v>
      </c>
      <c r="C2403" t="s">
        <v>463</v>
      </c>
      <c r="D2403" t="s">
        <v>440</v>
      </c>
      <c r="E2403" t="s">
        <v>431</v>
      </c>
      <c r="F2403" t="s">
        <v>441</v>
      </c>
      <c r="G2403" t="s">
        <v>432</v>
      </c>
      <c r="H2403" t="s">
        <v>433</v>
      </c>
      <c r="I2403" t="s">
        <v>434</v>
      </c>
      <c r="J2403" t="s">
        <v>442</v>
      </c>
      <c r="K2403" t="s">
        <v>444</v>
      </c>
    </row>
    <row r="2404" spans="1:11">
      <c r="A2404" t="s">
        <v>496</v>
      </c>
      <c r="B2404" s="2">
        <v>263380.24839999998</v>
      </c>
      <c r="C2404" t="s">
        <v>463</v>
      </c>
      <c r="D2404" t="s">
        <v>440</v>
      </c>
      <c r="E2404" t="s">
        <v>431</v>
      </c>
      <c r="F2404" t="s">
        <v>441</v>
      </c>
      <c r="G2404" t="s">
        <v>432</v>
      </c>
      <c r="H2404" t="s">
        <v>433</v>
      </c>
      <c r="I2404" t="s">
        <v>434</v>
      </c>
      <c r="J2404" t="s">
        <v>442</v>
      </c>
      <c r="K2404" t="s">
        <v>584</v>
      </c>
    </row>
    <row r="2405" spans="1:11">
      <c r="A2405" t="s">
        <v>496</v>
      </c>
      <c r="B2405" s="2">
        <v>0</v>
      </c>
      <c r="C2405" t="s">
        <v>463</v>
      </c>
      <c r="D2405" t="s">
        <v>439</v>
      </c>
      <c r="E2405" t="s">
        <v>431</v>
      </c>
      <c r="F2405" t="s">
        <v>439</v>
      </c>
      <c r="G2405" t="s">
        <v>432</v>
      </c>
      <c r="H2405" t="s">
        <v>433</v>
      </c>
      <c r="I2405" t="s">
        <v>434</v>
      </c>
      <c r="J2405" t="s">
        <v>435</v>
      </c>
    </row>
    <row r="2406" spans="1:11">
      <c r="A2406" t="s">
        <v>496</v>
      </c>
      <c r="B2406" s="2">
        <v>0</v>
      </c>
      <c r="C2406" t="s">
        <v>477</v>
      </c>
      <c r="D2406" t="s">
        <v>439</v>
      </c>
      <c r="E2406" t="s">
        <v>431</v>
      </c>
      <c r="F2406" t="s">
        <v>439</v>
      </c>
      <c r="G2406" t="s">
        <v>432</v>
      </c>
      <c r="H2406" t="s">
        <v>433</v>
      </c>
      <c r="I2406" t="s">
        <v>434</v>
      </c>
      <c r="J2406" t="s">
        <v>435</v>
      </c>
    </row>
    <row r="2407" spans="1:11">
      <c r="A2407" t="s">
        <v>496</v>
      </c>
      <c r="B2407" s="2">
        <v>7.5837000000000003</v>
      </c>
      <c r="C2407" t="s">
        <v>463</v>
      </c>
      <c r="D2407" t="s">
        <v>451</v>
      </c>
      <c r="E2407" t="s">
        <v>431</v>
      </c>
      <c r="F2407" t="s">
        <v>381</v>
      </c>
      <c r="G2407" t="s">
        <v>432</v>
      </c>
      <c r="H2407" t="s">
        <v>433</v>
      </c>
      <c r="I2407" t="s">
        <v>434</v>
      </c>
      <c r="J2407" t="s">
        <v>435</v>
      </c>
    </row>
    <row r="2408" spans="1:11">
      <c r="A2408" t="s">
        <v>496</v>
      </c>
      <c r="B2408" s="2">
        <v>44157.6976</v>
      </c>
      <c r="C2408" t="s">
        <v>463</v>
      </c>
      <c r="D2408" t="s">
        <v>451</v>
      </c>
      <c r="E2408" t="s">
        <v>431</v>
      </c>
      <c r="F2408" t="s">
        <v>381</v>
      </c>
      <c r="G2408" t="s">
        <v>432</v>
      </c>
      <c r="H2408" t="s">
        <v>433</v>
      </c>
      <c r="I2408" t="s">
        <v>434</v>
      </c>
      <c r="J2408" t="s">
        <v>442</v>
      </c>
      <c r="K2408" t="s">
        <v>443</v>
      </c>
    </row>
    <row r="2409" spans="1:11">
      <c r="A2409" t="s">
        <v>496</v>
      </c>
      <c r="B2409" s="2">
        <v>93052.631599999993</v>
      </c>
      <c r="C2409" t="s">
        <v>463</v>
      </c>
      <c r="D2409" t="s">
        <v>451</v>
      </c>
      <c r="E2409" t="s">
        <v>431</v>
      </c>
      <c r="F2409" t="s">
        <v>381</v>
      </c>
      <c r="G2409" t="s">
        <v>432</v>
      </c>
      <c r="H2409" t="s">
        <v>433</v>
      </c>
      <c r="I2409" t="s">
        <v>434</v>
      </c>
      <c r="J2409" t="s">
        <v>442</v>
      </c>
      <c r="K2409" t="s">
        <v>444</v>
      </c>
    </row>
    <row r="2410" spans="1:11">
      <c r="A2410" t="s">
        <v>496</v>
      </c>
      <c r="B2410" s="2">
        <v>9.0676000000000005</v>
      </c>
      <c r="C2410" t="s">
        <v>481</v>
      </c>
      <c r="D2410" t="s">
        <v>447</v>
      </c>
      <c r="E2410" t="s">
        <v>431</v>
      </c>
      <c r="F2410" t="s">
        <v>12</v>
      </c>
      <c r="G2410" t="s">
        <v>432</v>
      </c>
      <c r="H2410" t="s">
        <v>433</v>
      </c>
      <c r="I2410" t="s">
        <v>434</v>
      </c>
      <c r="J2410" t="s">
        <v>435</v>
      </c>
    </row>
    <row r="2411" spans="1:11">
      <c r="A2411" t="s">
        <v>496</v>
      </c>
      <c r="B2411" s="2">
        <v>56223.9306</v>
      </c>
      <c r="C2411" t="s">
        <v>481</v>
      </c>
      <c r="D2411" t="s">
        <v>447</v>
      </c>
      <c r="E2411" t="s">
        <v>431</v>
      </c>
      <c r="F2411" t="s">
        <v>12</v>
      </c>
      <c r="G2411" t="s">
        <v>432</v>
      </c>
      <c r="H2411" t="s">
        <v>433</v>
      </c>
      <c r="I2411" t="s">
        <v>434</v>
      </c>
      <c r="J2411" t="s">
        <v>442</v>
      </c>
      <c r="K2411" t="s">
        <v>443</v>
      </c>
    </row>
    <row r="2412" spans="1:11">
      <c r="A2412" t="s">
        <v>496</v>
      </c>
      <c r="B2412" s="2">
        <v>118236.94070000001</v>
      </c>
      <c r="C2412" t="s">
        <v>481</v>
      </c>
      <c r="D2412" t="s">
        <v>447</v>
      </c>
      <c r="E2412" t="s">
        <v>431</v>
      </c>
      <c r="F2412" t="s">
        <v>12</v>
      </c>
      <c r="G2412" t="s">
        <v>432</v>
      </c>
      <c r="H2412" t="s">
        <v>433</v>
      </c>
      <c r="I2412" t="s">
        <v>434</v>
      </c>
      <c r="J2412" t="s">
        <v>442</v>
      </c>
      <c r="K2412" t="s">
        <v>444</v>
      </c>
    </row>
    <row r="2413" spans="1:11">
      <c r="A2413" t="s">
        <v>496</v>
      </c>
      <c r="B2413" s="2">
        <v>197061.30489999999</v>
      </c>
      <c r="C2413" t="s">
        <v>481</v>
      </c>
      <c r="D2413" t="s">
        <v>447</v>
      </c>
      <c r="E2413" t="s">
        <v>431</v>
      </c>
      <c r="F2413" t="s">
        <v>12</v>
      </c>
      <c r="G2413" t="s">
        <v>432</v>
      </c>
      <c r="H2413" t="s">
        <v>433</v>
      </c>
      <c r="I2413" t="s">
        <v>434</v>
      </c>
      <c r="J2413" t="s">
        <v>442</v>
      </c>
      <c r="K2413" t="s">
        <v>584</v>
      </c>
    </row>
    <row r="2414" spans="1:11">
      <c r="A2414" t="s">
        <v>496</v>
      </c>
      <c r="B2414" s="2">
        <v>6.8914</v>
      </c>
      <c r="C2414" t="s">
        <v>457</v>
      </c>
      <c r="D2414" t="s">
        <v>451</v>
      </c>
      <c r="E2414" t="s">
        <v>431</v>
      </c>
      <c r="F2414" t="s">
        <v>381</v>
      </c>
      <c r="G2414" t="s">
        <v>432</v>
      </c>
      <c r="H2414" t="s">
        <v>433</v>
      </c>
      <c r="I2414" t="s">
        <v>434</v>
      </c>
      <c r="J2414" t="s">
        <v>435</v>
      </c>
    </row>
    <row r="2415" spans="1:11">
      <c r="A2415" t="s">
        <v>496</v>
      </c>
      <c r="B2415" s="2">
        <v>42893.751199999999</v>
      </c>
      <c r="C2415" t="s">
        <v>457</v>
      </c>
      <c r="D2415" t="s">
        <v>451</v>
      </c>
      <c r="E2415" t="s">
        <v>431</v>
      </c>
      <c r="F2415" t="s">
        <v>381</v>
      </c>
      <c r="G2415" t="s">
        <v>432</v>
      </c>
      <c r="H2415" t="s">
        <v>433</v>
      </c>
      <c r="I2415" t="s">
        <v>434</v>
      </c>
      <c r="J2415" t="s">
        <v>442</v>
      </c>
      <c r="K2415" t="s">
        <v>443</v>
      </c>
    </row>
    <row r="2416" spans="1:11">
      <c r="A2416" t="s">
        <v>496</v>
      </c>
      <c r="B2416" s="2">
        <v>90553.124400000001</v>
      </c>
      <c r="C2416" t="s">
        <v>457</v>
      </c>
      <c r="D2416" t="s">
        <v>451</v>
      </c>
      <c r="E2416" t="s">
        <v>431</v>
      </c>
      <c r="F2416" t="s">
        <v>381</v>
      </c>
      <c r="G2416" t="s">
        <v>432</v>
      </c>
      <c r="H2416" t="s">
        <v>433</v>
      </c>
      <c r="I2416" t="s">
        <v>434</v>
      </c>
      <c r="J2416" t="s">
        <v>442</v>
      </c>
      <c r="K2416" t="s">
        <v>444</v>
      </c>
    </row>
    <row r="2417" spans="1:11">
      <c r="A2417" t="s">
        <v>496</v>
      </c>
      <c r="B2417" s="2">
        <v>0</v>
      </c>
      <c r="C2417" t="s">
        <v>436</v>
      </c>
      <c r="D2417" t="s">
        <v>482</v>
      </c>
      <c r="E2417" t="s">
        <v>431</v>
      </c>
      <c r="F2417" t="s">
        <v>483</v>
      </c>
      <c r="G2417" t="s">
        <v>432</v>
      </c>
      <c r="H2417" t="s">
        <v>433</v>
      </c>
      <c r="I2417" t="s">
        <v>434</v>
      </c>
      <c r="J2417" t="s">
        <v>435</v>
      </c>
    </row>
    <row r="2418" spans="1:11">
      <c r="A2418" t="s">
        <v>496</v>
      </c>
      <c r="B2418" s="2">
        <v>0</v>
      </c>
      <c r="C2418" t="s">
        <v>484</v>
      </c>
      <c r="D2418" t="s">
        <v>439</v>
      </c>
      <c r="E2418" t="s">
        <v>431</v>
      </c>
      <c r="F2418" t="s">
        <v>439</v>
      </c>
      <c r="G2418" t="s">
        <v>432</v>
      </c>
      <c r="H2418" t="s">
        <v>433</v>
      </c>
      <c r="I2418" t="s">
        <v>434</v>
      </c>
      <c r="J2418" t="s">
        <v>435</v>
      </c>
    </row>
    <row r="2419" spans="1:11">
      <c r="A2419" t="s">
        <v>496</v>
      </c>
      <c r="B2419" s="2">
        <v>17.087900000000001</v>
      </c>
      <c r="C2419" t="s">
        <v>50</v>
      </c>
      <c r="D2419" t="s">
        <v>469</v>
      </c>
      <c r="E2419" t="s">
        <v>431</v>
      </c>
      <c r="F2419" t="s">
        <v>382</v>
      </c>
      <c r="G2419" t="s">
        <v>432</v>
      </c>
      <c r="H2419" t="s">
        <v>433</v>
      </c>
      <c r="I2419" t="s">
        <v>434</v>
      </c>
      <c r="J2419" t="s">
        <v>435</v>
      </c>
    </row>
    <row r="2420" spans="1:11">
      <c r="A2420" t="s">
        <v>496</v>
      </c>
      <c r="B2420" s="2">
        <v>111761.08809999999</v>
      </c>
      <c r="C2420" t="s">
        <v>50</v>
      </c>
      <c r="D2420" t="s">
        <v>469</v>
      </c>
      <c r="E2420" t="s">
        <v>431</v>
      </c>
      <c r="F2420" t="s">
        <v>382</v>
      </c>
      <c r="G2420" t="s">
        <v>432</v>
      </c>
      <c r="H2420" t="s">
        <v>433</v>
      </c>
      <c r="I2420" t="s">
        <v>434</v>
      </c>
      <c r="J2420" t="s">
        <v>442</v>
      </c>
      <c r="K2420" t="s">
        <v>443</v>
      </c>
    </row>
    <row r="2421" spans="1:11">
      <c r="A2421" t="s">
        <v>496</v>
      </c>
      <c r="B2421" s="2">
        <v>242648.53140000001</v>
      </c>
      <c r="C2421" t="s">
        <v>50</v>
      </c>
      <c r="D2421" t="s">
        <v>469</v>
      </c>
      <c r="E2421" t="s">
        <v>431</v>
      </c>
      <c r="F2421" t="s">
        <v>382</v>
      </c>
      <c r="G2421" t="s">
        <v>432</v>
      </c>
      <c r="H2421" t="s">
        <v>433</v>
      </c>
      <c r="I2421" t="s">
        <v>434</v>
      </c>
      <c r="J2421" t="s">
        <v>442</v>
      </c>
      <c r="K2421" t="s">
        <v>444</v>
      </c>
    </row>
    <row r="2422" spans="1:11">
      <c r="A2422" t="s">
        <v>496</v>
      </c>
      <c r="B2422" s="2">
        <v>404413.95620000002</v>
      </c>
      <c r="C2422" t="s">
        <v>50</v>
      </c>
      <c r="D2422" t="s">
        <v>469</v>
      </c>
      <c r="E2422" t="s">
        <v>431</v>
      </c>
      <c r="F2422" t="s">
        <v>382</v>
      </c>
      <c r="G2422" t="s">
        <v>432</v>
      </c>
      <c r="H2422" t="s">
        <v>433</v>
      </c>
      <c r="I2422" t="s">
        <v>434</v>
      </c>
      <c r="J2422" t="s">
        <v>442</v>
      </c>
      <c r="K2422" t="s">
        <v>584</v>
      </c>
    </row>
    <row r="2423" spans="1:11">
      <c r="A2423" t="s">
        <v>496</v>
      </c>
      <c r="B2423" s="2">
        <v>0</v>
      </c>
      <c r="C2423" t="s">
        <v>466</v>
      </c>
      <c r="D2423" t="s">
        <v>458</v>
      </c>
      <c r="E2423" t="s">
        <v>431</v>
      </c>
      <c r="F2423" t="s">
        <v>458</v>
      </c>
      <c r="G2423" t="s">
        <v>432</v>
      </c>
      <c r="H2423" t="s">
        <v>433</v>
      </c>
      <c r="I2423" t="s">
        <v>434</v>
      </c>
      <c r="J2423" t="s">
        <v>435</v>
      </c>
    </row>
    <row r="2424" spans="1:11">
      <c r="A2424" t="s">
        <v>496</v>
      </c>
      <c r="B2424" s="2">
        <v>7.2541000000000002</v>
      </c>
      <c r="C2424" t="s">
        <v>477</v>
      </c>
      <c r="D2424" t="s">
        <v>447</v>
      </c>
      <c r="E2424" t="s">
        <v>431</v>
      </c>
      <c r="F2424" t="s">
        <v>12</v>
      </c>
      <c r="G2424" t="s">
        <v>432</v>
      </c>
      <c r="H2424" t="s">
        <v>433</v>
      </c>
      <c r="I2424" t="s">
        <v>434</v>
      </c>
      <c r="J2424" t="s">
        <v>435</v>
      </c>
    </row>
    <row r="2425" spans="1:11">
      <c r="A2425" t="s">
        <v>496</v>
      </c>
      <c r="B2425" s="2">
        <v>44965.897900000004</v>
      </c>
      <c r="C2425" t="s">
        <v>477</v>
      </c>
      <c r="D2425" t="s">
        <v>447</v>
      </c>
      <c r="E2425" t="s">
        <v>431</v>
      </c>
      <c r="F2425" t="s">
        <v>12</v>
      </c>
      <c r="G2425" t="s">
        <v>432</v>
      </c>
      <c r="H2425" t="s">
        <v>433</v>
      </c>
      <c r="I2425" t="s">
        <v>434</v>
      </c>
      <c r="J2425" t="s">
        <v>442</v>
      </c>
      <c r="K2425" t="s">
        <v>443</v>
      </c>
    </row>
    <row r="2426" spans="1:11">
      <c r="A2426" t="s">
        <v>496</v>
      </c>
      <c r="B2426" s="2">
        <v>94697.417700000005</v>
      </c>
      <c r="C2426" t="s">
        <v>477</v>
      </c>
      <c r="D2426" t="s">
        <v>447</v>
      </c>
      <c r="E2426" t="s">
        <v>431</v>
      </c>
      <c r="F2426" t="s">
        <v>12</v>
      </c>
      <c r="G2426" t="s">
        <v>432</v>
      </c>
      <c r="H2426" t="s">
        <v>433</v>
      </c>
      <c r="I2426" t="s">
        <v>434</v>
      </c>
      <c r="J2426" t="s">
        <v>442</v>
      </c>
      <c r="K2426" t="s">
        <v>444</v>
      </c>
    </row>
    <row r="2427" spans="1:11">
      <c r="A2427" t="s">
        <v>496</v>
      </c>
      <c r="B2427" s="2">
        <v>157829.2923</v>
      </c>
      <c r="C2427" t="s">
        <v>477</v>
      </c>
      <c r="D2427" t="s">
        <v>447</v>
      </c>
      <c r="E2427" t="s">
        <v>431</v>
      </c>
      <c r="F2427" t="s">
        <v>12</v>
      </c>
      <c r="G2427" t="s">
        <v>432</v>
      </c>
      <c r="H2427" t="s">
        <v>433</v>
      </c>
      <c r="I2427" t="s">
        <v>434</v>
      </c>
      <c r="J2427" t="s">
        <v>442</v>
      </c>
      <c r="K2427" t="s">
        <v>584</v>
      </c>
    </row>
    <row r="2428" spans="1:11">
      <c r="A2428" t="s">
        <v>496</v>
      </c>
      <c r="B2428" s="2">
        <v>7.9058999999999999</v>
      </c>
      <c r="C2428" t="s">
        <v>472</v>
      </c>
      <c r="D2428" t="s">
        <v>451</v>
      </c>
      <c r="E2428" t="s">
        <v>431</v>
      </c>
      <c r="F2428" t="s">
        <v>381</v>
      </c>
      <c r="G2428" t="s">
        <v>432</v>
      </c>
      <c r="H2428" t="s">
        <v>433</v>
      </c>
      <c r="I2428" t="s">
        <v>434</v>
      </c>
      <c r="J2428" t="s">
        <v>435</v>
      </c>
    </row>
    <row r="2429" spans="1:11">
      <c r="A2429" t="s">
        <v>496</v>
      </c>
      <c r="B2429" s="2">
        <v>49041.592700000001</v>
      </c>
      <c r="C2429" t="s">
        <v>472</v>
      </c>
      <c r="D2429" t="s">
        <v>451</v>
      </c>
      <c r="E2429" t="s">
        <v>431</v>
      </c>
      <c r="F2429" t="s">
        <v>381</v>
      </c>
      <c r="G2429" t="s">
        <v>432</v>
      </c>
      <c r="H2429" t="s">
        <v>433</v>
      </c>
      <c r="I2429" t="s">
        <v>434</v>
      </c>
      <c r="J2429" t="s">
        <v>442</v>
      </c>
      <c r="K2429" t="s">
        <v>443</v>
      </c>
    </row>
    <row r="2430" spans="1:11">
      <c r="A2430" t="s">
        <v>496</v>
      </c>
      <c r="B2430" s="2">
        <v>103136.6056</v>
      </c>
      <c r="C2430" t="s">
        <v>472</v>
      </c>
      <c r="D2430" t="s">
        <v>451</v>
      </c>
      <c r="E2430" t="s">
        <v>431</v>
      </c>
      <c r="F2430" t="s">
        <v>381</v>
      </c>
      <c r="G2430" t="s">
        <v>432</v>
      </c>
      <c r="H2430" t="s">
        <v>433</v>
      </c>
      <c r="I2430" t="s">
        <v>434</v>
      </c>
      <c r="J2430" t="s">
        <v>442</v>
      </c>
      <c r="K2430" t="s">
        <v>444</v>
      </c>
    </row>
    <row r="2431" spans="1:11">
      <c r="A2431" t="s">
        <v>496</v>
      </c>
      <c r="B2431" s="2">
        <v>0</v>
      </c>
      <c r="C2431" t="s">
        <v>511</v>
      </c>
      <c r="D2431" t="s">
        <v>458</v>
      </c>
      <c r="E2431" t="s">
        <v>431</v>
      </c>
      <c r="F2431" t="s">
        <v>458</v>
      </c>
      <c r="G2431" t="s">
        <v>432</v>
      </c>
      <c r="H2431" t="s">
        <v>433</v>
      </c>
      <c r="I2431" t="s">
        <v>434</v>
      </c>
      <c r="J2431" t="s">
        <v>435</v>
      </c>
    </row>
    <row r="2432" spans="1:11">
      <c r="A2432" t="s">
        <v>496</v>
      </c>
      <c r="B2432" s="2">
        <v>0</v>
      </c>
      <c r="C2432" t="s">
        <v>455</v>
      </c>
      <c r="D2432" t="s">
        <v>458</v>
      </c>
      <c r="E2432" t="s">
        <v>431</v>
      </c>
      <c r="F2432" t="s">
        <v>458</v>
      </c>
      <c r="G2432" t="s">
        <v>432</v>
      </c>
      <c r="H2432" t="s">
        <v>433</v>
      </c>
      <c r="I2432" t="s">
        <v>434</v>
      </c>
      <c r="J2432" t="s">
        <v>435</v>
      </c>
    </row>
    <row r="2433" spans="1:11">
      <c r="A2433" t="s">
        <v>496</v>
      </c>
      <c r="B2433" s="2">
        <v>0</v>
      </c>
      <c r="C2433" t="s">
        <v>50</v>
      </c>
      <c r="D2433" t="s">
        <v>458</v>
      </c>
      <c r="E2433" t="s">
        <v>431</v>
      </c>
      <c r="F2433" t="s">
        <v>458</v>
      </c>
      <c r="G2433" t="s">
        <v>432</v>
      </c>
      <c r="H2433" t="s">
        <v>433</v>
      </c>
      <c r="I2433" t="s">
        <v>434</v>
      </c>
      <c r="J2433" t="s">
        <v>435</v>
      </c>
    </row>
    <row r="2434" spans="1:11">
      <c r="A2434" t="s">
        <v>496</v>
      </c>
      <c r="B2434" s="2">
        <v>0</v>
      </c>
      <c r="C2434" t="s">
        <v>445</v>
      </c>
      <c r="D2434" t="s">
        <v>430</v>
      </c>
      <c r="E2434" t="s">
        <v>431</v>
      </c>
      <c r="F2434" t="s">
        <v>430</v>
      </c>
      <c r="G2434" t="s">
        <v>432</v>
      </c>
      <c r="H2434" t="s">
        <v>433</v>
      </c>
      <c r="I2434" t="s">
        <v>434</v>
      </c>
      <c r="J2434" t="s">
        <v>435</v>
      </c>
    </row>
    <row r="2435" spans="1:11">
      <c r="A2435" t="s">
        <v>496</v>
      </c>
      <c r="B2435" s="2">
        <v>0</v>
      </c>
      <c r="C2435" t="s">
        <v>50</v>
      </c>
      <c r="D2435" t="s">
        <v>430</v>
      </c>
      <c r="E2435" t="s">
        <v>431</v>
      </c>
      <c r="F2435" t="s">
        <v>430</v>
      </c>
      <c r="G2435" t="s">
        <v>432</v>
      </c>
      <c r="H2435" t="s">
        <v>433</v>
      </c>
      <c r="I2435" t="s">
        <v>434</v>
      </c>
      <c r="J2435" t="s">
        <v>435</v>
      </c>
    </row>
    <row r="2436" spans="1:11">
      <c r="A2436" t="s">
        <v>496</v>
      </c>
      <c r="B2436" s="2">
        <v>0</v>
      </c>
      <c r="C2436" t="s">
        <v>429</v>
      </c>
      <c r="D2436" t="s">
        <v>439</v>
      </c>
      <c r="E2436" t="s">
        <v>431</v>
      </c>
      <c r="F2436" t="s">
        <v>439</v>
      </c>
      <c r="G2436" t="s">
        <v>432</v>
      </c>
      <c r="H2436" t="s">
        <v>433</v>
      </c>
      <c r="I2436" t="s">
        <v>434</v>
      </c>
      <c r="J2436" t="s">
        <v>435</v>
      </c>
    </row>
    <row r="2437" spans="1:11">
      <c r="A2437" t="s">
        <v>496</v>
      </c>
      <c r="B2437" s="2">
        <v>0</v>
      </c>
      <c r="C2437" t="s">
        <v>511</v>
      </c>
      <c r="D2437" t="s">
        <v>430</v>
      </c>
      <c r="E2437" t="s">
        <v>431</v>
      </c>
      <c r="F2437" t="s">
        <v>430</v>
      </c>
      <c r="G2437" t="s">
        <v>432</v>
      </c>
      <c r="H2437" t="s">
        <v>433</v>
      </c>
      <c r="I2437" t="s">
        <v>434</v>
      </c>
      <c r="J2437" t="s">
        <v>435</v>
      </c>
    </row>
    <row r="2438" spans="1:11">
      <c r="A2438" t="s">
        <v>496</v>
      </c>
      <c r="B2438" s="2">
        <v>17.087900000000001</v>
      </c>
      <c r="C2438" t="s">
        <v>463</v>
      </c>
      <c r="D2438" t="s">
        <v>469</v>
      </c>
      <c r="E2438" t="s">
        <v>431</v>
      </c>
      <c r="F2438" t="s">
        <v>382</v>
      </c>
      <c r="G2438" t="s">
        <v>432</v>
      </c>
      <c r="H2438" t="s">
        <v>433</v>
      </c>
      <c r="I2438" t="s">
        <v>434</v>
      </c>
      <c r="J2438" t="s">
        <v>435</v>
      </c>
    </row>
    <row r="2439" spans="1:11">
      <c r="A2439" t="s">
        <v>496</v>
      </c>
      <c r="B2439" s="2">
        <v>111761.08809999999</v>
      </c>
      <c r="C2439" t="s">
        <v>463</v>
      </c>
      <c r="D2439" t="s">
        <v>469</v>
      </c>
      <c r="E2439" t="s">
        <v>431</v>
      </c>
      <c r="F2439" t="s">
        <v>382</v>
      </c>
      <c r="G2439" t="s">
        <v>432</v>
      </c>
      <c r="H2439" t="s">
        <v>433</v>
      </c>
      <c r="I2439" t="s">
        <v>434</v>
      </c>
      <c r="J2439" t="s">
        <v>442</v>
      </c>
      <c r="K2439" t="s">
        <v>443</v>
      </c>
    </row>
    <row r="2440" spans="1:11">
      <c r="A2440" t="s">
        <v>496</v>
      </c>
      <c r="B2440" s="2">
        <v>242648.53140000001</v>
      </c>
      <c r="C2440" t="s">
        <v>463</v>
      </c>
      <c r="D2440" t="s">
        <v>469</v>
      </c>
      <c r="E2440" t="s">
        <v>431</v>
      </c>
      <c r="F2440" t="s">
        <v>382</v>
      </c>
      <c r="G2440" t="s">
        <v>432</v>
      </c>
      <c r="H2440" t="s">
        <v>433</v>
      </c>
      <c r="I2440" t="s">
        <v>434</v>
      </c>
      <c r="J2440" t="s">
        <v>442</v>
      </c>
      <c r="K2440" t="s">
        <v>444</v>
      </c>
    </row>
    <row r="2441" spans="1:11">
      <c r="A2441" t="s">
        <v>496</v>
      </c>
      <c r="B2441" s="2">
        <v>404413.95620000002</v>
      </c>
      <c r="C2441" t="s">
        <v>463</v>
      </c>
      <c r="D2441" t="s">
        <v>469</v>
      </c>
      <c r="E2441" t="s">
        <v>431</v>
      </c>
      <c r="F2441" t="s">
        <v>382</v>
      </c>
      <c r="G2441" t="s">
        <v>432</v>
      </c>
      <c r="H2441" t="s">
        <v>433</v>
      </c>
      <c r="I2441" t="s">
        <v>434</v>
      </c>
      <c r="J2441" t="s">
        <v>442</v>
      </c>
      <c r="K2441" t="s">
        <v>584</v>
      </c>
    </row>
    <row r="2442" spans="1:11">
      <c r="A2442" t="s">
        <v>496</v>
      </c>
      <c r="B2442" s="2">
        <v>0</v>
      </c>
      <c r="C2442" t="s">
        <v>472</v>
      </c>
      <c r="D2442" t="s">
        <v>430</v>
      </c>
      <c r="E2442" t="s">
        <v>431</v>
      </c>
      <c r="F2442" t="s">
        <v>430</v>
      </c>
      <c r="G2442" t="s">
        <v>432</v>
      </c>
      <c r="H2442" t="s">
        <v>433</v>
      </c>
      <c r="I2442" t="s">
        <v>434</v>
      </c>
      <c r="J2442" t="s">
        <v>435</v>
      </c>
    </row>
    <row r="2443" spans="1:11">
      <c r="A2443" t="s">
        <v>496</v>
      </c>
      <c r="B2443" s="2">
        <v>10.4238</v>
      </c>
      <c r="C2443" t="s">
        <v>477</v>
      </c>
      <c r="D2443" t="s">
        <v>440</v>
      </c>
      <c r="E2443" t="s">
        <v>431</v>
      </c>
      <c r="F2443" t="s">
        <v>441</v>
      </c>
      <c r="G2443" t="s">
        <v>432</v>
      </c>
      <c r="H2443" t="s">
        <v>433</v>
      </c>
      <c r="I2443" t="s">
        <v>434</v>
      </c>
      <c r="J2443" t="s">
        <v>435</v>
      </c>
    </row>
    <row r="2444" spans="1:11">
      <c r="A2444" t="s">
        <v>496</v>
      </c>
      <c r="B2444" s="2">
        <v>64806.623299999999</v>
      </c>
      <c r="C2444" t="s">
        <v>477</v>
      </c>
      <c r="D2444" t="s">
        <v>440</v>
      </c>
      <c r="E2444" t="s">
        <v>431</v>
      </c>
      <c r="F2444" t="s">
        <v>441</v>
      </c>
      <c r="G2444" t="s">
        <v>432</v>
      </c>
      <c r="H2444" t="s">
        <v>433</v>
      </c>
      <c r="I2444" t="s">
        <v>434</v>
      </c>
      <c r="J2444" t="s">
        <v>442</v>
      </c>
      <c r="K2444" t="s">
        <v>443</v>
      </c>
    </row>
    <row r="2445" spans="1:11">
      <c r="A2445" t="s">
        <v>496</v>
      </c>
      <c r="B2445" s="2">
        <v>136335.8959</v>
      </c>
      <c r="C2445" t="s">
        <v>477</v>
      </c>
      <c r="D2445" t="s">
        <v>440</v>
      </c>
      <c r="E2445" t="s">
        <v>431</v>
      </c>
      <c r="F2445" t="s">
        <v>441</v>
      </c>
      <c r="G2445" t="s">
        <v>432</v>
      </c>
      <c r="H2445" t="s">
        <v>433</v>
      </c>
      <c r="I2445" t="s">
        <v>434</v>
      </c>
      <c r="J2445" t="s">
        <v>442</v>
      </c>
      <c r="K2445" t="s">
        <v>444</v>
      </c>
    </row>
    <row r="2446" spans="1:11">
      <c r="A2446" t="s">
        <v>496</v>
      </c>
      <c r="B2446" s="2">
        <v>227056.96830000001</v>
      </c>
      <c r="C2446" t="s">
        <v>477</v>
      </c>
      <c r="D2446" t="s">
        <v>440</v>
      </c>
      <c r="E2446" t="s">
        <v>431</v>
      </c>
      <c r="F2446" t="s">
        <v>441</v>
      </c>
      <c r="G2446" t="s">
        <v>432</v>
      </c>
      <c r="H2446" t="s">
        <v>433</v>
      </c>
      <c r="I2446" t="s">
        <v>434</v>
      </c>
      <c r="J2446" t="s">
        <v>442</v>
      </c>
      <c r="K2446" t="s">
        <v>584</v>
      </c>
    </row>
    <row r="2447" spans="1:11">
      <c r="A2447" t="s">
        <v>496</v>
      </c>
      <c r="B2447" s="2">
        <v>7.9953000000000003</v>
      </c>
      <c r="C2447" t="s">
        <v>466</v>
      </c>
      <c r="D2447" t="s">
        <v>447</v>
      </c>
      <c r="E2447" t="s">
        <v>431</v>
      </c>
      <c r="F2447" t="s">
        <v>12</v>
      </c>
      <c r="G2447" t="s">
        <v>432</v>
      </c>
      <c r="H2447" t="s">
        <v>433</v>
      </c>
      <c r="I2447" t="s">
        <v>434</v>
      </c>
      <c r="J2447" t="s">
        <v>435</v>
      </c>
    </row>
    <row r="2448" spans="1:11">
      <c r="A2448" t="s">
        <v>496</v>
      </c>
      <c r="B2448" s="2">
        <v>49636.112800000003</v>
      </c>
      <c r="C2448" t="s">
        <v>466</v>
      </c>
      <c r="D2448" t="s">
        <v>447</v>
      </c>
      <c r="E2448" t="s">
        <v>431</v>
      </c>
      <c r="F2448" t="s">
        <v>12</v>
      </c>
      <c r="G2448" t="s">
        <v>432</v>
      </c>
      <c r="H2448" t="s">
        <v>433</v>
      </c>
      <c r="I2448" t="s">
        <v>434</v>
      </c>
      <c r="J2448" t="s">
        <v>442</v>
      </c>
      <c r="K2448" t="s">
        <v>443</v>
      </c>
    </row>
    <row r="2449" spans="1:11">
      <c r="A2449" t="s">
        <v>496</v>
      </c>
      <c r="B2449" s="2">
        <v>104600.8279</v>
      </c>
      <c r="C2449" t="s">
        <v>466</v>
      </c>
      <c r="D2449" t="s">
        <v>447</v>
      </c>
      <c r="E2449" t="s">
        <v>431</v>
      </c>
      <c r="F2449" t="s">
        <v>12</v>
      </c>
      <c r="G2449" t="s">
        <v>432</v>
      </c>
      <c r="H2449" t="s">
        <v>433</v>
      </c>
      <c r="I2449" t="s">
        <v>434</v>
      </c>
      <c r="J2449" t="s">
        <v>442</v>
      </c>
      <c r="K2449" t="s">
        <v>444</v>
      </c>
    </row>
    <row r="2450" spans="1:11">
      <c r="A2450" t="s">
        <v>496</v>
      </c>
      <c r="B2450" s="2">
        <v>174334.7132</v>
      </c>
      <c r="C2450" t="s">
        <v>466</v>
      </c>
      <c r="D2450" t="s">
        <v>447</v>
      </c>
      <c r="E2450" t="s">
        <v>431</v>
      </c>
      <c r="F2450" t="s">
        <v>12</v>
      </c>
      <c r="G2450" t="s">
        <v>432</v>
      </c>
      <c r="H2450" t="s">
        <v>433</v>
      </c>
      <c r="I2450" t="s">
        <v>434</v>
      </c>
      <c r="J2450" t="s">
        <v>442</v>
      </c>
      <c r="K2450" t="s">
        <v>584</v>
      </c>
    </row>
    <row r="2451" spans="1:11">
      <c r="A2451" t="s">
        <v>496</v>
      </c>
      <c r="B2451" s="2">
        <v>0</v>
      </c>
      <c r="C2451" t="s">
        <v>485</v>
      </c>
      <c r="D2451" t="s">
        <v>439</v>
      </c>
      <c r="E2451" t="s">
        <v>431</v>
      </c>
      <c r="F2451" t="s">
        <v>439</v>
      </c>
      <c r="G2451" t="s">
        <v>432</v>
      </c>
      <c r="H2451" t="s">
        <v>433</v>
      </c>
      <c r="I2451" t="s">
        <v>434</v>
      </c>
      <c r="J2451" t="s">
        <v>435</v>
      </c>
    </row>
    <row r="2452" spans="1:11">
      <c r="A2452" t="s">
        <v>496</v>
      </c>
      <c r="B2452" s="2">
        <v>0</v>
      </c>
      <c r="C2452" t="s">
        <v>472</v>
      </c>
      <c r="D2452" t="s">
        <v>458</v>
      </c>
      <c r="E2452" t="s">
        <v>431</v>
      </c>
      <c r="F2452" t="s">
        <v>458</v>
      </c>
      <c r="G2452" t="s">
        <v>432</v>
      </c>
      <c r="H2452" t="s">
        <v>433</v>
      </c>
      <c r="I2452" t="s">
        <v>434</v>
      </c>
      <c r="J2452" t="s">
        <v>435</v>
      </c>
    </row>
    <row r="2453" spans="1:11">
      <c r="A2453" t="s">
        <v>496</v>
      </c>
      <c r="B2453" s="2">
        <v>0</v>
      </c>
      <c r="C2453" t="s">
        <v>481</v>
      </c>
      <c r="D2453" t="s">
        <v>458</v>
      </c>
      <c r="E2453" t="s">
        <v>431</v>
      </c>
      <c r="F2453" t="s">
        <v>458</v>
      </c>
      <c r="G2453" t="s">
        <v>432</v>
      </c>
      <c r="H2453" t="s">
        <v>433</v>
      </c>
      <c r="I2453" t="s">
        <v>434</v>
      </c>
      <c r="J2453" t="s">
        <v>435</v>
      </c>
    </row>
    <row r="2454" spans="1:11">
      <c r="A2454" t="s">
        <v>496</v>
      </c>
      <c r="B2454" s="2">
        <v>12.5054</v>
      </c>
      <c r="C2454" t="s">
        <v>472</v>
      </c>
      <c r="D2454" t="s">
        <v>440</v>
      </c>
      <c r="E2454" t="s">
        <v>431</v>
      </c>
      <c r="F2454" t="s">
        <v>441</v>
      </c>
      <c r="G2454" t="s">
        <v>432</v>
      </c>
      <c r="H2454" t="s">
        <v>433</v>
      </c>
      <c r="I2454" t="s">
        <v>434</v>
      </c>
      <c r="J2454" t="s">
        <v>435</v>
      </c>
    </row>
    <row r="2455" spans="1:11">
      <c r="A2455" t="s">
        <v>496</v>
      </c>
      <c r="B2455" s="2">
        <v>77767.790299999993</v>
      </c>
      <c r="C2455" t="s">
        <v>472</v>
      </c>
      <c r="D2455" t="s">
        <v>440</v>
      </c>
      <c r="E2455" t="s">
        <v>431</v>
      </c>
      <c r="F2455" t="s">
        <v>441</v>
      </c>
      <c r="G2455" t="s">
        <v>432</v>
      </c>
      <c r="H2455" t="s">
        <v>433</v>
      </c>
      <c r="I2455" t="s">
        <v>434</v>
      </c>
      <c r="J2455" t="s">
        <v>442</v>
      </c>
      <c r="K2455" t="s">
        <v>443</v>
      </c>
    </row>
    <row r="2456" spans="1:11">
      <c r="A2456" t="s">
        <v>496</v>
      </c>
      <c r="B2456" s="2">
        <v>163481.17480000001</v>
      </c>
      <c r="C2456" t="s">
        <v>472</v>
      </c>
      <c r="D2456" t="s">
        <v>440</v>
      </c>
      <c r="E2456" t="s">
        <v>431</v>
      </c>
      <c r="F2456" t="s">
        <v>441</v>
      </c>
      <c r="G2456" t="s">
        <v>432</v>
      </c>
      <c r="H2456" t="s">
        <v>433</v>
      </c>
      <c r="I2456" t="s">
        <v>434</v>
      </c>
      <c r="J2456" t="s">
        <v>442</v>
      </c>
      <c r="K2456" t="s">
        <v>444</v>
      </c>
    </row>
    <row r="2457" spans="1:11">
      <c r="A2457" t="s">
        <v>496</v>
      </c>
      <c r="B2457" s="2">
        <v>272468.36190000002</v>
      </c>
      <c r="C2457" t="s">
        <v>472</v>
      </c>
      <c r="D2457" t="s">
        <v>440</v>
      </c>
      <c r="E2457" t="s">
        <v>431</v>
      </c>
      <c r="F2457" t="s">
        <v>441</v>
      </c>
      <c r="G2457" t="s">
        <v>432</v>
      </c>
      <c r="H2457" t="s">
        <v>433</v>
      </c>
      <c r="I2457" t="s">
        <v>434</v>
      </c>
      <c r="J2457" t="s">
        <v>442</v>
      </c>
      <c r="K2457" t="s">
        <v>584</v>
      </c>
    </row>
    <row r="2458" spans="1:11">
      <c r="A2458" t="s">
        <v>496</v>
      </c>
      <c r="B2458" s="2">
        <v>16.5914</v>
      </c>
      <c r="C2458" t="s">
        <v>454</v>
      </c>
      <c r="D2458" t="s">
        <v>469</v>
      </c>
      <c r="E2458" t="s">
        <v>431</v>
      </c>
      <c r="F2458" t="s">
        <v>382</v>
      </c>
      <c r="G2458" t="s">
        <v>432</v>
      </c>
      <c r="H2458" t="s">
        <v>433</v>
      </c>
      <c r="I2458" t="s">
        <v>434</v>
      </c>
      <c r="J2458" t="s">
        <v>435</v>
      </c>
    </row>
    <row r="2459" spans="1:11">
      <c r="A2459" t="s">
        <v>496</v>
      </c>
      <c r="B2459" s="2">
        <v>108269.6629</v>
      </c>
      <c r="C2459" t="s">
        <v>454</v>
      </c>
      <c r="D2459" t="s">
        <v>469</v>
      </c>
      <c r="E2459" t="s">
        <v>431</v>
      </c>
      <c r="F2459" t="s">
        <v>382</v>
      </c>
      <c r="G2459" t="s">
        <v>432</v>
      </c>
      <c r="H2459" t="s">
        <v>433</v>
      </c>
      <c r="I2459" t="s">
        <v>434</v>
      </c>
      <c r="J2459" t="s">
        <v>442</v>
      </c>
      <c r="K2459" t="s">
        <v>443</v>
      </c>
    </row>
    <row r="2460" spans="1:11">
      <c r="A2460" t="s">
        <v>496</v>
      </c>
      <c r="B2460" s="2">
        <v>234940.272</v>
      </c>
      <c r="C2460" t="s">
        <v>454</v>
      </c>
      <c r="D2460" t="s">
        <v>469</v>
      </c>
      <c r="E2460" t="s">
        <v>431</v>
      </c>
      <c r="F2460" t="s">
        <v>382</v>
      </c>
      <c r="G2460" t="s">
        <v>432</v>
      </c>
      <c r="H2460" t="s">
        <v>433</v>
      </c>
      <c r="I2460" t="s">
        <v>434</v>
      </c>
      <c r="J2460" t="s">
        <v>442</v>
      </c>
      <c r="K2460" t="s">
        <v>444</v>
      </c>
    </row>
    <row r="2461" spans="1:11">
      <c r="A2461" t="s">
        <v>496</v>
      </c>
      <c r="B2461" s="2">
        <v>391567.12</v>
      </c>
      <c r="C2461" t="s">
        <v>454</v>
      </c>
      <c r="D2461" t="s">
        <v>469</v>
      </c>
      <c r="E2461" t="s">
        <v>431</v>
      </c>
      <c r="F2461" t="s">
        <v>382</v>
      </c>
      <c r="G2461" t="s">
        <v>432</v>
      </c>
      <c r="H2461" t="s">
        <v>433</v>
      </c>
      <c r="I2461" t="s">
        <v>434</v>
      </c>
      <c r="J2461" t="s">
        <v>442</v>
      </c>
      <c r="K2461" t="s">
        <v>584</v>
      </c>
    </row>
    <row r="2462" spans="1:11">
      <c r="A2462" t="s">
        <v>496</v>
      </c>
      <c r="B2462" s="2">
        <v>0</v>
      </c>
      <c r="C2462" t="s">
        <v>461</v>
      </c>
      <c r="D2462" t="s">
        <v>439</v>
      </c>
      <c r="E2462" t="s">
        <v>431</v>
      </c>
      <c r="F2462" t="s">
        <v>439</v>
      </c>
      <c r="G2462" t="s">
        <v>432</v>
      </c>
      <c r="H2462" t="s">
        <v>433</v>
      </c>
      <c r="I2462" t="s">
        <v>434</v>
      </c>
      <c r="J2462" t="s">
        <v>435</v>
      </c>
    </row>
    <row r="2463" spans="1:11">
      <c r="A2463" t="s">
        <v>496</v>
      </c>
      <c r="B2463" s="2">
        <v>8.6417999999999999</v>
      </c>
      <c r="C2463" t="s">
        <v>50</v>
      </c>
      <c r="D2463" t="s">
        <v>447</v>
      </c>
      <c r="E2463" t="s">
        <v>431</v>
      </c>
      <c r="F2463" t="s">
        <v>12</v>
      </c>
      <c r="G2463" t="s">
        <v>432</v>
      </c>
      <c r="H2463" t="s">
        <v>433</v>
      </c>
      <c r="I2463" t="s">
        <v>434</v>
      </c>
      <c r="J2463" t="s">
        <v>435</v>
      </c>
    </row>
    <row r="2464" spans="1:11">
      <c r="A2464" t="s">
        <v>496</v>
      </c>
      <c r="B2464" s="2">
        <v>53606.150199999996</v>
      </c>
      <c r="C2464" t="s">
        <v>50</v>
      </c>
      <c r="D2464" t="s">
        <v>447</v>
      </c>
      <c r="E2464" t="s">
        <v>431</v>
      </c>
      <c r="F2464" t="s">
        <v>12</v>
      </c>
      <c r="G2464" t="s">
        <v>432</v>
      </c>
      <c r="H2464" t="s">
        <v>433</v>
      </c>
      <c r="I2464" t="s">
        <v>434</v>
      </c>
      <c r="J2464" t="s">
        <v>442</v>
      </c>
      <c r="K2464" t="s">
        <v>443</v>
      </c>
    </row>
    <row r="2465" spans="1:11">
      <c r="A2465" t="s">
        <v>496</v>
      </c>
      <c r="B2465" s="2">
        <v>112745.12119999999</v>
      </c>
      <c r="C2465" t="s">
        <v>50</v>
      </c>
      <c r="D2465" t="s">
        <v>447</v>
      </c>
      <c r="E2465" t="s">
        <v>431</v>
      </c>
      <c r="F2465" t="s">
        <v>12</v>
      </c>
      <c r="G2465" t="s">
        <v>432</v>
      </c>
      <c r="H2465" t="s">
        <v>433</v>
      </c>
      <c r="I2465" t="s">
        <v>434</v>
      </c>
      <c r="J2465" t="s">
        <v>442</v>
      </c>
      <c r="K2465" t="s">
        <v>444</v>
      </c>
    </row>
    <row r="2466" spans="1:11">
      <c r="A2466" t="s">
        <v>496</v>
      </c>
      <c r="B2466" s="2">
        <v>187908.53539999999</v>
      </c>
      <c r="C2466" t="s">
        <v>50</v>
      </c>
      <c r="D2466" t="s">
        <v>447</v>
      </c>
      <c r="E2466" t="s">
        <v>431</v>
      </c>
      <c r="F2466" t="s">
        <v>12</v>
      </c>
      <c r="G2466" t="s">
        <v>432</v>
      </c>
      <c r="H2466" t="s">
        <v>433</v>
      </c>
      <c r="I2466" t="s">
        <v>434</v>
      </c>
      <c r="J2466" t="s">
        <v>442</v>
      </c>
      <c r="K2466" t="s">
        <v>584</v>
      </c>
    </row>
    <row r="2467" spans="1:11">
      <c r="A2467" t="s">
        <v>496</v>
      </c>
      <c r="B2467" s="2">
        <v>10.4238</v>
      </c>
      <c r="C2467" t="s">
        <v>453</v>
      </c>
      <c r="D2467" t="s">
        <v>440</v>
      </c>
      <c r="E2467" t="s">
        <v>431</v>
      </c>
      <c r="F2467" t="s">
        <v>441</v>
      </c>
      <c r="G2467" t="s">
        <v>432</v>
      </c>
      <c r="H2467" t="s">
        <v>433</v>
      </c>
      <c r="I2467" t="s">
        <v>434</v>
      </c>
      <c r="J2467" t="s">
        <v>435</v>
      </c>
    </row>
    <row r="2468" spans="1:11">
      <c r="A2468" t="s">
        <v>496</v>
      </c>
      <c r="B2468" s="2">
        <v>64806.623299999999</v>
      </c>
      <c r="C2468" t="s">
        <v>453</v>
      </c>
      <c r="D2468" t="s">
        <v>440</v>
      </c>
      <c r="E2468" t="s">
        <v>431</v>
      </c>
      <c r="F2468" t="s">
        <v>441</v>
      </c>
      <c r="G2468" t="s">
        <v>432</v>
      </c>
      <c r="H2468" t="s">
        <v>433</v>
      </c>
      <c r="I2468" t="s">
        <v>434</v>
      </c>
      <c r="J2468" t="s">
        <v>442</v>
      </c>
      <c r="K2468" t="s">
        <v>443</v>
      </c>
    </row>
    <row r="2469" spans="1:11">
      <c r="A2469" t="s">
        <v>496</v>
      </c>
      <c r="B2469" s="2">
        <v>136234.18100000001</v>
      </c>
      <c r="C2469" t="s">
        <v>453</v>
      </c>
      <c r="D2469" t="s">
        <v>440</v>
      </c>
      <c r="E2469" t="s">
        <v>431</v>
      </c>
      <c r="F2469" t="s">
        <v>441</v>
      </c>
      <c r="G2469" t="s">
        <v>432</v>
      </c>
      <c r="H2469" t="s">
        <v>433</v>
      </c>
      <c r="I2469" t="s">
        <v>434</v>
      </c>
      <c r="J2469" t="s">
        <v>442</v>
      </c>
      <c r="K2469" t="s">
        <v>444</v>
      </c>
    </row>
    <row r="2470" spans="1:11">
      <c r="A2470" t="s">
        <v>496</v>
      </c>
      <c r="B2470" s="2">
        <v>227056.96830000001</v>
      </c>
      <c r="C2470" t="s">
        <v>453</v>
      </c>
      <c r="D2470" t="s">
        <v>440</v>
      </c>
      <c r="E2470" t="s">
        <v>431</v>
      </c>
      <c r="F2470" t="s">
        <v>441</v>
      </c>
      <c r="G2470" t="s">
        <v>432</v>
      </c>
      <c r="H2470" t="s">
        <v>433</v>
      </c>
      <c r="I2470" t="s">
        <v>434</v>
      </c>
      <c r="J2470" t="s">
        <v>442</v>
      </c>
      <c r="K2470" t="s">
        <v>584</v>
      </c>
    </row>
    <row r="2471" spans="1:11">
      <c r="A2471" t="s">
        <v>496</v>
      </c>
      <c r="B2471" s="2">
        <v>0</v>
      </c>
      <c r="C2471" t="s">
        <v>436</v>
      </c>
      <c r="D2471" t="s">
        <v>486</v>
      </c>
      <c r="E2471" t="s">
        <v>431</v>
      </c>
      <c r="F2471" t="s">
        <v>487</v>
      </c>
      <c r="G2471" t="s">
        <v>432</v>
      </c>
      <c r="H2471" t="s">
        <v>433</v>
      </c>
      <c r="I2471" t="s">
        <v>434</v>
      </c>
      <c r="J2471" t="s">
        <v>435</v>
      </c>
    </row>
    <row r="2472" spans="1:11">
      <c r="A2472" t="s">
        <v>496</v>
      </c>
      <c r="B2472" s="2">
        <v>7.2541000000000002</v>
      </c>
      <c r="C2472" t="s">
        <v>449</v>
      </c>
      <c r="D2472" t="s">
        <v>447</v>
      </c>
      <c r="E2472" t="s">
        <v>431</v>
      </c>
      <c r="F2472" t="s">
        <v>12</v>
      </c>
      <c r="G2472" t="s">
        <v>432</v>
      </c>
      <c r="H2472" t="s">
        <v>433</v>
      </c>
      <c r="I2472" t="s">
        <v>434</v>
      </c>
      <c r="J2472" t="s">
        <v>435</v>
      </c>
    </row>
    <row r="2473" spans="1:11">
      <c r="A2473" t="s">
        <v>496</v>
      </c>
      <c r="B2473" s="2">
        <v>44965.897900000004</v>
      </c>
      <c r="C2473" t="s">
        <v>449</v>
      </c>
      <c r="D2473" t="s">
        <v>447</v>
      </c>
      <c r="E2473" t="s">
        <v>431</v>
      </c>
      <c r="F2473" t="s">
        <v>12</v>
      </c>
      <c r="G2473" t="s">
        <v>432</v>
      </c>
      <c r="H2473" t="s">
        <v>433</v>
      </c>
      <c r="I2473" t="s">
        <v>434</v>
      </c>
      <c r="J2473" t="s">
        <v>442</v>
      </c>
      <c r="K2473" t="s">
        <v>443</v>
      </c>
    </row>
    <row r="2474" spans="1:11">
      <c r="A2474" t="s">
        <v>496</v>
      </c>
      <c r="B2474" s="2">
        <v>94697.417700000005</v>
      </c>
      <c r="C2474" t="s">
        <v>449</v>
      </c>
      <c r="D2474" t="s">
        <v>447</v>
      </c>
      <c r="E2474" t="s">
        <v>431</v>
      </c>
      <c r="F2474" t="s">
        <v>12</v>
      </c>
      <c r="G2474" t="s">
        <v>432</v>
      </c>
      <c r="H2474" t="s">
        <v>433</v>
      </c>
      <c r="I2474" t="s">
        <v>434</v>
      </c>
      <c r="J2474" t="s">
        <v>442</v>
      </c>
      <c r="K2474" t="s">
        <v>444</v>
      </c>
    </row>
    <row r="2475" spans="1:11">
      <c r="A2475" t="s">
        <v>496</v>
      </c>
      <c r="B2475" s="2">
        <v>157829.2923</v>
      </c>
      <c r="C2475" t="s">
        <v>449</v>
      </c>
      <c r="D2475" t="s">
        <v>447</v>
      </c>
      <c r="E2475" t="s">
        <v>431</v>
      </c>
      <c r="F2475" t="s">
        <v>12</v>
      </c>
      <c r="G2475" t="s">
        <v>432</v>
      </c>
      <c r="H2475" t="s">
        <v>433</v>
      </c>
      <c r="I2475" t="s">
        <v>434</v>
      </c>
      <c r="J2475" t="s">
        <v>442</v>
      </c>
      <c r="K2475" t="s">
        <v>584</v>
      </c>
    </row>
    <row r="2476" spans="1:11">
      <c r="A2476" t="s">
        <v>496</v>
      </c>
      <c r="B2476" s="2">
        <v>0</v>
      </c>
      <c r="C2476" t="s">
        <v>465</v>
      </c>
      <c r="D2476" t="s">
        <v>430</v>
      </c>
      <c r="E2476" t="s">
        <v>431</v>
      </c>
      <c r="F2476" t="s">
        <v>430</v>
      </c>
      <c r="G2476" t="s">
        <v>432</v>
      </c>
      <c r="H2476" t="s">
        <v>433</v>
      </c>
      <c r="I2476" t="s">
        <v>434</v>
      </c>
      <c r="J2476" t="s">
        <v>435</v>
      </c>
    </row>
    <row r="2477" spans="1:11">
      <c r="A2477" t="s">
        <v>496</v>
      </c>
      <c r="B2477" s="2">
        <v>12.426600000000001</v>
      </c>
      <c r="C2477" t="s">
        <v>471</v>
      </c>
      <c r="D2477" t="s">
        <v>440</v>
      </c>
      <c r="E2477" t="s">
        <v>431</v>
      </c>
      <c r="F2477" t="s">
        <v>441</v>
      </c>
      <c r="G2477" t="s">
        <v>432</v>
      </c>
      <c r="H2477" t="s">
        <v>433</v>
      </c>
      <c r="I2477" t="s">
        <v>434</v>
      </c>
      <c r="J2477" t="s">
        <v>435</v>
      </c>
    </row>
    <row r="2478" spans="1:11">
      <c r="A2478" t="s">
        <v>496</v>
      </c>
      <c r="B2478" s="2">
        <v>77270.254300000001</v>
      </c>
      <c r="C2478" t="s">
        <v>471</v>
      </c>
      <c r="D2478" t="s">
        <v>440</v>
      </c>
      <c r="E2478" t="s">
        <v>431</v>
      </c>
      <c r="F2478" t="s">
        <v>441</v>
      </c>
      <c r="G2478" t="s">
        <v>432</v>
      </c>
      <c r="H2478" t="s">
        <v>433</v>
      </c>
      <c r="I2478" t="s">
        <v>434</v>
      </c>
      <c r="J2478" t="s">
        <v>442</v>
      </c>
      <c r="K2478" t="s">
        <v>443</v>
      </c>
    </row>
    <row r="2479" spans="1:11">
      <c r="A2479" t="s">
        <v>496</v>
      </c>
      <c r="B2479" s="2">
        <v>162554.70139999999</v>
      </c>
      <c r="C2479" t="s">
        <v>471</v>
      </c>
      <c r="D2479" t="s">
        <v>440</v>
      </c>
      <c r="E2479" t="s">
        <v>431</v>
      </c>
      <c r="F2479" t="s">
        <v>441</v>
      </c>
      <c r="G2479" t="s">
        <v>432</v>
      </c>
      <c r="H2479" t="s">
        <v>433</v>
      </c>
      <c r="I2479" t="s">
        <v>434</v>
      </c>
      <c r="J2479" t="s">
        <v>442</v>
      </c>
      <c r="K2479" t="s">
        <v>444</v>
      </c>
    </row>
    <row r="2480" spans="1:11">
      <c r="A2480" t="s">
        <v>496</v>
      </c>
      <c r="B2480" s="2">
        <v>270760.49670000002</v>
      </c>
      <c r="C2480" t="s">
        <v>471</v>
      </c>
      <c r="D2480" t="s">
        <v>440</v>
      </c>
      <c r="E2480" t="s">
        <v>431</v>
      </c>
      <c r="F2480" t="s">
        <v>441</v>
      </c>
      <c r="G2480" t="s">
        <v>432</v>
      </c>
      <c r="H2480" t="s">
        <v>433</v>
      </c>
      <c r="I2480" t="s">
        <v>434</v>
      </c>
      <c r="J2480" t="s">
        <v>442</v>
      </c>
      <c r="K2480" t="s">
        <v>584</v>
      </c>
    </row>
    <row r="2481" spans="1:11">
      <c r="A2481" t="s">
        <v>496</v>
      </c>
      <c r="B2481" s="2">
        <v>8.7049000000000003</v>
      </c>
      <c r="C2481" t="s">
        <v>472</v>
      </c>
      <c r="D2481" t="s">
        <v>447</v>
      </c>
      <c r="E2481" t="s">
        <v>431</v>
      </c>
      <c r="F2481" t="s">
        <v>12</v>
      </c>
      <c r="G2481" t="s">
        <v>432</v>
      </c>
      <c r="H2481" t="s">
        <v>433</v>
      </c>
      <c r="I2481" t="s">
        <v>434</v>
      </c>
      <c r="J2481" t="s">
        <v>435</v>
      </c>
    </row>
    <row r="2482" spans="1:11">
      <c r="A2482" t="s">
        <v>496</v>
      </c>
      <c r="B2482" s="2">
        <v>53945.200100000002</v>
      </c>
      <c r="C2482" t="s">
        <v>472</v>
      </c>
      <c r="D2482" t="s">
        <v>447</v>
      </c>
      <c r="E2482" t="s">
        <v>431</v>
      </c>
      <c r="F2482" t="s">
        <v>12</v>
      </c>
      <c r="G2482" t="s">
        <v>432</v>
      </c>
      <c r="H2482" t="s">
        <v>433</v>
      </c>
      <c r="I2482" t="s">
        <v>434</v>
      </c>
      <c r="J2482" t="s">
        <v>442</v>
      </c>
      <c r="K2482" t="s">
        <v>443</v>
      </c>
    </row>
    <row r="2483" spans="1:11">
      <c r="A2483" t="s">
        <v>496</v>
      </c>
      <c r="B2483" s="2">
        <v>113553.32150000001</v>
      </c>
      <c r="C2483" t="s">
        <v>472</v>
      </c>
      <c r="D2483" t="s">
        <v>447</v>
      </c>
      <c r="E2483" t="s">
        <v>431</v>
      </c>
      <c r="F2483" t="s">
        <v>12</v>
      </c>
      <c r="G2483" t="s">
        <v>432</v>
      </c>
      <c r="H2483" t="s">
        <v>433</v>
      </c>
      <c r="I2483" t="s">
        <v>434</v>
      </c>
      <c r="J2483" t="s">
        <v>442</v>
      </c>
      <c r="K2483" t="s">
        <v>444</v>
      </c>
    </row>
    <row r="2484" spans="1:11">
      <c r="A2484" t="s">
        <v>496</v>
      </c>
      <c r="B2484" s="2">
        <v>189255.27299999999</v>
      </c>
      <c r="C2484" t="s">
        <v>472</v>
      </c>
      <c r="D2484" t="s">
        <v>447</v>
      </c>
      <c r="E2484" t="s">
        <v>431</v>
      </c>
      <c r="F2484" t="s">
        <v>12</v>
      </c>
      <c r="G2484" t="s">
        <v>432</v>
      </c>
      <c r="H2484" t="s">
        <v>433</v>
      </c>
      <c r="I2484" t="s">
        <v>434</v>
      </c>
      <c r="J2484" t="s">
        <v>442</v>
      </c>
      <c r="K2484" t="s">
        <v>584</v>
      </c>
    </row>
    <row r="2485" spans="1:11">
      <c r="A2485" t="s">
        <v>496</v>
      </c>
      <c r="B2485" s="2">
        <v>8.4131999999999998</v>
      </c>
      <c r="C2485" t="s">
        <v>454</v>
      </c>
      <c r="D2485" t="s">
        <v>447</v>
      </c>
      <c r="E2485" t="s">
        <v>431</v>
      </c>
      <c r="F2485" t="s">
        <v>12</v>
      </c>
      <c r="G2485" t="s">
        <v>432</v>
      </c>
      <c r="H2485" t="s">
        <v>433</v>
      </c>
      <c r="I2485" t="s">
        <v>434</v>
      </c>
      <c r="J2485" t="s">
        <v>435</v>
      </c>
    </row>
    <row r="2486" spans="1:11">
      <c r="A2486" t="s">
        <v>496</v>
      </c>
      <c r="B2486" s="2">
        <v>52349.300199999998</v>
      </c>
      <c r="C2486" t="s">
        <v>454</v>
      </c>
      <c r="D2486" t="s">
        <v>447</v>
      </c>
      <c r="E2486" t="s">
        <v>431</v>
      </c>
      <c r="F2486" t="s">
        <v>12</v>
      </c>
      <c r="G2486" t="s">
        <v>432</v>
      </c>
      <c r="H2486" t="s">
        <v>433</v>
      </c>
      <c r="I2486" t="s">
        <v>434</v>
      </c>
      <c r="J2486" t="s">
        <v>442</v>
      </c>
      <c r="K2486" t="s">
        <v>443</v>
      </c>
    </row>
    <row r="2487" spans="1:11">
      <c r="A2487" t="s">
        <v>496</v>
      </c>
      <c r="B2487" s="2">
        <v>110093.43580000001</v>
      </c>
      <c r="C2487" t="s">
        <v>454</v>
      </c>
      <c r="D2487" t="s">
        <v>447</v>
      </c>
      <c r="E2487" t="s">
        <v>431</v>
      </c>
      <c r="F2487" t="s">
        <v>12</v>
      </c>
      <c r="G2487" t="s">
        <v>432</v>
      </c>
      <c r="H2487" t="s">
        <v>433</v>
      </c>
      <c r="I2487" t="s">
        <v>434</v>
      </c>
      <c r="J2487" t="s">
        <v>442</v>
      </c>
      <c r="K2487" t="s">
        <v>444</v>
      </c>
    </row>
    <row r="2488" spans="1:11">
      <c r="A2488" t="s">
        <v>496</v>
      </c>
      <c r="B2488" s="2">
        <v>183489.05970000001</v>
      </c>
      <c r="C2488" t="s">
        <v>454</v>
      </c>
      <c r="D2488" t="s">
        <v>447</v>
      </c>
      <c r="E2488" t="s">
        <v>431</v>
      </c>
      <c r="F2488" t="s">
        <v>12</v>
      </c>
      <c r="G2488" t="s">
        <v>432</v>
      </c>
      <c r="H2488" t="s">
        <v>433</v>
      </c>
      <c r="I2488" t="s">
        <v>434</v>
      </c>
      <c r="J2488" t="s">
        <v>442</v>
      </c>
      <c r="K2488" t="s">
        <v>584</v>
      </c>
    </row>
    <row r="2489" spans="1:11">
      <c r="A2489" t="s">
        <v>496</v>
      </c>
      <c r="B2489" s="2">
        <v>8.5641999999999996</v>
      </c>
      <c r="C2489" t="s">
        <v>475</v>
      </c>
      <c r="D2489" t="s">
        <v>451</v>
      </c>
      <c r="E2489" t="s">
        <v>431</v>
      </c>
      <c r="F2489" t="s">
        <v>381</v>
      </c>
      <c r="G2489" t="s">
        <v>432</v>
      </c>
      <c r="H2489" t="s">
        <v>433</v>
      </c>
      <c r="I2489" t="s">
        <v>434</v>
      </c>
      <c r="J2489" t="s">
        <v>435</v>
      </c>
    </row>
    <row r="2490" spans="1:11">
      <c r="A2490" t="s">
        <v>496</v>
      </c>
      <c r="B2490" s="2">
        <v>53126.749499999998</v>
      </c>
      <c r="C2490" t="s">
        <v>475</v>
      </c>
      <c r="D2490" t="s">
        <v>451</v>
      </c>
      <c r="E2490" t="s">
        <v>431</v>
      </c>
      <c r="F2490" t="s">
        <v>381</v>
      </c>
      <c r="G2490" t="s">
        <v>432</v>
      </c>
      <c r="H2490" t="s">
        <v>433</v>
      </c>
      <c r="I2490" t="s">
        <v>434</v>
      </c>
      <c r="J2490" t="s">
        <v>442</v>
      </c>
      <c r="K2490" t="s">
        <v>443</v>
      </c>
    </row>
    <row r="2491" spans="1:11">
      <c r="A2491" t="s">
        <v>496</v>
      </c>
      <c r="B2491" s="2">
        <v>111726.3946</v>
      </c>
      <c r="C2491" t="s">
        <v>475</v>
      </c>
      <c r="D2491" t="s">
        <v>451</v>
      </c>
      <c r="E2491" t="s">
        <v>431</v>
      </c>
      <c r="F2491" t="s">
        <v>381</v>
      </c>
      <c r="G2491" t="s">
        <v>432</v>
      </c>
      <c r="H2491" t="s">
        <v>433</v>
      </c>
      <c r="I2491" t="s">
        <v>434</v>
      </c>
      <c r="J2491" t="s">
        <v>442</v>
      </c>
      <c r="K2491" t="s">
        <v>444</v>
      </c>
    </row>
    <row r="2492" spans="1:11">
      <c r="A2492" t="s">
        <v>496</v>
      </c>
      <c r="B2492" s="2">
        <v>7.2637999999999998</v>
      </c>
      <c r="C2492" t="s">
        <v>484</v>
      </c>
      <c r="D2492" t="s">
        <v>451</v>
      </c>
      <c r="E2492" t="s">
        <v>431</v>
      </c>
      <c r="F2492" t="s">
        <v>381</v>
      </c>
      <c r="G2492" t="s">
        <v>432</v>
      </c>
      <c r="H2492" t="s">
        <v>433</v>
      </c>
      <c r="I2492" t="s">
        <v>434</v>
      </c>
      <c r="J2492" t="s">
        <v>435</v>
      </c>
    </row>
    <row r="2493" spans="1:11">
      <c r="A2493" t="s">
        <v>496</v>
      </c>
      <c r="B2493" s="2">
        <v>45058.9395</v>
      </c>
      <c r="C2493" t="s">
        <v>484</v>
      </c>
      <c r="D2493" t="s">
        <v>451</v>
      </c>
      <c r="E2493" t="s">
        <v>431</v>
      </c>
      <c r="F2493" t="s">
        <v>381</v>
      </c>
      <c r="G2493" t="s">
        <v>432</v>
      </c>
      <c r="H2493" t="s">
        <v>433</v>
      </c>
      <c r="I2493" t="s">
        <v>434</v>
      </c>
      <c r="J2493" t="s">
        <v>442</v>
      </c>
      <c r="K2493" t="s">
        <v>443</v>
      </c>
    </row>
    <row r="2494" spans="1:11">
      <c r="A2494" t="s">
        <v>496</v>
      </c>
      <c r="B2494" s="2">
        <v>94761.285199999998</v>
      </c>
      <c r="C2494" t="s">
        <v>484</v>
      </c>
      <c r="D2494" t="s">
        <v>451</v>
      </c>
      <c r="E2494" t="s">
        <v>431</v>
      </c>
      <c r="F2494" t="s">
        <v>381</v>
      </c>
      <c r="G2494" t="s">
        <v>432</v>
      </c>
      <c r="H2494" t="s">
        <v>433</v>
      </c>
      <c r="I2494" t="s">
        <v>434</v>
      </c>
      <c r="J2494" t="s">
        <v>442</v>
      </c>
      <c r="K2494" t="s">
        <v>444</v>
      </c>
    </row>
    <row r="2495" spans="1:11">
      <c r="A2495" t="s">
        <v>496</v>
      </c>
      <c r="B2495" s="2">
        <v>0</v>
      </c>
      <c r="C2495" t="s">
        <v>462</v>
      </c>
      <c r="D2495" t="s">
        <v>439</v>
      </c>
      <c r="E2495" t="s">
        <v>431</v>
      </c>
      <c r="F2495" t="s">
        <v>439</v>
      </c>
      <c r="G2495" t="s">
        <v>432</v>
      </c>
      <c r="H2495" t="s">
        <v>433</v>
      </c>
      <c r="I2495" t="s">
        <v>434</v>
      </c>
      <c r="J2495" t="s">
        <v>435</v>
      </c>
    </row>
    <row r="2496" spans="1:11">
      <c r="A2496" t="s">
        <v>496</v>
      </c>
      <c r="B2496" s="2">
        <v>0</v>
      </c>
      <c r="C2496" t="s">
        <v>472</v>
      </c>
      <c r="D2496" t="s">
        <v>470</v>
      </c>
      <c r="E2496" t="s">
        <v>431</v>
      </c>
      <c r="F2496" t="s">
        <v>470</v>
      </c>
      <c r="G2496" t="s">
        <v>432</v>
      </c>
      <c r="H2496" t="s">
        <v>433</v>
      </c>
      <c r="I2496" t="s">
        <v>434</v>
      </c>
      <c r="J2496" t="s">
        <v>435</v>
      </c>
    </row>
    <row r="2497" spans="1:11">
      <c r="A2497" t="s">
        <v>496</v>
      </c>
      <c r="B2497" s="2">
        <v>11.78</v>
      </c>
      <c r="C2497" t="s">
        <v>465</v>
      </c>
      <c r="D2497" t="s">
        <v>440</v>
      </c>
      <c r="E2497" t="s">
        <v>431</v>
      </c>
      <c r="F2497" t="s">
        <v>441</v>
      </c>
      <c r="G2497" t="s">
        <v>432</v>
      </c>
      <c r="H2497" t="s">
        <v>433</v>
      </c>
      <c r="I2497" t="s">
        <v>434</v>
      </c>
      <c r="J2497" t="s">
        <v>435</v>
      </c>
    </row>
    <row r="2498" spans="1:11">
      <c r="A2498" t="s">
        <v>496</v>
      </c>
      <c r="B2498" s="2">
        <v>73231.618400000007</v>
      </c>
      <c r="C2498" t="s">
        <v>465</v>
      </c>
      <c r="D2498" t="s">
        <v>440</v>
      </c>
      <c r="E2498" t="s">
        <v>431</v>
      </c>
      <c r="F2498" t="s">
        <v>441</v>
      </c>
      <c r="G2498" t="s">
        <v>432</v>
      </c>
      <c r="H2498" t="s">
        <v>433</v>
      </c>
      <c r="I2498" t="s">
        <v>434</v>
      </c>
      <c r="J2498" t="s">
        <v>442</v>
      </c>
      <c r="K2498" t="s">
        <v>443</v>
      </c>
    </row>
    <row r="2499" spans="1:11">
      <c r="A2499" t="s">
        <v>496</v>
      </c>
      <c r="B2499" s="2">
        <v>154059.53080000001</v>
      </c>
      <c r="C2499" t="s">
        <v>465</v>
      </c>
      <c r="D2499" t="s">
        <v>440</v>
      </c>
      <c r="E2499" t="s">
        <v>431</v>
      </c>
      <c r="F2499" t="s">
        <v>441</v>
      </c>
      <c r="G2499" t="s">
        <v>432</v>
      </c>
      <c r="H2499" t="s">
        <v>433</v>
      </c>
      <c r="I2499" t="s">
        <v>434</v>
      </c>
      <c r="J2499" t="s">
        <v>442</v>
      </c>
      <c r="K2499" t="s">
        <v>444</v>
      </c>
    </row>
    <row r="2500" spans="1:11">
      <c r="A2500" t="s">
        <v>496</v>
      </c>
      <c r="B2500" s="2">
        <v>256765.6219</v>
      </c>
      <c r="C2500" t="s">
        <v>465</v>
      </c>
      <c r="D2500" t="s">
        <v>440</v>
      </c>
      <c r="E2500" t="s">
        <v>431</v>
      </c>
      <c r="F2500" t="s">
        <v>441</v>
      </c>
      <c r="G2500" t="s">
        <v>432</v>
      </c>
      <c r="H2500" t="s">
        <v>433</v>
      </c>
      <c r="I2500" t="s">
        <v>434</v>
      </c>
      <c r="J2500" t="s">
        <v>442</v>
      </c>
      <c r="K2500" t="s">
        <v>584</v>
      </c>
    </row>
    <row r="2501" spans="1:11">
      <c r="A2501" t="s">
        <v>496</v>
      </c>
      <c r="B2501" s="2">
        <v>7.9006999999999996</v>
      </c>
      <c r="C2501" t="s">
        <v>488</v>
      </c>
      <c r="D2501" t="s">
        <v>451</v>
      </c>
      <c r="E2501" t="s">
        <v>431</v>
      </c>
      <c r="F2501" t="s">
        <v>381</v>
      </c>
      <c r="G2501" t="s">
        <v>432</v>
      </c>
      <c r="H2501" t="s">
        <v>433</v>
      </c>
      <c r="I2501" t="s">
        <v>434</v>
      </c>
      <c r="J2501" t="s">
        <v>435</v>
      </c>
    </row>
    <row r="2502" spans="1:11">
      <c r="A2502" t="s">
        <v>496</v>
      </c>
      <c r="B2502" s="2">
        <v>49040.804300000003</v>
      </c>
      <c r="C2502" t="s">
        <v>488</v>
      </c>
      <c r="D2502" t="s">
        <v>451</v>
      </c>
      <c r="E2502" t="s">
        <v>431</v>
      </c>
      <c r="F2502" t="s">
        <v>381</v>
      </c>
      <c r="G2502" t="s">
        <v>432</v>
      </c>
      <c r="H2502" t="s">
        <v>433</v>
      </c>
      <c r="I2502" t="s">
        <v>434</v>
      </c>
      <c r="J2502" t="s">
        <v>442</v>
      </c>
      <c r="K2502" t="s">
        <v>443</v>
      </c>
    </row>
    <row r="2503" spans="1:11">
      <c r="A2503" t="s">
        <v>496</v>
      </c>
      <c r="B2503" s="2">
        <v>103192.5882</v>
      </c>
      <c r="C2503" t="s">
        <v>488</v>
      </c>
      <c r="D2503" t="s">
        <v>451</v>
      </c>
      <c r="E2503" t="s">
        <v>431</v>
      </c>
      <c r="F2503" t="s">
        <v>381</v>
      </c>
      <c r="G2503" t="s">
        <v>432</v>
      </c>
      <c r="H2503" t="s">
        <v>433</v>
      </c>
      <c r="I2503" t="s">
        <v>434</v>
      </c>
      <c r="J2503" t="s">
        <v>442</v>
      </c>
      <c r="K2503" t="s">
        <v>444</v>
      </c>
    </row>
    <row r="2504" spans="1:11">
      <c r="A2504" t="s">
        <v>496</v>
      </c>
      <c r="B2504" s="2">
        <v>0</v>
      </c>
      <c r="C2504" t="s">
        <v>449</v>
      </c>
      <c r="D2504" t="s">
        <v>458</v>
      </c>
      <c r="E2504" t="s">
        <v>431</v>
      </c>
      <c r="F2504" t="s">
        <v>458</v>
      </c>
      <c r="G2504" t="s">
        <v>432</v>
      </c>
      <c r="H2504" t="s">
        <v>433</v>
      </c>
      <c r="I2504" t="s">
        <v>434</v>
      </c>
      <c r="J2504" t="s">
        <v>435</v>
      </c>
    </row>
    <row r="2505" spans="1:11">
      <c r="A2505" t="s">
        <v>496</v>
      </c>
      <c r="B2505" s="2">
        <v>10.4238</v>
      </c>
      <c r="C2505" t="s">
        <v>464</v>
      </c>
      <c r="D2505" t="s">
        <v>440</v>
      </c>
      <c r="E2505" t="s">
        <v>431</v>
      </c>
      <c r="F2505" t="s">
        <v>441</v>
      </c>
      <c r="G2505" t="s">
        <v>432</v>
      </c>
      <c r="H2505" t="s">
        <v>433</v>
      </c>
      <c r="I2505" t="s">
        <v>434</v>
      </c>
      <c r="J2505" t="s">
        <v>435</v>
      </c>
    </row>
    <row r="2506" spans="1:11">
      <c r="A2506" t="s">
        <v>496</v>
      </c>
      <c r="B2506" s="2">
        <v>64806.623299999999</v>
      </c>
      <c r="C2506" t="s">
        <v>464</v>
      </c>
      <c r="D2506" t="s">
        <v>440</v>
      </c>
      <c r="E2506" t="s">
        <v>431</v>
      </c>
      <c r="F2506" t="s">
        <v>441</v>
      </c>
      <c r="G2506" t="s">
        <v>432</v>
      </c>
      <c r="H2506" t="s">
        <v>433</v>
      </c>
      <c r="I2506" t="s">
        <v>434</v>
      </c>
      <c r="J2506" t="s">
        <v>442</v>
      </c>
      <c r="K2506" t="s">
        <v>443</v>
      </c>
    </row>
    <row r="2507" spans="1:11">
      <c r="A2507" t="s">
        <v>496</v>
      </c>
      <c r="B2507" s="2">
        <v>136234.18100000001</v>
      </c>
      <c r="C2507" t="s">
        <v>464</v>
      </c>
      <c r="D2507" t="s">
        <v>440</v>
      </c>
      <c r="E2507" t="s">
        <v>431</v>
      </c>
      <c r="F2507" t="s">
        <v>441</v>
      </c>
      <c r="G2507" t="s">
        <v>432</v>
      </c>
      <c r="H2507" t="s">
        <v>433</v>
      </c>
      <c r="I2507" t="s">
        <v>434</v>
      </c>
      <c r="J2507" t="s">
        <v>442</v>
      </c>
      <c r="K2507" t="s">
        <v>444</v>
      </c>
    </row>
    <row r="2508" spans="1:11">
      <c r="A2508" t="s">
        <v>496</v>
      </c>
      <c r="B2508" s="2">
        <v>227056.96830000001</v>
      </c>
      <c r="C2508" t="s">
        <v>464</v>
      </c>
      <c r="D2508" t="s">
        <v>440</v>
      </c>
      <c r="E2508" t="s">
        <v>431</v>
      </c>
      <c r="F2508" t="s">
        <v>441</v>
      </c>
      <c r="G2508" t="s">
        <v>432</v>
      </c>
      <c r="H2508" t="s">
        <v>433</v>
      </c>
      <c r="I2508" t="s">
        <v>434</v>
      </c>
      <c r="J2508" t="s">
        <v>442</v>
      </c>
      <c r="K2508" t="s">
        <v>584</v>
      </c>
    </row>
    <row r="2509" spans="1:11">
      <c r="A2509" t="s">
        <v>496</v>
      </c>
      <c r="B2509" s="2">
        <v>0</v>
      </c>
      <c r="C2509" t="s">
        <v>481</v>
      </c>
      <c r="D2509" t="s">
        <v>439</v>
      </c>
      <c r="E2509" t="s">
        <v>431</v>
      </c>
      <c r="F2509" t="s">
        <v>439</v>
      </c>
      <c r="G2509" t="s">
        <v>432</v>
      </c>
      <c r="H2509" t="s">
        <v>433</v>
      </c>
      <c r="I2509" t="s">
        <v>434</v>
      </c>
      <c r="J2509" t="s">
        <v>435</v>
      </c>
    </row>
    <row r="2510" spans="1:11">
      <c r="A2510" t="s">
        <v>496</v>
      </c>
      <c r="B2510" s="2">
        <v>0</v>
      </c>
      <c r="C2510" t="s">
        <v>488</v>
      </c>
      <c r="D2510" t="s">
        <v>439</v>
      </c>
      <c r="E2510" t="s">
        <v>431</v>
      </c>
      <c r="F2510" t="s">
        <v>439</v>
      </c>
      <c r="G2510" t="s">
        <v>432</v>
      </c>
      <c r="H2510" t="s">
        <v>433</v>
      </c>
      <c r="I2510" t="s">
        <v>434</v>
      </c>
      <c r="J2510" t="s">
        <v>435</v>
      </c>
    </row>
    <row r="2511" spans="1:11">
      <c r="A2511" t="s">
        <v>496</v>
      </c>
      <c r="B2511" s="2">
        <v>0</v>
      </c>
      <c r="C2511" t="s">
        <v>456</v>
      </c>
      <c r="D2511" t="s">
        <v>439</v>
      </c>
      <c r="E2511" t="s">
        <v>431</v>
      </c>
      <c r="F2511" t="s">
        <v>439</v>
      </c>
      <c r="G2511" t="s">
        <v>432</v>
      </c>
      <c r="H2511" t="s">
        <v>433</v>
      </c>
      <c r="I2511" t="s">
        <v>434</v>
      </c>
      <c r="J2511" t="s">
        <v>435</v>
      </c>
    </row>
    <row r="2512" spans="1:11">
      <c r="A2512" t="s">
        <v>496</v>
      </c>
      <c r="B2512" s="2">
        <v>0</v>
      </c>
      <c r="C2512" t="s">
        <v>480</v>
      </c>
      <c r="D2512" t="s">
        <v>439</v>
      </c>
      <c r="E2512" t="s">
        <v>431</v>
      </c>
      <c r="F2512" t="s">
        <v>439</v>
      </c>
      <c r="G2512" t="s">
        <v>432</v>
      </c>
      <c r="H2512" t="s">
        <v>433</v>
      </c>
      <c r="I2512" t="s">
        <v>434</v>
      </c>
      <c r="J2512" t="s">
        <v>435</v>
      </c>
    </row>
    <row r="2513" spans="1:11">
      <c r="A2513" t="s">
        <v>496</v>
      </c>
      <c r="B2513" s="2">
        <v>12.0954</v>
      </c>
      <c r="C2513" t="s">
        <v>454</v>
      </c>
      <c r="D2513" t="s">
        <v>440</v>
      </c>
      <c r="E2513" t="s">
        <v>431</v>
      </c>
      <c r="F2513" t="s">
        <v>441</v>
      </c>
      <c r="G2513" t="s">
        <v>432</v>
      </c>
      <c r="H2513" t="s">
        <v>433</v>
      </c>
      <c r="I2513" t="s">
        <v>434</v>
      </c>
      <c r="J2513" t="s">
        <v>435</v>
      </c>
    </row>
    <row r="2514" spans="1:11">
      <c r="A2514" t="s">
        <v>496</v>
      </c>
      <c r="B2514" s="2">
        <v>75198.896099999998</v>
      </c>
      <c r="C2514" t="s">
        <v>454</v>
      </c>
      <c r="D2514" t="s">
        <v>440</v>
      </c>
      <c r="E2514" t="s">
        <v>431</v>
      </c>
      <c r="F2514" t="s">
        <v>441</v>
      </c>
      <c r="G2514" t="s">
        <v>432</v>
      </c>
      <c r="H2514" t="s">
        <v>433</v>
      </c>
      <c r="I2514" t="s">
        <v>434</v>
      </c>
      <c r="J2514" t="s">
        <v>442</v>
      </c>
      <c r="K2514" t="s">
        <v>443</v>
      </c>
    </row>
    <row r="2515" spans="1:11">
      <c r="A2515" t="s">
        <v>496</v>
      </c>
      <c r="B2515" s="2">
        <v>158104.47469999999</v>
      </c>
      <c r="C2515" t="s">
        <v>454</v>
      </c>
      <c r="D2515" t="s">
        <v>440</v>
      </c>
      <c r="E2515" t="s">
        <v>431</v>
      </c>
      <c r="F2515" t="s">
        <v>441</v>
      </c>
      <c r="G2515" t="s">
        <v>432</v>
      </c>
      <c r="H2515" t="s">
        <v>433</v>
      </c>
      <c r="I2515" t="s">
        <v>434</v>
      </c>
      <c r="J2515" t="s">
        <v>442</v>
      </c>
      <c r="K2515" t="s">
        <v>444</v>
      </c>
    </row>
    <row r="2516" spans="1:11">
      <c r="A2516" t="s">
        <v>496</v>
      </c>
      <c r="B2516" s="2">
        <v>263507.98340000003</v>
      </c>
      <c r="C2516" t="s">
        <v>454</v>
      </c>
      <c r="D2516" t="s">
        <v>440</v>
      </c>
      <c r="E2516" t="s">
        <v>431</v>
      </c>
      <c r="F2516" t="s">
        <v>441</v>
      </c>
      <c r="G2516" t="s">
        <v>432</v>
      </c>
      <c r="H2516" t="s">
        <v>433</v>
      </c>
      <c r="I2516" t="s">
        <v>434</v>
      </c>
      <c r="J2516" t="s">
        <v>442</v>
      </c>
      <c r="K2516" t="s">
        <v>584</v>
      </c>
    </row>
    <row r="2517" spans="1:11">
      <c r="A2517" t="s">
        <v>496</v>
      </c>
      <c r="B2517" s="2">
        <v>7.9006999999999996</v>
      </c>
      <c r="C2517" t="s">
        <v>445</v>
      </c>
      <c r="D2517" t="s">
        <v>451</v>
      </c>
      <c r="E2517" t="s">
        <v>431</v>
      </c>
      <c r="F2517" t="s">
        <v>381</v>
      </c>
      <c r="G2517" t="s">
        <v>432</v>
      </c>
      <c r="H2517" t="s">
        <v>433</v>
      </c>
      <c r="I2517" t="s">
        <v>434</v>
      </c>
      <c r="J2517" t="s">
        <v>435</v>
      </c>
    </row>
    <row r="2518" spans="1:11">
      <c r="A2518" t="s">
        <v>496</v>
      </c>
      <c r="B2518" s="2">
        <v>49040.804300000003</v>
      </c>
      <c r="C2518" t="s">
        <v>445</v>
      </c>
      <c r="D2518" t="s">
        <v>451</v>
      </c>
      <c r="E2518" t="s">
        <v>431</v>
      </c>
      <c r="F2518" t="s">
        <v>381</v>
      </c>
      <c r="G2518" t="s">
        <v>432</v>
      </c>
      <c r="H2518" t="s">
        <v>433</v>
      </c>
      <c r="I2518" t="s">
        <v>434</v>
      </c>
      <c r="J2518" t="s">
        <v>442</v>
      </c>
      <c r="K2518" t="s">
        <v>443</v>
      </c>
    </row>
    <row r="2519" spans="1:11">
      <c r="A2519" t="s">
        <v>496</v>
      </c>
      <c r="B2519" s="2">
        <v>103192.5882</v>
      </c>
      <c r="C2519" t="s">
        <v>445</v>
      </c>
      <c r="D2519" t="s">
        <v>451</v>
      </c>
      <c r="E2519" t="s">
        <v>431</v>
      </c>
      <c r="F2519" t="s">
        <v>381</v>
      </c>
      <c r="G2519" t="s">
        <v>432</v>
      </c>
      <c r="H2519" t="s">
        <v>433</v>
      </c>
      <c r="I2519" t="s">
        <v>434</v>
      </c>
      <c r="J2519" t="s">
        <v>442</v>
      </c>
      <c r="K2519" t="s">
        <v>444</v>
      </c>
    </row>
    <row r="2520" spans="1:11">
      <c r="A2520" t="s">
        <v>496</v>
      </c>
      <c r="B2520" s="2">
        <v>0</v>
      </c>
      <c r="C2520" t="s">
        <v>453</v>
      </c>
      <c r="D2520" t="s">
        <v>458</v>
      </c>
      <c r="E2520" t="s">
        <v>431</v>
      </c>
      <c r="F2520" t="s">
        <v>458</v>
      </c>
      <c r="G2520" t="s">
        <v>432</v>
      </c>
      <c r="H2520" t="s">
        <v>433</v>
      </c>
      <c r="I2520" t="s">
        <v>434</v>
      </c>
      <c r="J2520" t="s">
        <v>435</v>
      </c>
    </row>
    <row r="2521" spans="1:11">
      <c r="A2521" t="s">
        <v>496</v>
      </c>
      <c r="B2521" s="2">
        <v>0</v>
      </c>
      <c r="C2521" t="s">
        <v>471</v>
      </c>
      <c r="D2521" t="s">
        <v>458</v>
      </c>
      <c r="E2521" t="s">
        <v>431</v>
      </c>
      <c r="F2521" t="s">
        <v>458</v>
      </c>
      <c r="G2521" t="s">
        <v>432</v>
      </c>
      <c r="H2521" t="s">
        <v>433</v>
      </c>
      <c r="I2521" t="s">
        <v>434</v>
      </c>
      <c r="J2521" t="s">
        <v>435</v>
      </c>
    </row>
    <row r="2522" spans="1:11">
      <c r="A2522" t="s">
        <v>496</v>
      </c>
      <c r="B2522" s="2">
        <v>0</v>
      </c>
      <c r="C2522" t="s">
        <v>455</v>
      </c>
      <c r="D2522" t="s">
        <v>439</v>
      </c>
      <c r="E2522" t="s">
        <v>431</v>
      </c>
      <c r="F2522" t="s">
        <v>439</v>
      </c>
      <c r="G2522" t="s">
        <v>432</v>
      </c>
      <c r="H2522" t="s">
        <v>433</v>
      </c>
      <c r="I2522" t="s">
        <v>434</v>
      </c>
      <c r="J2522" t="s">
        <v>435</v>
      </c>
    </row>
    <row r="2523" spans="1:11">
      <c r="A2523" t="s">
        <v>496</v>
      </c>
      <c r="B2523" s="2">
        <v>0</v>
      </c>
      <c r="C2523" t="s">
        <v>455</v>
      </c>
      <c r="D2523" t="s">
        <v>430</v>
      </c>
      <c r="E2523" t="s">
        <v>431</v>
      </c>
      <c r="F2523" t="s">
        <v>430</v>
      </c>
      <c r="G2523" t="s">
        <v>432</v>
      </c>
      <c r="H2523" t="s">
        <v>433</v>
      </c>
      <c r="I2523" t="s">
        <v>434</v>
      </c>
      <c r="J2523" t="s">
        <v>435</v>
      </c>
    </row>
    <row r="2524" spans="1:11">
      <c r="A2524" t="s">
        <v>496</v>
      </c>
      <c r="B2524" s="2">
        <v>7.2698999999999998</v>
      </c>
      <c r="C2524" t="s">
        <v>429</v>
      </c>
      <c r="D2524" t="s">
        <v>451</v>
      </c>
      <c r="E2524" t="s">
        <v>431</v>
      </c>
      <c r="F2524" t="s">
        <v>381</v>
      </c>
      <c r="G2524" t="s">
        <v>432</v>
      </c>
      <c r="H2524" t="s">
        <v>433</v>
      </c>
      <c r="I2524" t="s">
        <v>434</v>
      </c>
      <c r="J2524" t="s">
        <v>435</v>
      </c>
    </row>
    <row r="2525" spans="1:11">
      <c r="A2525" t="s">
        <v>496</v>
      </c>
      <c r="B2525" s="2">
        <v>45172.481800000001</v>
      </c>
      <c r="C2525" t="s">
        <v>429</v>
      </c>
      <c r="D2525" t="s">
        <v>451</v>
      </c>
      <c r="E2525" t="s">
        <v>431</v>
      </c>
      <c r="F2525" t="s">
        <v>381</v>
      </c>
      <c r="G2525" t="s">
        <v>432</v>
      </c>
      <c r="H2525" t="s">
        <v>433</v>
      </c>
      <c r="I2525" t="s">
        <v>434</v>
      </c>
      <c r="J2525" t="s">
        <v>442</v>
      </c>
      <c r="K2525" t="s">
        <v>443</v>
      </c>
    </row>
    <row r="2526" spans="1:11">
      <c r="A2526" t="s">
        <v>496</v>
      </c>
      <c r="B2526" s="2">
        <v>94904.001600000003</v>
      </c>
      <c r="C2526" t="s">
        <v>429</v>
      </c>
      <c r="D2526" t="s">
        <v>451</v>
      </c>
      <c r="E2526" t="s">
        <v>431</v>
      </c>
      <c r="F2526" t="s">
        <v>381</v>
      </c>
      <c r="G2526" t="s">
        <v>432</v>
      </c>
      <c r="H2526" t="s">
        <v>433</v>
      </c>
      <c r="I2526" t="s">
        <v>434</v>
      </c>
      <c r="J2526" t="s">
        <v>442</v>
      </c>
      <c r="K2526" t="s">
        <v>444</v>
      </c>
    </row>
    <row r="2527" spans="1:11">
      <c r="A2527" t="s">
        <v>496</v>
      </c>
      <c r="B2527" s="2">
        <v>0</v>
      </c>
      <c r="C2527" t="s">
        <v>463</v>
      </c>
      <c r="D2527" t="s">
        <v>430</v>
      </c>
      <c r="E2527" t="s">
        <v>431</v>
      </c>
      <c r="F2527" t="s">
        <v>430</v>
      </c>
      <c r="G2527" t="s">
        <v>432</v>
      </c>
      <c r="H2527" t="s">
        <v>433</v>
      </c>
      <c r="I2527" t="s">
        <v>434</v>
      </c>
      <c r="J2527" t="s">
        <v>435</v>
      </c>
    </row>
    <row r="2528" spans="1:11">
      <c r="A2528" t="s">
        <v>496</v>
      </c>
      <c r="B2528" s="2">
        <v>8.2396999999999991</v>
      </c>
      <c r="C2528" t="s">
        <v>485</v>
      </c>
      <c r="D2528" t="s">
        <v>451</v>
      </c>
      <c r="E2528" t="s">
        <v>431</v>
      </c>
      <c r="F2528" t="s">
        <v>381</v>
      </c>
      <c r="G2528" t="s">
        <v>432</v>
      </c>
      <c r="H2528" t="s">
        <v>433</v>
      </c>
      <c r="I2528" t="s">
        <v>434</v>
      </c>
      <c r="J2528" t="s">
        <v>435</v>
      </c>
    </row>
    <row r="2529" spans="1:11">
      <c r="A2529" t="s">
        <v>496</v>
      </c>
      <c r="B2529" s="2">
        <v>51112.950900000003</v>
      </c>
      <c r="C2529" t="s">
        <v>485</v>
      </c>
      <c r="D2529" t="s">
        <v>451</v>
      </c>
      <c r="E2529" t="s">
        <v>431</v>
      </c>
      <c r="F2529" t="s">
        <v>381</v>
      </c>
      <c r="G2529" t="s">
        <v>432</v>
      </c>
      <c r="H2529" t="s">
        <v>433</v>
      </c>
      <c r="I2529" t="s">
        <v>434</v>
      </c>
      <c r="J2529" t="s">
        <v>442</v>
      </c>
      <c r="K2529" t="s">
        <v>443</v>
      </c>
    </row>
    <row r="2530" spans="1:11">
      <c r="A2530" t="s">
        <v>496</v>
      </c>
      <c r="B2530" s="2">
        <v>107503.2525</v>
      </c>
      <c r="C2530" t="s">
        <v>485</v>
      </c>
      <c r="D2530" t="s">
        <v>451</v>
      </c>
      <c r="E2530" t="s">
        <v>431</v>
      </c>
      <c r="F2530" t="s">
        <v>381</v>
      </c>
      <c r="G2530" t="s">
        <v>432</v>
      </c>
      <c r="H2530" t="s">
        <v>433</v>
      </c>
      <c r="I2530" t="s">
        <v>434</v>
      </c>
      <c r="J2530" t="s">
        <v>442</v>
      </c>
      <c r="K2530" t="s">
        <v>444</v>
      </c>
    </row>
    <row r="2531" spans="1:11">
      <c r="A2531" t="s">
        <v>497</v>
      </c>
      <c r="B2531" s="2">
        <v>0</v>
      </c>
      <c r="C2531" t="s">
        <v>429</v>
      </c>
      <c r="D2531" t="s">
        <v>430</v>
      </c>
      <c r="E2531" t="s">
        <v>431</v>
      </c>
      <c r="F2531" t="s">
        <v>430</v>
      </c>
      <c r="G2531" t="s">
        <v>432</v>
      </c>
      <c r="H2531" t="s">
        <v>433</v>
      </c>
      <c r="I2531" t="s">
        <v>434</v>
      </c>
      <c r="J2531" t="s">
        <v>435</v>
      </c>
    </row>
    <row r="2532" spans="1:11">
      <c r="A2532" t="s">
        <v>497</v>
      </c>
      <c r="B2532" s="2">
        <v>0</v>
      </c>
      <c r="C2532" t="s">
        <v>436</v>
      </c>
      <c r="D2532" t="s">
        <v>437</v>
      </c>
      <c r="E2532" t="s">
        <v>431</v>
      </c>
      <c r="F2532" t="s">
        <v>437</v>
      </c>
      <c r="G2532" t="s">
        <v>432</v>
      </c>
      <c r="H2532" t="s">
        <v>433</v>
      </c>
      <c r="I2532" t="s">
        <v>434</v>
      </c>
      <c r="J2532" t="s">
        <v>435</v>
      </c>
    </row>
    <row r="2533" spans="1:11">
      <c r="A2533" t="s">
        <v>497</v>
      </c>
      <c r="B2533" s="2">
        <v>0</v>
      </c>
      <c r="C2533" t="s">
        <v>438</v>
      </c>
      <c r="D2533" t="s">
        <v>439</v>
      </c>
      <c r="E2533" t="s">
        <v>431</v>
      </c>
      <c r="F2533" t="s">
        <v>439</v>
      </c>
      <c r="G2533" t="s">
        <v>432</v>
      </c>
      <c r="H2533" t="s">
        <v>433</v>
      </c>
      <c r="I2533" t="s">
        <v>434</v>
      </c>
      <c r="J2533" t="s">
        <v>435</v>
      </c>
    </row>
    <row r="2534" spans="1:11">
      <c r="A2534" t="s">
        <v>497</v>
      </c>
      <c r="B2534" s="2">
        <v>1313.4974999999999</v>
      </c>
      <c r="C2534" t="s">
        <v>50</v>
      </c>
      <c r="D2534" t="s">
        <v>440</v>
      </c>
      <c r="E2534" t="s">
        <v>431</v>
      </c>
      <c r="F2534" t="s">
        <v>441</v>
      </c>
      <c r="G2534" t="s">
        <v>432</v>
      </c>
      <c r="H2534" t="s">
        <v>433</v>
      </c>
      <c r="I2534" t="s">
        <v>434</v>
      </c>
      <c r="J2534" t="s">
        <v>435</v>
      </c>
    </row>
    <row r="2535" spans="1:11">
      <c r="A2535" t="s">
        <v>497</v>
      </c>
      <c r="B2535" s="2">
        <v>8166187.3125</v>
      </c>
      <c r="C2535" t="s">
        <v>50</v>
      </c>
      <c r="D2535" t="s">
        <v>440</v>
      </c>
      <c r="E2535" t="s">
        <v>431</v>
      </c>
      <c r="F2535" t="s">
        <v>441</v>
      </c>
      <c r="G2535" t="s">
        <v>432</v>
      </c>
      <c r="H2535" t="s">
        <v>433</v>
      </c>
      <c r="I2535" t="s">
        <v>434</v>
      </c>
      <c r="J2535" t="s">
        <v>442</v>
      </c>
      <c r="K2535" t="s">
        <v>443</v>
      </c>
    </row>
    <row r="2536" spans="1:11">
      <c r="A2536" t="s">
        <v>497</v>
      </c>
      <c r="B2536" s="2">
        <v>17171729.531199999</v>
      </c>
      <c r="C2536" t="s">
        <v>50</v>
      </c>
      <c r="D2536" t="s">
        <v>440</v>
      </c>
      <c r="E2536" t="s">
        <v>431</v>
      </c>
      <c r="F2536" t="s">
        <v>441</v>
      </c>
      <c r="G2536" t="s">
        <v>432</v>
      </c>
      <c r="H2536" t="s">
        <v>433</v>
      </c>
      <c r="I2536" t="s">
        <v>434</v>
      </c>
      <c r="J2536" t="s">
        <v>442</v>
      </c>
      <c r="K2536" t="s">
        <v>444</v>
      </c>
    </row>
    <row r="2537" spans="1:11">
      <c r="A2537" t="s">
        <v>497</v>
      </c>
      <c r="B2537" s="2">
        <v>28619577</v>
      </c>
      <c r="C2537" t="s">
        <v>50</v>
      </c>
      <c r="D2537" t="s">
        <v>440</v>
      </c>
      <c r="E2537" t="s">
        <v>431</v>
      </c>
      <c r="F2537" t="s">
        <v>441</v>
      </c>
      <c r="G2537" t="s">
        <v>432</v>
      </c>
      <c r="H2537" t="s">
        <v>433</v>
      </c>
      <c r="I2537" t="s">
        <v>434</v>
      </c>
      <c r="J2537" t="s">
        <v>442</v>
      </c>
      <c r="K2537" t="s">
        <v>584</v>
      </c>
    </row>
    <row r="2538" spans="1:11">
      <c r="A2538" t="s">
        <v>497</v>
      </c>
      <c r="B2538" s="2">
        <v>0</v>
      </c>
      <c r="C2538" t="s">
        <v>445</v>
      </c>
      <c r="D2538" t="s">
        <v>439</v>
      </c>
      <c r="E2538" t="s">
        <v>431</v>
      </c>
      <c r="F2538" t="s">
        <v>439</v>
      </c>
      <c r="G2538" t="s">
        <v>432</v>
      </c>
      <c r="H2538" t="s">
        <v>433</v>
      </c>
      <c r="I2538" t="s">
        <v>434</v>
      </c>
      <c r="J2538" t="s">
        <v>435</v>
      </c>
    </row>
    <row r="2539" spans="1:11">
      <c r="A2539" t="s">
        <v>497</v>
      </c>
      <c r="B2539" s="2">
        <v>1005.434</v>
      </c>
      <c r="C2539" t="s">
        <v>446</v>
      </c>
      <c r="D2539" t="s">
        <v>447</v>
      </c>
      <c r="E2539" t="s">
        <v>431</v>
      </c>
      <c r="F2539" t="s">
        <v>12</v>
      </c>
      <c r="G2539" t="s">
        <v>432</v>
      </c>
      <c r="H2539" t="s">
        <v>433</v>
      </c>
      <c r="I2539" t="s">
        <v>434</v>
      </c>
      <c r="J2539" t="s">
        <v>435</v>
      </c>
    </row>
    <row r="2540" spans="1:11">
      <c r="A2540" t="s">
        <v>497</v>
      </c>
      <c r="B2540" s="2">
        <v>6237196.2187000001</v>
      </c>
      <c r="C2540" t="s">
        <v>446</v>
      </c>
      <c r="D2540" t="s">
        <v>447</v>
      </c>
      <c r="E2540" t="s">
        <v>431</v>
      </c>
      <c r="F2540" t="s">
        <v>12</v>
      </c>
      <c r="G2540" t="s">
        <v>432</v>
      </c>
      <c r="H2540" t="s">
        <v>433</v>
      </c>
      <c r="I2540" t="s">
        <v>434</v>
      </c>
      <c r="J2540" t="s">
        <v>442</v>
      </c>
      <c r="K2540" t="s">
        <v>443</v>
      </c>
    </row>
    <row r="2541" spans="1:11">
      <c r="A2541" t="s">
        <v>497</v>
      </c>
      <c r="B2541" s="2">
        <v>13117556.156199999</v>
      </c>
      <c r="C2541" t="s">
        <v>446</v>
      </c>
      <c r="D2541" t="s">
        <v>447</v>
      </c>
      <c r="E2541" t="s">
        <v>431</v>
      </c>
      <c r="F2541" t="s">
        <v>12</v>
      </c>
      <c r="G2541" t="s">
        <v>432</v>
      </c>
      <c r="H2541" t="s">
        <v>433</v>
      </c>
      <c r="I2541" t="s">
        <v>434</v>
      </c>
      <c r="J2541" t="s">
        <v>442</v>
      </c>
      <c r="K2541" t="s">
        <v>444</v>
      </c>
    </row>
    <row r="2542" spans="1:11">
      <c r="A2542" t="s">
        <v>497</v>
      </c>
      <c r="B2542" s="2">
        <v>21862565.8125</v>
      </c>
      <c r="C2542" t="s">
        <v>446</v>
      </c>
      <c r="D2542" t="s">
        <v>447</v>
      </c>
      <c r="E2542" t="s">
        <v>431</v>
      </c>
      <c r="F2542" t="s">
        <v>12</v>
      </c>
      <c r="G2542" t="s">
        <v>432</v>
      </c>
      <c r="H2542" t="s">
        <v>433</v>
      </c>
      <c r="I2542" t="s">
        <v>434</v>
      </c>
      <c r="J2542" t="s">
        <v>442</v>
      </c>
      <c r="K2542" t="s">
        <v>584</v>
      </c>
    </row>
    <row r="2543" spans="1:11">
      <c r="A2543" t="s">
        <v>497</v>
      </c>
      <c r="B2543" s="2">
        <v>0</v>
      </c>
      <c r="C2543" t="s">
        <v>448</v>
      </c>
      <c r="D2543" t="s">
        <v>439</v>
      </c>
      <c r="E2543" t="s">
        <v>431</v>
      </c>
      <c r="F2543" t="s">
        <v>439</v>
      </c>
      <c r="G2543" t="s">
        <v>432</v>
      </c>
      <c r="H2543" t="s">
        <v>433</v>
      </c>
      <c r="I2543" t="s">
        <v>434</v>
      </c>
      <c r="J2543" t="s">
        <v>435</v>
      </c>
    </row>
    <row r="2544" spans="1:11">
      <c r="A2544" t="s">
        <v>497</v>
      </c>
      <c r="B2544" s="2">
        <v>1101.8044</v>
      </c>
      <c r="C2544" t="s">
        <v>449</v>
      </c>
      <c r="D2544" t="s">
        <v>440</v>
      </c>
      <c r="E2544" t="s">
        <v>431</v>
      </c>
      <c r="F2544" t="s">
        <v>441</v>
      </c>
      <c r="G2544" t="s">
        <v>432</v>
      </c>
      <c r="H2544" t="s">
        <v>433</v>
      </c>
      <c r="I2544" t="s">
        <v>434</v>
      </c>
      <c r="J2544" t="s">
        <v>435</v>
      </c>
    </row>
    <row r="2545" spans="1:11">
      <c r="A2545" t="s">
        <v>497</v>
      </c>
      <c r="B2545" s="2">
        <v>6850106.1562000001</v>
      </c>
      <c r="C2545" t="s">
        <v>449</v>
      </c>
      <c r="D2545" t="s">
        <v>440</v>
      </c>
      <c r="E2545" t="s">
        <v>431</v>
      </c>
      <c r="F2545" t="s">
        <v>441</v>
      </c>
      <c r="G2545" t="s">
        <v>432</v>
      </c>
      <c r="H2545" t="s">
        <v>433</v>
      </c>
      <c r="I2545" t="s">
        <v>434</v>
      </c>
      <c r="J2545" t="s">
        <v>442</v>
      </c>
      <c r="K2545" t="s">
        <v>443</v>
      </c>
    </row>
    <row r="2546" spans="1:11">
      <c r="A2546" t="s">
        <v>497</v>
      </c>
      <c r="B2546" s="2">
        <v>14400049.781199999</v>
      </c>
      <c r="C2546" t="s">
        <v>449</v>
      </c>
      <c r="D2546" t="s">
        <v>440</v>
      </c>
      <c r="E2546" t="s">
        <v>431</v>
      </c>
      <c r="F2546" t="s">
        <v>441</v>
      </c>
      <c r="G2546" t="s">
        <v>432</v>
      </c>
      <c r="H2546" t="s">
        <v>433</v>
      </c>
      <c r="I2546" t="s">
        <v>434</v>
      </c>
      <c r="J2546" t="s">
        <v>442</v>
      </c>
      <c r="K2546" t="s">
        <v>444</v>
      </c>
    </row>
    <row r="2547" spans="1:11">
      <c r="A2547" t="s">
        <v>497</v>
      </c>
      <c r="B2547" s="2">
        <v>24000082.968699999</v>
      </c>
      <c r="C2547" t="s">
        <v>449</v>
      </c>
      <c r="D2547" t="s">
        <v>440</v>
      </c>
      <c r="E2547" t="s">
        <v>431</v>
      </c>
      <c r="F2547" t="s">
        <v>441</v>
      </c>
      <c r="G2547" t="s">
        <v>432</v>
      </c>
      <c r="H2547" t="s">
        <v>433</v>
      </c>
      <c r="I2547" t="s">
        <v>434</v>
      </c>
      <c r="J2547" t="s">
        <v>442</v>
      </c>
      <c r="K2547" t="s">
        <v>584</v>
      </c>
    </row>
    <row r="2548" spans="1:11">
      <c r="A2548" t="s">
        <v>497</v>
      </c>
      <c r="B2548" s="2">
        <v>920.11500000000001</v>
      </c>
      <c r="C2548" t="s">
        <v>450</v>
      </c>
      <c r="D2548" t="s">
        <v>451</v>
      </c>
      <c r="E2548" t="s">
        <v>431</v>
      </c>
      <c r="F2548" t="s">
        <v>381</v>
      </c>
      <c r="G2548" t="s">
        <v>432</v>
      </c>
      <c r="H2548" t="s">
        <v>433</v>
      </c>
      <c r="I2548" t="s">
        <v>434</v>
      </c>
      <c r="J2548" t="s">
        <v>435</v>
      </c>
    </row>
    <row r="2549" spans="1:11">
      <c r="A2549" t="s">
        <v>497</v>
      </c>
      <c r="B2549" s="2">
        <v>5799974.9062000001</v>
      </c>
      <c r="C2549" t="s">
        <v>450</v>
      </c>
      <c r="D2549" t="s">
        <v>451</v>
      </c>
      <c r="E2549" t="s">
        <v>431</v>
      </c>
      <c r="F2549" t="s">
        <v>381</v>
      </c>
      <c r="G2549" t="s">
        <v>432</v>
      </c>
      <c r="H2549" t="s">
        <v>433</v>
      </c>
      <c r="I2549" t="s">
        <v>434</v>
      </c>
      <c r="J2549" t="s">
        <v>442</v>
      </c>
      <c r="K2549" t="s">
        <v>443</v>
      </c>
    </row>
    <row r="2550" spans="1:11">
      <c r="A2550" t="s">
        <v>497</v>
      </c>
      <c r="B2550" s="2">
        <v>12068425.031199999</v>
      </c>
      <c r="C2550" t="s">
        <v>450</v>
      </c>
      <c r="D2550" t="s">
        <v>451</v>
      </c>
      <c r="E2550" t="s">
        <v>431</v>
      </c>
      <c r="F2550" t="s">
        <v>381</v>
      </c>
      <c r="G2550" t="s">
        <v>432</v>
      </c>
      <c r="H2550" t="s">
        <v>433</v>
      </c>
      <c r="I2550" t="s">
        <v>434</v>
      </c>
      <c r="J2550" t="s">
        <v>442</v>
      </c>
      <c r="K2550" t="s">
        <v>444</v>
      </c>
    </row>
    <row r="2551" spans="1:11">
      <c r="A2551" t="s">
        <v>497</v>
      </c>
      <c r="B2551" s="2">
        <v>0</v>
      </c>
      <c r="C2551" t="s">
        <v>450</v>
      </c>
      <c r="D2551" t="s">
        <v>439</v>
      </c>
      <c r="E2551" t="s">
        <v>431</v>
      </c>
      <c r="F2551" t="s">
        <v>439</v>
      </c>
      <c r="G2551" t="s">
        <v>432</v>
      </c>
      <c r="H2551" t="s">
        <v>433</v>
      </c>
      <c r="I2551" t="s">
        <v>434</v>
      </c>
      <c r="J2551" t="s">
        <v>435</v>
      </c>
    </row>
    <row r="2552" spans="1:11">
      <c r="A2552" t="s">
        <v>497</v>
      </c>
      <c r="B2552" s="2">
        <v>766.76250000000005</v>
      </c>
      <c r="C2552" t="s">
        <v>452</v>
      </c>
      <c r="D2552" t="s">
        <v>447</v>
      </c>
      <c r="E2552" t="s">
        <v>431</v>
      </c>
      <c r="F2552" t="s">
        <v>12</v>
      </c>
      <c r="G2552" t="s">
        <v>432</v>
      </c>
      <c r="H2552" t="s">
        <v>433</v>
      </c>
      <c r="I2552" t="s">
        <v>434</v>
      </c>
      <c r="J2552" t="s">
        <v>435</v>
      </c>
    </row>
    <row r="2553" spans="1:11">
      <c r="A2553" t="s">
        <v>497</v>
      </c>
      <c r="B2553" s="2">
        <v>4754344.2187000001</v>
      </c>
      <c r="C2553" t="s">
        <v>452</v>
      </c>
      <c r="D2553" t="s">
        <v>447</v>
      </c>
      <c r="E2553" t="s">
        <v>431</v>
      </c>
      <c r="F2553" t="s">
        <v>12</v>
      </c>
      <c r="G2553" t="s">
        <v>432</v>
      </c>
      <c r="H2553" t="s">
        <v>433</v>
      </c>
      <c r="I2553" t="s">
        <v>434</v>
      </c>
      <c r="J2553" t="s">
        <v>442</v>
      </c>
      <c r="K2553" t="s">
        <v>443</v>
      </c>
    </row>
    <row r="2554" spans="1:11">
      <c r="A2554" t="s">
        <v>497</v>
      </c>
      <c r="B2554" s="2">
        <v>9998583</v>
      </c>
      <c r="C2554" t="s">
        <v>452</v>
      </c>
      <c r="D2554" t="s">
        <v>447</v>
      </c>
      <c r="E2554" t="s">
        <v>431</v>
      </c>
      <c r="F2554" t="s">
        <v>12</v>
      </c>
      <c r="G2554" t="s">
        <v>432</v>
      </c>
      <c r="H2554" t="s">
        <v>433</v>
      </c>
      <c r="I2554" t="s">
        <v>434</v>
      </c>
      <c r="J2554" t="s">
        <v>442</v>
      </c>
      <c r="K2554" t="s">
        <v>444</v>
      </c>
    </row>
    <row r="2555" spans="1:11">
      <c r="A2555" t="s">
        <v>497</v>
      </c>
      <c r="B2555" s="2">
        <v>16664332.781199999</v>
      </c>
      <c r="C2555" t="s">
        <v>452</v>
      </c>
      <c r="D2555" t="s">
        <v>447</v>
      </c>
      <c r="E2555" t="s">
        <v>431</v>
      </c>
      <c r="F2555" t="s">
        <v>12</v>
      </c>
      <c r="G2555" t="s">
        <v>432</v>
      </c>
      <c r="H2555" t="s">
        <v>433</v>
      </c>
      <c r="I2555" t="s">
        <v>434</v>
      </c>
      <c r="J2555" t="s">
        <v>442</v>
      </c>
      <c r="K2555" t="s">
        <v>584</v>
      </c>
    </row>
    <row r="2556" spans="1:11">
      <c r="A2556" t="s">
        <v>497</v>
      </c>
      <c r="B2556" s="2">
        <v>0</v>
      </c>
      <c r="C2556" t="s">
        <v>477</v>
      </c>
      <c r="D2556" t="s">
        <v>430</v>
      </c>
      <c r="E2556" t="s">
        <v>431</v>
      </c>
      <c r="F2556" t="s">
        <v>430</v>
      </c>
      <c r="G2556" t="s">
        <v>432</v>
      </c>
      <c r="H2556" t="s">
        <v>433</v>
      </c>
      <c r="I2556" t="s">
        <v>434</v>
      </c>
      <c r="J2556" t="s">
        <v>435</v>
      </c>
    </row>
    <row r="2557" spans="1:11">
      <c r="A2557" t="s">
        <v>497</v>
      </c>
      <c r="B2557" s="2">
        <v>0</v>
      </c>
      <c r="C2557" t="s">
        <v>453</v>
      </c>
      <c r="D2557" t="s">
        <v>430</v>
      </c>
      <c r="E2557" t="s">
        <v>431</v>
      </c>
      <c r="F2557" t="s">
        <v>430</v>
      </c>
      <c r="G2557" t="s">
        <v>432</v>
      </c>
      <c r="H2557" t="s">
        <v>433</v>
      </c>
      <c r="I2557" t="s">
        <v>434</v>
      </c>
      <c r="J2557" t="s">
        <v>435</v>
      </c>
    </row>
    <row r="2558" spans="1:11">
      <c r="A2558" t="s">
        <v>497</v>
      </c>
      <c r="B2558" s="2">
        <v>1321.8318999999999</v>
      </c>
      <c r="C2558" t="s">
        <v>445</v>
      </c>
      <c r="D2558" t="s">
        <v>440</v>
      </c>
      <c r="E2558" t="s">
        <v>431</v>
      </c>
      <c r="F2558" t="s">
        <v>441</v>
      </c>
      <c r="G2558" t="s">
        <v>432</v>
      </c>
      <c r="H2558" t="s">
        <v>433</v>
      </c>
      <c r="I2558" t="s">
        <v>434</v>
      </c>
      <c r="J2558" t="s">
        <v>435</v>
      </c>
    </row>
    <row r="2559" spans="1:11">
      <c r="A2559" t="s">
        <v>497</v>
      </c>
      <c r="B2559" s="2">
        <v>8220110.7187000001</v>
      </c>
      <c r="C2559" t="s">
        <v>445</v>
      </c>
      <c r="D2559" t="s">
        <v>440</v>
      </c>
      <c r="E2559" t="s">
        <v>431</v>
      </c>
      <c r="F2559" t="s">
        <v>441</v>
      </c>
      <c r="G2559" t="s">
        <v>432</v>
      </c>
      <c r="H2559" t="s">
        <v>433</v>
      </c>
      <c r="I2559" t="s">
        <v>434</v>
      </c>
      <c r="J2559" t="s">
        <v>442</v>
      </c>
      <c r="K2559" t="s">
        <v>443</v>
      </c>
    </row>
    <row r="2560" spans="1:11">
      <c r="A2560" t="s">
        <v>497</v>
      </c>
      <c r="B2560" s="2">
        <v>17280076.406199999</v>
      </c>
      <c r="C2560" t="s">
        <v>445</v>
      </c>
      <c r="D2560" t="s">
        <v>440</v>
      </c>
      <c r="E2560" t="s">
        <v>431</v>
      </c>
      <c r="F2560" t="s">
        <v>441</v>
      </c>
      <c r="G2560" t="s">
        <v>432</v>
      </c>
      <c r="H2560" t="s">
        <v>433</v>
      </c>
      <c r="I2560" t="s">
        <v>434</v>
      </c>
      <c r="J2560" t="s">
        <v>442</v>
      </c>
      <c r="K2560" t="s">
        <v>444</v>
      </c>
    </row>
    <row r="2561" spans="1:11">
      <c r="A2561" t="s">
        <v>497</v>
      </c>
      <c r="B2561" s="2">
        <v>28800099.5625</v>
      </c>
      <c r="C2561" t="s">
        <v>445</v>
      </c>
      <c r="D2561" t="s">
        <v>440</v>
      </c>
      <c r="E2561" t="s">
        <v>431</v>
      </c>
      <c r="F2561" t="s">
        <v>441</v>
      </c>
      <c r="G2561" t="s">
        <v>432</v>
      </c>
      <c r="H2561" t="s">
        <v>433</v>
      </c>
      <c r="I2561" t="s">
        <v>434</v>
      </c>
      <c r="J2561" t="s">
        <v>442</v>
      </c>
      <c r="K2561" t="s">
        <v>584</v>
      </c>
    </row>
    <row r="2562" spans="1:11">
      <c r="A2562" t="s">
        <v>497</v>
      </c>
      <c r="B2562" s="2">
        <v>0</v>
      </c>
      <c r="C2562" t="s">
        <v>454</v>
      </c>
      <c r="D2562" t="s">
        <v>430</v>
      </c>
      <c r="E2562" t="s">
        <v>431</v>
      </c>
      <c r="F2562" t="s">
        <v>430</v>
      </c>
      <c r="G2562" t="s">
        <v>432</v>
      </c>
      <c r="H2562" t="s">
        <v>433</v>
      </c>
      <c r="I2562" t="s">
        <v>434</v>
      </c>
      <c r="J2562" t="s">
        <v>435</v>
      </c>
    </row>
    <row r="2563" spans="1:11">
      <c r="A2563" t="s">
        <v>497</v>
      </c>
      <c r="B2563" s="2">
        <v>1295.1619000000001</v>
      </c>
      <c r="C2563" t="s">
        <v>455</v>
      </c>
      <c r="D2563" t="s">
        <v>451</v>
      </c>
      <c r="E2563" t="s">
        <v>431</v>
      </c>
      <c r="F2563" t="s">
        <v>381</v>
      </c>
      <c r="G2563" t="s">
        <v>432</v>
      </c>
      <c r="H2563" t="s">
        <v>433</v>
      </c>
      <c r="I2563" t="s">
        <v>434</v>
      </c>
      <c r="J2563" t="s">
        <v>435</v>
      </c>
    </row>
    <row r="2564" spans="1:11">
      <c r="A2564" t="s">
        <v>497</v>
      </c>
      <c r="B2564" s="2">
        <v>8034837.5625</v>
      </c>
      <c r="C2564" t="s">
        <v>455</v>
      </c>
      <c r="D2564" t="s">
        <v>451</v>
      </c>
      <c r="E2564" t="s">
        <v>431</v>
      </c>
      <c r="F2564" t="s">
        <v>381</v>
      </c>
      <c r="G2564" t="s">
        <v>432</v>
      </c>
      <c r="H2564" t="s">
        <v>433</v>
      </c>
      <c r="I2564" t="s">
        <v>434</v>
      </c>
      <c r="J2564" t="s">
        <v>442</v>
      </c>
      <c r="K2564" t="s">
        <v>443</v>
      </c>
    </row>
    <row r="2565" spans="1:11">
      <c r="A2565" t="s">
        <v>497</v>
      </c>
      <c r="B2565" s="2">
        <v>16897611.9375</v>
      </c>
      <c r="C2565" t="s">
        <v>455</v>
      </c>
      <c r="D2565" t="s">
        <v>451</v>
      </c>
      <c r="E2565" t="s">
        <v>431</v>
      </c>
      <c r="F2565" t="s">
        <v>381</v>
      </c>
      <c r="G2565" t="s">
        <v>432</v>
      </c>
      <c r="H2565" t="s">
        <v>433</v>
      </c>
      <c r="I2565" t="s">
        <v>434</v>
      </c>
      <c r="J2565" t="s">
        <v>442</v>
      </c>
      <c r="K2565" t="s">
        <v>444</v>
      </c>
    </row>
    <row r="2566" spans="1:11">
      <c r="A2566" t="s">
        <v>497</v>
      </c>
      <c r="B2566" s="2">
        <v>1112.6391000000001</v>
      </c>
      <c r="C2566" t="s">
        <v>456</v>
      </c>
      <c r="D2566" t="s">
        <v>451</v>
      </c>
      <c r="E2566" t="s">
        <v>431</v>
      </c>
      <c r="F2566" t="s">
        <v>381</v>
      </c>
      <c r="G2566" t="s">
        <v>432</v>
      </c>
      <c r="H2566" t="s">
        <v>433</v>
      </c>
      <c r="I2566" t="s">
        <v>434</v>
      </c>
      <c r="J2566" t="s">
        <v>435</v>
      </c>
    </row>
    <row r="2567" spans="1:11">
      <c r="A2567" t="s">
        <v>497</v>
      </c>
      <c r="B2567" s="2">
        <v>6913947.4687000001</v>
      </c>
      <c r="C2567" t="s">
        <v>456</v>
      </c>
      <c r="D2567" t="s">
        <v>451</v>
      </c>
      <c r="E2567" t="s">
        <v>431</v>
      </c>
      <c r="F2567" t="s">
        <v>381</v>
      </c>
      <c r="G2567" t="s">
        <v>432</v>
      </c>
      <c r="H2567" t="s">
        <v>433</v>
      </c>
      <c r="I2567" t="s">
        <v>434</v>
      </c>
      <c r="J2567" t="s">
        <v>442</v>
      </c>
      <c r="K2567" t="s">
        <v>443</v>
      </c>
    </row>
    <row r="2568" spans="1:11">
      <c r="A2568" t="s">
        <v>497</v>
      </c>
      <c r="B2568" s="2">
        <v>14455806.75</v>
      </c>
      <c r="C2568" t="s">
        <v>456</v>
      </c>
      <c r="D2568" t="s">
        <v>451</v>
      </c>
      <c r="E2568" t="s">
        <v>431</v>
      </c>
      <c r="F2568" t="s">
        <v>381</v>
      </c>
      <c r="G2568" t="s">
        <v>432</v>
      </c>
      <c r="H2568" t="s">
        <v>433</v>
      </c>
      <c r="I2568" t="s">
        <v>434</v>
      </c>
      <c r="J2568" t="s">
        <v>442</v>
      </c>
      <c r="K2568" t="s">
        <v>444</v>
      </c>
    </row>
    <row r="2569" spans="1:11">
      <c r="A2569" t="s">
        <v>497</v>
      </c>
      <c r="B2569" s="2">
        <v>0</v>
      </c>
      <c r="C2569" t="s">
        <v>457</v>
      </c>
      <c r="D2569" t="s">
        <v>439</v>
      </c>
      <c r="E2569" t="s">
        <v>431</v>
      </c>
      <c r="F2569" t="s">
        <v>439</v>
      </c>
      <c r="G2569" t="s">
        <v>432</v>
      </c>
      <c r="H2569" t="s">
        <v>433</v>
      </c>
      <c r="I2569" t="s">
        <v>434</v>
      </c>
      <c r="J2569" t="s">
        <v>435</v>
      </c>
    </row>
    <row r="2570" spans="1:11">
      <c r="A2570" t="s">
        <v>497</v>
      </c>
      <c r="B2570" s="2">
        <v>0</v>
      </c>
      <c r="C2570" t="s">
        <v>452</v>
      </c>
      <c r="D2570" t="s">
        <v>458</v>
      </c>
      <c r="E2570" t="s">
        <v>431</v>
      </c>
      <c r="F2570" t="s">
        <v>458</v>
      </c>
      <c r="G2570" t="s">
        <v>432</v>
      </c>
      <c r="H2570" t="s">
        <v>433</v>
      </c>
      <c r="I2570" t="s">
        <v>434</v>
      </c>
      <c r="J2570" t="s">
        <v>435</v>
      </c>
    </row>
    <row r="2571" spans="1:11">
      <c r="A2571" t="s">
        <v>497</v>
      </c>
      <c r="B2571" s="2">
        <v>1575.1968999999999</v>
      </c>
      <c r="C2571" t="s">
        <v>448</v>
      </c>
      <c r="D2571" t="s">
        <v>440</v>
      </c>
      <c r="E2571" t="s">
        <v>431</v>
      </c>
      <c r="F2571" t="s">
        <v>441</v>
      </c>
      <c r="G2571" t="s">
        <v>432</v>
      </c>
      <c r="H2571" t="s">
        <v>433</v>
      </c>
      <c r="I2571" t="s">
        <v>434</v>
      </c>
      <c r="J2571" t="s">
        <v>435</v>
      </c>
    </row>
    <row r="2572" spans="1:11">
      <c r="A2572" t="s">
        <v>497</v>
      </c>
      <c r="B2572" s="2">
        <v>9795640.9686999992</v>
      </c>
      <c r="C2572" t="s">
        <v>448</v>
      </c>
      <c r="D2572" t="s">
        <v>440</v>
      </c>
      <c r="E2572" t="s">
        <v>431</v>
      </c>
      <c r="F2572" t="s">
        <v>441</v>
      </c>
      <c r="G2572" t="s">
        <v>432</v>
      </c>
      <c r="H2572" t="s">
        <v>433</v>
      </c>
      <c r="I2572" t="s">
        <v>434</v>
      </c>
      <c r="J2572" t="s">
        <v>442</v>
      </c>
      <c r="K2572" t="s">
        <v>443</v>
      </c>
    </row>
    <row r="2573" spans="1:11">
      <c r="A2573" t="s">
        <v>497</v>
      </c>
      <c r="B2573" s="2">
        <v>20592073.6875</v>
      </c>
      <c r="C2573" t="s">
        <v>448</v>
      </c>
      <c r="D2573" t="s">
        <v>440</v>
      </c>
      <c r="E2573" t="s">
        <v>431</v>
      </c>
      <c r="F2573" t="s">
        <v>441</v>
      </c>
      <c r="G2573" t="s">
        <v>432</v>
      </c>
      <c r="H2573" t="s">
        <v>433</v>
      </c>
      <c r="I2573" t="s">
        <v>434</v>
      </c>
      <c r="J2573" t="s">
        <v>442</v>
      </c>
      <c r="K2573" t="s">
        <v>444</v>
      </c>
    </row>
    <row r="2574" spans="1:11">
      <c r="A2574" t="s">
        <v>497</v>
      </c>
      <c r="B2574" s="2">
        <v>34320122.8125</v>
      </c>
      <c r="C2574" t="s">
        <v>448</v>
      </c>
      <c r="D2574" t="s">
        <v>440</v>
      </c>
      <c r="E2574" t="s">
        <v>431</v>
      </c>
      <c r="F2574" t="s">
        <v>441</v>
      </c>
      <c r="G2574" t="s">
        <v>432</v>
      </c>
      <c r="H2574" t="s">
        <v>433</v>
      </c>
      <c r="I2574" t="s">
        <v>434</v>
      </c>
      <c r="J2574" t="s">
        <v>442</v>
      </c>
      <c r="K2574" t="s">
        <v>584</v>
      </c>
    </row>
    <row r="2575" spans="1:11">
      <c r="A2575" t="s">
        <v>497</v>
      </c>
      <c r="B2575" s="2">
        <v>0.3</v>
      </c>
      <c r="C2575" t="s">
        <v>436</v>
      </c>
      <c r="D2575" t="s">
        <v>459</v>
      </c>
      <c r="E2575" t="s">
        <v>431</v>
      </c>
      <c r="F2575" t="s">
        <v>460</v>
      </c>
      <c r="G2575" t="s">
        <v>432</v>
      </c>
      <c r="H2575" t="s">
        <v>433</v>
      </c>
      <c r="I2575" t="s">
        <v>434</v>
      </c>
      <c r="J2575" t="s">
        <v>435</v>
      </c>
    </row>
    <row r="2576" spans="1:11">
      <c r="A2576" t="s">
        <v>497</v>
      </c>
      <c r="B2576" s="2">
        <v>842.61360000000002</v>
      </c>
      <c r="C2576" t="s">
        <v>461</v>
      </c>
      <c r="D2576" t="s">
        <v>451</v>
      </c>
      <c r="E2576" t="s">
        <v>431</v>
      </c>
      <c r="F2576" t="s">
        <v>381</v>
      </c>
      <c r="G2576" t="s">
        <v>432</v>
      </c>
      <c r="H2576" t="s">
        <v>433</v>
      </c>
      <c r="I2576" t="s">
        <v>434</v>
      </c>
      <c r="J2576" t="s">
        <v>435</v>
      </c>
    </row>
    <row r="2577" spans="1:11">
      <c r="A2577" t="s">
        <v>497</v>
      </c>
      <c r="B2577" s="2">
        <v>5226903.2812000001</v>
      </c>
      <c r="C2577" t="s">
        <v>461</v>
      </c>
      <c r="D2577" t="s">
        <v>451</v>
      </c>
      <c r="E2577" t="s">
        <v>431</v>
      </c>
      <c r="F2577" t="s">
        <v>381</v>
      </c>
      <c r="G2577" t="s">
        <v>432</v>
      </c>
      <c r="H2577" t="s">
        <v>433</v>
      </c>
      <c r="I2577" t="s">
        <v>434</v>
      </c>
      <c r="J2577" t="s">
        <v>442</v>
      </c>
      <c r="K2577" t="s">
        <v>443</v>
      </c>
    </row>
    <row r="2578" spans="1:11">
      <c r="A2578" t="s">
        <v>497</v>
      </c>
      <c r="B2578" s="2">
        <v>10992373.875</v>
      </c>
      <c r="C2578" t="s">
        <v>461</v>
      </c>
      <c r="D2578" t="s">
        <v>451</v>
      </c>
      <c r="E2578" t="s">
        <v>431</v>
      </c>
      <c r="F2578" t="s">
        <v>381</v>
      </c>
      <c r="G2578" t="s">
        <v>432</v>
      </c>
      <c r="H2578" t="s">
        <v>433</v>
      </c>
      <c r="I2578" t="s">
        <v>434</v>
      </c>
      <c r="J2578" t="s">
        <v>442</v>
      </c>
      <c r="K2578" t="s">
        <v>444</v>
      </c>
    </row>
    <row r="2579" spans="1:11">
      <c r="A2579" t="s">
        <v>497</v>
      </c>
      <c r="B2579" s="2">
        <v>817.60220000000004</v>
      </c>
      <c r="C2579" t="s">
        <v>462</v>
      </c>
      <c r="D2579" t="s">
        <v>451</v>
      </c>
      <c r="E2579" t="s">
        <v>431</v>
      </c>
      <c r="F2579" t="s">
        <v>381</v>
      </c>
      <c r="G2579" t="s">
        <v>432</v>
      </c>
      <c r="H2579" t="s">
        <v>433</v>
      </c>
      <c r="I2579" t="s">
        <v>434</v>
      </c>
      <c r="J2579" t="s">
        <v>435</v>
      </c>
    </row>
    <row r="2580" spans="1:11">
      <c r="A2580" t="s">
        <v>497</v>
      </c>
      <c r="B2580" s="2">
        <v>5074134.1875</v>
      </c>
      <c r="C2580" t="s">
        <v>462</v>
      </c>
      <c r="D2580" t="s">
        <v>451</v>
      </c>
      <c r="E2580" t="s">
        <v>431</v>
      </c>
      <c r="F2580" t="s">
        <v>381</v>
      </c>
      <c r="G2580" t="s">
        <v>432</v>
      </c>
      <c r="H2580" t="s">
        <v>433</v>
      </c>
      <c r="I2580" t="s">
        <v>434</v>
      </c>
      <c r="J2580" t="s">
        <v>442</v>
      </c>
      <c r="K2580" t="s">
        <v>443</v>
      </c>
    </row>
    <row r="2581" spans="1:11">
      <c r="A2581" t="s">
        <v>497</v>
      </c>
      <c r="B2581" s="2">
        <v>10666666.5</v>
      </c>
      <c r="C2581" t="s">
        <v>462</v>
      </c>
      <c r="D2581" t="s">
        <v>451</v>
      </c>
      <c r="E2581" t="s">
        <v>431</v>
      </c>
      <c r="F2581" t="s">
        <v>381</v>
      </c>
      <c r="G2581" t="s">
        <v>432</v>
      </c>
      <c r="H2581" t="s">
        <v>433</v>
      </c>
      <c r="I2581" t="s">
        <v>434</v>
      </c>
      <c r="J2581" t="s">
        <v>442</v>
      </c>
      <c r="K2581" t="s">
        <v>444</v>
      </c>
    </row>
    <row r="2582" spans="1:11">
      <c r="A2582" t="s">
        <v>497</v>
      </c>
      <c r="B2582" s="2">
        <v>890.11120000000005</v>
      </c>
      <c r="C2582" t="s">
        <v>463</v>
      </c>
      <c r="D2582" t="s">
        <v>447</v>
      </c>
      <c r="E2582" t="s">
        <v>431</v>
      </c>
      <c r="F2582" t="s">
        <v>12</v>
      </c>
      <c r="G2582" t="s">
        <v>432</v>
      </c>
      <c r="H2582" t="s">
        <v>433</v>
      </c>
      <c r="I2582" t="s">
        <v>434</v>
      </c>
      <c r="J2582" t="s">
        <v>435</v>
      </c>
    </row>
    <row r="2583" spans="1:11">
      <c r="A2583" t="s">
        <v>497</v>
      </c>
      <c r="B2583" s="2">
        <v>5515105.9687000001</v>
      </c>
      <c r="C2583" t="s">
        <v>463</v>
      </c>
      <c r="D2583" t="s">
        <v>447</v>
      </c>
      <c r="E2583" t="s">
        <v>431</v>
      </c>
      <c r="F2583" t="s">
        <v>12</v>
      </c>
      <c r="G2583" t="s">
        <v>432</v>
      </c>
      <c r="H2583" t="s">
        <v>433</v>
      </c>
      <c r="I2583" t="s">
        <v>434</v>
      </c>
      <c r="J2583" t="s">
        <v>442</v>
      </c>
      <c r="K2583" t="s">
        <v>443</v>
      </c>
    </row>
    <row r="2584" spans="1:11">
      <c r="A2584" t="s">
        <v>497</v>
      </c>
      <c r="B2584" s="2">
        <v>11614785</v>
      </c>
      <c r="C2584" t="s">
        <v>463</v>
      </c>
      <c r="D2584" t="s">
        <v>447</v>
      </c>
      <c r="E2584" t="s">
        <v>431</v>
      </c>
      <c r="F2584" t="s">
        <v>12</v>
      </c>
      <c r="G2584" t="s">
        <v>432</v>
      </c>
      <c r="H2584" t="s">
        <v>433</v>
      </c>
      <c r="I2584" t="s">
        <v>434</v>
      </c>
      <c r="J2584" t="s">
        <v>442</v>
      </c>
      <c r="K2584" t="s">
        <v>444</v>
      </c>
    </row>
    <row r="2585" spans="1:11">
      <c r="A2585" t="s">
        <v>497</v>
      </c>
      <c r="B2585" s="2">
        <v>19862065.781199999</v>
      </c>
      <c r="C2585" t="s">
        <v>463</v>
      </c>
      <c r="D2585" t="s">
        <v>447</v>
      </c>
      <c r="E2585" t="s">
        <v>431</v>
      </c>
      <c r="F2585" t="s">
        <v>12</v>
      </c>
      <c r="G2585" t="s">
        <v>432</v>
      </c>
      <c r="H2585" t="s">
        <v>433</v>
      </c>
      <c r="I2585" t="s">
        <v>434</v>
      </c>
      <c r="J2585" t="s">
        <v>442</v>
      </c>
      <c r="K2585" t="s">
        <v>584</v>
      </c>
    </row>
    <row r="2586" spans="1:11">
      <c r="A2586" t="s">
        <v>497</v>
      </c>
      <c r="B2586" s="2">
        <v>766.76250000000005</v>
      </c>
      <c r="C2586" t="s">
        <v>464</v>
      </c>
      <c r="D2586" t="s">
        <v>447</v>
      </c>
      <c r="E2586" t="s">
        <v>431</v>
      </c>
      <c r="F2586" t="s">
        <v>12</v>
      </c>
      <c r="G2586" t="s">
        <v>432</v>
      </c>
      <c r="H2586" t="s">
        <v>433</v>
      </c>
      <c r="I2586" t="s">
        <v>434</v>
      </c>
      <c r="J2586" t="s">
        <v>435</v>
      </c>
    </row>
    <row r="2587" spans="1:11">
      <c r="A2587" t="s">
        <v>497</v>
      </c>
      <c r="B2587" s="2">
        <v>4752927.375</v>
      </c>
      <c r="C2587" t="s">
        <v>464</v>
      </c>
      <c r="D2587" t="s">
        <v>447</v>
      </c>
      <c r="E2587" t="s">
        <v>431</v>
      </c>
      <c r="F2587" t="s">
        <v>12</v>
      </c>
      <c r="G2587" t="s">
        <v>432</v>
      </c>
      <c r="H2587" t="s">
        <v>433</v>
      </c>
      <c r="I2587" t="s">
        <v>434</v>
      </c>
      <c r="J2587" t="s">
        <v>442</v>
      </c>
      <c r="K2587" t="s">
        <v>443</v>
      </c>
    </row>
    <row r="2588" spans="1:11">
      <c r="A2588" t="s">
        <v>497</v>
      </c>
      <c r="B2588" s="2">
        <v>10009584.375</v>
      </c>
      <c r="C2588" t="s">
        <v>464</v>
      </c>
      <c r="D2588" t="s">
        <v>447</v>
      </c>
      <c r="E2588" t="s">
        <v>431</v>
      </c>
      <c r="F2588" t="s">
        <v>12</v>
      </c>
      <c r="G2588" t="s">
        <v>432</v>
      </c>
      <c r="H2588" t="s">
        <v>433</v>
      </c>
      <c r="I2588" t="s">
        <v>434</v>
      </c>
      <c r="J2588" t="s">
        <v>442</v>
      </c>
      <c r="K2588" t="s">
        <v>444</v>
      </c>
    </row>
    <row r="2589" spans="1:11">
      <c r="A2589" t="s">
        <v>497</v>
      </c>
      <c r="B2589" s="2">
        <v>16682668.406199999</v>
      </c>
      <c r="C2589" t="s">
        <v>464</v>
      </c>
      <c r="D2589" t="s">
        <v>447</v>
      </c>
      <c r="E2589" t="s">
        <v>431</v>
      </c>
      <c r="F2589" t="s">
        <v>12</v>
      </c>
      <c r="G2589" t="s">
        <v>432</v>
      </c>
      <c r="H2589" t="s">
        <v>433</v>
      </c>
      <c r="I2589" t="s">
        <v>434</v>
      </c>
      <c r="J2589" t="s">
        <v>442</v>
      </c>
      <c r="K2589" t="s">
        <v>584</v>
      </c>
    </row>
    <row r="2590" spans="1:11">
      <c r="A2590" t="s">
        <v>497</v>
      </c>
      <c r="B2590" s="2">
        <v>866.44159999999999</v>
      </c>
      <c r="C2590" t="s">
        <v>465</v>
      </c>
      <c r="D2590" t="s">
        <v>447</v>
      </c>
      <c r="E2590" t="s">
        <v>431</v>
      </c>
      <c r="F2590" t="s">
        <v>12</v>
      </c>
      <c r="G2590" t="s">
        <v>432</v>
      </c>
      <c r="H2590" t="s">
        <v>433</v>
      </c>
      <c r="I2590" t="s">
        <v>434</v>
      </c>
      <c r="J2590" t="s">
        <v>435</v>
      </c>
    </row>
    <row r="2591" spans="1:11">
      <c r="A2591" t="s">
        <v>497</v>
      </c>
      <c r="B2591" s="2">
        <v>5370754.5937000001</v>
      </c>
      <c r="C2591" t="s">
        <v>465</v>
      </c>
      <c r="D2591" t="s">
        <v>447</v>
      </c>
      <c r="E2591" t="s">
        <v>431</v>
      </c>
      <c r="F2591" t="s">
        <v>12</v>
      </c>
      <c r="G2591" t="s">
        <v>432</v>
      </c>
      <c r="H2591" t="s">
        <v>433</v>
      </c>
      <c r="I2591" t="s">
        <v>434</v>
      </c>
      <c r="J2591" t="s">
        <v>442</v>
      </c>
      <c r="K2591" t="s">
        <v>443</v>
      </c>
    </row>
    <row r="2592" spans="1:11">
      <c r="A2592" t="s">
        <v>497</v>
      </c>
      <c r="B2592" s="2">
        <v>11310830.343699999</v>
      </c>
      <c r="C2592" t="s">
        <v>465</v>
      </c>
      <c r="D2592" t="s">
        <v>447</v>
      </c>
      <c r="E2592" t="s">
        <v>431</v>
      </c>
      <c r="F2592" t="s">
        <v>12</v>
      </c>
      <c r="G2592" t="s">
        <v>432</v>
      </c>
      <c r="H2592" t="s">
        <v>433</v>
      </c>
      <c r="I2592" t="s">
        <v>434</v>
      </c>
      <c r="J2592" t="s">
        <v>442</v>
      </c>
      <c r="K2592" t="s">
        <v>444</v>
      </c>
    </row>
    <row r="2593" spans="1:11">
      <c r="A2593" t="s">
        <v>497</v>
      </c>
      <c r="B2593" s="2">
        <v>18851356.125</v>
      </c>
      <c r="C2593" t="s">
        <v>465</v>
      </c>
      <c r="D2593" t="s">
        <v>447</v>
      </c>
      <c r="E2593" t="s">
        <v>431</v>
      </c>
      <c r="F2593" t="s">
        <v>12</v>
      </c>
      <c r="G2593" t="s">
        <v>432</v>
      </c>
      <c r="H2593" t="s">
        <v>433</v>
      </c>
      <c r="I2593" t="s">
        <v>434</v>
      </c>
      <c r="J2593" t="s">
        <v>442</v>
      </c>
      <c r="K2593" t="s">
        <v>584</v>
      </c>
    </row>
    <row r="2594" spans="1:11">
      <c r="A2594" t="s">
        <v>497</v>
      </c>
      <c r="B2594" s="2">
        <v>768.42939999999999</v>
      </c>
      <c r="C2594" t="s">
        <v>466</v>
      </c>
      <c r="D2594" t="s">
        <v>451</v>
      </c>
      <c r="E2594" t="s">
        <v>431</v>
      </c>
      <c r="F2594" t="s">
        <v>381</v>
      </c>
      <c r="G2594" t="s">
        <v>432</v>
      </c>
      <c r="H2594" t="s">
        <v>433</v>
      </c>
      <c r="I2594" t="s">
        <v>434</v>
      </c>
      <c r="J2594" t="s">
        <v>435</v>
      </c>
    </row>
    <row r="2595" spans="1:11">
      <c r="A2595" t="s">
        <v>497</v>
      </c>
      <c r="B2595" s="2">
        <v>4774763.4375</v>
      </c>
      <c r="C2595" t="s">
        <v>466</v>
      </c>
      <c r="D2595" t="s">
        <v>451</v>
      </c>
      <c r="E2595" t="s">
        <v>431</v>
      </c>
      <c r="F2595" t="s">
        <v>381</v>
      </c>
      <c r="G2595" t="s">
        <v>432</v>
      </c>
      <c r="H2595" t="s">
        <v>433</v>
      </c>
      <c r="I2595" t="s">
        <v>434</v>
      </c>
      <c r="J2595" t="s">
        <v>442</v>
      </c>
      <c r="K2595" t="s">
        <v>443</v>
      </c>
    </row>
    <row r="2596" spans="1:11">
      <c r="A2596" t="s">
        <v>497</v>
      </c>
      <c r="B2596" s="2">
        <v>10031420.4375</v>
      </c>
      <c r="C2596" t="s">
        <v>466</v>
      </c>
      <c r="D2596" t="s">
        <v>451</v>
      </c>
      <c r="E2596" t="s">
        <v>431</v>
      </c>
      <c r="F2596" t="s">
        <v>381</v>
      </c>
      <c r="G2596" t="s">
        <v>432</v>
      </c>
      <c r="H2596" t="s">
        <v>433</v>
      </c>
      <c r="I2596" t="s">
        <v>434</v>
      </c>
      <c r="J2596" t="s">
        <v>442</v>
      </c>
      <c r="K2596" t="s">
        <v>444</v>
      </c>
    </row>
    <row r="2597" spans="1:11">
      <c r="A2597" t="s">
        <v>497</v>
      </c>
      <c r="B2597" s="2">
        <v>0</v>
      </c>
      <c r="C2597" t="s">
        <v>464</v>
      </c>
      <c r="D2597" t="s">
        <v>430</v>
      </c>
      <c r="E2597" t="s">
        <v>431</v>
      </c>
      <c r="F2597" t="s">
        <v>430</v>
      </c>
      <c r="G2597" t="s">
        <v>432</v>
      </c>
      <c r="H2597" t="s">
        <v>433</v>
      </c>
      <c r="I2597" t="s">
        <v>434</v>
      </c>
      <c r="J2597" t="s">
        <v>435</v>
      </c>
    </row>
    <row r="2598" spans="1:11">
      <c r="A2598" t="s">
        <v>497</v>
      </c>
      <c r="B2598" s="2">
        <v>0</v>
      </c>
      <c r="C2598" t="s">
        <v>436</v>
      </c>
      <c r="D2598" t="s">
        <v>467</v>
      </c>
      <c r="E2598" t="s">
        <v>431</v>
      </c>
      <c r="F2598" t="s">
        <v>468</v>
      </c>
      <c r="G2598" t="s">
        <v>432</v>
      </c>
      <c r="H2598" t="s">
        <v>433</v>
      </c>
      <c r="I2598" t="s">
        <v>434</v>
      </c>
      <c r="J2598" t="s">
        <v>435</v>
      </c>
    </row>
    <row r="2599" spans="1:11">
      <c r="A2599" t="s">
        <v>497</v>
      </c>
      <c r="B2599" s="2">
        <v>928.44939999999997</v>
      </c>
      <c r="C2599" t="s">
        <v>511</v>
      </c>
      <c r="D2599" t="s">
        <v>447</v>
      </c>
      <c r="E2599" t="s">
        <v>431</v>
      </c>
      <c r="F2599" t="s">
        <v>12</v>
      </c>
      <c r="G2599" t="s">
        <v>432</v>
      </c>
      <c r="H2599" t="s">
        <v>433</v>
      </c>
      <c r="I2599" t="s">
        <v>434</v>
      </c>
      <c r="J2599" t="s">
        <v>435</v>
      </c>
    </row>
    <row r="2600" spans="1:11">
      <c r="A2600" t="s">
        <v>497</v>
      </c>
      <c r="B2600" s="2">
        <v>5755969.4062000001</v>
      </c>
      <c r="C2600" t="s">
        <v>511</v>
      </c>
      <c r="D2600" t="s">
        <v>447</v>
      </c>
      <c r="E2600" t="s">
        <v>431</v>
      </c>
      <c r="F2600" t="s">
        <v>12</v>
      </c>
      <c r="G2600" t="s">
        <v>432</v>
      </c>
      <c r="H2600" t="s">
        <v>433</v>
      </c>
      <c r="I2600" t="s">
        <v>434</v>
      </c>
      <c r="J2600" t="s">
        <v>442</v>
      </c>
      <c r="K2600" t="s">
        <v>443</v>
      </c>
    </row>
    <row r="2601" spans="1:11">
      <c r="A2601" t="s">
        <v>497</v>
      </c>
      <c r="B2601" s="2">
        <v>12122015.0625</v>
      </c>
      <c r="C2601" t="s">
        <v>511</v>
      </c>
      <c r="D2601" t="s">
        <v>447</v>
      </c>
      <c r="E2601" t="s">
        <v>431</v>
      </c>
      <c r="F2601" t="s">
        <v>12</v>
      </c>
      <c r="G2601" t="s">
        <v>432</v>
      </c>
      <c r="H2601" t="s">
        <v>433</v>
      </c>
      <c r="I2601" t="s">
        <v>434</v>
      </c>
      <c r="J2601" t="s">
        <v>442</v>
      </c>
      <c r="K2601" t="s">
        <v>444</v>
      </c>
    </row>
    <row r="2602" spans="1:11">
      <c r="A2602" t="s">
        <v>497</v>
      </c>
      <c r="B2602" s="2">
        <v>20203358.4375</v>
      </c>
      <c r="C2602" t="s">
        <v>511</v>
      </c>
      <c r="D2602" t="s">
        <v>447</v>
      </c>
      <c r="E2602" t="s">
        <v>431</v>
      </c>
      <c r="F2602" t="s">
        <v>12</v>
      </c>
      <c r="G2602" t="s">
        <v>432</v>
      </c>
      <c r="H2602" t="s">
        <v>433</v>
      </c>
      <c r="I2602" t="s">
        <v>434</v>
      </c>
      <c r="J2602" t="s">
        <v>442</v>
      </c>
      <c r="K2602" t="s">
        <v>584</v>
      </c>
    </row>
    <row r="2603" spans="1:11">
      <c r="A2603" t="s">
        <v>497</v>
      </c>
      <c r="B2603" s="2">
        <v>0</v>
      </c>
      <c r="C2603" t="s">
        <v>463</v>
      </c>
      <c r="D2603" t="s">
        <v>458</v>
      </c>
      <c r="E2603" t="s">
        <v>431</v>
      </c>
      <c r="F2603" t="s">
        <v>458</v>
      </c>
      <c r="G2603" t="s">
        <v>432</v>
      </c>
      <c r="H2603" t="s">
        <v>433</v>
      </c>
      <c r="I2603" t="s">
        <v>434</v>
      </c>
      <c r="J2603" t="s">
        <v>435</v>
      </c>
    </row>
    <row r="2604" spans="1:11">
      <c r="A2604" t="s">
        <v>497</v>
      </c>
      <c r="B2604" s="2">
        <v>1511.8556000000001</v>
      </c>
      <c r="C2604" t="s">
        <v>453</v>
      </c>
      <c r="D2604" t="s">
        <v>469</v>
      </c>
      <c r="E2604" t="s">
        <v>431</v>
      </c>
      <c r="F2604" t="s">
        <v>382</v>
      </c>
      <c r="G2604" t="s">
        <v>432</v>
      </c>
      <c r="H2604" t="s">
        <v>433</v>
      </c>
      <c r="I2604" t="s">
        <v>434</v>
      </c>
      <c r="J2604" t="s">
        <v>435</v>
      </c>
    </row>
    <row r="2605" spans="1:11">
      <c r="A2605" t="s">
        <v>497</v>
      </c>
      <c r="B2605" s="2">
        <v>9863566.125</v>
      </c>
      <c r="C2605" t="s">
        <v>453</v>
      </c>
      <c r="D2605" t="s">
        <v>469</v>
      </c>
      <c r="E2605" t="s">
        <v>431</v>
      </c>
      <c r="F2605" t="s">
        <v>382</v>
      </c>
      <c r="G2605" t="s">
        <v>432</v>
      </c>
      <c r="H2605" t="s">
        <v>433</v>
      </c>
      <c r="I2605" t="s">
        <v>434</v>
      </c>
      <c r="J2605" t="s">
        <v>442</v>
      </c>
      <c r="K2605" t="s">
        <v>443</v>
      </c>
    </row>
    <row r="2606" spans="1:11">
      <c r="A2606" t="s">
        <v>497</v>
      </c>
      <c r="B2606" s="2">
        <v>21399007.875</v>
      </c>
      <c r="C2606" t="s">
        <v>453</v>
      </c>
      <c r="D2606" t="s">
        <v>469</v>
      </c>
      <c r="E2606" t="s">
        <v>431</v>
      </c>
      <c r="F2606" t="s">
        <v>382</v>
      </c>
      <c r="G2606" t="s">
        <v>432</v>
      </c>
      <c r="H2606" t="s">
        <v>433</v>
      </c>
      <c r="I2606" t="s">
        <v>434</v>
      </c>
      <c r="J2606" t="s">
        <v>442</v>
      </c>
      <c r="K2606" t="s">
        <v>444</v>
      </c>
    </row>
    <row r="2607" spans="1:11">
      <c r="A2607" t="s">
        <v>497</v>
      </c>
      <c r="B2607" s="2">
        <v>35665040.906199999</v>
      </c>
      <c r="C2607" t="s">
        <v>453</v>
      </c>
      <c r="D2607" t="s">
        <v>469</v>
      </c>
      <c r="E2607" t="s">
        <v>431</v>
      </c>
      <c r="F2607" t="s">
        <v>382</v>
      </c>
      <c r="G2607" t="s">
        <v>432</v>
      </c>
      <c r="H2607" t="s">
        <v>433</v>
      </c>
      <c r="I2607" t="s">
        <v>434</v>
      </c>
      <c r="J2607" t="s">
        <v>442</v>
      </c>
      <c r="K2607" t="s">
        <v>584</v>
      </c>
    </row>
    <row r="2608" spans="1:11">
      <c r="A2608" t="s">
        <v>497</v>
      </c>
      <c r="B2608" s="2">
        <v>0</v>
      </c>
      <c r="C2608" t="s">
        <v>453</v>
      </c>
      <c r="D2608" t="s">
        <v>470</v>
      </c>
      <c r="E2608" t="s">
        <v>431</v>
      </c>
      <c r="F2608" t="s">
        <v>470</v>
      </c>
      <c r="G2608" t="s">
        <v>432</v>
      </c>
      <c r="H2608" t="s">
        <v>433</v>
      </c>
      <c r="I2608" t="s">
        <v>434</v>
      </c>
      <c r="J2608" t="s">
        <v>435</v>
      </c>
    </row>
    <row r="2609" spans="1:11">
      <c r="A2609" t="s">
        <v>497</v>
      </c>
      <c r="B2609" s="2">
        <v>913.44749999999999</v>
      </c>
      <c r="C2609" t="s">
        <v>471</v>
      </c>
      <c r="D2609" t="s">
        <v>447</v>
      </c>
      <c r="E2609" t="s">
        <v>431</v>
      </c>
      <c r="F2609" t="s">
        <v>12</v>
      </c>
      <c r="G2609" t="s">
        <v>432</v>
      </c>
      <c r="H2609" t="s">
        <v>433</v>
      </c>
      <c r="I2609" t="s">
        <v>434</v>
      </c>
      <c r="J2609" t="s">
        <v>435</v>
      </c>
    </row>
    <row r="2610" spans="1:11">
      <c r="A2610" t="s">
        <v>497</v>
      </c>
      <c r="B2610" s="2">
        <v>5666208.1875</v>
      </c>
      <c r="C2610" t="s">
        <v>471</v>
      </c>
      <c r="D2610" t="s">
        <v>447</v>
      </c>
      <c r="E2610" t="s">
        <v>431</v>
      </c>
      <c r="F2610" t="s">
        <v>12</v>
      </c>
      <c r="G2610" t="s">
        <v>432</v>
      </c>
      <c r="H2610" t="s">
        <v>433</v>
      </c>
      <c r="I2610" t="s">
        <v>434</v>
      </c>
      <c r="J2610" t="s">
        <v>442</v>
      </c>
      <c r="K2610" t="s">
        <v>443</v>
      </c>
    </row>
    <row r="2611" spans="1:11">
      <c r="A2611" t="s">
        <v>497</v>
      </c>
      <c r="B2611" s="2">
        <v>11917239.468699999</v>
      </c>
      <c r="C2611" t="s">
        <v>471</v>
      </c>
      <c r="D2611" t="s">
        <v>447</v>
      </c>
      <c r="E2611" t="s">
        <v>431</v>
      </c>
      <c r="F2611" t="s">
        <v>12</v>
      </c>
      <c r="G2611" t="s">
        <v>432</v>
      </c>
      <c r="H2611" t="s">
        <v>433</v>
      </c>
      <c r="I2611" t="s">
        <v>434</v>
      </c>
      <c r="J2611" t="s">
        <v>442</v>
      </c>
      <c r="K2611" t="s">
        <v>444</v>
      </c>
    </row>
    <row r="2612" spans="1:11">
      <c r="A2612" t="s">
        <v>497</v>
      </c>
      <c r="B2612" s="2">
        <v>19862065.781199999</v>
      </c>
      <c r="C2612" t="s">
        <v>471</v>
      </c>
      <c r="D2612" t="s">
        <v>447</v>
      </c>
      <c r="E2612" t="s">
        <v>431</v>
      </c>
      <c r="F2612" t="s">
        <v>12</v>
      </c>
      <c r="G2612" t="s">
        <v>432</v>
      </c>
      <c r="H2612" t="s">
        <v>433</v>
      </c>
      <c r="I2612" t="s">
        <v>434</v>
      </c>
      <c r="J2612" t="s">
        <v>442</v>
      </c>
      <c r="K2612" t="s">
        <v>584</v>
      </c>
    </row>
    <row r="2613" spans="1:11">
      <c r="A2613" t="s">
        <v>497</v>
      </c>
      <c r="B2613" s="2">
        <v>1814.3933999999999</v>
      </c>
      <c r="C2613" t="s">
        <v>472</v>
      </c>
      <c r="D2613" t="s">
        <v>469</v>
      </c>
      <c r="E2613" t="s">
        <v>431</v>
      </c>
      <c r="F2613" t="s">
        <v>382</v>
      </c>
      <c r="G2613" t="s">
        <v>432</v>
      </c>
      <c r="H2613" t="s">
        <v>433</v>
      </c>
      <c r="I2613" t="s">
        <v>434</v>
      </c>
      <c r="J2613" t="s">
        <v>435</v>
      </c>
    </row>
    <row r="2614" spans="1:11">
      <c r="A2614" t="s">
        <v>497</v>
      </c>
      <c r="B2614" s="2">
        <v>11844980.4375</v>
      </c>
      <c r="C2614" t="s">
        <v>472</v>
      </c>
      <c r="D2614" t="s">
        <v>469</v>
      </c>
      <c r="E2614" t="s">
        <v>431</v>
      </c>
      <c r="F2614" t="s">
        <v>382</v>
      </c>
      <c r="G2614" t="s">
        <v>432</v>
      </c>
      <c r="H2614" t="s">
        <v>433</v>
      </c>
      <c r="I2614" t="s">
        <v>434</v>
      </c>
      <c r="J2614" t="s">
        <v>442</v>
      </c>
      <c r="K2614" t="s">
        <v>443</v>
      </c>
    </row>
    <row r="2615" spans="1:11">
      <c r="A2615" t="s">
        <v>497</v>
      </c>
      <c r="B2615" s="2">
        <v>25705046.0625</v>
      </c>
      <c r="C2615" t="s">
        <v>472</v>
      </c>
      <c r="D2615" t="s">
        <v>469</v>
      </c>
      <c r="E2615" t="s">
        <v>431</v>
      </c>
      <c r="F2615" t="s">
        <v>382</v>
      </c>
      <c r="G2615" t="s">
        <v>432</v>
      </c>
      <c r="H2615" t="s">
        <v>433</v>
      </c>
      <c r="I2615" t="s">
        <v>434</v>
      </c>
      <c r="J2615" t="s">
        <v>442</v>
      </c>
      <c r="K2615" t="s">
        <v>444</v>
      </c>
    </row>
    <row r="2616" spans="1:11">
      <c r="A2616" t="s">
        <v>497</v>
      </c>
      <c r="B2616" s="2">
        <v>42841771.218699999</v>
      </c>
      <c r="C2616" t="s">
        <v>472</v>
      </c>
      <c r="D2616" t="s">
        <v>469</v>
      </c>
      <c r="E2616" t="s">
        <v>431</v>
      </c>
      <c r="F2616" t="s">
        <v>382</v>
      </c>
      <c r="G2616" t="s">
        <v>432</v>
      </c>
      <c r="H2616" t="s">
        <v>433</v>
      </c>
      <c r="I2616" t="s">
        <v>434</v>
      </c>
      <c r="J2616" t="s">
        <v>442</v>
      </c>
      <c r="K2616" t="s">
        <v>584</v>
      </c>
    </row>
    <row r="2617" spans="1:11">
      <c r="A2617" t="s">
        <v>497</v>
      </c>
      <c r="B2617" s="2">
        <v>0</v>
      </c>
      <c r="C2617" t="s">
        <v>436</v>
      </c>
      <c r="D2617" t="s">
        <v>473</v>
      </c>
      <c r="E2617" t="s">
        <v>431</v>
      </c>
      <c r="F2617" t="s">
        <v>474</v>
      </c>
      <c r="G2617" t="s">
        <v>432</v>
      </c>
      <c r="H2617" t="s">
        <v>433</v>
      </c>
      <c r="I2617" t="s">
        <v>434</v>
      </c>
      <c r="J2617" t="s">
        <v>435</v>
      </c>
    </row>
    <row r="2618" spans="1:11">
      <c r="A2618" t="s">
        <v>497</v>
      </c>
      <c r="B2618" s="2">
        <v>0</v>
      </c>
      <c r="C2618" t="s">
        <v>475</v>
      </c>
      <c r="D2618" t="s">
        <v>439</v>
      </c>
      <c r="E2618" t="s">
        <v>431</v>
      </c>
      <c r="F2618" t="s">
        <v>439</v>
      </c>
      <c r="G2618" t="s">
        <v>432</v>
      </c>
      <c r="H2618" t="s">
        <v>433</v>
      </c>
      <c r="I2618" t="s">
        <v>434</v>
      </c>
      <c r="J2618" t="s">
        <v>435</v>
      </c>
    </row>
    <row r="2619" spans="1:11">
      <c r="A2619" t="s">
        <v>497</v>
      </c>
      <c r="B2619" s="2">
        <v>0</v>
      </c>
      <c r="C2619" t="s">
        <v>476</v>
      </c>
      <c r="D2619" t="s">
        <v>439</v>
      </c>
      <c r="E2619" t="s">
        <v>431</v>
      </c>
      <c r="F2619" t="s">
        <v>439</v>
      </c>
      <c r="G2619" t="s">
        <v>432</v>
      </c>
      <c r="H2619" t="s">
        <v>433</v>
      </c>
      <c r="I2619" t="s">
        <v>434</v>
      </c>
      <c r="J2619" t="s">
        <v>435</v>
      </c>
    </row>
    <row r="2620" spans="1:11">
      <c r="A2620" t="s">
        <v>497</v>
      </c>
      <c r="B2620" s="2">
        <v>912.61410000000001</v>
      </c>
      <c r="C2620" t="s">
        <v>438</v>
      </c>
      <c r="D2620" t="s">
        <v>451</v>
      </c>
      <c r="E2620" t="s">
        <v>431</v>
      </c>
      <c r="F2620" t="s">
        <v>381</v>
      </c>
      <c r="G2620" t="s">
        <v>432</v>
      </c>
      <c r="H2620" t="s">
        <v>433</v>
      </c>
      <c r="I2620" t="s">
        <v>434</v>
      </c>
      <c r="J2620" t="s">
        <v>435</v>
      </c>
    </row>
    <row r="2621" spans="1:11">
      <c r="A2621" t="s">
        <v>497</v>
      </c>
      <c r="B2621" s="2">
        <v>5665541.4375</v>
      </c>
      <c r="C2621" t="s">
        <v>438</v>
      </c>
      <c r="D2621" t="s">
        <v>451</v>
      </c>
      <c r="E2621" t="s">
        <v>431</v>
      </c>
      <c r="F2621" t="s">
        <v>381</v>
      </c>
      <c r="G2621" t="s">
        <v>432</v>
      </c>
      <c r="H2621" t="s">
        <v>433</v>
      </c>
      <c r="I2621" t="s">
        <v>434</v>
      </c>
      <c r="J2621" t="s">
        <v>442</v>
      </c>
      <c r="K2621" t="s">
        <v>443</v>
      </c>
    </row>
    <row r="2622" spans="1:11">
      <c r="A2622" t="s">
        <v>497</v>
      </c>
      <c r="B2622" s="2">
        <v>11915072.531199999</v>
      </c>
      <c r="C2622" t="s">
        <v>438</v>
      </c>
      <c r="D2622" t="s">
        <v>451</v>
      </c>
      <c r="E2622" t="s">
        <v>431</v>
      </c>
      <c r="F2622" t="s">
        <v>381</v>
      </c>
      <c r="G2622" t="s">
        <v>432</v>
      </c>
      <c r="H2622" t="s">
        <v>433</v>
      </c>
      <c r="I2622" t="s">
        <v>434</v>
      </c>
      <c r="J2622" t="s">
        <v>442</v>
      </c>
      <c r="K2622" t="s">
        <v>444</v>
      </c>
    </row>
    <row r="2623" spans="1:11">
      <c r="A2623" t="s">
        <v>497</v>
      </c>
      <c r="B2623" s="2">
        <v>0</v>
      </c>
      <c r="C2623" t="s">
        <v>463</v>
      </c>
      <c r="D2623" t="s">
        <v>470</v>
      </c>
      <c r="E2623" t="s">
        <v>431</v>
      </c>
      <c r="F2623" t="s">
        <v>470</v>
      </c>
      <c r="G2623" t="s">
        <v>432</v>
      </c>
      <c r="H2623" t="s">
        <v>433</v>
      </c>
      <c r="I2623" t="s">
        <v>434</v>
      </c>
      <c r="J2623" t="s">
        <v>435</v>
      </c>
    </row>
    <row r="2624" spans="1:11">
      <c r="A2624" t="s">
        <v>497</v>
      </c>
      <c r="B2624" s="2">
        <v>0</v>
      </c>
      <c r="C2624" t="s">
        <v>466</v>
      </c>
      <c r="D2624" t="s">
        <v>439</v>
      </c>
      <c r="E2624" t="s">
        <v>431</v>
      </c>
      <c r="F2624" t="s">
        <v>439</v>
      </c>
      <c r="G2624" t="s">
        <v>432</v>
      </c>
      <c r="H2624" t="s">
        <v>433</v>
      </c>
      <c r="I2624" t="s">
        <v>434</v>
      </c>
      <c r="J2624" t="s">
        <v>435</v>
      </c>
    </row>
    <row r="2625" spans="1:11">
      <c r="A2625" t="s">
        <v>497</v>
      </c>
      <c r="B2625" s="2">
        <v>0</v>
      </c>
      <c r="C2625" t="s">
        <v>454</v>
      </c>
      <c r="D2625" t="s">
        <v>470</v>
      </c>
      <c r="E2625" t="s">
        <v>431</v>
      </c>
      <c r="F2625" t="s">
        <v>470</v>
      </c>
      <c r="G2625" t="s">
        <v>432</v>
      </c>
      <c r="H2625" t="s">
        <v>433</v>
      </c>
      <c r="I2625" t="s">
        <v>434</v>
      </c>
      <c r="J2625" t="s">
        <v>435</v>
      </c>
    </row>
    <row r="2626" spans="1:11">
      <c r="A2626" t="s">
        <v>497</v>
      </c>
      <c r="B2626" s="2">
        <v>766.76250000000005</v>
      </c>
      <c r="C2626" t="s">
        <v>453</v>
      </c>
      <c r="D2626" t="s">
        <v>447</v>
      </c>
      <c r="E2626" t="s">
        <v>431</v>
      </c>
      <c r="F2626" t="s">
        <v>12</v>
      </c>
      <c r="G2626" t="s">
        <v>432</v>
      </c>
      <c r="H2626" t="s">
        <v>433</v>
      </c>
      <c r="I2626" t="s">
        <v>434</v>
      </c>
      <c r="J2626" t="s">
        <v>435</v>
      </c>
    </row>
    <row r="2627" spans="1:11">
      <c r="A2627" t="s">
        <v>497</v>
      </c>
      <c r="B2627" s="2">
        <v>4760178.2812000001</v>
      </c>
      <c r="C2627" t="s">
        <v>453</v>
      </c>
      <c r="D2627" t="s">
        <v>447</v>
      </c>
      <c r="E2627" t="s">
        <v>431</v>
      </c>
      <c r="F2627" t="s">
        <v>12</v>
      </c>
      <c r="G2627" t="s">
        <v>432</v>
      </c>
      <c r="H2627" t="s">
        <v>433</v>
      </c>
      <c r="I2627" t="s">
        <v>434</v>
      </c>
      <c r="J2627" t="s">
        <v>442</v>
      </c>
      <c r="K2627" t="s">
        <v>443</v>
      </c>
    </row>
    <row r="2628" spans="1:11">
      <c r="A2628" t="s">
        <v>497</v>
      </c>
      <c r="B2628" s="2">
        <v>10031420.4375</v>
      </c>
      <c r="C2628" t="s">
        <v>453</v>
      </c>
      <c r="D2628" t="s">
        <v>447</v>
      </c>
      <c r="E2628" t="s">
        <v>431</v>
      </c>
      <c r="F2628" t="s">
        <v>12</v>
      </c>
      <c r="G2628" t="s">
        <v>432</v>
      </c>
      <c r="H2628" t="s">
        <v>433</v>
      </c>
      <c r="I2628" t="s">
        <v>434</v>
      </c>
      <c r="J2628" t="s">
        <v>442</v>
      </c>
      <c r="K2628" t="s">
        <v>444</v>
      </c>
    </row>
    <row r="2629" spans="1:11">
      <c r="A2629" t="s">
        <v>497</v>
      </c>
      <c r="B2629" s="2">
        <v>16719006.281199999</v>
      </c>
      <c r="C2629" t="s">
        <v>453</v>
      </c>
      <c r="D2629" t="s">
        <v>447</v>
      </c>
      <c r="E2629" t="s">
        <v>431</v>
      </c>
      <c r="F2629" t="s">
        <v>12</v>
      </c>
      <c r="G2629" t="s">
        <v>432</v>
      </c>
      <c r="H2629" t="s">
        <v>433</v>
      </c>
      <c r="I2629" t="s">
        <v>434</v>
      </c>
      <c r="J2629" t="s">
        <v>442</v>
      </c>
      <c r="K2629" t="s">
        <v>584</v>
      </c>
    </row>
    <row r="2630" spans="1:11">
      <c r="A2630" t="s">
        <v>497</v>
      </c>
      <c r="B2630" s="2">
        <v>0</v>
      </c>
      <c r="C2630" t="s">
        <v>449</v>
      </c>
      <c r="D2630" t="s">
        <v>430</v>
      </c>
      <c r="E2630" t="s">
        <v>431</v>
      </c>
      <c r="F2630" t="s">
        <v>430</v>
      </c>
      <c r="G2630" t="s">
        <v>432</v>
      </c>
      <c r="H2630" t="s">
        <v>433</v>
      </c>
      <c r="I2630" t="s">
        <v>434</v>
      </c>
      <c r="J2630" t="s">
        <v>435</v>
      </c>
    </row>
    <row r="2631" spans="1:11">
      <c r="A2631" t="s">
        <v>497</v>
      </c>
      <c r="B2631" s="2">
        <v>995.95780000000002</v>
      </c>
      <c r="C2631" t="s">
        <v>448</v>
      </c>
      <c r="D2631" t="s">
        <v>451</v>
      </c>
      <c r="E2631" t="s">
        <v>431</v>
      </c>
      <c r="F2631" t="s">
        <v>381</v>
      </c>
      <c r="G2631" t="s">
        <v>432</v>
      </c>
      <c r="H2631" t="s">
        <v>433</v>
      </c>
      <c r="I2631" t="s">
        <v>434</v>
      </c>
      <c r="J2631" t="s">
        <v>435</v>
      </c>
    </row>
    <row r="2632" spans="1:11">
      <c r="A2632" t="s">
        <v>497</v>
      </c>
      <c r="B2632" s="2">
        <v>6180939.1875</v>
      </c>
      <c r="C2632" t="s">
        <v>448</v>
      </c>
      <c r="D2632" t="s">
        <v>451</v>
      </c>
      <c r="E2632" t="s">
        <v>431</v>
      </c>
      <c r="F2632" t="s">
        <v>381</v>
      </c>
      <c r="G2632" t="s">
        <v>432</v>
      </c>
      <c r="H2632" t="s">
        <v>433</v>
      </c>
      <c r="I2632" t="s">
        <v>434</v>
      </c>
      <c r="J2632" t="s">
        <v>442</v>
      </c>
      <c r="K2632" t="s">
        <v>443</v>
      </c>
    </row>
    <row r="2633" spans="1:11">
      <c r="A2633" t="s">
        <v>497</v>
      </c>
      <c r="B2633" s="2">
        <v>12999291.375</v>
      </c>
      <c r="C2633" t="s">
        <v>448</v>
      </c>
      <c r="D2633" t="s">
        <v>451</v>
      </c>
      <c r="E2633" t="s">
        <v>431</v>
      </c>
      <c r="F2633" t="s">
        <v>381</v>
      </c>
      <c r="G2633" t="s">
        <v>432</v>
      </c>
      <c r="H2633" t="s">
        <v>433</v>
      </c>
      <c r="I2633" t="s">
        <v>434</v>
      </c>
      <c r="J2633" t="s">
        <v>442</v>
      </c>
      <c r="K2633" t="s">
        <v>444</v>
      </c>
    </row>
    <row r="2634" spans="1:11">
      <c r="A2634" t="s">
        <v>497</v>
      </c>
      <c r="B2634" s="2">
        <v>0</v>
      </c>
      <c r="C2634" t="s">
        <v>465</v>
      </c>
      <c r="D2634" t="s">
        <v>458</v>
      </c>
      <c r="E2634" t="s">
        <v>431</v>
      </c>
      <c r="F2634" t="s">
        <v>458</v>
      </c>
      <c r="G2634" t="s">
        <v>432</v>
      </c>
      <c r="H2634" t="s">
        <v>433</v>
      </c>
      <c r="I2634" t="s">
        <v>434</v>
      </c>
      <c r="J2634" t="s">
        <v>435</v>
      </c>
    </row>
    <row r="2635" spans="1:11">
      <c r="A2635" t="s">
        <v>497</v>
      </c>
      <c r="B2635" s="2">
        <v>1334.3334</v>
      </c>
      <c r="C2635" t="s">
        <v>511</v>
      </c>
      <c r="D2635" t="s">
        <v>440</v>
      </c>
      <c r="E2635" t="s">
        <v>431</v>
      </c>
      <c r="F2635" t="s">
        <v>441</v>
      </c>
      <c r="G2635" t="s">
        <v>432</v>
      </c>
      <c r="H2635" t="s">
        <v>433</v>
      </c>
      <c r="I2635" t="s">
        <v>434</v>
      </c>
      <c r="J2635" t="s">
        <v>435</v>
      </c>
    </row>
    <row r="2636" spans="1:11">
      <c r="A2636" t="s">
        <v>497</v>
      </c>
      <c r="B2636" s="2">
        <v>8295536.8125</v>
      </c>
      <c r="C2636" t="s">
        <v>511</v>
      </c>
      <c r="D2636" t="s">
        <v>440</v>
      </c>
      <c r="E2636" t="s">
        <v>431</v>
      </c>
      <c r="F2636" t="s">
        <v>441</v>
      </c>
      <c r="G2636" t="s">
        <v>432</v>
      </c>
      <c r="H2636" t="s">
        <v>433</v>
      </c>
      <c r="I2636" t="s">
        <v>434</v>
      </c>
      <c r="J2636" t="s">
        <v>442</v>
      </c>
      <c r="K2636" t="s">
        <v>443</v>
      </c>
    </row>
    <row r="2637" spans="1:11">
      <c r="A2637" t="s">
        <v>497</v>
      </c>
      <c r="B2637" s="2">
        <v>17451431.156199999</v>
      </c>
      <c r="C2637" t="s">
        <v>511</v>
      </c>
      <c r="D2637" t="s">
        <v>440</v>
      </c>
      <c r="E2637" t="s">
        <v>431</v>
      </c>
      <c r="F2637" t="s">
        <v>441</v>
      </c>
      <c r="G2637" t="s">
        <v>432</v>
      </c>
      <c r="H2637" t="s">
        <v>433</v>
      </c>
      <c r="I2637" t="s">
        <v>434</v>
      </c>
      <c r="J2637" t="s">
        <v>442</v>
      </c>
      <c r="K2637" t="s">
        <v>444</v>
      </c>
    </row>
    <row r="2638" spans="1:11">
      <c r="A2638" t="s">
        <v>497</v>
      </c>
      <c r="B2638" s="2">
        <v>29085718.593699999</v>
      </c>
      <c r="C2638" t="s">
        <v>511</v>
      </c>
      <c r="D2638" t="s">
        <v>440</v>
      </c>
      <c r="E2638" t="s">
        <v>431</v>
      </c>
      <c r="F2638" t="s">
        <v>441</v>
      </c>
      <c r="G2638" t="s">
        <v>432</v>
      </c>
      <c r="H2638" t="s">
        <v>433</v>
      </c>
      <c r="I2638" t="s">
        <v>434</v>
      </c>
      <c r="J2638" t="s">
        <v>442</v>
      </c>
      <c r="K2638" t="s">
        <v>584</v>
      </c>
    </row>
    <row r="2639" spans="1:11">
      <c r="A2639" t="s">
        <v>497</v>
      </c>
      <c r="B2639" s="2">
        <v>696.75369999999998</v>
      </c>
      <c r="C2639" t="s">
        <v>477</v>
      </c>
      <c r="D2639" t="s">
        <v>451</v>
      </c>
      <c r="E2639" t="s">
        <v>431</v>
      </c>
      <c r="F2639" t="s">
        <v>381</v>
      </c>
      <c r="G2639" t="s">
        <v>432</v>
      </c>
      <c r="H2639" t="s">
        <v>433</v>
      </c>
      <c r="I2639" t="s">
        <v>434</v>
      </c>
      <c r="J2639" t="s">
        <v>435</v>
      </c>
    </row>
    <row r="2640" spans="1:11">
      <c r="A2640" t="s">
        <v>497</v>
      </c>
      <c r="B2640" s="2">
        <v>4322123.5312000001</v>
      </c>
      <c r="C2640" t="s">
        <v>477</v>
      </c>
      <c r="D2640" t="s">
        <v>451</v>
      </c>
      <c r="E2640" t="s">
        <v>431</v>
      </c>
      <c r="F2640" t="s">
        <v>381</v>
      </c>
      <c r="G2640" t="s">
        <v>432</v>
      </c>
      <c r="H2640" t="s">
        <v>433</v>
      </c>
      <c r="I2640" t="s">
        <v>434</v>
      </c>
      <c r="J2640" t="s">
        <v>442</v>
      </c>
      <c r="K2640" t="s">
        <v>443</v>
      </c>
    </row>
    <row r="2641" spans="1:11">
      <c r="A2641" t="s">
        <v>497</v>
      </c>
      <c r="B2641" s="2">
        <v>9089636.0625</v>
      </c>
      <c r="C2641" t="s">
        <v>477</v>
      </c>
      <c r="D2641" t="s">
        <v>451</v>
      </c>
      <c r="E2641" t="s">
        <v>431</v>
      </c>
      <c r="F2641" t="s">
        <v>381</v>
      </c>
      <c r="G2641" t="s">
        <v>432</v>
      </c>
      <c r="H2641" t="s">
        <v>433</v>
      </c>
      <c r="I2641" t="s">
        <v>434</v>
      </c>
      <c r="J2641" t="s">
        <v>442</v>
      </c>
      <c r="K2641" t="s">
        <v>444</v>
      </c>
    </row>
    <row r="2642" spans="1:11">
      <c r="A2642" t="s">
        <v>497</v>
      </c>
      <c r="B2642" s="2">
        <v>0</v>
      </c>
      <c r="C2642" t="s">
        <v>448</v>
      </c>
      <c r="D2642" t="s">
        <v>430</v>
      </c>
      <c r="E2642" t="s">
        <v>431</v>
      </c>
      <c r="F2642" t="s">
        <v>430</v>
      </c>
      <c r="G2642" t="s">
        <v>432</v>
      </c>
      <c r="H2642" t="s">
        <v>433</v>
      </c>
      <c r="I2642" t="s">
        <v>434</v>
      </c>
      <c r="J2642" t="s">
        <v>435</v>
      </c>
    </row>
    <row r="2643" spans="1:11">
      <c r="A2643" t="s">
        <v>497</v>
      </c>
      <c r="B2643" s="2">
        <v>0</v>
      </c>
      <c r="C2643" t="s">
        <v>446</v>
      </c>
      <c r="D2643" t="s">
        <v>458</v>
      </c>
      <c r="E2643" t="s">
        <v>431</v>
      </c>
      <c r="F2643" t="s">
        <v>458</v>
      </c>
      <c r="G2643" t="s">
        <v>432</v>
      </c>
      <c r="H2643" t="s">
        <v>433</v>
      </c>
      <c r="I2643" t="s">
        <v>434</v>
      </c>
      <c r="J2643" t="s">
        <v>435</v>
      </c>
    </row>
    <row r="2644" spans="1:11">
      <c r="A2644" t="s">
        <v>497</v>
      </c>
      <c r="B2644" s="2">
        <v>0</v>
      </c>
      <c r="C2644" t="s">
        <v>445</v>
      </c>
      <c r="D2644" t="s">
        <v>458</v>
      </c>
      <c r="E2644" t="s">
        <v>431</v>
      </c>
      <c r="F2644" t="s">
        <v>458</v>
      </c>
      <c r="G2644" t="s">
        <v>432</v>
      </c>
      <c r="H2644" t="s">
        <v>433</v>
      </c>
      <c r="I2644" t="s">
        <v>434</v>
      </c>
      <c r="J2644" t="s">
        <v>435</v>
      </c>
    </row>
    <row r="2645" spans="1:11">
      <c r="A2645" t="s">
        <v>497</v>
      </c>
      <c r="B2645" s="2">
        <v>3.1254</v>
      </c>
      <c r="C2645" t="s">
        <v>436</v>
      </c>
      <c r="D2645" t="s">
        <v>478</v>
      </c>
      <c r="E2645" t="s">
        <v>431</v>
      </c>
      <c r="F2645" t="s">
        <v>478</v>
      </c>
      <c r="G2645" t="s">
        <v>432</v>
      </c>
      <c r="H2645" t="s">
        <v>433</v>
      </c>
      <c r="I2645" t="s">
        <v>434</v>
      </c>
      <c r="J2645" t="s">
        <v>435</v>
      </c>
    </row>
    <row r="2646" spans="1:11">
      <c r="A2646" t="s">
        <v>497</v>
      </c>
      <c r="B2646" s="2">
        <v>786.93169999999998</v>
      </c>
      <c r="C2646" t="s">
        <v>465</v>
      </c>
      <c r="D2646" t="s">
        <v>451</v>
      </c>
      <c r="E2646" t="s">
        <v>431</v>
      </c>
      <c r="F2646" t="s">
        <v>381</v>
      </c>
      <c r="G2646" t="s">
        <v>432</v>
      </c>
      <c r="H2646" t="s">
        <v>433</v>
      </c>
      <c r="I2646" t="s">
        <v>434</v>
      </c>
      <c r="J2646" t="s">
        <v>435</v>
      </c>
    </row>
    <row r="2647" spans="1:11">
      <c r="A2647" t="s">
        <v>497</v>
      </c>
      <c r="B2647" s="2">
        <v>4881526.7812000001</v>
      </c>
      <c r="C2647" t="s">
        <v>465</v>
      </c>
      <c r="D2647" t="s">
        <v>451</v>
      </c>
      <c r="E2647" t="s">
        <v>431</v>
      </c>
      <c r="F2647" t="s">
        <v>381</v>
      </c>
      <c r="G2647" t="s">
        <v>432</v>
      </c>
      <c r="H2647" t="s">
        <v>433</v>
      </c>
      <c r="I2647" t="s">
        <v>434</v>
      </c>
      <c r="J2647" t="s">
        <v>442</v>
      </c>
      <c r="K2647" t="s">
        <v>443</v>
      </c>
    </row>
    <row r="2648" spans="1:11">
      <c r="A2648" t="s">
        <v>497</v>
      </c>
      <c r="B2648" s="2">
        <v>10266033.093699999</v>
      </c>
      <c r="C2648" t="s">
        <v>465</v>
      </c>
      <c r="D2648" t="s">
        <v>451</v>
      </c>
      <c r="E2648" t="s">
        <v>431</v>
      </c>
      <c r="F2648" t="s">
        <v>381</v>
      </c>
      <c r="G2648" t="s">
        <v>432</v>
      </c>
      <c r="H2648" t="s">
        <v>433</v>
      </c>
      <c r="I2648" t="s">
        <v>434</v>
      </c>
      <c r="J2648" t="s">
        <v>442</v>
      </c>
      <c r="K2648" t="s">
        <v>444</v>
      </c>
    </row>
    <row r="2649" spans="1:11">
      <c r="A2649" t="s">
        <v>497</v>
      </c>
      <c r="B2649" s="2">
        <v>845.10559999999998</v>
      </c>
      <c r="C2649" t="s">
        <v>479</v>
      </c>
      <c r="D2649" t="s">
        <v>447</v>
      </c>
      <c r="E2649" t="s">
        <v>431</v>
      </c>
      <c r="F2649" t="s">
        <v>12</v>
      </c>
      <c r="G2649" t="s">
        <v>432</v>
      </c>
      <c r="H2649" t="s">
        <v>433</v>
      </c>
      <c r="I2649" t="s">
        <v>434</v>
      </c>
      <c r="J2649" t="s">
        <v>435</v>
      </c>
    </row>
    <row r="2650" spans="1:11">
      <c r="A2650" t="s">
        <v>497</v>
      </c>
      <c r="B2650" s="2">
        <v>5246572.4062000001</v>
      </c>
      <c r="C2650" t="s">
        <v>479</v>
      </c>
      <c r="D2650" t="s">
        <v>447</v>
      </c>
      <c r="E2650" t="s">
        <v>431</v>
      </c>
      <c r="F2650" t="s">
        <v>12</v>
      </c>
      <c r="G2650" t="s">
        <v>432</v>
      </c>
      <c r="H2650" t="s">
        <v>433</v>
      </c>
      <c r="I2650" t="s">
        <v>434</v>
      </c>
      <c r="J2650" t="s">
        <v>442</v>
      </c>
      <c r="K2650" t="s">
        <v>443</v>
      </c>
    </row>
    <row r="2651" spans="1:11">
      <c r="A2651" t="s">
        <v>497</v>
      </c>
      <c r="B2651" s="2">
        <v>11056381.875</v>
      </c>
      <c r="C2651" t="s">
        <v>479</v>
      </c>
      <c r="D2651" t="s">
        <v>447</v>
      </c>
      <c r="E2651" t="s">
        <v>431</v>
      </c>
      <c r="F2651" t="s">
        <v>12</v>
      </c>
      <c r="G2651" t="s">
        <v>432</v>
      </c>
      <c r="H2651" t="s">
        <v>433</v>
      </c>
      <c r="I2651" t="s">
        <v>434</v>
      </c>
      <c r="J2651" t="s">
        <v>442</v>
      </c>
      <c r="K2651" t="s">
        <v>444</v>
      </c>
    </row>
    <row r="2652" spans="1:11">
      <c r="A2652" t="s">
        <v>497</v>
      </c>
      <c r="B2652" s="2">
        <v>18427303.125</v>
      </c>
      <c r="C2652" t="s">
        <v>479</v>
      </c>
      <c r="D2652" t="s">
        <v>447</v>
      </c>
      <c r="E2652" t="s">
        <v>431</v>
      </c>
      <c r="F2652" t="s">
        <v>12</v>
      </c>
      <c r="G2652" t="s">
        <v>432</v>
      </c>
      <c r="H2652" t="s">
        <v>433</v>
      </c>
      <c r="I2652" t="s">
        <v>434</v>
      </c>
      <c r="J2652" t="s">
        <v>442</v>
      </c>
      <c r="K2652" t="s">
        <v>584</v>
      </c>
    </row>
    <row r="2653" spans="1:11">
      <c r="A2653" t="s">
        <v>497</v>
      </c>
      <c r="B2653" s="2">
        <v>0</v>
      </c>
      <c r="C2653" t="s">
        <v>479</v>
      </c>
      <c r="D2653" t="s">
        <v>458</v>
      </c>
      <c r="E2653" t="s">
        <v>431</v>
      </c>
      <c r="F2653" t="s">
        <v>458</v>
      </c>
      <c r="G2653" t="s">
        <v>432</v>
      </c>
      <c r="H2653" t="s">
        <v>433</v>
      </c>
      <c r="I2653" t="s">
        <v>434</v>
      </c>
      <c r="J2653" t="s">
        <v>435</v>
      </c>
    </row>
    <row r="2654" spans="1:11">
      <c r="A2654" t="s">
        <v>497</v>
      </c>
      <c r="B2654" s="2">
        <v>1215.1519000000001</v>
      </c>
      <c r="C2654" t="s">
        <v>429</v>
      </c>
      <c r="D2654" t="s">
        <v>440</v>
      </c>
      <c r="E2654" t="s">
        <v>431</v>
      </c>
      <c r="F2654" t="s">
        <v>441</v>
      </c>
      <c r="G2654" t="s">
        <v>432</v>
      </c>
      <c r="H2654" t="s">
        <v>433</v>
      </c>
      <c r="I2654" t="s">
        <v>434</v>
      </c>
      <c r="J2654" t="s">
        <v>435</v>
      </c>
    </row>
    <row r="2655" spans="1:11">
      <c r="A2655" t="s">
        <v>497</v>
      </c>
      <c r="B2655" s="2">
        <v>7554777.5625</v>
      </c>
      <c r="C2655" t="s">
        <v>429</v>
      </c>
      <c r="D2655" t="s">
        <v>440</v>
      </c>
      <c r="E2655" t="s">
        <v>431</v>
      </c>
      <c r="F2655" t="s">
        <v>441</v>
      </c>
      <c r="G2655" t="s">
        <v>432</v>
      </c>
      <c r="H2655" t="s">
        <v>433</v>
      </c>
      <c r="I2655" t="s">
        <v>434</v>
      </c>
      <c r="J2655" t="s">
        <v>442</v>
      </c>
      <c r="K2655" t="s">
        <v>443</v>
      </c>
    </row>
    <row r="2656" spans="1:11">
      <c r="A2656" t="s">
        <v>497</v>
      </c>
      <c r="B2656" s="2">
        <v>15881401.593699999</v>
      </c>
      <c r="C2656" t="s">
        <v>429</v>
      </c>
      <c r="D2656" t="s">
        <v>440</v>
      </c>
      <c r="E2656" t="s">
        <v>431</v>
      </c>
      <c r="F2656" t="s">
        <v>441</v>
      </c>
      <c r="G2656" t="s">
        <v>432</v>
      </c>
      <c r="H2656" t="s">
        <v>433</v>
      </c>
      <c r="I2656" t="s">
        <v>434</v>
      </c>
      <c r="J2656" t="s">
        <v>442</v>
      </c>
      <c r="K2656" t="s">
        <v>444</v>
      </c>
    </row>
    <row r="2657" spans="1:11">
      <c r="A2657" t="s">
        <v>497</v>
      </c>
      <c r="B2657" s="2">
        <v>26469058.218699999</v>
      </c>
      <c r="C2657" t="s">
        <v>429</v>
      </c>
      <c r="D2657" t="s">
        <v>440</v>
      </c>
      <c r="E2657" t="s">
        <v>431</v>
      </c>
      <c r="F2657" t="s">
        <v>441</v>
      </c>
      <c r="G2657" t="s">
        <v>432</v>
      </c>
      <c r="H2657" t="s">
        <v>433</v>
      </c>
      <c r="I2657" t="s">
        <v>434</v>
      </c>
      <c r="J2657" t="s">
        <v>442</v>
      </c>
      <c r="K2657" t="s">
        <v>584</v>
      </c>
    </row>
    <row r="2658" spans="1:11">
      <c r="A2658" t="s">
        <v>497</v>
      </c>
      <c r="B2658" s="2">
        <v>0</v>
      </c>
      <c r="C2658" t="s">
        <v>454</v>
      </c>
      <c r="D2658" t="s">
        <v>458</v>
      </c>
      <c r="E2658" t="s">
        <v>431</v>
      </c>
      <c r="F2658" t="s">
        <v>458</v>
      </c>
      <c r="G2658" t="s">
        <v>432</v>
      </c>
      <c r="H2658" t="s">
        <v>433</v>
      </c>
      <c r="I2658" t="s">
        <v>434</v>
      </c>
      <c r="J2658" t="s">
        <v>435</v>
      </c>
    </row>
    <row r="2659" spans="1:11">
      <c r="A2659" t="s">
        <v>497</v>
      </c>
      <c r="B2659" s="2">
        <v>817.60220000000004</v>
      </c>
      <c r="C2659" t="s">
        <v>476</v>
      </c>
      <c r="D2659" t="s">
        <v>451</v>
      </c>
      <c r="E2659" t="s">
        <v>431</v>
      </c>
      <c r="F2659" t="s">
        <v>381</v>
      </c>
      <c r="G2659" t="s">
        <v>432</v>
      </c>
      <c r="H2659" t="s">
        <v>433</v>
      </c>
      <c r="I2659" t="s">
        <v>434</v>
      </c>
      <c r="J2659" t="s">
        <v>435</v>
      </c>
    </row>
    <row r="2660" spans="1:11">
      <c r="A2660" t="s">
        <v>497</v>
      </c>
      <c r="B2660" s="2">
        <v>5037629.625</v>
      </c>
      <c r="C2660" t="s">
        <v>476</v>
      </c>
      <c r="D2660" t="s">
        <v>451</v>
      </c>
      <c r="E2660" t="s">
        <v>431</v>
      </c>
      <c r="F2660" t="s">
        <v>381</v>
      </c>
      <c r="G2660" t="s">
        <v>432</v>
      </c>
      <c r="H2660" t="s">
        <v>433</v>
      </c>
      <c r="I2660" t="s">
        <v>434</v>
      </c>
      <c r="J2660" t="s">
        <v>442</v>
      </c>
      <c r="K2660" t="s">
        <v>443</v>
      </c>
    </row>
    <row r="2661" spans="1:11">
      <c r="A2661" t="s">
        <v>497</v>
      </c>
      <c r="B2661" s="2">
        <v>10622827.6875</v>
      </c>
      <c r="C2661" t="s">
        <v>476</v>
      </c>
      <c r="D2661" t="s">
        <v>451</v>
      </c>
      <c r="E2661" t="s">
        <v>431</v>
      </c>
      <c r="F2661" t="s">
        <v>381</v>
      </c>
      <c r="G2661" t="s">
        <v>432</v>
      </c>
      <c r="H2661" t="s">
        <v>433</v>
      </c>
      <c r="I2661" t="s">
        <v>434</v>
      </c>
      <c r="J2661" t="s">
        <v>442</v>
      </c>
      <c r="K2661" t="s">
        <v>444</v>
      </c>
    </row>
    <row r="2662" spans="1:11">
      <c r="A2662" t="s">
        <v>497</v>
      </c>
      <c r="B2662" s="2">
        <v>0</v>
      </c>
      <c r="C2662" t="s">
        <v>464</v>
      </c>
      <c r="D2662" t="s">
        <v>458</v>
      </c>
      <c r="E2662" t="s">
        <v>431</v>
      </c>
      <c r="F2662" t="s">
        <v>458</v>
      </c>
      <c r="G2662" t="s">
        <v>432</v>
      </c>
      <c r="H2662" t="s">
        <v>433</v>
      </c>
      <c r="I2662" t="s">
        <v>434</v>
      </c>
      <c r="J2662" t="s">
        <v>435</v>
      </c>
    </row>
    <row r="2663" spans="1:11">
      <c r="A2663" t="s">
        <v>497</v>
      </c>
      <c r="B2663" s="2">
        <v>1425.1781000000001</v>
      </c>
      <c r="C2663" t="s">
        <v>455</v>
      </c>
      <c r="D2663" t="s">
        <v>447</v>
      </c>
      <c r="E2663" t="s">
        <v>431</v>
      </c>
      <c r="F2663" t="s">
        <v>12</v>
      </c>
      <c r="G2663" t="s">
        <v>432</v>
      </c>
      <c r="H2663" t="s">
        <v>433</v>
      </c>
      <c r="I2663" t="s">
        <v>434</v>
      </c>
      <c r="J2663" t="s">
        <v>435</v>
      </c>
    </row>
    <row r="2664" spans="1:11">
      <c r="A2664" t="s">
        <v>497</v>
      </c>
      <c r="B2664" s="2">
        <v>8835020.9061999992</v>
      </c>
      <c r="C2664" t="s">
        <v>455</v>
      </c>
      <c r="D2664" t="s">
        <v>447</v>
      </c>
      <c r="E2664" t="s">
        <v>431</v>
      </c>
      <c r="F2664" t="s">
        <v>12</v>
      </c>
      <c r="G2664" t="s">
        <v>432</v>
      </c>
      <c r="H2664" t="s">
        <v>433</v>
      </c>
      <c r="I2664" t="s">
        <v>434</v>
      </c>
      <c r="J2664" t="s">
        <v>442</v>
      </c>
      <c r="K2664" t="s">
        <v>443</v>
      </c>
    </row>
    <row r="2665" spans="1:11">
      <c r="A2665" t="s">
        <v>497</v>
      </c>
      <c r="B2665" s="2">
        <v>18606325.5</v>
      </c>
      <c r="C2665" t="s">
        <v>455</v>
      </c>
      <c r="D2665" t="s">
        <v>447</v>
      </c>
      <c r="E2665" t="s">
        <v>431</v>
      </c>
      <c r="F2665" t="s">
        <v>12</v>
      </c>
      <c r="G2665" t="s">
        <v>432</v>
      </c>
      <c r="H2665" t="s">
        <v>433</v>
      </c>
      <c r="I2665" t="s">
        <v>434</v>
      </c>
      <c r="J2665" t="s">
        <v>442</v>
      </c>
      <c r="K2665" t="s">
        <v>444</v>
      </c>
    </row>
    <row r="2666" spans="1:11">
      <c r="A2666" t="s">
        <v>497</v>
      </c>
      <c r="B2666" s="2">
        <v>31010542.5</v>
      </c>
      <c r="C2666" t="s">
        <v>455</v>
      </c>
      <c r="D2666" t="s">
        <v>447</v>
      </c>
      <c r="E2666" t="s">
        <v>431</v>
      </c>
      <c r="F2666" t="s">
        <v>12</v>
      </c>
      <c r="G2666" t="s">
        <v>432</v>
      </c>
      <c r="H2666" t="s">
        <v>433</v>
      </c>
      <c r="I2666" t="s">
        <v>434</v>
      </c>
      <c r="J2666" t="s">
        <v>442</v>
      </c>
      <c r="K2666" t="s">
        <v>584</v>
      </c>
    </row>
    <row r="2667" spans="1:11">
      <c r="A2667" t="s">
        <v>497</v>
      </c>
      <c r="B2667" s="2">
        <v>0</v>
      </c>
      <c r="C2667" t="s">
        <v>471</v>
      </c>
      <c r="D2667" t="s">
        <v>430</v>
      </c>
      <c r="E2667" t="s">
        <v>431</v>
      </c>
      <c r="F2667" t="s">
        <v>430</v>
      </c>
      <c r="G2667" t="s">
        <v>432</v>
      </c>
      <c r="H2667" t="s">
        <v>433</v>
      </c>
      <c r="I2667" t="s">
        <v>434</v>
      </c>
      <c r="J2667" t="s">
        <v>435</v>
      </c>
    </row>
    <row r="2668" spans="1:11">
      <c r="A2668" t="s">
        <v>497</v>
      </c>
      <c r="B2668" s="2">
        <v>0</v>
      </c>
      <c r="C2668" t="s">
        <v>477</v>
      </c>
      <c r="D2668" t="s">
        <v>458</v>
      </c>
      <c r="E2668" t="s">
        <v>431</v>
      </c>
      <c r="F2668" t="s">
        <v>458</v>
      </c>
      <c r="G2668" t="s">
        <v>432</v>
      </c>
      <c r="H2668" t="s">
        <v>433</v>
      </c>
      <c r="I2668" t="s">
        <v>434</v>
      </c>
      <c r="J2668" t="s">
        <v>435</v>
      </c>
    </row>
    <row r="2669" spans="1:11">
      <c r="A2669" t="s">
        <v>497</v>
      </c>
      <c r="B2669" s="2">
        <v>2048.5893999999998</v>
      </c>
      <c r="C2669" t="s">
        <v>455</v>
      </c>
      <c r="D2669" t="s">
        <v>440</v>
      </c>
      <c r="E2669" t="s">
        <v>431</v>
      </c>
      <c r="F2669" t="s">
        <v>441</v>
      </c>
      <c r="G2669" t="s">
        <v>432</v>
      </c>
      <c r="H2669" t="s">
        <v>433</v>
      </c>
      <c r="I2669" t="s">
        <v>434</v>
      </c>
      <c r="J2669" t="s">
        <v>435</v>
      </c>
    </row>
    <row r="2670" spans="1:11">
      <c r="A2670" t="s">
        <v>497</v>
      </c>
      <c r="B2670" s="2">
        <v>12734341.593699999</v>
      </c>
      <c r="C2670" t="s">
        <v>455</v>
      </c>
      <c r="D2670" t="s">
        <v>440</v>
      </c>
      <c r="E2670" t="s">
        <v>431</v>
      </c>
      <c r="F2670" t="s">
        <v>441</v>
      </c>
      <c r="G2670" t="s">
        <v>432</v>
      </c>
      <c r="H2670" t="s">
        <v>433</v>
      </c>
      <c r="I2670" t="s">
        <v>434</v>
      </c>
      <c r="J2670" t="s">
        <v>442</v>
      </c>
      <c r="K2670" t="s">
        <v>443</v>
      </c>
    </row>
    <row r="2671" spans="1:11">
      <c r="A2671" t="s">
        <v>497</v>
      </c>
      <c r="B2671" s="2">
        <v>26769679.125</v>
      </c>
      <c r="C2671" t="s">
        <v>455</v>
      </c>
      <c r="D2671" t="s">
        <v>440</v>
      </c>
      <c r="E2671" t="s">
        <v>431</v>
      </c>
      <c r="F2671" t="s">
        <v>441</v>
      </c>
      <c r="G2671" t="s">
        <v>432</v>
      </c>
      <c r="H2671" t="s">
        <v>433</v>
      </c>
      <c r="I2671" t="s">
        <v>434</v>
      </c>
      <c r="J2671" t="s">
        <v>442</v>
      </c>
      <c r="K2671" t="s">
        <v>444</v>
      </c>
    </row>
    <row r="2672" spans="1:11">
      <c r="A2672" t="s">
        <v>497</v>
      </c>
      <c r="B2672" s="2">
        <v>44616159.656199999</v>
      </c>
      <c r="C2672" t="s">
        <v>455</v>
      </c>
      <c r="D2672" t="s">
        <v>440</v>
      </c>
      <c r="E2672" t="s">
        <v>431</v>
      </c>
      <c r="F2672" t="s">
        <v>441</v>
      </c>
      <c r="G2672" t="s">
        <v>432</v>
      </c>
      <c r="H2672" t="s">
        <v>433</v>
      </c>
      <c r="I2672" t="s">
        <v>434</v>
      </c>
      <c r="J2672" t="s">
        <v>442</v>
      </c>
      <c r="K2672" t="s">
        <v>584</v>
      </c>
    </row>
    <row r="2673" spans="1:11">
      <c r="A2673" t="s">
        <v>497</v>
      </c>
      <c r="B2673" s="2">
        <v>918.44809999999995</v>
      </c>
      <c r="C2673" t="s">
        <v>445</v>
      </c>
      <c r="D2673" t="s">
        <v>447</v>
      </c>
      <c r="E2673" t="s">
        <v>431</v>
      </c>
      <c r="F2673" t="s">
        <v>12</v>
      </c>
      <c r="G2673" t="s">
        <v>432</v>
      </c>
      <c r="H2673" t="s">
        <v>433</v>
      </c>
      <c r="I2673" t="s">
        <v>434</v>
      </c>
      <c r="J2673" t="s">
        <v>435</v>
      </c>
    </row>
    <row r="2674" spans="1:11">
      <c r="A2674" t="s">
        <v>497</v>
      </c>
      <c r="B2674" s="2">
        <v>5702046</v>
      </c>
      <c r="C2674" t="s">
        <v>445</v>
      </c>
      <c r="D2674" t="s">
        <v>447</v>
      </c>
      <c r="E2674" t="s">
        <v>431</v>
      </c>
      <c r="F2674" t="s">
        <v>12</v>
      </c>
      <c r="G2674" t="s">
        <v>432</v>
      </c>
      <c r="H2674" t="s">
        <v>433</v>
      </c>
      <c r="I2674" t="s">
        <v>434</v>
      </c>
      <c r="J2674" t="s">
        <v>442</v>
      </c>
      <c r="K2674" t="s">
        <v>443</v>
      </c>
    </row>
    <row r="2675" spans="1:11">
      <c r="A2675" t="s">
        <v>497</v>
      </c>
      <c r="B2675" s="2">
        <v>12002666.8125</v>
      </c>
      <c r="C2675" t="s">
        <v>445</v>
      </c>
      <c r="D2675" t="s">
        <v>447</v>
      </c>
      <c r="E2675" t="s">
        <v>431</v>
      </c>
      <c r="F2675" t="s">
        <v>12</v>
      </c>
      <c r="G2675" t="s">
        <v>432</v>
      </c>
      <c r="H2675" t="s">
        <v>433</v>
      </c>
      <c r="I2675" t="s">
        <v>434</v>
      </c>
      <c r="J2675" t="s">
        <v>442</v>
      </c>
      <c r="K2675" t="s">
        <v>444</v>
      </c>
    </row>
    <row r="2676" spans="1:11">
      <c r="A2676" t="s">
        <v>497</v>
      </c>
      <c r="B2676" s="2">
        <v>20004416.906199999</v>
      </c>
      <c r="C2676" t="s">
        <v>445</v>
      </c>
      <c r="D2676" t="s">
        <v>447</v>
      </c>
      <c r="E2676" t="s">
        <v>431</v>
      </c>
      <c r="F2676" t="s">
        <v>12</v>
      </c>
      <c r="G2676" t="s">
        <v>432</v>
      </c>
      <c r="H2676" t="s">
        <v>433</v>
      </c>
      <c r="I2676" t="s">
        <v>434</v>
      </c>
      <c r="J2676" t="s">
        <v>442</v>
      </c>
      <c r="K2676" t="s">
        <v>584</v>
      </c>
    </row>
    <row r="2677" spans="1:11">
      <c r="A2677" t="s">
        <v>497</v>
      </c>
      <c r="B2677" s="2">
        <v>0</v>
      </c>
      <c r="C2677" t="s">
        <v>465</v>
      </c>
      <c r="D2677" t="s">
        <v>439</v>
      </c>
      <c r="E2677" t="s">
        <v>431</v>
      </c>
      <c r="F2677" t="s">
        <v>439</v>
      </c>
      <c r="G2677" t="s">
        <v>432</v>
      </c>
      <c r="H2677" t="s">
        <v>433</v>
      </c>
      <c r="I2677" t="s">
        <v>434</v>
      </c>
      <c r="J2677" t="s">
        <v>435</v>
      </c>
    </row>
    <row r="2678" spans="1:11">
      <c r="A2678" t="s">
        <v>497</v>
      </c>
      <c r="B2678" s="2">
        <v>808.43439999999998</v>
      </c>
      <c r="C2678" t="s">
        <v>480</v>
      </c>
      <c r="D2678" t="s">
        <v>451</v>
      </c>
      <c r="E2678" t="s">
        <v>431</v>
      </c>
      <c r="F2678" t="s">
        <v>381</v>
      </c>
      <c r="G2678" t="s">
        <v>432</v>
      </c>
      <c r="H2678" t="s">
        <v>433</v>
      </c>
      <c r="I2678" t="s">
        <v>434</v>
      </c>
      <c r="J2678" t="s">
        <v>435</v>
      </c>
    </row>
    <row r="2679" spans="1:11">
      <c r="A2679" t="s">
        <v>497</v>
      </c>
      <c r="B2679" s="2">
        <v>5023044.4687000001</v>
      </c>
      <c r="C2679" t="s">
        <v>480</v>
      </c>
      <c r="D2679" t="s">
        <v>451</v>
      </c>
      <c r="E2679" t="s">
        <v>431</v>
      </c>
      <c r="F2679" t="s">
        <v>381</v>
      </c>
      <c r="G2679" t="s">
        <v>432</v>
      </c>
      <c r="H2679" t="s">
        <v>433</v>
      </c>
      <c r="I2679" t="s">
        <v>434</v>
      </c>
      <c r="J2679" t="s">
        <v>442</v>
      </c>
      <c r="K2679" t="s">
        <v>443</v>
      </c>
    </row>
    <row r="2680" spans="1:11">
      <c r="A2680" t="s">
        <v>497</v>
      </c>
      <c r="B2680" s="2">
        <v>10557152.8125</v>
      </c>
      <c r="C2680" t="s">
        <v>480</v>
      </c>
      <c r="D2680" t="s">
        <v>451</v>
      </c>
      <c r="E2680" t="s">
        <v>431</v>
      </c>
      <c r="F2680" t="s">
        <v>381</v>
      </c>
      <c r="G2680" t="s">
        <v>432</v>
      </c>
      <c r="H2680" t="s">
        <v>433</v>
      </c>
      <c r="I2680" t="s">
        <v>434</v>
      </c>
      <c r="J2680" t="s">
        <v>442</v>
      </c>
      <c r="K2680" t="s">
        <v>444</v>
      </c>
    </row>
    <row r="2681" spans="1:11">
      <c r="A2681" t="s">
        <v>497</v>
      </c>
      <c r="B2681" s="2">
        <v>0</v>
      </c>
      <c r="C2681" t="s">
        <v>50</v>
      </c>
      <c r="D2681" t="s">
        <v>470</v>
      </c>
      <c r="E2681" t="s">
        <v>431</v>
      </c>
      <c r="F2681" t="s">
        <v>470</v>
      </c>
      <c r="G2681" t="s">
        <v>432</v>
      </c>
      <c r="H2681" t="s">
        <v>433</v>
      </c>
      <c r="I2681" t="s">
        <v>434</v>
      </c>
      <c r="J2681" t="s">
        <v>435</v>
      </c>
    </row>
    <row r="2682" spans="1:11">
      <c r="A2682" t="s">
        <v>497</v>
      </c>
      <c r="B2682" s="2">
        <v>1278.4930999999999</v>
      </c>
      <c r="C2682" t="s">
        <v>463</v>
      </c>
      <c r="D2682" t="s">
        <v>440</v>
      </c>
      <c r="E2682" t="s">
        <v>431</v>
      </c>
      <c r="F2682" t="s">
        <v>441</v>
      </c>
      <c r="G2682" t="s">
        <v>432</v>
      </c>
      <c r="H2682" t="s">
        <v>433</v>
      </c>
      <c r="I2682" t="s">
        <v>434</v>
      </c>
      <c r="J2682" t="s">
        <v>435</v>
      </c>
    </row>
    <row r="2683" spans="1:11">
      <c r="A2683" t="s">
        <v>497</v>
      </c>
      <c r="B2683" s="2">
        <v>7946159.8125</v>
      </c>
      <c r="C2683" t="s">
        <v>463</v>
      </c>
      <c r="D2683" t="s">
        <v>440</v>
      </c>
      <c r="E2683" t="s">
        <v>431</v>
      </c>
      <c r="F2683" t="s">
        <v>441</v>
      </c>
      <c r="G2683" t="s">
        <v>432</v>
      </c>
      <c r="H2683" t="s">
        <v>433</v>
      </c>
      <c r="I2683" t="s">
        <v>434</v>
      </c>
      <c r="J2683" t="s">
        <v>442</v>
      </c>
      <c r="K2683" t="s">
        <v>443</v>
      </c>
    </row>
    <row r="2684" spans="1:11">
      <c r="A2684" t="s">
        <v>497</v>
      </c>
      <c r="B2684" s="2">
        <v>16716505.968699999</v>
      </c>
      <c r="C2684" t="s">
        <v>463</v>
      </c>
      <c r="D2684" t="s">
        <v>440</v>
      </c>
      <c r="E2684" t="s">
        <v>431</v>
      </c>
      <c r="F2684" t="s">
        <v>441</v>
      </c>
      <c r="G2684" t="s">
        <v>432</v>
      </c>
      <c r="H2684" t="s">
        <v>433</v>
      </c>
      <c r="I2684" t="s">
        <v>434</v>
      </c>
      <c r="J2684" t="s">
        <v>442</v>
      </c>
      <c r="K2684" t="s">
        <v>444</v>
      </c>
    </row>
    <row r="2685" spans="1:11">
      <c r="A2685" t="s">
        <v>497</v>
      </c>
      <c r="B2685" s="2">
        <v>27839479.5</v>
      </c>
      <c r="C2685" t="s">
        <v>463</v>
      </c>
      <c r="D2685" t="s">
        <v>440</v>
      </c>
      <c r="E2685" t="s">
        <v>431</v>
      </c>
      <c r="F2685" t="s">
        <v>441</v>
      </c>
      <c r="G2685" t="s">
        <v>432</v>
      </c>
      <c r="H2685" t="s">
        <v>433</v>
      </c>
      <c r="I2685" t="s">
        <v>434</v>
      </c>
      <c r="J2685" t="s">
        <v>442</v>
      </c>
      <c r="K2685" t="s">
        <v>584</v>
      </c>
    </row>
    <row r="2686" spans="1:11">
      <c r="A2686" t="s">
        <v>497</v>
      </c>
      <c r="B2686" s="2">
        <v>0</v>
      </c>
      <c r="C2686" t="s">
        <v>463</v>
      </c>
      <c r="D2686" t="s">
        <v>439</v>
      </c>
      <c r="E2686" t="s">
        <v>431</v>
      </c>
      <c r="F2686" t="s">
        <v>439</v>
      </c>
      <c r="G2686" t="s">
        <v>432</v>
      </c>
      <c r="H2686" t="s">
        <v>433</v>
      </c>
      <c r="I2686" t="s">
        <v>434</v>
      </c>
      <c r="J2686" t="s">
        <v>435</v>
      </c>
    </row>
    <row r="2687" spans="1:11">
      <c r="A2687" t="s">
        <v>497</v>
      </c>
      <c r="B2687" s="2">
        <v>0</v>
      </c>
      <c r="C2687" t="s">
        <v>477</v>
      </c>
      <c r="D2687" t="s">
        <v>439</v>
      </c>
      <c r="E2687" t="s">
        <v>431</v>
      </c>
      <c r="F2687" t="s">
        <v>439</v>
      </c>
      <c r="G2687" t="s">
        <v>432</v>
      </c>
      <c r="H2687" t="s">
        <v>433</v>
      </c>
      <c r="I2687" t="s">
        <v>434</v>
      </c>
      <c r="J2687" t="s">
        <v>435</v>
      </c>
    </row>
    <row r="2688" spans="1:11">
      <c r="A2688" t="s">
        <v>497</v>
      </c>
      <c r="B2688" s="2">
        <v>801.60019999999997</v>
      </c>
      <c r="C2688" t="s">
        <v>463</v>
      </c>
      <c r="D2688" t="s">
        <v>451</v>
      </c>
      <c r="E2688" t="s">
        <v>431</v>
      </c>
      <c r="F2688" t="s">
        <v>381</v>
      </c>
      <c r="G2688" t="s">
        <v>432</v>
      </c>
      <c r="H2688" t="s">
        <v>433</v>
      </c>
      <c r="I2688" t="s">
        <v>434</v>
      </c>
      <c r="J2688" t="s">
        <v>435</v>
      </c>
    </row>
    <row r="2689" spans="1:11">
      <c r="A2689" t="s">
        <v>497</v>
      </c>
      <c r="B2689" s="2">
        <v>4667500.0312000001</v>
      </c>
      <c r="C2689" t="s">
        <v>463</v>
      </c>
      <c r="D2689" t="s">
        <v>451</v>
      </c>
      <c r="E2689" t="s">
        <v>431</v>
      </c>
      <c r="F2689" t="s">
        <v>381</v>
      </c>
      <c r="G2689" t="s">
        <v>432</v>
      </c>
      <c r="H2689" t="s">
        <v>433</v>
      </c>
      <c r="I2689" t="s">
        <v>434</v>
      </c>
      <c r="J2689" t="s">
        <v>442</v>
      </c>
      <c r="K2689" t="s">
        <v>443</v>
      </c>
    </row>
    <row r="2690" spans="1:11">
      <c r="A2690" t="s">
        <v>497</v>
      </c>
      <c r="B2690" s="2">
        <v>9835729.3125</v>
      </c>
      <c r="C2690" t="s">
        <v>463</v>
      </c>
      <c r="D2690" t="s">
        <v>451</v>
      </c>
      <c r="E2690" t="s">
        <v>431</v>
      </c>
      <c r="F2690" t="s">
        <v>381</v>
      </c>
      <c r="G2690" t="s">
        <v>432</v>
      </c>
      <c r="H2690" t="s">
        <v>433</v>
      </c>
      <c r="I2690" t="s">
        <v>434</v>
      </c>
      <c r="J2690" t="s">
        <v>442</v>
      </c>
      <c r="K2690" t="s">
        <v>444</v>
      </c>
    </row>
    <row r="2691" spans="1:11">
      <c r="A2691" t="s">
        <v>497</v>
      </c>
      <c r="B2691" s="2">
        <v>958.45309999999995</v>
      </c>
      <c r="C2691" t="s">
        <v>481</v>
      </c>
      <c r="D2691" t="s">
        <v>447</v>
      </c>
      <c r="E2691" t="s">
        <v>431</v>
      </c>
      <c r="F2691" t="s">
        <v>12</v>
      </c>
      <c r="G2691" t="s">
        <v>432</v>
      </c>
      <c r="H2691" t="s">
        <v>433</v>
      </c>
      <c r="I2691" t="s">
        <v>434</v>
      </c>
      <c r="J2691" t="s">
        <v>435</v>
      </c>
    </row>
    <row r="2692" spans="1:11">
      <c r="A2692" t="s">
        <v>497</v>
      </c>
      <c r="B2692" s="2">
        <v>5942909.4375</v>
      </c>
      <c r="C2692" t="s">
        <v>481</v>
      </c>
      <c r="D2692" t="s">
        <v>447</v>
      </c>
      <c r="E2692" t="s">
        <v>431</v>
      </c>
      <c r="F2692" t="s">
        <v>12</v>
      </c>
      <c r="G2692" t="s">
        <v>432</v>
      </c>
      <c r="H2692" t="s">
        <v>433</v>
      </c>
      <c r="I2692" t="s">
        <v>434</v>
      </c>
      <c r="J2692" t="s">
        <v>442</v>
      </c>
      <c r="K2692" t="s">
        <v>443</v>
      </c>
    </row>
    <row r="2693" spans="1:11">
      <c r="A2693" t="s">
        <v>497</v>
      </c>
      <c r="B2693" s="2">
        <v>12497728.6875</v>
      </c>
      <c r="C2693" t="s">
        <v>481</v>
      </c>
      <c r="D2693" t="s">
        <v>447</v>
      </c>
      <c r="E2693" t="s">
        <v>431</v>
      </c>
      <c r="F2693" t="s">
        <v>12</v>
      </c>
      <c r="G2693" t="s">
        <v>432</v>
      </c>
      <c r="H2693" t="s">
        <v>433</v>
      </c>
      <c r="I2693" t="s">
        <v>434</v>
      </c>
      <c r="J2693" t="s">
        <v>442</v>
      </c>
      <c r="K2693" t="s">
        <v>444</v>
      </c>
    </row>
    <row r="2694" spans="1:11">
      <c r="A2694" t="s">
        <v>497</v>
      </c>
      <c r="B2694" s="2">
        <v>20829520.031199999</v>
      </c>
      <c r="C2694" t="s">
        <v>481</v>
      </c>
      <c r="D2694" t="s">
        <v>447</v>
      </c>
      <c r="E2694" t="s">
        <v>431</v>
      </c>
      <c r="F2694" t="s">
        <v>12</v>
      </c>
      <c r="G2694" t="s">
        <v>432</v>
      </c>
      <c r="H2694" t="s">
        <v>433</v>
      </c>
      <c r="I2694" t="s">
        <v>434</v>
      </c>
      <c r="J2694" t="s">
        <v>442</v>
      </c>
      <c r="K2694" t="s">
        <v>584</v>
      </c>
    </row>
    <row r="2695" spans="1:11">
      <c r="A2695" t="s">
        <v>497</v>
      </c>
      <c r="B2695" s="2">
        <v>728.42439999999999</v>
      </c>
      <c r="C2695" t="s">
        <v>457</v>
      </c>
      <c r="D2695" t="s">
        <v>451</v>
      </c>
      <c r="E2695" t="s">
        <v>431</v>
      </c>
      <c r="F2695" t="s">
        <v>381</v>
      </c>
      <c r="G2695" t="s">
        <v>432</v>
      </c>
      <c r="H2695" t="s">
        <v>433</v>
      </c>
      <c r="I2695" t="s">
        <v>434</v>
      </c>
      <c r="J2695" t="s">
        <v>435</v>
      </c>
    </row>
    <row r="2696" spans="1:11">
      <c r="A2696" t="s">
        <v>497</v>
      </c>
      <c r="B2696" s="2">
        <v>4533900</v>
      </c>
      <c r="C2696" t="s">
        <v>457</v>
      </c>
      <c r="D2696" t="s">
        <v>451</v>
      </c>
      <c r="E2696" t="s">
        <v>431</v>
      </c>
      <c r="F2696" t="s">
        <v>381</v>
      </c>
      <c r="G2696" t="s">
        <v>432</v>
      </c>
      <c r="H2696" t="s">
        <v>433</v>
      </c>
      <c r="I2696" t="s">
        <v>434</v>
      </c>
      <c r="J2696" t="s">
        <v>442</v>
      </c>
      <c r="K2696" t="s">
        <v>443</v>
      </c>
    </row>
    <row r="2697" spans="1:11">
      <c r="A2697" t="s">
        <v>497</v>
      </c>
      <c r="B2697" s="2">
        <v>9571529.625</v>
      </c>
      <c r="C2697" t="s">
        <v>457</v>
      </c>
      <c r="D2697" t="s">
        <v>451</v>
      </c>
      <c r="E2697" t="s">
        <v>431</v>
      </c>
      <c r="F2697" t="s">
        <v>381</v>
      </c>
      <c r="G2697" t="s">
        <v>432</v>
      </c>
      <c r="H2697" t="s">
        <v>433</v>
      </c>
      <c r="I2697" t="s">
        <v>434</v>
      </c>
      <c r="J2697" t="s">
        <v>442</v>
      </c>
      <c r="K2697" t="s">
        <v>444</v>
      </c>
    </row>
    <row r="2698" spans="1:11">
      <c r="A2698" t="s">
        <v>497</v>
      </c>
      <c r="B2698" s="2">
        <v>0</v>
      </c>
      <c r="C2698" t="s">
        <v>436</v>
      </c>
      <c r="D2698" t="s">
        <v>482</v>
      </c>
      <c r="E2698" t="s">
        <v>431</v>
      </c>
      <c r="F2698" t="s">
        <v>483</v>
      </c>
      <c r="G2698" t="s">
        <v>432</v>
      </c>
      <c r="H2698" t="s">
        <v>433</v>
      </c>
      <c r="I2698" t="s">
        <v>434</v>
      </c>
      <c r="J2698" t="s">
        <v>435</v>
      </c>
    </row>
    <row r="2699" spans="1:11">
      <c r="A2699" t="s">
        <v>497</v>
      </c>
      <c r="B2699" s="2">
        <v>0</v>
      </c>
      <c r="C2699" t="s">
        <v>484</v>
      </c>
      <c r="D2699" t="s">
        <v>439</v>
      </c>
      <c r="E2699" t="s">
        <v>431</v>
      </c>
      <c r="F2699" t="s">
        <v>439</v>
      </c>
      <c r="G2699" t="s">
        <v>432</v>
      </c>
      <c r="H2699" t="s">
        <v>433</v>
      </c>
      <c r="I2699" t="s">
        <v>434</v>
      </c>
      <c r="J2699" t="s">
        <v>435</v>
      </c>
    </row>
    <row r="2700" spans="1:11">
      <c r="A2700" t="s">
        <v>497</v>
      </c>
      <c r="B2700" s="2">
        <v>1806.1982</v>
      </c>
      <c r="C2700" t="s">
        <v>50</v>
      </c>
      <c r="D2700" t="s">
        <v>469</v>
      </c>
      <c r="E2700" t="s">
        <v>431</v>
      </c>
      <c r="F2700" t="s">
        <v>382</v>
      </c>
      <c r="G2700" t="s">
        <v>432</v>
      </c>
      <c r="H2700" t="s">
        <v>433</v>
      </c>
      <c r="I2700" t="s">
        <v>434</v>
      </c>
      <c r="J2700" t="s">
        <v>435</v>
      </c>
    </row>
    <row r="2701" spans="1:11">
      <c r="A2701" t="s">
        <v>497</v>
      </c>
      <c r="B2701" s="2">
        <v>11813226.468699999</v>
      </c>
      <c r="C2701" t="s">
        <v>50</v>
      </c>
      <c r="D2701" t="s">
        <v>469</v>
      </c>
      <c r="E2701" t="s">
        <v>431</v>
      </c>
      <c r="F2701" t="s">
        <v>382</v>
      </c>
      <c r="G2701" t="s">
        <v>432</v>
      </c>
      <c r="H2701" t="s">
        <v>433</v>
      </c>
      <c r="I2701" t="s">
        <v>434</v>
      </c>
      <c r="J2701" t="s">
        <v>442</v>
      </c>
      <c r="K2701" t="s">
        <v>443</v>
      </c>
    </row>
    <row r="2702" spans="1:11">
      <c r="A2702" t="s">
        <v>497</v>
      </c>
      <c r="B2702" s="2">
        <v>25648122.281199999</v>
      </c>
      <c r="C2702" t="s">
        <v>50</v>
      </c>
      <c r="D2702" t="s">
        <v>469</v>
      </c>
      <c r="E2702" t="s">
        <v>431</v>
      </c>
      <c r="F2702" t="s">
        <v>382</v>
      </c>
      <c r="G2702" t="s">
        <v>432</v>
      </c>
      <c r="H2702" t="s">
        <v>433</v>
      </c>
      <c r="I2702" t="s">
        <v>434</v>
      </c>
      <c r="J2702" t="s">
        <v>442</v>
      </c>
      <c r="K2702" t="s">
        <v>444</v>
      </c>
    </row>
    <row r="2703" spans="1:11">
      <c r="A2703" t="s">
        <v>497</v>
      </c>
      <c r="B2703" s="2">
        <v>42746842.6875</v>
      </c>
      <c r="C2703" t="s">
        <v>50</v>
      </c>
      <c r="D2703" t="s">
        <v>469</v>
      </c>
      <c r="E2703" t="s">
        <v>431</v>
      </c>
      <c r="F2703" t="s">
        <v>382</v>
      </c>
      <c r="G2703" t="s">
        <v>432</v>
      </c>
      <c r="H2703" t="s">
        <v>433</v>
      </c>
      <c r="I2703" t="s">
        <v>434</v>
      </c>
      <c r="J2703" t="s">
        <v>442</v>
      </c>
      <c r="K2703" t="s">
        <v>584</v>
      </c>
    </row>
    <row r="2704" spans="1:11">
      <c r="A2704" t="s">
        <v>497</v>
      </c>
      <c r="B2704" s="2">
        <v>0</v>
      </c>
      <c r="C2704" t="s">
        <v>466</v>
      </c>
      <c r="D2704" t="s">
        <v>458</v>
      </c>
      <c r="E2704" t="s">
        <v>431</v>
      </c>
      <c r="F2704" t="s">
        <v>458</v>
      </c>
      <c r="G2704" t="s">
        <v>432</v>
      </c>
      <c r="H2704" t="s">
        <v>433</v>
      </c>
      <c r="I2704" t="s">
        <v>434</v>
      </c>
      <c r="J2704" t="s">
        <v>435</v>
      </c>
    </row>
    <row r="2705" spans="1:11">
      <c r="A2705" t="s">
        <v>497</v>
      </c>
      <c r="B2705" s="2">
        <v>766.76250000000005</v>
      </c>
      <c r="C2705" t="s">
        <v>477</v>
      </c>
      <c r="D2705" t="s">
        <v>447</v>
      </c>
      <c r="E2705" t="s">
        <v>431</v>
      </c>
      <c r="F2705" t="s">
        <v>12</v>
      </c>
      <c r="G2705" t="s">
        <v>432</v>
      </c>
      <c r="H2705" t="s">
        <v>433</v>
      </c>
      <c r="I2705" t="s">
        <v>434</v>
      </c>
      <c r="J2705" t="s">
        <v>435</v>
      </c>
    </row>
    <row r="2706" spans="1:11">
      <c r="A2706" t="s">
        <v>497</v>
      </c>
      <c r="B2706" s="2">
        <v>4752927.375</v>
      </c>
      <c r="C2706" t="s">
        <v>477</v>
      </c>
      <c r="D2706" t="s">
        <v>447</v>
      </c>
      <c r="E2706" t="s">
        <v>431</v>
      </c>
      <c r="F2706" t="s">
        <v>12</v>
      </c>
      <c r="G2706" t="s">
        <v>432</v>
      </c>
      <c r="H2706" t="s">
        <v>433</v>
      </c>
      <c r="I2706" t="s">
        <v>434</v>
      </c>
      <c r="J2706" t="s">
        <v>442</v>
      </c>
      <c r="K2706" t="s">
        <v>443</v>
      </c>
    </row>
    <row r="2707" spans="1:11">
      <c r="A2707" t="s">
        <v>497</v>
      </c>
      <c r="B2707" s="2">
        <v>10009584.375</v>
      </c>
      <c r="C2707" t="s">
        <v>477</v>
      </c>
      <c r="D2707" t="s">
        <v>447</v>
      </c>
      <c r="E2707" t="s">
        <v>431</v>
      </c>
      <c r="F2707" t="s">
        <v>12</v>
      </c>
      <c r="G2707" t="s">
        <v>432</v>
      </c>
      <c r="H2707" t="s">
        <v>433</v>
      </c>
      <c r="I2707" t="s">
        <v>434</v>
      </c>
      <c r="J2707" t="s">
        <v>442</v>
      </c>
      <c r="K2707" t="s">
        <v>444</v>
      </c>
    </row>
    <row r="2708" spans="1:11">
      <c r="A2708" t="s">
        <v>497</v>
      </c>
      <c r="B2708" s="2">
        <v>16682668.406199999</v>
      </c>
      <c r="C2708" t="s">
        <v>477</v>
      </c>
      <c r="D2708" t="s">
        <v>447</v>
      </c>
      <c r="E2708" t="s">
        <v>431</v>
      </c>
      <c r="F2708" t="s">
        <v>12</v>
      </c>
      <c r="G2708" t="s">
        <v>432</v>
      </c>
      <c r="H2708" t="s">
        <v>433</v>
      </c>
      <c r="I2708" t="s">
        <v>434</v>
      </c>
      <c r="J2708" t="s">
        <v>442</v>
      </c>
      <c r="K2708" t="s">
        <v>584</v>
      </c>
    </row>
    <row r="2709" spans="1:11">
      <c r="A2709" t="s">
        <v>497</v>
      </c>
      <c r="B2709" s="2">
        <v>835.65440000000001</v>
      </c>
      <c r="C2709" t="s">
        <v>472</v>
      </c>
      <c r="D2709" t="s">
        <v>451</v>
      </c>
      <c r="E2709" t="s">
        <v>431</v>
      </c>
      <c r="F2709" t="s">
        <v>381</v>
      </c>
      <c r="G2709" t="s">
        <v>432</v>
      </c>
      <c r="H2709" t="s">
        <v>433</v>
      </c>
      <c r="I2709" t="s">
        <v>434</v>
      </c>
      <c r="J2709" t="s">
        <v>435</v>
      </c>
    </row>
    <row r="2710" spans="1:11">
      <c r="A2710" t="s">
        <v>497</v>
      </c>
      <c r="B2710" s="2">
        <v>5183731.2187000001</v>
      </c>
      <c r="C2710" t="s">
        <v>472</v>
      </c>
      <c r="D2710" t="s">
        <v>451</v>
      </c>
      <c r="E2710" t="s">
        <v>431</v>
      </c>
      <c r="F2710" t="s">
        <v>381</v>
      </c>
      <c r="G2710" t="s">
        <v>432</v>
      </c>
      <c r="H2710" t="s">
        <v>433</v>
      </c>
      <c r="I2710" t="s">
        <v>434</v>
      </c>
      <c r="J2710" t="s">
        <v>442</v>
      </c>
      <c r="K2710" t="s">
        <v>443</v>
      </c>
    </row>
    <row r="2711" spans="1:11">
      <c r="A2711" t="s">
        <v>497</v>
      </c>
      <c r="B2711" s="2">
        <v>10901612.531199999</v>
      </c>
      <c r="C2711" t="s">
        <v>472</v>
      </c>
      <c r="D2711" t="s">
        <v>451</v>
      </c>
      <c r="E2711" t="s">
        <v>431</v>
      </c>
      <c r="F2711" t="s">
        <v>381</v>
      </c>
      <c r="G2711" t="s">
        <v>432</v>
      </c>
      <c r="H2711" t="s">
        <v>433</v>
      </c>
      <c r="I2711" t="s">
        <v>434</v>
      </c>
      <c r="J2711" t="s">
        <v>442</v>
      </c>
      <c r="K2711" t="s">
        <v>444</v>
      </c>
    </row>
    <row r="2712" spans="1:11">
      <c r="A2712" t="s">
        <v>497</v>
      </c>
      <c r="B2712" s="2">
        <v>0</v>
      </c>
      <c r="C2712" t="s">
        <v>511</v>
      </c>
      <c r="D2712" t="s">
        <v>458</v>
      </c>
      <c r="E2712" t="s">
        <v>431</v>
      </c>
      <c r="F2712" t="s">
        <v>458</v>
      </c>
      <c r="G2712" t="s">
        <v>432</v>
      </c>
      <c r="H2712" t="s">
        <v>433</v>
      </c>
      <c r="I2712" t="s">
        <v>434</v>
      </c>
      <c r="J2712" t="s">
        <v>435</v>
      </c>
    </row>
    <row r="2713" spans="1:11">
      <c r="A2713" t="s">
        <v>497</v>
      </c>
      <c r="B2713" s="2">
        <v>0</v>
      </c>
      <c r="C2713" t="s">
        <v>455</v>
      </c>
      <c r="D2713" t="s">
        <v>458</v>
      </c>
      <c r="E2713" t="s">
        <v>431</v>
      </c>
      <c r="F2713" t="s">
        <v>458</v>
      </c>
      <c r="G2713" t="s">
        <v>432</v>
      </c>
      <c r="H2713" t="s">
        <v>433</v>
      </c>
      <c r="I2713" t="s">
        <v>434</v>
      </c>
      <c r="J2713" t="s">
        <v>435</v>
      </c>
    </row>
    <row r="2714" spans="1:11">
      <c r="A2714" t="s">
        <v>497</v>
      </c>
      <c r="B2714" s="2">
        <v>0</v>
      </c>
      <c r="C2714" t="s">
        <v>50</v>
      </c>
      <c r="D2714" t="s">
        <v>458</v>
      </c>
      <c r="E2714" t="s">
        <v>431</v>
      </c>
      <c r="F2714" t="s">
        <v>458</v>
      </c>
      <c r="G2714" t="s">
        <v>432</v>
      </c>
      <c r="H2714" t="s">
        <v>433</v>
      </c>
      <c r="I2714" t="s">
        <v>434</v>
      </c>
      <c r="J2714" t="s">
        <v>435</v>
      </c>
    </row>
    <row r="2715" spans="1:11">
      <c r="A2715" t="s">
        <v>497</v>
      </c>
      <c r="B2715" s="2">
        <v>0</v>
      </c>
      <c r="C2715" t="s">
        <v>445</v>
      </c>
      <c r="D2715" t="s">
        <v>430</v>
      </c>
      <c r="E2715" t="s">
        <v>431</v>
      </c>
      <c r="F2715" t="s">
        <v>430</v>
      </c>
      <c r="G2715" t="s">
        <v>432</v>
      </c>
      <c r="H2715" t="s">
        <v>433</v>
      </c>
      <c r="I2715" t="s">
        <v>434</v>
      </c>
      <c r="J2715" t="s">
        <v>435</v>
      </c>
    </row>
    <row r="2716" spans="1:11">
      <c r="A2716" t="s">
        <v>497</v>
      </c>
      <c r="B2716" s="2">
        <v>0</v>
      </c>
      <c r="C2716" t="s">
        <v>50</v>
      </c>
      <c r="D2716" t="s">
        <v>430</v>
      </c>
      <c r="E2716" t="s">
        <v>431</v>
      </c>
      <c r="F2716" t="s">
        <v>430</v>
      </c>
      <c r="G2716" t="s">
        <v>432</v>
      </c>
      <c r="H2716" t="s">
        <v>433</v>
      </c>
      <c r="I2716" t="s">
        <v>434</v>
      </c>
      <c r="J2716" t="s">
        <v>435</v>
      </c>
    </row>
    <row r="2717" spans="1:11">
      <c r="A2717" t="s">
        <v>497</v>
      </c>
      <c r="B2717" s="2">
        <v>0</v>
      </c>
      <c r="C2717" t="s">
        <v>429</v>
      </c>
      <c r="D2717" t="s">
        <v>439</v>
      </c>
      <c r="E2717" t="s">
        <v>431</v>
      </c>
      <c r="F2717" t="s">
        <v>439</v>
      </c>
      <c r="G2717" t="s">
        <v>432</v>
      </c>
      <c r="H2717" t="s">
        <v>433</v>
      </c>
      <c r="I2717" t="s">
        <v>434</v>
      </c>
      <c r="J2717" t="s">
        <v>435</v>
      </c>
    </row>
    <row r="2718" spans="1:11">
      <c r="A2718" t="s">
        <v>497</v>
      </c>
      <c r="B2718" s="2">
        <v>0</v>
      </c>
      <c r="C2718" t="s">
        <v>511</v>
      </c>
      <c r="D2718" t="s">
        <v>430</v>
      </c>
      <c r="E2718" t="s">
        <v>431</v>
      </c>
      <c r="F2718" t="s">
        <v>430</v>
      </c>
      <c r="G2718" t="s">
        <v>432</v>
      </c>
      <c r="H2718" t="s">
        <v>433</v>
      </c>
      <c r="I2718" t="s">
        <v>434</v>
      </c>
      <c r="J2718" t="s">
        <v>435</v>
      </c>
    </row>
    <row r="2719" spans="1:11">
      <c r="A2719" t="s">
        <v>497</v>
      </c>
      <c r="B2719" s="2">
        <v>1806.1982</v>
      </c>
      <c r="C2719" t="s">
        <v>463</v>
      </c>
      <c r="D2719" t="s">
        <v>469</v>
      </c>
      <c r="E2719" t="s">
        <v>431</v>
      </c>
      <c r="F2719" t="s">
        <v>382</v>
      </c>
      <c r="G2719" t="s">
        <v>432</v>
      </c>
      <c r="H2719" t="s">
        <v>433</v>
      </c>
      <c r="I2719" t="s">
        <v>434</v>
      </c>
      <c r="J2719" t="s">
        <v>435</v>
      </c>
    </row>
    <row r="2720" spans="1:11">
      <c r="A2720" t="s">
        <v>497</v>
      </c>
      <c r="B2720" s="2">
        <v>11813226.468699999</v>
      </c>
      <c r="C2720" t="s">
        <v>463</v>
      </c>
      <c r="D2720" t="s">
        <v>469</v>
      </c>
      <c r="E2720" t="s">
        <v>431</v>
      </c>
      <c r="F2720" t="s">
        <v>382</v>
      </c>
      <c r="G2720" t="s">
        <v>432</v>
      </c>
      <c r="H2720" t="s">
        <v>433</v>
      </c>
      <c r="I2720" t="s">
        <v>434</v>
      </c>
      <c r="J2720" t="s">
        <v>442</v>
      </c>
      <c r="K2720" t="s">
        <v>443</v>
      </c>
    </row>
    <row r="2721" spans="1:11">
      <c r="A2721" t="s">
        <v>497</v>
      </c>
      <c r="B2721" s="2">
        <v>25648122.281199999</v>
      </c>
      <c r="C2721" t="s">
        <v>463</v>
      </c>
      <c r="D2721" t="s">
        <v>469</v>
      </c>
      <c r="E2721" t="s">
        <v>431</v>
      </c>
      <c r="F2721" t="s">
        <v>382</v>
      </c>
      <c r="G2721" t="s">
        <v>432</v>
      </c>
      <c r="H2721" t="s">
        <v>433</v>
      </c>
      <c r="I2721" t="s">
        <v>434</v>
      </c>
      <c r="J2721" t="s">
        <v>442</v>
      </c>
      <c r="K2721" t="s">
        <v>444</v>
      </c>
    </row>
    <row r="2722" spans="1:11">
      <c r="A2722" t="s">
        <v>497</v>
      </c>
      <c r="B2722" s="2">
        <v>42746842.6875</v>
      </c>
      <c r="C2722" t="s">
        <v>463</v>
      </c>
      <c r="D2722" t="s">
        <v>469</v>
      </c>
      <c r="E2722" t="s">
        <v>431</v>
      </c>
      <c r="F2722" t="s">
        <v>382</v>
      </c>
      <c r="G2722" t="s">
        <v>432</v>
      </c>
      <c r="H2722" t="s">
        <v>433</v>
      </c>
      <c r="I2722" t="s">
        <v>434</v>
      </c>
      <c r="J2722" t="s">
        <v>442</v>
      </c>
      <c r="K2722" t="s">
        <v>584</v>
      </c>
    </row>
    <row r="2723" spans="1:11">
      <c r="A2723" t="s">
        <v>497</v>
      </c>
      <c r="B2723" s="2">
        <v>0</v>
      </c>
      <c r="C2723" t="s">
        <v>472</v>
      </c>
      <c r="D2723" t="s">
        <v>430</v>
      </c>
      <c r="E2723" t="s">
        <v>431</v>
      </c>
      <c r="F2723" t="s">
        <v>430</v>
      </c>
      <c r="G2723" t="s">
        <v>432</v>
      </c>
      <c r="H2723" t="s">
        <v>433</v>
      </c>
      <c r="I2723" t="s">
        <v>434</v>
      </c>
      <c r="J2723" t="s">
        <v>435</v>
      </c>
    </row>
    <row r="2724" spans="1:11">
      <c r="A2724" t="s">
        <v>497</v>
      </c>
      <c r="B2724" s="2">
        <v>1101.8044</v>
      </c>
      <c r="C2724" t="s">
        <v>477</v>
      </c>
      <c r="D2724" t="s">
        <v>440</v>
      </c>
      <c r="E2724" t="s">
        <v>431</v>
      </c>
      <c r="F2724" t="s">
        <v>441</v>
      </c>
      <c r="G2724" t="s">
        <v>432</v>
      </c>
      <c r="H2724" t="s">
        <v>433</v>
      </c>
      <c r="I2724" t="s">
        <v>434</v>
      </c>
      <c r="J2724" t="s">
        <v>435</v>
      </c>
    </row>
    <row r="2725" spans="1:11">
      <c r="A2725" t="s">
        <v>497</v>
      </c>
      <c r="B2725" s="2">
        <v>6850106.1562000001</v>
      </c>
      <c r="C2725" t="s">
        <v>477</v>
      </c>
      <c r="D2725" t="s">
        <v>440</v>
      </c>
      <c r="E2725" t="s">
        <v>431</v>
      </c>
      <c r="F2725" t="s">
        <v>441</v>
      </c>
      <c r="G2725" t="s">
        <v>432</v>
      </c>
      <c r="H2725" t="s">
        <v>433</v>
      </c>
      <c r="I2725" t="s">
        <v>434</v>
      </c>
      <c r="J2725" t="s">
        <v>442</v>
      </c>
      <c r="K2725" t="s">
        <v>443</v>
      </c>
    </row>
    <row r="2726" spans="1:11">
      <c r="A2726" t="s">
        <v>497</v>
      </c>
      <c r="B2726" s="2">
        <v>14410801.125</v>
      </c>
      <c r="C2726" t="s">
        <v>477</v>
      </c>
      <c r="D2726" t="s">
        <v>440</v>
      </c>
      <c r="E2726" t="s">
        <v>431</v>
      </c>
      <c r="F2726" t="s">
        <v>441</v>
      </c>
      <c r="G2726" t="s">
        <v>432</v>
      </c>
      <c r="H2726" t="s">
        <v>433</v>
      </c>
      <c r="I2726" t="s">
        <v>434</v>
      </c>
      <c r="J2726" t="s">
        <v>442</v>
      </c>
      <c r="K2726" t="s">
        <v>444</v>
      </c>
    </row>
    <row r="2727" spans="1:11">
      <c r="A2727" t="s">
        <v>497</v>
      </c>
      <c r="B2727" s="2">
        <v>24000082.968699999</v>
      </c>
      <c r="C2727" t="s">
        <v>477</v>
      </c>
      <c r="D2727" t="s">
        <v>440</v>
      </c>
      <c r="E2727" t="s">
        <v>431</v>
      </c>
      <c r="F2727" t="s">
        <v>441</v>
      </c>
      <c r="G2727" t="s">
        <v>432</v>
      </c>
      <c r="H2727" t="s">
        <v>433</v>
      </c>
      <c r="I2727" t="s">
        <v>434</v>
      </c>
      <c r="J2727" t="s">
        <v>442</v>
      </c>
      <c r="K2727" t="s">
        <v>584</v>
      </c>
    </row>
    <row r="2728" spans="1:11">
      <c r="A2728" t="s">
        <v>497</v>
      </c>
      <c r="B2728" s="2">
        <v>845.10559999999998</v>
      </c>
      <c r="C2728" t="s">
        <v>466</v>
      </c>
      <c r="D2728" t="s">
        <v>447</v>
      </c>
      <c r="E2728" t="s">
        <v>431</v>
      </c>
      <c r="F2728" t="s">
        <v>12</v>
      </c>
      <c r="G2728" t="s">
        <v>432</v>
      </c>
      <c r="H2728" t="s">
        <v>433</v>
      </c>
      <c r="I2728" t="s">
        <v>434</v>
      </c>
      <c r="J2728" t="s">
        <v>435</v>
      </c>
    </row>
    <row r="2729" spans="1:11">
      <c r="A2729" t="s">
        <v>497</v>
      </c>
      <c r="B2729" s="2">
        <v>5246572.4062000001</v>
      </c>
      <c r="C2729" t="s">
        <v>466</v>
      </c>
      <c r="D2729" t="s">
        <v>447</v>
      </c>
      <c r="E2729" t="s">
        <v>431</v>
      </c>
      <c r="F2729" t="s">
        <v>12</v>
      </c>
      <c r="G2729" t="s">
        <v>432</v>
      </c>
      <c r="H2729" t="s">
        <v>433</v>
      </c>
      <c r="I2729" t="s">
        <v>434</v>
      </c>
      <c r="J2729" t="s">
        <v>442</v>
      </c>
      <c r="K2729" t="s">
        <v>443</v>
      </c>
    </row>
    <row r="2730" spans="1:11">
      <c r="A2730" t="s">
        <v>497</v>
      </c>
      <c r="B2730" s="2">
        <v>11056381.875</v>
      </c>
      <c r="C2730" t="s">
        <v>466</v>
      </c>
      <c r="D2730" t="s">
        <v>447</v>
      </c>
      <c r="E2730" t="s">
        <v>431</v>
      </c>
      <c r="F2730" t="s">
        <v>12</v>
      </c>
      <c r="G2730" t="s">
        <v>432</v>
      </c>
      <c r="H2730" t="s">
        <v>433</v>
      </c>
      <c r="I2730" t="s">
        <v>434</v>
      </c>
      <c r="J2730" t="s">
        <v>442</v>
      </c>
      <c r="K2730" t="s">
        <v>444</v>
      </c>
    </row>
    <row r="2731" spans="1:11">
      <c r="A2731" t="s">
        <v>497</v>
      </c>
      <c r="B2731" s="2">
        <v>18427303.125</v>
      </c>
      <c r="C2731" t="s">
        <v>466</v>
      </c>
      <c r="D2731" t="s">
        <v>447</v>
      </c>
      <c r="E2731" t="s">
        <v>431</v>
      </c>
      <c r="F2731" t="s">
        <v>12</v>
      </c>
      <c r="G2731" t="s">
        <v>432</v>
      </c>
      <c r="H2731" t="s">
        <v>433</v>
      </c>
      <c r="I2731" t="s">
        <v>434</v>
      </c>
      <c r="J2731" t="s">
        <v>442</v>
      </c>
      <c r="K2731" t="s">
        <v>584</v>
      </c>
    </row>
    <row r="2732" spans="1:11">
      <c r="A2732" t="s">
        <v>497</v>
      </c>
      <c r="B2732" s="2">
        <v>0</v>
      </c>
      <c r="C2732" t="s">
        <v>485</v>
      </c>
      <c r="D2732" t="s">
        <v>439</v>
      </c>
      <c r="E2732" t="s">
        <v>431</v>
      </c>
      <c r="F2732" t="s">
        <v>439</v>
      </c>
      <c r="G2732" t="s">
        <v>432</v>
      </c>
      <c r="H2732" t="s">
        <v>433</v>
      </c>
      <c r="I2732" t="s">
        <v>434</v>
      </c>
      <c r="J2732" t="s">
        <v>435</v>
      </c>
    </row>
    <row r="2733" spans="1:11">
      <c r="A2733" t="s">
        <v>497</v>
      </c>
      <c r="B2733" s="2">
        <v>0</v>
      </c>
      <c r="C2733" t="s">
        <v>472</v>
      </c>
      <c r="D2733" t="s">
        <v>458</v>
      </c>
      <c r="E2733" t="s">
        <v>431</v>
      </c>
      <c r="F2733" t="s">
        <v>458</v>
      </c>
      <c r="G2733" t="s">
        <v>432</v>
      </c>
      <c r="H2733" t="s">
        <v>433</v>
      </c>
      <c r="I2733" t="s">
        <v>434</v>
      </c>
      <c r="J2733" t="s">
        <v>435</v>
      </c>
    </row>
    <row r="2734" spans="1:11">
      <c r="A2734" t="s">
        <v>497</v>
      </c>
      <c r="B2734" s="2">
        <v>0</v>
      </c>
      <c r="C2734" t="s">
        <v>481</v>
      </c>
      <c r="D2734" t="s">
        <v>458</v>
      </c>
      <c r="E2734" t="s">
        <v>431</v>
      </c>
      <c r="F2734" t="s">
        <v>458</v>
      </c>
      <c r="G2734" t="s">
        <v>432</v>
      </c>
      <c r="H2734" t="s">
        <v>433</v>
      </c>
      <c r="I2734" t="s">
        <v>434</v>
      </c>
      <c r="J2734" t="s">
        <v>435</v>
      </c>
    </row>
    <row r="2735" spans="1:11">
      <c r="A2735" t="s">
        <v>497</v>
      </c>
      <c r="B2735" s="2">
        <v>1321.8318999999999</v>
      </c>
      <c r="C2735" t="s">
        <v>472</v>
      </c>
      <c r="D2735" t="s">
        <v>440</v>
      </c>
      <c r="E2735" t="s">
        <v>431</v>
      </c>
      <c r="F2735" t="s">
        <v>441</v>
      </c>
      <c r="G2735" t="s">
        <v>432</v>
      </c>
      <c r="H2735" t="s">
        <v>433</v>
      </c>
      <c r="I2735" t="s">
        <v>434</v>
      </c>
      <c r="J2735" t="s">
        <v>435</v>
      </c>
    </row>
    <row r="2736" spans="1:11">
      <c r="A2736" t="s">
        <v>497</v>
      </c>
      <c r="B2736" s="2">
        <v>8220110.7187000001</v>
      </c>
      <c r="C2736" t="s">
        <v>472</v>
      </c>
      <c r="D2736" t="s">
        <v>440</v>
      </c>
      <c r="E2736" t="s">
        <v>431</v>
      </c>
      <c r="F2736" t="s">
        <v>441</v>
      </c>
      <c r="G2736" t="s">
        <v>432</v>
      </c>
      <c r="H2736" t="s">
        <v>433</v>
      </c>
      <c r="I2736" t="s">
        <v>434</v>
      </c>
      <c r="J2736" t="s">
        <v>442</v>
      </c>
      <c r="K2736" t="s">
        <v>443</v>
      </c>
    </row>
    <row r="2737" spans="1:11">
      <c r="A2737" t="s">
        <v>497</v>
      </c>
      <c r="B2737" s="2">
        <v>17280076.406199999</v>
      </c>
      <c r="C2737" t="s">
        <v>472</v>
      </c>
      <c r="D2737" t="s">
        <v>440</v>
      </c>
      <c r="E2737" t="s">
        <v>431</v>
      </c>
      <c r="F2737" t="s">
        <v>441</v>
      </c>
      <c r="G2737" t="s">
        <v>432</v>
      </c>
      <c r="H2737" t="s">
        <v>433</v>
      </c>
      <c r="I2737" t="s">
        <v>434</v>
      </c>
      <c r="J2737" t="s">
        <v>442</v>
      </c>
      <c r="K2737" t="s">
        <v>444</v>
      </c>
    </row>
    <row r="2738" spans="1:11">
      <c r="A2738" t="s">
        <v>497</v>
      </c>
      <c r="B2738" s="2">
        <v>28800099.5625</v>
      </c>
      <c r="C2738" t="s">
        <v>472</v>
      </c>
      <c r="D2738" t="s">
        <v>440</v>
      </c>
      <c r="E2738" t="s">
        <v>431</v>
      </c>
      <c r="F2738" t="s">
        <v>441</v>
      </c>
      <c r="G2738" t="s">
        <v>432</v>
      </c>
      <c r="H2738" t="s">
        <v>433</v>
      </c>
      <c r="I2738" t="s">
        <v>434</v>
      </c>
      <c r="J2738" t="s">
        <v>442</v>
      </c>
      <c r="K2738" t="s">
        <v>584</v>
      </c>
    </row>
    <row r="2739" spans="1:11">
      <c r="A2739" t="s">
        <v>497</v>
      </c>
      <c r="B2739" s="2">
        <v>1753.7192</v>
      </c>
      <c r="C2739" t="s">
        <v>454</v>
      </c>
      <c r="D2739" t="s">
        <v>469</v>
      </c>
      <c r="E2739" t="s">
        <v>431</v>
      </c>
      <c r="F2739" t="s">
        <v>382</v>
      </c>
      <c r="G2739" t="s">
        <v>432</v>
      </c>
      <c r="H2739" t="s">
        <v>433</v>
      </c>
      <c r="I2739" t="s">
        <v>434</v>
      </c>
      <c r="J2739" t="s">
        <v>435</v>
      </c>
    </row>
    <row r="2740" spans="1:11">
      <c r="A2740" t="s">
        <v>497</v>
      </c>
      <c r="B2740" s="2">
        <v>11444180.343699999</v>
      </c>
      <c r="C2740" t="s">
        <v>454</v>
      </c>
      <c r="D2740" t="s">
        <v>469</v>
      </c>
      <c r="E2740" t="s">
        <v>431</v>
      </c>
      <c r="F2740" t="s">
        <v>382</v>
      </c>
      <c r="G2740" t="s">
        <v>432</v>
      </c>
      <c r="H2740" t="s">
        <v>433</v>
      </c>
      <c r="I2740" t="s">
        <v>434</v>
      </c>
      <c r="J2740" t="s">
        <v>442</v>
      </c>
      <c r="K2740" t="s">
        <v>443</v>
      </c>
    </row>
    <row r="2741" spans="1:11">
      <c r="A2741" t="s">
        <v>497</v>
      </c>
      <c r="B2741" s="2">
        <v>24833353.781199999</v>
      </c>
      <c r="C2741" t="s">
        <v>454</v>
      </c>
      <c r="D2741" t="s">
        <v>469</v>
      </c>
      <c r="E2741" t="s">
        <v>431</v>
      </c>
      <c r="F2741" t="s">
        <v>382</v>
      </c>
      <c r="G2741" t="s">
        <v>432</v>
      </c>
      <c r="H2741" t="s">
        <v>433</v>
      </c>
      <c r="I2741" t="s">
        <v>434</v>
      </c>
      <c r="J2741" t="s">
        <v>442</v>
      </c>
      <c r="K2741" t="s">
        <v>444</v>
      </c>
    </row>
    <row r="2742" spans="1:11">
      <c r="A2742" t="s">
        <v>497</v>
      </c>
      <c r="B2742" s="2">
        <v>41388922.968699999</v>
      </c>
      <c r="C2742" t="s">
        <v>454</v>
      </c>
      <c r="D2742" t="s">
        <v>469</v>
      </c>
      <c r="E2742" t="s">
        <v>431</v>
      </c>
      <c r="F2742" t="s">
        <v>382</v>
      </c>
      <c r="G2742" t="s">
        <v>432</v>
      </c>
      <c r="H2742" t="s">
        <v>433</v>
      </c>
      <c r="I2742" t="s">
        <v>434</v>
      </c>
      <c r="J2742" t="s">
        <v>442</v>
      </c>
      <c r="K2742" t="s">
        <v>584</v>
      </c>
    </row>
    <row r="2743" spans="1:11">
      <c r="A2743" t="s">
        <v>497</v>
      </c>
      <c r="B2743" s="2">
        <v>0</v>
      </c>
      <c r="C2743" t="s">
        <v>461</v>
      </c>
      <c r="D2743" t="s">
        <v>439</v>
      </c>
      <c r="E2743" t="s">
        <v>431</v>
      </c>
      <c r="F2743" t="s">
        <v>439</v>
      </c>
      <c r="G2743" t="s">
        <v>432</v>
      </c>
      <c r="H2743" t="s">
        <v>433</v>
      </c>
      <c r="I2743" t="s">
        <v>434</v>
      </c>
      <c r="J2743" t="s">
        <v>435</v>
      </c>
    </row>
    <row r="2744" spans="1:11">
      <c r="A2744" t="s">
        <v>497</v>
      </c>
      <c r="B2744" s="2">
        <v>913.44749999999999</v>
      </c>
      <c r="C2744" t="s">
        <v>50</v>
      </c>
      <c r="D2744" t="s">
        <v>447</v>
      </c>
      <c r="E2744" t="s">
        <v>431</v>
      </c>
      <c r="F2744" t="s">
        <v>12</v>
      </c>
      <c r="G2744" t="s">
        <v>432</v>
      </c>
      <c r="H2744" t="s">
        <v>433</v>
      </c>
      <c r="I2744" t="s">
        <v>434</v>
      </c>
      <c r="J2744" t="s">
        <v>435</v>
      </c>
    </row>
    <row r="2745" spans="1:11">
      <c r="A2745" t="s">
        <v>497</v>
      </c>
      <c r="B2745" s="2">
        <v>5666208.1875</v>
      </c>
      <c r="C2745" t="s">
        <v>50</v>
      </c>
      <c r="D2745" t="s">
        <v>447</v>
      </c>
      <c r="E2745" t="s">
        <v>431</v>
      </c>
      <c r="F2745" t="s">
        <v>12</v>
      </c>
      <c r="G2745" t="s">
        <v>432</v>
      </c>
      <c r="H2745" t="s">
        <v>433</v>
      </c>
      <c r="I2745" t="s">
        <v>434</v>
      </c>
      <c r="J2745" t="s">
        <v>442</v>
      </c>
      <c r="K2745" t="s">
        <v>443</v>
      </c>
    </row>
    <row r="2746" spans="1:11">
      <c r="A2746" t="s">
        <v>497</v>
      </c>
      <c r="B2746" s="2">
        <v>11917239.468699999</v>
      </c>
      <c r="C2746" t="s">
        <v>50</v>
      </c>
      <c r="D2746" t="s">
        <v>447</v>
      </c>
      <c r="E2746" t="s">
        <v>431</v>
      </c>
      <c r="F2746" t="s">
        <v>12</v>
      </c>
      <c r="G2746" t="s">
        <v>432</v>
      </c>
      <c r="H2746" t="s">
        <v>433</v>
      </c>
      <c r="I2746" t="s">
        <v>434</v>
      </c>
      <c r="J2746" t="s">
        <v>442</v>
      </c>
      <c r="K2746" t="s">
        <v>444</v>
      </c>
    </row>
    <row r="2747" spans="1:11">
      <c r="A2747" t="s">
        <v>497</v>
      </c>
      <c r="B2747" s="2">
        <v>19862065.781199999</v>
      </c>
      <c r="C2747" t="s">
        <v>50</v>
      </c>
      <c r="D2747" t="s">
        <v>447</v>
      </c>
      <c r="E2747" t="s">
        <v>431</v>
      </c>
      <c r="F2747" t="s">
        <v>12</v>
      </c>
      <c r="G2747" t="s">
        <v>432</v>
      </c>
      <c r="H2747" t="s">
        <v>433</v>
      </c>
      <c r="I2747" t="s">
        <v>434</v>
      </c>
      <c r="J2747" t="s">
        <v>442</v>
      </c>
      <c r="K2747" t="s">
        <v>584</v>
      </c>
    </row>
    <row r="2748" spans="1:11">
      <c r="A2748" t="s">
        <v>497</v>
      </c>
      <c r="B2748" s="2">
        <v>1101.8044</v>
      </c>
      <c r="C2748" t="s">
        <v>453</v>
      </c>
      <c r="D2748" t="s">
        <v>440</v>
      </c>
      <c r="E2748" t="s">
        <v>431</v>
      </c>
      <c r="F2748" t="s">
        <v>441</v>
      </c>
      <c r="G2748" t="s">
        <v>432</v>
      </c>
      <c r="H2748" t="s">
        <v>433</v>
      </c>
      <c r="I2748" t="s">
        <v>434</v>
      </c>
      <c r="J2748" t="s">
        <v>435</v>
      </c>
    </row>
    <row r="2749" spans="1:11">
      <c r="A2749" t="s">
        <v>497</v>
      </c>
      <c r="B2749" s="2">
        <v>6850106.1562000001</v>
      </c>
      <c r="C2749" t="s">
        <v>453</v>
      </c>
      <c r="D2749" t="s">
        <v>440</v>
      </c>
      <c r="E2749" t="s">
        <v>431</v>
      </c>
      <c r="F2749" t="s">
        <v>441</v>
      </c>
      <c r="G2749" t="s">
        <v>432</v>
      </c>
      <c r="H2749" t="s">
        <v>433</v>
      </c>
      <c r="I2749" t="s">
        <v>434</v>
      </c>
      <c r="J2749" t="s">
        <v>442</v>
      </c>
      <c r="K2749" t="s">
        <v>443</v>
      </c>
    </row>
    <row r="2750" spans="1:11">
      <c r="A2750" t="s">
        <v>497</v>
      </c>
      <c r="B2750" s="2">
        <v>14400049.781199999</v>
      </c>
      <c r="C2750" t="s">
        <v>453</v>
      </c>
      <c r="D2750" t="s">
        <v>440</v>
      </c>
      <c r="E2750" t="s">
        <v>431</v>
      </c>
      <c r="F2750" t="s">
        <v>441</v>
      </c>
      <c r="G2750" t="s">
        <v>432</v>
      </c>
      <c r="H2750" t="s">
        <v>433</v>
      </c>
      <c r="I2750" t="s">
        <v>434</v>
      </c>
      <c r="J2750" t="s">
        <v>442</v>
      </c>
      <c r="K2750" t="s">
        <v>444</v>
      </c>
    </row>
    <row r="2751" spans="1:11">
      <c r="A2751" t="s">
        <v>497</v>
      </c>
      <c r="B2751" s="2">
        <v>24000082.968699999</v>
      </c>
      <c r="C2751" t="s">
        <v>453</v>
      </c>
      <c r="D2751" t="s">
        <v>440</v>
      </c>
      <c r="E2751" t="s">
        <v>431</v>
      </c>
      <c r="F2751" t="s">
        <v>441</v>
      </c>
      <c r="G2751" t="s">
        <v>432</v>
      </c>
      <c r="H2751" t="s">
        <v>433</v>
      </c>
      <c r="I2751" t="s">
        <v>434</v>
      </c>
      <c r="J2751" t="s">
        <v>442</v>
      </c>
      <c r="K2751" t="s">
        <v>584</v>
      </c>
    </row>
    <row r="2752" spans="1:11">
      <c r="A2752" t="s">
        <v>497</v>
      </c>
      <c r="B2752" s="2">
        <v>0</v>
      </c>
      <c r="C2752" t="s">
        <v>436</v>
      </c>
      <c r="D2752" t="s">
        <v>486</v>
      </c>
      <c r="E2752" t="s">
        <v>431</v>
      </c>
      <c r="F2752" t="s">
        <v>487</v>
      </c>
      <c r="G2752" t="s">
        <v>432</v>
      </c>
      <c r="H2752" t="s">
        <v>433</v>
      </c>
      <c r="I2752" t="s">
        <v>434</v>
      </c>
      <c r="J2752" t="s">
        <v>435</v>
      </c>
    </row>
    <row r="2753" spans="1:11">
      <c r="A2753" t="s">
        <v>497</v>
      </c>
      <c r="B2753" s="2">
        <v>766.76250000000005</v>
      </c>
      <c r="C2753" t="s">
        <v>449</v>
      </c>
      <c r="D2753" t="s">
        <v>447</v>
      </c>
      <c r="E2753" t="s">
        <v>431</v>
      </c>
      <c r="F2753" t="s">
        <v>12</v>
      </c>
      <c r="G2753" t="s">
        <v>432</v>
      </c>
      <c r="H2753" t="s">
        <v>433</v>
      </c>
      <c r="I2753" t="s">
        <v>434</v>
      </c>
      <c r="J2753" t="s">
        <v>435</v>
      </c>
    </row>
    <row r="2754" spans="1:11">
      <c r="A2754" t="s">
        <v>497</v>
      </c>
      <c r="B2754" s="2">
        <v>4752927.375</v>
      </c>
      <c r="C2754" t="s">
        <v>449</v>
      </c>
      <c r="D2754" t="s">
        <v>447</v>
      </c>
      <c r="E2754" t="s">
        <v>431</v>
      </c>
      <c r="F2754" t="s">
        <v>12</v>
      </c>
      <c r="G2754" t="s">
        <v>432</v>
      </c>
      <c r="H2754" t="s">
        <v>433</v>
      </c>
      <c r="I2754" t="s">
        <v>434</v>
      </c>
      <c r="J2754" t="s">
        <v>442</v>
      </c>
      <c r="K2754" t="s">
        <v>443</v>
      </c>
    </row>
    <row r="2755" spans="1:11">
      <c r="A2755" t="s">
        <v>497</v>
      </c>
      <c r="B2755" s="2">
        <v>10009584.375</v>
      </c>
      <c r="C2755" t="s">
        <v>449</v>
      </c>
      <c r="D2755" t="s">
        <v>447</v>
      </c>
      <c r="E2755" t="s">
        <v>431</v>
      </c>
      <c r="F2755" t="s">
        <v>12</v>
      </c>
      <c r="G2755" t="s">
        <v>432</v>
      </c>
      <c r="H2755" t="s">
        <v>433</v>
      </c>
      <c r="I2755" t="s">
        <v>434</v>
      </c>
      <c r="J2755" t="s">
        <v>442</v>
      </c>
      <c r="K2755" t="s">
        <v>444</v>
      </c>
    </row>
    <row r="2756" spans="1:11">
      <c r="A2756" t="s">
        <v>497</v>
      </c>
      <c r="B2756" s="2">
        <v>16682668.406199999</v>
      </c>
      <c r="C2756" t="s">
        <v>449</v>
      </c>
      <c r="D2756" t="s">
        <v>447</v>
      </c>
      <c r="E2756" t="s">
        <v>431</v>
      </c>
      <c r="F2756" t="s">
        <v>12</v>
      </c>
      <c r="G2756" t="s">
        <v>432</v>
      </c>
      <c r="H2756" t="s">
        <v>433</v>
      </c>
      <c r="I2756" t="s">
        <v>434</v>
      </c>
      <c r="J2756" t="s">
        <v>442</v>
      </c>
      <c r="K2756" t="s">
        <v>584</v>
      </c>
    </row>
    <row r="2757" spans="1:11">
      <c r="A2757" t="s">
        <v>497</v>
      </c>
      <c r="B2757" s="2">
        <v>0</v>
      </c>
      <c r="C2757" t="s">
        <v>465</v>
      </c>
      <c r="D2757" t="s">
        <v>430</v>
      </c>
      <c r="E2757" t="s">
        <v>431</v>
      </c>
      <c r="F2757" t="s">
        <v>430</v>
      </c>
      <c r="G2757" t="s">
        <v>432</v>
      </c>
      <c r="H2757" t="s">
        <v>433</v>
      </c>
      <c r="I2757" t="s">
        <v>434</v>
      </c>
      <c r="J2757" t="s">
        <v>435</v>
      </c>
    </row>
    <row r="2758" spans="1:11">
      <c r="A2758" t="s">
        <v>497</v>
      </c>
      <c r="B2758" s="2">
        <v>1313.4974999999999</v>
      </c>
      <c r="C2758" t="s">
        <v>471</v>
      </c>
      <c r="D2758" t="s">
        <v>440</v>
      </c>
      <c r="E2758" t="s">
        <v>431</v>
      </c>
      <c r="F2758" t="s">
        <v>441</v>
      </c>
      <c r="G2758" t="s">
        <v>432</v>
      </c>
      <c r="H2758" t="s">
        <v>433</v>
      </c>
      <c r="I2758" t="s">
        <v>434</v>
      </c>
      <c r="J2758" t="s">
        <v>435</v>
      </c>
    </row>
    <row r="2759" spans="1:11">
      <c r="A2759" t="s">
        <v>497</v>
      </c>
      <c r="B2759" s="2">
        <v>8167520.8125</v>
      </c>
      <c r="C2759" t="s">
        <v>471</v>
      </c>
      <c r="D2759" t="s">
        <v>440</v>
      </c>
      <c r="E2759" t="s">
        <v>431</v>
      </c>
      <c r="F2759" t="s">
        <v>441</v>
      </c>
      <c r="G2759" t="s">
        <v>432</v>
      </c>
      <c r="H2759" t="s">
        <v>433</v>
      </c>
      <c r="I2759" t="s">
        <v>434</v>
      </c>
      <c r="J2759" t="s">
        <v>442</v>
      </c>
      <c r="K2759" t="s">
        <v>443</v>
      </c>
    </row>
    <row r="2760" spans="1:11">
      <c r="A2760" t="s">
        <v>497</v>
      </c>
      <c r="B2760" s="2">
        <v>17182147.5</v>
      </c>
      <c r="C2760" t="s">
        <v>471</v>
      </c>
      <c r="D2760" t="s">
        <v>440</v>
      </c>
      <c r="E2760" t="s">
        <v>431</v>
      </c>
      <c r="F2760" t="s">
        <v>441</v>
      </c>
      <c r="G2760" t="s">
        <v>432</v>
      </c>
      <c r="H2760" t="s">
        <v>433</v>
      </c>
      <c r="I2760" t="s">
        <v>434</v>
      </c>
      <c r="J2760" t="s">
        <v>442</v>
      </c>
      <c r="K2760" t="s">
        <v>444</v>
      </c>
    </row>
    <row r="2761" spans="1:11">
      <c r="A2761" t="s">
        <v>497</v>
      </c>
      <c r="B2761" s="2">
        <v>28619577</v>
      </c>
      <c r="C2761" t="s">
        <v>471</v>
      </c>
      <c r="D2761" t="s">
        <v>440</v>
      </c>
      <c r="E2761" t="s">
        <v>431</v>
      </c>
      <c r="F2761" t="s">
        <v>441</v>
      </c>
      <c r="G2761" t="s">
        <v>432</v>
      </c>
      <c r="H2761" t="s">
        <v>433</v>
      </c>
      <c r="I2761" t="s">
        <v>434</v>
      </c>
      <c r="J2761" t="s">
        <v>442</v>
      </c>
      <c r="K2761" t="s">
        <v>584</v>
      </c>
    </row>
    <row r="2762" spans="1:11">
      <c r="A2762" t="s">
        <v>497</v>
      </c>
      <c r="B2762" s="2">
        <v>920.11500000000001</v>
      </c>
      <c r="C2762" t="s">
        <v>472</v>
      </c>
      <c r="D2762" t="s">
        <v>447</v>
      </c>
      <c r="E2762" t="s">
        <v>431</v>
      </c>
      <c r="F2762" t="s">
        <v>12</v>
      </c>
      <c r="G2762" t="s">
        <v>432</v>
      </c>
      <c r="H2762" t="s">
        <v>433</v>
      </c>
      <c r="I2762" t="s">
        <v>434</v>
      </c>
      <c r="J2762" t="s">
        <v>435</v>
      </c>
    </row>
    <row r="2763" spans="1:11">
      <c r="A2763" t="s">
        <v>497</v>
      </c>
      <c r="B2763" s="2">
        <v>5702046</v>
      </c>
      <c r="C2763" t="s">
        <v>472</v>
      </c>
      <c r="D2763" t="s">
        <v>447</v>
      </c>
      <c r="E2763" t="s">
        <v>431</v>
      </c>
      <c r="F2763" t="s">
        <v>12</v>
      </c>
      <c r="G2763" t="s">
        <v>432</v>
      </c>
      <c r="H2763" t="s">
        <v>433</v>
      </c>
      <c r="I2763" t="s">
        <v>434</v>
      </c>
      <c r="J2763" t="s">
        <v>442</v>
      </c>
      <c r="K2763" t="s">
        <v>443</v>
      </c>
    </row>
    <row r="2764" spans="1:11">
      <c r="A2764" t="s">
        <v>497</v>
      </c>
      <c r="B2764" s="2">
        <v>12002666.8125</v>
      </c>
      <c r="C2764" t="s">
        <v>472</v>
      </c>
      <c r="D2764" t="s">
        <v>447</v>
      </c>
      <c r="E2764" t="s">
        <v>431</v>
      </c>
      <c r="F2764" t="s">
        <v>12</v>
      </c>
      <c r="G2764" t="s">
        <v>432</v>
      </c>
      <c r="H2764" t="s">
        <v>433</v>
      </c>
      <c r="I2764" t="s">
        <v>434</v>
      </c>
      <c r="J2764" t="s">
        <v>442</v>
      </c>
      <c r="K2764" t="s">
        <v>444</v>
      </c>
    </row>
    <row r="2765" spans="1:11">
      <c r="A2765" t="s">
        <v>497</v>
      </c>
      <c r="B2765" s="2">
        <v>20004416.906199999</v>
      </c>
      <c r="C2765" t="s">
        <v>472</v>
      </c>
      <c r="D2765" t="s">
        <v>447</v>
      </c>
      <c r="E2765" t="s">
        <v>431</v>
      </c>
      <c r="F2765" t="s">
        <v>12</v>
      </c>
      <c r="G2765" t="s">
        <v>432</v>
      </c>
      <c r="H2765" t="s">
        <v>433</v>
      </c>
      <c r="I2765" t="s">
        <v>434</v>
      </c>
      <c r="J2765" t="s">
        <v>442</v>
      </c>
      <c r="K2765" t="s">
        <v>584</v>
      </c>
    </row>
    <row r="2766" spans="1:11">
      <c r="A2766" t="s">
        <v>497</v>
      </c>
      <c r="B2766" s="2">
        <v>889.27779999999996</v>
      </c>
      <c r="C2766" t="s">
        <v>454</v>
      </c>
      <c r="D2766" t="s">
        <v>447</v>
      </c>
      <c r="E2766" t="s">
        <v>431</v>
      </c>
      <c r="F2766" t="s">
        <v>12</v>
      </c>
      <c r="G2766" t="s">
        <v>432</v>
      </c>
      <c r="H2766" t="s">
        <v>433</v>
      </c>
      <c r="I2766" t="s">
        <v>434</v>
      </c>
      <c r="J2766" t="s">
        <v>435</v>
      </c>
    </row>
    <row r="2767" spans="1:11">
      <c r="A2767" t="s">
        <v>497</v>
      </c>
      <c r="B2767" s="2">
        <v>5533358.25</v>
      </c>
      <c r="C2767" t="s">
        <v>454</v>
      </c>
      <c r="D2767" t="s">
        <v>447</v>
      </c>
      <c r="E2767" t="s">
        <v>431</v>
      </c>
      <c r="F2767" t="s">
        <v>12</v>
      </c>
      <c r="G2767" t="s">
        <v>432</v>
      </c>
      <c r="H2767" t="s">
        <v>433</v>
      </c>
      <c r="I2767" t="s">
        <v>434</v>
      </c>
      <c r="J2767" t="s">
        <v>442</v>
      </c>
      <c r="K2767" t="s">
        <v>443</v>
      </c>
    </row>
    <row r="2768" spans="1:11">
      <c r="A2768" t="s">
        <v>497</v>
      </c>
      <c r="B2768" s="2">
        <v>11636954.4375</v>
      </c>
      <c r="C2768" t="s">
        <v>454</v>
      </c>
      <c r="D2768" t="s">
        <v>447</v>
      </c>
      <c r="E2768" t="s">
        <v>431</v>
      </c>
      <c r="F2768" t="s">
        <v>12</v>
      </c>
      <c r="G2768" t="s">
        <v>432</v>
      </c>
      <c r="H2768" t="s">
        <v>433</v>
      </c>
      <c r="I2768" t="s">
        <v>434</v>
      </c>
      <c r="J2768" t="s">
        <v>442</v>
      </c>
      <c r="K2768" t="s">
        <v>444</v>
      </c>
    </row>
    <row r="2769" spans="1:11">
      <c r="A2769" t="s">
        <v>497</v>
      </c>
      <c r="B2769" s="2">
        <v>19394924.0625</v>
      </c>
      <c r="C2769" t="s">
        <v>454</v>
      </c>
      <c r="D2769" t="s">
        <v>447</v>
      </c>
      <c r="E2769" t="s">
        <v>431</v>
      </c>
      <c r="F2769" t="s">
        <v>12</v>
      </c>
      <c r="G2769" t="s">
        <v>432</v>
      </c>
      <c r="H2769" t="s">
        <v>433</v>
      </c>
      <c r="I2769" t="s">
        <v>434</v>
      </c>
      <c r="J2769" t="s">
        <v>442</v>
      </c>
      <c r="K2769" t="s">
        <v>584</v>
      </c>
    </row>
    <row r="2770" spans="1:11">
      <c r="A2770" t="s">
        <v>497</v>
      </c>
      <c r="B2770" s="2">
        <v>905.24649999999997</v>
      </c>
      <c r="C2770" t="s">
        <v>475</v>
      </c>
      <c r="D2770" t="s">
        <v>451</v>
      </c>
      <c r="E2770" t="s">
        <v>431</v>
      </c>
      <c r="F2770" t="s">
        <v>381</v>
      </c>
      <c r="G2770" t="s">
        <v>432</v>
      </c>
      <c r="H2770" t="s">
        <v>433</v>
      </c>
      <c r="I2770" t="s">
        <v>434</v>
      </c>
      <c r="J2770" t="s">
        <v>435</v>
      </c>
    </row>
    <row r="2771" spans="1:11">
      <c r="A2771" t="s">
        <v>497</v>
      </c>
      <c r="B2771" s="2">
        <v>5615535.1875</v>
      </c>
      <c r="C2771" t="s">
        <v>475</v>
      </c>
      <c r="D2771" t="s">
        <v>451</v>
      </c>
      <c r="E2771" t="s">
        <v>431</v>
      </c>
      <c r="F2771" t="s">
        <v>381</v>
      </c>
      <c r="G2771" t="s">
        <v>432</v>
      </c>
      <c r="H2771" t="s">
        <v>433</v>
      </c>
      <c r="I2771" t="s">
        <v>434</v>
      </c>
      <c r="J2771" t="s">
        <v>442</v>
      </c>
      <c r="K2771" t="s">
        <v>443</v>
      </c>
    </row>
    <row r="2772" spans="1:11">
      <c r="A2772" t="s">
        <v>497</v>
      </c>
      <c r="B2772" s="2">
        <v>11809559.343699999</v>
      </c>
      <c r="C2772" t="s">
        <v>475</v>
      </c>
      <c r="D2772" t="s">
        <v>451</v>
      </c>
      <c r="E2772" t="s">
        <v>431</v>
      </c>
      <c r="F2772" t="s">
        <v>381</v>
      </c>
      <c r="G2772" t="s">
        <v>432</v>
      </c>
      <c r="H2772" t="s">
        <v>433</v>
      </c>
      <c r="I2772" t="s">
        <v>434</v>
      </c>
      <c r="J2772" t="s">
        <v>442</v>
      </c>
      <c r="K2772" t="s">
        <v>444</v>
      </c>
    </row>
    <row r="2773" spans="1:11">
      <c r="A2773" t="s">
        <v>497</v>
      </c>
      <c r="B2773" s="2">
        <v>767.7876</v>
      </c>
      <c r="C2773" t="s">
        <v>484</v>
      </c>
      <c r="D2773" t="s">
        <v>451</v>
      </c>
      <c r="E2773" t="s">
        <v>431</v>
      </c>
      <c r="F2773" t="s">
        <v>381</v>
      </c>
      <c r="G2773" t="s">
        <v>432</v>
      </c>
      <c r="H2773" t="s">
        <v>433</v>
      </c>
      <c r="I2773" t="s">
        <v>434</v>
      </c>
      <c r="J2773" t="s">
        <v>435</v>
      </c>
    </row>
    <row r="2774" spans="1:11">
      <c r="A2774" t="s">
        <v>497</v>
      </c>
      <c r="B2774" s="2">
        <v>4762761.9375</v>
      </c>
      <c r="C2774" t="s">
        <v>484</v>
      </c>
      <c r="D2774" t="s">
        <v>451</v>
      </c>
      <c r="E2774" t="s">
        <v>431</v>
      </c>
      <c r="F2774" t="s">
        <v>381</v>
      </c>
      <c r="G2774" t="s">
        <v>432</v>
      </c>
      <c r="H2774" t="s">
        <v>433</v>
      </c>
      <c r="I2774" t="s">
        <v>434</v>
      </c>
      <c r="J2774" t="s">
        <v>442</v>
      </c>
      <c r="K2774" t="s">
        <v>443</v>
      </c>
    </row>
    <row r="2775" spans="1:11">
      <c r="A2775" t="s">
        <v>497</v>
      </c>
      <c r="B2775" s="2">
        <v>10016335.218699999</v>
      </c>
      <c r="C2775" t="s">
        <v>484</v>
      </c>
      <c r="D2775" t="s">
        <v>451</v>
      </c>
      <c r="E2775" t="s">
        <v>431</v>
      </c>
      <c r="F2775" t="s">
        <v>381</v>
      </c>
      <c r="G2775" t="s">
        <v>432</v>
      </c>
      <c r="H2775" t="s">
        <v>433</v>
      </c>
      <c r="I2775" t="s">
        <v>434</v>
      </c>
      <c r="J2775" t="s">
        <v>442</v>
      </c>
      <c r="K2775" t="s">
        <v>444</v>
      </c>
    </row>
    <row r="2776" spans="1:11">
      <c r="A2776" t="s">
        <v>497</v>
      </c>
      <c r="B2776" s="2">
        <v>0</v>
      </c>
      <c r="C2776" t="s">
        <v>462</v>
      </c>
      <c r="D2776" t="s">
        <v>439</v>
      </c>
      <c r="E2776" t="s">
        <v>431</v>
      </c>
      <c r="F2776" t="s">
        <v>439</v>
      </c>
      <c r="G2776" t="s">
        <v>432</v>
      </c>
      <c r="H2776" t="s">
        <v>433</v>
      </c>
      <c r="I2776" t="s">
        <v>434</v>
      </c>
      <c r="J2776" t="s">
        <v>435</v>
      </c>
    </row>
    <row r="2777" spans="1:11">
      <c r="A2777" t="s">
        <v>497</v>
      </c>
      <c r="B2777" s="2">
        <v>0</v>
      </c>
      <c r="C2777" t="s">
        <v>472</v>
      </c>
      <c r="D2777" t="s">
        <v>470</v>
      </c>
      <c r="E2777" t="s">
        <v>431</v>
      </c>
      <c r="F2777" t="s">
        <v>470</v>
      </c>
      <c r="G2777" t="s">
        <v>432</v>
      </c>
      <c r="H2777" t="s">
        <v>433</v>
      </c>
      <c r="I2777" t="s">
        <v>434</v>
      </c>
      <c r="J2777" t="s">
        <v>435</v>
      </c>
    </row>
    <row r="2778" spans="1:11">
      <c r="A2778" t="s">
        <v>497</v>
      </c>
      <c r="B2778" s="2">
        <v>1245.1556</v>
      </c>
      <c r="C2778" t="s">
        <v>465</v>
      </c>
      <c r="D2778" t="s">
        <v>440</v>
      </c>
      <c r="E2778" t="s">
        <v>431</v>
      </c>
      <c r="F2778" t="s">
        <v>441</v>
      </c>
      <c r="G2778" t="s">
        <v>432</v>
      </c>
      <c r="H2778" t="s">
        <v>433</v>
      </c>
      <c r="I2778" t="s">
        <v>434</v>
      </c>
      <c r="J2778" t="s">
        <v>435</v>
      </c>
    </row>
    <row r="2779" spans="1:11">
      <c r="A2779" t="s">
        <v>497</v>
      </c>
      <c r="B2779" s="2">
        <v>7740634.125</v>
      </c>
      <c r="C2779" t="s">
        <v>465</v>
      </c>
      <c r="D2779" t="s">
        <v>440</v>
      </c>
      <c r="E2779" t="s">
        <v>431</v>
      </c>
      <c r="F2779" t="s">
        <v>441</v>
      </c>
      <c r="G2779" t="s">
        <v>432</v>
      </c>
      <c r="H2779" t="s">
        <v>433</v>
      </c>
      <c r="I2779" t="s">
        <v>434</v>
      </c>
      <c r="J2779" t="s">
        <v>442</v>
      </c>
      <c r="K2779" t="s">
        <v>443</v>
      </c>
    </row>
    <row r="2780" spans="1:11">
      <c r="A2780" t="s">
        <v>497</v>
      </c>
      <c r="B2780" s="2">
        <v>16284201.9375</v>
      </c>
      <c r="C2780" t="s">
        <v>465</v>
      </c>
      <c r="D2780" t="s">
        <v>440</v>
      </c>
      <c r="E2780" t="s">
        <v>431</v>
      </c>
      <c r="F2780" t="s">
        <v>441</v>
      </c>
      <c r="G2780" t="s">
        <v>432</v>
      </c>
      <c r="H2780" t="s">
        <v>433</v>
      </c>
      <c r="I2780" t="s">
        <v>434</v>
      </c>
      <c r="J2780" t="s">
        <v>442</v>
      </c>
      <c r="K2780" t="s">
        <v>444</v>
      </c>
    </row>
    <row r="2781" spans="1:11">
      <c r="A2781" t="s">
        <v>497</v>
      </c>
      <c r="B2781" s="2">
        <v>27140308.781199999</v>
      </c>
      <c r="C2781" t="s">
        <v>465</v>
      </c>
      <c r="D2781" t="s">
        <v>440</v>
      </c>
      <c r="E2781" t="s">
        <v>431</v>
      </c>
      <c r="F2781" t="s">
        <v>441</v>
      </c>
      <c r="G2781" t="s">
        <v>432</v>
      </c>
      <c r="H2781" t="s">
        <v>433</v>
      </c>
      <c r="I2781" t="s">
        <v>434</v>
      </c>
      <c r="J2781" t="s">
        <v>442</v>
      </c>
      <c r="K2781" t="s">
        <v>584</v>
      </c>
    </row>
    <row r="2782" spans="1:11">
      <c r="A2782" t="s">
        <v>497</v>
      </c>
      <c r="B2782" s="2">
        <v>835.10440000000006</v>
      </c>
      <c r="C2782" t="s">
        <v>488</v>
      </c>
      <c r="D2782" t="s">
        <v>451</v>
      </c>
      <c r="E2782" t="s">
        <v>431</v>
      </c>
      <c r="F2782" t="s">
        <v>381</v>
      </c>
      <c r="G2782" t="s">
        <v>432</v>
      </c>
      <c r="H2782" t="s">
        <v>433</v>
      </c>
      <c r="I2782" t="s">
        <v>434</v>
      </c>
      <c r="J2782" t="s">
        <v>435</v>
      </c>
    </row>
    <row r="2783" spans="1:11">
      <c r="A2783" t="s">
        <v>497</v>
      </c>
      <c r="B2783" s="2">
        <v>5183647.875</v>
      </c>
      <c r="C2783" t="s">
        <v>488</v>
      </c>
      <c r="D2783" t="s">
        <v>451</v>
      </c>
      <c r="E2783" t="s">
        <v>431</v>
      </c>
      <c r="F2783" t="s">
        <v>381</v>
      </c>
      <c r="G2783" t="s">
        <v>432</v>
      </c>
      <c r="H2783" t="s">
        <v>433</v>
      </c>
      <c r="I2783" t="s">
        <v>434</v>
      </c>
      <c r="J2783" t="s">
        <v>442</v>
      </c>
      <c r="K2783" t="s">
        <v>443</v>
      </c>
    </row>
    <row r="2784" spans="1:11">
      <c r="A2784" t="s">
        <v>497</v>
      </c>
      <c r="B2784" s="2">
        <v>10907529.9375</v>
      </c>
      <c r="C2784" t="s">
        <v>488</v>
      </c>
      <c r="D2784" t="s">
        <v>451</v>
      </c>
      <c r="E2784" t="s">
        <v>431</v>
      </c>
      <c r="F2784" t="s">
        <v>381</v>
      </c>
      <c r="G2784" t="s">
        <v>432</v>
      </c>
      <c r="H2784" t="s">
        <v>433</v>
      </c>
      <c r="I2784" t="s">
        <v>434</v>
      </c>
      <c r="J2784" t="s">
        <v>442</v>
      </c>
      <c r="K2784" t="s">
        <v>444</v>
      </c>
    </row>
    <row r="2785" spans="1:11">
      <c r="A2785" t="s">
        <v>497</v>
      </c>
      <c r="B2785" s="2">
        <v>0</v>
      </c>
      <c r="C2785" t="s">
        <v>449</v>
      </c>
      <c r="D2785" t="s">
        <v>458</v>
      </c>
      <c r="E2785" t="s">
        <v>431</v>
      </c>
      <c r="F2785" t="s">
        <v>458</v>
      </c>
      <c r="G2785" t="s">
        <v>432</v>
      </c>
      <c r="H2785" t="s">
        <v>433</v>
      </c>
      <c r="I2785" t="s">
        <v>434</v>
      </c>
      <c r="J2785" t="s">
        <v>435</v>
      </c>
    </row>
    <row r="2786" spans="1:11">
      <c r="A2786" t="s">
        <v>497</v>
      </c>
      <c r="B2786" s="2">
        <v>1101.8044</v>
      </c>
      <c r="C2786" t="s">
        <v>464</v>
      </c>
      <c r="D2786" t="s">
        <v>440</v>
      </c>
      <c r="E2786" t="s">
        <v>431</v>
      </c>
      <c r="F2786" t="s">
        <v>441</v>
      </c>
      <c r="G2786" t="s">
        <v>432</v>
      </c>
      <c r="H2786" t="s">
        <v>433</v>
      </c>
      <c r="I2786" t="s">
        <v>434</v>
      </c>
      <c r="J2786" t="s">
        <v>435</v>
      </c>
    </row>
    <row r="2787" spans="1:11">
      <c r="A2787" t="s">
        <v>497</v>
      </c>
      <c r="B2787" s="2">
        <v>6850106.1562000001</v>
      </c>
      <c r="C2787" t="s">
        <v>464</v>
      </c>
      <c r="D2787" t="s">
        <v>440</v>
      </c>
      <c r="E2787" t="s">
        <v>431</v>
      </c>
      <c r="F2787" t="s">
        <v>441</v>
      </c>
      <c r="G2787" t="s">
        <v>432</v>
      </c>
      <c r="H2787" t="s">
        <v>433</v>
      </c>
      <c r="I2787" t="s">
        <v>434</v>
      </c>
      <c r="J2787" t="s">
        <v>442</v>
      </c>
      <c r="K2787" t="s">
        <v>443</v>
      </c>
    </row>
    <row r="2788" spans="1:11">
      <c r="A2788" t="s">
        <v>497</v>
      </c>
      <c r="B2788" s="2">
        <v>14400049.781199999</v>
      </c>
      <c r="C2788" t="s">
        <v>464</v>
      </c>
      <c r="D2788" t="s">
        <v>440</v>
      </c>
      <c r="E2788" t="s">
        <v>431</v>
      </c>
      <c r="F2788" t="s">
        <v>441</v>
      </c>
      <c r="G2788" t="s">
        <v>432</v>
      </c>
      <c r="H2788" t="s">
        <v>433</v>
      </c>
      <c r="I2788" t="s">
        <v>434</v>
      </c>
      <c r="J2788" t="s">
        <v>442</v>
      </c>
      <c r="K2788" t="s">
        <v>444</v>
      </c>
    </row>
    <row r="2789" spans="1:11">
      <c r="A2789" t="s">
        <v>497</v>
      </c>
      <c r="B2789" s="2">
        <v>24000082.968699999</v>
      </c>
      <c r="C2789" t="s">
        <v>464</v>
      </c>
      <c r="D2789" t="s">
        <v>440</v>
      </c>
      <c r="E2789" t="s">
        <v>431</v>
      </c>
      <c r="F2789" t="s">
        <v>441</v>
      </c>
      <c r="G2789" t="s">
        <v>432</v>
      </c>
      <c r="H2789" t="s">
        <v>433</v>
      </c>
      <c r="I2789" t="s">
        <v>434</v>
      </c>
      <c r="J2789" t="s">
        <v>442</v>
      </c>
      <c r="K2789" t="s">
        <v>584</v>
      </c>
    </row>
    <row r="2790" spans="1:11">
      <c r="A2790" t="s">
        <v>497</v>
      </c>
      <c r="B2790" s="2">
        <v>0</v>
      </c>
      <c r="C2790" t="s">
        <v>481</v>
      </c>
      <c r="D2790" t="s">
        <v>439</v>
      </c>
      <c r="E2790" t="s">
        <v>431</v>
      </c>
      <c r="F2790" t="s">
        <v>439</v>
      </c>
      <c r="G2790" t="s">
        <v>432</v>
      </c>
      <c r="H2790" t="s">
        <v>433</v>
      </c>
      <c r="I2790" t="s">
        <v>434</v>
      </c>
      <c r="J2790" t="s">
        <v>435</v>
      </c>
    </row>
    <row r="2791" spans="1:11">
      <c r="A2791" t="s">
        <v>497</v>
      </c>
      <c r="B2791" s="2">
        <v>0</v>
      </c>
      <c r="C2791" t="s">
        <v>488</v>
      </c>
      <c r="D2791" t="s">
        <v>439</v>
      </c>
      <c r="E2791" t="s">
        <v>431</v>
      </c>
      <c r="F2791" t="s">
        <v>439</v>
      </c>
      <c r="G2791" t="s">
        <v>432</v>
      </c>
      <c r="H2791" t="s">
        <v>433</v>
      </c>
      <c r="I2791" t="s">
        <v>434</v>
      </c>
      <c r="J2791" t="s">
        <v>435</v>
      </c>
    </row>
    <row r="2792" spans="1:11">
      <c r="A2792" t="s">
        <v>497</v>
      </c>
      <c r="B2792" s="2">
        <v>0</v>
      </c>
      <c r="C2792" t="s">
        <v>456</v>
      </c>
      <c r="D2792" t="s">
        <v>439</v>
      </c>
      <c r="E2792" t="s">
        <v>431</v>
      </c>
      <c r="F2792" t="s">
        <v>439</v>
      </c>
      <c r="G2792" t="s">
        <v>432</v>
      </c>
      <c r="H2792" t="s">
        <v>433</v>
      </c>
      <c r="I2792" t="s">
        <v>434</v>
      </c>
      <c r="J2792" t="s">
        <v>435</v>
      </c>
    </row>
    <row r="2793" spans="1:11">
      <c r="A2793" t="s">
        <v>497</v>
      </c>
      <c r="B2793" s="2">
        <v>0</v>
      </c>
      <c r="C2793" t="s">
        <v>480</v>
      </c>
      <c r="D2793" t="s">
        <v>439</v>
      </c>
      <c r="E2793" t="s">
        <v>431</v>
      </c>
      <c r="F2793" t="s">
        <v>439</v>
      </c>
      <c r="G2793" t="s">
        <v>432</v>
      </c>
      <c r="H2793" t="s">
        <v>433</v>
      </c>
      <c r="I2793" t="s">
        <v>434</v>
      </c>
      <c r="J2793" t="s">
        <v>435</v>
      </c>
    </row>
    <row r="2794" spans="1:11">
      <c r="A2794" t="s">
        <v>497</v>
      </c>
      <c r="B2794" s="2">
        <v>1278.4930999999999</v>
      </c>
      <c r="C2794" t="s">
        <v>454</v>
      </c>
      <c r="D2794" t="s">
        <v>440</v>
      </c>
      <c r="E2794" t="s">
        <v>431</v>
      </c>
      <c r="F2794" t="s">
        <v>441</v>
      </c>
      <c r="G2794" t="s">
        <v>432</v>
      </c>
      <c r="H2794" t="s">
        <v>433</v>
      </c>
      <c r="I2794" t="s">
        <v>434</v>
      </c>
      <c r="J2794" t="s">
        <v>435</v>
      </c>
    </row>
    <row r="2795" spans="1:11">
      <c r="A2795" t="s">
        <v>497</v>
      </c>
      <c r="B2795" s="2">
        <v>7948576.7812000001</v>
      </c>
      <c r="C2795" t="s">
        <v>454</v>
      </c>
      <c r="D2795" t="s">
        <v>440</v>
      </c>
      <c r="E2795" t="s">
        <v>431</v>
      </c>
      <c r="F2795" t="s">
        <v>441</v>
      </c>
      <c r="G2795" t="s">
        <v>432</v>
      </c>
      <c r="H2795" t="s">
        <v>433</v>
      </c>
      <c r="I2795" t="s">
        <v>434</v>
      </c>
      <c r="J2795" t="s">
        <v>442</v>
      </c>
      <c r="K2795" t="s">
        <v>443</v>
      </c>
    </row>
    <row r="2796" spans="1:11">
      <c r="A2796" t="s">
        <v>497</v>
      </c>
      <c r="B2796" s="2">
        <v>16711755.375</v>
      </c>
      <c r="C2796" t="s">
        <v>454</v>
      </c>
      <c r="D2796" t="s">
        <v>440</v>
      </c>
      <c r="E2796" t="s">
        <v>431</v>
      </c>
      <c r="F2796" t="s">
        <v>441</v>
      </c>
      <c r="G2796" t="s">
        <v>432</v>
      </c>
      <c r="H2796" t="s">
        <v>433</v>
      </c>
      <c r="I2796" t="s">
        <v>434</v>
      </c>
      <c r="J2796" t="s">
        <v>442</v>
      </c>
      <c r="K2796" t="s">
        <v>444</v>
      </c>
    </row>
    <row r="2797" spans="1:11">
      <c r="A2797" t="s">
        <v>497</v>
      </c>
      <c r="B2797" s="2">
        <v>27852981.1875</v>
      </c>
      <c r="C2797" t="s">
        <v>454</v>
      </c>
      <c r="D2797" t="s">
        <v>440</v>
      </c>
      <c r="E2797" t="s">
        <v>431</v>
      </c>
      <c r="F2797" t="s">
        <v>441</v>
      </c>
      <c r="G2797" t="s">
        <v>432</v>
      </c>
      <c r="H2797" t="s">
        <v>433</v>
      </c>
      <c r="I2797" t="s">
        <v>434</v>
      </c>
      <c r="J2797" t="s">
        <v>442</v>
      </c>
      <c r="K2797" t="s">
        <v>584</v>
      </c>
    </row>
    <row r="2798" spans="1:11">
      <c r="A2798" t="s">
        <v>497</v>
      </c>
      <c r="B2798" s="2">
        <v>835.10440000000006</v>
      </c>
      <c r="C2798" t="s">
        <v>445</v>
      </c>
      <c r="D2798" t="s">
        <v>451</v>
      </c>
      <c r="E2798" t="s">
        <v>431</v>
      </c>
      <c r="F2798" t="s">
        <v>381</v>
      </c>
      <c r="G2798" t="s">
        <v>432</v>
      </c>
      <c r="H2798" t="s">
        <v>433</v>
      </c>
      <c r="I2798" t="s">
        <v>434</v>
      </c>
      <c r="J2798" t="s">
        <v>435</v>
      </c>
    </row>
    <row r="2799" spans="1:11">
      <c r="A2799" t="s">
        <v>497</v>
      </c>
      <c r="B2799" s="2">
        <v>5183647.875</v>
      </c>
      <c r="C2799" t="s">
        <v>445</v>
      </c>
      <c r="D2799" t="s">
        <v>451</v>
      </c>
      <c r="E2799" t="s">
        <v>431</v>
      </c>
      <c r="F2799" t="s">
        <v>381</v>
      </c>
      <c r="G2799" t="s">
        <v>432</v>
      </c>
      <c r="H2799" t="s">
        <v>433</v>
      </c>
      <c r="I2799" t="s">
        <v>434</v>
      </c>
      <c r="J2799" t="s">
        <v>442</v>
      </c>
      <c r="K2799" t="s">
        <v>443</v>
      </c>
    </row>
    <row r="2800" spans="1:11">
      <c r="A2800" t="s">
        <v>497</v>
      </c>
      <c r="B2800" s="2">
        <v>10907529.9375</v>
      </c>
      <c r="C2800" t="s">
        <v>445</v>
      </c>
      <c r="D2800" t="s">
        <v>451</v>
      </c>
      <c r="E2800" t="s">
        <v>431</v>
      </c>
      <c r="F2800" t="s">
        <v>381</v>
      </c>
      <c r="G2800" t="s">
        <v>432</v>
      </c>
      <c r="H2800" t="s">
        <v>433</v>
      </c>
      <c r="I2800" t="s">
        <v>434</v>
      </c>
      <c r="J2800" t="s">
        <v>442</v>
      </c>
      <c r="K2800" t="s">
        <v>444</v>
      </c>
    </row>
    <row r="2801" spans="1:11">
      <c r="A2801" t="s">
        <v>497</v>
      </c>
      <c r="B2801" s="2">
        <v>0</v>
      </c>
      <c r="C2801" t="s">
        <v>453</v>
      </c>
      <c r="D2801" t="s">
        <v>458</v>
      </c>
      <c r="E2801" t="s">
        <v>431</v>
      </c>
      <c r="F2801" t="s">
        <v>458</v>
      </c>
      <c r="G2801" t="s">
        <v>432</v>
      </c>
      <c r="H2801" t="s">
        <v>433</v>
      </c>
      <c r="I2801" t="s">
        <v>434</v>
      </c>
      <c r="J2801" t="s">
        <v>435</v>
      </c>
    </row>
    <row r="2802" spans="1:11">
      <c r="A2802" t="s">
        <v>497</v>
      </c>
      <c r="B2802" s="2">
        <v>0</v>
      </c>
      <c r="C2802" t="s">
        <v>471</v>
      </c>
      <c r="D2802" t="s">
        <v>458</v>
      </c>
      <c r="E2802" t="s">
        <v>431</v>
      </c>
      <c r="F2802" t="s">
        <v>458</v>
      </c>
      <c r="G2802" t="s">
        <v>432</v>
      </c>
      <c r="H2802" t="s">
        <v>433</v>
      </c>
      <c r="I2802" t="s">
        <v>434</v>
      </c>
      <c r="J2802" t="s">
        <v>435</v>
      </c>
    </row>
    <row r="2803" spans="1:11">
      <c r="A2803" t="s">
        <v>497</v>
      </c>
      <c r="B2803" s="2">
        <v>0</v>
      </c>
      <c r="C2803" t="s">
        <v>455</v>
      </c>
      <c r="D2803" t="s">
        <v>439</v>
      </c>
      <c r="E2803" t="s">
        <v>431</v>
      </c>
      <c r="F2803" t="s">
        <v>439</v>
      </c>
      <c r="G2803" t="s">
        <v>432</v>
      </c>
      <c r="H2803" t="s">
        <v>433</v>
      </c>
      <c r="I2803" t="s">
        <v>434</v>
      </c>
      <c r="J2803" t="s">
        <v>435</v>
      </c>
    </row>
    <row r="2804" spans="1:11">
      <c r="A2804" t="s">
        <v>497</v>
      </c>
      <c r="B2804" s="2">
        <v>0</v>
      </c>
      <c r="C2804" t="s">
        <v>455</v>
      </c>
      <c r="D2804" t="s">
        <v>430</v>
      </c>
      <c r="E2804" t="s">
        <v>431</v>
      </c>
      <c r="F2804" t="s">
        <v>430</v>
      </c>
      <c r="G2804" t="s">
        <v>432</v>
      </c>
      <c r="H2804" t="s">
        <v>433</v>
      </c>
      <c r="I2804" t="s">
        <v>434</v>
      </c>
      <c r="J2804" t="s">
        <v>435</v>
      </c>
    </row>
    <row r="2805" spans="1:11">
      <c r="A2805" t="s">
        <v>497</v>
      </c>
      <c r="B2805" s="2">
        <v>768.42939999999999</v>
      </c>
      <c r="C2805" t="s">
        <v>429</v>
      </c>
      <c r="D2805" t="s">
        <v>451</v>
      </c>
      <c r="E2805" t="s">
        <v>431</v>
      </c>
      <c r="F2805" t="s">
        <v>381</v>
      </c>
      <c r="G2805" t="s">
        <v>432</v>
      </c>
      <c r="H2805" t="s">
        <v>433</v>
      </c>
      <c r="I2805" t="s">
        <v>434</v>
      </c>
      <c r="J2805" t="s">
        <v>435</v>
      </c>
    </row>
    <row r="2806" spans="1:11">
      <c r="A2806" t="s">
        <v>497</v>
      </c>
      <c r="B2806" s="2">
        <v>4774763.4375</v>
      </c>
      <c r="C2806" t="s">
        <v>429</v>
      </c>
      <c r="D2806" t="s">
        <v>451</v>
      </c>
      <c r="E2806" t="s">
        <v>431</v>
      </c>
      <c r="F2806" t="s">
        <v>381</v>
      </c>
      <c r="G2806" t="s">
        <v>432</v>
      </c>
      <c r="H2806" t="s">
        <v>433</v>
      </c>
      <c r="I2806" t="s">
        <v>434</v>
      </c>
      <c r="J2806" t="s">
        <v>442</v>
      </c>
      <c r="K2806" t="s">
        <v>443</v>
      </c>
    </row>
    <row r="2807" spans="1:11">
      <c r="A2807" t="s">
        <v>497</v>
      </c>
      <c r="B2807" s="2">
        <v>10031420.4375</v>
      </c>
      <c r="C2807" t="s">
        <v>429</v>
      </c>
      <c r="D2807" t="s">
        <v>451</v>
      </c>
      <c r="E2807" t="s">
        <v>431</v>
      </c>
      <c r="F2807" t="s">
        <v>381</v>
      </c>
      <c r="G2807" t="s">
        <v>432</v>
      </c>
      <c r="H2807" t="s">
        <v>433</v>
      </c>
      <c r="I2807" t="s">
        <v>434</v>
      </c>
      <c r="J2807" t="s">
        <v>442</v>
      </c>
      <c r="K2807" t="s">
        <v>444</v>
      </c>
    </row>
    <row r="2808" spans="1:11">
      <c r="A2808" t="s">
        <v>497</v>
      </c>
      <c r="B2808" s="2">
        <v>0</v>
      </c>
      <c r="C2808" t="s">
        <v>463</v>
      </c>
      <c r="D2808" t="s">
        <v>430</v>
      </c>
      <c r="E2808" t="s">
        <v>431</v>
      </c>
      <c r="F2808" t="s">
        <v>430</v>
      </c>
      <c r="G2808" t="s">
        <v>432</v>
      </c>
      <c r="H2808" t="s">
        <v>433</v>
      </c>
      <c r="I2808" t="s">
        <v>434</v>
      </c>
      <c r="J2808" t="s">
        <v>435</v>
      </c>
    </row>
    <row r="2809" spans="1:11">
      <c r="A2809" t="s">
        <v>497</v>
      </c>
      <c r="B2809" s="2">
        <v>870.94219999999996</v>
      </c>
      <c r="C2809" t="s">
        <v>485</v>
      </c>
      <c r="D2809" t="s">
        <v>451</v>
      </c>
      <c r="E2809" t="s">
        <v>431</v>
      </c>
      <c r="F2809" t="s">
        <v>381</v>
      </c>
      <c r="G2809" t="s">
        <v>432</v>
      </c>
      <c r="H2809" t="s">
        <v>433</v>
      </c>
      <c r="I2809" t="s">
        <v>434</v>
      </c>
      <c r="J2809" t="s">
        <v>435</v>
      </c>
    </row>
    <row r="2810" spans="1:11">
      <c r="A2810" t="s">
        <v>497</v>
      </c>
      <c r="B2810" s="2">
        <v>5402675.25</v>
      </c>
      <c r="C2810" t="s">
        <v>485</v>
      </c>
      <c r="D2810" t="s">
        <v>451</v>
      </c>
      <c r="E2810" t="s">
        <v>431</v>
      </c>
      <c r="F2810" t="s">
        <v>381</v>
      </c>
      <c r="G2810" t="s">
        <v>432</v>
      </c>
      <c r="H2810" t="s">
        <v>433</v>
      </c>
      <c r="I2810" t="s">
        <v>434</v>
      </c>
      <c r="J2810" t="s">
        <v>442</v>
      </c>
      <c r="K2810" t="s">
        <v>443</v>
      </c>
    </row>
    <row r="2811" spans="1:11">
      <c r="A2811" t="s">
        <v>497</v>
      </c>
      <c r="B2811" s="2">
        <v>11363170.218699999</v>
      </c>
      <c r="C2811" t="s">
        <v>485</v>
      </c>
      <c r="D2811" t="s">
        <v>451</v>
      </c>
      <c r="E2811" t="s">
        <v>431</v>
      </c>
      <c r="F2811" t="s">
        <v>381</v>
      </c>
      <c r="G2811" t="s">
        <v>432</v>
      </c>
      <c r="H2811" t="s">
        <v>433</v>
      </c>
      <c r="I2811" t="s">
        <v>434</v>
      </c>
      <c r="J2811" t="s">
        <v>442</v>
      </c>
      <c r="K2811" t="s">
        <v>444</v>
      </c>
    </row>
    <row r="2812" spans="1:11">
      <c r="A2812" t="s">
        <v>498</v>
      </c>
      <c r="B2812" s="2">
        <v>0</v>
      </c>
      <c r="C2812" t="s">
        <v>429</v>
      </c>
      <c r="D2812" t="s">
        <v>430</v>
      </c>
      <c r="E2812" t="s">
        <v>431</v>
      </c>
      <c r="F2812" t="s">
        <v>430</v>
      </c>
      <c r="G2812" t="s">
        <v>432</v>
      </c>
      <c r="H2812" t="s">
        <v>433</v>
      </c>
      <c r="I2812" t="s">
        <v>434</v>
      </c>
      <c r="J2812" t="s">
        <v>435</v>
      </c>
    </row>
    <row r="2813" spans="1:11">
      <c r="A2813" t="s">
        <v>498</v>
      </c>
      <c r="B2813" s="2">
        <v>0</v>
      </c>
      <c r="C2813" t="s">
        <v>436</v>
      </c>
      <c r="D2813" t="s">
        <v>437</v>
      </c>
      <c r="E2813" t="s">
        <v>431</v>
      </c>
      <c r="F2813" t="s">
        <v>437</v>
      </c>
      <c r="G2813" t="s">
        <v>432</v>
      </c>
      <c r="H2813" t="s">
        <v>433</v>
      </c>
      <c r="I2813" t="s">
        <v>434</v>
      </c>
      <c r="J2813" t="s">
        <v>435</v>
      </c>
    </row>
    <row r="2814" spans="1:11">
      <c r="A2814" t="s">
        <v>498</v>
      </c>
      <c r="B2814" s="2">
        <v>0</v>
      </c>
      <c r="C2814" t="s">
        <v>438</v>
      </c>
      <c r="D2814" t="s">
        <v>439</v>
      </c>
      <c r="E2814" t="s">
        <v>431</v>
      </c>
      <c r="F2814" t="s">
        <v>439</v>
      </c>
      <c r="G2814" t="s">
        <v>432</v>
      </c>
      <c r="H2814" t="s">
        <v>433</v>
      </c>
      <c r="I2814" t="s">
        <v>434</v>
      </c>
      <c r="J2814" t="s">
        <v>435</v>
      </c>
    </row>
    <row r="2815" spans="1:11">
      <c r="A2815" t="s">
        <v>498</v>
      </c>
      <c r="B2815" s="2">
        <v>2330.5888</v>
      </c>
      <c r="C2815" t="s">
        <v>50</v>
      </c>
      <c r="D2815" t="s">
        <v>440</v>
      </c>
      <c r="E2815" t="s">
        <v>431</v>
      </c>
      <c r="F2815" t="s">
        <v>441</v>
      </c>
      <c r="G2815" t="s">
        <v>432</v>
      </c>
      <c r="H2815" t="s">
        <v>433</v>
      </c>
      <c r="I2815" t="s">
        <v>434</v>
      </c>
      <c r="J2815" t="s">
        <v>435</v>
      </c>
    </row>
    <row r="2816" spans="1:11">
      <c r="A2816" t="s">
        <v>498</v>
      </c>
      <c r="B2816" s="2">
        <v>14489578.16</v>
      </c>
      <c r="C2816" t="s">
        <v>50</v>
      </c>
      <c r="D2816" t="s">
        <v>440</v>
      </c>
      <c r="E2816" t="s">
        <v>431</v>
      </c>
      <c r="F2816" t="s">
        <v>441</v>
      </c>
      <c r="G2816" t="s">
        <v>432</v>
      </c>
      <c r="H2816" t="s">
        <v>433</v>
      </c>
      <c r="I2816" t="s">
        <v>434</v>
      </c>
      <c r="J2816" t="s">
        <v>442</v>
      </c>
      <c r="K2816" t="s">
        <v>443</v>
      </c>
    </row>
    <row r="2817" spans="1:11">
      <c r="A2817" t="s">
        <v>498</v>
      </c>
      <c r="B2817" s="2">
        <v>30468455.800000001</v>
      </c>
      <c r="C2817" t="s">
        <v>50</v>
      </c>
      <c r="D2817" t="s">
        <v>440</v>
      </c>
      <c r="E2817" t="s">
        <v>431</v>
      </c>
      <c r="F2817" t="s">
        <v>441</v>
      </c>
      <c r="G2817" t="s">
        <v>432</v>
      </c>
      <c r="H2817" t="s">
        <v>433</v>
      </c>
      <c r="I2817" t="s">
        <v>434</v>
      </c>
      <c r="J2817" t="s">
        <v>442</v>
      </c>
      <c r="K2817" t="s">
        <v>444</v>
      </c>
    </row>
    <row r="2818" spans="1:11">
      <c r="A2818" t="s">
        <v>498</v>
      </c>
      <c r="B2818" s="2">
        <v>50780808.960000001</v>
      </c>
      <c r="C2818" t="s">
        <v>50</v>
      </c>
      <c r="D2818" t="s">
        <v>440</v>
      </c>
      <c r="E2818" t="s">
        <v>431</v>
      </c>
      <c r="F2818" t="s">
        <v>441</v>
      </c>
      <c r="G2818" t="s">
        <v>432</v>
      </c>
      <c r="H2818" t="s">
        <v>433</v>
      </c>
      <c r="I2818" t="s">
        <v>434</v>
      </c>
      <c r="J2818" t="s">
        <v>442</v>
      </c>
      <c r="K2818" t="s">
        <v>584</v>
      </c>
    </row>
    <row r="2819" spans="1:11">
      <c r="A2819" t="s">
        <v>498</v>
      </c>
      <c r="B2819" s="2">
        <v>0</v>
      </c>
      <c r="C2819" t="s">
        <v>445</v>
      </c>
      <c r="D2819" t="s">
        <v>439</v>
      </c>
      <c r="E2819" t="s">
        <v>431</v>
      </c>
      <c r="F2819" t="s">
        <v>439</v>
      </c>
      <c r="G2819" t="s">
        <v>432</v>
      </c>
      <c r="H2819" t="s">
        <v>433</v>
      </c>
      <c r="I2819" t="s">
        <v>434</v>
      </c>
      <c r="J2819" t="s">
        <v>435</v>
      </c>
    </row>
    <row r="2820" spans="1:11">
      <c r="A2820" t="s">
        <v>498</v>
      </c>
      <c r="B2820" s="2">
        <v>1783.98</v>
      </c>
      <c r="C2820" t="s">
        <v>446</v>
      </c>
      <c r="D2820" t="s">
        <v>447</v>
      </c>
      <c r="E2820" t="s">
        <v>431</v>
      </c>
      <c r="F2820" t="s">
        <v>12</v>
      </c>
      <c r="G2820" t="s">
        <v>432</v>
      </c>
      <c r="H2820" t="s">
        <v>433</v>
      </c>
      <c r="I2820" t="s">
        <v>434</v>
      </c>
      <c r="J2820" t="s">
        <v>435</v>
      </c>
    </row>
    <row r="2821" spans="1:11">
      <c r="A2821" t="s">
        <v>498</v>
      </c>
      <c r="B2821" s="2">
        <v>11066895.560000001</v>
      </c>
      <c r="C2821" t="s">
        <v>446</v>
      </c>
      <c r="D2821" t="s">
        <v>447</v>
      </c>
      <c r="E2821" t="s">
        <v>431</v>
      </c>
      <c r="F2821" t="s">
        <v>12</v>
      </c>
      <c r="G2821" t="s">
        <v>432</v>
      </c>
      <c r="H2821" t="s">
        <v>433</v>
      </c>
      <c r="I2821" t="s">
        <v>434</v>
      </c>
      <c r="J2821" t="s">
        <v>442</v>
      </c>
      <c r="K2821" t="s">
        <v>443</v>
      </c>
    </row>
    <row r="2822" spans="1:11">
      <c r="A2822" t="s">
        <v>498</v>
      </c>
      <c r="B2822" s="2">
        <v>23274981.079999998</v>
      </c>
      <c r="C2822" t="s">
        <v>446</v>
      </c>
      <c r="D2822" t="s">
        <v>447</v>
      </c>
      <c r="E2822" t="s">
        <v>431</v>
      </c>
      <c r="F2822" t="s">
        <v>12</v>
      </c>
      <c r="G2822" t="s">
        <v>432</v>
      </c>
      <c r="H2822" t="s">
        <v>433</v>
      </c>
      <c r="I2822" t="s">
        <v>434</v>
      </c>
      <c r="J2822" t="s">
        <v>442</v>
      </c>
      <c r="K2822" t="s">
        <v>444</v>
      </c>
    </row>
    <row r="2823" spans="1:11">
      <c r="A2823" t="s">
        <v>498</v>
      </c>
      <c r="B2823" s="2">
        <v>38791585.840000004</v>
      </c>
      <c r="C2823" t="s">
        <v>446</v>
      </c>
      <c r="D2823" t="s">
        <v>447</v>
      </c>
      <c r="E2823" t="s">
        <v>431</v>
      </c>
      <c r="F2823" t="s">
        <v>12</v>
      </c>
      <c r="G2823" t="s">
        <v>432</v>
      </c>
      <c r="H2823" t="s">
        <v>433</v>
      </c>
      <c r="I2823" t="s">
        <v>434</v>
      </c>
      <c r="J2823" t="s">
        <v>442</v>
      </c>
      <c r="K2823" t="s">
        <v>584</v>
      </c>
    </row>
    <row r="2824" spans="1:11">
      <c r="A2824" t="s">
        <v>498</v>
      </c>
      <c r="B2824" s="2">
        <v>0</v>
      </c>
      <c r="C2824" t="s">
        <v>448</v>
      </c>
      <c r="D2824" t="s">
        <v>439</v>
      </c>
      <c r="E2824" t="s">
        <v>431</v>
      </c>
      <c r="F2824" t="s">
        <v>439</v>
      </c>
      <c r="G2824" t="s">
        <v>432</v>
      </c>
      <c r="H2824" t="s">
        <v>433</v>
      </c>
      <c r="I2824" t="s">
        <v>434</v>
      </c>
      <c r="J2824" t="s">
        <v>435</v>
      </c>
    </row>
    <row r="2825" spans="1:11">
      <c r="A2825" t="s">
        <v>498</v>
      </c>
      <c r="B2825" s="2">
        <v>1954.9736</v>
      </c>
      <c r="C2825" t="s">
        <v>449</v>
      </c>
      <c r="D2825" t="s">
        <v>440</v>
      </c>
      <c r="E2825" t="s">
        <v>431</v>
      </c>
      <c r="F2825" t="s">
        <v>441</v>
      </c>
      <c r="G2825" t="s">
        <v>432</v>
      </c>
      <c r="H2825" t="s">
        <v>433</v>
      </c>
      <c r="I2825" t="s">
        <v>434</v>
      </c>
      <c r="J2825" t="s">
        <v>435</v>
      </c>
    </row>
    <row r="2826" spans="1:11">
      <c r="A2826" t="s">
        <v>498</v>
      </c>
      <c r="B2826" s="2">
        <v>12154405.08</v>
      </c>
      <c r="C2826" t="s">
        <v>449</v>
      </c>
      <c r="D2826" t="s">
        <v>440</v>
      </c>
      <c r="E2826" t="s">
        <v>431</v>
      </c>
      <c r="F2826" t="s">
        <v>441</v>
      </c>
      <c r="G2826" t="s">
        <v>432</v>
      </c>
      <c r="H2826" t="s">
        <v>433</v>
      </c>
      <c r="I2826" t="s">
        <v>434</v>
      </c>
      <c r="J2826" t="s">
        <v>442</v>
      </c>
      <c r="K2826" t="s">
        <v>443</v>
      </c>
    </row>
    <row r="2827" spans="1:11">
      <c r="A2827" t="s">
        <v>498</v>
      </c>
      <c r="B2827" s="2">
        <v>25550558.52</v>
      </c>
      <c r="C2827" t="s">
        <v>449</v>
      </c>
      <c r="D2827" t="s">
        <v>440</v>
      </c>
      <c r="E2827" t="s">
        <v>431</v>
      </c>
      <c r="F2827" t="s">
        <v>441</v>
      </c>
      <c r="G2827" t="s">
        <v>432</v>
      </c>
      <c r="H2827" t="s">
        <v>433</v>
      </c>
      <c r="I2827" t="s">
        <v>434</v>
      </c>
      <c r="J2827" t="s">
        <v>442</v>
      </c>
      <c r="K2827" t="s">
        <v>444</v>
      </c>
    </row>
    <row r="2828" spans="1:11">
      <c r="A2828" t="s">
        <v>498</v>
      </c>
      <c r="B2828" s="2">
        <v>42584264.200000003</v>
      </c>
      <c r="C2828" t="s">
        <v>449</v>
      </c>
      <c r="D2828" t="s">
        <v>440</v>
      </c>
      <c r="E2828" t="s">
        <v>431</v>
      </c>
      <c r="F2828" t="s">
        <v>441</v>
      </c>
      <c r="G2828" t="s">
        <v>432</v>
      </c>
      <c r="H2828" t="s">
        <v>433</v>
      </c>
      <c r="I2828" t="s">
        <v>434</v>
      </c>
      <c r="J2828" t="s">
        <v>442</v>
      </c>
      <c r="K2828" t="s">
        <v>584</v>
      </c>
    </row>
    <row r="2829" spans="1:11">
      <c r="A2829" t="s">
        <v>498</v>
      </c>
      <c r="B2829" s="2">
        <v>1632.5952</v>
      </c>
      <c r="C2829" t="s">
        <v>450</v>
      </c>
      <c r="D2829" t="s">
        <v>451</v>
      </c>
      <c r="E2829" t="s">
        <v>431</v>
      </c>
      <c r="F2829" t="s">
        <v>381</v>
      </c>
      <c r="G2829" t="s">
        <v>432</v>
      </c>
      <c r="H2829" t="s">
        <v>433</v>
      </c>
      <c r="I2829" t="s">
        <v>434</v>
      </c>
      <c r="J2829" t="s">
        <v>435</v>
      </c>
    </row>
    <row r="2830" spans="1:11">
      <c r="A2830" t="s">
        <v>498</v>
      </c>
      <c r="B2830" s="2">
        <v>10291117.08</v>
      </c>
      <c r="C2830" t="s">
        <v>450</v>
      </c>
      <c r="D2830" t="s">
        <v>451</v>
      </c>
      <c r="E2830" t="s">
        <v>431</v>
      </c>
      <c r="F2830" t="s">
        <v>381</v>
      </c>
      <c r="G2830" t="s">
        <v>432</v>
      </c>
      <c r="H2830" t="s">
        <v>433</v>
      </c>
      <c r="I2830" t="s">
        <v>434</v>
      </c>
      <c r="J2830" t="s">
        <v>442</v>
      </c>
      <c r="K2830" t="s">
        <v>443</v>
      </c>
    </row>
    <row r="2831" spans="1:11">
      <c r="A2831" t="s">
        <v>498</v>
      </c>
      <c r="B2831" s="2">
        <v>21413467.640000001</v>
      </c>
      <c r="C2831" t="s">
        <v>450</v>
      </c>
      <c r="D2831" t="s">
        <v>451</v>
      </c>
      <c r="E2831" t="s">
        <v>431</v>
      </c>
      <c r="F2831" t="s">
        <v>381</v>
      </c>
      <c r="G2831" t="s">
        <v>432</v>
      </c>
      <c r="H2831" t="s">
        <v>433</v>
      </c>
      <c r="I2831" t="s">
        <v>434</v>
      </c>
      <c r="J2831" t="s">
        <v>442</v>
      </c>
      <c r="K2831" t="s">
        <v>444</v>
      </c>
    </row>
    <row r="2832" spans="1:11">
      <c r="A2832" t="s">
        <v>498</v>
      </c>
      <c r="B2832" s="2">
        <v>0</v>
      </c>
      <c r="C2832" t="s">
        <v>450</v>
      </c>
      <c r="D2832" t="s">
        <v>439</v>
      </c>
      <c r="E2832" t="s">
        <v>431</v>
      </c>
      <c r="F2832" t="s">
        <v>439</v>
      </c>
      <c r="G2832" t="s">
        <v>432</v>
      </c>
      <c r="H2832" t="s">
        <v>433</v>
      </c>
      <c r="I2832" t="s">
        <v>434</v>
      </c>
      <c r="J2832" t="s">
        <v>435</v>
      </c>
    </row>
    <row r="2833" spans="1:11">
      <c r="A2833" t="s">
        <v>498</v>
      </c>
      <c r="B2833" s="2">
        <v>1360.4960000000001</v>
      </c>
      <c r="C2833" t="s">
        <v>452</v>
      </c>
      <c r="D2833" t="s">
        <v>447</v>
      </c>
      <c r="E2833" t="s">
        <v>431</v>
      </c>
      <c r="F2833" t="s">
        <v>12</v>
      </c>
      <c r="G2833" t="s">
        <v>432</v>
      </c>
      <c r="H2833" t="s">
        <v>433</v>
      </c>
      <c r="I2833" t="s">
        <v>434</v>
      </c>
      <c r="J2833" t="s">
        <v>435</v>
      </c>
    </row>
    <row r="2834" spans="1:11">
      <c r="A2834" t="s">
        <v>498</v>
      </c>
      <c r="B2834" s="2">
        <v>8435814.5999999996</v>
      </c>
      <c r="C2834" t="s">
        <v>452</v>
      </c>
      <c r="D2834" t="s">
        <v>447</v>
      </c>
      <c r="E2834" t="s">
        <v>431</v>
      </c>
      <c r="F2834" t="s">
        <v>12</v>
      </c>
      <c r="G2834" t="s">
        <v>432</v>
      </c>
      <c r="H2834" t="s">
        <v>433</v>
      </c>
      <c r="I2834" t="s">
        <v>434</v>
      </c>
      <c r="J2834" t="s">
        <v>442</v>
      </c>
      <c r="K2834" t="s">
        <v>443</v>
      </c>
    </row>
    <row r="2835" spans="1:11">
      <c r="A2835" t="s">
        <v>498</v>
      </c>
      <c r="B2835" s="2">
        <v>17740867.84</v>
      </c>
      <c r="C2835" t="s">
        <v>452</v>
      </c>
      <c r="D2835" t="s">
        <v>447</v>
      </c>
      <c r="E2835" t="s">
        <v>431</v>
      </c>
      <c r="F2835" t="s">
        <v>12</v>
      </c>
      <c r="G2835" t="s">
        <v>432</v>
      </c>
      <c r="H2835" t="s">
        <v>433</v>
      </c>
      <c r="I2835" t="s">
        <v>434</v>
      </c>
      <c r="J2835" t="s">
        <v>442</v>
      </c>
      <c r="K2835" t="s">
        <v>444</v>
      </c>
    </row>
    <row r="2836" spans="1:11">
      <c r="A2836" t="s">
        <v>498</v>
      </c>
      <c r="B2836" s="2">
        <v>29568162.359999999</v>
      </c>
      <c r="C2836" t="s">
        <v>452</v>
      </c>
      <c r="D2836" t="s">
        <v>447</v>
      </c>
      <c r="E2836" t="s">
        <v>431</v>
      </c>
      <c r="F2836" t="s">
        <v>12</v>
      </c>
      <c r="G2836" t="s">
        <v>432</v>
      </c>
      <c r="H2836" t="s">
        <v>433</v>
      </c>
      <c r="I2836" t="s">
        <v>434</v>
      </c>
      <c r="J2836" t="s">
        <v>442</v>
      </c>
      <c r="K2836" t="s">
        <v>584</v>
      </c>
    </row>
    <row r="2837" spans="1:11">
      <c r="A2837" t="s">
        <v>498</v>
      </c>
      <c r="B2837" s="2">
        <v>0</v>
      </c>
      <c r="C2837" t="s">
        <v>477</v>
      </c>
      <c r="D2837" t="s">
        <v>430</v>
      </c>
      <c r="E2837" t="s">
        <v>431</v>
      </c>
      <c r="F2837" t="s">
        <v>430</v>
      </c>
      <c r="G2837" t="s">
        <v>432</v>
      </c>
      <c r="H2837" t="s">
        <v>433</v>
      </c>
      <c r="I2837" t="s">
        <v>434</v>
      </c>
      <c r="J2837" t="s">
        <v>435</v>
      </c>
    </row>
    <row r="2838" spans="1:11">
      <c r="A2838" t="s">
        <v>498</v>
      </c>
      <c r="B2838" s="2">
        <v>0</v>
      </c>
      <c r="C2838" t="s">
        <v>453</v>
      </c>
      <c r="D2838" t="s">
        <v>430</v>
      </c>
      <c r="E2838" t="s">
        <v>431</v>
      </c>
      <c r="F2838" t="s">
        <v>430</v>
      </c>
      <c r="G2838" t="s">
        <v>432</v>
      </c>
      <c r="H2838" t="s">
        <v>433</v>
      </c>
      <c r="I2838" t="s">
        <v>434</v>
      </c>
      <c r="J2838" t="s">
        <v>435</v>
      </c>
    </row>
    <row r="2839" spans="1:11">
      <c r="A2839" t="s">
        <v>498</v>
      </c>
      <c r="B2839" s="2">
        <v>2345.3768</v>
      </c>
      <c r="C2839" t="s">
        <v>445</v>
      </c>
      <c r="D2839" t="s">
        <v>440</v>
      </c>
      <c r="E2839" t="s">
        <v>431</v>
      </c>
      <c r="F2839" t="s">
        <v>441</v>
      </c>
      <c r="G2839" t="s">
        <v>432</v>
      </c>
      <c r="H2839" t="s">
        <v>433</v>
      </c>
      <c r="I2839" t="s">
        <v>434</v>
      </c>
      <c r="J2839" t="s">
        <v>435</v>
      </c>
    </row>
    <row r="2840" spans="1:11">
      <c r="A2840" t="s">
        <v>498</v>
      </c>
      <c r="B2840" s="2">
        <v>14585256.52</v>
      </c>
      <c r="C2840" t="s">
        <v>445</v>
      </c>
      <c r="D2840" t="s">
        <v>440</v>
      </c>
      <c r="E2840" t="s">
        <v>431</v>
      </c>
      <c r="F2840" t="s">
        <v>441</v>
      </c>
      <c r="G2840" t="s">
        <v>432</v>
      </c>
      <c r="H2840" t="s">
        <v>433</v>
      </c>
      <c r="I2840" t="s">
        <v>434</v>
      </c>
      <c r="J2840" t="s">
        <v>442</v>
      </c>
      <c r="K2840" t="s">
        <v>443</v>
      </c>
    </row>
    <row r="2841" spans="1:11">
      <c r="A2841" t="s">
        <v>498</v>
      </c>
      <c r="B2841" s="2">
        <v>30660699.800000001</v>
      </c>
      <c r="C2841" t="s">
        <v>445</v>
      </c>
      <c r="D2841" t="s">
        <v>440</v>
      </c>
      <c r="E2841" t="s">
        <v>431</v>
      </c>
      <c r="F2841" t="s">
        <v>441</v>
      </c>
      <c r="G2841" t="s">
        <v>432</v>
      </c>
      <c r="H2841" t="s">
        <v>433</v>
      </c>
      <c r="I2841" t="s">
        <v>434</v>
      </c>
      <c r="J2841" t="s">
        <v>442</v>
      </c>
      <c r="K2841" t="s">
        <v>444</v>
      </c>
    </row>
    <row r="2842" spans="1:11">
      <c r="A2842" t="s">
        <v>498</v>
      </c>
      <c r="B2842" s="2">
        <v>51101117.039999999</v>
      </c>
      <c r="C2842" t="s">
        <v>445</v>
      </c>
      <c r="D2842" t="s">
        <v>440</v>
      </c>
      <c r="E2842" t="s">
        <v>431</v>
      </c>
      <c r="F2842" t="s">
        <v>441</v>
      </c>
      <c r="G2842" t="s">
        <v>432</v>
      </c>
      <c r="H2842" t="s">
        <v>433</v>
      </c>
      <c r="I2842" t="s">
        <v>434</v>
      </c>
      <c r="J2842" t="s">
        <v>442</v>
      </c>
      <c r="K2842" t="s">
        <v>584</v>
      </c>
    </row>
    <row r="2843" spans="1:11">
      <c r="A2843" t="s">
        <v>498</v>
      </c>
      <c r="B2843" s="2">
        <v>0</v>
      </c>
      <c r="C2843" t="s">
        <v>454</v>
      </c>
      <c r="D2843" t="s">
        <v>430</v>
      </c>
      <c r="E2843" t="s">
        <v>431</v>
      </c>
      <c r="F2843" t="s">
        <v>430</v>
      </c>
      <c r="G2843" t="s">
        <v>432</v>
      </c>
      <c r="H2843" t="s">
        <v>433</v>
      </c>
      <c r="I2843" t="s">
        <v>434</v>
      </c>
      <c r="J2843" t="s">
        <v>435</v>
      </c>
    </row>
    <row r="2844" spans="1:11">
      <c r="A2844" t="s">
        <v>498</v>
      </c>
      <c r="B2844" s="2">
        <v>2298.0551999999998</v>
      </c>
      <c r="C2844" t="s">
        <v>455</v>
      </c>
      <c r="D2844" t="s">
        <v>451</v>
      </c>
      <c r="E2844" t="s">
        <v>431</v>
      </c>
      <c r="F2844" t="s">
        <v>381</v>
      </c>
      <c r="G2844" t="s">
        <v>432</v>
      </c>
      <c r="H2844" t="s">
        <v>433</v>
      </c>
      <c r="I2844" t="s">
        <v>434</v>
      </c>
      <c r="J2844" t="s">
        <v>435</v>
      </c>
    </row>
    <row r="2845" spans="1:11">
      <c r="A2845" t="s">
        <v>498</v>
      </c>
      <c r="B2845" s="2">
        <v>14256519.279999999</v>
      </c>
      <c r="C2845" t="s">
        <v>455</v>
      </c>
      <c r="D2845" t="s">
        <v>451</v>
      </c>
      <c r="E2845" t="s">
        <v>431</v>
      </c>
      <c r="F2845" t="s">
        <v>381</v>
      </c>
      <c r="G2845" t="s">
        <v>432</v>
      </c>
      <c r="H2845" t="s">
        <v>433</v>
      </c>
      <c r="I2845" t="s">
        <v>434</v>
      </c>
      <c r="J2845" t="s">
        <v>442</v>
      </c>
      <c r="K2845" t="s">
        <v>443</v>
      </c>
    </row>
    <row r="2846" spans="1:11">
      <c r="A2846" t="s">
        <v>498</v>
      </c>
      <c r="B2846" s="2">
        <v>29982078.48</v>
      </c>
      <c r="C2846" t="s">
        <v>455</v>
      </c>
      <c r="D2846" t="s">
        <v>451</v>
      </c>
      <c r="E2846" t="s">
        <v>431</v>
      </c>
      <c r="F2846" t="s">
        <v>381</v>
      </c>
      <c r="G2846" t="s">
        <v>432</v>
      </c>
      <c r="H2846" t="s">
        <v>433</v>
      </c>
      <c r="I2846" t="s">
        <v>434</v>
      </c>
      <c r="J2846" t="s">
        <v>442</v>
      </c>
      <c r="K2846" t="s">
        <v>444</v>
      </c>
    </row>
    <row r="2847" spans="1:11">
      <c r="A2847" t="s">
        <v>498</v>
      </c>
      <c r="B2847" s="2">
        <v>1974.1980000000001</v>
      </c>
      <c r="C2847" t="s">
        <v>456</v>
      </c>
      <c r="D2847" t="s">
        <v>451</v>
      </c>
      <c r="E2847" t="s">
        <v>431</v>
      </c>
      <c r="F2847" t="s">
        <v>381</v>
      </c>
      <c r="G2847" t="s">
        <v>432</v>
      </c>
      <c r="H2847" t="s">
        <v>433</v>
      </c>
      <c r="I2847" t="s">
        <v>434</v>
      </c>
      <c r="J2847" t="s">
        <v>435</v>
      </c>
    </row>
    <row r="2848" spans="1:11">
      <c r="A2848" t="s">
        <v>498</v>
      </c>
      <c r="B2848" s="2">
        <v>12267681.16</v>
      </c>
      <c r="C2848" t="s">
        <v>456</v>
      </c>
      <c r="D2848" t="s">
        <v>451</v>
      </c>
      <c r="E2848" t="s">
        <v>431</v>
      </c>
      <c r="F2848" t="s">
        <v>381</v>
      </c>
      <c r="G2848" t="s">
        <v>432</v>
      </c>
      <c r="H2848" t="s">
        <v>433</v>
      </c>
      <c r="I2848" t="s">
        <v>434</v>
      </c>
      <c r="J2848" t="s">
        <v>442</v>
      </c>
      <c r="K2848" t="s">
        <v>443</v>
      </c>
    </row>
    <row r="2849" spans="1:11">
      <c r="A2849" t="s">
        <v>498</v>
      </c>
      <c r="B2849" s="2">
        <v>25649490.239999998</v>
      </c>
      <c r="C2849" t="s">
        <v>456</v>
      </c>
      <c r="D2849" t="s">
        <v>451</v>
      </c>
      <c r="E2849" t="s">
        <v>431</v>
      </c>
      <c r="F2849" t="s">
        <v>381</v>
      </c>
      <c r="G2849" t="s">
        <v>432</v>
      </c>
      <c r="H2849" t="s">
        <v>433</v>
      </c>
      <c r="I2849" t="s">
        <v>434</v>
      </c>
      <c r="J2849" t="s">
        <v>442</v>
      </c>
      <c r="K2849" t="s">
        <v>444</v>
      </c>
    </row>
    <row r="2850" spans="1:11">
      <c r="A2850" t="s">
        <v>498</v>
      </c>
      <c r="B2850" s="2">
        <v>0</v>
      </c>
      <c r="C2850" t="s">
        <v>457</v>
      </c>
      <c r="D2850" t="s">
        <v>439</v>
      </c>
      <c r="E2850" t="s">
        <v>431</v>
      </c>
      <c r="F2850" t="s">
        <v>439</v>
      </c>
      <c r="G2850" t="s">
        <v>432</v>
      </c>
      <c r="H2850" t="s">
        <v>433</v>
      </c>
      <c r="I2850" t="s">
        <v>434</v>
      </c>
      <c r="J2850" t="s">
        <v>435</v>
      </c>
    </row>
    <row r="2851" spans="1:11">
      <c r="A2851" t="s">
        <v>498</v>
      </c>
      <c r="B2851" s="2">
        <v>0</v>
      </c>
      <c r="C2851" t="s">
        <v>452</v>
      </c>
      <c r="D2851" t="s">
        <v>458</v>
      </c>
      <c r="E2851" t="s">
        <v>431</v>
      </c>
      <c r="F2851" t="s">
        <v>458</v>
      </c>
      <c r="G2851" t="s">
        <v>432</v>
      </c>
      <c r="H2851" t="s">
        <v>433</v>
      </c>
      <c r="I2851" t="s">
        <v>434</v>
      </c>
      <c r="J2851" t="s">
        <v>435</v>
      </c>
    </row>
    <row r="2852" spans="1:11">
      <c r="A2852" t="s">
        <v>498</v>
      </c>
      <c r="B2852" s="2">
        <v>2794.9319999999998</v>
      </c>
      <c r="C2852" t="s">
        <v>448</v>
      </c>
      <c r="D2852" t="s">
        <v>440</v>
      </c>
      <c r="E2852" t="s">
        <v>431</v>
      </c>
      <c r="F2852" t="s">
        <v>441</v>
      </c>
      <c r="G2852" t="s">
        <v>432</v>
      </c>
      <c r="H2852" t="s">
        <v>433</v>
      </c>
      <c r="I2852" t="s">
        <v>434</v>
      </c>
      <c r="J2852" t="s">
        <v>435</v>
      </c>
    </row>
    <row r="2853" spans="1:11">
      <c r="A2853" t="s">
        <v>498</v>
      </c>
      <c r="B2853" s="2">
        <v>17380780.039999999</v>
      </c>
      <c r="C2853" t="s">
        <v>448</v>
      </c>
      <c r="D2853" t="s">
        <v>440</v>
      </c>
      <c r="E2853" t="s">
        <v>431</v>
      </c>
      <c r="F2853" t="s">
        <v>441</v>
      </c>
      <c r="G2853" t="s">
        <v>432</v>
      </c>
      <c r="H2853" t="s">
        <v>433</v>
      </c>
      <c r="I2853" t="s">
        <v>434</v>
      </c>
      <c r="J2853" t="s">
        <v>442</v>
      </c>
      <c r="K2853" t="s">
        <v>443</v>
      </c>
    </row>
    <row r="2854" spans="1:11">
      <c r="A2854" t="s">
        <v>498</v>
      </c>
      <c r="B2854" s="2">
        <v>36537303.119999997</v>
      </c>
      <c r="C2854" t="s">
        <v>448</v>
      </c>
      <c r="D2854" t="s">
        <v>440</v>
      </c>
      <c r="E2854" t="s">
        <v>431</v>
      </c>
      <c r="F2854" t="s">
        <v>441</v>
      </c>
      <c r="G2854" t="s">
        <v>432</v>
      </c>
      <c r="H2854" t="s">
        <v>433</v>
      </c>
      <c r="I2854" t="s">
        <v>434</v>
      </c>
      <c r="J2854" t="s">
        <v>442</v>
      </c>
      <c r="K2854" t="s">
        <v>444</v>
      </c>
    </row>
    <row r="2855" spans="1:11">
      <c r="A2855" t="s">
        <v>498</v>
      </c>
      <c r="B2855" s="2">
        <v>60895505.200000003</v>
      </c>
      <c r="C2855" t="s">
        <v>448</v>
      </c>
      <c r="D2855" t="s">
        <v>440</v>
      </c>
      <c r="E2855" t="s">
        <v>431</v>
      </c>
      <c r="F2855" t="s">
        <v>441</v>
      </c>
      <c r="G2855" t="s">
        <v>432</v>
      </c>
      <c r="H2855" t="s">
        <v>433</v>
      </c>
      <c r="I2855" t="s">
        <v>434</v>
      </c>
      <c r="J2855" t="s">
        <v>442</v>
      </c>
      <c r="K2855" t="s">
        <v>584</v>
      </c>
    </row>
    <row r="2856" spans="1:11">
      <c r="A2856" t="s">
        <v>498</v>
      </c>
      <c r="B2856" s="2">
        <v>0.53239999999999998</v>
      </c>
      <c r="C2856" t="s">
        <v>436</v>
      </c>
      <c r="D2856" t="s">
        <v>459</v>
      </c>
      <c r="E2856" t="s">
        <v>431</v>
      </c>
      <c r="F2856" t="s">
        <v>460</v>
      </c>
      <c r="G2856" t="s">
        <v>432</v>
      </c>
      <c r="H2856" t="s">
        <v>433</v>
      </c>
      <c r="I2856" t="s">
        <v>434</v>
      </c>
      <c r="J2856" t="s">
        <v>435</v>
      </c>
    </row>
    <row r="2857" spans="1:11">
      <c r="A2857" t="s">
        <v>498</v>
      </c>
      <c r="B2857" s="2">
        <v>1495.0816</v>
      </c>
      <c r="C2857" t="s">
        <v>461</v>
      </c>
      <c r="D2857" t="s">
        <v>451</v>
      </c>
      <c r="E2857" t="s">
        <v>431</v>
      </c>
      <c r="F2857" t="s">
        <v>381</v>
      </c>
      <c r="G2857" t="s">
        <v>432</v>
      </c>
      <c r="H2857" t="s">
        <v>433</v>
      </c>
      <c r="I2857" t="s">
        <v>434</v>
      </c>
      <c r="J2857" t="s">
        <v>435</v>
      </c>
    </row>
    <row r="2858" spans="1:11">
      <c r="A2858" t="s">
        <v>498</v>
      </c>
      <c r="B2858" s="2">
        <v>9274294.1999999993</v>
      </c>
      <c r="C2858" t="s">
        <v>461</v>
      </c>
      <c r="D2858" t="s">
        <v>451</v>
      </c>
      <c r="E2858" t="s">
        <v>431</v>
      </c>
      <c r="F2858" t="s">
        <v>381</v>
      </c>
      <c r="G2858" t="s">
        <v>432</v>
      </c>
      <c r="H2858" t="s">
        <v>433</v>
      </c>
      <c r="I2858" t="s">
        <v>434</v>
      </c>
      <c r="J2858" t="s">
        <v>442</v>
      </c>
      <c r="K2858" t="s">
        <v>443</v>
      </c>
    </row>
    <row r="2859" spans="1:11">
      <c r="A2859" t="s">
        <v>498</v>
      </c>
      <c r="B2859" s="2">
        <v>19504188.960000001</v>
      </c>
      <c r="C2859" t="s">
        <v>461</v>
      </c>
      <c r="D2859" t="s">
        <v>451</v>
      </c>
      <c r="E2859" t="s">
        <v>431</v>
      </c>
      <c r="F2859" t="s">
        <v>381</v>
      </c>
      <c r="G2859" t="s">
        <v>432</v>
      </c>
      <c r="H2859" t="s">
        <v>433</v>
      </c>
      <c r="I2859" t="s">
        <v>434</v>
      </c>
      <c r="J2859" t="s">
        <v>442</v>
      </c>
      <c r="K2859" t="s">
        <v>444</v>
      </c>
    </row>
    <row r="2860" spans="1:11">
      <c r="A2860" t="s">
        <v>498</v>
      </c>
      <c r="B2860" s="2">
        <v>1450.7028</v>
      </c>
      <c r="C2860" t="s">
        <v>462</v>
      </c>
      <c r="D2860" t="s">
        <v>451</v>
      </c>
      <c r="E2860" t="s">
        <v>431</v>
      </c>
      <c r="F2860" t="s">
        <v>381</v>
      </c>
      <c r="G2860" t="s">
        <v>432</v>
      </c>
      <c r="H2860" t="s">
        <v>433</v>
      </c>
      <c r="I2860" t="s">
        <v>434</v>
      </c>
      <c r="J2860" t="s">
        <v>435</v>
      </c>
    </row>
    <row r="2861" spans="1:11">
      <c r="A2861" t="s">
        <v>498</v>
      </c>
      <c r="B2861" s="2">
        <v>9003230.1600000001</v>
      </c>
      <c r="C2861" t="s">
        <v>462</v>
      </c>
      <c r="D2861" t="s">
        <v>451</v>
      </c>
      <c r="E2861" t="s">
        <v>431</v>
      </c>
      <c r="F2861" t="s">
        <v>381</v>
      </c>
      <c r="G2861" t="s">
        <v>432</v>
      </c>
      <c r="H2861" t="s">
        <v>433</v>
      </c>
      <c r="I2861" t="s">
        <v>434</v>
      </c>
      <c r="J2861" t="s">
        <v>442</v>
      </c>
      <c r="K2861" t="s">
        <v>443</v>
      </c>
    </row>
    <row r="2862" spans="1:11">
      <c r="A2862" t="s">
        <v>498</v>
      </c>
      <c r="B2862" s="2">
        <v>18926273.920000002</v>
      </c>
      <c r="C2862" t="s">
        <v>462</v>
      </c>
      <c r="D2862" t="s">
        <v>451</v>
      </c>
      <c r="E2862" t="s">
        <v>431</v>
      </c>
      <c r="F2862" t="s">
        <v>381</v>
      </c>
      <c r="G2862" t="s">
        <v>432</v>
      </c>
      <c r="H2862" t="s">
        <v>433</v>
      </c>
      <c r="I2862" t="s">
        <v>434</v>
      </c>
      <c r="J2862" t="s">
        <v>442</v>
      </c>
      <c r="K2862" t="s">
        <v>444</v>
      </c>
    </row>
    <row r="2863" spans="1:11">
      <c r="A2863" t="s">
        <v>498</v>
      </c>
      <c r="B2863" s="2">
        <v>1579.3584000000001</v>
      </c>
      <c r="C2863" t="s">
        <v>463</v>
      </c>
      <c r="D2863" t="s">
        <v>447</v>
      </c>
      <c r="E2863" t="s">
        <v>431</v>
      </c>
      <c r="F2863" t="s">
        <v>12</v>
      </c>
      <c r="G2863" t="s">
        <v>432</v>
      </c>
      <c r="H2863" t="s">
        <v>433</v>
      </c>
      <c r="I2863" t="s">
        <v>434</v>
      </c>
      <c r="J2863" t="s">
        <v>435</v>
      </c>
    </row>
    <row r="2864" spans="1:11">
      <c r="A2864" t="s">
        <v>498</v>
      </c>
      <c r="B2864" s="2">
        <v>9785663.2400000002</v>
      </c>
      <c r="C2864" t="s">
        <v>463</v>
      </c>
      <c r="D2864" t="s">
        <v>447</v>
      </c>
      <c r="E2864" t="s">
        <v>431</v>
      </c>
      <c r="F2864" t="s">
        <v>12</v>
      </c>
      <c r="G2864" t="s">
        <v>432</v>
      </c>
      <c r="H2864" t="s">
        <v>433</v>
      </c>
      <c r="I2864" t="s">
        <v>434</v>
      </c>
      <c r="J2864" t="s">
        <v>442</v>
      </c>
      <c r="K2864" t="s">
        <v>443</v>
      </c>
    </row>
    <row r="2865" spans="1:11">
      <c r="A2865" t="s">
        <v>498</v>
      </c>
      <c r="B2865" s="2">
        <v>20608556.800000001</v>
      </c>
      <c r="C2865" t="s">
        <v>463</v>
      </c>
      <c r="D2865" t="s">
        <v>447</v>
      </c>
      <c r="E2865" t="s">
        <v>431</v>
      </c>
      <c r="F2865" t="s">
        <v>12</v>
      </c>
      <c r="G2865" t="s">
        <v>432</v>
      </c>
      <c r="H2865" t="s">
        <v>433</v>
      </c>
      <c r="I2865" t="s">
        <v>434</v>
      </c>
      <c r="J2865" t="s">
        <v>442</v>
      </c>
      <c r="K2865" t="s">
        <v>444</v>
      </c>
    </row>
    <row r="2866" spans="1:11">
      <c r="A2866" t="s">
        <v>498</v>
      </c>
      <c r="B2866" s="2">
        <v>35242022.200000003</v>
      </c>
      <c r="C2866" t="s">
        <v>463</v>
      </c>
      <c r="D2866" t="s">
        <v>447</v>
      </c>
      <c r="E2866" t="s">
        <v>431</v>
      </c>
      <c r="F2866" t="s">
        <v>12</v>
      </c>
      <c r="G2866" t="s">
        <v>432</v>
      </c>
      <c r="H2866" t="s">
        <v>433</v>
      </c>
      <c r="I2866" t="s">
        <v>434</v>
      </c>
      <c r="J2866" t="s">
        <v>442</v>
      </c>
      <c r="K2866" t="s">
        <v>584</v>
      </c>
    </row>
    <row r="2867" spans="1:11">
      <c r="A2867" t="s">
        <v>498</v>
      </c>
      <c r="B2867" s="2">
        <v>1360.4960000000001</v>
      </c>
      <c r="C2867" t="s">
        <v>464</v>
      </c>
      <c r="D2867" t="s">
        <v>447</v>
      </c>
      <c r="E2867" t="s">
        <v>431</v>
      </c>
      <c r="F2867" t="s">
        <v>12</v>
      </c>
      <c r="G2867" t="s">
        <v>432</v>
      </c>
      <c r="H2867" t="s">
        <v>433</v>
      </c>
      <c r="I2867" t="s">
        <v>434</v>
      </c>
      <c r="J2867" t="s">
        <v>435</v>
      </c>
    </row>
    <row r="2868" spans="1:11">
      <c r="A2868" t="s">
        <v>498</v>
      </c>
      <c r="B2868" s="2">
        <v>8433300.6400000006</v>
      </c>
      <c r="C2868" t="s">
        <v>464</v>
      </c>
      <c r="D2868" t="s">
        <v>447</v>
      </c>
      <c r="E2868" t="s">
        <v>431</v>
      </c>
      <c r="F2868" t="s">
        <v>12</v>
      </c>
      <c r="G2868" t="s">
        <v>432</v>
      </c>
      <c r="H2868" t="s">
        <v>433</v>
      </c>
      <c r="I2868" t="s">
        <v>434</v>
      </c>
      <c r="J2868" t="s">
        <v>442</v>
      </c>
      <c r="K2868" t="s">
        <v>443</v>
      </c>
    </row>
    <row r="2869" spans="1:11">
      <c r="A2869" t="s">
        <v>498</v>
      </c>
      <c r="B2869" s="2">
        <v>17760388</v>
      </c>
      <c r="C2869" t="s">
        <v>464</v>
      </c>
      <c r="D2869" t="s">
        <v>447</v>
      </c>
      <c r="E2869" t="s">
        <v>431</v>
      </c>
      <c r="F2869" t="s">
        <v>12</v>
      </c>
      <c r="G2869" t="s">
        <v>432</v>
      </c>
      <c r="H2869" t="s">
        <v>433</v>
      </c>
      <c r="I2869" t="s">
        <v>434</v>
      </c>
      <c r="J2869" t="s">
        <v>442</v>
      </c>
      <c r="K2869" t="s">
        <v>444</v>
      </c>
    </row>
    <row r="2870" spans="1:11">
      <c r="A2870" t="s">
        <v>498</v>
      </c>
      <c r="B2870" s="2">
        <v>29600695.960000001</v>
      </c>
      <c r="C2870" t="s">
        <v>464</v>
      </c>
      <c r="D2870" t="s">
        <v>447</v>
      </c>
      <c r="E2870" t="s">
        <v>431</v>
      </c>
      <c r="F2870" t="s">
        <v>12</v>
      </c>
      <c r="G2870" t="s">
        <v>432</v>
      </c>
      <c r="H2870" t="s">
        <v>433</v>
      </c>
      <c r="I2870" t="s">
        <v>434</v>
      </c>
      <c r="J2870" t="s">
        <v>442</v>
      </c>
      <c r="K2870" t="s">
        <v>584</v>
      </c>
    </row>
    <row r="2871" spans="1:11">
      <c r="A2871" t="s">
        <v>498</v>
      </c>
      <c r="B2871" s="2">
        <v>1537.3605</v>
      </c>
      <c r="C2871" t="s">
        <v>465</v>
      </c>
      <c r="D2871" t="s">
        <v>447</v>
      </c>
      <c r="E2871" t="s">
        <v>431</v>
      </c>
      <c r="F2871" t="s">
        <v>12</v>
      </c>
      <c r="G2871" t="s">
        <v>432</v>
      </c>
      <c r="H2871" t="s">
        <v>433</v>
      </c>
      <c r="I2871" t="s">
        <v>434</v>
      </c>
      <c r="J2871" t="s">
        <v>435</v>
      </c>
    </row>
    <row r="2872" spans="1:11">
      <c r="A2872" t="s">
        <v>498</v>
      </c>
      <c r="B2872" s="2">
        <v>9529535.0800000001</v>
      </c>
      <c r="C2872" t="s">
        <v>465</v>
      </c>
      <c r="D2872" t="s">
        <v>447</v>
      </c>
      <c r="E2872" t="s">
        <v>431</v>
      </c>
      <c r="F2872" t="s">
        <v>12</v>
      </c>
      <c r="G2872" t="s">
        <v>432</v>
      </c>
      <c r="H2872" t="s">
        <v>433</v>
      </c>
      <c r="I2872" t="s">
        <v>434</v>
      </c>
      <c r="J2872" t="s">
        <v>442</v>
      </c>
      <c r="K2872" t="s">
        <v>443</v>
      </c>
    </row>
    <row r="2873" spans="1:11">
      <c r="A2873" t="s">
        <v>498</v>
      </c>
      <c r="B2873" s="2">
        <v>20069238.440000001</v>
      </c>
      <c r="C2873" t="s">
        <v>465</v>
      </c>
      <c r="D2873" t="s">
        <v>447</v>
      </c>
      <c r="E2873" t="s">
        <v>431</v>
      </c>
      <c r="F2873" t="s">
        <v>12</v>
      </c>
      <c r="G2873" t="s">
        <v>432</v>
      </c>
      <c r="H2873" t="s">
        <v>433</v>
      </c>
      <c r="I2873" t="s">
        <v>434</v>
      </c>
      <c r="J2873" t="s">
        <v>442</v>
      </c>
      <c r="K2873" t="s">
        <v>444</v>
      </c>
    </row>
    <row r="2874" spans="1:11">
      <c r="A2874" t="s">
        <v>498</v>
      </c>
      <c r="B2874" s="2">
        <v>33448681.440000001</v>
      </c>
      <c r="C2874" t="s">
        <v>465</v>
      </c>
      <c r="D2874" t="s">
        <v>447</v>
      </c>
      <c r="E2874" t="s">
        <v>431</v>
      </c>
      <c r="F2874" t="s">
        <v>12</v>
      </c>
      <c r="G2874" t="s">
        <v>432</v>
      </c>
      <c r="H2874" t="s">
        <v>433</v>
      </c>
      <c r="I2874" t="s">
        <v>434</v>
      </c>
      <c r="J2874" t="s">
        <v>442</v>
      </c>
      <c r="K2874" t="s">
        <v>584</v>
      </c>
    </row>
    <row r="2875" spans="1:11">
      <c r="A2875" t="s">
        <v>498</v>
      </c>
      <c r="B2875" s="2">
        <v>1363.4536000000001</v>
      </c>
      <c r="C2875" t="s">
        <v>466</v>
      </c>
      <c r="D2875" t="s">
        <v>451</v>
      </c>
      <c r="E2875" t="s">
        <v>431</v>
      </c>
      <c r="F2875" t="s">
        <v>381</v>
      </c>
      <c r="G2875" t="s">
        <v>432</v>
      </c>
      <c r="H2875" t="s">
        <v>433</v>
      </c>
      <c r="I2875" t="s">
        <v>434</v>
      </c>
      <c r="J2875" t="s">
        <v>435</v>
      </c>
    </row>
    <row r="2876" spans="1:11">
      <c r="A2876" t="s">
        <v>498</v>
      </c>
      <c r="B2876" s="2">
        <v>8472045.1999999993</v>
      </c>
      <c r="C2876" t="s">
        <v>466</v>
      </c>
      <c r="D2876" t="s">
        <v>451</v>
      </c>
      <c r="E2876" t="s">
        <v>431</v>
      </c>
      <c r="F2876" t="s">
        <v>381</v>
      </c>
      <c r="G2876" t="s">
        <v>432</v>
      </c>
      <c r="H2876" t="s">
        <v>433</v>
      </c>
      <c r="I2876" t="s">
        <v>434</v>
      </c>
      <c r="J2876" t="s">
        <v>442</v>
      </c>
      <c r="K2876" t="s">
        <v>443</v>
      </c>
    </row>
    <row r="2877" spans="1:11">
      <c r="A2877" t="s">
        <v>498</v>
      </c>
      <c r="B2877" s="2">
        <v>17799132.559999999</v>
      </c>
      <c r="C2877" t="s">
        <v>466</v>
      </c>
      <c r="D2877" t="s">
        <v>451</v>
      </c>
      <c r="E2877" t="s">
        <v>431</v>
      </c>
      <c r="F2877" t="s">
        <v>381</v>
      </c>
      <c r="G2877" t="s">
        <v>432</v>
      </c>
      <c r="H2877" t="s">
        <v>433</v>
      </c>
      <c r="I2877" t="s">
        <v>434</v>
      </c>
      <c r="J2877" t="s">
        <v>442</v>
      </c>
      <c r="K2877" t="s">
        <v>444</v>
      </c>
    </row>
    <row r="2878" spans="1:11">
      <c r="A2878" t="s">
        <v>498</v>
      </c>
      <c r="B2878" s="2">
        <v>0</v>
      </c>
      <c r="C2878" t="s">
        <v>464</v>
      </c>
      <c r="D2878" t="s">
        <v>430</v>
      </c>
      <c r="E2878" t="s">
        <v>431</v>
      </c>
      <c r="F2878" t="s">
        <v>430</v>
      </c>
      <c r="G2878" t="s">
        <v>432</v>
      </c>
      <c r="H2878" t="s">
        <v>433</v>
      </c>
      <c r="I2878" t="s">
        <v>434</v>
      </c>
      <c r="J2878" t="s">
        <v>435</v>
      </c>
    </row>
    <row r="2879" spans="1:11">
      <c r="A2879" t="s">
        <v>498</v>
      </c>
      <c r="B2879" s="2">
        <v>0</v>
      </c>
      <c r="C2879" t="s">
        <v>436</v>
      </c>
      <c r="D2879" t="s">
        <v>467</v>
      </c>
      <c r="E2879" t="s">
        <v>431</v>
      </c>
      <c r="F2879" t="s">
        <v>468</v>
      </c>
      <c r="G2879" t="s">
        <v>432</v>
      </c>
      <c r="H2879" t="s">
        <v>433</v>
      </c>
      <c r="I2879" t="s">
        <v>434</v>
      </c>
      <c r="J2879" t="s">
        <v>435</v>
      </c>
    </row>
    <row r="2880" spans="1:11">
      <c r="A2880" t="s">
        <v>498</v>
      </c>
      <c r="B2880" s="2">
        <v>1647.3832</v>
      </c>
      <c r="C2880" t="s">
        <v>511</v>
      </c>
      <c r="D2880" t="s">
        <v>447</v>
      </c>
      <c r="E2880" t="s">
        <v>431</v>
      </c>
      <c r="F2880" t="s">
        <v>12</v>
      </c>
      <c r="G2880" t="s">
        <v>432</v>
      </c>
      <c r="H2880" t="s">
        <v>433</v>
      </c>
      <c r="I2880" t="s">
        <v>434</v>
      </c>
      <c r="J2880" t="s">
        <v>435</v>
      </c>
    </row>
    <row r="2881" spans="1:11">
      <c r="A2881" t="s">
        <v>498</v>
      </c>
      <c r="B2881" s="2">
        <v>10213036.439999999</v>
      </c>
      <c r="C2881" t="s">
        <v>511</v>
      </c>
      <c r="D2881" t="s">
        <v>447</v>
      </c>
      <c r="E2881" t="s">
        <v>431</v>
      </c>
      <c r="F2881" t="s">
        <v>12</v>
      </c>
      <c r="G2881" t="s">
        <v>432</v>
      </c>
      <c r="H2881" t="s">
        <v>433</v>
      </c>
      <c r="I2881" t="s">
        <v>434</v>
      </c>
      <c r="J2881" t="s">
        <v>442</v>
      </c>
      <c r="K2881" t="s">
        <v>443</v>
      </c>
    </row>
    <row r="2882" spans="1:11">
      <c r="A2882" t="s">
        <v>498</v>
      </c>
      <c r="B2882" s="2">
        <v>21508554.48</v>
      </c>
      <c r="C2882" t="s">
        <v>511</v>
      </c>
      <c r="D2882" t="s">
        <v>447</v>
      </c>
      <c r="E2882" t="s">
        <v>431</v>
      </c>
      <c r="F2882" t="s">
        <v>12</v>
      </c>
      <c r="G2882" t="s">
        <v>432</v>
      </c>
      <c r="H2882" t="s">
        <v>433</v>
      </c>
      <c r="I2882" t="s">
        <v>434</v>
      </c>
      <c r="J2882" t="s">
        <v>442</v>
      </c>
      <c r="K2882" t="s">
        <v>444</v>
      </c>
    </row>
    <row r="2883" spans="1:11">
      <c r="A2883" t="s">
        <v>498</v>
      </c>
      <c r="B2883" s="2">
        <v>35847590.799999997</v>
      </c>
      <c r="C2883" t="s">
        <v>511</v>
      </c>
      <c r="D2883" t="s">
        <v>447</v>
      </c>
      <c r="E2883" t="s">
        <v>431</v>
      </c>
      <c r="F2883" t="s">
        <v>12</v>
      </c>
      <c r="G2883" t="s">
        <v>432</v>
      </c>
      <c r="H2883" t="s">
        <v>433</v>
      </c>
      <c r="I2883" t="s">
        <v>434</v>
      </c>
      <c r="J2883" t="s">
        <v>442</v>
      </c>
      <c r="K2883" t="s">
        <v>584</v>
      </c>
    </row>
    <row r="2884" spans="1:11">
      <c r="A2884" t="s">
        <v>498</v>
      </c>
      <c r="B2884" s="2">
        <v>0</v>
      </c>
      <c r="C2884" t="s">
        <v>463</v>
      </c>
      <c r="D2884" t="s">
        <v>458</v>
      </c>
      <c r="E2884" t="s">
        <v>431</v>
      </c>
      <c r="F2884" t="s">
        <v>458</v>
      </c>
      <c r="G2884" t="s">
        <v>432</v>
      </c>
      <c r="H2884" t="s">
        <v>433</v>
      </c>
      <c r="I2884" t="s">
        <v>434</v>
      </c>
      <c r="J2884" t="s">
        <v>435</v>
      </c>
    </row>
    <row r="2885" spans="1:11">
      <c r="A2885" t="s">
        <v>498</v>
      </c>
      <c r="B2885" s="2">
        <v>2682.5432000000001</v>
      </c>
      <c r="C2885" t="s">
        <v>453</v>
      </c>
      <c r="D2885" t="s">
        <v>469</v>
      </c>
      <c r="E2885" t="s">
        <v>431</v>
      </c>
      <c r="F2885" t="s">
        <v>382</v>
      </c>
      <c r="G2885" t="s">
        <v>432</v>
      </c>
      <c r="H2885" t="s">
        <v>433</v>
      </c>
      <c r="I2885" t="s">
        <v>434</v>
      </c>
      <c r="J2885" t="s">
        <v>435</v>
      </c>
    </row>
    <row r="2886" spans="1:11">
      <c r="A2886" t="s">
        <v>498</v>
      </c>
      <c r="B2886" s="2">
        <v>17501302.239999998</v>
      </c>
      <c r="C2886" t="s">
        <v>453</v>
      </c>
      <c r="D2886" t="s">
        <v>469</v>
      </c>
      <c r="E2886" t="s">
        <v>431</v>
      </c>
      <c r="F2886" t="s">
        <v>382</v>
      </c>
      <c r="G2886" t="s">
        <v>432</v>
      </c>
      <c r="H2886" t="s">
        <v>433</v>
      </c>
      <c r="I2886" t="s">
        <v>434</v>
      </c>
      <c r="J2886" t="s">
        <v>442</v>
      </c>
      <c r="K2886" t="s">
        <v>443</v>
      </c>
    </row>
    <row r="2887" spans="1:11">
      <c r="A2887" t="s">
        <v>498</v>
      </c>
      <c r="B2887" s="2">
        <v>37969077.280000001</v>
      </c>
      <c r="C2887" t="s">
        <v>453</v>
      </c>
      <c r="D2887" t="s">
        <v>469</v>
      </c>
      <c r="E2887" t="s">
        <v>431</v>
      </c>
      <c r="F2887" t="s">
        <v>382</v>
      </c>
      <c r="G2887" t="s">
        <v>432</v>
      </c>
      <c r="H2887" t="s">
        <v>433</v>
      </c>
      <c r="I2887" t="s">
        <v>434</v>
      </c>
      <c r="J2887" t="s">
        <v>442</v>
      </c>
      <c r="K2887" t="s">
        <v>444</v>
      </c>
    </row>
    <row r="2888" spans="1:11">
      <c r="A2888" t="s">
        <v>498</v>
      </c>
      <c r="B2888" s="2">
        <v>63281844.759999998</v>
      </c>
      <c r="C2888" t="s">
        <v>453</v>
      </c>
      <c r="D2888" t="s">
        <v>469</v>
      </c>
      <c r="E2888" t="s">
        <v>431</v>
      </c>
      <c r="F2888" t="s">
        <v>382</v>
      </c>
      <c r="G2888" t="s">
        <v>432</v>
      </c>
      <c r="H2888" t="s">
        <v>433</v>
      </c>
      <c r="I2888" t="s">
        <v>434</v>
      </c>
      <c r="J2888" t="s">
        <v>442</v>
      </c>
      <c r="K2888" t="s">
        <v>584</v>
      </c>
    </row>
    <row r="2889" spans="1:11">
      <c r="A2889" t="s">
        <v>498</v>
      </c>
      <c r="B2889" s="2">
        <v>0</v>
      </c>
      <c r="C2889" t="s">
        <v>453</v>
      </c>
      <c r="D2889" t="s">
        <v>470</v>
      </c>
      <c r="E2889" t="s">
        <v>431</v>
      </c>
      <c r="F2889" t="s">
        <v>470</v>
      </c>
      <c r="G2889" t="s">
        <v>432</v>
      </c>
      <c r="H2889" t="s">
        <v>433</v>
      </c>
      <c r="I2889" t="s">
        <v>434</v>
      </c>
      <c r="J2889" t="s">
        <v>435</v>
      </c>
    </row>
    <row r="2890" spans="1:11">
      <c r="A2890" t="s">
        <v>498</v>
      </c>
      <c r="B2890" s="2">
        <v>1620.7647999999999</v>
      </c>
      <c r="C2890" t="s">
        <v>471</v>
      </c>
      <c r="D2890" t="s">
        <v>447</v>
      </c>
      <c r="E2890" t="s">
        <v>431</v>
      </c>
      <c r="F2890" t="s">
        <v>12</v>
      </c>
      <c r="G2890" t="s">
        <v>432</v>
      </c>
      <c r="H2890" t="s">
        <v>433</v>
      </c>
      <c r="I2890" t="s">
        <v>434</v>
      </c>
      <c r="J2890" t="s">
        <v>435</v>
      </c>
    </row>
    <row r="2891" spans="1:11">
      <c r="A2891" t="s">
        <v>498</v>
      </c>
      <c r="B2891" s="2">
        <v>10053769.68</v>
      </c>
      <c r="C2891" t="s">
        <v>471</v>
      </c>
      <c r="D2891" t="s">
        <v>447</v>
      </c>
      <c r="E2891" t="s">
        <v>431</v>
      </c>
      <c r="F2891" t="s">
        <v>12</v>
      </c>
      <c r="G2891" t="s">
        <v>432</v>
      </c>
      <c r="H2891" t="s">
        <v>433</v>
      </c>
      <c r="I2891" t="s">
        <v>434</v>
      </c>
      <c r="J2891" t="s">
        <v>442</v>
      </c>
      <c r="K2891" t="s">
        <v>443</v>
      </c>
    </row>
    <row r="2892" spans="1:11">
      <c r="A2892" t="s">
        <v>498</v>
      </c>
      <c r="B2892" s="2">
        <v>21145213.32</v>
      </c>
      <c r="C2892" t="s">
        <v>471</v>
      </c>
      <c r="D2892" t="s">
        <v>447</v>
      </c>
      <c r="E2892" t="s">
        <v>431</v>
      </c>
      <c r="F2892" t="s">
        <v>12</v>
      </c>
      <c r="G2892" t="s">
        <v>432</v>
      </c>
      <c r="H2892" t="s">
        <v>433</v>
      </c>
      <c r="I2892" t="s">
        <v>434</v>
      </c>
      <c r="J2892" t="s">
        <v>442</v>
      </c>
      <c r="K2892" t="s">
        <v>444</v>
      </c>
    </row>
    <row r="2893" spans="1:11">
      <c r="A2893" t="s">
        <v>498</v>
      </c>
      <c r="B2893" s="2">
        <v>35242022.200000003</v>
      </c>
      <c r="C2893" t="s">
        <v>471</v>
      </c>
      <c r="D2893" t="s">
        <v>447</v>
      </c>
      <c r="E2893" t="s">
        <v>431</v>
      </c>
      <c r="F2893" t="s">
        <v>12</v>
      </c>
      <c r="G2893" t="s">
        <v>432</v>
      </c>
      <c r="H2893" t="s">
        <v>433</v>
      </c>
      <c r="I2893" t="s">
        <v>434</v>
      </c>
      <c r="J2893" t="s">
        <v>442</v>
      </c>
      <c r="K2893" t="s">
        <v>584</v>
      </c>
    </row>
    <row r="2894" spans="1:11">
      <c r="A2894" t="s">
        <v>498</v>
      </c>
      <c r="B2894" s="2">
        <v>3219.3476000000001</v>
      </c>
      <c r="C2894" t="s">
        <v>472</v>
      </c>
      <c r="D2894" t="s">
        <v>469</v>
      </c>
      <c r="E2894" t="s">
        <v>431</v>
      </c>
      <c r="F2894" t="s">
        <v>382</v>
      </c>
      <c r="G2894" t="s">
        <v>432</v>
      </c>
      <c r="H2894" t="s">
        <v>433</v>
      </c>
      <c r="I2894" t="s">
        <v>434</v>
      </c>
      <c r="J2894" t="s">
        <v>435</v>
      </c>
    </row>
    <row r="2895" spans="1:11">
      <c r="A2895" t="s">
        <v>498</v>
      </c>
      <c r="B2895" s="2">
        <v>21017001.359999999</v>
      </c>
      <c r="C2895" t="s">
        <v>472</v>
      </c>
      <c r="D2895" t="s">
        <v>469</v>
      </c>
      <c r="E2895" t="s">
        <v>431</v>
      </c>
      <c r="F2895" t="s">
        <v>382</v>
      </c>
      <c r="G2895" t="s">
        <v>432</v>
      </c>
      <c r="H2895" t="s">
        <v>433</v>
      </c>
      <c r="I2895" t="s">
        <v>434</v>
      </c>
      <c r="J2895" t="s">
        <v>442</v>
      </c>
      <c r="K2895" t="s">
        <v>443</v>
      </c>
    </row>
    <row r="2896" spans="1:11">
      <c r="A2896" t="s">
        <v>498</v>
      </c>
      <c r="B2896" s="2">
        <v>45609445.359999999</v>
      </c>
      <c r="C2896" t="s">
        <v>472</v>
      </c>
      <c r="D2896" t="s">
        <v>469</v>
      </c>
      <c r="E2896" t="s">
        <v>431</v>
      </c>
      <c r="F2896" t="s">
        <v>382</v>
      </c>
      <c r="G2896" t="s">
        <v>432</v>
      </c>
      <c r="H2896" t="s">
        <v>433</v>
      </c>
      <c r="I2896" t="s">
        <v>434</v>
      </c>
      <c r="J2896" t="s">
        <v>442</v>
      </c>
      <c r="K2896" t="s">
        <v>444</v>
      </c>
    </row>
    <row r="2897" spans="1:11">
      <c r="A2897" t="s">
        <v>498</v>
      </c>
      <c r="B2897" s="2">
        <v>76015791.560000002</v>
      </c>
      <c r="C2897" t="s">
        <v>472</v>
      </c>
      <c r="D2897" t="s">
        <v>469</v>
      </c>
      <c r="E2897" t="s">
        <v>431</v>
      </c>
      <c r="F2897" t="s">
        <v>382</v>
      </c>
      <c r="G2897" t="s">
        <v>432</v>
      </c>
      <c r="H2897" t="s">
        <v>433</v>
      </c>
      <c r="I2897" t="s">
        <v>434</v>
      </c>
      <c r="J2897" t="s">
        <v>442</v>
      </c>
      <c r="K2897" t="s">
        <v>584</v>
      </c>
    </row>
    <row r="2898" spans="1:11">
      <c r="A2898" t="s">
        <v>498</v>
      </c>
      <c r="B2898" s="2">
        <v>0</v>
      </c>
      <c r="C2898" t="s">
        <v>436</v>
      </c>
      <c r="D2898" t="s">
        <v>473</v>
      </c>
      <c r="E2898" t="s">
        <v>431</v>
      </c>
      <c r="F2898" t="s">
        <v>474</v>
      </c>
      <c r="G2898" t="s">
        <v>432</v>
      </c>
      <c r="H2898" t="s">
        <v>433</v>
      </c>
      <c r="I2898" t="s">
        <v>434</v>
      </c>
      <c r="J2898" t="s">
        <v>435</v>
      </c>
    </row>
    <row r="2899" spans="1:11">
      <c r="A2899" t="s">
        <v>498</v>
      </c>
      <c r="B2899" s="2">
        <v>0</v>
      </c>
      <c r="C2899" t="s">
        <v>475</v>
      </c>
      <c r="D2899" t="s">
        <v>439</v>
      </c>
      <c r="E2899" t="s">
        <v>431</v>
      </c>
      <c r="F2899" t="s">
        <v>439</v>
      </c>
      <c r="G2899" t="s">
        <v>432</v>
      </c>
      <c r="H2899" t="s">
        <v>433</v>
      </c>
      <c r="I2899" t="s">
        <v>434</v>
      </c>
      <c r="J2899" t="s">
        <v>435</v>
      </c>
    </row>
    <row r="2900" spans="1:11">
      <c r="A2900" t="s">
        <v>498</v>
      </c>
      <c r="B2900" s="2">
        <v>0</v>
      </c>
      <c r="C2900" t="s">
        <v>476</v>
      </c>
      <c r="D2900" t="s">
        <v>439</v>
      </c>
      <c r="E2900" t="s">
        <v>431</v>
      </c>
      <c r="F2900" t="s">
        <v>439</v>
      </c>
      <c r="G2900" t="s">
        <v>432</v>
      </c>
      <c r="H2900" t="s">
        <v>433</v>
      </c>
      <c r="I2900" t="s">
        <v>434</v>
      </c>
      <c r="J2900" t="s">
        <v>435</v>
      </c>
    </row>
    <row r="2901" spans="1:11">
      <c r="A2901" t="s">
        <v>498</v>
      </c>
      <c r="B2901" s="2">
        <v>1619.2860000000001</v>
      </c>
      <c r="C2901" t="s">
        <v>438</v>
      </c>
      <c r="D2901" t="s">
        <v>451</v>
      </c>
      <c r="E2901" t="s">
        <v>431</v>
      </c>
      <c r="F2901" t="s">
        <v>381</v>
      </c>
      <c r="G2901" t="s">
        <v>432</v>
      </c>
      <c r="H2901" t="s">
        <v>433</v>
      </c>
      <c r="I2901" t="s">
        <v>434</v>
      </c>
      <c r="J2901" t="s">
        <v>435</v>
      </c>
    </row>
    <row r="2902" spans="1:11">
      <c r="A2902" t="s">
        <v>498</v>
      </c>
      <c r="B2902" s="2">
        <v>10052586.640000001</v>
      </c>
      <c r="C2902" t="s">
        <v>438</v>
      </c>
      <c r="D2902" t="s">
        <v>451</v>
      </c>
      <c r="E2902" t="s">
        <v>431</v>
      </c>
      <c r="F2902" t="s">
        <v>381</v>
      </c>
      <c r="G2902" t="s">
        <v>432</v>
      </c>
      <c r="H2902" t="s">
        <v>433</v>
      </c>
      <c r="I2902" t="s">
        <v>434</v>
      </c>
      <c r="J2902" t="s">
        <v>442</v>
      </c>
      <c r="K2902" t="s">
        <v>443</v>
      </c>
    </row>
    <row r="2903" spans="1:11">
      <c r="A2903" t="s">
        <v>498</v>
      </c>
      <c r="B2903" s="2">
        <v>21141368.440000001</v>
      </c>
      <c r="C2903" t="s">
        <v>438</v>
      </c>
      <c r="D2903" t="s">
        <v>451</v>
      </c>
      <c r="E2903" t="s">
        <v>431</v>
      </c>
      <c r="F2903" t="s">
        <v>381</v>
      </c>
      <c r="G2903" t="s">
        <v>432</v>
      </c>
      <c r="H2903" t="s">
        <v>433</v>
      </c>
      <c r="I2903" t="s">
        <v>434</v>
      </c>
      <c r="J2903" t="s">
        <v>442</v>
      </c>
      <c r="K2903" t="s">
        <v>444</v>
      </c>
    </row>
    <row r="2904" spans="1:11">
      <c r="A2904" t="s">
        <v>498</v>
      </c>
      <c r="B2904" s="2">
        <v>0</v>
      </c>
      <c r="C2904" t="s">
        <v>463</v>
      </c>
      <c r="D2904" t="s">
        <v>470</v>
      </c>
      <c r="E2904" t="s">
        <v>431</v>
      </c>
      <c r="F2904" t="s">
        <v>470</v>
      </c>
      <c r="G2904" t="s">
        <v>432</v>
      </c>
      <c r="H2904" t="s">
        <v>433</v>
      </c>
      <c r="I2904" t="s">
        <v>434</v>
      </c>
      <c r="J2904" t="s">
        <v>435</v>
      </c>
    </row>
    <row r="2905" spans="1:11">
      <c r="A2905" t="s">
        <v>498</v>
      </c>
      <c r="B2905" s="2">
        <v>0</v>
      </c>
      <c r="C2905" t="s">
        <v>466</v>
      </c>
      <c r="D2905" t="s">
        <v>439</v>
      </c>
      <c r="E2905" t="s">
        <v>431</v>
      </c>
      <c r="F2905" t="s">
        <v>439</v>
      </c>
      <c r="G2905" t="s">
        <v>432</v>
      </c>
      <c r="H2905" t="s">
        <v>433</v>
      </c>
      <c r="I2905" t="s">
        <v>434</v>
      </c>
      <c r="J2905" t="s">
        <v>435</v>
      </c>
    </row>
    <row r="2906" spans="1:11">
      <c r="A2906" t="s">
        <v>498</v>
      </c>
      <c r="B2906" s="2">
        <v>0</v>
      </c>
      <c r="C2906" t="s">
        <v>454</v>
      </c>
      <c r="D2906" t="s">
        <v>470</v>
      </c>
      <c r="E2906" t="s">
        <v>431</v>
      </c>
      <c r="F2906" t="s">
        <v>470</v>
      </c>
      <c r="G2906" t="s">
        <v>432</v>
      </c>
      <c r="H2906" t="s">
        <v>433</v>
      </c>
      <c r="I2906" t="s">
        <v>434</v>
      </c>
      <c r="J2906" t="s">
        <v>435</v>
      </c>
    </row>
    <row r="2907" spans="1:11">
      <c r="A2907" t="s">
        <v>498</v>
      </c>
      <c r="B2907" s="2">
        <v>1360.4960000000001</v>
      </c>
      <c r="C2907" t="s">
        <v>453</v>
      </c>
      <c r="D2907" t="s">
        <v>447</v>
      </c>
      <c r="E2907" t="s">
        <v>431</v>
      </c>
      <c r="F2907" t="s">
        <v>12</v>
      </c>
      <c r="G2907" t="s">
        <v>432</v>
      </c>
      <c r="H2907" t="s">
        <v>433</v>
      </c>
      <c r="I2907" t="s">
        <v>434</v>
      </c>
      <c r="J2907" t="s">
        <v>435</v>
      </c>
    </row>
    <row r="2908" spans="1:11">
      <c r="A2908" t="s">
        <v>498</v>
      </c>
      <c r="B2908" s="2">
        <v>8446166.1999999993</v>
      </c>
      <c r="C2908" t="s">
        <v>453</v>
      </c>
      <c r="D2908" t="s">
        <v>447</v>
      </c>
      <c r="E2908" t="s">
        <v>431</v>
      </c>
      <c r="F2908" t="s">
        <v>12</v>
      </c>
      <c r="G2908" t="s">
        <v>432</v>
      </c>
      <c r="H2908" t="s">
        <v>433</v>
      </c>
      <c r="I2908" t="s">
        <v>434</v>
      </c>
      <c r="J2908" t="s">
        <v>442</v>
      </c>
      <c r="K2908" t="s">
        <v>443</v>
      </c>
    </row>
    <row r="2909" spans="1:11">
      <c r="A2909" t="s">
        <v>498</v>
      </c>
      <c r="B2909" s="2">
        <v>17799132.559999999</v>
      </c>
      <c r="C2909" t="s">
        <v>453</v>
      </c>
      <c r="D2909" t="s">
        <v>447</v>
      </c>
      <c r="E2909" t="s">
        <v>431</v>
      </c>
      <c r="F2909" t="s">
        <v>12</v>
      </c>
      <c r="G2909" t="s">
        <v>432</v>
      </c>
      <c r="H2909" t="s">
        <v>433</v>
      </c>
      <c r="I2909" t="s">
        <v>434</v>
      </c>
      <c r="J2909" t="s">
        <v>442</v>
      </c>
      <c r="K2909" t="s">
        <v>444</v>
      </c>
    </row>
    <row r="2910" spans="1:11">
      <c r="A2910" t="s">
        <v>498</v>
      </c>
      <c r="B2910" s="2">
        <v>29665171.640000001</v>
      </c>
      <c r="C2910" t="s">
        <v>453</v>
      </c>
      <c r="D2910" t="s">
        <v>447</v>
      </c>
      <c r="E2910" t="s">
        <v>431</v>
      </c>
      <c r="F2910" t="s">
        <v>12</v>
      </c>
      <c r="G2910" t="s">
        <v>432</v>
      </c>
      <c r="H2910" t="s">
        <v>433</v>
      </c>
      <c r="I2910" t="s">
        <v>434</v>
      </c>
      <c r="J2910" t="s">
        <v>442</v>
      </c>
      <c r="K2910" t="s">
        <v>584</v>
      </c>
    </row>
    <row r="2911" spans="1:11">
      <c r="A2911" t="s">
        <v>498</v>
      </c>
      <c r="B2911" s="2">
        <v>0</v>
      </c>
      <c r="C2911" t="s">
        <v>449</v>
      </c>
      <c r="D2911" t="s">
        <v>430</v>
      </c>
      <c r="E2911" t="s">
        <v>431</v>
      </c>
      <c r="F2911" t="s">
        <v>430</v>
      </c>
      <c r="G2911" t="s">
        <v>432</v>
      </c>
      <c r="H2911" t="s">
        <v>433</v>
      </c>
      <c r="I2911" t="s">
        <v>434</v>
      </c>
      <c r="J2911" t="s">
        <v>435</v>
      </c>
    </row>
    <row r="2912" spans="1:11">
      <c r="A2912" t="s">
        <v>498</v>
      </c>
      <c r="B2912" s="2">
        <v>1767.1659999999999</v>
      </c>
      <c r="C2912" t="s">
        <v>448</v>
      </c>
      <c r="D2912" t="s">
        <v>451</v>
      </c>
      <c r="E2912" t="s">
        <v>431</v>
      </c>
      <c r="F2912" t="s">
        <v>381</v>
      </c>
      <c r="G2912" t="s">
        <v>432</v>
      </c>
      <c r="H2912" t="s">
        <v>433</v>
      </c>
      <c r="I2912" t="s">
        <v>434</v>
      </c>
      <c r="J2912" t="s">
        <v>435</v>
      </c>
    </row>
    <row r="2913" spans="1:11">
      <c r="A2913" t="s">
        <v>498</v>
      </c>
      <c r="B2913" s="2">
        <v>10967076.560000001</v>
      </c>
      <c r="C2913" t="s">
        <v>448</v>
      </c>
      <c r="D2913" t="s">
        <v>451</v>
      </c>
      <c r="E2913" t="s">
        <v>431</v>
      </c>
      <c r="F2913" t="s">
        <v>381</v>
      </c>
      <c r="G2913" t="s">
        <v>432</v>
      </c>
      <c r="H2913" t="s">
        <v>433</v>
      </c>
      <c r="I2913" t="s">
        <v>434</v>
      </c>
      <c r="J2913" t="s">
        <v>442</v>
      </c>
      <c r="K2913" t="s">
        <v>443</v>
      </c>
    </row>
    <row r="2914" spans="1:11">
      <c r="A2914" t="s">
        <v>498</v>
      </c>
      <c r="B2914" s="2">
        <v>23065139.359999999</v>
      </c>
      <c r="C2914" t="s">
        <v>448</v>
      </c>
      <c r="D2914" t="s">
        <v>451</v>
      </c>
      <c r="E2914" t="s">
        <v>431</v>
      </c>
      <c r="F2914" t="s">
        <v>381</v>
      </c>
      <c r="G2914" t="s">
        <v>432</v>
      </c>
      <c r="H2914" t="s">
        <v>433</v>
      </c>
      <c r="I2914" t="s">
        <v>434</v>
      </c>
      <c r="J2914" t="s">
        <v>442</v>
      </c>
      <c r="K2914" t="s">
        <v>444</v>
      </c>
    </row>
    <row r="2915" spans="1:11">
      <c r="A2915" t="s">
        <v>498</v>
      </c>
      <c r="B2915" s="2">
        <v>0</v>
      </c>
      <c r="C2915" t="s">
        <v>465</v>
      </c>
      <c r="D2915" t="s">
        <v>458</v>
      </c>
      <c r="E2915" t="s">
        <v>431</v>
      </c>
      <c r="F2915" t="s">
        <v>458</v>
      </c>
      <c r="G2915" t="s">
        <v>432</v>
      </c>
      <c r="H2915" t="s">
        <v>433</v>
      </c>
      <c r="I2915" t="s">
        <v>434</v>
      </c>
      <c r="J2915" t="s">
        <v>435</v>
      </c>
    </row>
    <row r="2916" spans="1:11">
      <c r="A2916" t="s">
        <v>498</v>
      </c>
      <c r="B2916" s="2">
        <v>2367.5587999999998</v>
      </c>
      <c r="C2916" t="s">
        <v>511</v>
      </c>
      <c r="D2916" t="s">
        <v>440</v>
      </c>
      <c r="E2916" t="s">
        <v>431</v>
      </c>
      <c r="F2916" t="s">
        <v>441</v>
      </c>
      <c r="G2916" t="s">
        <v>432</v>
      </c>
      <c r="H2916" t="s">
        <v>433</v>
      </c>
      <c r="I2916" t="s">
        <v>434</v>
      </c>
      <c r="J2916" t="s">
        <v>435</v>
      </c>
    </row>
    <row r="2917" spans="1:11">
      <c r="A2917" t="s">
        <v>498</v>
      </c>
      <c r="B2917" s="2">
        <v>14719087.92</v>
      </c>
      <c r="C2917" t="s">
        <v>511</v>
      </c>
      <c r="D2917" t="s">
        <v>440</v>
      </c>
      <c r="E2917" t="s">
        <v>431</v>
      </c>
      <c r="F2917" t="s">
        <v>441</v>
      </c>
      <c r="G2917" t="s">
        <v>432</v>
      </c>
      <c r="H2917" t="s">
        <v>433</v>
      </c>
      <c r="I2917" t="s">
        <v>434</v>
      </c>
      <c r="J2917" t="s">
        <v>442</v>
      </c>
      <c r="K2917" t="s">
        <v>443</v>
      </c>
    </row>
    <row r="2918" spans="1:11">
      <c r="A2918" t="s">
        <v>498</v>
      </c>
      <c r="B2918" s="2">
        <v>30964741.079999998</v>
      </c>
      <c r="C2918" t="s">
        <v>511</v>
      </c>
      <c r="D2918" t="s">
        <v>440</v>
      </c>
      <c r="E2918" t="s">
        <v>431</v>
      </c>
      <c r="F2918" t="s">
        <v>441</v>
      </c>
      <c r="G2918" t="s">
        <v>432</v>
      </c>
      <c r="H2918" t="s">
        <v>433</v>
      </c>
      <c r="I2918" t="s">
        <v>434</v>
      </c>
      <c r="J2918" t="s">
        <v>442</v>
      </c>
      <c r="K2918" t="s">
        <v>444</v>
      </c>
    </row>
    <row r="2919" spans="1:11">
      <c r="A2919" t="s">
        <v>498</v>
      </c>
      <c r="B2919" s="2">
        <v>51607901.799999997</v>
      </c>
      <c r="C2919" t="s">
        <v>511</v>
      </c>
      <c r="D2919" t="s">
        <v>440</v>
      </c>
      <c r="E2919" t="s">
        <v>431</v>
      </c>
      <c r="F2919" t="s">
        <v>441</v>
      </c>
      <c r="G2919" t="s">
        <v>432</v>
      </c>
      <c r="H2919" t="s">
        <v>433</v>
      </c>
      <c r="I2919" t="s">
        <v>434</v>
      </c>
      <c r="J2919" t="s">
        <v>442</v>
      </c>
      <c r="K2919" t="s">
        <v>584</v>
      </c>
    </row>
    <row r="2920" spans="1:11">
      <c r="A2920" t="s">
        <v>498</v>
      </c>
      <c r="B2920" s="2">
        <v>1236.2768000000001</v>
      </c>
      <c r="C2920" t="s">
        <v>477</v>
      </c>
      <c r="D2920" t="s">
        <v>451</v>
      </c>
      <c r="E2920" t="s">
        <v>431</v>
      </c>
      <c r="F2920" t="s">
        <v>381</v>
      </c>
      <c r="G2920" t="s">
        <v>432</v>
      </c>
      <c r="H2920" t="s">
        <v>433</v>
      </c>
      <c r="I2920" t="s">
        <v>434</v>
      </c>
      <c r="J2920" t="s">
        <v>435</v>
      </c>
    </row>
    <row r="2921" spans="1:11">
      <c r="A2921" t="s">
        <v>498</v>
      </c>
      <c r="B2921" s="2">
        <v>7668908.9199999999</v>
      </c>
      <c r="C2921" t="s">
        <v>477</v>
      </c>
      <c r="D2921" t="s">
        <v>451</v>
      </c>
      <c r="E2921" t="s">
        <v>431</v>
      </c>
      <c r="F2921" t="s">
        <v>381</v>
      </c>
      <c r="G2921" t="s">
        <v>432</v>
      </c>
      <c r="H2921" t="s">
        <v>433</v>
      </c>
      <c r="I2921" t="s">
        <v>434</v>
      </c>
      <c r="J2921" t="s">
        <v>442</v>
      </c>
      <c r="K2921" t="s">
        <v>443</v>
      </c>
    </row>
    <row r="2922" spans="1:11">
      <c r="A2922" t="s">
        <v>498</v>
      </c>
      <c r="B2922" s="2">
        <v>16128088.560000001</v>
      </c>
      <c r="C2922" t="s">
        <v>477</v>
      </c>
      <c r="D2922" t="s">
        <v>451</v>
      </c>
      <c r="E2922" t="s">
        <v>431</v>
      </c>
      <c r="F2922" t="s">
        <v>381</v>
      </c>
      <c r="G2922" t="s">
        <v>432</v>
      </c>
      <c r="H2922" t="s">
        <v>433</v>
      </c>
      <c r="I2922" t="s">
        <v>434</v>
      </c>
      <c r="J2922" t="s">
        <v>442</v>
      </c>
      <c r="K2922" t="s">
        <v>444</v>
      </c>
    </row>
    <row r="2923" spans="1:11">
      <c r="A2923" t="s">
        <v>498</v>
      </c>
      <c r="B2923" s="2">
        <v>0</v>
      </c>
      <c r="C2923" t="s">
        <v>448</v>
      </c>
      <c r="D2923" t="s">
        <v>430</v>
      </c>
      <c r="E2923" t="s">
        <v>431</v>
      </c>
      <c r="F2923" t="s">
        <v>430</v>
      </c>
      <c r="G2923" t="s">
        <v>432</v>
      </c>
      <c r="H2923" t="s">
        <v>433</v>
      </c>
      <c r="I2923" t="s">
        <v>434</v>
      </c>
      <c r="J2923" t="s">
        <v>435</v>
      </c>
    </row>
    <row r="2924" spans="1:11">
      <c r="A2924" t="s">
        <v>498</v>
      </c>
      <c r="B2924" s="2">
        <v>0</v>
      </c>
      <c r="C2924" t="s">
        <v>446</v>
      </c>
      <c r="D2924" t="s">
        <v>458</v>
      </c>
      <c r="E2924" t="s">
        <v>431</v>
      </c>
      <c r="F2924" t="s">
        <v>458</v>
      </c>
      <c r="G2924" t="s">
        <v>432</v>
      </c>
      <c r="H2924" t="s">
        <v>433</v>
      </c>
      <c r="I2924" t="s">
        <v>434</v>
      </c>
      <c r="J2924" t="s">
        <v>435</v>
      </c>
    </row>
    <row r="2925" spans="1:11">
      <c r="A2925" t="s">
        <v>498</v>
      </c>
      <c r="B2925" s="2">
        <v>0</v>
      </c>
      <c r="C2925" t="s">
        <v>445</v>
      </c>
      <c r="D2925" t="s">
        <v>458</v>
      </c>
      <c r="E2925" t="s">
        <v>431</v>
      </c>
      <c r="F2925" t="s">
        <v>458</v>
      </c>
      <c r="G2925" t="s">
        <v>432</v>
      </c>
      <c r="H2925" t="s">
        <v>433</v>
      </c>
      <c r="I2925" t="s">
        <v>434</v>
      </c>
      <c r="J2925" t="s">
        <v>435</v>
      </c>
    </row>
    <row r="2926" spans="1:11">
      <c r="A2926" t="s">
        <v>498</v>
      </c>
      <c r="B2926" s="2">
        <v>5.5454999999999997</v>
      </c>
      <c r="C2926" t="s">
        <v>436</v>
      </c>
      <c r="D2926" t="s">
        <v>478</v>
      </c>
      <c r="E2926" t="s">
        <v>431</v>
      </c>
      <c r="F2926" t="s">
        <v>478</v>
      </c>
      <c r="G2926" t="s">
        <v>432</v>
      </c>
      <c r="H2926" t="s">
        <v>433</v>
      </c>
      <c r="I2926" t="s">
        <v>434</v>
      </c>
      <c r="J2926" t="s">
        <v>435</v>
      </c>
    </row>
    <row r="2927" spans="1:11">
      <c r="A2927" t="s">
        <v>498</v>
      </c>
      <c r="B2927" s="2">
        <v>1396.2829999999999</v>
      </c>
      <c r="C2927" t="s">
        <v>465</v>
      </c>
      <c r="D2927" t="s">
        <v>451</v>
      </c>
      <c r="E2927" t="s">
        <v>431</v>
      </c>
      <c r="F2927" t="s">
        <v>381</v>
      </c>
      <c r="G2927" t="s">
        <v>432</v>
      </c>
      <c r="H2927" t="s">
        <v>433</v>
      </c>
      <c r="I2927" t="s">
        <v>434</v>
      </c>
      <c r="J2927" t="s">
        <v>435</v>
      </c>
    </row>
    <row r="2928" spans="1:11">
      <c r="A2928" t="s">
        <v>498</v>
      </c>
      <c r="B2928" s="2">
        <v>8661479.4800000004</v>
      </c>
      <c r="C2928" t="s">
        <v>465</v>
      </c>
      <c r="D2928" t="s">
        <v>451</v>
      </c>
      <c r="E2928" t="s">
        <v>431</v>
      </c>
      <c r="F2928" t="s">
        <v>381</v>
      </c>
      <c r="G2928" t="s">
        <v>432</v>
      </c>
      <c r="H2928" t="s">
        <v>433</v>
      </c>
      <c r="I2928" t="s">
        <v>434</v>
      </c>
      <c r="J2928" t="s">
        <v>442</v>
      </c>
      <c r="K2928" t="s">
        <v>443</v>
      </c>
    </row>
    <row r="2929" spans="1:11">
      <c r="A2929" t="s">
        <v>498</v>
      </c>
      <c r="B2929" s="2">
        <v>18215414.760000002</v>
      </c>
      <c r="C2929" t="s">
        <v>465</v>
      </c>
      <c r="D2929" t="s">
        <v>451</v>
      </c>
      <c r="E2929" t="s">
        <v>431</v>
      </c>
      <c r="F2929" t="s">
        <v>381</v>
      </c>
      <c r="G2929" t="s">
        <v>432</v>
      </c>
      <c r="H2929" t="s">
        <v>433</v>
      </c>
      <c r="I2929" t="s">
        <v>434</v>
      </c>
      <c r="J2929" t="s">
        <v>442</v>
      </c>
      <c r="K2929" t="s">
        <v>444</v>
      </c>
    </row>
    <row r="2930" spans="1:11">
      <c r="A2930" t="s">
        <v>498</v>
      </c>
      <c r="B2930" s="2">
        <v>1499.5032000000001</v>
      </c>
      <c r="C2930" t="s">
        <v>479</v>
      </c>
      <c r="D2930" t="s">
        <v>447</v>
      </c>
      <c r="E2930" t="s">
        <v>431</v>
      </c>
      <c r="F2930" t="s">
        <v>12</v>
      </c>
      <c r="G2930" t="s">
        <v>432</v>
      </c>
      <c r="H2930" t="s">
        <v>433</v>
      </c>
      <c r="I2930" t="s">
        <v>434</v>
      </c>
      <c r="J2930" t="s">
        <v>435</v>
      </c>
    </row>
    <row r="2931" spans="1:11">
      <c r="A2931" t="s">
        <v>498</v>
      </c>
      <c r="B2931" s="2">
        <v>9309193.8800000008</v>
      </c>
      <c r="C2931" t="s">
        <v>479</v>
      </c>
      <c r="D2931" t="s">
        <v>447</v>
      </c>
      <c r="E2931" t="s">
        <v>431</v>
      </c>
      <c r="F2931" t="s">
        <v>12</v>
      </c>
      <c r="G2931" t="s">
        <v>432</v>
      </c>
      <c r="H2931" t="s">
        <v>433</v>
      </c>
      <c r="I2931" t="s">
        <v>434</v>
      </c>
      <c r="J2931" t="s">
        <v>442</v>
      </c>
      <c r="K2931" t="s">
        <v>443</v>
      </c>
    </row>
    <row r="2932" spans="1:11">
      <c r="A2932" t="s">
        <v>498</v>
      </c>
      <c r="B2932" s="2">
        <v>19617760.800000001</v>
      </c>
      <c r="C2932" t="s">
        <v>479</v>
      </c>
      <c r="D2932" t="s">
        <v>447</v>
      </c>
      <c r="E2932" t="s">
        <v>431</v>
      </c>
      <c r="F2932" t="s">
        <v>12</v>
      </c>
      <c r="G2932" t="s">
        <v>432</v>
      </c>
      <c r="H2932" t="s">
        <v>433</v>
      </c>
      <c r="I2932" t="s">
        <v>434</v>
      </c>
      <c r="J2932" t="s">
        <v>442</v>
      </c>
      <c r="K2932" t="s">
        <v>444</v>
      </c>
    </row>
    <row r="2933" spans="1:11">
      <c r="A2933" t="s">
        <v>498</v>
      </c>
      <c r="B2933" s="2">
        <v>32696268</v>
      </c>
      <c r="C2933" t="s">
        <v>479</v>
      </c>
      <c r="D2933" t="s">
        <v>447</v>
      </c>
      <c r="E2933" t="s">
        <v>431</v>
      </c>
      <c r="F2933" t="s">
        <v>12</v>
      </c>
      <c r="G2933" t="s">
        <v>432</v>
      </c>
      <c r="H2933" t="s">
        <v>433</v>
      </c>
      <c r="I2933" t="s">
        <v>434</v>
      </c>
      <c r="J2933" t="s">
        <v>442</v>
      </c>
      <c r="K2933" t="s">
        <v>584</v>
      </c>
    </row>
    <row r="2934" spans="1:11">
      <c r="A2934" t="s">
        <v>498</v>
      </c>
      <c r="B2934" s="2">
        <v>0</v>
      </c>
      <c r="C2934" t="s">
        <v>479</v>
      </c>
      <c r="D2934" t="s">
        <v>458</v>
      </c>
      <c r="E2934" t="s">
        <v>431</v>
      </c>
      <c r="F2934" t="s">
        <v>458</v>
      </c>
      <c r="G2934" t="s">
        <v>432</v>
      </c>
      <c r="H2934" t="s">
        <v>433</v>
      </c>
      <c r="I2934" t="s">
        <v>434</v>
      </c>
      <c r="J2934" t="s">
        <v>435</v>
      </c>
    </row>
    <row r="2935" spans="1:11">
      <c r="A2935" t="s">
        <v>498</v>
      </c>
      <c r="B2935" s="2">
        <v>2156.0904</v>
      </c>
      <c r="C2935" t="s">
        <v>429</v>
      </c>
      <c r="D2935" t="s">
        <v>440</v>
      </c>
      <c r="E2935" t="s">
        <v>431</v>
      </c>
      <c r="F2935" t="s">
        <v>441</v>
      </c>
      <c r="G2935" t="s">
        <v>432</v>
      </c>
      <c r="H2935" t="s">
        <v>433</v>
      </c>
      <c r="I2935" t="s">
        <v>434</v>
      </c>
      <c r="J2935" t="s">
        <v>435</v>
      </c>
    </row>
    <row r="2936" spans="1:11">
      <c r="A2936" t="s">
        <v>498</v>
      </c>
      <c r="B2936" s="2">
        <v>13404730.48</v>
      </c>
      <c r="C2936" t="s">
        <v>429</v>
      </c>
      <c r="D2936" t="s">
        <v>440</v>
      </c>
      <c r="E2936" t="s">
        <v>431</v>
      </c>
      <c r="F2936" t="s">
        <v>441</v>
      </c>
      <c r="G2936" t="s">
        <v>432</v>
      </c>
      <c r="H2936" t="s">
        <v>433</v>
      </c>
      <c r="I2936" t="s">
        <v>434</v>
      </c>
      <c r="J2936" t="s">
        <v>442</v>
      </c>
      <c r="K2936" t="s">
        <v>443</v>
      </c>
    </row>
    <row r="2937" spans="1:11">
      <c r="A2937" t="s">
        <v>498</v>
      </c>
      <c r="B2937" s="2">
        <v>28178977.640000001</v>
      </c>
      <c r="C2937" t="s">
        <v>429</v>
      </c>
      <c r="D2937" t="s">
        <v>440</v>
      </c>
      <c r="E2937" t="s">
        <v>431</v>
      </c>
      <c r="F2937" t="s">
        <v>441</v>
      </c>
      <c r="G2937" t="s">
        <v>432</v>
      </c>
      <c r="H2937" t="s">
        <v>433</v>
      </c>
      <c r="I2937" t="s">
        <v>434</v>
      </c>
      <c r="J2937" t="s">
        <v>442</v>
      </c>
      <c r="K2937" t="s">
        <v>444</v>
      </c>
    </row>
    <row r="2938" spans="1:11">
      <c r="A2938" t="s">
        <v>498</v>
      </c>
      <c r="B2938" s="2">
        <v>46965061.32</v>
      </c>
      <c r="C2938" t="s">
        <v>429</v>
      </c>
      <c r="D2938" t="s">
        <v>440</v>
      </c>
      <c r="E2938" t="s">
        <v>431</v>
      </c>
      <c r="F2938" t="s">
        <v>441</v>
      </c>
      <c r="G2938" t="s">
        <v>432</v>
      </c>
      <c r="H2938" t="s">
        <v>433</v>
      </c>
      <c r="I2938" t="s">
        <v>434</v>
      </c>
      <c r="J2938" t="s">
        <v>442</v>
      </c>
      <c r="K2938" t="s">
        <v>584</v>
      </c>
    </row>
    <row r="2939" spans="1:11">
      <c r="A2939" t="s">
        <v>498</v>
      </c>
      <c r="B2939" s="2">
        <v>0</v>
      </c>
      <c r="C2939" t="s">
        <v>454</v>
      </c>
      <c r="D2939" t="s">
        <v>458</v>
      </c>
      <c r="E2939" t="s">
        <v>431</v>
      </c>
      <c r="F2939" t="s">
        <v>458</v>
      </c>
      <c r="G2939" t="s">
        <v>432</v>
      </c>
      <c r="H2939" t="s">
        <v>433</v>
      </c>
      <c r="I2939" t="s">
        <v>434</v>
      </c>
      <c r="J2939" t="s">
        <v>435</v>
      </c>
    </row>
    <row r="2940" spans="1:11">
      <c r="A2940" t="s">
        <v>498</v>
      </c>
      <c r="B2940" s="2">
        <v>1450.7028</v>
      </c>
      <c r="C2940" t="s">
        <v>476</v>
      </c>
      <c r="D2940" t="s">
        <v>451</v>
      </c>
      <c r="E2940" t="s">
        <v>431</v>
      </c>
      <c r="F2940" t="s">
        <v>381</v>
      </c>
      <c r="G2940" t="s">
        <v>432</v>
      </c>
      <c r="H2940" t="s">
        <v>433</v>
      </c>
      <c r="I2940" t="s">
        <v>434</v>
      </c>
      <c r="J2940" t="s">
        <v>435</v>
      </c>
    </row>
    <row r="2941" spans="1:11">
      <c r="A2941" t="s">
        <v>498</v>
      </c>
      <c r="B2941" s="2">
        <v>8938458.7200000007</v>
      </c>
      <c r="C2941" t="s">
        <v>476</v>
      </c>
      <c r="D2941" t="s">
        <v>451</v>
      </c>
      <c r="E2941" t="s">
        <v>431</v>
      </c>
      <c r="F2941" t="s">
        <v>381</v>
      </c>
      <c r="G2941" t="s">
        <v>432</v>
      </c>
      <c r="H2941" t="s">
        <v>433</v>
      </c>
      <c r="I2941" t="s">
        <v>434</v>
      </c>
      <c r="J2941" t="s">
        <v>442</v>
      </c>
      <c r="K2941" t="s">
        <v>443</v>
      </c>
    </row>
    <row r="2942" spans="1:11">
      <c r="A2942" t="s">
        <v>498</v>
      </c>
      <c r="B2942" s="2">
        <v>18848489.039999999</v>
      </c>
      <c r="C2942" t="s">
        <v>476</v>
      </c>
      <c r="D2942" t="s">
        <v>451</v>
      </c>
      <c r="E2942" t="s">
        <v>431</v>
      </c>
      <c r="F2942" t="s">
        <v>381</v>
      </c>
      <c r="G2942" t="s">
        <v>432</v>
      </c>
      <c r="H2942" t="s">
        <v>433</v>
      </c>
      <c r="I2942" t="s">
        <v>434</v>
      </c>
      <c r="J2942" t="s">
        <v>442</v>
      </c>
      <c r="K2942" t="s">
        <v>444</v>
      </c>
    </row>
    <row r="2943" spans="1:11">
      <c r="A2943" t="s">
        <v>498</v>
      </c>
      <c r="B2943" s="2">
        <v>0</v>
      </c>
      <c r="C2943" t="s">
        <v>464</v>
      </c>
      <c r="D2943" t="s">
        <v>458</v>
      </c>
      <c r="E2943" t="s">
        <v>431</v>
      </c>
      <c r="F2943" t="s">
        <v>458</v>
      </c>
      <c r="G2943" t="s">
        <v>432</v>
      </c>
      <c r="H2943" t="s">
        <v>433</v>
      </c>
      <c r="I2943" t="s">
        <v>434</v>
      </c>
      <c r="J2943" t="s">
        <v>435</v>
      </c>
    </row>
    <row r="2944" spans="1:11">
      <c r="A2944" t="s">
        <v>498</v>
      </c>
      <c r="B2944" s="2">
        <v>2528.748</v>
      </c>
      <c r="C2944" t="s">
        <v>455</v>
      </c>
      <c r="D2944" t="s">
        <v>447</v>
      </c>
      <c r="E2944" t="s">
        <v>431</v>
      </c>
      <c r="F2944" t="s">
        <v>12</v>
      </c>
      <c r="G2944" t="s">
        <v>432</v>
      </c>
      <c r="H2944" t="s">
        <v>433</v>
      </c>
      <c r="I2944" t="s">
        <v>434</v>
      </c>
      <c r="J2944" t="s">
        <v>435</v>
      </c>
    </row>
    <row r="2945" spans="1:11">
      <c r="A2945" t="s">
        <v>498</v>
      </c>
      <c r="B2945" s="2">
        <v>15676315.16</v>
      </c>
      <c r="C2945" t="s">
        <v>455</v>
      </c>
      <c r="D2945" t="s">
        <v>447</v>
      </c>
      <c r="E2945" t="s">
        <v>431</v>
      </c>
      <c r="F2945" t="s">
        <v>12</v>
      </c>
      <c r="G2945" t="s">
        <v>432</v>
      </c>
      <c r="H2945" t="s">
        <v>433</v>
      </c>
      <c r="I2945" t="s">
        <v>434</v>
      </c>
      <c r="J2945" t="s">
        <v>442</v>
      </c>
      <c r="K2945" t="s">
        <v>443</v>
      </c>
    </row>
    <row r="2946" spans="1:11">
      <c r="A2946" t="s">
        <v>498</v>
      </c>
      <c r="B2946" s="2">
        <v>33013914.239999998</v>
      </c>
      <c r="C2946" t="s">
        <v>455</v>
      </c>
      <c r="D2946" t="s">
        <v>447</v>
      </c>
      <c r="E2946" t="s">
        <v>431</v>
      </c>
      <c r="F2946" t="s">
        <v>12</v>
      </c>
      <c r="G2946" t="s">
        <v>432</v>
      </c>
      <c r="H2946" t="s">
        <v>433</v>
      </c>
      <c r="I2946" t="s">
        <v>434</v>
      </c>
      <c r="J2946" t="s">
        <v>442</v>
      </c>
      <c r="K2946" t="s">
        <v>444</v>
      </c>
    </row>
    <row r="2947" spans="1:11">
      <c r="A2947" t="s">
        <v>498</v>
      </c>
      <c r="B2947" s="2">
        <v>55023190.399999999</v>
      </c>
      <c r="C2947" t="s">
        <v>455</v>
      </c>
      <c r="D2947" t="s">
        <v>447</v>
      </c>
      <c r="E2947" t="s">
        <v>431</v>
      </c>
      <c r="F2947" t="s">
        <v>12</v>
      </c>
      <c r="G2947" t="s">
        <v>432</v>
      </c>
      <c r="H2947" t="s">
        <v>433</v>
      </c>
      <c r="I2947" t="s">
        <v>434</v>
      </c>
      <c r="J2947" t="s">
        <v>442</v>
      </c>
      <c r="K2947" t="s">
        <v>584</v>
      </c>
    </row>
    <row r="2948" spans="1:11">
      <c r="A2948" t="s">
        <v>498</v>
      </c>
      <c r="B2948" s="2">
        <v>0</v>
      </c>
      <c r="C2948" t="s">
        <v>471</v>
      </c>
      <c r="D2948" t="s">
        <v>430</v>
      </c>
      <c r="E2948" t="s">
        <v>431</v>
      </c>
      <c r="F2948" t="s">
        <v>430</v>
      </c>
      <c r="G2948" t="s">
        <v>432</v>
      </c>
      <c r="H2948" t="s">
        <v>433</v>
      </c>
      <c r="I2948" t="s">
        <v>434</v>
      </c>
      <c r="J2948" t="s">
        <v>435</v>
      </c>
    </row>
    <row r="2949" spans="1:11">
      <c r="A2949" t="s">
        <v>498</v>
      </c>
      <c r="B2949" s="2">
        <v>0</v>
      </c>
      <c r="C2949" t="s">
        <v>477</v>
      </c>
      <c r="D2949" t="s">
        <v>458</v>
      </c>
      <c r="E2949" t="s">
        <v>431</v>
      </c>
      <c r="F2949" t="s">
        <v>458</v>
      </c>
      <c r="G2949" t="s">
        <v>432</v>
      </c>
      <c r="H2949" t="s">
        <v>433</v>
      </c>
      <c r="I2949" t="s">
        <v>434</v>
      </c>
      <c r="J2949" t="s">
        <v>435</v>
      </c>
    </row>
    <row r="2950" spans="1:11">
      <c r="A2950" t="s">
        <v>498</v>
      </c>
      <c r="B2950" s="2">
        <v>3634.8904000000002</v>
      </c>
      <c r="C2950" t="s">
        <v>455</v>
      </c>
      <c r="D2950" t="s">
        <v>440</v>
      </c>
      <c r="E2950" t="s">
        <v>431</v>
      </c>
      <c r="F2950" t="s">
        <v>441</v>
      </c>
      <c r="G2950" t="s">
        <v>432</v>
      </c>
      <c r="H2950" t="s">
        <v>433</v>
      </c>
      <c r="I2950" t="s">
        <v>434</v>
      </c>
      <c r="J2950" t="s">
        <v>435</v>
      </c>
    </row>
    <row r="2951" spans="1:11">
      <c r="A2951" t="s">
        <v>498</v>
      </c>
      <c r="B2951" s="2">
        <v>22595028.84</v>
      </c>
      <c r="C2951" t="s">
        <v>455</v>
      </c>
      <c r="D2951" t="s">
        <v>440</v>
      </c>
      <c r="E2951" t="s">
        <v>431</v>
      </c>
      <c r="F2951" t="s">
        <v>441</v>
      </c>
      <c r="G2951" t="s">
        <v>432</v>
      </c>
      <c r="H2951" t="s">
        <v>433</v>
      </c>
      <c r="I2951" t="s">
        <v>434</v>
      </c>
      <c r="J2951" t="s">
        <v>442</v>
      </c>
      <c r="K2951" t="s">
        <v>443</v>
      </c>
    </row>
    <row r="2952" spans="1:11">
      <c r="A2952" t="s">
        <v>498</v>
      </c>
      <c r="B2952" s="2">
        <v>47498464.479999997</v>
      </c>
      <c r="C2952" t="s">
        <v>455</v>
      </c>
      <c r="D2952" t="s">
        <v>440</v>
      </c>
      <c r="E2952" t="s">
        <v>431</v>
      </c>
      <c r="F2952" t="s">
        <v>441</v>
      </c>
      <c r="G2952" t="s">
        <v>432</v>
      </c>
      <c r="H2952" t="s">
        <v>433</v>
      </c>
      <c r="I2952" t="s">
        <v>434</v>
      </c>
      <c r="J2952" t="s">
        <v>442</v>
      </c>
      <c r="K2952" t="s">
        <v>444</v>
      </c>
    </row>
    <row r="2953" spans="1:11">
      <c r="A2953" t="s">
        <v>498</v>
      </c>
      <c r="B2953" s="2">
        <v>79164156.760000005</v>
      </c>
      <c r="C2953" t="s">
        <v>455</v>
      </c>
      <c r="D2953" t="s">
        <v>440</v>
      </c>
      <c r="E2953" t="s">
        <v>431</v>
      </c>
      <c r="F2953" t="s">
        <v>441</v>
      </c>
      <c r="G2953" t="s">
        <v>432</v>
      </c>
      <c r="H2953" t="s">
        <v>433</v>
      </c>
      <c r="I2953" t="s">
        <v>434</v>
      </c>
      <c r="J2953" t="s">
        <v>442</v>
      </c>
      <c r="K2953" t="s">
        <v>584</v>
      </c>
    </row>
    <row r="2954" spans="1:11">
      <c r="A2954" t="s">
        <v>498</v>
      </c>
      <c r="B2954" s="2">
        <v>1629.6376</v>
      </c>
      <c r="C2954" t="s">
        <v>445</v>
      </c>
      <c r="D2954" t="s">
        <v>447</v>
      </c>
      <c r="E2954" t="s">
        <v>431</v>
      </c>
      <c r="F2954" t="s">
        <v>12</v>
      </c>
      <c r="G2954" t="s">
        <v>432</v>
      </c>
      <c r="H2954" t="s">
        <v>433</v>
      </c>
      <c r="I2954" t="s">
        <v>434</v>
      </c>
      <c r="J2954" t="s">
        <v>435</v>
      </c>
    </row>
    <row r="2955" spans="1:11">
      <c r="A2955" t="s">
        <v>498</v>
      </c>
      <c r="B2955" s="2">
        <v>10117358.08</v>
      </c>
      <c r="C2955" t="s">
        <v>445</v>
      </c>
      <c r="D2955" t="s">
        <v>447</v>
      </c>
      <c r="E2955" t="s">
        <v>431</v>
      </c>
      <c r="F2955" t="s">
        <v>12</v>
      </c>
      <c r="G2955" t="s">
        <v>432</v>
      </c>
      <c r="H2955" t="s">
        <v>433</v>
      </c>
      <c r="I2955" t="s">
        <v>434</v>
      </c>
      <c r="J2955" t="s">
        <v>442</v>
      </c>
      <c r="K2955" t="s">
        <v>443</v>
      </c>
    </row>
    <row r="2956" spans="1:11">
      <c r="A2956" t="s">
        <v>498</v>
      </c>
      <c r="B2956" s="2">
        <v>21296790.32</v>
      </c>
      <c r="C2956" t="s">
        <v>445</v>
      </c>
      <c r="D2956" t="s">
        <v>447</v>
      </c>
      <c r="E2956" t="s">
        <v>431</v>
      </c>
      <c r="F2956" t="s">
        <v>12</v>
      </c>
      <c r="G2956" t="s">
        <v>432</v>
      </c>
      <c r="H2956" t="s">
        <v>433</v>
      </c>
      <c r="I2956" t="s">
        <v>434</v>
      </c>
      <c r="J2956" t="s">
        <v>442</v>
      </c>
      <c r="K2956" t="s">
        <v>444</v>
      </c>
    </row>
    <row r="2957" spans="1:11">
      <c r="A2957" t="s">
        <v>498</v>
      </c>
      <c r="B2957" s="2">
        <v>35494601.240000002</v>
      </c>
      <c r="C2957" t="s">
        <v>445</v>
      </c>
      <c r="D2957" t="s">
        <v>447</v>
      </c>
      <c r="E2957" t="s">
        <v>431</v>
      </c>
      <c r="F2957" t="s">
        <v>12</v>
      </c>
      <c r="G2957" t="s">
        <v>432</v>
      </c>
      <c r="H2957" t="s">
        <v>433</v>
      </c>
      <c r="I2957" t="s">
        <v>434</v>
      </c>
      <c r="J2957" t="s">
        <v>442</v>
      </c>
      <c r="K2957" t="s">
        <v>584</v>
      </c>
    </row>
    <row r="2958" spans="1:11">
      <c r="A2958" t="s">
        <v>498</v>
      </c>
      <c r="B2958" s="2">
        <v>0</v>
      </c>
      <c r="C2958" t="s">
        <v>465</v>
      </c>
      <c r="D2958" t="s">
        <v>439</v>
      </c>
      <c r="E2958" t="s">
        <v>431</v>
      </c>
      <c r="F2958" t="s">
        <v>439</v>
      </c>
      <c r="G2958" t="s">
        <v>432</v>
      </c>
      <c r="H2958" t="s">
        <v>433</v>
      </c>
      <c r="I2958" t="s">
        <v>434</v>
      </c>
      <c r="J2958" t="s">
        <v>435</v>
      </c>
    </row>
    <row r="2959" spans="1:11">
      <c r="A2959" t="s">
        <v>498</v>
      </c>
      <c r="B2959" s="2">
        <v>1434.4359999999999</v>
      </c>
      <c r="C2959" t="s">
        <v>480</v>
      </c>
      <c r="D2959" t="s">
        <v>451</v>
      </c>
      <c r="E2959" t="s">
        <v>431</v>
      </c>
      <c r="F2959" t="s">
        <v>381</v>
      </c>
      <c r="G2959" t="s">
        <v>432</v>
      </c>
      <c r="H2959" t="s">
        <v>433</v>
      </c>
      <c r="I2959" t="s">
        <v>434</v>
      </c>
      <c r="J2959" t="s">
        <v>435</v>
      </c>
    </row>
    <row r="2960" spans="1:11">
      <c r="A2960" t="s">
        <v>498</v>
      </c>
      <c r="B2960" s="2">
        <v>8912579.7200000007</v>
      </c>
      <c r="C2960" t="s">
        <v>480</v>
      </c>
      <c r="D2960" t="s">
        <v>451</v>
      </c>
      <c r="E2960" t="s">
        <v>431</v>
      </c>
      <c r="F2960" t="s">
        <v>381</v>
      </c>
      <c r="G2960" t="s">
        <v>432</v>
      </c>
      <c r="H2960" t="s">
        <v>433</v>
      </c>
      <c r="I2960" t="s">
        <v>434</v>
      </c>
      <c r="J2960" t="s">
        <v>442</v>
      </c>
      <c r="K2960" t="s">
        <v>443</v>
      </c>
    </row>
    <row r="2961" spans="1:11">
      <c r="A2961" t="s">
        <v>498</v>
      </c>
      <c r="B2961" s="2">
        <v>18731959.600000001</v>
      </c>
      <c r="C2961" t="s">
        <v>480</v>
      </c>
      <c r="D2961" t="s">
        <v>451</v>
      </c>
      <c r="E2961" t="s">
        <v>431</v>
      </c>
      <c r="F2961" t="s">
        <v>381</v>
      </c>
      <c r="G2961" t="s">
        <v>432</v>
      </c>
      <c r="H2961" t="s">
        <v>433</v>
      </c>
      <c r="I2961" t="s">
        <v>434</v>
      </c>
      <c r="J2961" t="s">
        <v>442</v>
      </c>
      <c r="K2961" t="s">
        <v>444</v>
      </c>
    </row>
    <row r="2962" spans="1:11">
      <c r="A2962" t="s">
        <v>498</v>
      </c>
      <c r="B2962" s="2">
        <v>0</v>
      </c>
      <c r="C2962" t="s">
        <v>50</v>
      </c>
      <c r="D2962" t="s">
        <v>470</v>
      </c>
      <c r="E2962" t="s">
        <v>431</v>
      </c>
      <c r="F2962" t="s">
        <v>470</v>
      </c>
      <c r="G2962" t="s">
        <v>432</v>
      </c>
      <c r="H2962" t="s">
        <v>433</v>
      </c>
      <c r="I2962" t="s">
        <v>434</v>
      </c>
      <c r="J2962" t="s">
        <v>435</v>
      </c>
    </row>
    <row r="2963" spans="1:11">
      <c r="A2963" t="s">
        <v>498</v>
      </c>
      <c r="B2963" s="2">
        <v>2268.4792000000002</v>
      </c>
      <c r="C2963" t="s">
        <v>463</v>
      </c>
      <c r="D2963" t="s">
        <v>440</v>
      </c>
      <c r="E2963" t="s">
        <v>431</v>
      </c>
      <c r="F2963" t="s">
        <v>441</v>
      </c>
      <c r="G2963" t="s">
        <v>432</v>
      </c>
      <c r="H2963" t="s">
        <v>433</v>
      </c>
      <c r="I2963" t="s">
        <v>434</v>
      </c>
      <c r="J2963" t="s">
        <v>435</v>
      </c>
    </row>
    <row r="2964" spans="1:11">
      <c r="A2964" t="s">
        <v>498</v>
      </c>
      <c r="B2964" s="2">
        <v>14099174.960000001</v>
      </c>
      <c r="C2964" t="s">
        <v>463</v>
      </c>
      <c r="D2964" t="s">
        <v>440</v>
      </c>
      <c r="E2964" t="s">
        <v>431</v>
      </c>
      <c r="F2964" t="s">
        <v>441</v>
      </c>
      <c r="G2964" t="s">
        <v>432</v>
      </c>
      <c r="H2964" t="s">
        <v>433</v>
      </c>
      <c r="I2964" t="s">
        <v>434</v>
      </c>
      <c r="J2964" t="s">
        <v>442</v>
      </c>
      <c r="K2964" t="s">
        <v>443</v>
      </c>
    </row>
    <row r="2965" spans="1:11">
      <c r="A2965" t="s">
        <v>498</v>
      </c>
      <c r="B2965" s="2">
        <v>29660735.239999998</v>
      </c>
      <c r="C2965" t="s">
        <v>463</v>
      </c>
      <c r="D2965" t="s">
        <v>440</v>
      </c>
      <c r="E2965" t="s">
        <v>431</v>
      </c>
      <c r="F2965" t="s">
        <v>441</v>
      </c>
      <c r="G2965" t="s">
        <v>432</v>
      </c>
      <c r="H2965" t="s">
        <v>433</v>
      </c>
      <c r="I2965" t="s">
        <v>434</v>
      </c>
      <c r="J2965" t="s">
        <v>442</v>
      </c>
      <c r="K2965" t="s">
        <v>444</v>
      </c>
    </row>
    <row r="2966" spans="1:11">
      <c r="A2966" t="s">
        <v>498</v>
      </c>
      <c r="B2966" s="2">
        <v>49396652.159999996</v>
      </c>
      <c r="C2966" t="s">
        <v>463</v>
      </c>
      <c r="D2966" t="s">
        <v>440</v>
      </c>
      <c r="E2966" t="s">
        <v>431</v>
      </c>
      <c r="F2966" t="s">
        <v>441</v>
      </c>
      <c r="G2966" t="s">
        <v>432</v>
      </c>
      <c r="H2966" t="s">
        <v>433</v>
      </c>
      <c r="I2966" t="s">
        <v>434</v>
      </c>
      <c r="J2966" t="s">
        <v>442</v>
      </c>
      <c r="K2966" t="s">
        <v>584</v>
      </c>
    </row>
    <row r="2967" spans="1:11">
      <c r="A2967" t="s">
        <v>498</v>
      </c>
      <c r="B2967" s="2">
        <v>0</v>
      </c>
      <c r="C2967" t="s">
        <v>463</v>
      </c>
      <c r="D2967" t="s">
        <v>439</v>
      </c>
      <c r="E2967" t="s">
        <v>431</v>
      </c>
      <c r="F2967" t="s">
        <v>439</v>
      </c>
      <c r="G2967" t="s">
        <v>432</v>
      </c>
      <c r="H2967" t="s">
        <v>433</v>
      </c>
      <c r="I2967" t="s">
        <v>434</v>
      </c>
      <c r="J2967" t="s">
        <v>435</v>
      </c>
    </row>
    <row r="2968" spans="1:11">
      <c r="A2968" t="s">
        <v>498</v>
      </c>
      <c r="B2968" s="2">
        <v>0</v>
      </c>
      <c r="C2968" t="s">
        <v>477</v>
      </c>
      <c r="D2968" t="s">
        <v>439</v>
      </c>
      <c r="E2968" t="s">
        <v>431</v>
      </c>
      <c r="F2968" t="s">
        <v>439</v>
      </c>
      <c r="G2968" t="s">
        <v>432</v>
      </c>
      <c r="H2968" t="s">
        <v>433</v>
      </c>
      <c r="I2968" t="s">
        <v>434</v>
      </c>
      <c r="J2968" t="s">
        <v>435</v>
      </c>
    </row>
    <row r="2969" spans="1:11">
      <c r="A2969" t="s">
        <v>498</v>
      </c>
      <c r="B2969" s="2">
        <v>1422.3098</v>
      </c>
      <c r="C2969" t="s">
        <v>463</v>
      </c>
      <c r="D2969" t="s">
        <v>451</v>
      </c>
      <c r="E2969" t="s">
        <v>431</v>
      </c>
      <c r="F2969" t="s">
        <v>381</v>
      </c>
      <c r="G2969" t="s">
        <v>432</v>
      </c>
      <c r="H2969" t="s">
        <v>433</v>
      </c>
      <c r="I2969" t="s">
        <v>434</v>
      </c>
      <c r="J2969" t="s">
        <v>435</v>
      </c>
    </row>
    <row r="2970" spans="1:11">
      <c r="A2970" t="s">
        <v>498</v>
      </c>
      <c r="B2970" s="2">
        <v>8281723.6399999997</v>
      </c>
      <c r="C2970" t="s">
        <v>463</v>
      </c>
      <c r="D2970" t="s">
        <v>451</v>
      </c>
      <c r="E2970" t="s">
        <v>431</v>
      </c>
      <c r="F2970" t="s">
        <v>381</v>
      </c>
      <c r="G2970" t="s">
        <v>432</v>
      </c>
      <c r="H2970" t="s">
        <v>433</v>
      </c>
      <c r="I2970" t="s">
        <v>434</v>
      </c>
      <c r="J2970" t="s">
        <v>442</v>
      </c>
      <c r="K2970" t="s">
        <v>443</v>
      </c>
    </row>
    <row r="2971" spans="1:11">
      <c r="A2971" t="s">
        <v>498</v>
      </c>
      <c r="B2971" s="2">
        <v>17451910.32</v>
      </c>
      <c r="C2971" t="s">
        <v>463</v>
      </c>
      <c r="D2971" t="s">
        <v>451</v>
      </c>
      <c r="E2971" t="s">
        <v>431</v>
      </c>
      <c r="F2971" t="s">
        <v>381</v>
      </c>
      <c r="G2971" t="s">
        <v>432</v>
      </c>
      <c r="H2971" t="s">
        <v>433</v>
      </c>
      <c r="I2971" t="s">
        <v>434</v>
      </c>
      <c r="J2971" t="s">
        <v>442</v>
      </c>
      <c r="K2971" t="s">
        <v>444</v>
      </c>
    </row>
    <row r="2972" spans="1:11">
      <c r="A2972" t="s">
        <v>498</v>
      </c>
      <c r="B2972" s="2">
        <v>1700.62</v>
      </c>
      <c r="C2972" t="s">
        <v>481</v>
      </c>
      <c r="D2972" t="s">
        <v>447</v>
      </c>
      <c r="E2972" t="s">
        <v>431</v>
      </c>
      <c r="F2972" t="s">
        <v>12</v>
      </c>
      <c r="G2972" t="s">
        <v>432</v>
      </c>
      <c r="H2972" t="s">
        <v>433</v>
      </c>
      <c r="I2972" t="s">
        <v>434</v>
      </c>
      <c r="J2972" t="s">
        <v>435</v>
      </c>
    </row>
    <row r="2973" spans="1:11">
      <c r="A2973" t="s">
        <v>498</v>
      </c>
      <c r="B2973" s="2">
        <v>10544731.279999999</v>
      </c>
      <c r="C2973" t="s">
        <v>481</v>
      </c>
      <c r="D2973" t="s">
        <v>447</v>
      </c>
      <c r="E2973" t="s">
        <v>431</v>
      </c>
      <c r="F2973" t="s">
        <v>12</v>
      </c>
      <c r="G2973" t="s">
        <v>432</v>
      </c>
      <c r="H2973" t="s">
        <v>433</v>
      </c>
      <c r="I2973" t="s">
        <v>434</v>
      </c>
      <c r="J2973" t="s">
        <v>442</v>
      </c>
      <c r="K2973" t="s">
        <v>443</v>
      </c>
    </row>
    <row r="2974" spans="1:11">
      <c r="A2974" t="s">
        <v>498</v>
      </c>
      <c r="B2974" s="2">
        <v>22175197.52</v>
      </c>
      <c r="C2974" t="s">
        <v>481</v>
      </c>
      <c r="D2974" t="s">
        <v>447</v>
      </c>
      <c r="E2974" t="s">
        <v>431</v>
      </c>
      <c r="F2974" t="s">
        <v>12</v>
      </c>
      <c r="G2974" t="s">
        <v>432</v>
      </c>
      <c r="H2974" t="s">
        <v>433</v>
      </c>
      <c r="I2974" t="s">
        <v>434</v>
      </c>
      <c r="J2974" t="s">
        <v>442</v>
      </c>
      <c r="K2974" t="s">
        <v>444</v>
      </c>
    </row>
    <row r="2975" spans="1:11">
      <c r="A2975" t="s">
        <v>498</v>
      </c>
      <c r="B2975" s="2">
        <v>36958613.240000002</v>
      </c>
      <c r="C2975" t="s">
        <v>481</v>
      </c>
      <c r="D2975" t="s">
        <v>447</v>
      </c>
      <c r="E2975" t="s">
        <v>431</v>
      </c>
      <c r="F2975" t="s">
        <v>12</v>
      </c>
      <c r="G2975" t="s">
        <v>432</v>
      </c>
      <c r="H2975" t="s">
        <v>433</v>
      </c>
      <c r="I2975" t="s">
        <v>434</v>
      </c>
      <c r="J2975" t="s">
        <v>442</v>
      </c>
      <c r="K2975" t="s">
        <v>584</v>
      </c>
    </row>
    <row r="2976" spans="1:11">
      <c r="A2976" t="s">
        <v>498</v>
      </c>
      <c r="B2976" s="2">
        <v>1292.4712</v>
      </c>
      <c r="C2976" t="s">
        <v>457</v>
      </c>
      <c r="D2976" t="s">
        <v>451</v>
      </c>
      <c r="E2976" t="s">
        <v>431</v>
      </c>
      <c r="F2976" t="s">
        <v>381</v>
      </c>
      <c r="G2976" t="s">
        <v>432</v>
      </c>
      <c r="H2976" t="s">
        <v>433</v>
      </c>
      <c r="I2976" t="s">
        <v>434</v>
      </c>
      <c r="J2976" t="s">
        <v>435</v>
      </c>
    </row>
    <row r="2977" spans="1:11">
      <c r="A2977" t="s">
        <v>498</v>
      </c>
      <c r="B2977" s="2">
        <v>8044672</v>
      </c>
      <c r="C2977" t="s">
        <v>457</v>
      </c>
      <c r="D2977" t="s">
        <v>451</v>
      </c>
      <c r="E2977" t="s">
        <v>431</v>
      </c>
      <c r="F2977" t="s">
        <v>381</v>
      </c>
      <c r="G2977" t="s">
        <v>432</v>
      </c>
      <c r="H2977" t="s">
        <v>433</v>
      </c>
      <c r="I2977" t="s">
        <v>434</v>
      </c>
      <c r="J2977" t="s">
        <v>442</v>
      </c>
      <c r="K2977" t="s">
        <v>443</v>
      </c>
    </row>
    <row r="2978" spans="1:11">
      <c r="A2978" t="s">
        <v>498</v>
      </c>
      <c r="B2978" s="2">
        <v>16983130.719999999</v>
      </c>
      <c r="C2978" t="s">
        <v>457</v>
      </c>
      <c r="D2978" t="s">
        <v>451</v>
      </c>
      <c r="E2978" t="s">
        <v>431</v>
      </c>
      <c r="F2978" t="s">
        <v>381</v>
      </c>
      <c r="G2978" t="s">
        <v>432</v>
      </c>
      <c r="H2978" t="s">
        <v>433</v>
      </c>
      <c r="I2978" t="s">
        <v>434</v>
      </c>
      <c r="J2978" t="s">
        <v>442</v>
      </c>
      <c r="K2978" t="s">
        <v>444</v>
      </c>
    </row>
    <row r="2979" spans="1:11">
      <c r="A2979" t="s">
        <v>498</v>
      </c>
      <c r="B2979" s="2">
        <v>0</v>
      </c>
      <c r="C2979" t="s">
        <v>436</v>
      </c>
      <c r="D2979" t="s">
        <v>482</v>
      </c>
      <c r="E2979" t="s">
        <v>431</v>
      </c>
      <c r="F2979" t="s">
        <v>483</v>
      </c>
      <c r="G2979" t="s">
        <v>432</v>
      </c>
      <c r="H2979" t="s">
        <v>433</v>
      </c>
      <c r="I2979" t="s">
        <v>434</v>
      </c>
      <c r="J2979" t="s">
        <v>435</v>
      </c>
    </row>
    <row r="2980" spans="1:11">
      <c r="A2980" t="s">
        <v>498</v>
      </c>
      <c r="B2980" s="2">
        <v>0</v>
      </c>
      <c r="C2980" t="s">
        <v>484</v>
      </c>
      <c r="D2980" t="s">
        <v>439</v>
      </c>
      <c r="E2980" t="s">
        <v>431</v>
      </c>
      <c r="F2980" t="s">
        <v>439</v>
      </c>
      <c r="G2980" t="s">
        <v>432</v>
      </c>
      <c r="H2980" t="s">
        <v>433</v>
      </c>
      <c r="I2980" t="s">
        <v>434</v>
      </c>
      <c r="J2980" t="s">
        <v>435</v>
      </c>
    </row>
    <row r="2981" spans="1:11">
      <c r="A2981" t="s">
        <v>498</v>
      </c>
      <c r="B2981" s="2">
        <v>3204.8065999999999</v>
      </c>
      <c r="C2981" t="s">
        <v>50</v>
      </c>
      <c r="D2981" t="s">
        <v>469</v>
      </c>
      <c r="E2981" t="s">
        <v>431</v>
      </c>
      <c r="F2981" t="s">
        <v>382</v>
      </c>
      <c r="G2981" t="s">
        <v>432</v>
      </c>
      <c r="H2981" t="s">
        <v>433</v>
      </c>
      <c r="I2981" t="s">
        <v>434</v>
      </c>
      <c r="J2981" t="s">
        <v>435</v>
      </c>
    </row>
    <row r="2982" spans="1:11">
      <c r="A2982" t="s">
        <v>498</v>
      </c>
      <c r="B2982" s="2">
        <v>20960659.079999998</v>
      </c>
      <c r="C2982" t="s">
        <v>50</v>
      </c>
      <c r="D2982" t="s">
        <v>469</v>
      </c>
      <c r="E2982" t="s">
        <v>431</v>
      </c>
      <c r="F2982" t="s">
        <v>382</v>
      </c>
      <c r="G2982" t="s">
        <v>432</v>
      </c>
      <c r="H2982" t="s">
        <v>433</v>
      </c>
      <c r="I2982" t="s">
        <v>434</v>
      </c>
      <c r="J2982" t="s">
        <v>442</v>
      </c>
      <c r="K2982" t="s">
        <v>443</v>
      </c>
    </row>
    <row r="2983" spans="1:11">
      <c r="A2983" t="s">
        <v>498</v>
      </c>
      <c r="B2983" s="2">
        <v>45508443.32</v>
      </c>
      <c r="C2983" t="s">
        <v>50</v>
      </c>
      <c r="D2983" t="s">
        <v>469</v>
      </c>
      <c r="E2983" t="s">
        <v>431</v>
      </c>
      <c r="F2983" t="s">
        <v>382</v>
      </c>
      <c r="G2983" t="s">
        <v>432</v>
      </c>
      <c r="H2983" t="s">
        <v>433</v>
      </c>
      <c r="I2983" t="s">
        <v>434</v>
      </c>
      <c r="J2983" t="s">
        <v>442</v>
      </c>
      <c r="K2983" t="s">
        <v>444</v>
      </c>
    </row>
    <row r="2984" spans="1:11">
      <c r="A2984" t="s">
        <v>498</v>
      </c>
      <c r="B2984" s="2">
        <v>75847356.239999995</v>
      </c>
      <c r="C2984" t="s">
        <v>50</v>
      </c>
      <c r="D2984" t="s">
        <v>469</v>
      </c>
      <c r="E2984" t="s">
        <v>431</v>
      </c>
      <c r="F2984" t="s">
        <v>382</v>
      </c>
      <c r="G2984" t="s">
        <v>432</v>
      </c>
      <c r="H2984" t="s">
        <v>433</v>
      </c>
      <c r="I2984" t="s">
        <v>434</v>
      </c>
      <c r="J2984" t="s">
        <v>442</v>
      </c>
      <c r="K2984" t="s">
        <v>584</v>
      </c>
    </row>
    <row r="2985" spans="1:11">
      <c r="A2985" t="s">
        <v>498</v>
      </c>
      <c r="B2985" s="2">
        <v>0</v>
      </c>
      <c r="C2985" t="s">
        <v>466</v>
      </c>
      <c r="D2985" t="s">
        <v>458</v>
      </c>
      <c r="E2985" t="s">
        <v>431</v>
      </c>
      <c r="F2985" t="s">
        <v>458</v>
      </c>
      <c r="G2985" t="s">
        <v>432</v>
      </c>
      <c r="H2985" t="s">
        <v>433</v>
      </c>
      <c r="I2985" t="s">
        <v>434</v>
      </c>
      <c r="J2985" t="s">
        <v>435</v>
      </c>
    </row>
    <row r="2986" spans="1:11">
      <c r="A2986" t="s">
        <v>498</v>
      </c>
      <c r="B2986" s="2">
        <v>1360.4960000000001</v>
      </c>
      <c r="C2986" t="s">
        <v>477</v>
      </c>
      <c r="D2986" t="s">
        <v>447</v>
      </c>
      <c r="E2986" t="s">
        <v>431</v>
      </c>
      <c r="F2986" t="s">
        <v>12</v>
      </c>
      <c r="G2986" t="s">
        <v>432</v>
      </c>
      <c r="H2986" t="s">
        <v>433</v>
      </c>
      <c r="I2986" t="s">
        <v>434</v>
      </c>
      <c r="J2986" t="s">
        <v>435</v>
      </c>
    </row>
    <row r="2987" spans="1:11">
      <c r="A2987" t="s">
        <v>498</v>
      </c>
      <c r="B2987" s="2">
        <v>8433300.6400000006</v>
      </c>
      <c r="C2987" t="s">
        <v>477</v>
      </c>
      <c r="D2987" t="s">
        <v>447</v>
      </c>
      <c r="E2987" t="s">
        <v>431</v>
      </c>
      <c r="F2987" t="s">
        <v>12</v>
      </c>
      <c r="G2987" t="s">
        <v>432</v>
      </c>
      <c r="H2987" t="s">
        <v>433</v>
      </c>
      <c r="I2987" t="s">
        <v>434</v>
      </c>
      <c r="J2987" t="s">
        <v>442</v>
      </c>
      <c r="K2987" t="s">
        <v>443</v>
      </c>
    </row>
    <row r="2988" spans="1:11">
      <c r="A2988" t="s">
        <v>498</v>
      </c>
      <c r="B2988" s="2">
        <v>17760388</v>
      </c>
      <c r="C2988" t="s">
        <v>477</v>
      </c>
      <c r="D2988" t="s">
        <v>447</v>
      </c>
      <c r="E2988" t="s">
        <v>431</v>
      </c>
      <c r="F2988" t="s">
        <v>12</v>
      </c>
      <c r="G2988" t="s">
        <v>432</v>
      </c>
      <c r="H2988" t="s">
        <v>433</v>
      </c>
      <c r="I2988" t="s">
        <v>434</v>
      </c>
      <c r="J2988" t="s">
        <v>442</v>
      </c>
      <c r="K2988" t="s">
        <v>444</v>
      </c>
    </row>
    <row r="2989" spans="1:11">
      <c r="A2989" t="s">
        <v>498</v>
      </c>
      <c r="B2989" s="2">
        <v>29600695.960000001</v>
      </c>
      <c r="C2989" t="s">
        <v>477</v>
      </c>
      <c r="D2989" t="s">
        <v>447</v>
      </c>
      <c r="E2989" t="s">
        <v>431</v>
      </c>
      <c r="F2989" t="s">
        <v>12</v>
      </c>
      <c r="G2989" t="s">
        <v>432</v>
      </c>
      <c r="H2989" t="s">
        <v>433</v>
      </c>
      <c r="I2989" t="s">
        <v>434</v>
      </c>
      <c r="J2989" t="s">
        <v>442</v>
      </c>
      <c r="K2989" t="s">
        <v>584</v>
      </c>
    </row>
    <row r="2990" spans="1:11">
      <c r="A2990" t="s">
        <v>498</v>
      </c>
      <c r="B2990" s="2">
        <v>1482.7336</v>
      </c>
      <c r="C2990" t="s">
        <v>472</v>
      </c>
      <c r="D2990" t="s">
        <v>451</v>
      </c>
      <c r="E2990" t="s">
        <v>431</v>
      </c>
      <c r="F2990" t="s">
        <v>381</v>
      </c>
      <c r="G2990" t="s">
        <v>432</v>
      </c>
      <c r="H2990" t="s">
        <v>433</v>
      </c>
      <c r="I2990" t="s">
        <v>434</v>
      </c>
      <c r="J2990" t="s">
        <v>435</v>
      </c>
    </row>
    <row r="2991" spans="1:11">
      <c r="A2991" t="s">
        <v>498</v>
      </c>
      <c r="B2991" s="2">
        <v>9197692.3599999994</v>
      </c>
      <c r="C2991" t="s">
        <v>472</v>
      </c>
      <c r="D2991" t="s">
        <v>451</v>
      </c>
      <c r="E2991" t="s">
        <v>431</v>
      </c>
      <c r="F2991" t="s">
        <v>381</v>
      </c>
      <c r="G2991" t="s">
        <v>432</v>
      </c>
      <c r="H2991" t="s">
        <v>433</v>
      </c>
      <c r="I2991" t="s">
        <v>434</v>
      </c>
      <c r="J2991" t="s">
        <v>442</v>
      </c>
      <c r="K2991" t="s">
        <v>443</v>
      </c>
    </row>
    <row r="2992" spans="1:11">
      <c r="A2992" t="s">
        <v>498</v>
      </c>
      <c r="B2992" s="2">
        <v>19343147.640000001</v>
      </c>
      <c r="C2992" t="s">
        <v>472</v>
      </c>
      <c r="D2992" t="s">
        <v>451</v>
      </c>
      <c r="E2992" t="s">
        <v>431</v>
      </c>
      <c r="F2992" t="s">
        <v>381</v>
      </c>
      <c r="G2992" t="s">
        <v>432</v>
      </c>
      <c r="H2992" t="s">
        <v>433</v>
      </c>
      <c r="I2992" t="s">
        <v>434</v>
      </c>
      <c r="J2992" t="s">
        <v>442</v>
      </c>
      <c r="K2992" t="s">
        <v>444</v>
      </c>
    </row>
    <row r="2993" spans="1:11">
      <c r="A2993" t="s">
        <v>498</v>
      </c>
      <c r="B2993" s="2">
        <v>0</v>
      </c>
      <c r="C2993" t="s">
        <v>511</v>
      </c>
      <c r="D2993" t="s">
        <v>458</v>
      </c>
      <c r="E2993" t="s">
        <v>431</v>
      </c>
      <c r="F2993" t="s">
        <v>458</v>
      </c>
      <c r="G2993" t="s">
        <v>432</v>
      </c>
      <c r="H2993" t="s">
        <v>433</v>
      </c>
      <c r="I2993" t="s">
        <v>434</v>
      </c>
      <c r="J2993" t="s">
        <v>435</v>
      </c>
    </row>
    <row r="2994" spans="1:11">
      <c r="A2994" t="s">
        <v>498</v>
      </c>
      <c r="B2994" s="2">
        <v>0</v>
      </c>
      <c r="C2994" t="s">
        <v>455</v>
      </c>
      <c r="D2994" t="s">
        <v>458</v>
      </c>
      <c r="E2994" t="s">
        <v>431</v>
      </c>
      <c r="F2994" t="s">
        <v>458</v>
      </c>
      <c r="G2994" t="s">
        <v>432</v>
      </c>
      <c r="H2994" t="s">
        <v>433</v>
      </c>
      <c r="I2994" t="s">
        <v>434</v>
      </c>
      <c r="J2994" t="s">
        <v>435</v>
      </c>
    </row>
    <row r="2995" spans="1:11">
      <c r="A2995" t="s">
        <v>498</v>
      </c>
      <c r="B2995" s="2">
        <v>0</v>
      </c>
      <c r="C2995" t="s">
        <v>50</v>
      </c>
      <c r="D2995" t="s">
        <v>458</v>
      </c>
      <c r="E2995" t="s">
        <v>431</v>
      </c>
      <c r="F2995" t="s">
        <v>458</v>
      </c>
      <c r="G2995" t="s">
        <v>432</v>
      </c>
      <c r="H2995" t="s">
        <v>433</v>
      </c>
      <c r="I2995" t="s">
        <v>434</v>
      </c>
      <c r="J2995" t="s">
        <v>435</v>
      </c>
    </row>
    <row r="2996" spans="1:11">
      <c r="A2996" t="s">
        <v>498</v>
      </c>
      <c r="B2996" s="2">
        <v>0</v>
      </c>
      <c r="C2996" t="s">
        <v>445</v>
      </c>
      <c r="D2996" t="s">
        <v>430</v>
      </c>
      <c r="E2996" t="s">
        <v>431</v>
      </c>
      <c r="F2996" t="s">
        <v>430</v>
      </c>
      <c r="G2996" t="s">
        <v>432</v>
      </c>
      <c r="H2996" t="s">
        <v>433</v>
      </c>
      <c r="I2996" t="s">
        <v>434</v>
      </c>
      <c r="J2996" t="s">
        <v>435</v>
      </c>
    </row>
    <row r="2997" spans="1:11">
      <c r="A2997" t="s">
        <v>498</v>
      </c>
      <c r="B2997" s="2">
        <v>0</v>
      </c>
      <c r="C2997" t="s">
        <v>50</v>
      </c>
      <c r="D2997" t="s">
        <v>430</v>
      </c>
      <c r="E2997" t="s">
        <v>431</v>
      </c>
      <c r="F2997" t="s">
        <v>430</v>
      </c>
      <c r="G2997" t="s">
        <v>432</v>
      </c>
      <c r="H2997" t="s">
        <v>433</v>
      </c>
      <c r="I2997" t="s">
        <v>434</v>
      </c>
      <c r="J2997" t="s">
        <v>435</v>
      </c>
    </row>
    <row r="2998" spans="1:11">
      <c r="A2998" t="s">
        <v>498</v>
      </c>
      <c r="B2998" s="2">
        <v>0</v>
      </c>
      <c r="C2998" t="s">
        <v>429</v>
      </c>
      <c r="D2998" t="s">
        <v>439</v>
      </c>
      <c r="E2998" t="s">
        <v>431</v>
      </c>
      <c r="F2998" t="s">
        <v>439</v>
      </c>
      <c r="G2998" t="s">
        <v>432</v>
      </c>
      <c r="H2998" t="s">
        <v>433</v>
      </c>
      <c r="I2998" t="s">
        <v>434</v>
      </c>
      <c r="J2998" t="s">
        <v>435</v>
      </c>
    </row>
    <row r="2999" spans="1:11">
      <c r="A2999" t="s">
        <v>498</v>
      </c>
      <c r="B2999" s="2">
        <v>0</v>
      </c>
      <c r="C2999" t="s">
        <v>511</v>
      </c>
      <c r="D2999" t="s">
        <v>430</v>
      </c>
      <c r="E2999" t="s">
        <v>431</v>
      </c>
      <c r="F2999" t="s">
        <v>430</v>
      </c>
      <c r="G2999" t="s">
        <v>432</v>
      </c>
      <c r="H2999" t="s">
        <v>433</v>
      </c>
      <c r="I2999" t="s">
        <v>434</v>
      </c>
      <c r="J2999" t="s">
        <v>435</v>
      </c>
    </row>
    <row r="3000" spans="1:11">
      <c r="A3000" t="s">
        <v>498</v>
      </c>
      <c r="B3000" s="2">
        <v>3204.8065999999999</v>
      </c>
      <c r="C3000" t="s">
        <v>463</v>
      </c>
      <c r="D3000" t="s">
        <v>469</v>
      </c>
      <c r="E3000" t="s">
        <v>431</v>
      </c>
      <c r="F3000" t="s">
        <v>382</v>
      </c>
      <c r="G3000" t="s">
        <v>432</v>
      </c>
      <c r="H3000" t="s">
        <v>433</v>
      </c>
      <c r="I3000" t="s">
        <v>434</v>
      </c>
      <c r="J3000" t="s">
        <v>435</v>
      </c>
    </row>
    <row r="3001" spans="1:11">
      <c r="A3001" t="s">
        <v>498</v>
      </c>
      <c r="B3001" s="2">
        <v>20960659.079999998</v>
      </c>
      <c r="C3001" t="s">
        <v>463</v>
      </c>
      <c r="D3001" t="s">
        <v>469</v>
      </c>
      <c r="E3001" t="s">
        <v>431</v>
      </c>
      <c r="F3001" t="s">
        <v>382</v>
      </c>
      <c r="G3001" t="s">
        <v>432</v>
      </c>
      <c r="H3001" t="s">
        <v>433</v>
      </c>
      <c r="I3001" t="s">
        <v>434</v>
      </c>
      <c r="J3001" t="s">
        <v>442</v>
      </c>
      <c r="K3001" t="s">
        <v>443</v>
      </c>
    </row>
    <row r="3002" spans="1:11">
      <c r="A3002" t="s">
        <v>498</v>
      </c>
      <c r="B3002" s="2">
        <v>45508443.32</v>
      </c>
      <c r="C3002" t="s">
        <v>463</v>
      </c>
      <c r="D3002" t="s">
        <v>469</v>
      </c>
      <c r="E3002" t="s">
        <v>431</v>
      </c>
      <c r="F3002" t="s">
        <v>382</v>
      </c>
      <c r="G3002" t="s">
        <v>432</v>
      </c>
      <c r="H3002" t="s">
        <v>433</v>
      </c>
      <c r="I3002" t="s">
        <v>434</v>
      </c>
      <c r="J3002" t="s">
        <v>442</v>
      </c>
      <c r="K3002" t="s">
        <v>444</v>
      </c>
    </row>
    <row r="3003" spans="1:11">
      <c r="A3003" t="s">
        <v>498</v>
      </c>
      <c r="B3003" s="2">
        <v>75847356.239999995</v>
      </c>
      <c r="C3003" t="s">
        <v>463</v>
      </c>
      <c r="D3003" t="s">
        <v>469</v>
      </c>
      <c r="E3003" t="s">
        <v>431</v>
      </c>
      <c r="F3003" t="s">
        <v>382</v>
      </c>
      <c r="G3003" t="s">
        <v>432</v>
      </c>
      <c r="H3003" t="s">
        <v>433</v>
      </c>
      <c r="I3003" t="s">
        <v>434</v>
      </c>
      <c r="J3003" t="s">
        <v>442</v>
      </c>
      <c r="K3003" t="s">
        <v>584</v>
      </c>
    </row>
    <row r="3004" spans="1:11">
      <c r="A3004" t="s">
        <v>498</v>
      </c>
      <c r="B3004" s="2">
        <v>0</v>
      </c>
      <c r="C3004" t="s">
        <v>472</v>
      </c>
      <c r="D3004" t="s">
        <v>430</v>
      </c>
      <c r="E3004" t="s">
        <v>431</v>
      </c>
      <c r="F3004" t="s">
        <v>430</v>
      </c>
      <c r="G3004" t="s">
        <v>432</v>
      </c>
      <c r="H3004" t="s">
        <v>433</v>
      </c>
      <c r="I3004" t="s">
        <v>434</v>
      </c>
      <c r="J3004" t="s">
        <v>435</v>
      </c>
    </row>
    <row r="3005" spans="1:11">
      <c r="A3005" t="s">
        <v>498</v>
      </c>
      <c r="B3005" s="2">
        <v>1954.9736</v>
      </c>
      <c r="C3005" t="s">
        <v>477</v>
      </c>
      <c r="D3005" t="s">
        <v>440</v>
      </c>
      <c r="E3005" t="s">
        <v>431</v>
      </c>
      <c r="F3005" t="s">
        <v>441</v>
      </c>
      <c r="G3005" t="s">
        <v>432</v>
      </c>
      <c r="H3005" t="s">
        <v>433</v>
      </c>
      <c r="I3005" t="s">
        <v>434</v>
      </c>
      <c r="J3005" t="s">
        <v>435</v>
      </c>
    </row>
    <row r="3006" spans="1:11">
      <c r="A3006" t="s">
        <v>498</v>
      </c>
      <c r="B3006" s="2">
        <v>12154405.08</v>
      </c>
      <c r="C3006" t="s">
        <v>477</v>
      </c>
      <c r="D3006" t="s">
        <v>440</v>
      </c>
      <c r="E3006" t="s">
        <v>431</v>
      </c>
      <c r="F3006" t="s">
        <v>441</v>
      </c>
      <c r="G3006" t="s">
        <v>432</v>
      </c>
      <c r="H3006" t="s">
        <v>433</v>
      </c>
      <c r="I3006" t="s">
        <v>434</v>
      </c>
      <c r="J3006" t="s">
        <v>442</v>
      </c>
      <c r="K3006" t="s">
        <v>443</v>
      </c>
    </row>
    <row r="3007" spans="1:11">
      <c r="A3007" t="s">
        <v>498</v>
      </c>
      <c r="B3007" s="2">
        <v>25569635.039999999</v>
      </c>
      <c r="C3007" t="s">
        <v>477</v>
      </c>
      <c r="D3007" t="s">
        <v>440</v>
      </c>
      <c r="E3007" t="s">
        <v>431</v>
      </c>
      <c r="F3007" t="s">
        <v>441</v>
      </c>
      <c r="G3007" t="s">
        <v>432</v>
      </c>
      <c r="H3007" t="s">
        <v>433</v>
      </c>
      <c r="I3007" t="s">
        <v>434</v>
      </c>
      <c r="J3007" t="s">
        <v>442</v>
      </c>
      <c r="K3007" t="s">
        <v>444</v>
      </c>
    </row>
    <row r="3008" spans="1:11">
      <c r="A3008" t="s">
        <v>498</v>
      </c>
      <c r="B3008" s="2">
        <v>42584264.200000003</v>
      </c>
      <c r="C3008" t="s">
        <v>477</v>
      </c>
      <c r="D3008" t="s">
        <v>440</v>
      </c>
      <c r="E3008" t="s">
        <v>431</v>
      </c>
      <c r="F3008" t="s">
        <v>441</v>
      </c>
      <c r="G3008" t="s">
        <v>432</v>
      </c>
      <c r="H3008" t="s">
        <v>433</v>
      </c>
      <c r="I3008" t="s">
        <v>434</v>
      </c>
      <c r="J3008" t="s">
        <v>442</v>
      </c>
      <c r="K3008" t="s">
        <v>584</v>
      </c>
    </row>
    <row r="3009" spans="1:11">
      <c r="A3009" t="s">
        <v>498</v>
      </c>
      <c r="B3009" s="2">
        <v>1499.5032000000001</v>
      </c>
      <c r="C3009" t="s">
        <v>466</v>
      </c>
      <c r="D3009" t="s">
        <v>447</v>
      </c>
      <c r="E3009" t="s">
        <v>431</v>
      </c>
      <c r="F3009" t="s">
        <v>12</v>
      </c>
      <c r="G3009" t="s">
        <v>432</v>
      </c>
      <c r="H3009" t="s">
        <v>433</v>
      </c>
      <c r="I3009" t="s">
        <v>434</v>
      </c>
      <c r="J3009" t="s">
        <v>435</v>
      </c>
    </row>
    <row r="3010" spans="1:11">
      <c r="A3010" t="s">
        <v>498</v>
      </c>
      <c r="B3010" s="2">
        <v>9309193.8800000008</v>
      </c>
      <c r="C3010" t="s">
        <v>466</v>
      </c>
      <c r="D3010" t="s">
        <v>447</v>
      </c>
      <c r="E3010" t="s">
        <v>431</v>
      </c>
      <c r="F3010" t="s">
        <v>12</v>
      </c>
      <c r="G3010" t="s">
        <v>432</v>
      </c>
      <c r="H3010" t="s">
        <v>433</v>
      </c>
      <c r="I3010" t="s">
        <v>434</v>
      </c>
      <c r="J3010" t="s">
        <v>442</v>
      </c>
      <c r="K3010" t="s">
        <v>443</v>
      </c>
    </row>
    <row r="3011" spans="1:11">
      <c r="A3011" t="s">
        <v>498</v>
      </c>
      <c r="B3011" s="2">
        <v>19617760.800000001</v>
      </c>
      <c r="C3011" t="s">
        <v>466</v>
      </c>
      <c r="D3011" t="s">
        <v>447</v>
      </c>
      <c r="E3011" t="s">
        <v>431</v>
      </c>
      <c r="F3011" t="s">
        <v>12</v>
      </c>
      <c r="G3011" t="s">
        <v>432</v>
      </c>
      <c r="H3011" t="s">
        <v>433</v>
      </c>
      <c r="I3011" t="s">
        <v>434</v>
      </c>
      <c r="J3011" t="s">
        <v>442</v>
      </c>
      <c r="K3011" t="s">
        <v>444</v>
      </c>
    </row>
    <row r="3012" spans="1:11">
      <c r="A3012" t="s">
        <v>498</v>
      </c>
      <c r="B3012" s="2">
        <v>32696268</v>
      </c>
      <c r="C3012" t="s">
        <v>466</v>
      </c>
      <c r="D3012" t="s">
        <v>447</v>
      </c>
      <c r="E3012" t="s">
        <v>431</v>
      </c>
      <c r="F3012" t="s">
        <v>12</v>
      </c>
      <c r="G3012" t="s">
        <v>432</v>
      </c>
      <c r="H3012" t="s">
        <v>433</v>
      </c>
      <c r="I3012" t="s">
        <v>434</v>
      </c>
      <c r="J3012" t="s">
        <v>442</v>
      </c>
      <c r="K3012" t="s">
        <v>584</v>
      </c>
    </row>
    <row r="3013" spans="1:11">
      <c r="A3013" t="s">
        <v>498</v>
      </c>
      <c r="B3013" s="2">
        <v>0</v>
      </c>
      <c r="C3013" t="s">
        <v>485</v>
      </c>
      <c r="D3013" t="s">
        <v>439</v>
      </c>
      <c r="E3013" t="s">
        <v>431</v>
      </c>
      <c r="F3013" t="s">
        <v>439</v>
      </c>
      <c r="G3013" t="s">
        <v>432</v>
      </c>
      <c r="H3013" t="s">
        <v>433</v>
      </c>
      <c r="I3013" t="s">
        <v>434</v>
      </c>
      <c r="J3013" t="s">
        <v>435</v>
      </c>
    </row>
    <row r="3014" spans="1:11">
      <c r="A3014" t="s">
        <v>498</v>
      </c>
      <c r="B3014" s="2">
        <v>0</v>
      </c>
      <c r="C3014" t="s">
        <v>472</v>
      </c>
      <c r="D3014" t="s">
        <v>458</v>
      </c>
      <c r="E3014" t="s">
        <v>431</v>
      </c>
      <c r="F3014" t="s">
        <v>458</v>
      </c>
      <c r="G3014" t="s">
        <v>432</v>
      </c>
      <c r="H3014" t="s">
        <v>433</v>
      </c>
      <c r="I3014" t="s">
        <v>434</v>
      </c>
      <c r="J3014" t="s">
        <v>435</v>
      </c>
    </row>
    <row r="3015" spans="1:11">
      <c r="A3015" t="s">
        <v>498</v>
      </c>
      <c r="B3015" s="2">
        <v>0</v>
      </c>
      <c r="C3015" t="s">
        <v>481</v>
      </c>
      <c r="D3015" t="s">
        <v>458</v>
      </c>
      <c r="E3015" t="s">
        <v>431</v>
      </c>
      <c r="F3015" t="s">
        <v>458</v>
      </c>
      <c r="G3015" t="s">
        <v>432</v>
      </c>
      <c r="H3015" t="s">
        <v>433</v>
      </c>
      <c r="I3015" t="s">
        <v>434</v>
      </c>
      <c r="J3015" t="s">
        <v>435</v>
      </c>
    </row>
    <row r="3016" spans="1:11">
      <c r="A3016" t="s">
        <v>498</v>
      </c>
      <c r="B3016" s="2">
        <v>2345.3768</v>
      </c>
      <c r="C3016" t="s">
        <v>472</v>
      </c>
      <c r="D3016" t="s">
        <v>440</v>
      </c>
      <c r="E3016" t="s">
        <v>431</v>
      </c>
      <c r="F3016" t="s">
        <v>441</v>
      </c>
      <c r="G3016" t="s">
        <v>432</v>
      </c>
      <c r="H3016" t="s">
        <v>433</v>
      </c>
      <c r="I3016" t="s">
        <v>434</v>
      </c>
      <c r="J3016" t="s">
        <v>435</v>
      </c>
    </row>
    <row r="3017" spans="1:11">
      <c r="A3017" t="s">
        <v>498</v>
      </c>
      <c r="B3017" s="2">
        <v>14585256.52</v>
      </c>
      <c r="C3017" t="s">
        <v>472</v>
      </c>
      <c r="D3017" t="s">
        <v>440</v>
      </c>
      <c r="E3017" t="s">
        <v>431</v>
      </c>
      <c r="F3017" t="s">
        <v>441</v>
      </c>
      <c r="G3017" t="s">
        <v>432</v>
      </c>
      <c r="H3017" t="s">
        <v>433</v>
      </c>
      <c r="I3017" t="s">
        <v>434</v>
      </c>
      <c r="J3017" t="s">
        <v>442</v>
      </c>
      <c r="K3017" t="s">
        <v>443</v>
      </c>
    </row>
    <row r="3018" spans="1:11">
      <c r="A3018" t="s">
        <v>498</v>
      </c>
      <c r="B3018" s="2">
        <v>30660699.800000001</v>
      </c>
      <c r="C3018" t="s">
        <v>472</v>
      </c>
      <c r="D3018" t="s">
        <v>440</v>
      </c>
      <c r="E3018" t="s">
        <v>431</v>
      </c>
      <c r="F3018" t="s">
        <v>441</v>
      </c>
      <c r="G3018" t="s">
        <v>432</v>
      </c>
      <c r="H3018" t="s">
        <v>433</v>
      </c>
      <c r="I3018" t="s">
        <v>434</v>
      </c>
      <c r="J3018" t="s">
        <v>442</v>
      </c>
      <c r="K3018" t="s">
        <v>444</v>
      </c>
    </row>
    <row r="3019" spans="1:11">
      <c r="A3019" t="s">
        <v>498</v>
      </c>
      <c r="B3019" s="2">
        <v>51101117.039999999</v>
      </c>
      <c r="C3019" t="s">
        <v>472</v>
      </c>
      <c r="D3019" t="s">
        <v>440</v>
      </c>
      <c r="E3019" t="s">
        <v>431</v>
      </c>
      <c r="F3019" t="s">
        <v>441</v>
      </c>
      <c r="G3019" t="s">
        <v>432</v>
      </c>
      <c r="H3019" t="s">
        <v>433</v>
      </c>
      <c r="I3019" t="s">
        <v>434</v>
      </c>
      <c r="J3019" t="s">
        <v>442</v>
      </c>
      <c r="K3019" t="s">
        <v>584</v>
      </c>
    </row>
    <row r="3020" spans="1:11">
      <c r="A3020" t="s">
        <v>498</v>
      </c>
      <c r="B3020" s="2">
        <v>3111.6909999999998</v>
      </c>
      <c r="C3020" t="s">
        <v>454</v>
      </c>
      <c r="D3020" t="s">
        <v>469</v>
      </c>
      <c r="E3020" t="s">
        <v>431</v>
      </c>
      <c r="F3020" t="s">
        <v>382</v>
      </c>
      <c r="G3020" t="s">
        <v>432</v>
      </c>
      <c r="H3020" t="s">
        <v>433</v>
      </c>
      <c r="I3020" t="s">
        <v>434</v>
      </c>
      <c r="J3020" t="s">
        <v>435</v>
      </c>
    </row>
    <row r="3021" spans="1:11">
      <c r="A3021" t="s">
        <v>498</v>
      </c>
      <c r="B3021" s="2">
        <v>20305846.440000001</v>
      </c>
      <c r="C3021" t="s">
        <v>454</v>
      </c>
      <c r="D3021" t="s">
        <v>469</v>
      </c>
      <c r="E3021" t="s">
        <v>431</v>
      </c>
      <c r="F3021" t="s">
        <v>382</v>
      </c>
      <c r="G3021" t="s">
        <v>432</v>
      </c>
      <c r="H3021" t="s">
        <v>433</v>
      </c>
      <c r="I3021" t="s">
        <v>434</v>
      </c>
      <c r="J3021" t="s">
        <v>442</v>
      </c>
      <c r="K3021" t="s">
        <v>443</v>
      </c>
    </row>
    <row r="3022" spans="1:11">
      <c r="A3022" t="s">
        <v>498</v>
      </c>
      <c r="B3022" s="2">
        <v>44062768.439999998</v>
      </c>
      <c r="C3022" t="s">
        <v>454</v>
      </c>
      <c r="D3022" t="s">
        <v>469</v>
      </c>
      <c r="E3022" t="s">
        <v>431</v>
      </c>
      <c r="F3022" t="s">
        <v>382</v>
      </c>
      <c r="G3022" t="s">
        <v>432</v>
      </c>
      <c r="H3022" t="s">
        <v>433</v>
      </c>
      <c r="I3022" t="s">
        <v>434</v>
      </c>
      <c r="J3022" t="s">
        <v>442</v>
      </c>
      <c r="K3022" t="s">
        <v>444</v>
      </c>
    </row>
    <row r="3023" spans="1:11">
      <c r="A3023" t="s">
        <v>498</v>
      </c>
      <c r="B3023" s="2">
        <v>73437947.400000006</v>
      </c>
      <c r="C3023" t="s">
        <v>454</v>
      </c>
      <c r="D3023" t="s">
        <v>469</v>
      </c>
      <c r="E3023" t="s">
        <v>431</v>
      </c>
      <c r="F3023" t="s">
        <v>382</v>
      </c>
      <c r="G3023" t="s">
        <v>432</v>
      </c>
      <c r="H3023" t="s">
        <v>433</v>
      </c>
      <c r="I3023" t="s">
        <v>434</v>
      </c>
      <c r="J3023" t="s">
        <v>442</v>
      </c>
      <c r="K3023" t="s">
        <v>584</v>
      </c>
    </row>
    <row r="3024" spans="1:11">
      <c r="A3024" t="s">
        <v>498</v>
      </c>
      <c r="B3024" s="2">
        <v>0</v>
      </c>
      <c r="C3024" t="s">
        <v>461</v>
      </c>
      <c r="D3024" t="s">
        <v>439</v>
      </c>
      <c r="E3024" t="s">
        <v>431</v>
      </c>
      <c r="F3024" t="s">
        <v>439</v>
      </c>
      <c r="G3024" t="s">
        <v>432</v>
      </c>
      <c r="H3024" t="s">
        <v>433</v>
      </c>
      <c r="I3024" t="s">
        <v>434</v>
      </c>
      <c r="J3024" t="s">
        <v>435</v>
      </c>
    </row>
    <row r="3025" spans="1:11">
      <c r="A3025" t="s">
        <v>498</v>
      </c>
      <c r="B3025" s="2">
        <v>1620.7647999999999</v>
      </c>
      <c r="C3025" t="s">
        <v>50</v>
      </c>
      <c r="D3025" t="s">
        <v>447</v>
      </c>
      <c r="E3025" t="s">
        <v>431</v>
      </c>
      <c r="F3025" t="s">
        <v>12</v>
      </c>
      <c r="G3025" t="s">
        <v>432</v>
      </c>
      <c r="H3025" t="s">
        <v>433</v>
      </c>
      <c r="I3025" t="s">
        <v>434</v>
      </c>
      <c r="J3025" t="s">
        <v>435</v>
      </c>
    </row>
    <row r="3026" spans="1:11">
      <c r="A3026" t="s">
        <v>498</v>
      </c>
      <c r="B3026" s="2">
        <v>10053769.68</v>
      </c>
      <c r="C3026" t="s">
        <v>50</v>
      </c>
      <c r="D3026" t="s">
        <v>447</v>
      </c>
      <c r="E3026" t="s">
        <v>431</v>
      </c>
      <c r="F3026" t="s">
        <v>12</v>
      </c>
      <c r="G3026" t="s">
        <v>432</v>
      </c>
      <c r="H3026" t="s">
        <v>433</v>
      </c>
      <c r="I3026" t="s">
        <v>434</v>
      </c>
      <c r="J3026" t="s">
        <v>442</v>
      </c>
      <c r="K3026" t="s">
        <v>443</v>
      </c>
    </row>
    <row r="3027" spans="1:11">
      <c r="A3027" t="s">
        <v>498</v>
      </c>
      <c r="B3027" s="2">
        <v>21145213.32</v>
      </c>
      <c r="C3027" t="s">
        <v>50</v>
      </c>
      <c r="D3027" t="s">
        <v>447</v>
      </c>
      <c r="E3027" t="s">
        <v>431</v>
      </c>
      <c r="F3027" t="s">
        <v>12</v>
      </c>
      <c r="G3027" t="s">
        <v>432</v>
      </c>
      <c r="H3027" t="s">
        <v>433</v>
      </c>
      <c r="I3027" t="s">
        <v>434</v>
      </c>
      <c r="J3027" t="s">
        <v>442</v>
      </c>
      <c r="K3027" t="s">
        <v>444</v>
      </c>
    </row>
    <row r="3028" spans="1:11">
      <c r="A3028" t="s">
        <v>498</v>
      </c>
      <c r="B3028" s="2">
        <v>35242022.200000003</v>
      </c>
      <c r="C3028" t="s">
        <v>50</v>
      </c>
      <c r="D3028" t="s">
        <v>447</v>
      </c>
      <c r="E3028" t="s">
        <v>431</v>
      </c>
      <c r="F3028" t="s">
        <v>12</v>
      </c>
      <c r="G3028" t="s">
        <v>432</v>
      </c>
      <c r="H3028" t="s">
        <v>433</v>
      </c>
      <c r="I3028" t="s">
        <v>434</v>
      </c>
      <c r="J3028" t="s">
        <v>442</v>
      </c>
      <c r="K3028" t="s">
        <v>584</v>
      </c>
    </row>
    <row r="3029" spans="1:11">
      <c r="A3029" t="s">
        <v>498</v>
      </c>
      <c r="B3029" s="2">
        <v>1954.9736</v>
      </c>
      <c r="C3029" t="s">
        <v>453</v>
      </c>
      <c r="D3029" t="s">
        <v>440</v>
      </c>
      <c r="E3029" t="s">
        <v>431</v>
      </c>
      <c r="F3029" t="s">
        <v>441</v>
      </c>
      <c r="G3029" t="s">
        <v>432</v>
      </c>
      <c r="H3029" t="s">
        <v>433</v>
      </c>
      <c r="I3029" t="s">
        <v>434</v>
      </c>
      <c r="J3029" t="s">
        <v>435</v>
      </c>
    </row>
    <row r="3030" spans="1:11">
      <c r="A3030" t="s">
        <v>498</v>
      </c>
      <c r="B3030" s="2">
        <v>12154405.08</v>
      </c>
      <c r="C3030" t="s">
        <v>453</v>
      </c>
      <c r="D3030" t="s">
        <v>440</v>
      </c>
      <c r="E3030" t="s">
        <v>431</v>
      </c>
      <c r="F3030" t="s">
        <v>441</v>
      </c>
      <c r="G3030" t="s">
        <v>432</v>
      </c>
      <c r="H3030" t="s">
        <v>433</v>
      </c>
      <c r="I3030" t="s">
        <v>434</v>
      </c>
      <c r="J3030" t="s">
        <v>442</v>
      </c>
      <c r="K3030" t="s">
        <v>443</v>
      </c>
    </row>
    <row r="3031" spans="1:11">
      <c r="A3031" t="s">
        <v>498</v>
      </c>
      <c r="B3031" s="2">
        <v>25550558.52</v>
      </c>
      <c r="C3031" t="s">
        <v>453</v>
      </c>
      <c r="D3031" t="s">
        <v>440</v>
      </c>
      <c r="E3031" t="s">
        <v>431</v>
      </c>
      <c r="F3031" t="s">
        <v>441</v>
      </c>
      <c r="G3031" t="s">
        <v>432</v>
      </c>
      <c r="H3031" t="s">
        <v>433</v>
      </c>
      <c r="I3031" t="s">
        <v>434</v>
      </c>
      <c r="J3031" t="s">
        <v>442</v>
      </c>
      <c r="K3031" t="s">
        <v>444</v>
      </c>
    </row>
    <row r="3032" spans="1:11">
      <c r="A3032" t="s">
        <v>498</v>
      </c>
      <c r="B3032" s="2">
        <v>42584264.200000003</v>
      </c>
      <c r="C3032" t="s">
        <v>453</v>
      </c>
      <c r="D3032" t="s">
        <v>440</v>
      </c>
      <c r="E3032" t="s">
        <v>431</v>
      </c>
      <c r="F3032" t="s">
        <v>441</v>
      </c>
      <c r="G3032" t="s">
        <v>432</v>
      </c>
      <c r="H3032" t="s">
        <v>433</v>
      </c>
      <c r="I3032" t="s">
        <v>434</v>
      </c>
      <c r="J3032" t="s">
        <v>442</v>
      </c>
      <c r="K3032" t="s">
        <v>584</v>
      </c>
    </row>
    <row r="3033" spans="1:11">
      <c r="A3033" t="s">
        <v>498</v>
      </c>
      <c r="B3033" s="2">
        <v>0</v>
      </c>
      <c r="C3033" t="s">
        <v>436</v>
      </c>
      <c r="D3033" t="s">
        <v>486</v>
      </c>
      <c r="E3033" t="s">
        <v>431</v>
      </c>
      <c r="F3033" t="s">
        <v>487</v>
      </c>
      <c r="G3033" t="s">
        <v>432</v>
      </c>
      <c r="H3033" t="s">
        <v>433</v>
      </c>
      <c r="I3033" t="s">
        <v>434</v>
      </c>
      <c r="J3033" t="s">
        <v>435</v>
      </c>
    </row>
    <row r="3034" spans="1:11">
      <c r="A3034" t="s">
        <v>498</v>
      </c>
      <c r="B3034" s="2">
        <v>1360.4960000000001</v>
      </c>
      <c r="C3034" t="s">
        <v>449</v>
      </c>
      <c r="D3034" t="s">
        <v>447</v>
      </c>
      <c r="E3034" t="s">
        <v>431</v>
      </c>
      <c r="F3034" t="s">
        <v>12</v>
      </c>
      <c r="G3034" t="s">
        <v>432</v>
      </c>
      <c r="H3034" t="s">
        <v>433</v>
      </c>
      <c r="I3034" t="s">
        <v>434</v>
      </c>
      <c r="J3034" t="s">
        <v>435</v>
      </c>
    </row>
    <row r="3035" spans="1:11">
      <c r="A3035" t="s">
        <v>498</v>
      </c>
      <c r="B3035" s="2">
        <v>8433300.6400000006</v>
      </c>
      <c r="C3035" t="s">
        <v>449</v>
      </c>
      <c r="D3035" t="s">
        <v>447</v>
      </c>
      <c r="E3035" t="s">
        <v>431</v>
      </c>
      <c r="F3035" t="s">
        <v>12</v>
      </c>
      <c r="G3035" t="s">
        <v>432</v>
      </c>
      <c r="H3035" t="s">
        <v>433</v>
      </c>
      <c r="I3035" t="s">
        <v>434</v>
      </c>
      <c r="J3035" t="s">
        <v>442</v>
      </c>
      <c r="K3035" t="s">
        <v>443</v>
      </c>
    </row>
    <row r="3036" spans="1:11">
      <c r="A3036" t="s">
        <v>498</v>
      </c>
      <c r="B3036" s="2">
        <v>17760388</v>
      </c>
      <c r="C3036" t="s">
        <v>449</v>
      </c>
      <c r="D3036" t="s">
        <v>447</v>
      </c>
      <c r="E3036" t="s">
        <v>431</v>
      </c>
      <c r="F3036" t="s">
        <v>12</v>
      </c>
      <c r="G3036" t="s">
        <v>432</v>
      </c>
      <c r="H3036" t="s">
        <v>433</v>
      </c>
      <c r="I3036" t="s">
        <v>434</v>
      </c>
      <c r="J3036" t="s">
        <v>442</v>
      </c>
      <c r="K3036" t="s">
        <v>444</v>
      </c>
    </row>
    <row r="3037" spans="1:11">
      <c r="A3037" t="s">
        <v>498</v>
      </c>
      <c r="B3037" s="2">
        <v>29600695.960000001</v>
      </c>
      <c r="C3037" t="s">
        <v>449</v>
      </c>
      <c r="D3037" t="s">
        <v>447</v>
      </c>
      <c r="E3037" t="s">
        <v>431</v>
      </c>
      <c r="F3037" t="s">
        <v>12</v>
      </c>
      <c r="G3037" t="s">
        <v>432</v>
      </c>
      <c r="H3037" t="s">
        <v>433</v>
      </c>
      <c r="I3037" t="s">
        <v>434</v>
      </c>
      <c r="J3037" t="s">
        <v>442</v>
      </c>
      <c r="K3037" t="s">
        <v>584</v>
      </c>
    </row>
    <row r="3038" spans="1:11">
      <c r="A3038" t="s">
        <v>498</v>
      </c>
      <c r="B3038" s="2">
        <v>0</v>
      </c>
      <c r="C3038" t="s">
        <v>465</v>
      </c>
      <c r="D3038" t="s">
        <v>430</v>
      </c>
      <c r="E3038" t="s">
        <v>431</v>
      </c>
      <c r="F3038" t="s">
        <v>430</v>
      </c>
      <c r="G3038" t="s">
        <v>432</v>
      </c>
      <c r="H3038" t="s">
        <v>433</v>
      </c>
      <c r="I3038" t="s">
        <v>434</v>
      </c>
      <c r="J3038" t="s">
        <v>435</v>
      </c>
    </row>
    <row r="3039" spans="1:11">
      <c r="A3039" t="s">
        <v>498</v>
      </c>
      <c r="B3039" s="2">
        <v>2330.5888</v>
      </c>
      <c r="C3039" t="s">
        <v>471</v>
      </c>
      <c r="D3039" t="s">
        <v>440</v>
      </c>
      <c r="E3039" t="s">
        <v>431</v>
      </c>
      <c r="F3039" t="s">
        <v>441</v>
      </c>
      <c r="G3039" t="s">
        <v>432</v>
      </c>
      <c r="H3039" t="s">
        <v>433</v>
      </c>
      <c r="I3039" t="s">
        <v>434</v>
      </c>
      <c r="J3039" t="s">
        <v>435</v>
      </c>
    </row>
    <row r="3040" spans="1:11">
      <c r="A3040" t="s">
        <v>498</v>
      </c>
      <c r="B3040" s="2">
        <v>14491944.24</v>
      </c>
      <c r="C3040" t="s">
        <v>471</v>
      </c>
      <c r="D3040" t="s">
        <v>440</v>
      </c>
      <c r="E3040" t="s">
        <v>431</v>
      </c>
      <c r="F3040" t="s">
        <v>441</v>
      </c>
      <c r="G3040" t="s">
        <v>432</v>
      </c>
      <c r="H3040" t="s">
        <v>433</v>
      </c>
      <c r="I3040" t="s">
        <v>434</v>
      </c>
      <c r="J3040" t="s">
        <v>442</v>
      </c>
      <c r="K3040" t="s">
        <v>443</v>
      </c>
    </row>
    <row r="3041" spans="1:11">
      <c r="A3041" t="s">
        <v>498</v>
      </c>
      <c r="B3041" s="2">
        <v>30486940.800000001</v>
      </c>
      <c r="C3041" t="s">
        <v>471</v>
      </c>
      <c r="D3041" t="s">
        <v>440</v>
      </c>
      <c r="E3041" t="s">
        <v>431</v>
      </c>
      <c r="F3041" t="s">
        <v>441</v>
      </c>
      <c r="G3041" t="s">
        <v>432</v>
      </c>
      <c r="H3041" t="s">
        <v>433</v>
      </c>
      <c r="I3041" t="s">
        <v>434</v>
      </c>
      <c r="J3041" t="s">
        <v>442</v>
      </c>
      <c r="K3041" t="s">
        <v>444</v>
      </c>
    </row>
    <row r="3042" spans="1:11">
      <c r="A3042" t="s">
        <v>498</v>
      </c>
      <c r="B3042" s="2">
        <v>50780808.960000001</v>
      </c>
      <c r="C3042" t="s">
        <v>471</v>
      </c>
      <c r="D3042" t="s">
        <v>440</v>
      </c>
      <c r="E3042" t="s">
        <v>431</v>
      </c>
      <c r="F3042" t="s">
        <v>441</v>
      </c>
      <c r="G3042" t="s">
        <v>432</v>
      </c>
      <c r="H3042" t="s">
        <v>433</v>
      </c>
      <c r="I3042" t="s">
        <v>434</v>
      </c>
      <c r="J3042" t="s">
        <v>442</v>
      </c>
      <c r="K3042" t="s">
        <v>584</v>
      </c>
    </row>
    <row r="3043" spans="1:11">
      <c r="A3043" t="s">
        <v>498</v>
      </c>
      <c r="B3043" s="2">
        <v>1632.5952</v>
      </c>
      <c r="C3043" t="s">
        <v>472</v>
      </c>
      <c r="D3043" t="s">
        <v>447</v>
      </c>
      <c r="E3043" t="s">
        <v>431</v>
      </c>
      <c r="F3043" t="s">
        <v>12</v>
      </c>
      <c r="G3043" t="s">
        <v>432</v>
      </c>
      <c r="H3043" t="s">
        <v>433</v>
      </c>
      <c r="I3043" t="s">
        <v>434</v>
      </c>
      <c r="J3043" t="s">
        <v>435</v>
      </c>
    </row>
    <row r="3044" spans="1:11">
      <c r="A3044" t="s">
        <v>498</v>
      </c>
      <c r="B3044" s="2">
        <v>10117358.08</v>
      </c>
      <c r="C3044" t="s">
        <v>472</v>
      </c>
      <c r="D3044" t="s">
        <v>447</v>
      </c>
      <c r="E3044" t="s">
        <v>431</v>
      </c>
      <c r="F3044" t="s">
        <v>12</v>
      </c>
      <c r="G3044" t="s">
        <v>432</v>
      </c>
      <c r="H3044" t="s">
        <v>433</v>
      </c>
      <c r="I3044" t="s">
        <v>434</v>
      </c>
      <c r="J3044" t="s">
        <v>442</v>
      </c>
      <c r="K3044" t="s">
        <v>443</v>
      </c>
    </row>
    <row r="3045" spans="1:11">
      <c r="A3045" t="s">
        <v>498</v>
      </c>
      <c r="B3045" s="2">
        <v>21296790.32</v>
      </c>
      <c r="C3045" t="s">
        <v>472</v>
      </c>
      <c r="D3045" t="s">
        <v>447</v>
      </c>
      <c r="E3045" t="s">
        <v>431</v>
      </c>
      <c r="F3045" t="s">
        <v>12</v>
      </c>
      <c r="G3045" t="s">
        <v>432</v>
      </c>
      <c r="H3045" t="s">
        <v>433</v>
      </c>
      <c r="I3045" t="s">
        <v>434</v>
      </c>
      <c r="J3045" t="s">
        <v>442</v>
      </c>
      <c r="K3045" t="s">
        <v>444</v>
      </c>
    </row>
    <row r="3046" spans="1:11">
      <c r="A3046" t="s">
        <v>498</v>
      </c>
      <c r="B3046" s="2">
        <v>35494601.240000002</v>
      </c>
      <c r="C3046" t="s">
        <v>472</v>
      </c>
      <c r="D3046" t="s">
        <v>447</v>
      </c>
      <c r="E3046" t="s">
        <v>431</v>
      </c>
      <c r="F3046" t="s">
        <v>12</v>
      </c>
      <c r="G3046" t="s">
        <v>432</v>
      </c>
      <c r="H3046" t="s">
        <v>433</v>
      </c>
      <c r="I3046" t="s">
        <v>434</v>
      </c>
      <c r="J3046" t="s">
        <v>442</v>
      </c>
      <c r="K3046" t="s">
        <v>584</v>
      </c>
    </row>
    <row r="3047" spans="1:11">
      <c r="A3047" t="s">
        <v>498</v>
      </c>
      <c r="B3047" s="2">
        <v>1577.8796</v>
      </c>
      <c r="C3047" t="s">
        <v>454</v>
      </c>
      <c r="D3047" t="s">
        <v>447</v>
      </c>
      <c r="E3047" t="s">
        <v>431</v>
      </c>
      <c r="F3047" t="s">
        <v>12</v>
      </c>
      <c r="G3047" t="s">
        <v>432</v>
      </c>
      <c r="H3047" t="s">
        <v>433</v>
      </c>
      <c r="I3047" t="s">
        <v>434</v>
      </c>
      <c r="J3047" t="s">
        <v>435</v>
      </c>
    </row>
    <row r="3048" spans="1:11">
      <c r="A3048" t="s">
        <v>498</v>
      </c>
      <c r="B3048" s="2">
        <v>9818048.9600000009</v>
      </c>
      <c r="C3048" t="s">
        <v>454</v>
      </c>
      <c r="D3048" t="s">
        <v>447</v>
      </c>
      <c r="E3048" t="s">
        <v>431</v>
      </c>
      <c r="F3048" t="s">
        <v>12</v>
      </c>
      <c r="G3048" t="s">
        <v>432</v>
      </c>
      <c r="H3048" t="s">
        <v>433</v>
      </c>
      <c r="I3048" t="s">
        <v>434</v>
      </c>
      <c r="J3048" t="s">
        <v>442</v>
      </c>
      <c r="K3048" t="s">
        <v>443</v>
      </c>
    </row>
    <row r="3049" spans="1:11">
      <c r="A3049" t="s">
        <v>498</v>
      </c>
      <c r="B3049" s="2">
        <v>20647892.879999999</v>
      </c>
      <c r="C3049" t="s">
        <v>454</v>
      </c>
      <c r="D3049" t="s">
        <v>447</v>
      </c>
      <c r="E3049" t="s">
        <v>431</v>
      </c>
      <c r="F3049" t="s">
        <v>12</v>
      </c>
      <c r="G3049" t="s">
        <v>432</v>
      </c>
      <c r="H3049" t="s">
        <v>433</v>
      </c>
      <c r="I3049" t="s">
        <v>434</v>
      </c>
      <c r="J3049" t="s">
        <v>442</v>
      </c>
      <c r="K3049" t="s">
        <v>444</v>
      </c>
    </row>
    <row r="3050" spans="1:11">
      <c r="A3050" t="s">
        <v>498</v>
      </c>
      <c r="B3050" s="2">
        <v>34413154.799999997</v>
      </c>
      <c r="C3050" t="s">
        <v>454</v>
      </c>
      <c r="D3050" t="s">
        <v>447</v>
      </c>
      <c r="E3050" t="s">
        <v>431</v>
      </c>
      <c r="F3050" t="s">
        <v>12</v>
      </c>
      <c r="G3050" t="s">
        <v>432</v>
      </c>
      <c r="H3050" t="s">
        <v>433</v>
      </c>
      <c r="I3050" t="s">
        <v>434</v>
      </c>
      <c r="J3050" t="s">
        <v>442</v>
      </c>
      <c r="K3050" t="s">
        <v>584</v>
      </c>
    </row>
    <row r="3051" spans="1:11">
      <c r="A3051" t="s">
        <v>498</v>
      </c>
      <c r="B3051" s="2">
        <v>1606.2134000000001</v>
      </c>
      <c r="C3051" t="s">
        <v>475</v>
      </c>
      <c r="D3051" t="s">
        <v>451</v>
      </c>
      <c r="E3051" t="s">
        <v>431</v>
      </c>
      <c r="F3051" t="s">
        <v>381</v>
      </c>
      <c r="G3051" t="s">
        <v>432</v>
      </c>
      <c r="H3051" t="s">
        <v>433</v>
      </c>
      <c r="I3051" t="s">
        <v>434</v>
      </c>
      <c r="J3051" t="s">
        <v>435</v>
      </c>
    </row>
    <row r="3052" spans="1:11">
      <c r="A3052" t="s">
        <v>498</v>
      </c>
      <c r="B3052" s="2">
        <v>9963858.6400000006</v>
      </c>
      <c r="C3052" t="s">
        <v>475</v>
      </c>
      <c r="D3052" t="s">
        <v>451</v>
      </c>
      <c r="E3052" t="s">
        <v>431</v>
      </c>
      <c r="F3052" t="s">
        <v>381</v>
      </c>
      <c r="G3052" t="s">
        <v>432</v>
      </c>
      <c r="H3052" t="s">
        <v>433</v>
      </c>
      <c r="I3052" t="s">
        <v>434</v>
      </c>
      <c r="J3052" t="s">
        <v>442</v>
      </c>
      <c r="K3052" t="s">
        <v>443</v>
      </c>
    </row>
    <row r="3053" spans="1:11">
      <c r="A3053" t="s">
        <v>498</v>
      </c>
      <c r="B3053" s="2">
        <v>20954152.359999999</v>
      </c>
      <c r="C3053" t="s">
        <v>475</v>
      </c>
      <c r="D3053" t="s">
        <v>451</v>
      </c>
      <c r="E3053" t="s">
        <v>431</v>
      </c>
      <c r="F3053" t="s">
        <v>381</v>
      </c>
      <c r="G3053" t="s">
        <v>432</v>
      </c>
      <c r="H3053" t="s">
        <v>433</v>
      </c>
      <c r="I3053" t="s">
        <v>434</v>
      </c>
      <c r="J3053" t="s">
        <v>442</v>
      </c>
      <c r="K3053" t="s">
        <v>444</v>
      </c>
    </row>
    <row r="3054" spans="1:11">
      <c r="A3054" t="s">
        <v>498</v>
      </c>
      <c r="B3054" s="2">
        <v>1362.3149000000001</v>
      </c>
      <c r="C3054" t="s">
        <v>484</v>
      </c>
      <c r="D3054" t="s">
        <v>451</v>
      </c>
      <c r="E3054" t="s">
        <v>431</v>
      </c>
      <c r="F3054" t="s">
        <v>381</v>
      </c>
      <c r="G3054" t="s">
        <v>432</v>
      </c>
      <c r="H3054" t="s">
        <v>433</v>
      </c>
      <c r="I3054" t="s">
        <v>434</v>
      </c>
      <c r="J3054" t="s">
        <v>435</v>
      </c>
    </row>
    <row r="3055" spans="1:11">
      <c r="A3055" t="s">
        <v>498</v>
      </c>
      <c r="B3055" s="2">
        <v>8450750.4800000004</v>
      </c>
      <c r="C3055" t="s">
        <v>484</v>
      </c>
      <c r="D3055" t="s">
        <v>451</v>
      </c>
      <c r="E3055" t="s">
        <v>431</v>
      </c>
      <c r="F3055" t="s">
        <v>381</v>
      </c>
      <c r="G3055" t="s">
        <v>432</v>
      </c>
      <c r="H3055" t="s">
        <v>433</v>
      </c>
      <c r="I3055" t="s">
        <v>434</v>
      </c>
      <c r="J3055" t="s">
        <v>442</v>
      </c>
      <c r="K3055" t="s">
        <v>443</v>
      </c>
    </row>
    <row r="3056" spans="1:11">
      <c r="A3056" t="s">
        <v>498</v>
      </c>
      <c r="B3056" s="2">
        <v>17772366.280000001</v>
      </c>
      <c r="C3056" t="s">
        <v>484</v>
      </c>
      <c r="D3056" t="s">
        <v>451</v>
      </c>
      <c r="E3056" t="s">
        <v>431</v>
      </c>
      <c r="F3056" t="s">
        <v>381</v>
      </c>
      <c r="G3056" t="s">
        <v>432</v>
      </c>
      <c r="H3056" t="s">
        <v>433</v>
      </c>
      <c r="I3056" t="s">
        <v>434</v>
      </c>
      <c r="J3056" t="s">
        <v>442</v>
      </c>
      <c r="K3056" t="s">
        <v>444</v>
      </c>
    </row>
    <row r="3057" spans="1:11">
      <c r="A3057" t="s">
        <v>498</v>
      </c>
      <c r="B3057" s="2">
        <v>0</v>
      </c>
      <c r="C3057" t="s">
        <v>462</v>
      </c>
      <c r="D3057" t="s">
        <v>439</v>
      </c>
      <c r="E3057" t="s">
        <v>431</v>
      </c>
      <c r="F3057" t="s">
        <v>439</v>
      </c>
      <c r="G3057" t="s">
        <v>432</v>
      </c>
      <c r="H3057" t="s">
        <v>433</v>
      </c>
      <c r="I3057" t="s">
        <v>434</v>
      </c>
      <c r="J3057" t="s">
        <v>435</v>
      </c>
    </row>
    <row r="3058" spans="1:11">
      <c r="A3058" t="s">
        <v>498</v>
      </c>
      <c r="B3058" s="2">
        <v>0</v>
      </c>
      <c r="C3058" t="s">
        <v>472</v>
      </c>
      <c r="D3058" t="s">
        <v>470</v>
      </c>
      <c r="E3058" t="s">
        <v>431</v>
      </c>
      <c r="F3058" t="s">
        <v>470</v>
      </c>
      <c r="G3058" t="s">
        <v>432</v>
      </c>
      <c r="H3058" t="s">
        <v>433</v>
      </c>
      <c r="I3058" t="s">
        <v>434</v>
      </c>
      <c r="J3058" t="s">
        <v>435</v>
      </c>
    </row>
    <row r="3059" spans="1:11">
      <c r="A3059" t="s">
        <v>498</v>
      </c>
      <c r="B3059" s="2">
        <v>2209.3272000000002</v>
      </c>
      <c r="C3059" t="s">
        <v>465</v>
      </c>
      <c r="D3059" t="s">
        <v>440</v>
      </c>
      <c r="E3059" t="s">
        <v>431</v>
      </c>
      <c r="F3059" t="s">
        <v>441</v>
      </c>
      <c r="G3059" t="s">
        <v>432</v>
      </c>
      <c r="H3059" t="s">
        <v>433</v>
      </c>
      <c r="I3059" t="s">
        <v>434</v>
      </c>
      <c r="J3059" t="s">
        <v>435</v>
      </c>
    </row>
    <row r="3060" spans="1:11">
      <c r="A3060" t="s">
        <v>498</v>
      </c>
      <c r="B3060" s="2">
        <v>13734502.880000001</v>
      </c>
      <c r="C3060" t="s">
        <v>465</v>
      </c>
      <c r="D3060" t="s">
        <v>440</v>
      </c>
      <c r="E3060" t="s">
        <v>431</v>
      </c>
      <c r="F3060" t="s">
        <v>441</v>
      </c>
      <c r="G3060" t="s">
        <v>432</v>
      </c>
      <c r="H3060" t="s">
        <v>433</v>
      </c>
      <c r="I3060" t="s">
        <v>434</v>
      </c>
      <c r="J3060" t="s">
        <v>442</v>
      </c>
      <c r="K3060" t="s">
        <v>443</v>
      </c>
    </row>
    <row r="3061" spans="1:11">
      <c r="A3061" t="s">
        <v>498</v>
      </c>
      <c r="B3061" s="2">
        <v>28893681.68</v>
      </c>
      <c r="C3061" t="s">
        <v>465</v>
      </c>
      <c r="D3061" t="s">
        <v>440</v>
      </c>
      <c r="E3061" t="s">
        <v>431</v>
      </c>
      <c r="F3061" t="s">
        <v>441</v>
      </c>
      <c r="G3061" t="s">
        <v>432</v>
      </c>
      <c r="H3061" t="s">
        <v>433</v>
      </c>
      <c r="I3061" t="s">
        <v>434</v>
      </c>
      <c r="J3061" t="s">
        <v>442</v>
      </c>
      <c r="K3061" t="s">
        <v>444</v>
      </c>
    </row>
    <row r="3062" spans="1:11">
      <c r="A3062" t="s">
        <v>498</v>
      </c>
      <c r="B3062" s="2">
        <v>48156086.840000004</v>
      </c>
      <c r="C3062" t="s">
        <v>465</v>
      </c>
      <c r="D3062" t="s">
        <v>440</v>
      </c>
      <c r="E3062" t="s">
        <v>431</v>
      </c>
      <c r="F3062" t="s">
        <v>441</v>
      </c>
      <c r="G3062" t="s">
        <v>432</v>
      </c>
      <c r="H3062" t="s">
        <v>433</v>
      </c>
      <c r="I3062" t="s">
        <v>434</v>
      </c>
      <c r="J3062" t="s">
        <v>442</v>
      </c>
      <c r="K3062" t="s">
        <v>584</v>
      </c>
    </row>
    <row r="3063" spans="1:11">
      <c r="A3063" t="s">
        <v>498</v>
      </c>
      <c r="B3063" s="2">
        <v>1481.7575999999999</v>
      </c>
      <c r="C3063" t="s">
        <v>488</v>
      </c>
      <c r="D3063" t="s">
        <v>451</v>
      </c>
      <c r="E3063" t="s">
        <v>431</v>
      </c>
      <c r="F3063" t="s">
        <v>381</v>
      </c>
      <c r="G3063" t="s">
        <v>432</v>
      </c>
      <c r="H3063" t="s">
        <v>433</v>
      </c>
      <c r="I3063" t="s">
        <v>434</v>
      </c>
      <c r="J3063" t="s">
        <v>435</v>
      </c>
    </row>
    <row r="3064" spans="1:11">
      <c r="A3064" t="s">
        <v>498</v>
      </c>
      <c r="B3064" s="2">
        <v>9197544.4800000004</v>
      </c>
      <c r="C3064" t="s">
        <v>488</v>
      </c>
      <c r="D3064" t="s">
        <v>451</v>
      </c>
      <c r="E3064" t="s">
        <v>431</v>
      </c>
      <c r="F3064" t="s">
        <v>381</v>
      </c>
      <c r="G3064" t="s">
        <v>432</v>
      </c>
      <c r="H3064" t="s">
        <v>433</v>
      </c>
      <c r="I3064" t="s">
        <v>434</v>
      </c>
      <c r="J3064" t="s">
        <v>442</v>
      </c>
      <c r="K3064" t="s">
        <v>443</v>
      </c>
    </row>
    <row r="3065" spans="1:11">
      <c r="A3065" t="s">
        <v>498</v>
      </c>
      <c r="B3065" s="2">
        <v>19353647.120000001</v>
      </c>
      <c r="C3065" t="s">
        <v>488</v>
      </c>
      <c r="D3065" t="s">
        <v>451</v>
      </c>
      <c r="E3065" t="s">
        <v>431</v>
      </c>
      <c r="F3065" t="s">
        <v>381</v>
      </c>
      <c r="G3065" t="s">
        <v>432</v>
      </c>
      <c r="H3065" t="s">
        <v>433</v>
      </c>
      <c r="I3065" t="s">
        <v>434</v>
      </c>
      <c r="J3065" t="s">
        <v>442</v>
      </c>
      <c r="K3065" t="s">
        <v>444</v>
      </c>
    </row>
    <row r="3066" spans="1:11">
      <c r="A3066" t="s">
        <v>498</v>
      </c>
      <c r="B3066" s="2">
        <v>0</v>
      </c>
      <c r="C3066" t="s">
        <v>449</v>
      </c>
      <c r="D3066" t="s">
        <v>458</v>
      </c>
      <c r="E3066" t="s">
        <v>431</v>
      </c>
      <c r="F3066" t="s">
        <v>458</v>
      </c>
      <c r="G3066" t="s">
        <v>432</v>
      </c>
      <c r="H3066" t="s">
        <v>433</v>
      </c>
      <c r="I3066" t="s">
        <v>434</v>
      </c>
      <c r="J3066" t="s">
        <v>435</v>
      </c>
    </row>
    <row r="3067" spans="1:11">
      <c r="A3067" t="s">
        <v>498</v>
      </c>
      <c r="B3067" s="2">
        <v>1954.9736</v>
      </c>
      <c r="C3067" t="s">
        <v>464</v>
      </c>
      <c r="D3067" t="s">
        <v>440</v>
      </c>
      <c r="E3067" t="s">
        <v>431</v>
      </c>
      <c r="F3067" t="s">
        <v>441</v>
      </c>
      <c r="G3067" t="s">
        <v>432</v>
      </c>
      <c r="H3067" t="s">
        <v>433</v>
      </c>
      <c r="I3067" t="s">
        <v>434</v>
      </c>
      <c r="J3067" t="s">
        <v>435</v>
      </c>
    </row>
    <row r="3068" spans="1:11">
      <c r="A3068" t="s">
        <v>498</v>
      </c>
      <c r="B3068" s="2">
        <v>12154405.08</v>
      </c>
      <c r="C3068" t="s">
        <v>464</v>
      </c>
      <c r="D3068" t="s">
        <v>440</v>
      </c>
      <c r="E3068" t="s">
        <v>431</v>
      </c>
      <c r="F3068" t="s">
        <v>441</v>
      </c>
      <c r="G3068" t="s">
        <v>432</v>
      </c>
      <c r="H3068" t="s">
        <v>433</v>
      </c>
      <c r="I3068" t="s">
        <v>434</v>
      </c>
      <c r="J3068" t="s">
        <v>442</v>
      </c>
      <c r="K3068" t="s">
        <v>443</v>
      </c>
    </row>
    <row r="3069" spans="1:11">
      <c r="A3069" t="s">
        <v>498</v>
      </c>
      <c r="B3069" s="2">
        <v>25550558.52</v>
      </c>
      <c r="C3069" t="s">
        <v>464</v>
      </c>
      <c r="D3069" t="s">
        <v>440</v>
      </c>
      <c r="E3069" t="s">
        <v>431</v>
      </c>
      <c r="F3069" t="s">
        <v>441</v>
      </c>
      <c r="G3069" t="s">
        <v>432</v>
      </c>
      <c r="H3069" t="s">
        <v>433</v>
      </c>
      <c r="I3069" t="s">
        <v>434</v>
      </c>
      <c r="J3069" t="s">
        <v>442</v>
      </c>
      <c r="K3069" t="s">
        <v>444</v>
      </c>
    </row>
    <row r="3070" spans="1:11">
      <c r="A3070" t="s">
        <v>498</v>
      </c>
      <c r="B3070" s="2">
        <v>42584264.200000003</v>
      </c>
      <c r="C3070" t="s">
        <v>464</v>
      </c>
      <c r="D3070" t="s">
        <v>440</v>
      </c>
      <c r="E3070" t="s">
        <v>431</v>
      </c>
      <c r="F3070" t="s">
        <v>441</v>
      </c>
      <c r="G3070" t="s">
        <v>432</v>
      </c>
      <c r="H3070" t="s">
        <v>433</v>
      </c>
      <c r="I3070" t="s">
        <v>434</v>
      </c>
      <c r="J3070" t="s">
        <v>442</v>
      </c>
      <c r="K3070" t="s">
        <v>584</v>
      </c>
    </row>
    <row r="3071" spans="1:11">
      <c r="A3071" t="s">
        <v>498</v>
      </c>
      <c r="B3071" s="2">
        <v>0</v>
      </c>
      <c r="C3071" t="s">
        <v>481</v>
      </c>
      <c r="D3071" t="s">
        <v>439</v>
      </c>
      <c r="E3071" t="s">
        <v>431</v>
      </c>
      <c r="F3071" t="s">
        <v>439</v>
      </c>
      <c r="G3071" t="s">
        <v>432</v>
      </c>
      <c r="H3071" t="s">
        <v>433</v>
      </c>
      <c r="I3071" t="s">
        <v>434</v>
      </c>
      <c r="J3071" t="s">
        <v>435</v>
      </c>
    </row>
    <row r="3072" spans="1:11">
      <c r="A3072" t="s">
        <v>498</v>
      </c>
      <c r="B3072" s="2">
        <v>0</v>
      </c>
      <c r="C3072" t="s">
        <v>488</v>
      </c>
      <c r="D3072" t="s">
        <v>439</v>
      </c>
      <c r="E3072" t="s">
        <v>431</v>
      </c>
      <c r="F3072" t="s">
        <v>439</v>
      </c>
      <c r="G3072" t="s">
        <v>432</v>
      </c>
      <c r="H3072" t="s">
        <v>433</v>
      </c>
      <c r="I3072" t="s">
        <v>434</v>
      </c>
      <c r="J3072" t="s">
        <v>435</v>
      </c>
    </row>
    <row r="3073" spans="1:11">
      <c r="A3073" t="s">
        <v>498</v>
      </c>
      <c r="B3073" s="2">
        <v>0</v>
      </c>
      <c r="C3073" t="s">
        <v>456</v>
      </c>
      <c r="D3073" t="s">
        <v>439</v>
      </c>
      <c r="E3073" t="s">
        <v>431</v>
      </c>
      <c r="F3073" t="s">
        <v>439</v>
      </c>
      <c r="G3073" t="s">
        <v>432</v>
      </c>
      <c r="H3073" t="s">
        <v>433</v>
      </c>
      <c r="I3073" t="s">
        <v>434</v>
      </c>
      <c r="J3073" t="s">
        <v>435</v>
      </c>
    </row>
    <row r="3074" spans="1:11">
      <c r="A3074" t="s">
        <v>498</v>
      </c>
      <c r="B3074" s="2">
        <v>0</v>
      </c>
      <c r="C3074" t="s">
        <v>480</v>
      </c>
      <c r="D3074" t="s">
        <v>439</v>
      </c>
      <c r="E3074" t="s">
        <v>431</v>
      </c>
      <c r="F3074" t="s">
        <v>439</v>
      </c>
      <c r="G3074" t="s">
        <v>432</v>
      </c>
      <c r="H3074" t="s">
        <v>433</v>
      </c>
      <c r="I3074" t="s">
        <v>434</v>
      </c>
      <c r="J3074" t="s">
        <v>435</v>
      </c>
    </row>
    <row r="3075" spans="1:11">
      <c r="A3075" t="s">
        <v>498</v>
      </c>
      <c r="B3075" s="2">
        <v>2268.4792000000002</v>
      </c>
      <c r="C3075" t="s">
        <v>454</v>
      </c>
      <c r="D3075" t="s">
        <v>440</v>
      </c>
      <c r="E3075" t="s">
        <v>431</v>
      </c>
      <c r="F3075" t="s">
        <v>441</v>
      </c>
      <c r="G3075" t="s">
        <v>432</v>
      </c>
      <c r="H3075" t="s">
        <v>433</v>
      </c>
      <c r="I3075" t="s">
        <v>434</v>
      </c>
      <c r="J3075" t="s">
        <v>435</v>
      </c>
    </row>
    <row r="3076" spans="1:11">
      <c r="A3076" t="s">
        <v>498</v>
      </c>
      <c r="B3076" s="2">
        <v>14103463.48</v>
      </c>
      <c r="C3076" t="s">
        <v>454</v>
      </c>
      <c r="D3076" t="s">
        <v>440</v>
      </c>
      <c r="E3076" t="s">
        <v>431</v>
      </c>
      <c r="F3076" t="s">
        <v>441</v>
      </c>
      <c r="G3076" t="s">
        <v>432</v>
      </c>
      <c r="H3076" t="s">
        <v>433</v>
      </c>
      <c r="I3076" t="s">
        <v>434</v>
      </c>
      <c r="J3076" t="s">
        <v>442</v>
      </c>
      <c r="K3076" t="s">
        <v>443</v>
      </c>
    </row>
    <row r="3077" spans="1:11">
      <c r="A3077" t="s">
        <v>498</v>
      </c>
      <c r="B3077" s="2">
        <v>29652306.079999998</v>
      </c>
      <c r="C3077" t="s">
        <v>454</v>
      </c>
      <c r="D3077" t="s">
        <v>440</v>
      </c>
      <c r="E3077" t="s">
        <v>431</v>
      </c>
      <c r="F3077" t="s">
        <v>441</v>
      </c>
      <c r="G3077" t="s">
        <v>432</v>
      </c>
      <c r="H3077" t="s">
        <v>433</v>
      </c>
      <c r="I3077" t="s">
        <v>434</v>
      </c>
      <c r="J3077" t="s">
        <v>442</v>
      </c>
      <c r="K3077" t="s">
        <v>444</v>
      </c>
    </row>
    <row r="3078" spans="1:11">
      <c r="A3078" t="s">
        <v>498</v>
      </c>
      <c r="B3078" s="2">
        <v>49420608.719999999</v>
      </c>
      <c r="C3078" t="s">
        <v>454</v>
      </c>
      <c r="D3078" t="s">
        <v>440</v>
      </c>
      <c r="E3078" t="s">
        <v>431</v>
      </c>
      <c r="F3078" t="s">
        <v>441</v>
      </c>
      <c r="G3078" t="s">
        <v>432</v>
      </c>
      <c r="H3078" t="s">
        <v>433</v>
      </c>
      <c r="I3078" t="s">
        <v>434</v>
      </c>
      <c r="J3078" t="s">
        <v>442</v>
      </c>
      <c r="K3078" t="s">
        <v>584</v>
      </c>
    </row>
    <row r="3079" spans="1:11">
      <c r="A3079" t="s">
        <v>498</v>
      </c>
      <c r="B3079" s="2">
        <v>1481.7575999999999</v>
      </c>
      <c r="C3079" t="s">
        <v>445</v>
      </c>
      <c r="D3079" t="s">
        <v>451</v>
      </c>
      <c r="E3079" t="s">
        <v>431</v>
      </c>
      <c r="F3079" t="s">
        <v>381</v>
      </c>
      <c r="G3079" t="s">
        <v>432</v>
      </c>
      <c r="H3079" t="s">
        <v>433</v>
      </c>
      <c r="I3079" t="s">
        <v>434</v>
      </c>
      <c r="J3079" t="s">
        <v>435</v>
      </c>
    </row>
    <row r="3080" spans="1:11">
      <c r="A3080" t="s">
        <v>498</v>
      </c>
      <c r="B3080" s="2">
        <v>9197544.4800000004</v>
      </c>
      <c r="C3080" t="s">
        <v>445</v>
      </c>
      <c r="D3080" t="s">
        <v>451</v>
      </c>
      <c r="E3080" t="s">
        <v>431</v>
      </c>
      <c r="F3080" t="s">
        <v>381</v>
      </c>
      <c r="G3080" t="s">
        <v>432</v>
      </c>
      <c r="H3080" t="s">
        <v>433</v>
      </c>
      <c r="I3080" t="s">
        <v>434</v>
      </c>
      <c r="J3080" t="s">
        <v>442</v>
      </c>
      <c r="K3080" t="s">
        <v>443</v>
      </c>
    </row>
    <row r="3081" spans="1:11">
      <c r="A3081" t="s">
        <v>498</v>
      </c>
      <c r="B3081" s="2">
        <v>19353647.120000001</v>
      </c>
      <c r="C3081" t="s">
        <v>445</v>
      </c>
      <c r="D3081" t="s">
        <v>451</v>
      </c>
      <c r="E3081" t="s">
        <v>431</v>
      </c>
      <c r="F3081" t="s">
        <v>381</v>
      </c>
      <c r="G3081" t="s">
        <v>432</v>
      </c>
      <c r="H3081" t="s">
        <v>433</v>
      </c>
      <c r="I3081" t="s">
        <v>434</v>
      </c>
      <c r="J3081" t="s">
        <v>442</v>
      </c>
      <c r="K3081" t="s">
        <v>444</v>
      </c>
    </row>
    <row r="3082" spans="1:11">
      <c r="A3082" t="s">
        <v>498</v>
      </c>
      <c r="B3082" s="2">
        <v>0</v>
      </c>
      <c r="C3082" t="s">
        <v>453</v>
      </c>
      <c r="D3082" t="s">
        <v>458</v>
      </c>
      <c r="E3082" t="s">
        <v>431</v>
      </c>
      <c r="F3082" t="s">
        <v>458</v>
      </c>
      <c r="G3082" t="s">
        <v>432</v>
      </c>
      <c r="H3082" t="s">
        <v>433</v>
      </c>
      <c r="I3082" t="s">
        <v>434</v>
      </c>
      <c r="J3082" t="s">
        <v>435</v>
      </c>
    </row>
    <row r="3083" spans="1:11">
      <c r="A3083" t="s">
        <v>498</v>
      </c>
      <c r="B3083" s="2">
        <v>0</v>
      </c>
      <c r="C3083" t="s">
        <v>471</v>
      </c>
      <c r="D3083" t="s">
        <v>458</v>
      </c>
      <c r="E3083" t="s">
        <v>431</v>
      </c>
      <c r="F3083" t="s">
        <v>458</v>
      </c>
      <c r="G3083" t="s">
        <v>432</v>
      </c>
      <c r="H3083" t="s">
        <v>433</v>
      </c>
      <c r="I3083" t="s">
        <v>434</v>
      </c>
      <c r="J3083" t="s">
        <v>435</v>
      </c>
    </row>
    <row r="3084" spans="1:11">
      <c r="A3084" t="s">
        <v>498</v>
      </c>
      <c r="B3084" s="2">
        <v>0</v>
      </c>
      <c r="C3084" t="s">
        <v>455</v>
      </c>
      <c r="D3084" t="s">
        <v>439</v>
      </c>
      <c r="E3084" t="s">
        <v>431</v>
      </c>
      <c r="F3084" t="s">
        <v>439</v>
      </c>
      <c r="G3084" t="s">
        <v>432</v>
      </c>
      <c r="H3084" t="s">
        <v>433</v>
      </c>
      <c r="I3084" t="s">
        <v>434</v>
      </c>
      <c r="J3084" t="s">
        <v>435</v>
      </c>
    </row>
    <row r="3085" spans="1:11">
      <c r="A3085" t="s">
        <v>498</v>
      </c>
      <c r="B3085" s="2">
        <v>0</v>
      </c>
      <c r="C3085" t="s">
        <v>455</v>
      </c>
      <c r="D3085" t="s">
        <v>430</v>
      </c>
      <c r="E3085" t="s">
        <v>431</v>
      </c>
      <c r="F3085" t="s">
        <v>430</v>
      </c>
      <c r="G3085" t="s">
        <v>432</v>
      </c>
      <c r="H3085" t="s">
        <v>433</v>
      </c>
      <c r="I3085" t="s">
        <v>434</v>
      </c>
      <c r="J3085" t="s">
        <v>435</v>
      </c>
    </row>
    <row r="3086" spans="1:11">
      <c r="A3086" t="s">
        <v>498</v>
      </c>
      <c r="B3086" s="2">
        <v>1363.4536000000001</v>
      </c>
      <c r="C3086" t="s">
        <v>429</v>
      </c>
      <c r="D3086" t="s">
        <v>451</v>
      </c>
      <c r="E3086" t="s">
        <v>431</v>
      </c>
      <c r="F3086" t="s">
        <v>381</v>
      </c>
      <c r="G3086" t="s">
        <v>432</v>
      </c>
      <c r="H3086" t="s">
        <v>433</v>
      </c>
      <c r="I3086" t="s">
        <v>434</v>
      </c>
      <c r="J3086" t="s">
        <v>435</v>
      </c>
    </row>
    <row r="3087" spans="1:11">
      <c r="A3087" t="s">
        <v>498</v>
      </c>
      <c r="B3087" s="2">
        <v>8472045.1999999993</v>
      </c>
      <c r="C3087" t="s">
        <v>429</v>
      </c>
      <c r="D3087" t="s">
        <v>451</v>
      </c>
      <c r="E3087" t="s">
        <v>431</v>
      </c>
      <c r="F3087" t="s">
        <v>381</v>
      </c>
      <c r="G3087" t="s">
        <v>432</v>
      </c>
      <c r="H3087" t="s">
        <v>433</v>
      </c>
      <c r="I3087" t="s">
        <v>434</v>
      </c>
      <c r="J3087" t="s">
        <v>442</v>
      </c>
      <c r="K3087" t="s">
        <v>443</v>
      </c>
    </row>
    <row r="3088" spans="1:11">
      <c r="A3088" t="s">
        <v>498</v>
      </c>
      <c r="B3088" s="2">
        <v>17799132.559999999</v>
      </c>
      <c r="C3088" t="s">
        <v>429</v>
      </c>
      <c r="D3088" t="s">
        <v>451</v>
      </c>
      <c r="E3088" t="s">
        <v>431</v>
      </c>
      <c r="F3088" t="s">
        <v>381</v>
      </c>
      <c r="G3088" t="s">
        <v>432</v>
      </c>
      <c r="H3088" t="s">
        <v>433</v>
      </c>
      <c r="I3088" t="s">
        <v>434</v>
      </c>
      <c r="J3088" t="s">
        <v>442</v>
      </c>
      <c r="K3088" t="s">
        <v>444</v>
      </c>
    </row>
    <row r="3089" spans="1:11">
      <c r="A3089" t="s">
        <v>498</v>
      </c>
      <c r="B3089" s="2">
        <v>0</v>
      </c>
      <c r="C3089" t="s">
        <v>463</v>
      </c>
      <c r="D3089" t="s">
        <v>430</v>
      </c>
      <c r="E3089" t="s">
        <v>431</v>
      </c>
      <c r="F3089" t="s">
        <v>430</v>
      </c>
      <c r="G3089" t="s">
        <v>432</v>
      </c>
      <c r="H3089" t="s">
        <v>433</v>
      </c>
      <c r="I3089" t="s">
        <v>434</v>
      </c>
      <c r="J3089" t="s">
        <v>435</v>
      </c>
    </row>
    <row r="3090" spans="1:11">
      <c r="A3090" t="s">
        <v>498</v>
      </c>
      <c r="B3090" s="2">
        <v>1545.346</v>
      </c>
      <c r="C3090" t="s">
        <v>485</v>
      </c>
      <c r="D3090" t="s">
        <v>451</v>
      </c>
      <c r="E3090" t="s">
        <v>431</v>
      </c>
      <c r="F3090" t="s">
        <v>381</v>
      </c>
      <c r="G3090" t="s">
        <v>432</v>
      </c>
      <c r="H3090" t="s">
        <v>433</v>
      </c>
      <c r="I3090" t="s">
        <v>434</v>
      </c>
      <c r="J3090" t="s">
        <v>435</v>
      </c>
    </row>
    <row r="3091" spans="1:11">
      <c r="A3091" t="s">
        <v>498</v>
      </c>
      <c r="B3091" s="2">
        <v>9586173.1199999992</v>
      </c>
      <c r="C3091" t="s">
        <v>485</v>
      </c>
      <c r="D3091" t="s">
        <v>451</v>
      </c>
      <c r="E3091" t="s">
        <v>431</v>
      </c>
      <c r="F3091" t="s">
        <v>381</v>
      </c>
      <c r="G3091" t="s">
        <v>432</v>
      </c>
      <c r="H3091" t="s">
        <v>433</v>
      </c>
      <c r="I3091" t="s">
        <v>434</v>
      </c>
      <c r="J3091" t="s">
        <v>442</v>
      </c>
      <c r="K3091" t="s">
        <v>443</v>
      </c>
    </row>
    <row r="3092" spans="1:11">
      <c r="A3092" t="s">
        <v>498</v>
      </c>
      <c r="B3092" s="2">
        <v>20162107.079999998</v>
      </c>
      <c r="C3092" t="s">
        <v>485</v>
      </c>
      <c r="D3092" t="s">
        <v>451</v>
      </c>
      <c r="E3092" t="s">
        <v>431</v>
      </c>
      <c r="F3092" t="s">
        <v>381</v>
      </c>
      <c r="G3092" t="s">
        <v>432</v>
      </c>
      <c r="H3092" t="s">
        <v>433</v>
      </c>
      <c r="I3092" t="s">
        <v>434</v>
      </c>
      <c r="J3092" t="s">
        <v>442</v>
      </c>
      <c r="K3092" t="s">
        <v>444</v>
      </c>
    </row>
    <row r="3093" spans="1:11">
      <c r="A3093" t="s">
        <v>499</v>
      </c>
      <c r="B3093" s="2">
        <v>0</v>
      </c>
      <c r="C3093" t="s">
        <v>429</v>
      </c>
      <c r="D3093" t="s">
        <v>430</v>
      </c>
      <c r="E3093" t="s">
        <v>431</v>
      </c>
      <c r="F3093" t="s">
        <v>430</v>
      </c>
      <c r="G3093" t="s">
        <v>432</v>
      </c>
      <c r="H3093" t="s">
        <v>433</v>
      </c>
      <c r="I3093" t="s">
        <v>434</v>
      </c>
      <c r="J3093" t="s">
        <v>435</v>
      </c>
    </row>
    <row r="3094" spans="1:11">
      <c r="A3094" t="s">
        <v>499</v>
      </c>
      <c r="B3094" s="2">
        <v>0</v>
      </c>
      <c r="C3094" t="s">
        <v>436</v>
      </c>
      <c r="D3094" t="s">
        <v>437</v>
      </c>
      <c r="E3094" t="s">
        <v>431</v>
      </c>
      <c r="F3094" t="s">
        <v>437</v>
      </c>
      <c r="G3094" t="s">
        <v>432</v>
      </c>
      <c r="H3094" t="s">
        <v>433</v>
      </c>
      <c r="I3094" t="s">
        <v>434</v>
      </c>
      <c r="J3094" t="s">
        <v>435</v>
      </c>
    </row>
    <row r="3095" spans="1:11">
      <c r="A3095" t="s">
        <v>499</v>
      </c>
      <c r="B3095" s="2">
        <v>0</v>
      </c>
      <c r="C3095" t="s">
        <v>438</v>
      </c>
      <c r="D3095" t="s">
        <v>439</v>
      </c>
      <c r="E3095" t="s">
        <v>431</v>
      </c>
      <c r="F3095" t="s">
        <v>439</v>
      </c>
      <c r="G3095" t="s">
        <v>432</v>
      </c>
      <c r="H3095" t="s">
        <v>433</v>
      </c>
      <c r="I3095" t="s">
        <v>434</v>
      </c>
      <c r="J3095" t="s">
        <v>435</v>
      </c>
    </row>
    <row r="3096" spans="1:11">
      <c r="A3096" t="s">
        <v>499</v>
      </c>
      <c r="B3096" s="2">
        <v>20388.712</v>
      </c>
      <c r="C3096" t="s">
        <v>50</v>
      </c>
      <c r="D3096" t="s">
        <v>440</v>
      </c>
      <c r="E3096" t="s">
        <v>431</v>
      </c>
      <c r="F3096" t="s">
        <v>441</v>
      </c>
      <c r="G3096" t="s">
        <v>432</v>
      </c>
      <c r="H3096" t="s">
        <v>433</v>
      </c>
      <c r="I3096" t="s">
        <v>434</v>
      </c>
      <c r="J3096" t="s">
        <v>435</v>
      </c>
    </row>
    <row r="3097" spans="1:11">
      <c r="A3097" t="s">
        <v>499</v>
      </c>
      <c r="B3097" s="2">
        <v>126759313.40000001</v>
      </c>
      <c r="C3097" t="s">
        <v>50</v>
      </c>
      <c r="D3097" t="s">
        <v>440</v>
      </c>
      <c r="E3097" t="s">
        <v>431</v>
      </c>
      <c r="F3097" t="s">
        <v>441</v>
      </c>
      <c r="G3097" t="s">
        <v>432</v>
      </c>
      <c r="H3097" t="s">
        <v>433</v>
      </c>
      <c r="I3097" t="s">
        <v>434</v>
      </c>
      <c r="J3097" t="s">
        <v>442</v>
      </c>
      <c r="K3097" t="s">
        <v>443</v>
      </c>
    </row>
    <row r="3098" spans="1:11">
      <c r="A3098" t="s">
        <v>499</v>
      </c>
      <c r="B3098" s="2">
        <v>266547479.5</v>
      </c>
      <c r="C3098" t="s">
        <v>50</v>
      </c>
      <c r="D3098" t="s">
        <v>440</v>
      </c>
      <c r="E3098" t="s">
        <v>431</v>
      </c>
      <c r="F3098" t="s">
        <v>441</v>
      </c>
      <c r="G3098" t="s">
        <v>432</v>
      </c>
      <c r="H3098" t="s">
        <v>433</v>
      </c>
      <c r="I3098" t="s">
        <v>434</v>
      </c>
      <c r="J3098" t="s">
        <v>442</v>
      </c>
      <c r="K3098" t="s">
        <v>444</v>
      </c>
    </row>
    <row r="3099" spans="1:11">
      <c r="A3099" t="s">
        <v>499</v>
      </c>
      <c r="B3099" s="2">
        <v>444246230.39999998</v>
      </c>
      <c r="C3099" t="s">
        <v>50</v>
      </c>
      <c r="D3099" t="s">
        <v>440</v>
      </c>
      <c r="E3099" t="s">
        <v>431</v>
      </c>
      <c r="F3099" t="s">
        <v>441</v>
      </c>
      <c r="G3099" t="s">
        <v>432</v>
      </c>
      <c r="H3099" t="s">
        <v>433</v>
      </c>
      <c r="I3099" t="s">
        <v>434</v>
      </c>
      <c r="J3099" t="s">
        <v>442</v>
      </c>
      <c r="K3099" t="s">
        <v>584</v>
      </c>
    </row>
    <row r="3100" spans="1:11">
      <c r="A3100" t="s">
        <v>499</v>
      </c>
      <c r="B3100" s="2">
        <v>0</v>
      </c>
      <c r="C3100" t="s">
        <v>445</v>
      </c>
      <c r="D3100" t="s">
        <v>439</v>
      </c>
      <c r="E3100" t="s">
        <v>431</v>
      </c>
      <c r="F3100" t="s">
        <v>439</v>
      </c>
      <c r="G3100" t="s">
        <v>432</v>
      </c>
      <c r="H3100" t="s">
        <v>433</v>
      </c>
      <c r="I3100" t="s">
        <v>434</v>
      </c>
      <c r="J3100" t="s">
        <v>435</v>
      </c>
    </row>
    <row r="3101" spans="1:11">
      <c r="A3101" t="s">
        <v>499</v>
      </c>
      <c r="B3101" s="2">
        <v>15606.8087</v>
      </c>
      <c r="C3101" t="s">
        <v>446</v>
      </c>
      <c r="D3101" t="s">
        <v>447</v>
      </c>
      <c r="E3101" t="s">
        <v>431</v>
      </c>
      <c r="F3101" t="s">
        <v>12</v>
      </c>
      <c r="G3101" t="s">
        <v>432</v>
      </c>
      <c r="H3101" t="s">
        <v>433</v>
      </c>
      <c r="I3101" t="s">
        <v>434</v>
      </c>
      <c r="J3101" t="s">
        <v>435</v>
      </c>
    </row>
    <row r="3102" spans="1:11">
      <c r="A3102" t="s">
        <v>499</v>
      </c>
      <c r="B3102" s="2">
        <v>96816626.900000006</v>
      </c>
      <c r="C3102" t="s">
        <v>446</v>
      </c>
      <c r="D3102" t="s">
        <v>447</v>
      </c>
      <c r="E3102" t="s">
        <v>431</v>
      </c>
      <c r="F3102" t="s">
        <v>12</v>
      </c>
      <c r="G3102" t="s">
        <v>432</v>
      </c>
      <c r="H3102" t="s">
        <v>433</v>
      </c>
      <c r="I3102" t="s">
        <v>434</v>
      </c>
      <c r="J3102" t="s">
        <v>442</v>
      </c>
      <c r="K3102" t="s">
        <v>443</v>
      </c>
    </row>
    <row r="3103" spans="1:11">
      <c r="A3103" t="s">
        <v>499</v>
      </c>
      <c r="B3103" s="2">
        <v>203616736.69999999</v>
      </c>
      <c r="C3103" t="s">
        <v>446</v>
      </c>
      <c r="D3103" t="s">
        <v>447</v>
      </c>
      <c r="E3103" t="s">
        <v>431</v>
      </c>
      <c r="F3103" t="s">
        <v>12</v>
      </c>
      <c r="G3103" t="s">
        <v>432</v>
      </c>
      <c r="H3103" t="s">
        <v>433</v>
      </c>
      <c r="I3103" t="s">
        <v>434</v>
      </c>
      <c r="J3103" t="s">
        <v>442</v>
      </c>
      <c r="K3103" t="s">
        <v>444</v>
      </c>
    </row>
    <row r="3104" spans="1:11">
      <c r="A3104" t="s">
        <v>499</v>
      </c>
      <c r="B3104" s="2">
        <v>339360796.60000002</v>
      </c>
      <c r="C3104" t="s">
        <v>446</v>
      </c>
      <c r="D3104" t="s">
        <v>447</v>
      </c>
      <c r="E3104" t="s">
        <v>431</v>
      </c>
      <c r="F3104" t="s">
        <v>12</v>
      </c>
      <c r="G3104" t="s">
        <v>432</v>
      </c>
      <c r="H3104" t="s">
        <v>433</v>
      </c>
      <c r="I3104" t="s">
        <v>434</v>
      </c>
      <c r="J3104" t="s">
        <v>442</v>
      </c>
      <c r="K3104" t="s">
        <v>584</v>
      </c>
    </row>
    <row r="3105" spans="1:11">
      <c r="A3105" t="s">
        <v>499</v>
      </c>
      <c r="B3105" s="2">
        <v>0</v>
      </c>
      <c r="C3105" t="s">
        <v>448</v>
      </c>
      <c r="D3105" t="s">
        <v>439</v>
      </c>
      <c r="E3105" t="s">
        <v>431</v>
      </c>
      <c r="F3105" t="s">
        <v>439</v>
      </c>
      <c r="G3105" t="s">
        <v>432</v>
      </c>
      <c r="H3105" t="s">
        <v>433</v>
      </c>
      <c r="I3105" t="s">
        <v>434</v>
      </c>
      <c r="J3105" t="s">
        <v>435</v>
      </c>
    </row>
    <row r="3106" spans="1:11">
      <c r="A3106" t="s">
        <v>499</v>
      </c>
      <c r="B3106" s="2">
        <v>17102.714</v>
      </c>
      <c r="C3106" t="s">
        <v>449</v>
      </c>
      <c r="D3106" t="s">
        <v>440</v>
      </c>
      <c r="E3106" t="s">
        <v>431</v>
      </c>
      <c r="F3106" t="s">
        <v>441</v>
      </c>
      <c r="G3106" t="s">
        <v>432</v>
      </c>
      <c r="H3106" t="s">
        <v>433</v>
      </c>
      <c r="I3106" t="s">
        <v>434</v>
      </c>
      <c r="J3106" t="s">
        <v>435</v>
      </c>
    </row>
    <row r="3107" spans="1:11">
      <c r="A3107" t="s">
        <v>499</v>
      </c>
      <c r="B3107" s="2">
        <v>106330496.7</v>
      </c>
      <c r="C3107" t="s">
        <v>449</v>
      </c>
      <c r="D3107" t="s">
        <v>440</v>
      </c>
      <c r="E3107" t="s">
        <v>431</v>
      </c>
      <c r="F3107" t="s">
        <v>441</v>
      </c>
      <c r="G3107" t="s">
        <v>432</v>
      </c>
      <c r="H3107" t="s">
        <v>433</v>
      </c>
      <c r="I3107" t="s">
        <v>434</v>
      </c>
      <c r="J3107" t="s">
        <v>442</v>
      </c>
      <c r="K3107" t="s">
        <v>443</v>
      </c>
    </row>
    <row r="3108" spans="1:11">
      <c r="A3108" t="s">
        <v>499</v>
      </c>
      <c r="B3108" s="2">
        <v>223524192.30000001</v>
      </c>
      <c r="C3108" t="s">
        <v>449</v>
      </c>
      <c r="D3108" t="s">
        <v>440</v>
      </c>
      <c r="E3108" t="s">
        <v>431</v>
      </c>
      <c r="F3108" t="s">
        <v>441</v>
      </c>
      <c r="G3108" t="s">
        <v>432</v>
      </c>
      <c r="H3108" t="s">
        <v>433</v>
      </c>
      <c r="I3108" t="s">
        <v>434</v>
      </c>
      <c r="J3108" t="s">
        <v>442</v>
      </c>
      <c r="K3108" t="s">
        <v>444</v>
      </c>
    </row>
    <row r="3109" spans="1:11">
      <c r="A3109" t="s">
        <v>499</v>
      </c>
      <c r="B3109" s="2">
        <v>372540320.5</v>
      </c>
      <c r="C3109" t="s">
        <v>449</v>
      </c>
      <c r="D3109" t="s">
        <v>440</v>
      </c>
      <c r="E3109" t="s">
        <v>431</v>
      </c>
      <c r="F3109" t="s">
        <v>441</v>
      </c>
      <c r="G3109" t="s">
        <v>432</v>
      </c>
      <c r="H3109" t="s">
        <v>433</v>
      </c>
      <c r="I3109" t="s">
        <v>434</v>
      </c>
      <c r="J3109" t="s">
        <v>442</v>
      </c>
      <c r="K3109" t="s">
        <v>584</v>
      </c>
    </row>
    <row r="3110" spans="1:11">
      <c r="A3110" t="s">
        <v>499</v>
      </c>
      <c r="B3110" s="2">
        <v>14282.448</v>
      </c>
      <c r="C3110" t="s">
        <v>450</v>
      </c>
      <c r="D3110" t="s">
        <v>451</v>
      </c>
      <c r="E3110" t="s">
        <v>431</v>
      </c>
      <c r="F3110" t="s">
        <v>381</v>
      </c>
      <c r="G3110" t="s">
        <v>432</v>
      </c>
      <c r="H3110" t="s">
        <v>433</v>
      </c>
      <c r="I3110" t="s">
        <v>434</v>
      </c>
      <c r="J3110" t="s">
        <v>435</v>
      </c>
    </row>
    <row r="3111" spans="1:11">
      <c r="A3111" t="s">
        <v>499</v>
      </c>
      <c r="B3111" s="2">
        <v>90029876.700000003</v>
      </c>
      <c r="C3111" t="s">
        <v>450</v>
      </c>
      <c r="D3111" t="s">
        <v>451</v>
      </c>
      <c r="E3111" t="s">
        <v>431</v>
      </c>
      <c r="F3111" t="s">
        <v>381</v>
      </c>
      <c r="G3111" t="s">
        <v>432</v>
      </c>
      <c r="H3111" t="s">
        <v>433</v>
      </c>
      <c r="I3111" t="s">
        <v>434</v>
      </c>
      <c r="J3111" t="s">
        <v>442</v>
      </c>
      <c r="K3111" t="s">
        <v>443</v>
      </c>
    </row>
    <row r="3112" spans="1:11">
      <c r="A3112" t="s">
        <v>499</v>
      </c>
      <c r="B3112" s="2">
        <v>187331641.09999999</v>
      </c>
      <c r="C3112" t="s">
        <v>450</v>
      </c>
      <c r="D3112" t="s">
        <v>451</v>
      </c>
      <c r="E3112" t="s">
        <v>431</v>
      </c>
      <c r="F3112" t="s">
        <v>381</v>
      </c>
      <c r="G3112" t="s">
        <v>432</v>
      </c>
      <c r="H3112" t="s">
        <v>433</v>
      </c>
      <c r="I3112" t="s">
        <v>434</v>
      </c>
      <c r="J3112" t="s">
        <v>442</v>
      </c>
      <c r="K3112" t="s">
        <v>444</v>
      </c>
    </row>
    <row r="3113" spans="1:11">
      <c r="A3113" t="s">
        <v>499</v>
      </c>
      <c r="B3113" s="2">
        <v>0</v>
      </c>
      <c r="C3113" t="s">
        <v>450</v>
      </c>
      <c r="D3113" t="s">
        <v>439</v>
      </c>
      <c r="E3113" t="s">
        <v>431</v>
      </c>
      <c r="F3113" t="s">
        <v>439</v>
      </c>
      <c r="G3113" t="s">
        <v>432</v>
      </c>
      <c r="H3113" t="s">
        <v>433</v>
      </c>
      <c r="I3113" t="s">
        <v>434</v>
      </c>
      <c r="J3113" t="s">
        <v>435</v>
      </c>
    </row>
    <row r="3114" spans="1:11">
      <c r="A3114" t="s">
        <v>499</v>
      </c>
      <c r="B3114" s="2">
        <v>11902.04</v>
      </c>
      <c r="C3114" t="s">
        <v>452</v>
      </c>
      <c r="D3114" t="s">
        <v>447</v>
      </c>
      <c r="E3114" t="s">
        <v>431</v>
      </c>
      <c r="F3114" t="s">
        <v>12</v>
      </c>
      <c r="G3114" t="s">
        <v>432</v>
      </c>
      <c r="H3114" t="s">
        <v>433</v>
      </c>
      <c r="I3114" t="s">
        <v>434</v>
      </c>
      <c r="J3114" t="s">
        <v>435</v>
      </c>
    </row>
    <row r="3115" spans="1:11">
      <c r="A3115" t="s">
        <v>499</v>
      </c>
      <c r="B3115" s="2">
        <v>73799116.5</v>
      </c>
      <c r="C3115" t="s">
        <v>452</v>
      </c>
      <c r="D3115" t="s">
        <v>447</v>
      </c>
      <c r="E3115" t="s">
        <v>431</v>
      </c>
      <c r="F3115" t="s">
        <v>12</v>
      </c>
      <c r="G3115" t="s">
        <v>432</v>
      </c>
      <c r="H3115" t="s">
        <v>433</v>
      </c>
      <c r="I3115" t="s">
        <v>434</v>
      </c>
      <c r="J3115" t="s">
        <v>442</v>
      </c>
      <c r="K3115" t="s">
        <v>443</v>
      </c>
    </row>
    <row r="3116" spans="1:11">
      <c r="A3116" t="s">
        <v>499</v>
      </c>
      <c r="B3116" s="2">
        <v>155202601.59999999</v>
      </c>
      <c r="C3116" t="s">
        <v>452</v>
      </c>
      <c r="D3116" t="s">
        <v>447</v>
      </c>
      <c r="E3116" t="s">
        <v>431</v>
      </c>
      <c r="F3116" t="s">
        <v>12</v>
      </c>
      <c r="G3116" t="s">
        <v>432</v>
      </c>
      <c r="H3116" t="s">
        <v>433</v>
      </c>
      <c r="I3116" t="s">
        <v>434</v>
      </c>
      <c r="J3116" t="s">
        <v>442</v>
      </c>
      <c r="K3116" t="s">
        <v>444</v>
      </c>
    </row>
    <row r="3117" spans="1:11">
      <c r="A3117" t="s">
        <v>499</v>
      </c>
      <c r="B3117" s="2">
        <v>258671433.90000001</v>
      </c>
      <c r="C3117" t="s">
        <v>452</v>
      </c>
      <c r="D3117" t="s">
        <v>447</v>
      </c>
      <c r="E3117" t="s">
        <v>431</v>
      </c>
      <c r="F3117" t="s">
        <v>12</v>
      </c>
      <c r="G3117" t="s">
        <v>432</v>
      </c>
      <c r="H3117" t="s">
        <v>433</v>
      </c>
      <c r="I3117" t="s">
        <v>434</v>
      </c>
      <c r="J3117" t="s">
        <v>442</v>
      </c>
      <c r="K3117" t="s">
        <v>584</v>
      </c>
    </row>
    <row r="3118" spans="1:11">
      <c r="A3118" t="s">
        <v>499</v>
      </c>
      <c r="B3118" s="2">
        <v>0</v>
      </c>
      <c r="C3118" t="s">
        <v>477</v>
      </c>
      <c r="D3118" t="s">
        <v>430</v>
      </c>
      <c r="E3118" t="s">
        <v>431</v>
      </c>
      <c r="F3118" t="s">
        <v>430</v>
      </c>
      <c r="G3118" t="s">
        <v>432</v>
      </c>
      <c r="H3118" t="s">
        <v>433</v>
      </c>
      <c r="I3118" t="s">
        <v>434</v>
      </c>
      <c r="J3118" t="s">
        <v>435</v>
      </c>
    </row>
    <row r="3119" spans="1:11">
      <c r="A3119" t="s">
        <v>499</v>
      </c>
      <c r="B3119" s="2">
        <v>0</v>
      </c>
      <c r="C3119" t="s">
        <v>453</v>
      </c>
      <c r="D3119" t="s">
        <v>430</v>
      </c>
      <c r="E3119" t="s">
        <v>431</v>
      </c>
      <c r="F3119" t="s">
        <v>430</v>
      </c>
      <c r="G3119" t="s">
        <v>432</v>
      </c>
      <c r="H3119" t="s">
        <v>433</v>
      </c>
      <c r="I3119" t="s">
        <v>434</v>
      </c>
      <c r="J3119" t="s">
        <v>435</v>
      </c>
    </row>
    <row r="3120" spans="1:11">
      <c r="A3120" t="s">
        <v>499</v>
      </c>
      <c r="B3120" s="2">
        <v>20518.081999999999</v>
      </c>
      <c r="C3120" t="s">
        <v>445</v>
      </c>
      <c r="D3120" t="s">
        <v>440</v>
      </c>
      <c r="E3120" t="s">
        <v>431</v>
      </c>
      <c r="F3120" t="s">
        <v>441</v>
      </c>
      <c r="G3120" t="s">
        <v>432</v>
      </c>
      <c r="H3120" t="s">
        <v>433</v>
      </c>
      <c r="I3120" t="s">
        <v>434</v>
      </c>
      <c r="J3120" t="s">
        <v>435</v>
      </c>
    </row>
    <row r="3121" spans="1:11">
      <c r="A3121" t="s">
        <v>499</v>
      </c>
      <c r="B3121" s="2">
        <v>127596337.3</v>
      </c>
      <c r="C3121" t="s">
        <v>445</v>
      </c>
      <c r="D3121" t="s">
        <v>440</v>
      </c>
      <c r="E3121" t="s">
        <v>431</v>
      </c>
      <c r="F3121" t="s">
        <v>441</v>
      </c>
      <c r="G3121" t="s">
        <v>432</v>
      </c>
      <c r="H3121" t="s">
        <v>433</v>
      </c>
      <c r="I3121" t="s">
        <v>434</v>
      </c>
      <c r="J3121" t="s">
        <v>442</v>
      </c>
      <c r="K3121" t="s">
        <v>443</v>
      </c>
    </row>
    <row r="3122" spans="1:11">
      <c r="A3122" t="s">
        <v>499</v>
      </c>
      <c r="B3122" s="2">
        <v>268229289.5</v>
      </c>
      <c r="C3122" t="s">
        <v>445</v>
      </c>
      <c r="D3122" t="s">
        <v>440</v>
      </c>
      <c r="E3122" t="s">
        <v>431</v>
      </c>
      <c r="F3122" t="s">
        <v>441</v>
      </c>
      <c r="G3122" t="s">
        <v>432</v>
      </c>
      <c r="H3122" t="s">
        <v>433</v>
      </c>
      <c r="I3122" t="s">
        <v>434</v>
      </c>
      <c r="J3122" t="s">
        <v>442</v>
      </c>
      <c r="K3122" t="s">
        <v>444</v>
      </c>
    </row>
    <row r="3123" spans="1:11">
      <c r="A3123" t="s">
        <v>499</v>
      </c>
      <c r="B3123" s="2">
        <v>447048384.60000002</v>
      </c>
      <c r="C3123" t="s">
        <v>445</v>
      </c>
      <c r="D3123" t="s">
        <v>440</v>
      </c>
      <c r="E3123" t="s">
        <v>431</v>
      </c>
      <c r="F3123" t="s">
        <v>441</v>
      </c>
      <c r="G3123" t="s">
        <v>432</v>
      </c>
      <c r="H3123" t="s">
        <v>433</v>
      </c>
      <c r="I3123" t="s">
        <v>434</v>
      </c>
      <c r="J3123" t="s">
        <v>442</v>
      </c>
      <c r="K3123" t="s">
        <v>584</v>
      </c>
    </row>
    <row r="3124" spans="1:11">
      <c r="A3124" t="s">
        <v>499</v>
      </c>
      <c r="B3124" s="2">
        <v>0</v>
      </c>
      <c r="C3124" t="s">
        <v>454</v>
      </c>
      <c r="D3124" t="s">
        <v>430</v>
      </c>
      <c r="E3124" t="s">
        <v>431</v>
      </c>
      <c r="F3124" t="s">
        <v>430</v>
      </c>
      <c r="G3124" t="s">
        <v>432</v>
      </c>
      <c r="H3124" t="s">
        <v>433</v>
      </c>
      <c r="I3124" t="s">
        <v>434</v>
      </c>
      <c r="J3124" t="s">
        <v>435</v>
      </c>
    </row>
    <row r="3125" spans="1:11">
      <c r="A3125" t="s">
        <v>499</v>
      </c>
      <c r="B3125" s="2">
        <v>20104.098000000002</v>
      </c>
      <c r="C3125" t="s">
        <v>455</v>
      </c>
      <c r="D3125" t="s">
        <v>451</v>
      </c>
      <c r="E3125" t="s">
        <v>431</v>
      </c>
      <c r="F3125" t="s">
        <v>381</v>
      </c>
      <c r="G3125" t="s">
        <v>432</v>
      </c>
      <c r="H3125" t="s">
        <v>433</v>
      </c>
      <c r="I3125" t="s">
        <v>434</v>
      </c>
      <c r="J3125" t="s">
        <v>435</v>
      </c>
    </row>
    <row r="3126" spans="1:11">
      <c r="A3126" t="s">
        <v>499</v>
      </c>
      <c r="B3126" s="2">
        <v>124720442.2</v>
      </c>
      <c r="C3126" t="s">
        <v>455</v>
      </c>
      <c r="D3126" t="s">
        <v>451</v>
      </c>
      <c r="E3126" t="s">
        <v>431</v>
      </c>
      <c r="F3126" t="s">
        <v>381</v>
      </c>
      <c r="G3126" t="s">
        <v>432</v>
      </c>
      <c r="H3126" t="s">
        <v>433</v>
      </c>
      <c r="I3126" t="s">
        <v>434</v>
      </c>
      <c r="J3126" t="s">
        <v>442</v>
      </c>
      <c r="K3126" t="s">
        <v>443</v>
      </c>
    </row>
    <row r="3127" spans="1:11">
      <c r="A3127" t="s">
        <v>499</v>
      </c>
      <c r="B3127" s="2">
        <v>262292500.19999999</v>
      </c>
      <c r="C3127" t="s">
        <v>455</v>
      </c>
      <c r="D3127" t="s">
        <v>451</v>
      </c>
      <c r="E3127" t="s">
        <v>431</v>
      </c>
      <c r="F3127" t="s">
        <v>381</v>
      </c>
      <c r="G3127" t="s">
        <v>432</v>
      </c>
      <c r="H3127" t="s">
        <v>433</v>
      </c>
      <c r="I3127" t="s">
        <v>434</v>
      </c>
      <c r="J3127" t="s">
        <v>442</v>
      </c>
      <c r="K3127" t="s">
        <v>444</v>
      </c>
    </row>
    <row r="3128" spans="1:11">
      <c r="A3128" t="s">
        <v>499</v>
      </c>
      <c r="B3128" s="2">
        <v>17270.895</v>
      </c>
      <c r="C3128" t="s">
        <v>456</v>
      </c>
      <c r="D3128" t="s">
        <v>451</v>
      </c>
      <c r="E3128" t="s">
        <v>431</v>
      </c>
      <c r="F3128" t="s">
        <v>381</v>
      </c>
      <c r="G3128" t="s">
        <v>432</v>
      </c>
      <c r="H3128" t="s">
        <v>433</v>
      </c>
      <c r="I3128" t="s">
        <v>434</v>
      </c>
      <c r="J3128" t="s">
        <v>435</v>
      </c>
    </row>
    <row r="3129" spans="1:11">
      <c r="A3129" t="s">
        <v>499</v>
      </c>
      <c r="B3129" s="2">
        <v>107321470.90000001</v>
      </c>
      <c r="C3129" t="s">
        <v>456</v>
      </c>
      <c r="D3129" t="s">
        <v>451</v>
      </c>
      <c r="E3129" t="s">
        <v>431</v>
      </c>
      <c r="F3129" t="s">
        <v>381</v>
      </c>
      <c r="G3129" t="s">
        <v>432</v>
      </c>
      <c r="H3129" t="s">
        <v>433</v>
      </c>
      <c r="I3129" t="s">
        <v>434</v>
      </c>
      <c r="J3129" t="s">
        <v>442</v>
      </c>
      <c r="K3129" t="s">
        <v>443</v>
      </c>
    </row>
    <row r="3130" spans="1:11">
      <c r="A3130" t="s">
        <v>499</v>
      </c>
      <c r="B3130" s="2">
        <v>224389677.59999999</v>
      </c>
      <c r="C3130" t="s">
        <v>456</v>
      </c>
      <c r="D3130" t="s">
        <v>451</v>
      </c>
      <c r="E3130" t="s">
        <v>431</v>
      </c>
      <c r="F3130" t="s">
        <v>381</v>
      </c>
      <c r="G3130" t="s">
        <v>432</v>
      </c>
      <c r="H3130" t="s">
        <v>433</v>
      </c>
      <c r="I3130" t="s">
        <v>434</v>
      </c>
      <c r="J3130" t="s">
        <v>442</v>
      </c>
      <c r="K3130" t="s">
        <v>444</v>
      </c>
    </row>
    <row r="3131" spans="1:11">
      <c r="A3131" t="s">
        <v>499</v>
      </c>
      <c r="B3131" s="2">
        <v>0</v>
      </c>
      <c r="C3131" t="s">
        <v>457</v>
      </c>
      <c r="D3131" t="s">
        <v>439</v>
      </c>
      <c r="E3131" t="s">
        <v>431</v>
      </c>
      <c r="F3131" t="s">
        <v>439</v>
      </c>
      <c r="G3131" t="s">
        <v>432</v>
      </c>
      <c r="H3131" t="s">
        <v>433</v>
      </c>
      <c r="I3131" t="s">
        <v>434</v>
      </c>
      <c r="J3131" t="s">
        <v>435</v>
      </c>
    </row>
    <row r="3132" spans="1:11">
      <c r="A3132" t="s">
        <v>499</v>
      </c>
      <c r="B3132" s="2">
        <v>0</v>
      </c>
      <c r="C3132" t="s">
        <v>452</v>
      </c>
      <c r="D3132" t="s">
        <v>458</v>
      </c>
      <c r="E3132" t="s">
        <v>431</v>
      </c>
      <c r="F3132" t="s">
        <v>458</v>
      </c>
      <c r="G3132" t="s">
        <v>432</v>
      </c>
      <c r="H3132" t="s">
        <v>433</v>
      </c>
      <c r="I3132" t="s">
        <v>434</v>
      </c>
      <c r="J3132" t="s">
        <v>435</v>
      </c>
    </row>
    <row r="3133" spans="1:11">
      <c r="A3133" t="s">
        <v>499</v>
      </c>
      <c r="B3133" s="2">
        <v>24450.93</v>
      </c>
      <c r="C3133" t="s">
        <v>448</v>
      </c>
      <c r="D3133" t="s">
        <v>440</v>
      </c>
      <c r="E3133" t="s">
        <v>431</v>
      </c>
      <c r="F3133" t="s">
        <v>441</v>
      </c>
      <c r="G3133" t="s">
        <v>432</v>
      </c>
      <c r="H3133" t="s">
        <v>433</v>
      </c>
      <c r="I3133" t="s">
        <v>434</v>
      </c>
      <c r="J3133" t="s">
        <v>435</v>
      </c>
    </row>
    <row r="3134" spans="1:11">
      <c r="A3134" t="s">
        <v>499</v>
      </c>
      <c r="B3134" s="2">
        <v>152052442.09999999</v>
      </c>
      <c r="C3134" t="s">
        <v>448</v>
      </c>
      <c r="D3134" t="s">
        <v>440</v>
      </c>
      <c r="E3134" t="s">
        <v>431</v>
      </c>
      <c r="F3134" t="s">
        <v>441</v>
      </c>
      <c r="G3134" t="s">
        <v>432</v>
      </c>
      <c r="H3134" t="s">
        <v>433</v>
      </c>
      <c r="I3134" t="s">
        <v>434</v>
      </c>
      <c r="J3134" t="s">
        <v>442</v>
      </c>
      <c r="K3134" t="s">
        <v>443</v>
      </c>
    </row>
    <row r="3135" spans="1:11">
      <c r="A3135" t="s">
        <v>499</v>
      </c>
      <c r="B3135" s="2">
        <v>319639633.80000001</v>
      </c>
      <c r="C3135" t="s">
        <v>448</v>
      </c>
      <c r="D3135" t="s">
        <v>440</v>
      </c>
      <c r="E3135" t="s">
        <v>431</v>
      </c>
      <c r="F3135" t="s">
        <v>441</v>
      </c>
      <c r="G3135" t="s">
        <v>432</v>
      </c>
      <c r="H3135" t="s">
        <v>433</v>
      </c>
      <c r="I3135" t="s">
        <v>434</v>
      </c>
      <c r="J3135" t="s">
        <v>442</v>
      </c>
      <c r="K3135" t="s">
        <v>444</v>
      </c>
    </row>
    <row r="3136" spans="1:11">
      <c r="A3136" t="s">
        <v>499</v>
      </c>
      <c r="B3136" s="2">
        <v>532732723</v>
      </c>
      <c r="C3136" t="s">
        <v>448</v>
      </c>
      <c r="D3136" t="s">
        <v>440</v>
      </c>
      <c r="E3136" t="s">
        <v>431</v>
      </c>
      <c r="F3136" t="s">
        <v>441</v>
      </c>
      <c r="G3136" t="s">
        <v>432</v>
      </c>
      <c r="H3136" t="s">
        <v>433</v>
      </c>
      <c r="I3136" t="s">
        <v>434</v>
      </c>
      <c r="J3136" t="s">
        <v>442</v>
      </c>
      <c r="K3136" t="s">
        <v>584</v>
      </c>
    </row>
    <row r="3137" spans="1:11">
      <c r="A3137" t="s">
        <v>499</v>
      </c>
      <c r="B3137" s="2">
        <v>4.6573000000000002</v>
      </c>
      <c r="C3137" t="s">
        <v>436</v>
      </c>
      <c r="D3137" t="s">
        <v>459</v>
      </c>
      <c r="E3137" t="s">
        <v>431</v>
      </c>
      <c r="F3137" t="s">
        <v>460</v>
      </c>
      <c r="G3137" t="s">
        <v>432</v>
      </c>
      <c r="H3137" t="s">
        <v>433</v>
      </c>
      <c r="I3137" t="s">
        <v>434</v>
      </c>
      <c r="J3137" t="s">
        <v>435</v>
      </c>
    </row>
    <row r="3138" spans="1:11">
      <c r="A3138" t="s">
        <v>499</v>
      </c>
      <c r="B3138" s="2">
        <v>13079.436400000001</v>
      </c>
      <c r="C3138" t="s">
        <v>461</v>
      </c>
      <c r="D3138" t="s">
        <v>451</v>
      </c>
      <c r="E3138" t="s">
        <v>431</v>
      </c>
      <c r="F3138" t="s">
        <v>381</v>
      </c>
      <c r="G3138" t="s">
        <v>432</v>
      </c>
      <c r="H3138" t="s">
        <v>433</v>
      </c>
      <c r="I3138" t="s">
        <v>434</v>
      </c>
      <c r="J3138" t="s">
        <v>435</v>
      </c>
    </row>
    <row r="3139" spans="1:11">
      <c r="A3139" t="s">
        <v>499</v>
      </c>
      <c r="B3139" s="2">
        <v>81134395.5</v>
      </c>
      <c r="C3139" t="s">
        <v>461</v>
      </c>
      <c r="D3139" t="s">
        <v>451</v>
      </c>
      <c r="E3139" t="s">
        <v>431</v>
      </c>
      <c r="F3139" t="s">
        <v>381</v>
      </c>
      <c r="G3139" t="s">
        <v>432</v>
      </c>
      <c r="H3139" t="s">
        <v>433</v>
      </c>
      <c r="I3139" t="s">
        <v>434</v>
      </c>
      <c r="J3139" t="s">
        <v>442</v>
      </c>
      <c r="K3139" t="s">
        <v>443</v>
      </c>
    </row>
    <row r="3140" spans="1:11">
      <c r="A3140" t="s">
        <v>499</v>
      </c>
      <c r="B3140" s="2">
        <v>170628680.40000001</v>
      </c>
      <c r="C3140" t="s">
        <v>461</v>
      </c>
      <c r="D3140" t="s">
        <v>451</v>
      </c>
      <c r="E3140" t="s">
        <v>431</v>
      </c>
      <c r="F3140" t="s">
        <v>381</v>
      </c>
      <c r="G3140" t="s">
        <v>432</v>
      </c>
      <c r="H3140" t="s">
        <v>433</v>
      </c>
      <c r="I3140" t="s">
        <v>434</v>
      </c>
      <c r="J3140" t="s">
        <v>442</v>
      </c>
      <c r="K3140" t="s">
        <v>444</v>
      </c>
    </row>
    <row r="3141" spans="1:11">
      <c r="A3141" t="s">
        <v>499</v>
      </c>
      <c r="B3141" s="2">
        <v>12691.197</v>
      </c>
      <c r="C3141" t="s">
        <v>462</v>
      </c>
      <c r="D3141" t="s">
        <v>451</v>
      </c>
      <c r="E3141" t="s">
        <v>431</v>
      </c>
      <c r="F3141" t="s">
        <v>381</v>
      </c>
      <c r="G3141" t="s">
        <v>432</v>
      </c>
      <c r="H3141" t="s">
        <v>433</v>
      </c>
      <c r="I3141" t="s">
        <v>434</v>
      </c>
      <c r="J3141" t="s">
        <v>435</v>
      </c>
    </row>
    <row r="3142" spans="1:11">
      <c r="A3142" t="s">
        <v>499</v>
      </c>
      <c r="B3142" s="2">
        <v>78763043.400000006</v>
      </c>
      <c r="C3142" t="s">
        <v>462</v>
      </c>
      <c r="D3142" t="s">
        <v>451</v>
      </c>
      <c r="E3142" t="s">
        <v>431</v>
      </c>
      <c r="F3142" t="s">
        <v>381</v>
      </c>
      <c r="G3142" t="s">
        <v>432</v>
      </c>
      <c r="H3142" t="s">
        <v>433</v>
      </c>
      <c r="I3142" t="s">
        <v>434</v>
      </c>
      <c r="J3142" t="s">
        <v>442</v>
      </c>
      <c r="K3142" t="s">
        <v>443</v>
      </c>
    </row>
    <row r="3143" spans="1:11">
      <c r="A3143" t="s">
        <v>499</v>
      </c>
      <c r="B3143" s="2">
        <v>165572900.80000001</v>
      </c>
      <c r="C3143" t="s">
        <v>462</v>
      </c>
      <c r="D3143" t="s">
        <v>451</v>
      </c>
      <c r="E3143" t="s">
        <v>431</v>
      </c>
      <c r="F3143" t="s">
        <v>381</v>
      </c>
      <c r="G3143" t="s">
        <v>432</v>
      </c>
      <c r="H3143" t="s">
        <v>433</v>
      </c>
      <c r="I3143" t="s">
        <v>434</v>
      </c>
      <c r="J3143" t="s">
        <v>442</v>
      </c>
      <c r="K3143" t="s">
        <v>444</v>
      </c>
    </row>
    <row r="3144" spans="1:11">
      <c r="A3144" t="s">
        <v>499</v>
      </c>
      <c r="B3144" s="2">
        <v>13816.716</v>
      </c>
      <c r="C3144" t="s">
        <v>463</v>
      </c>
      <c r="D3144" t="s">
        <v>447</v>
      </c>
      <c r="E3144" t="s">
        <v>431</v>
      </c>
      <c r="F3144" t="s">
        <v>12</v>
      </c>
      <c r="G3144" t="s">
        <v>432</v>
      </c>
      <c r="H3144" t="s">
        <v>433</v>
      </c>
      <c r="I3144" t="s">
        <v>434</v>
      </c>
      <c r="J3144" t="s">
        <v>435</v>
      </c>
    </row>
    <row r="3145" spans="1:11">
      <c r="A3145" t="s">
        <v>499</v>
      </c>
      <c r="B3145" s="2">
        <v>85608010.099999994</v>
      </c>
      <c r="C3145" t="s">
        <v>463</v>
      </c>
      <c r="D3145" t="s">
        <v>447</v>
      </c>
      <c r="E3145" t="s">
        <v>431</v>
      </c>
      <c r="F3145" t="s">
        <v>12</v>
      </c>
      <c r="G3145" t="s">
        <v>432</v>
      </c>
      <c r="H3145" t="s">
        <v>433</v>
      </c>
      <c r="I3145" t="s">
        <v>434</v>
      </c>
      <c r="J3145" t="s">
        <v>442</v>
      </c>
      <c r="K3145" t="s">
        <v>443</v>
      </c>
    </row>
    <row r="3146" spans="1:11">
      <c r="A3146" t="s">
        <v>499</v>
      </c>
      <c r="B3146" s="2">
        <v>180290032</v>
      </c>
      <c r="C3146" t="s">
        <v>463</v>
      </c>
      <c r="D3146" t="s">
        <v>447</v>
      </c>
      <c r="E3146" t="s">
        <v>431</v>
      </c>
      <c r="F3146" t="s">
        <v>12</v>
      </c>
      <c r="G3146" t="s">
        <v>432</v>
      </c>
      <c r="H3146" t="s">
        <v>433</v>
      </c>
      <c r="I3146" t="s">
        <v>434</v>
      </c>
      <c r="J3146" t="s">
        <v>442</v>
      </c>
      <c r="K3146" t="s">
        <v>444</v>
      </c>
    </row>
    <row r="3147" spans="1:11">
      <c r="A3147" t="s">
        <v>499</v>
      </c>
      <c r="B3147" s="2">
        <v>308308115.5</v>
      </c>
      <c r="C3147" t="s">
        <v>463</v>
      </c>
      <c r="D3147" t="s">
        <v>447</v>
      </c>
      <c r="E3147" t="s">
        <v>431</v>
      </c>
      <c r="F3147" t="s">
        <v>12</v>
      </c>
      <c r="G3147" t="s">
        <v>432</v>
      </c>
      <c r="H3147" t="s">
        <v>433</v>
      </c>
      <c r="I3147" t="s">
        <v>434</v>
      </c>
      <c r="J3147" t="s">
        <v>442</v>
      </c>
      <c r="K3147" t="s">
        <v>584</v>
      </c>
    </row>
    <row r="3148" spans="1:11">
      <c r="A3148" t="s">
        <v>499</v>
      </c>
      <c r="B3148" s="2">
        <v>11902.04</v>
      </c>
      <c r="C3148" t="s">
        <v>464</v>
      </c>
      <c r="D3148" t="s">
        <v>447</v>
      </c>
      <c r="E3148" t="s">
        <v>431</v>
      </c>
      <c r="F3148" t="s">
        <v>12</v>
      </c>
      <c r="G3148" t="s">
        <v>432</v>
      </c>
      <c r="H3148" t="s">
        <v>433</v>
      </c>
      <c r="I3148" t="s">
        <v>434</v>
      </c>
      <c r="J3148" t="s">
        <v>435</v>
      </c>
    </row>
    <row r="3149" spans="1:11">
      <c r="A3149" t="s">
        <v>499</v>
      </c>
      <c r="B3149" s="2">
        <v>73777123.599999994</v>
      </c>
      <c r="C3149" t="s">
        <v>464</v>
      </c>
      <c r="D3149" t="s">
        <v>447</v>
      </c>
      <c r="E3149" t="s">
        <v>431</v>
      </c>
      <c r="F3149" t="s">
        <v>12</v>
      </c>
      <c r="G3149" t="s">
        <v>432</v>
      </c>
      <c r="H3149" t="s">
        <v>433</v>
      </c>
      <c r="I3149" t="s">
        <v>434</v>
      </c>
      <c r="J3149" t="s">
        <v>442</v>
      </c>
      <c r="K3149" t="s">
        <v>443</v>
      </c>
    </row>
    <row r="3150" spans="1:11">
      <c r="A3150" t="s">
        <v>499</v>
      </c>
      <c r="B3150" s="2">
        <v>155373370</v>
      </c>
      <c r="C3150" t="s">
        <v>464</v>
      </c>
      <c r="D3150" t="s">
        <v>447</v>
      </c>
      <c r="E3150" t="s">
        <v>431</v>
      </c>
      <c r="F3150" t="s">
        <v>12</v>
      </c>
      <c r="G3150" t="s">
        <v>432</v>
      </c>
      <c r="H3150" t="s">
        <v>433</v>
      </c>
      <c r="I3150" t="s">
        <v>434</v>
      </c>
      <c r="J3150" t="s">
        <v>442</v>
      </c>
      <c r="K3150" t="s">
        <v>444</v>
      </c>
    </row>
    <row r="3151" spans="1:11">
      <c r="A3151" t="s">
        <v>499</v>
      </c>
      <c r="B3151" s="2">
        <v>258956047.90000001</v>
      </c>
      <c r="C3151" t="s">
        <v>464</v>
      </c>
      <c r="D3151" t="s">
        <v>447</v>
      </c>
      <c r="E3151" t="s">
        <v>431</v>
      </c>
      <c r="F3151" t="s">
        <v>12</v>
      </c>
      <c r="G3151" t="s">
        <v>432</v>
      </c>
      <c r="H3151" t="s">
        <v>433</v>
      </c>
      <c r="I3151" t="s">
        <v>434</v>
      </c>
      <c r="J3151" t="s">
        <v>442</v>
      </c>
      <c r="K3151" t="s">
        <v>584</v>
      </c>
    </row>
    <row r="3152" spans="1:11">
      <c r="A3152" t="s">
        <v>499</v>
      </c>
      <c r="B3152" s="2">
        <v>13449.305200000001</v>
      </c>
      <c r="C3152" t="s">
        <v>465</v>
      </c>
      <c r="D3152" t="s">
        <v>447</v>
      </c>
      <c r="E3152" t="s">
        <v>431</v>
      </c>
      <c r="F3152" t="s">
        <v>12</v>
      </c>
      <c r="G3152" t="s">
        <v>432</v>
      </c>
      <c r="H3152" t="s">
        <v>433</v>
      </c>
      <c r="I3152" t="s">
        <v>434</v>
      </c>
      <c r="J3152" t="s">
        <v>435</v>
      </c>
    </row>
    <row r="3153" spans="1:11">
      <c r="A3153" t="s">
        <v>499</v>
      </c>
      <c r="B3153" s="2">
        <v>83367321.700000003</v>
      </c>
      <c r="C3153" t="s">
        <v>465</v>
      </c>
      <c r="D3153" t="s">
        <v>447</v>
      </c>
      <c r="E3153" t="s">
        <v>431</v>
      </c>
      <c r="F3153" t="s">
        <v>12</v>
      </c>
      <c r="G3153" t="s">
        <v>432</v>
      </c>
      <c r="H3153" t="s">
        <v>433</v>
      </c>
      <c r="I3153" t="s">
        <v>434</v>
      </c>
      <c r="J3153" t="s">
        <v>442</v>
      </c>
      <c r="K3153" t="s">
        <v>443</v>
      </c>
    </row>
    <row r="3154" spans="1:11">
      <c r="A3154" t="s">
        <v>499</v>
      </c>
      <c r="B3154" s="2">
        <v>175571908.09999999</v>
      </c>
      <c r="C3154" t="s">
        <v>465</v>
      </c>
      <c r="D3154" t="s">
        <v>447</v>
      </c>
      <c r="E3154" t="s">
        <v>431</v>
      </c>
      <c r="F3154" t="s">
        <v>12</v>
      </c>
      <c r="G3154" t="s">
        <v>432</v>
      </c>
      <c r="H3154" t="s">
        <v>433</v>
      </c>
      <c r="I3154" t="s">
        <v>434</v>
      </c>
      <c r="J3154" t="s">
        <v>442</v>
      </c>
      <c r="K3154" t="s">
        <v>444</v>
      </c>
    </row>
    <row r="3155" spans="1:11">
      <c r="A3155" t="s">
        <v>499</v>
      </c>
      <c r="B3155" s="2">
        <v>292619415.60000002</v>
      </c>
      <c r="C3155" t="s">
        <v>465</v>
      </c>
      <c r="D3155" t="s">
        <v>447</v>
      </c>
      <c r="E3155" t="s">
        <v>431</v>
      </c>
      <c r="F3155" t="s">
        <v>12</v>
      </c>
      <c r="G3155" t="s">
        <v>432</v>
      </c>
      <c r="H3155" t="s">
        <v>433</v>
      </c>
      <c r="I3155" t="s">
        <v>434</v>
      </c>
      <c r="J3155" t="s">
        <v>442</v>
      </c>
      <c r="K3155" t="s">
        <v>584</v>
      </c>
    </row>
    <row r="3156" spans="1:11">
      <c r="A3156" t="s">
        <v>499</v>
      </c>
      <c r="B3156" s="2">
        <v>11927.914000000001</v>
      </c>
      <c r="C3156" t="s">
        <v>466</v>
      </c>
      <c r="D3156" t="s">
        <v>451</v>
      </c>
      <c r="E3156" t="s">
        <v>431</v>
      </c>
      <c r="F3156" t="s">
        <v>381</v>
      </c>
      <c r="G3156" t="s">
        <v>432</v>
      </c>
      <c r="H3156" t="s">
        <v>433</v>
      </c>
      <c r="I3156" t="s">
        <v>434</v>
      </c>
      <c r="J3156" t="s">
        <v>435</v>
      </c>
    </row>
    <row r="3157" spans="1:11">
      <c r="A3157" t="s">
        <v>499</v>
      </c>
      <c r="B3157" s="2">
        <v>74116073</v>
      </c>
      <c r="C3157" t="s">
        <v>466</v>
      </c>
      <c r="D3157" t="s">
        <v>451</v>
      </c>
      <c r="E3157" t="s">
        <v>431</v>
      </c>
      <c r="F3157" t="s">
        <v>381</v>
      </c>
      <c r="G3157" t="s">
        <v>432</v>
      </c>
      <c r="H3157" t="s">
        <v>433</v>
      </c>
      <c r="I3157" t="s">
        <v>434</v>
      </c>
      <c r="J3157" t="s">
        <v>442</v>
      </c>
      <c r="K3157" t="s">
        <v>443</v>
      </c>
    </row>
    <row r="3158" spans="1:11">
      <c r="A3158" t="s">
        <v>499</v>
      </c>
      <c r="B3158" s="2">
        <v>155712319.40000001</v>
      </c>
      <c r="C3158" t="s">
        <v>466</v>
      </c>
      <c r="D3158" t="s">
        <v>451</v>
      </c>
      <c r="E3158" t="s">
        <v>431</v>
      </c>
      <c r="F3158" t="s">
        <v>381</v>
      </c>
      <c r="G3158" t="s">
        <v>432</v>
      </c>
      <c r="H3158" t="s">
        <v>433</v>
      </c>
      <c r="I3158" t="s">
        <v>434</v>
      </c>
      <c r="J3158" t="s">
        <v>442</v>
      </c>
      <c r="K3158" t="s">
        <v>444</v>
      </c>
    </row>
    <row r="3159" spans="1:11">
      <c r="A3159" t="s">
        <v>499</v>
      </c>
      <c r="B3159" s="2">
        <v>0</v>
      </c>
      <c r="C3159" t="s">
        <v>464</v>
      </c>
      <c r="D3159" t="s">
        <v>430</v>
      </c>
      <c r="E3159" t="s">
        <v>431</v>
      </c>
      <c r="F3159" t="s">
        <v>430</v>
      </c>
      <c r="G3159" t="s">
        <v>432</v>
      </c>
      <c r="H3159" t="s">
        <v>433</v>
      </c>
      <c r="I3159" t="s">
        <v>434</v>
      </c>
      <c r="J3159" t="s">
        <v>435</v>
      </c>
    </row>
    <row r="3160" spans="1:11">
      <c r="A3160" t="s">
        <v>499</v>
      </c>
      <c r="B3160" s="2">
        <v>0</v>
      </c>
      <c r="C3160" t="s">
        <v>436</v>
      </c>
      <c r="D3160" t="s">
        <v>467</v>
      </c>
      <c r="E3160" t="s">
        <v>431</v>
      </c>
      <c r="F3160" t="s">
        <v>468</v>
      </c>
      <c r="G3160" t="s">
        <v>432</v>
      </c>
      <c r="H3160" t="s">
        <v>433</v>
      </c>
      <c r="I3160" t="s">
        <v>434</v>
      </c>
      <c r="J3160" t="s">
        <v>435</v>
      </c>
    </row>
    <row r="3161" spans="1:11">
      <c r="A3161" t="s">
        <v>499</v>
      </c>
      <c r="B3161" s="2">
        <v>14411.817999999999</v>
      </c>
      <c r="C3161" t="s">
        <v>511</v>
      </c>
      <c r="D3161" t="s">
        <v>447</v>
      </c>
      <c r="E3161" t="s">
        <v>431</v>
      </c>
      <c r="F3161" t="s">
        <v>12</v>
      </c>
      <c r="G3161" t="s">
        <v>432</v>
      </c>
      <c r="H3161" t="s">
        <v>433</v>
      </c>
      <c r="I3161" t="s">
        <v>434</v>
      </c>
      <c r="J3161" t="s">
        <v>435</v>
      </c>
    </row>
    <row r="3162" spans="1:11">
      <c r="A3162" t="s">
        <v>499</v>
      </c>
      <c r="B3162" s="2">
        <v>89346803.099999994</v>
      </c>
      <c r="C3162" t="s">
        <v>511</v>
      </c>
      <c r="D3162" t="s">
        <v>447</v>
      </c>
      <c r="E3162" t="s">
        <v>431</v>
      </c>
      <c r="F3162" t="s">
        <v>12</v>
      </c>
      <c r="G3162" t="s">
        <v>432</v>
      </c>
      <c r="H3162" t="s">
        <v>433</v>
      </c>
      <c r="I3162" t="s">
        <v>434</v>
      </c>
      <c r="J3162" t="s">
        <v>442</v>
      </c>
      <c r="K3162" t="s">
        <v>443</v>
      </c>
    </row>
    <row r="3163" spans="1:11">
      <c r="A3163" t="s">
        <v>499</v>
      </c>
      <c r="B3163" s="2">
        <v>188163490.19999999</v>
      </c>
      <c r="C3163" t="s">
        <v>511</v>
      </c>
      <c r="D3163" t="s">
        <v>447</v>
      </c>
      <c r="E3163" t="s">
        <v>431</v>
      </c>
      <c r="F3163" t="s">
        <v>12</v>
      </c>
      <c r="G3163" t="s">
        <v>432</v>
      </c>
      <c r="H3163" t="s">
        <v>433</v>
      </c>
      <c r="I3163" t="s">
        <v>434</v>
      </c>
      <c r="J3163" t="s">
        <v>442</v>
      </c>
      <c r="K3163" t="s">
        <v>444</v>
      </c>
    </row>
    <row r="3164" spans="1:11">
      <c r="A3164" t="s">
        <v>499</v>
      </c>
      <c r="B3164" s="2">
        <v>313605817</v>
      </c>
      <c r="C3164" t="s">
        <v>511</v>
      </c>
      <c r="D3164" t="s">
        <v>447</v>
      </c>
      <c r="E3164" t="s">
        <v>431</v>
      </c>
      <c r="F3164" t="s">
        <v>12</v>
      </c>
      <c r="G3164" t="s">
        <v>432</v>
      </c>
      <c r="H3164" t="s">
        <v>433</v>
      </c>
      <c r="I3164" t="s">
        <v>434</v>
      </c>
      <c r="J3164" t="s">
        <v>442</v>
      </c>
      <c r="K3164" t="s">
        <v>584</v>
      </c>
    </row>
    <row r="3165" spans="1:11">
      <c r="A3165" t="s">
        <v>499</v>
      </c>
      <c r="B3165" s="2">
        <v>0</v>
      </c>
      <c r="C3165" t="s">
        <v>463</v>
      </c>
      <c r="D3165" t="s">
        <v>458</v>
      </c>
      <c r="E3165" t="s">
        <v>431</v>
      </c>
      <c r="F3165" t="s">
        <v>458</v>
      </c>
      <c r="G3165" t="s">
        <v>432</v>
      </c>
      <c r="H3165" t="s">
        <v>433</v>
      </c>
      <c r="I3165" t="s">
        <v>434</v>
      </c>
      <c r="J3165" t="s">
        <v>435</v>
      </c>
    </row>
    <row r="3166" spans="1:11">
      <c r="A3166" t="s">
        <v>499</v>
      </c>
      <c r="B3166" s="2">
        <v>23467.718000000001</v>
      </c>
      <c r="C3166" t="s">
        <v>453</v>
      </c>
      <c r="D3166" t="s">
        <v>469</v>
      </c>
      <c r="E3166" t="s">
        <v>431</v>
      </c>
      <c r="F3166" t="s">
        <v>382</v>
      </c>
      <c r="G3166" t="s">
        <v>432</v>
      </c>
      <c r="H3166" t="s">
        <v>433</v>
      </c>
      <c r="I3166" t="s">
        <v>434</v>
      </c>
      <c r="J3166" t="s">
        <v>435</v>
      </c>
    </row>
    <row r="3167" spans="1:11">
      <c r="A3167" t="s">
        <v>499</v>
      </c>
      <c r="B3167" s="2">
        <v>153106807.59999999</v>
      </c>
      <c r="C3167" t="s">
        <v>453</v>
      </c>
      <c r="D3167" t="s">
        <v>469</v>
      </c>
      <c r="E3167" t="s">
        <v>431</v>
      </c>
      <c r="F3167" t="s">
        <v>382</v>
      </c>
      <c r="G3167" t="s">
        <v>432</v>
      </c>
      <c r="H3167" t="s">
        <v>433</v>
      </c>
      <c r="I3167" t="s">
        <v>434</v>
      </c>
      <c r="J3167" t="s">
        <v>442</v>
      </c>
      <c r="K3167" t="s">
        <v>443</v>
      </c>
    </row>
    <row r="3168" spans="1:11">
      <c r="A3168" t="s">
        <v>499</v>
      </c>
      <c r="B3168" s="2">
        <v>332165237.19999999</v>
      </c>
      <c r="C3168" t="s">
        <v>453</v>
      </c>
      <c r="D3168" t="s">
        <v>469</v>
      </c>
      <c r="E3168" t="s">
        <v>431</v>
      </c>
      <c r="F3168" t="s">
        <v>382</v>
      </c>
      <c r="G3168" t="s">
        <v>432</v>
      </c>
      <c r="H3168" t="s">
        <v>433</v>
      </c>
      <c r="I3168" t="s">
        <v>434</v>
      </c>
      <c r="J3168" t="s">
        <v>442</v>
      </c>
      <c r="K3168" t="s">
        <v>444</v>
      </c>
    </row>
    <row r="3169" spans="1:11">
      <c r="A3169" t="s">
        <v>499</v>
      </c>
      <c r="B3169" s="2">
        <v>553609159.89999998</v>
      </c>
      <c r="C3169" t="s">
        <v>453</v>
      </c>
      <c r="D3169" t="s">
        <v>469</v>
      </c>
      <c r="E3169" t="s">
        <v>431</v>
      </c>
      <c r="F3169" t="s">
        <v>382</v>
      </c>
      <c r="G3169" t="s">
        <v>432</v>
      </c>
      <c r="H3169" t="s">
        <v>433</v>
      </c>
      <c r="I3169" t="s">
        <v>434</v>
      </c>
      <c r="J3169" t="s">
        <v>442</v>
      </c>
      <c r="K3169" t="s">
        <v>584</v>
      </c>
    </row>
    <row r="3170" spans="1:11">
      <c r="A3170" t="s">
        <v>499</v>
      </c>
      <c r="B3170" s="2">
        <v>0</v>
      </c>
      <c r="C3170" t="s">
        <v>453</v>
      </c>
      <c r="D3170" t="s">
        <v>470</v>
      </c>
      <c r="E3170" t="s">
        <v>431</v>
      </c>
      <c r="F3170" t="s">
        <v>470</v>
      </c>
      <c r="G3170" t="s">
        <v>432</v>
      </c>
      <c r="H3170" t="s">
        <v>433</v>
      </c>
      <c r="I3170" t="s">
        <v>434</v>
      </c>
      <c r="J3170" t="s">
        <v>435</v>
      </c>
    </row>
    <row r="3171" spans="1:11">
      <c r="A3171" t="s">
        <v>499</v>
      </c>
      <c r="B3171" s="2">
        <v>14178.951999999999</v>
      </c>
      <c r="C3171" t="s">
        <v>471</v>
      </c>
      <c r="D3171" t="s">
        <v>447</v>
      </c>
      <c r="E3171" t="s">
        <v>431</v>
      </c>
      <c r="F3171" t="s">
        <v>12</v>
      </c>
      <c r="G3171" t="s">
        <v>432</v>
      </c>
      <c r="H3171" t="s">
        <v>433</v>
      </c>
      <c r="I3171" t="s">
        <v>434</v>
      </c>
      <c r="J3171" t="s">
        <v>435</v>
      </c>
    </row>
    <row r="3172" spans="1:11">
      <c r="A3172" t="s">
        <v>499</v>
      </c>
      <c r="B3172" s="2">
        <v>87953488.200000003</v>
      </c>
      <c r="C3172" t="s">
        <v>471</v>
      </c>
      <c r="D3172" t="s">
        <v>447</v>
      </c>
      <c r="E3172" t="s">
        <v>431</v>
      </c>
      <c r="F3172" t="s">
        <v>12</v>
      </c>
      <c r="G3172" t="s">
        <v>432</v>
      </c>
      <c r="H3172" t="s">
        <v>433</v>
      </c>
      <c r="I3172" t="s">
        <v>434</v>
      </c>
      <c r="J3172" t="s">
        <v>442</v>
      </c>
      <c r="K3172" t="s">
        <v>443</v>
      </c>
    </row>
    <row r="3173" spans="1:11">
      <c r="A3173" t="s">
        <v>499</v>
      </c>
      <c r="B3173" s="2">
        <v>184984869.30000001</v>
      </c>
      <c r="C3173" t="s">
        <v>471</v>
      </c>
      <c r="D3173" t="s">
        <v>447</v>
      </c>
      <c r="E3173" t="s">
        <v>431</v>
      </c>
      <c r="F3173" t="s">
        <v>12</v>
      </c>
      <c r="G3173" t="s">
        <v>432</v>
      </c>
      <c r="H3173" t="s">
        <v>433</v>
      </c>
      <c r="I3173" t="s">
        <v>434</v>
      </c>
      <c r="J3173" t="s">
        <v>442</v>
      </c>
      <c r="K3173" t="s">
        <v>444</v>
      </c>
    </row>
    <row r="3174" spans="1:11">
      <c r="A3174" t="s">
        <v>499</v>
      </c>
      <c r="B3174" s="2">
        <v>308308115.5</v>
      </c>
      <c r="C3174" t="s">
        <v>471</v>
      </c>
      <c r="D3174" t="s">
        <v>447</v>
      </c>
      <c r="E3174" t="s">
        <v>431</v>
      </c>
      <c r="F3174" t="s">
        <v>12</v>
      </c>
      <c r="G3174" t="s">
        <v>432</v>
      </c>
      <c r="H3174" t="s">
        <v>433</v>
      </c>
      <c r="I3174" t="s">
        <v>434</v>
      </c>
      <c r="J3174" t="s">
        <v>442</v>
      </c>
      <c r="K3174" t="s">
        <v>584</v>
      </c>
    </row>
    <row r="3175" spans="1:11">
      <c r="A3175" t="s">
        <v>499</v>
      </c>
      <c r="B3175" s="2">
        <v>28163.848999999998</v>
      </c>
      <c r="C3175" t="s">
        <v>472</v>
      </c>
      <c r="D3175" t="s">
        <v>469</v>
      </c>
      <c r="E3175" t="s">
        <v>431</v>
      </c>
      <c r="F3175" t="s">
        <v>382</v>
      </c>
      <c r="G3175" t="s">
        <v>432</v>
      </c>
      <c r="H3175" t="s">
        <v>433</v>
      </c>
      <c r="I3175" t="s">
        <v>434</v>
      </c>
      <c r="J3175" t="s">
        <v>435</v>
      </c>
    </row>
    <row r="3176" spans="1:11">
      <c r="A3176" t="s">
        <v>499</v>
      </c>
      <c r="B3176" s="2">
        <v>183863231.40000001</v>
      </c>
      <c r="C3176" t="s">
        <v>472</v>
      </c>
      <c r="D3176" t="s">
        <v>469</v>
      </c>
      <c r="E3176" t="s">
        <v>431</v>
      </c>
      <c r="F3176" t="s">
        <v>382</v>
      </c>
      <c r="G3176" t="s">
        <v>432</v>
      </c>
      <c r="H3176" t="s">
        <v>433</v>
      </c>
      <c r="I3176" t="s">
        <v>434</v>
      </c>
      <c r="J3176" t="s">
        <v>442</v>
      </c>
      <c r="K3176" t="s">
        <v>443</v>
      </c>
    </row>
    <row r="3177" spans="1:11">
      <c r="A3177" t="s">
        <v>499</v>
      </c>
      <c r="B3177" s="2">
        <v>399005541.39999998</v>
      </c>
      <c r="C3177" t="s">
        <v>472</v>
      </c>
      <c r="D3177" t="s">
        <v>469</v>
      </c>
      <c r="E3177" t="s">
        <v>431</v>
      </c>
      <c r="F3177" t="s">
        <v>382</v>
      </c>
      <c r="G3177" t="s">
        <v>432</v>
      </c>
      <c r="H3177" t="s">
        <v>433</v>
      </c>
      <c r="I3177" t="s">
        <v>434</v>
      </c>
      <c r="J3177" t="s">
        <v>442</v>
      </c>
      <c r="K3177" t="s">
        <v>444</v>
      </c>
    </row>
    <row r="3178" spans="1:11">
      <c r="A3178" t="s">
        <v>499</v>
      </c>
      <c r="B3178" s="2">
        <v>665009666.89999998</v>
      </c>
      <c r="C3178" t="s">
        <v>472</v>
      </c>
      <c r="D3178" t="s">
        <v>469</v>
      </c>
      <c r="E3178" t="s">
        <v>431</v>
      </c>
      <c r="F3178" t="s">
        <v>382</v>
      </c>
      <c r="G3178" t="s">
        <v>432</v>
      </c>
      <c r="H3178" t="s">
        <v>433</v>
      </c>
      <c r="I3178" t="s">
        <v>434</v>
      </c>
      <c r="J3178" t="s">
        <v>442</v>
      </c>
      <c r="K3178" t="s">
        <v>584</v>
      </c>
    </row>
    <row r="3179" spans="1:11">
      <c r="A3179" t="s">
        <v>499</v>
      </c>
      <c r="B3179" s="2">
        <v>0</v>
      </c>
      <c r="C3179" t="s">
        <v>436</v>
      </c>
      <c r="D3179" t="s">
        <v>473</v>
      </c>
      <c r="E3179" t="s">
        <v>431</v>
      </c>
      <c r="F3179" t="s">
        <v>474</v>
      </c>
      <c r="G3179" t="s">
        <v>432</v>
      </c>
      <c r="H3179" t="s">
        <v>433</v>
      </c>
      <c r="I3179" t="s">
        <v>434</v>
      </c>
      <c r="J3179" t="s">
        <v>435</v>
      </c>
    </row>
    <row r="3180" spans="1:11">
      <c r="A3180" t="s">
        <v>499</v>
      </c>
      <c r="B3180" s="2">
        <v>0</v>
      </c>
      <c r="C3180" t="s">
        <v>475</v>
      </c>
      <c r="D3180" t="s">
        <v>439</v>
      </c>
      <c r="E3180" t="s">
        <v>431</v>
      </c>
      <c r="F3180" t="s">
        <v>439</v>
      </c>
      <c r="G3180" t="s">
        <v>432</v>
      </c>
      <c r="H3180" t="s">
        <v>433</v>
      </c>
      <c r="I3180" t="s">
        <v>434</v>
      </c>
      <c r="J3180" t="s">
        <v>435</v>
      </c>
    </row>
    <row r="3181" spans="1:11">
      <c r="A3181" t="s">
        <v>499</v>
      </c>
      <c r="B3181" s="2">
        <v>0</v>
      </c>
      <c r="C3181" t="s">
        <v>476</v>
      </c>
      <c r="D3181" t="s">
        <v>439</v>
      </c>
      <c r="E3181" t="s">
        <v>431</v>
      </c>
      <c r="F3181" t="s">
        <v>439</v>
      </c>
      <c r="G3181" t="s">
        <v>432</v>
      </c>
      <c r="H3181" t="s">
        <v>433</v>
      </c>
      <c r="I3181" t="s">
        <v>434</v>
      </c>
      <c r="J3181" t="s">
        <v>435</v>
      </c>
    </row>
    <row r="3182" spans="1:11">
      <c r="A3182" t="s">
        <v>499</v>
      </c>
      <c r="B3182" s="2">
        <v>14166.014999999999</v>
      </c>
      <c r="C3182" t="s">
        <v>438</v>
      </c>
      <c r="D3182" t="s">
        <v>451</v>
      </c>
      <c r="E3182" t="s">
        <v>431</v>
      </c>
      <c r="F3182" t="s">
        <v>381</v>
      </c>
      <c r="G3182" t="s">
        <v>432</v>
      </c>
      <c r="H3182" t="s">
        <v>433</v>
      </c>
      <c r="I3182" t="s">
        <v>434</v>
      </c>
      <c r="J3182" t="s">
        <v>435</v>
      </c>
    </row>
    <row r="3183" spans="1:11">
      <c r="A3183" t="s">
        <v>499</v>
      </c>
      <c r="B3183" s="2">
        <v>87943138.599999994</v>
      </c>
      <c r="C3183" t="s">
        <v>438</v>
      </c>
      <c r="D3183" t="s">
        <v>451</v>
      </c>
      <c r="E3183" t="s">
        <v>431</v>
      </c>
      <c r="F3183" t="s">
        <v>381</v>
      </c>
      <c r="G3183" t="s">
        <v>432</v>
      </c>
      <c r="H3183" t="s">
        <v>433</v>
      </c>
      <c r="I3183" t="s">
        <v>434</v>
      </c>
      <c r="J3183" t="s">
        <v>442</v>
      </c>
      <c r="K3183" t="s">
        <v>443</v>
      </c>
    </row>
    <row r="3184" spans="1:11">
      <c r="A3184" t="s">
        <v>499</v>
      </c>
      <c r="B3184" s="2">
        <v>184951233.09999999</v>
      </c>
      <c r="C3184" t="s">
        <v>438</v>
      </c>
      <c r="D3184" t="s">
        <v>451</v>
      </c>
      <c r="E3184" t="s">
        <v>431</v>
      </c>
      <c r="F3184" t="s">
        <v>381</v>
      </c>
      <c r="G3184" t="s">
        <v>432</v>
      </c>
      <c r="H3184" t="s">
        <v>433</v>
      </c>
      <c r="I3184" t="s">
        <v>434</v>
      </c>
      <c r="J3184" t="s">
        <v>442</v>
      </c>
      <c r="K3184" t="s">
        <v>444</v>
      </c>
    </row>
    <row r="3185" spans="1:11">
      <c r="A3185" t="s">
        <v>499</v>
      </c>
      <c r="B3185" s="2">
        <v>0</v>
      </c>
      <c r="C3185" t="s">
        <v>463</v>
      </c>
      <c r="D3185" t="s">
        <v>470</v>
      </c>
      <c r="E3185" t="s">
        <v>431</v>
      </c>
      <c r="F3185" t="s">
        <v>470</v>
      </c>
      <c r="G3185" t="s">
        <v>432</v>
      </c>
      <c r="H3185" t="s">
        <v>433</v>
      </c>
      <c r="I3185" t="s">
        <v>434</v>
      </c>
      <c r="J3185" t="s">
        <v>435</v>
      </c>
    </row>
    <row r="3186" spans="1:11">
      <c r="A3186" t="s">
        <v>499</v>
      </c>
      <c r="B3186" s="2">
        <v>0</v>
      </c>
      <c r="C3186" t="s">
        <v>466</v>
      </c>
      <c r="D3186" t="s">
        <v>439</v>
      </c>
      <c r="E3186" t="s">
        <v>431</v>
      </c>
      <c r="F3186" t="s">
        <v>439</v>
      </c>
      <c r="G3186" t="s">
        <v>432</v>
      </c>
      <c r="H3186" t="s">
        <v>433</v>
      </c>
      <c r="I3186" t="s">
        <v>434</v>
      </c>
      <c r="J3186" t="s">
        <v>435</v>
      </c>
    </row>
    <row r="3187" spans="1:11">
      <c r="A3187" t="s">
        <v>499</v>
      </c>
      <c r="B3187" s="2">
        <v>0</v>
      </c>
      <c r="C3187" t="s">
        <v>454</v>
      </c>
      <c r="D3187" t="s">
        <v>470</v>
      </c>
      <c r="E3187" t="s">
        <v>431</v>
      </c>
      <c r="F3187" t="s">
        <v>470</v>
      </c>
      <c r="G3187" t="s">
        <v>432</v>
      </c>
      <c r="H3187" t="s">
        <v>433</v>
      </c>
      <c r="I3187" t="s">
        <v>434</v>
      </c>
      <c r="J3187" t="s">
        <v>435</v>
      </c>
    </row>
    <row r="3188" spans="1:11">
      <c r="A3188" t="s">
        <v>499</v>
      </c>
      <c r="B3188" s="2">
        <v>11902.04</v>
      </c>
      <c r="C3188" t="s">
        <v>453</v>
      </c>
      <c r="D3188" t="s">
        <v>447</v>
      </c>
      <c r="E3188" t="s">
        <v>431</v>
      </c>
      <c r="F3188" t="s">
        <v>12</v>
      </c>
      <c r="G3188" t="s">
        <v>432</v>
      </c>
      <c r="H3188" t="s">
        <v>433</v>
      </c>
      <c r="I3188" t="s">
        <v>434</v>
      </c>
      <c r="J3188" t="s">
        <v>435</v>
      </c>
    </row>
    <row r="3189" spans="1:11">
      <c r="A3189" t="s">
        <v>499</v>
      </c>
      <c r="B3189" s="2">
        <v>73889675.5</v>
      </c>
      <c r="C3189" t="s">
        <v>453</v>
      </c>
      <c r="D3189" t="s">
        <v>447</v>
      </c>
      <c r="E3189" t="s">
        <v>431</v>
      </c>
      <c r="F3189" t="s">
        <v>12</v>
      </c>
      <c r="G3189" t="s">
        <v>432</v>
      </c>
      <c r="H3189" t="s">
        <v>433</v>
      </c>
      <c r="I3189" t="s">
        <v>434</v>
      </c>
      <c r="J3189" t="s">
        <v>442</v>
      </c>
      <c r="K3189" t="s">
        <v>443</v>
      </c>
    </row>
    <row r="3190" spans="1:11">
      <c r="A3190" t="s">
        <v>499</v>
      </c>
      <c r="B3190" s="2">
        <v>155712319.40000001</v>
      </c>
      <c r="C3190" t="s">
        <v>453</v>
      </c>
      <c r="D3190" t="s">
        <v>447</v>
      </c>
      <c r="E3190" t="s">
        <v>431</v>
      </c>
      <c r="F3190" t="s">
        <v>12</v>
      </c>
      <c r="G3190" t="s">
        <v>432</v>
      </c>
      <c r="H3190" t="s">
        <v>433</v>
      </c>
      <c r="I3190" t="s">
        <v>434</v>
      </c>
      <c r="J3190" t="s">
        <v>442</v>
      </c>
      <c r="K3190" t="s">
        <v>444</v>
      </c>
    </row>
    <row r="3191" spans="1:11">
      <c r="A3191" t="s">
        <v>499</v>
      </c>
      <c r="B3191" s="2">
        <v>259520101.09999999</v>
      </c>
      <c r="C3191" t="s">
        <v>453</v>
      </c>
      <c r="D3191" t="s">
        <v>447</v>
      </c>
      <c r="E3191" t="s">
        <v>431</v>
      </c>
      <c r="F3191" t="s">
        <v>12</v>
      </c>
      <c r="G3191" t="s">
        <v>432</v>
      </c>
      <c r="H3191" t="s">
        <v>433</v>
      </c>
      <c r="I3191" t="s">
        <v>434</v>
      </c>
      <c r="J3191" t="s">
        <v>442</v>
      </c>
      <c r="K3191" t="s">
        <v>584</v>
      </c>
    </row>
    <row r="3192" spans="1:11">
      <c r="A3192" t="s">
        <v>499</v>
      </c>
      <c r="B3192" s="2">
        <v>0</v>
      </c>
      <c r="C3192" t="s">
        <v>449</v>
      </c>
      <c r="D3192" t="s">
        <v>430</v>
      </c>
      <c r="E3192" t="s">
        <v>431</v>
      </c>
      <c r="F3192" t="s">
        <v>430</v>
      </c>
      <c r="G3192" t="s">
        <v>432</v>
      </c>
      <c r="H3192" t="s">
        <v>433</v>
      </c>
      <c r="I3192" t="s">
        <v>434</v>
      </c>
      <c r="J3192" t="s">
        <v>435</v>
      </c>
    </row>
    <row r="3193" spans="1:11">
      <c r="A3193" t="s">
        <v>499</v>
      </c>
      <c r="B3193" s="2">
        <v>15459.715</v>
      </c>
      <c r="C3193" t="s">
        <v>448</v>
      </c>
      <c r="D3193" t="s">
        <v>451</v>
      </c>
      <c r="E3193" t="s">
        <v>431</v>
      </c>
      <c r="F3193" t="s">
        <v>381</v>
      </c>
      <c r="G3193" t="s">
        <v>432</v>
      </c>
      <c r="H3193" t="s">
        <v>433</v>
      </c>
      <c r="I3193" t="s">
        <v>434</v>
      </c>
      <c r="J3193" t="s">
        <v>435</v>
      </c>
    </row>
    <row r="3194" spans="1:11">
      <c r="A3194" t="s">
        <v>499</v>
      </c>
      <c r="B3194" s="2">
        <v>95943379.400000006</v>
      </c>
      <c r="C3194" t="s">
        <v>448</v>
      </c>
      <c r="D3194" t="s">
        <v>451</v>
      </c>
      <c r="E3194" t="s">
        <v>431</v>
      </c>
      <c r="F3194" t="s">
        <v>381</v>
      </c>
      <c r="G3194" t="s">
        <v>432</v>
      </c>
      <c r="H3194" t="s">
        <v>433</v>
      </c>
      <c r="I3194" t="s">
        <v>434</v>
      </c>
      <c r="J3194" t="s">
        <v>442</v>
      </c>
      <c r="K3194" t="s">
        <v>443</v>
      </c>
    </row>
    <row r="3195" spans="1:11">
      <c r="A3195" t="s">
        <v>499</v>
      </c>
      <c r="B3195" s="2">
        <v>201780976.40000001</v>
      </c>
      <c r="C3195" t="s">
        <v>448</v>
      </c>
      <c r="D3195" t="s">
        <v>451</v>
      </c>
      <c r="E3195" t="s">
        <v>431</v>
      </c>
      <c r="F3195" t="s">
        <v>381</v>
      </c>
      <c r="G3195" t="s">
        <v>432</v>
      </c>
      <c r="H3195" t="s">
        <v>433</v>
      </c>
      <c r="I3195" t="s">
        <v>434</v>
      </c>
      <c r="J3195" t="s">
        <v>442</v>
      </c>
      <c r="K3195" t="s">
        <v>444</v>
      </c>
    </row>
    <row r="3196" spans="1:11">
      <c r="A3196" t="s">
        <v>499</v>
      </c>
      <c r="B3196" s="2">
        <v>0</v>
      </c>
      <c r="C3196" t="s">
        <v>465</v>
      </c>
      <c r="D3196" t="s">
        <v>458</v>
      </c>
      <c r="E3196" t="s">
        <v>431</v>
      </c>
      <c r="F3196" t="s">
        <v>458</v>
      </c>
      <c r="G3196" t="s">
        <v>432</v>
      </c>
      <c r="H3196" t="s">
        <v>433</v>
      </c>
      <c r="I3196" t="s">
        <v>434</v>
      </c>
      <c r="J3196" t="s">
        <v>435</v>
      </c>
    </row>
    <row r="3197" spans="1:11">
      <c r="A3197" t="s">
        <v>499</v>
      </c>
      <c r="B3197" s="2">
        <v>20712.136999999999</v>
      </c>
      <c r="C3197" t="s">
        <v>511</v>
      </c>
      <c r="D3197" t="s">
        <v>440</v>
      </c>
      <c r="E3197" t="s">
        <v>431</v>
      </c>
      <c r="F3197" t="s">
        <v>441</v>
      </c>
      <c r="G3197" t="s">
        <v>432</v>
      </c>
      <c r="H3197" t="s">
        <v>433</v>
      </c>
      <c r="I3197" t="s">
        <v>434</v>
      </c>
      <c r="J3197" t="s">
        <v>435</v>
      </c>
    </row>
    <row r="3198" spans="1:11">
      <c r="A3198" t="s">
        <v>499</v>
      </c>
      <c r="B3198" s="2">
        <v>128767135.8</v>
      </c>
      <c r="C3198" t="s">
        <v>511</v>
      </c>
      <c r="D3198" t="s">
        <v>440</v>
      </c>
      <c r="E3198" t="s">
        <v>431</v>
      </c>
      <c r="F3198" t="s">
        <v>441</v>
      </c>
      <c r="G3198" t="s">
        <v>432</v>
      </c>
      <c r="H3198" t="s">
        <v>433</v>
      </c>
      <c r="I3198" t="s">
        <v>434</v>
      </c>
      <c r="J3198" t="s">
        <v>442</v>
      </c>
      <c r="K3198" t="s">
        <v>443</v>
      </c>
    </row>
    <row r="3199" spans="1:11">
      <c r="A3199" t="s">
        <v>499</v>
      </c>
      <c r="B3199" s="2">
        <v>270889136.69999999</v>
      </c>
      <c r="C3199" t="s">
        <v>511</v>
      </c>
      <c r="D3199" t="s">
        <v>440</v>
      </c>
      <c r="E3199" t="s">
        <v>431</v>
      </c>
      <c r="F3199" t="s">
        <v>441</v>
      </c>
      <c r="G3199" t="s">
        <v>432</v>
      </c>
      <c r="H3199" t="s">
        <v>433</v>
      </c>
      <c r="I3199" t="s">
        <v>434</v>
      </c>
      <c r="J3199" t="s">
        <v>442</v>
      </c>
      <c r="K3199" t="s">
        <v>444</v>
      </c>
    </row>
    <row r="3200" spans="1:11">
      <c r="A3200" t="s">
        <v>499</v>
      </c>
      <c r="B3200" s="2">
        <v>451481894.5</v>
      </c>
      <c r="C3200" t="s">
        <v>511</v>
      </c>
      <c r="D3200" t="s">
        <v>440</v>
      </c>
      <c r="E3200" t="s">
        <v>431</v>
      </c>
      <c r="F3200" t="s">
        <v>441</v>
      </c>
      <c r="G3200" t="s">
        <v>432</v>
      </c>
      <c r="H3200" t="s">
        <v>433</v>
      </c>
      <c r="I3200" t="s">
        <v>434</v>
      </c>
      <c r="J3200" t="s">
        <v>442</v>
      </c>
      <c r="K3200" t="s">
        <v>584</v>
      </c>
    </row>
    <row r="3201" spans="1:11">
      <c r="A3201" t="s">
        <v>499</v>
      </c>
      <c r="B3201" s="2">
        <v>10815.332</v>
      </c>
      <c r="C3201" t="s">
        <v>477</v>
      </c>
      <c r="D3201" t="s">
        <v>451</v>
      </c>
      <c r="E3201" t="s">
        <v>431</v>
      </c>
      <c r="F3201" t="s">
        <v>381</v>
      </c>
      <c r="G3201" t="s">
        <v>432</v>
      </c>
      <c r="H3201" t="s">
        <v>433</v>
      </c>
      <c r="I3201" t="s">
        <v>434</v>
      </c>
      <c r="J3201" t="s">
        <v>435</v>
      </c>
    </row>
    <row r="3202" spans="1:11">
      <c r="A3202" t="s">
        <v>499</v>
      </c>
      <c r="B3202" s="2">
        <v>67089988.299999997</v>
      </c>
      <c r="C3202" t="s">
        <v>477</v>
      </c>
      <c r="D3202" t="s">
        <v>451</v>
      </c>
      <c r="E3202" t="s">
        <v>431</v>
      </c>
      <c r="F3202" t="s">
        <v>381</v>
      </c>
      <c r="G3202" t="s">
        <v>432</v>
      </c>
      <c r="H3202" t="s">
        <v>433</v>
      </c>
      <c r="I3202" t="s">
        <v>434</v>
      </c>
      <c r="J3202" t="s">
        <v>442</v>
      </c>
      <c r="K3202" t="s">
        <v>443</v>
      </c>
    </row>
    <row r="3203" spans="1:11">
      <c r="A3203" t="s">
        <v>499</v>
      </c>
      <c r="B3203" s="2">
        <v>141093509.40000001</v>
      </c>
      <c r="C3203" t="s">
        <v>477</v>
      </c>
      <c r="D3203" t="s">
        <v>451</v>
      </c>
      <c r="E3203" t="s">
        <v>431</v>
      </c>
      <c r="F3203" t="s">
        <v>381</v>
      </c>
      <c r="G3203" t="s">
        <v>432</v>
      </c>
      <c r="H3203" t="s">
        <v>433</v>
      </c>
      <c r="I3203" t="s">
        <v>434</v>
      </c>
      <c r="J3203" t="s">
        <v>442</v>
      </c>
      <c r="K3203" t="s">
        <v>444</v>
      </c>
    </row>
    <row r="3204" spans="1:11">
      <c r="A3204" t="s">
        <v>499</v>
      </c>
      <c r="B3204" s="2">
        <v>0</v>
      </c>
      <c r="C3204" t="s">
        <v>448</v>
      </c>
      <c r="D3204" t="s">
        <v>430</v>
      </c>
      <c r="E3204" t="s">
        <v>431</v>
      </c>
      <c r="F3204" t="s">
        <v>430</v>
      </c>
      <c r="G3204" t="s">
        <v>432</v>
      </c>
      <c r="H3204" t="s">
        <v>433</v>
      </c>
      <c r="I3204" t="s">
        <v>434</v>
      </c>
      <c r="J3204" t="s">
        <v>435</v>
      </c>
    </row>
    <row r="3205" spans="1:11">
      <c r="A3205" t="s">
        <v>499</v>
      </c>
      <c r="B3205" s="2">
        <v>0</v>
      </c>
      <c r="C3205" t="s">
        <v>446</v>
      </c>
      <c r="D3205" t="s">
        <v>458</v>
      </c>
      <c r="E3205" t="s">
        <v>431</v>
      </c>
      <c r="F3205" t="s">
        <v>458</v>
      </c>
      <c r="G3205" t="s">
        <v>432</v>
      </c>
      <c r="H3205" t="s">
        <v>433</v>
      </c>
      <c r="I3205" t="s">
        <v>434</v>
      </c>
      <c r="J3205" t="s">
        <v>435</v>
      </c>
    </row>
    <row r="3206" spans="1:11">
      <c r="A3206" t="s">
        <v>499</v>
      </c>
      <c r="B3206" s="2">
        <v>0</v>
      </c>
      <c r="C3206" t="s">
        <v>445</v>
      </c>
      <c r="D3206" t="s">
        <v>458</v>
      </c>
      <c r="E3206" t="s">
        <v>431</v>
      </c>
      <c r="F3206" t="s">
        <v>458</v>
      </c>
      <c r="G3206" t="s">
        <v>432</v>
      </c>
      <c r="H3206" t="s">
        <v>433</v>
      </c>
      <c r="I3206" t="s">
        <v>434</v>
      </c>
      <c r="J3206" t="s">
        <v>435</v>
      </c>
    </row>
    <row r="3207" spans="1:11">
      <c r="A3207" t="s">
        <v>499</v>
      </c>
      <c r="B3207" s="2">
        <v>48.5137</v>
      </c>
      <c r="C3207" t="s">
        <v>436</v>
      </c>
      <c r="D3207" t="s">
        <v>478</v>
      </c>
      <c r="E3207" t="s">
        <v>431</v>
      </c>
      <c r="F3207" t="s">
        <v>478</v>
      </c>
      <c r="G3207" t="s">
        <v>432</v>
      </c>
      <c r="H3207" t="s">
        <v>433</v>
      </c>
      <c r="I3207" t="s">
        <v>434</v>
      </c>
      <c r="J3207" t="s">
        <v>435</v>
      </c>
    </row>
    <row r="3208" spans="1:11">
      <c r="A3208" t="s">
        <v>499</v>
      </c>
      <c r="B3208" s="2">
        <v>12215.115400000001</v>
      </c>
      <c r="C3208" t="s">
        <v>465</v>
      </c>
      <c r="D3208" t="s">
        <v>451</v>
      </c>
      <c r="E3208" t="s">
        <v>431</v>
      </c>
      <c r="F3208" t="s">
        <v>381</v>
      </c>
      <c r="G3208" t="s">
        <v>432</v>
      </c>
      <c r="H3208" t="s">
        <v>433</v>
      </c>
      <c r="I3208" t="s">
        <v>434</v>
      </c>
      <c r="J3208" t="s">
        <v>435</v>
      </c>
    </row>
    <row r="3209" spans="1:11">
      <c r="A3209" t="s">
        <v>499</v>
      </c>
      <c r="B3209" s="2">
        <v>75773302.700000003</v>
      </c>
      <c r="C3209" t="s">
        <v>465</v>
      </c>
      <c r="D3209" t="s">
        <v>451</v>
      </c>
      <c r="E3209" t="s">
        <v>431</v>
      </c>
      <c r="F3209" t="s">
        <v>381</v>
      </c>
      <c r="G3209" t="s">
        <v>432</v>
      </c>
      <c r="H3209" t="s">
        <v>433</v>
      </c>
      <c r="I3209" t="s">
        <v>434</v>
      </c>
      <c r="J3209" t="s">
        <v>442</v>
      </c>
      <c r="K3209" t="s">
        <v>443</v>
      </c>
    </row>
    <row r="3210" spans="1:11">
      <c r="A3210" t="s">
        <v>499</v>
      </c>
      <c r="B3210" s="2">
        <v>159354084.90000001</v>
      </c>
      <c r="C3210" t="s">
        <v>465</v>
      </c>
      <c r="D3210" t="s">
        <v>451</v>
      </c>
      <c r="E3210" t="s">
        <v>431</v>
      </c>
      <c r="F3210" t="s">
        <v>381</v>
      </c>
      <c r="G3210" t="s">
        <v>432</v>
      </c>
      <c r="H3210" t="s">
        <v>433</v>
      </c>
      <c r="I3210" t="s">
        <v>434</v>
      </c>
      <c r="J3210" t="s">
        <v>442</v>
      </c>
      <c r="K3210" t="s">
        <v>444</v>
      </c>
    </row>
    <row r="3211" spans="1:11">
      <c r="A3211" t="s">
        <v>499</v>
      </c>
      <c r="B3211" s="2">
        <v>13118.118</v>
      </c>
      <c r="C3211" t="s">
        <v>479</v>
      </c>
      <c r="D3211" t="s">
        <v>447</v>
      </c>
      <c r="E3211" t="s">
        <v>431</v>
      </c>
      <c r="F3211" t="s">
        <v>12</v>
      </c>
      <c r="G3211" t="s">
        <v>432</v>
      </c>
      <c r="H3211" t="s">
        <v>433</v>
      </c>
      <c r="I3211" t="s">
        <v>434</v>
      </c>
      <c r="J3211" t="s">
        <v>435</v>
      </c>
    </row>
    <row r="3212" spans="1:11">
      <c r="A3212" t="s">
        <v>499</v>
      </c>
      <c r="B3212" s="2">
        <v>81439708.700000003</v>
      </c>
      <c r="C3212" t="s">
        <v>479</v>
      </c>
      <c r="D3212" t="s">
        <v>447</v>
      </c>
      <c r="E3212" t="s">
        <v>431</v>
      </c>
      <c r="F3212" t="s">
        <v>12</v>
      </c>
      <c r="G3212" t="s">
        <v>432</v>
      </c>
      <c r="H3212" t="s">
        <v>433</v>
      </c>
      <c r="I3212" t="s">
        <v>434</v>
      </c>
      <c r="J3212" t="s">
        <v>442</v>
      </c>
      <c r="K3212" t="s">
        <v>443</v>
      </c>
    </row>
    <row r="3213" spans="1:11">
      <c r="A3213" t="s">
        <v>499</v>
      </c>
      <c r="B3213" s="2">
        <v>171622242</v>
      </c>
      <c r="C3213" t="s">
        <v>479</v>
      </c>
      <c r="D3213" t="s">
        <v>447</v>
      </c>
      <c r="E3213" t="s">
        <v>431</v>
      </c>
      <c r="F3213" t="s">
        <v>12</v>
      </c>
      <c r="G3213" t="s">
        <v>432</v>
      </c>
      <c r="H3213" t="s">
        <v>433</v>
      </c>
      <c r="I3213" t="s">
        <v>434</v>
      </c>
      <c r="J3213" t="s">
        <v>442</v>
      </c>
      <c r="K3213" t="s">
        <v>444</v>
      </c>
    </row>
    <row r="3214" spans="1:11">
      <c r="A3214" t="s">
        <v>499</v>
      </c>
      <c r="B3214" s="2">
        <v>286037070</v>
      </c>
      <c r="C3214" t="s">
        <v>479</v>
      </c>
      <c r="D3214" t="s">
        <v>447</v>
      </c>
      <c r="E3214" t="s">
        <v>431</v>
      </c>
      <c r="F3214" t="s">
        <v>12</v>
      </c>
      <c r="G3214" t="s">
        <v>432</v>
      </c>
      <c r="H3214" t="s">
        <v>433</v>
      </c>
      <c r="I3214" t="s">
        <v>434</v>
      </c>
      <c r="J3214" t="s">
        <v>442</v>
      </c>
      <c r="K3214" t="s">
        <v>584</v>
      </c>
    </row>
    <row r="3215" spans="1:11">
      <c r="A3215" t="s">
        <v>499</v>
      </c>
      <c r="B3215" s="2">
        <v>0</v>
      </c>
      <c r="C3215" t="s">
        <v>479</v>
      </c>
      <c r="D3215" t="s">
        <v>458</v>
      </c>
      <c r="E3215" t="s">
        <v>431</v>
      </c>
      <c r="F3215" t="s">
        <v>458</v>
      </c>
      <c r="G3215" t="s">
        <v>432</v>
      </c>
      <c r="H3215" t="s">
        <v>433</v>
      </c>
      <c r="I3215" t="s">
        <v>434</v>
      </c>
      <c r="J3215" t="s">
        <v>435</v>
      </c>
    </row>
    <row r="3216" spans="1:11">
      <c r="A3216" t="s">
        <v>499</v>
      </c>
      <c r="B3216" s="2">
        <v>18862.146000000001</v>
      </c>
      <c r="C3216" t="s">
        <v>429</v>
      </c>
      <c r="D3216" t="s">
        <v>440</v>
      </c>
      <c r="E3216" t="s">
        <v>431</v>
      </c>
      <c r="F3216" t="s">
        <v>441</v>
      </c>
      <c r="G3216" t="s">
        <v>432</v>
      </c>
      <c r="H3216" t="s">
        <v>433</v>
      </c>
      <c r="I3216" t="s">
        <v>434</v>
      </c>
      <c r="J3216" t="s">
        <v>435</v>
      </c>
    </row>
    <row r="3217" spans="1:11">
      <c r="A3217" t="s">
        <v>499</v>
      </c>
      <c r="B3217" s="2">
        <v>117268730.2</v>
      </c>
      <c r="C3217" t="s">
        <v>429</v>
      </c>
      <c r="D3217" t="s">
        <v>440</v>
      </c>
      <c r="E3217" t="s">
        <v>431</v>
      </c>
      <c r="F3217" t="s">
        <v>441</v>
      </c>
      <c r="G3217" t="s">
        <v>432</v>
      </c>
      <c r="H3217" t="s">
        <v>433</v>
      </c>
      <c r="I3217" t="s">
        <v>434</v>
      </c>
      <c r="J3217" t="s">
        <v>442</v>
      </c>
      <c r="K3217" t="s">
        <v>443</v>
      </c>
    </row>
    <row r="3218" spans="1:11">
      <c r="A3218" t="s">
        <v>499</v>
      </c>
      <c r="B3218" s="2">
        <v>246518416.09999999</v>
      </c>
      <c r="C3218" t="s">
        <v>429</v>
      </c>
      <c r="D3218" t="s">
        <v>440</v>
      </c>
      <c r="E3218" t="s">
        <v>431</v>
      </c>
      <c r="F3218" t="s">
        <v>441</v>
      </c>
      <c r="G3218" t="s">
        <v>432</v>
      </c>
      <c r="H3218" t="s">
        <v>433</v>
      </c>
      <c r="I3218" t="s">
        <v>434</v>
      </c>
      <c r="J3218" t="s">
        <v>442</v>
      </c>
      <c r="K3218" t="s">
        <v>444</v>
      </c>
    </row>
    <row r="3219" spans="1:11">
      <c r="A3219" t="s">
        <v>499</v>
      </c>
      <c r="B3219" s="2">
        <v>410864889.30000001</v>
      </c>
      <c r="C3219" t="s">
        <v>429</v>
      </c>
      <c r="D3219" t="s">
        <v>440</v>
      </c>
      <c r="E3219" t="s">
        <v>431</v>
      </c>
      <c r="F3219" t="s">
        <v>441</v>
      </c>
      <c r="G3219" t="s">
        <v>432</v>
      </c>
      <c r="H3219" t="s">
        <v>433</v>
      </c>
      <c r="I3219" t="s">
        <v>434</v>
      </c>
      <c r="J3219" t="s">
        <v>442</v>
      </c>
      <c r="K3219" t="s">
        <v>584</v>
      </c>
    </row>
    <row r="3220" spans="1:11">
      <c r="A3220" t="s">
        <v>499</v>
      </c>
      <c r="B3220" s="2">
        <v>0</v>
      </c>
      <c r="C3220" t="s">
        <v>454</v>
      </c>
      <c r="D3220" t="s">
        <v>458</v>
      </c>
      <c r="E3220" t="s">
        <v>431</v>
      </c>
      <c r="F3220" t="s">
        <v>458</v>
      </c>
      <c r="G3220" t="s">
        <v>432</v>
      </c>
      <c r="H3220" t="s">
        <v>433</v>
      </c>
      <c r="I3220" t="s">
        <v>434</v>
      </c>
      <c r="J3220" t="s">
        <v>435</v>
      </c>
    </row>
    <row r="3221" spans="1:11">
      <c r="A3221" t="s">
        <v>499</v>
      </c>
      <c r="B3221" s="2">
        <v>12691.197</v>
      </c>
      <c r="C3221" t="s">
        <v>476</v>
      </c>
      <c r="D3221" t="s">
        <v>451</v>
      </c>
      <c r="E3221" t="s">
        <v>431</v>
      </c>
      <c r="F3221" t="s">
        <v>381</v>
      </c>
      <c r="G3221" t="s">
        <v>432</v>
      </c>
      <c r="H3221" t="s">
        <v>433</v>
      </c>
      <c r="I3221" t="s">
        <v>434</v>
      </c>
      <c r="J3221" t="s">
        <v>435</v>
      </c>
    </row>
    <row r="3222" spans="1:11">
      <c r="A3222" t="s">
        <v>499</v>
      </c>
      <c r="B3222" s="2">
        <v>78196402.799999997</v>
      </c>
      <c r="C3222" t="s">
        <v>476</v>
      </c>
      <c r="D3222" t="s">
        <v>451</v>
      </c>
      <c r="E3222" t="s">
        <v>431</v>
      </c>
      <c r="F3222" t="s">
        <v>381</v>
      </c>
      <c r="G3222" t="s">
        <v>432</v>
      </c>
      <c r="H3222" t="s">
        <v>433</v>
      </c>
      <c r="I3222" t="s">
        <v>434</v>
      </c>
      <c r="J3222" t="s">
        <v>442</v>
      </c>
      <c r="K3222" t="s">
        <v>443</v>
      </c>
    </row>
    <row r="3223" spans="1:11">
      <c r="A3223" t="s">
        <v>499</v>
      </c>
      <c r="B3223" s="2">
        <v>164892414.59999999</v>
      </c>
      <c r="C3223" t="s">
        <v>476</v>
      </c>
      <c r="D3223" t="s">
        <v>451</v>
      </c>
      <c r="E3223" t="s">
        <v>431</v>
      </c>
      <c r="F3223" t="s">
        <v>381</v>
      </c>
      <c r="G3223" t="s">
        <v>432</v>
      </c>
      <c r="H3223" t="s">
        <v>433</v>
      </c>
      <c r="I3223" t="s">
        <v>434</v>
      </c>
      <c r="J3223" t="s">
        <v>442</v>
      </c>
      <c r="K3223" t="s">
        <v>444</v>
      </c>
    </row>
    <row r="3224" spans="1:11">
      <c r="A3224" t="s">
        <v>499</v>
      </c>
      <c r="B3224" s="2">
        <v>0</v>
      </c>
      <c r="C3224" t="s">
        <v>464</v>
      </c>
      <c r="D3224" t="s">
        <v>458</v>
      </c>
      <c r="E3224" t="s">
        <v>431</v>
      </c>
      <c r="F3224" t="s">
        <v>458</v>
      </c>
      <c r="G3224" t="s">
        <v>432</v>
      </c>
      <c r="H3224" t="s">
        <v>433</v>
      </c>
      <c r="I3224" t="s">
        <v>434</v>
      </c>
      <c r="J3224" t="s">
        <v>435</v>
      </c>
    </row>
    <row r="3225" spans="1:11">
      <c r="A3225" t="s">
        <v>499</v>
      </c>
      <c r="B3225" s="2">
        <v>22122.27</v>
      </c>
      <c r="C3225" t="s">
        <v>455</v>
      </c>
      <c r="D3225" t="s">
        <v>447</v>
      </c>
      <c r="E3225" t="s">
        <v>431</v>
      </c>
      <c r="F3225" t="s">
        <v>12</v>
      </c>
      <c r="G3225" t="s">
        <v>432</v>
      </c>
      <c r="H3225" t="s">
        <v>433</v>
      </c>
      <c r="I3225" t="s">
        <v>434</v>
      </c>
      <c r="J3225" t="s">
        <v>435</v>
      </c>
    </row>
    <row r="3226" spans="1:11">
      <c r="A3226" t="s">
        <v>499</v>
      </c>
      <c r="B3226" s="2">
        <v>137141255.90000001</v>
      </c>
      <c r="C3226" t="s">
        <v>455</v>
      </c>
      <c r="D3226" t="s">
        <v>447</v>
      </c>
      <c r="E3226" t="s">
        <v>431</v>
      </c>
      <c r="F3226" t="s">
        <v>12</v>
      </c>
      <c r="G3226" t="s">
        <v>432</v>
      </c>
      <c r="H3226" t="s">
        <v>433</v>
      </c>
      <c r="I3226" t="s">
        <v>434</v>
      </c>
      <c r="J3226" t="s">
        <v>442</v>
      </c>
      <c r="K3226" t="s">
        <v>443</v>
      </c>
    </row>
    <row r="3227" spans="1:11">
      <c r="A3227" t="s">
        <v>499</v>
      </c>
      <c r="B3227" s="2">
        <v>288815937.60000002</v>
      </c>
      <c r="C3227" t="s">
        <v>455</v>
      </c>
      <c r="D3227" t="s">
        <v>447</v>
      </c>
      <c r="E3227" t="s">
        <v>431</v>
      </c>
      <c r="F3227" t="s">
        <v>12</v>
      </c>
      <c r="G3227" t="s">
        <v>432</v>
      </c>
      <c r="H3227" t="s">
        <v>433</v>
      </c>
      <c r="I3227" t="s">
        <v>434</v>
      </c>
      <c r="J3227" t="s">
        <v>442</v>
      </c>
      <c r="K3227" t="s">
        <v>444</v>
      </c>
    </row>
    <row r="3228" spans="1:11">
      <c r="A3228" t="s">
        <v>499</v>
      </c>
      <c r="B3228" s="2">
        <v>481359896</v>
      </c>
      <c r="C3228" t="s">
        <v>455</v>
      </c>
      <c r="D3228" t="s">
        <v>447</v>
      </c>
      <c r="E3228" t="s">
        <v>431</v>
      </c>
      <c r="F3228" t="s">
        <v>12</v>
      </c>
      <c r="G3228" t="s">
        <v>432</v>
      </c>
      <c r="H3228" t="s">
        <v>433</v>
      </c>
      <c r="I3228" t="s">
        <v>434</v>
      </c>
      <c r="J3228" t="s">
        <v>442</v>
      </c>
      <c r="K3228" t="s">
        <v>584</v>
      </c>
    </row>
    <row r="3229" spans="1:11">
      <c r="A3229" t="s">
        <v>499</v>
      </c>
      <c r="B3229" s="2">
        <v>0</v>
      </c>
      <c r="C3229" t="s">
        <v>471</v>
      </c>
      <c r="D3229" t="s">
        <v>430</v>
      </c>
      <c r="E3229" t="s">
        <v>431</v>
      </c>
      <c r="F3229" t="s">
        <v>430</v>
      </c>
      <c r="G3229" t="s">
        <v>432</v>
      </c>
      <c r="H3229" t="s">
        <v>433</v>
      </c>
      <c r="I3229" t="s">
        <v>434</v>
      </c>
      <c r="J3229" t="s">
        <v>435</v>
      </c>
    </row>
    <row r="3230" spans="1:11">
      <c r="A3230" t="s">
        <v>499</v>
      </c>
      <c r="B3230" s="2">
        <v>0</v>
      </c>
      <c r="C3230" t="s">
        <v>477</v>
      </c>
      <c r="D3230" t="s">
        <v>458</v>
      </c>
      <c r="E3230" t="s">
        <v>431</v>
      </c>
      <c r="F3230" t="s">
        <v>458</v>
      </c>
      <c r="G3230" t="s">
        <v>432</v>
      </c>
      <c r="H3230" t="s">
        <v>433</v>
      </c>
      <c r="I3230" t="s">
        <v>434</v>
      </c>
      <c r="J3230" t="s">
        <v>435</v>
      </c>
    </row>
    <row r="3231" spans="1:11">
      <c r="A3231" t="s">
        <v>499</v>
      </c>
      <c r="B3231" s="2">
        <v>31799.146000000001</v>
      </c>
      <c r="C3231" t="s">
        <v>455</v>
      </c>
      <c r="D3231" t="s">
        <v>440</v>
      </c>
      <c r="E3231" t="s">
        <v>431</v>
      </c>
      <c r="F3231" t="s">
        <v>441</v>
      </c>
      <c r="G3231" t="s">
        <v>432</v>
      </c>
      <c r="H3231" t="s">
        <v>433</v>
      </c>
      <c r="I3231" t="s">
        <v>434</v>
      </c>
      <c r="J3231" t="s">
        <v>435</v>
      </c>
    </row>
    <row r="3232" spans="1:11">
      <c r="A3232" t="s">
        <v>499</v>
      </c>
      <c r="B3232" s="2">
        <v>197668304.09999999</v>
      </c>
      <c r="C3232" t="s">
        <v>455</v>
      </c>
      <c r="D3232" t="s">
        <v>440</v>
      </c>
      <c r="E3232" t="s">
        <v>431</v>
      </c>
      <c r="F3232" t="s">
        <v>441</v>
      </c>
      <c r="G3232" t="s">
        <v>432</v>
      </c>
      <c r="H3232" t="s">
        <v>433</v>
      </c>
      <c r="I3232" t="s">
        <v>434</v>
      </c>
      <c r="J3232" t="s">
        <v>442</v>
      </c>
      <c r="K3232" t="s">
        <v>443</v>
      </c>
    </row>
    <row r="3233" spans="1:11">
      <c r="A3233" t="s">
        <v>499</v>
      </c>
      <c r="B3233" s="2">
        <v>415531265.19999999</v>
      </c>
      <c r="C3233" t="s">
        <v>455</v>
      </c>
      <c r="D3233" t="s">
        <v>440</v>
      </c>
      <c r="E3233" t="s">
        <v>431</v>
      </c>
      <c r="F3233" t="s">
        <v>441</v>
      </c>
      <c r="G3233" t="s">
        <v>432</v>
      </c>
      <c r="H3233" t="s">
        <v>433</v>
      </c>
      <c r="I3233" t="s">
        <v>434</v>
      </c>
      <c r="J3233" t="s">
        <v>442</v>
      </c>
      <c r="K3233" t="s">
        <v>444</v>
      </c>
    </row>
    <row r="3234" spans="1:11">
      <c r="A3234" t="s">
        <v>499</v>
      </c>
      <c r="B3234" s="2">
        <v>692552539.89999998</v>
      </c>
      <c r="C3234" t="s">
        <v>455</v>
      </c>
      <c r="D3234" t="s">
        <v>440</v>
      </c>
      <c r="E3234" t="s">
        <v>431</v>
      </c>
      <c r="F3234" t="s">
        <v>441</v>
      </c>
      <c r="G3234" t="s">
        <v>432</v>
      </c>
      <c r="H3234" t="s">
        <v>433</v>
      </c>
      <c r="I3234" t="s">
        <v>434</v>
      </c>
      <c r="J3234" t="s">
        <v>442</v>
      </c>
      <c r="K3234" t="s">
        <v>584</v>
      </c>
    </row>
    <row r="3235" spans="1:11">
      <c r="A3235" t="s">
        <v>499</v>
      </c>
      <c r="B3235" s="2">
        <v>14256.574000000001</v>
      </c>
      <c r="C3235" t="s">
        <v>445</v>
      </c>
      <c r="D3235" t="s">
        <v>447</v>
      </c>
      <c r="E3235" t="s">
        <v>431</v>
      </c>
      <c r="F3235" t="s">
        <v>12</v>
      </c>
      <c r="G3235" t="s">
        <v>432</v>
      </c>
      <c r="H3235" t="s">
        <v>433</v>
      </c>
      <c r="I3235" t="s">
        <v>434</v>
      </c>
      <c r="J3235" t="s">
        <v>435</v>
      </c>
    </row>
    <row r="3236" spans="1:11">
      <c r="A3236" t="s">
        <v>499</v>
      </c>
      <c r="B3236" s="2">
        <v>88509779.200000003</v>
      </c>
      <c r="C3236" t="s">
        <v>445</v>
      </c>
      <c r="D3236" t="s">
        <v>447</v>
      </c>
      <c r="E3236" t="s">
        <v>431</v>
      </c>
      <c r="F3236" t="s">
        <v>12</v>
      </c>
      <c r="G3236" t="s">
        <v>432</v>
      </c>
      <c r="H3236" t="s">
        <v>433</v>
      </c>
      <c r="I3236" t="s">
        <v>434</v>
      </c>
      <c r="J3236" t="s">
        <v>442</v>
      </c>
      <c r="K3236" t="s">
        <v>443</v>
      </c>
    </row>
    <row r="3237" spans="1:11">
      <c r="A3237" t="s">
        <v>499</v>
      </c>
      <c r="B3237" s="2">
        <v>186310911.80000001</v>
      </c>
      <c r="C3237" t="s">
        <v>445</v>
      </c>
      <c r="D3237" t="s">
        <v>447</v>
      </c>
      <c r="E3237" t="s">
        <v>431</v>
      </c>
      <c r="F3237" t="s">
        <v>12</v>
      </c>
      <c r="G3237" t="s">
        <v>432</v>
      </c>
      <c r="H3237" t="s">
        <v>433</v>
      </c>
      <c r="I3237" t="s">
        <v>434</v>
      </c>
      <c r="J3237" t="s">
        <v>442</v>
      </c>
      <c r="K3237" t="s">
        <v>444</v>
      </c>
    </row>
    <row r="3238" spans="1:11">
      <c r="A3238" t="s">
        <v>499</v>
      </c>
      <c r="B3238" s="2">
        <v>310517755.10000002</v>
      </c>
      <c r="C3238" t="s">
        <v>445</v>
      </c>
      <c r="D3238" t="s">
        <v>447</v>
      </c>
      <c r="E3238" t="s">
        <v>431</v>
      </c>
      <c r="F3238" t="s">
        <v>12</v>
      </c>
      <c r="G3238" t="s">
        <v>432</v>
      </c>
      <c r="H3238" t="s">
        <v>433</v>
      </c>
      <c r="I3238" t="s">
        <v>434</v>
      </c>
      <c r="J3238" t="s">
        <v>442</v>
      </c>
      <c r="K3238" t="s">
        <v>584</v>
      </c>
    </row>
    <row r="3239" spans="1:11">
      <c r="A3239" t="s">
        <v>499</v>
      </c>
      <c r="B3239" s="2">
        <v>0</v>
      </c>
      <c r="C3239" t="s">
        <v>465</v>
      </c>
      <c r="D3239" t="s">
        <v>439</v>
      </c>
      <c r="E3239" t="s">
        <v>431</v>
      </c>
      <c r="F3239" t="s">
        <v>439</v>
      </c>
      <c r="G3239" t="s">
        <v>432</v>
      </c>
      <c r="H3239" t="s">
        <v>433</v>
      </c>
      <c r="I3239" t="s">
        <v>434</v>
      </c>
      <c r="J3239" t="s">
        <v>435</v>
      </c>
    </row>
    <row r="3240" spans="1:11">
      <c r="A3240" t="s">
        <v>499</v>
      </c>
      <c r="B3240" s="2">
        <v>12548.89</v>
      </c>
      <c r="C3240" t="s">
        <v>480</v>
      </c>
      <c r="D3240" t="s">
        <v>451</v>
      </c>
      <c r="E3240" t="s">
        <v>431</v>
      </c>
      <c r="F3240" t="s">
        <v>381</v>
      </c>
      <c r="G3240" t="s">
        <v>432</v>
      </c>
      <c r="H3240" t="s">
        <v>433</v>
      </c>
      <c r="I3240" t="s">
        <v>434</v>
      </c>
      <c r="J3240" t="s">
        <v>435</v>
      </c>
    </row>
    <row r="3241" spans="1:11">
      <c r="A3241" t="s">
        <v>499</v>
      </c>
      <c r="B3241" s="2">
        <v>77970005.299999997</v>
      </c>
      <c r="C3241" t="s">
        <v>480</v>
      </c>
      <c r="D3241" t="s">
        <v>451</v>
      </c>
      <c r="E3241" t="s">
        <v>431</v>
      </c>
      <c r="F3241" t="s">
        <v>381</v>
      </c>
      <c r="G3241" t="s">
        <v>432</v>
      </c>
      <c r="H3241" t="s">
        <v>433</v>
      </c>
      <c r="I3241" t="s">
        <v>434</v>
      </c>
      <c r="J3241" t="s">
        <v>442</v>
      </c>
      <c r="K3241" t="s">
        <v>443</v>
      </c>
    </row>
    <row r="3242" spans="1:11">
      <c r="A3242" t="s">
        <v>499</v>
      </c>
      <c r="B3242" s="2">
        <v>163872979</v>
      </c>
      <c r="C3242" t="s">
        <v>480</v>
      </c>
      <c r="D3242" t="s">
        <v>451</v>
      </c>
      <c r="E3242" t="s">
        <v>431</v>
      </c>
      <c r="F3242" t="s">
        <v>381</v>
      </c>
      <c r="G3242" t="s">
        <v>432</v>
      </c>
      <c r="H3242" t="s">
        <v>433</v>
      </c>
      <c r="I3242" t="s">
        <v>434</v>
      </c>
      <c r="J3242" t="s">
        <v>442</v>
      </c>
      <c r="K3242" t="s">
        <v>444</v>
      </c>
    </row>
    <row r="3243" spans="1:11">
      <c r="A3243" t="s">
        <v>499</v>
      </c>
      <c r="B3243" s="2">
        <v>0</v>
      </c>
      <c r="C3243" t="s">
        <v>50</v>
      </c>
      <c r="D3243" t="s">
        <v>470</v>
      </c>
      <c r="E3243" t="s">
        <v>431</v>
      </c>
      <c r="F3243" t="s">
        <v>470</v>
      </c>
      <c r="G3243" t="s">
        <v>432</v>
      </c>
      <c r="H3243" t="s">
        <v>433</v>
      </c>
      <c r="I3243" t="s">
        <v>434</v>
      </c>
      <c r="J3243" t="s">
        <v>435</v>
      </c>
    </row>
    <row r="3244" spans="1:11">
      <c r="A3244" t="s">
        <v>499</v>
      </c>
      <c r="B3244" s="2">
        <v>19845.358</v>
      </c>
      <c r="C3244" t="s">
        <v>463</v>
      </c>
      <c r="D3244" t="s">
        <v>440</v>
      </c>
      <c r="E3244" t="s">
        <v>431</v>
      </c>
      <c r="F3244" t="s">
        <v>441</v>
      </c>
      <c r="G3244" t="s">
        <v>432</v>
      </c>
      <c r="H3244" t="s">
        <v>433</v>
      </c>
      <c r="I3244" t="s">
        <v>434</v>
      </c>
      <c r="J3244" t="s">
        <v>435</v>
      </c>
    </row>
    <row r="3245" spans="1:11">
      <c r="A3245" t="s">
        <v>499</v>
      </c>
      <c r="B3245" s="2">
        <v>123343945.40000001</v>
      </c>
      <c r="C3245" t="s">
        <v>463</v>
      </c>
      <c r="D3245" t="s">
        <v>440</v>
      </c>
      <c r="E3245" t="s">
        <v>431</v>
      </c>
      <c r="F3245" t="s">
        <v>441</v>
      </c>
      <c r="G3245" t="s">
        <v>432</v>
      </c>
      <c r="H3245" t="s">
        <v>433</v>
      </c>
      <c r="I3245" t="s">
        <v>434</v>
      </c>
      <c r="J3245" t="s">
        <v>442</v>
      </c>
      <c r="K3245" t="s">
        <v>443</v>
      </c>
    </row>
    <row r="3246" spans="1:11">
      <c r="A3246" t="s">
        <v>499</v>
      </c>
      <c r="B3246" s="2">
        <v>259481290.09999999</v>
      </c>
      <c r="C3246" t="s">
        <v>463</v>
      </c>
      <c r="D3246" t="s">
        <v>440</v>
      </c>
      <c r="E3246" t="s">
        <v>431</v>
      </c>
      <c r="F3246" t="s">
        <v>441</v>
      </c>
      <c r="G3246" t="s">
        <v>432</v>
      </c>
      <c r="H3246" t="s">
        <v>433</v>
      </c>
      <c r="I3246" t="s">
        <v>434</v>
      </c>
      <c r="J3246" t="s">
        <v>442</v>
      </c>
      <c r="K3246" t="s">
        <v>444</v>
      </c>
    </row>
    <row r="3247" spans="1:11">
      <c r="A3247" t="s">
        <v>499</v>
      </c>
      <c r="B3247" s="2">
        <v>432137198.39999998</v>
      </c>
      <c r="C3247" t="s">
        <v>463</v>
      </c>
      <c r="D3247" t="s">
        <v>440</v>
      </c>
      <c r="E3247" t="s">
        <v>431</v>
      </c>
      <c r="F3247" t="s">
        <v>441</v>
      </c>
      <c r="G3247" t="s">
        <v>432</v>
      </c>
      <c r="H3247" t="s">
        <v>433</v>
      </c>
      <c r="I3247" t="s">
        <v>434</v>
      </c>
      <c r="J3247" t="s">
        <v>442</v>
      </c>
      <c r="K3247" t="s">
        <v>584</v>
      </c>
    </row>
    <row r="3248" spans="1:11">
      <c r="A3248" t="s">
        <v>499</v>
      </c>
      <c r="B3248" s="2">
        <v>0</v>
      </c>
      <c r="C3248" t="s">
        <v>463</v>
      </c>
      <c r="D3248" t="s">
        <v>439</v>
      </c>
      <c r="E3248" t="s">
        <v>431</v>
      </c>
      <c r="F3248" t="s">
        <v>439</v>
      </c>
      <c r="G3248" t="s">
        <v>432</v>
      </c>
      <c r="H3248" t="s">
        <v>433</v>
      </c>
      <c r="I3248" t="s">
        <v>434</v>
      </c>
      <c r="J3248" t="s">
        <v>435</v>
      </c>
    </row>
    <row r="3249" spans="1:11">
      <c r="A3249" t="s">
        <v>499</v>
      </c>
      <c r="B3249" s="2">
        <v>0</v>
      </c>
      <c r="C3249" t="s">
        <v>477</v>
      </c>
      <c r="D3249" t="s">
        <v>439</v>
      </c>
      <c r="E3249" t="s">
        <v>431</v>
      </c>
      <c r="F3249" t="s">
        <v>439</v>
      </c>
      <c r="G3249" t="s">
        <v>432</v>
      </c>
      <c r="H3249" t="s">
        <v>433</v>
      </c>
      <c r="I3249" t="s">
        <v>434</v>
      </c>
      <c r="J3249" t="s">
        <v>435</v>
      </c>
    </row>
    <row r="3250" spans="1:11">
      <c r="A3250" t="s">
        <v>499</v>
      </c>
      <c r="B3250" s="2">
        <v>12442.8066</v>
      </c>
      <c r="C3250" t="s">
        <v>463</v>
      </c>
      <c r="D3250" t="s">
        <v>451</v>
      </c>
      <c r="E3250" t="s">
        <v>431</v>
      </c>
      <c r="F3250" t="s">
        <v>381</v>
      </c>
      <c r="G3250" t="s">
        <v>432</v>
      </c>
      <c r="H3250" t="s">
        <v>433</v>
      </c>
      <c r="I3250" t="s">
        <v>434</v>
      </c>
      <c r="J3250" t="s">
        <v>435</v>
      </c>
    </row>
    <row r="3251" spans="1:11">
      <c r="A3251" t="s">
        <v>499</v>
      </c>
      <c r="B3251" s="2">
        <v>72451081.099999994</v>
      </c>
      <c r="C3251" t="s">
        <v>463</v>
      </c>
      <c r="D3251" t="s">
        <v>451</v>
      </c>
      <c r="E3251" t="s">
        <v>431</v>
      </c>
      <c r="F3251" t="s">
        <v>381</v>
      </c>
      <c r="G3251" t="s">
        <v>432</v>
      </c>
      <c r="H3251" t="s">
        <v>433</v>
      </c>
      <c r="I3251" t="s">
        <v>434</v>
      </c>
      <c r="J3251" t="s">
        <v>442</v>
      </c>
      <c r="K3251" t="s">
        <v>443</v>
      </c>
    </row>
    <row r="3252" spans="1:11">
      <c r="A3252" t="s">
        <v>499</v>
      </c>
      <c r="B3252" s="2">
        <v>152674711.80000001</v>
      </c>
      <c r="C3252" t="s">
        <v>463</v>
      </c>
      <c r="D3252" t="s">
        <v>451</v>
      </c>
      <c r="E3252" t="s">
        <v>431</v>
      </c>
      <c r="F3252" t="s">
        <v>381</v>
      </c>
      <c r="G3252" t="s">
        <v>432</v>
      </c>
      <c r="H3252" t="s">
        <v>433</v>
      </c>
      <c r="I3252" t="s">
        <v>434</v>
      </c>
      <c r="J3252" t="s">
        <v>442</v>
      </c>
      <c r="K3252" t="s">
        <v>444</v>
      </c>
    </row>
    <row r="3253" spans="1:11">
      <c r="A3253" t="s">
        <v>499</v>
      </c>
      <c r="B3253" s="2">
        <v>14877.55</v>
      </c>
      <c r="C3253" t="s">
        <v>481</v>
      </c>
      <c r="D3253" t="s">
        <v>447</v>
      </c>
      <c r="E3253" t="s">
        <v>431</v>
      </c>
      <c r="F3253" t="s">
        <v>12</v>
      </c>
      <c r="G3253" t="s">
        <v>432</v>
      </c>
      <c r="H3253" t="s">
        <v>433</v>
      </c>
      <c r="I3253" t="s">
        <v>434</v>
      </c>
      <c r="J3253" t="s">
        <v>435</v>
      </c>
    </row>
    <row r="3254" spans="1:11">
      <c r="A3254" t="s">
        <v>499</v>
      </c>
      <c r="B3254" s="2">
        <v>92248572.200000003</v>
      </c>
      <c r="C3254" t="s">
        <v>481</v>
      </c>
      <c r="D3254" t="s">
        <v>447</v>
      </c>
      <c r="E3254" t="s">
        <v>431</v>
      </c>
      <c r="F3254" t="s">
        <v>12</v>
      </c>
      <c r="G3254" t="s">
        <v>432</v>
      </c>
      <c r="H3254" t="s">
        <v>433</v>
      </c>
      <c r="I3254" t="s">
        <v>434</v>
      </c>
      <c r="J3254" t="s">
        <v>442</v>
      </c>
      <c r="K3254" t="s">
        <v>443</v>
      </c>
    </row>
    <row r="3255" spans="1:11">
      <c r="A3255" t="s">
        <v>499</v>
      </c>
      <c r="B3255" s="2">
        <v>193995489.80000001</v>
      </c>
      <c r="C3255" t="s">
        <v>481</v>
      </c>
      <c r="D3255" t="s">
        <v>447</v>
      </c>
      <c r="E3255" t="s">
        <v>431</v>
      </c>
      <c r="F3255" t="s">
        <v>12</v>
      </c>
      <c r="G3255" t="s">
        <v>432</v>
      </c>
      <c r="H3255" t="s">
        <v>433</v>
      </c>
      <c r="I3255" t="s">
        <v>434</v>
      </c>
      <c r="J3255" t="s">
        <v>442</v>
      </c>
      <c r="K3255" t="s">
        <v>444</v>
      </c>
    </row>
    <row r="3256" spans="1:11">
      <c r="A3256" t="s">
        <v>499</v>
      </c>
      <c r="B3256" s="2">
        <v>323325385.10000002</v>
      </c>
      <c r="C3256" t="s">
        <v>481</v>
      </c>
      <c r="D3256" t="s">
        <v>447</v>
      </c>
      <c r="E3256" t="s">
        <v>431</v>
      </c>
      <c r="F3256" t="s">
        <v>12</v>
      </c>
      <c r="G3256" t="s">
        <v>432</v>
      </c>
      <c r="H3256" t="s">
        <v>433</v>
      </c>
      <c r="I3256" t="s">
        <v>434</v>
      </c>
      <c r="J3256" t="s">
        <v>442</v>
      </c>
      <c r="K3256" t="s">
        <v>584</v>
      </c>
    </row>
    <row r="3257" spans="1:11">
      <c r="A3257" t="s">
        <v>499</v>
      </c>
      <c r="B3257" s="2">
        <v>11306.938</v>
      </c>
      <c r="C3257" t="s">
        <v>457</v>
      </c>
      <c r="D3257" t="s">
        <v>451</v>
      </c>
      <c r="E3257" t="s">
        <v>431</v>
      </c>
      <c r="F3257" t="s">
        <v>381</v>
      </c>
      <c r="G3257" t="s">
        <v>432</v>
      </c>
      <c r="H3257" t="s">
        <v>433</v>
      </c>
      <c r="I3257" t="s">
        <v>434</v>
      </c>
      <c r="J3257" t="s">
        <v>435</v>
      </c>
    </row>
    <row r="3258" spans="1:11">
      <c r="A3258" t="s">
        <v>499</v>
      </c>
      <c r="B3258" s="2">
        <v>70377280</v>
      </c>
      <c r="C3258" t="s">
        <v>457</v>
      </c>
      <c r="D3258" t="s">
        <v>451</v>
      </c>
      <c r="E3258" t="s">
        <v>431</v>
      </c>
      <c r="F3258" t="s">
        <v>381</v>
      </c>
      <c r="G3258" t="s">
        <v>432</v>
      </c>
      <c r="H3258" t="s">
        <v>433</v>
      </c>
      <c r="I3258" t="s">
        <v>434</v>
      </c>
      <c r="J3258" t="s">
        <v>442</v>
      </c>
      <c r="K3258" t="s">
        <v>443</v>
      </c>
    </row>
    <row r="3259" spans="1:11">
      <c r="A3259" t="s">
        <v>499</v>
      </c>
      <c r="B3259" s="2">
        <v>148573682.80000001</v>
      </c>
      <c r="C3259" t="s">
        <v>457</v>
      </c>
      <c r="D3259" t="s">
        <v>451</v>
      </c>
      <c r="E3259" t="s">
        <v>431</v>
      </c>
      <c r="F3259" t="s">
        <v>381</v>
      </c>
      <c r="G3259" t="s">
        <v>432</v>
      </c>
      <c r="H3259" t="s">
        <v>433</v>
      </c>
      <c r="I3259" t="s">
        <v>434</v>
      </c>
      <c r="J3259" t="s">
        <v>442</v>
      </c>
      <c r="K3259" t="s">
        <v>444</v>
      </c>
    </row>
    <row r="3260" spans="1:11">
      <c r="A3260" t="s">
        <v>499</v>
      </c>
      <c r="B3260" s="2">
        <v>0</v>
      </c>
      <c r="C3260" t="s">
        <v>436</v>
      </c>
      <c r="D3260" t="s">
        <v>482</v>
      </c>
      <c r="E3260" t="s">
        <v>431</v>
      </c>
      <c r="F3260" t="s">
        <v>483</v>
      </c>
      <c r="G3260" t="s">
        <v>432</v>
      </c>
      <c r="H3260" t="s">
        <v>433</v>
      </c>
      <c r="I3260" t="s">
        <v>434</v>
      </c>
      <c r="J3260" t="s">
        <v>435</v>
      </c>
    </row>
    <row r="3261" spans="1:11">
      <c r="A3261" t="s">
        <v>499</v>
      </c>
      <c r="B3261" s="2">
        <v>0</v>
      </c>
      <c r="C3261" t="s">
        <v>484</v>
      </c>
      <c r="D3261" t="s">
        <v>439</v>
      </c>
      <c r="E3261" t="s">
        <v>431</v>
      </c>
      <c r="F3261" t="s">
        <v>439</v>
      </c>
      <c r="G3261" t="s">
        <v>432</v>
      </c>
      <c r="H3261" t="s">
        <v>433</v>
      </c>
      <c r="I3261" t="s">
        <v>434</v>
      </c>
      <c r="J3261" t="s">
        <v>435</v>
      </c>
    </row>
    <row r="3262" spans="1:11">
      <c r="A3262" t="s">
        <v>499</v>
      </c>
      <c r="B3262" s="2">
        <v>28036.639500000001</v>
      </c>
      <c r="C3262" t="s">
        <v>50</v>
      </c>
      <c r="D3262" t="s">
        <v>469</v>
      </c>
      <c r="E3262" t="s">
        <v>431</v>
      </c>
      <c r="F3262" t="s">
        <v>382</v>
      </c>
      <c r="G3262" t="s">
        <v>432</v>
      </c>
      <c r="H3262" t="s">
        <v>433</v>
      </c>
      <c r="I3262" t="s">
        <v>434</v>
      </c>
      <c r="J3262" t="s">
        <v>435</v>
      </c>
    </row>
    <row r="3263" spans="1:11">
      <c r="A3263" t="s">
        <v>499</v>
      </c>
      <c r="B3263" s="2">
        <v>183370331.69999999</v>
      </c>
      <c r="C3263" t="s">
        <v>50</v>
      </c>
      <c r="D3263" t="s">
        <v>469</v>
      </c>
      <c r="E3263" t="s">
        <v>431</v>
      </c>
      <c r="F3263" t="s">
        <v>382</v>
      </c>
      <c r="G3263" t="s">
        <v>432</v>
      </c>
      <c r="H3263" t="s">
        <v>433</v>
      </c>
      <c r="I3263" t="s">
        <v>434</v>
      </c>
      <c r="J3263" t="s">
        <v>442</v>
      </c>
      <c r="K3263" t="s">
        <v>443</v>
      </c>
    </row>
    <row r="3264" spans="1:11">
      <c r="A3264" t="s">
        <v>499</v>
      </c>
      <c r="B3264" s="2">
        <v>398121944.30000001</v>
      </c>
      <c r="C3264" t="s">
        <v>50</v>
      </c>
      <c r="D3264" t="s">
        <v>469</v>
      </c>
      <c r="E3264" t="s">
        <v>431</v>
      </c>
      <c r="F3264" t="s">
        <v>382</v>
      </c>
      <c r="G3264" t="s">
        <v>432</v>
      </c>
      <c r="H3264" t="s">
        <v>433</v>
      </c>
      <c r="I3264" t="s">
        <v>434</v>
      </c>
      <c r="J3264" t="s">
        <v>442</v>
      </c>
      <c r="K3264" t="s">
        <v>444</v>
      </c>
    </row>
    <row r="3265" spans="1:11">
      <c r="A3265" t="s">
        <v>499</v>
      </c>
      <c r="B3265" s="2">
        <v>663536142.60000002</v>
      </c>
      <c r="C3265" t="s">
        <v>50</v>
      </c>
      <c r="D3265" t="s">
        <v>469</v>
      </c>
      <c r="E3265" t="s">
        <v>431</v>
      </c>
      <c r="F3265" t="s">
        <v>382</v>
      </c>
      <c r="G3265" t="s">
        <v>432</v>
      </c>
      <c r="H3265" t="s">
        <v>433</v>
      </c>
      <c r="I3265" t="s">
        <v>434</v>
      </c>
      <c r="J3265" t="s">
        <v>442</v>
      </c>
      <c r="K3265" t="s">
        <v>584</v>
      </c>
    </row>
    <row r="3266" spans="1:11">
      <c r="A3266" t="s">
        <v>499</v>
      </c>
      <c r="B3266" s="2">
        <v>0</v>
      </c>
      <c r="C3266" t="s">
        <v>466</v>
      </c>
      <c r="D3266" t="s">
        <v>458</v>
      </c>
      <c r="E3266" t="s">
        <v>431</v>
      </c>
      <c r="F3266" t="s">
        <v>458</v>
      </c>
      <c r="G3266" t="s">
        <v>432</v>
      </c>
      <c r="H3266" t="s">
        <v>433</v>
      </c>
      <c r="I3266" t="s">
        <v>434</v>
      </c>
      <c r="J3266" t="s">
        <v>435</v>
      </c>
    </row>
    <row r="3267" spans="1:11">
      <c r="A3267" t="s">
        <v>499</v>
      </c>
      <c r="B3267" s="2">
        <v>11902.04</v>
      </c>
      <c r="C3267" t="s">
        <v>477</v>
      </c>
      <c r="D3267" t="s">
        <v>447</v>
      </c>
      <c r="E3267" t="s">
        <v>431</v>
      </c>
      <c r="F3267" t="s">
        <v>12</v>
      </c>
      <c r="G3267" t="s">
        <v>432</v>
      </c>
      <c r="H3267" t="s">
        <v>433</v>
      </c>
      <c r="I3267" t="s">
        <v>434</v>
      </c>
      <c r="J3267" t="s">
        <v>435</v>
      </c>
    </row>
    <row r="3268" spans="1:11">
      <c r="A3268" t="s">
        <v>499</v>
      </c>
      <c r="B3268" s="2">
        <v>73777123.599999994</v>
      </c>
      <c r="C3268" t="s">
        <v>477</v>
      </c>
      <c r="D3268" t="s">
        <v>447</v>
      </c>
      <c r="E3268" t="s">
        <v>431</v>
      </c>
      <c r="F3268" t="s">
        <v>12</v>
      </c>
      <c r="G3268" t="s">
        <v>432</v>
      </c>
      <c r="H3268" t="s">
        <v>433</v>
      </c>
      <c r="I3268" t="s">
        <v>434</v>
      </c>
      <c r="J3268" t="s">
        <v>442</v>
      </c>
      <c r="K3268" t="s">
        <v>443</v>
      </c>
    </row>
    <row r="3269" spans="1:11">
      <c r="A3269" t="s">
        <v>499</v>
      </c>
      <c r="B3269" s="2">
        <v>155373370</v>
      </c>
      <c r="C3269" t="s">
        <v>477</v>
      </c>
      <c r="D3269" t="s">
        <v>447</v>
      </c>
      <c r="E3269" t="s">
        <v>431</v>
      </c>
      <c r="F3269" t="s">
        <v>12</v>
      </c>
      <c r="G3269" t="s">
        <v>432</v>
      </c>
      <c r="H3269" t="s">
        <v>433</v>
      </c>
      <c r="I3269" t="s">
        <v>434</v>
      </c>
      <c r="J3269" t="s">
        <v>442</v>
      </c>
      <c r="K3269" t="s">
        <v>444</v>
      </c>
    </row>
    <row r="3270" spans="1:11">
      <c r="A3270" t="s">
        <v>499</v>
      </c>
      <c r="B3270" s="2">
        <v>258956047.90000001</v>
      </c>
      <c r="C3270" t="s">
        <v>477</v>
      </c>
      <c r="D3270" t="s">
        <v>447</v>
      </c>
      <c r="E3270" t="s">
        <v>431</v>
      </c>
      <c r="F3270" t="s">
        <v>12</v>
      </c>
      <c r="G3270" t="s">
        <v>432</v>
      </c>
      <c r="H3270" t="s">
        <v>433</v>
      </c>
      <c r="I3270" t="s">
        <v>434</v>
      </c>
      <c r="J3270" t="s">
        <v>442</v>
      </c>
      <c r="K3270" t="s">
        <v>584</v>
      </c>
    </row>
    <row r="3271" spans="1:11">
      <c r="A3271" t="s">
        <v>499</v>
      </c>
      <c r="B3271" s="2">
        <v>12971.412399999999</v>
      </c>
      <c r="C3271" t="s">
        <v>472</v>
      </c>
      <c r="D3271" t="s">
        <v>451</v>
      </c>
      <c r="E3271" t="s">
        <v>431</v>
      </c>
      <c r="F3271" t="s">
        <v>381</v>
      </c>
      <c r="G3271" t="s">
        <v>432</v>
      </c>
      <c r="H3271" t="s">
        <v>433</v>
      </c>
      <c r="I3271" t="s">
        <v>434</v>
      </c>
      <c r="J3271" t="s">
        <v>435</v>
      </c>
    </row>
    <row r="3272" spans="1:11">
      <c r="A3272" t="s">
        <v>499</v>
      </c>
      <c r="B3272" s="2">
        <v>80464258.900000006</v>
      </c>
      <c r="C3272" t="s">
        <v>472</v>
      </c>
      <c r="D3272" t="s">
        <v>451</v>
      </c>
      <c r="E3272" t="s">
        <v>431</v>
      </c>
      <c r="F3272" t="s">
        <v>381</v>
      </c>
      <c r="G3272" t="s">
        <v>432</v>
      </c>
      <c r="H3272" t="s">
        <v>433</v>
      </c>
      <c r="I3272" t="s">
        <v>434</v>
      </c>
      <c r="J3272" t="s">
        <v>442</v>
      </c>
      <c r="K3272" t="s">
        <v>443</v>
      </c>
    </row>
    <row r="3273" spans="1:11">
      <c r="A3273" t="s">
        <v>499</v>
      </c>
      <c r="B3273" s="2">
        <v>169219841.09999999</v>
      </c>
      <c r="C3273" t="s">
        <v>472</v>
      </c>
      <c r="D3273" t="s">
        <v>451</v>
      </c>
      <c r="E3273" t="s">
        <v>431</v>
      </c>
      <c r="F3273" t="s">
        <v>381</v>
      </c>
      <c r="G3273" t="s">
        <v>432</v>
      </c>
      <c r="H3273" t="s">
        <v>433</v>
      </c>
      <c r="I3273" t="s">
        <v>434</v>
      </c>
      <c r="J3273" t="s">
        <v>442</v>
      </c>
      <c r="K3273" t="s">
        <v>444</v>
      </c>
    </row>
    <row r="3274" spans="1:11">
      <c r="A3274" t="s">
        <v>499</v>
      </c>
      <c r="B3274" s="2">
        <v>0</v>
      </c>
      <c r="C3274" t="s">
        <v>511</v>
      </c>
      <c r="D3274" t="s">
        <v>458</v>
      </c>
      <c r="E3274" t="s">
        <v>431</v>
      </c>
      <c r="F3274" t="s">
        <v>458</v>
      </c>
      <c r="G3274" t="s">
        <v>432</v>
      </c>
      <c r="H3274" t="s">
        <v>433</v>
      </c>
      <c r="I3274" t="s">
        <v>434</v>
      </c>
      <c r="J3274" t="s">
        <v>435</v>
      </c>
    </row>
    <row r="3275" spans="1:11">
      <c r="A3275" t="s">
        <v>499</v>
      </c>
      <c r="B3275" s="2">
        <v>0</v>
      </c>
      <c r="C3275" t="s">
        <v>455</v>
      </c>
      <c r="D3275" t="s">
        <v>458</v>
      </c>
      <c r="E3275" t="s">
        <v>431</v>
      </c>
      <c r="F3275" t="s">
        <v>458</v>
      </c>
      <c r="G3275" t="s">
        <v>432</v>
      </c>
      <c r="H3275" t="s">
        <v>433</v>
      </c>
      <c r="I3275" t="s">
        <v>434</v>
      </c>
      <c r="J3275" t="s">
        <v>435</v>
      </c>
    </row>
    <row r="3276" spans="1:11">
      <c r="A3276" t="s">
        <v>499</v>
      </c>
      <c r="B3276" s="2">
        <v>0</v>
      </c>
      <c r="C3276" t="s">
        <v>50</v>
      </c>
      <c r="D3276" t="s">
        <v>458</v>
      </c>
      <c r="E3276" t="s">
        <v>431</v>
      </c>
      <c r="F3276" t="s">
        <v>458</v>
      </c>
      <c r="G3276" t="s">
        <v>432</v>
      </c>
      <c r="H3276" t="s">
        <v>433</v>
      </c>
      <c r="I3276" t="s">
        <v>434</v>
      </c>
      <c r="J3276" t="s">
        <v>435</v>
      </c>
    </row>
    <row r="3277" spans="1:11">
      <c r="A3277" t="s">
        <v>499</v>
      </c>
      <c r="B3277" s="2">
        <v>0</v>
      </c>
      <c r="C3277" t="s">
        <v>445</v>
      </c>
      <c r="D3277" t="s">
        <v>430</v>
      </c>
      <c r="E3277" t="s">
        <v>431</v>
      </c>
      <c r="F3277" t="s">
        <v>430</v>
      </c>
      <c r="G3277" t="s">
        <v>432</v>
      </c>
      <c r="H3277" t="s">
        <v>433</v>
      </c>
      <c r="I3277" t="s">
        <v>434</v>
      </c>
      <c r="J3277" t="s">
        <v>435</v>
      </c>
    </row>
    <row r="3278" spans="1:11">
      <c r="A3278" t="s">
        <v>499</v>
      </c>
      <c r="B3278" s="2">
        <v>0</v>
      </c>
      <c r="C3278" t="s">
        <v>50</v>
      </c>
      <c r="D3278" t="s">
        <v>430</v>
      </c>
      <c r="E3278" t="s">
        <v>431</v>
      </c>
      <c r="F3278" t="s">
        <v>430</v>
      </c>
      <c r="G3278" t="s">
        <v>432</v>
      </c>
      <c r="H3278" t="s">
        <v>433</v>
      </c>
      <c r="I3278" t="s">
        <v>434</v>
      </c>
      <c r="J3278" t="s">
        <v>435</v>
      </c>
    </row>
    <row r="3279" spans="1:11">
      <c r="A3279" t="s">
        <v>499</v>
      </c>
      <c r="B3279" s="2">
        <v>0</v>
      </c>
      <c r="C3279" t="s">
        <v>429</v>
      </c>
      <c r="D3279" t="s">
        <v>439</v>
      </c>
      <c r="E3279" t="s">
        <v>431</v>
      </c>
      <c r="F3279" t="s">
        <v>439</v>
      </c>
      <c r="G3279" t="s">
        <v>432</v>
      </c>
      <c r="H3279" t="s">
        <v>433</v>
      </c>
      <c r="I3279" t="s">
        <v>434</v>
      </c>
      <c r="J3279" t="s">
        <v>435</v>
      </c>
    </row>
    <row r="3280" spans="1:11">
      <c r="A3280" t="s">
        <v>499</v>
      </c>
      <c r="B3280" s="2">
        <v>0</v>
      </c>
      <c r="C3280" t="s">
        <v>511</v>
      </c>
      <c r="D3280" t="s">
        <v>430</v>
      </c>
      <c r="E3280" t="s">
        <v>431</v>
      </c>
      <c r="F3280" t="s">
        <v>430</v>
      </c>
      <c r="G3280" t="s">
        <v>432</v>
      </c>
      <c r="H3280" t="s">
        <v>433</v>
      </c>
      <c r="I3280" t="s">
        <v>434</v>
      </c>
      <c r="J3280" t="s">
        <v>435</v>
      </c>
    </row>
    <row r="3281" spans="1:11">
      <c r="A3281" t="s">
        <v>499</v>
      </c>
      <c r="B3281" s="2">
        <v>28036.639500000001</v>
      </c>
      <c r="C3281" t="s">
        <v>463</v>
      </c>
      <c r="D3281" t="s">
        <v>469</v>
      </c>
      <c r="E3281" t="s">
        <v>431</v>
      </c>
      <c r="F3281" t="s">
        <v>382</v>
      </c>
      <c r="G3281" t="s">
        <v>432</v>
      </c>
      <c r="H3281" t="s">
        <v>433</v>
      </c>
      <c r="I3281" t="s">
        <v>434</v>
      </c>
      <c r="J3281" t="s">
        <v>435</v>
      </c>
    </row>
    <row r="3282" spans="1:11">
      <c r="A3282" t="s">
        <v>499</v>
      </c>
      <c r="B3282" s="2">
        <v>183370331.69999999</v>
      </c>
      <c r="C3282" t="s">
        <v>463</v>
      </c>
      <c r="D3282" t="s">
        <v>469</v>
      </c>
      <c r="E3282" t="s">
        <v>431</v>
      </c>
      <c r="F3282" t="s">
        <v>382</v>
      </c>
      <c r="G3282" t="s">
        <v>432</v>
      </c>
      <c r="H3282" t="s">
        <v>433</v>
      </c>
      <c r="I3282" t="s">
        <v>434</v>
      </c>
      <c r="J3282" t="s">
        <v>442</v>
      </c>
      <c r="K3282" t="s">
        <v>443</v>
      </c>
    </row>
    <row r="3283" spans="1:11">
      <c r="A3283" t="s">
        <v>499</v>
      </c>
      <c r="B3283" s="2">
        <v>398121944.30000001</v>
      </c>
      <c r="C3283" t="s">
        <v>463</v>
      </c>
      <c r="D3283" t="s">
        <v>469</v>
      </c>
      <c r="E3283" t="s">
        <v>431</v>
      </c>
      <c r="F3283" t="s">
        <v>382</v>
      </c>
      <c r="G3283" t="s">
        <v>432</v>
      </c>
      <c r="H3283" t="s">
        <v>433</v>
      </c>
      <c r="I3283" t="s">
        <v>434</v>
      </c>
      <c r="J3283" t="s">
        <v>442</v>
      </c>
      <c r="K3283" t="s">
        <v>444</v>
      </c>
    </row>
    <row r="3284" spans="1:11">
      <c r="A3284" t="s">
        <v>499</v>
      </c>
      <c r="B3284" s="2">
        <v>663536142.60000002</v>
      </c>
      <c r="C3284" t="s">
        <v>463</v>
      </c>
      <c r="D3284" t="s">
        <v>469</v>
      </c>
      <c r="E3284" t="s">
        <v>431</v>
      </c>
      <c r="F3284" t="s">
        <v>382</v>
      </c>
      <c r="G3284" t="s">
        <v>432</v>
      </c>
      <c r="H3284" t="s">
        <v>433</v>
      </c>
      <c r="I3284" t="s">
        <v>434</v>
      </c>
      <c r="J3284" t="s">
        <v>442</v>
      </c>
      <c r="K3284" t="s">
        <v>584</v>
      </c>
    </row>
    <row r="3285" spans="1:11">
      <c r="A3285" t="s">
        <v>499</v>
      </c>
      <c r="B3285" s="2">
        <v>0</v>
      </c>
      <c r="C3285" t="s">
        <v>472</v>
      </c>
      <c r="D3285" t="s">
        <v>430</v>
      </c>
      <c r="E3285" t="s">
        <v>431</v>
      </c>
      <c r="F3285" t="s">
        <v>430</v>
      </c>
      <c r="G3285" t="s">
        <v>432</v>
      </c>
      <c r="H3285" t="s">
        <v>433</v>
      </c>
      <c r="I3285" t="s">
        <v>434</v>
      </c>
      <c r="J3285" t="s">
        <v>435</v>
      </c>
    </row>
    <row r="3286" spans="1:11">
      <c r="A3286" t="s">
        <v>499</v>
      </c>
      <c r="B3286" s="2">
        <v>17102.714</v>
      </c>
      <c r="C3286" t="s">
        <v>477</v>
      </c>
      <c r="D3286" t="s">
        <v>440</v>
      </c>
      <c r="E3286" t="s">
        <v>431</v>
      </c>
      <c r="F3286" t="s">
        <v>441</v>
      </c>
      <c r="G3286" t="s">
        <v>432</v>
      </c>
      <c r="H3286" t="s">
        <v>433</v>
      </c>
      <c r="I3286" t="s">
        <v>434</v>
      </c>
      <c r="J3286" t="s">
        <v>435</v>
      </c>
    </row>
    <row r="3287" spans="1:11">
      <c r="A3287" t="s">
        <v>499</v>
      </c>
      <c r="B3287" s="2">
        <v>106330496.7</v>
      </c>
      <c r="C3287" t="s">
        <v>477</v>
      </c>
      <c r="D3287" t="s">
        <v>440</v>
      </c>
      <c r="E3287" t="s">
        <v>431</v>
      </c>
      <c r="F3287" t="s">
        <v>441</v>
      </c>
      <c r="G3287" t="s">
        <v>432</v>
      </c>
      <c r="H3287" t="s">
        <v>433</v>
      </c>
      <c r="I3287" t="s">
        <v>434</v>
      </c>
      <c r="J3287" t="s">
        <v>442</v>
      </c>
      <c r="K3287" t="s">
        <v>443</v>
      </c>
    </row>
    <row r="3288" spans="1:11">
      <c r="A3288" t="s">
        <v>499</v>
      </c>
      <c r="B3288" s="2">
        <v>223691079.59999999</v>
      </c>
      <c r="C3288" t="s">
        <v>477</v>
      </c>
      <c r="D3288" t="s">
        <v>440</v>
      </c>
      <c r="E3288" t="s">
        <v>431</v>
      </c>
      <c r="F3288" t="s">
        <v>441</v>
      </c>
      <c r="G3288" t="s">
        <v>432</v>
      </c>
      <c r="H3288" t="s">
        <v>433</v>
      </c>
      <c r="I3288" t="s">
        <v>434</v>
      </c>
      <c r="J3288" t="s">
        <v>442</v>
      </c>
      <c r="K3288" t="s">
        <v>444</v>
      </c>
    </row>
    <row r="3289" spans="1:11">
      <c r="A3289" t="s">
        <v>499</v>
      </c>
      <c r="B3289" s="2">
        <v>372540320.5</v>
      </c>
      <c r="C3289" t="s">
        <v>477</v>
      </c>
      <c r="D3289" t="s">
        <v>440</v>
      </c>
      <c r="E3289" t="s">
        <v>431</v>
      </c>
      <c r="F3289" t="s">
        <v>441</v>
      </c>
      <c r="G3289" t="s">
        <v>432</v>
      </c>
      <c r="H3289" t="s">
        <v>433</v>
      </c>
      <c r="I3289" t="s">
        <v>434</v>
      </c>
      <c r="J3289" t="s">
        <v>442</v>
      </c>
      <c r="K3289" t="s">
        <v>584</v>
      </c>
    </row>
    <row r="3290" spans="1:11">
      <c r="A3290" t="s">
        <v>499</v>
      </c>
      <c r="B3290" s="2">
        <v>13118.118</v>
      </c>
      <c r="C3290" t="s">
        <v>466</v>
      </c>
      <c r="D3290" t="s">
        <v>447</v>
      </c>
      <c r="E3290" t="s">
        <v>431</v>
      </c>
      <c r="F3290" t="s">
        <v>12</v>
      </c>
      <c r="G3290" t="s">
        <v>432</v>
      </c>
      <c r="H3290" t="s">
        <v>433</v>
      </c>
      <c r="I3290" t="s">
        <v>434</v>
      </c>
      <c r="J3290" t="s">
        <v>435</v>
      </c>
    </row>
    <row r="3291" spans="1:11">
      <c r="A3291" t="s">
        <v>499</v>
      </c>
      <c r="B3291" s="2">
        <v>81439708.700000003</v>
      </c>
      <c r="C3291" t="s">
        <v>466</v>
      </c>
      <c r="D3291" t="s">
        <v>447</v>
      </c>
      <c r="E3291" t="s">
        <v>431</v>
      </c>
      <c r="F3291" t="s">
        <v>12</v>
      </c>
      <c r="G3291" t="s">
        <v>432</v>
      </c>
      <c r="H3291" t="s">
        <v>433</v>
      </c>
      <c r="I3291" t="s">
        <v>434</v>
      </c>
      <c r="J3291" t="s">
        <v>442</v>
      </c>
      <c r="K3291" t="s">
        <v>443</v>
      </c>
    </row>
    <row r="3292" spans="1:11">
      <c r="A3292" t="s">
        <v>499</v>
      </c>
      <c r="B3292" s="2">
        <v>171622242</v>
      </c>
      <c r="C3292" t="s">
        <v>466</v>
      </c>
      <c r="D3292" t="s">
        <v>447</v>
      </c>
      <c r="E3292" t="s">
        <v>431</v>
      </c>
      <c r="F3292" t="s">
        <v>12</v>
      </c>
      <c r="G3292" t="s">
        <v>432</v>
      </c>
      <c r="H3292" t="s">
        <v>433</v>
      </c>
      <c r="I3292" t="s">
        <v>434</v>
      </c>
      <c r="J3292" t="s">
        <v>442</v>
      </c>
      <c r="K3292" t="s">
        <v>444</v>
      </c>
    </row>
    <row r="3293" spans="1:11">
      <c r="A3293" t="s">
        <v>499</v>
      </c>
      <c r="B3293" s="2">
        <v>286037070</v>
      </c>
      <c r="C3293" t="s">
        <v>466</v>
      </c>
      <c r="D3293" t="s">
        <v>447</v>
      </c>
      <c r="E3293" t="s">
        <v>431</v>
      </c>
      <c r="F3293" t="s">
        <v>12</v>
      </c>
      <c r="G3293" t="s">
        <v>432</v>
      </c>
      <c r="H3293" t="s">
        <v>433</v>
      </c>
      <c r="I3293" t="s">
        <v>434</v>
      </c>
      <c r="J3293" t="s">
        <v>442</v>
      </c>
      <c r="K3293" t="s">
        <v>584</v>
      </c>
    </row>
    <row r="3294" spans="1:11">
      <c r="A3294" t="s">
        <v>499</v>
      </c>
      <c r="B3294" s="2">
        <v>0</v>
      </c>
      <c r="C3294" t="s">
        <v>485</v>
      </c>
      <c r="D3294" t="s">
        <v>439</v>
      </c>
      <c r="E3294" t="s">
        <v>431</v>
      </c>
      <c r="F3294" t="s">
        <v>439</v>
      </c>
      <c r="G3294" t="s">
        <v>432</v>
      </c>
      <c r="H3294" t="s">
        <v>433</v>
      </c>
      <c r="I3294" t="s">
        <v>434</v>
      </c>
      <c r="J3294" t="s">
        <v>435</v>
      </c>
    </row>
    <row r="3295" spans="1:11">
      <c r="A3295" t="s">
        <v>499</v>
      </c>
      <c r="B3295" s="2">
        <v>0</v>
      </c>
      <c r="C3295" t="s">
        <v>472</v>
      </c>
      <c r="D3295" t="s">
        <v>458</v>
      </c>
      <c r="E3295" t="s">
        <v>431</v>
      </c>
      <c r="F3295" t="s">
        <v>458</v>
      </c>
      <c r="G3295" t="s">
        <v>432</v>
      </c>
      <c r="H3295" t="s">
        <v>433</v>
      </c>
      <c r="I3295" t="s">
        <v>434</v>
      </c>
      <c r="J3295" t="s">
        <v>435</v>
      </c>
    </row>
    <row r="3296" spans="1:11">
      <c r="A3296" t="s">
        <v>499</v>
      </c>
      <c r="B3296" s="2">
        <v>0</v>
      </c>
      <c r="C3296" t="s">
        <v>481</v>
      </c>
      <c r="D3296" t="s">
        <v>458</v>
      </c>
      <c r="E3296" t="s">
        <v>431</v>
      </c>
      <c r="F3296" t="s">
        <v>458</v>
      </c>
      <c r="G3296" t="s">
        <v>432</v>
      </c>
      <c r="H3296" t="s">
        <v>433</v>
      </c>
      <c r="I3296" t="s">
        <v>434</v>
      </c>
      <c r="J3296" t="s">
        <v>435</v>
      </c>
    </row>
    <row r="3297" spans="1:11">
      <c r="A3297" t="s">
        <v>499</v>
      </c>
      <c r="B3297" s="2">
        <v>20518.081999999999</v>
      </c>
      <c r="C3297" t="s">
        <v>472</v>
      </c>
      <c r="D3297" t="s">
        <v>440</v>
      </c>
      <c r="E3297" t="s">
        <v>431</v>
      </c>
      <c r="F3297" t="s">
        <v>441</v>
      </c>
      <c r="G3297" t="s">
        <v>432</v>
      </c>
      <c r="H3297" t="s">
        <v>433</v>
      </c>
      <c r="I3297" t="s">
        <v>434</v>
      </c>
      <c r="J3297" t="s">
        <v>435</v>
      </c>
    </row>
    <row r="3298" spans="1:11">
      <c r="A3298" t="s">
        <v>499</v>
      </c>
      <c r="B3298" s="2">
        <v>127596337.3</v>
      </c>
      <c r="C3298" t="s">
        <v>472</v>
      </c>
      <c r="D3298" t="s">
        <v>440</v>
      </c>
      <c r="E3298" t="s">
        <v>431</v>
      </c>
      <c r="F3298" t="s">
        <v>441</v>
      </c>
      <c r="G3298" t="s">
        <v>432</v>
      </c>
      <c r="H3298" t="s">
        <v>433</v>
      </c>
      <c r="I3298" t="s">
        <v>434</v>
      </c>
      <c r="J3298" t="s">
        <v>442</v>
      </c>
      <c r="K3298" t="s">
        <v>443</v>
      </c>
    </row>
    <row r="3299" spans="1:11">
      <c r="A3299" t="s">
        <v>499</v>
      </c>
      <c r="B3299" s="2">
        <v>268229289.5</v>
      </c>
      <c r="C3299" t="s">
        <v>472</v>
      </c>
      <c r="D3299" t="s">
        <v>440</v>
      </c>
      <c r="E3299" t="s">
        <v>431</v>
      </c>
      <c r="F3299" t="s">
        <v>441</v>
      </c>
      <c r="G3299" t="s">
        <v>432</v>
      </c>
      <c r="H3299" t="s">
        <v>433</v>
      </c>
      <c r="I3299" t="s">
        <v>434</v>
      </c>
      <c r="J3299" t="s">
        <v>442</v>
      </c>
      <c r="K3299" t="s">
        <v>444</v>
      </c>
    </row>
    <row r="3300" spans="1:11">
      <c r="A3300" t="s">
        <v>499</v>
      </c>
      <c r="B3300" s="2">
        <v>447048384.60000002</v>
      </c>
      <c r="C3300" t="s">
        <v>472</v>
      </c>
      <c r="D3300" t="s">
        <v>440</v>
      </c>
      <c r="E3300" t="s">
        <v>431</v>
      </c>
      <c r="F3300" t="s">
        <v>441</v>
      </c>
      <c r="G3300" t="s">
        <v>432</v>
      </c>
      <c r="H3300" t="s">
        <v>433</v>
      </c>
      <c r="I3300" t="s">
        <v>434</v>
      </c>
      <c r="J3300" t="s">
        <v>442</v>
      </c>
      <c r="K3300" t="s">
        <v>584</v>
      </c>
    </row>
    <row r="3301" spans="1:11">
      <c r="A3301" t="s">
        <v>499</v>
      </c>
      <c r="B3301" s="2">
        <v>27222.035400000001</v>
      </c>
      <c r="C3301" t="s">
        <v>454</v>
      </c>
      <c r="D3301" t="s">
        <v>469</v>
      </c>
      <c r="E3301" t="s">
        <v>431</v>
      </c>
      <c r="F3301" t="s">
        <v>382</v>
      </c>
      <c r="G3301" t="s">
        <v>432</v>
      </c>
      <c r="H3301" t="s">
        <v>433</v>
      </c>
      <c r="I3301" t="s">
        <v>434</v>
      </c>
      <c r="J3301" t="s">
        <v>435</v>
      </c>
    </row>
    <row r="3302" spans="1:11">
      <c r="A3302" t="s">
        <v>499</v>
      </c>
      <c r="B3302" s="2">
        <v>177641828.09999999</v>
      </c>
      <c r="C3302" t="s">
        <v>454</v>
      </c>
      <c r="D3302" t="s">
        <v>469</v>
      </c>
      <c r="E3302" t="s">
        <v>431</v>
      </c>
      <c r="F3302" t="s">
        <v>382</v>
      </c>
      <c r="G3302" t="s">
        <v>432</v>
      </c>
      <c r="H3302" t="s">
        <v>433</v>
      </c>
      <c r="I3302" t="s">
        <v>434</v>
      </c>
      <c r="J3302" t="s">
        <v>442</v>
      </c>
      <c r="K3302" t="s">
        <v>443</v>
      </c>
    </row>
    <row r="3303" spans="1:11">
      <c r="A3303" t="s">
        <v>499</v>
      </c>
      <c r="B3303" s="2">
        <v>385474733.10000002</v>
      </c>
      <c r="C3303" t="s">
        <v>454</v>
      </c>
      <c r="D3303" t="s">
        <v>469</v>
      </c>
      <c r="E3303" t="s">
        <v>431</v>
      </c>
      <c r="F3303" t="s">
        <v>382</v>
      </c>
      <c r="G3303" t="s">
        <v>432</v>
      </c>
      <c r="H3303" t="s">
        <v>433</v>
      </c>
      <c r="I3303" t="s">
        <v>434</v>
      </c>
      <c r="J3303" t="s">
        <v>442</v>
      </c>
      <c r="K3303" t="s">
        <v>444</v>
      </c>
    </row>
    <row r="3304" spans="1:11">
      <c r="A3304" t="s">
        <v>499</v>
      </c>
      <c r="B3304" s="2">
        <v>642457888.5</v>
      </c>
      <c r="C3304" t="s">
        <v>454</v>
      </c>
      <c r="D3304" t="s">
        <v>469</v>
      </c>
      <c r="E3304" t="s">
        <v>431</v>
      </c>
      <c r="F3304" t="s">
        <v>382</v>
      </c>
      <c r="G3304" t="s">
        <v>432</v>
      </c>
      <c r="H3304" t="s">
        <v>433</v>
      </c>
      <c r="I3304" t="s">
        <v>434</v>
      </c>
      <c r="J3304" t="s">
        <v>442</v>
      </c>
      <c r="K3304" t="s">
        <v>584</v>
      </c>
    </row>
    <row r="3305" spans="1:11">
      <c r="A3305" t="s">
        <v>499</v>
      </c>
      <c r="B3305" s="2">
        <v>0</v>
      </c>
      <c r="C3305" t="s">
        <v>461</v>
      </c>
      <c r="D3305" t="s">
        <v>439</v>
      </c>
      <c r="E3305" t="s">
        <v>431</v>
      </c>
      <c r="F3305" t="s">
        <v>439</v>
      </c>
      <c r="G3305" t="s">
        <v>432</v>
      </c>
      <c r="H3305" t="s">
        <v>433</v>
      </c>
      <c r="I3305" t="s">
        <v>434</v>
      </c>
      <c r="J3305" t="s">
        <v>435</v>
      </c>
    </row>
    <row r="3306" spans="1:11">
      <c r="A3306" t="s">
        <v>499</v>
      </c>
      <c r="B3306" s="2">
        <v>14178.951999999999</v>
      </c>
      <c r="C3306" t="s">
        <v>50</v>
      </c>
      <c r="D3306" t="s">
        <v>447</v>
      </c>
      <c r="E3306" t="s">
        <v>431</v>
      </c>
      <c r="F3306" t="s">
        <v>12</v>
      </c>
      <c r="G3306" t="s">
        <v>432</v>
      </c>
      <c r="H3306" t="s">
        <v>433</v>
      </c>
      <c r="I3306" t="s">
        <v>434</v>
      </c>
      <c r="J3306" t="s">
        <v>435</v>
      </c>
    </row>
    <row r="3307" spans="1:11">
      <c r="A3307" t="s">
        <v>499</v>
      </c>
      <c r="B3307" s="2">
        <v>87953488.200000003</v>
      </c>
      <c r="C3307" t="s">
        <v>50</v>
      </c>
      <c r="D3307" t="s">
        <v>447</v>
      </c>
      <c r="E3307" t="s">
        <v>431</v>
      </c>
      <c r="F3307" t="s">
        <v>12</v>
      </c>
      <c r="G3307" t="s">
        <v>432</v>
      </c>
      <c r="H3307" t="s">
        <v>433</v>
      </c>
      <c r="I3307" t="s">
        <v>434</v>
      </c>
      <c r="J3307" t="s">
        <v>442</v>
      </c>
      <c r="K3307" t="s">
        <v>443</v>
      </c>
    </row>
    <row r="3308" spans="1:11">
      <c r="A3308" t="s">
        <v>499</v>
      </c>
      <c r="B3308" s="2">
        <v>184984869.30000001</v>
      </c>
      <c r="C3308" t="s">
        <v>50</v>
      </c>
      <c r="D3308" t="s">
        <v>447</v>
      </c>
      <c r="E3308" t="s">
        <v>431</v>
      </c>
      <c r="F3308" t="s">
        <v>12</v>
      </c>
      <c r="G3308" t="s">
        <v>432</v>
      </c>
      <c r="H3308" t="s">
        <v>433</v>
      </c>
      <c r="I3308" t="s">
        <v>434</v>
      </c>
      <c r="J3308" t="s">
        <v>442</v>
      </c>
      <c r="K3308" t="s">
        <v>444</v>
      </c>
    </row>
    <row r="3309" spans="1:11">
      <c r="A3309" t="s">
        <v>499</v>
      </c>
      <c r="B3309" s="2">
        <v>308308115.5</v>
      </c>
      <c r="C3309" t="s">
        <v>50</v>
      </c>
      <c r="D3309" t="s">
        <v>447</v>
      </c>
      <c r="E3309" t="s">
        <v>431</v>
      </c>
      <c r="F3309" t="s">
        <v>12</v>
      </c>
      <c r="G3309" t="s">
        <v>432</v>
      </c>
      <c r="H3309" t="s">
        <v>433</v>
      </c>
      <c r="I3309" t="s">
        <v>434</v>
      </c>
      <c r="J3309" t="s">
        <v>442</v>
      </c>
      <c r="K3309" t="s">
        <v>584</v>
      </c>
    </row>
    <row r="3310" spans="1:11">
      <c r="A3310" t="s">
        <v>499</v>
      </c>
      <c r="B3310" s="2">
        <v>17102.714</v>
      </c>
      <c r="C3310" t="s">
        <v>453</v>
      </c>
      <c r="D3310" t="s">
        <v>440</v>
      </c>
      <c r="E3310" t="s">
        <v>431</v>
      </c>
      <c r="F3310" t="s">
        <v>441</v>
      </c>
      <c r="G3310" t="s">
        <v>432</v>
      </c>
      <c r="H3310" t="s">
        <v>433</v>
      </c>
      <c r="I3310" t="s">
        <v>434</v>
      </c>
      <c r="J3310" t="s">
        <v>435</v>
      </c>
    </row>
    <row r="3311" spans="1:11">
      <c r="A3311" t="s">
        <v>499</v>
      </c>
      <c r="B3311" s="2">
        <v>106330496.7</v>
      </c>
      <c r="C3311" t="s">
        <v>453</v>
      </c>
      <c r="D3311" t="s">
        <v>440</v>
      </c>
      <c r="E3311" t="s">
        <v>431</v>
      </c>
      <c r="F3311" t="s">
        <v>441</v>
      </c>
      <c r="G3311" t="s">
        <v>432</v>
      </c>
      <c r="H3311" t="s">
        <v>433</v>
      </c>
      <c r="I3311" t="s">
        <v>434</v>
      </c>
      <c r="J3311" t="s">
        <v>442</v>
      </c>
      <c r="K3311" t="s">
        <v>443</v>
      </c>
    </row>
    <row r="3312" spans="1:11">
      <c r="A3312" t="s">
        <v>499</v>
      </c>
      <c r="B3312" s="2">
        <v>223524192.30000001</v>
      </c>
      <c r="C3312" t="s">
        <v>453</v>
      </c>
      <c r="D3312" t="s">
        <v>440</v>
      </c>
      <c r="E3312" t="s">
        <v>431</v>
      </c>
      <c r="F3312" t="s">
        <v>441</v>
      </c>
      <c r="G3312" t="s">
        <v>432</v>
      </c>
      <c r="H3312" t="s">
        <v>433</v>
      </c>
      <c r="I3312" t="s">
        <v>434</v>
      </c>
      <c r="J3312" t="s">
        <v>442</v>
      </c>
      <c r="K3312" t="s">
        <v>444</v>
      </c>
    </row>
    <row r="3313" spans="1:11">
      <c r="A3313" t="s">
        <v>499</v>
      </c>
      <c r="B3313" s="2">
        <v>372540320.5</v>
      </c>
      <c r="C3313" t="s">
        <v>453</v>
      </c>
      <c r="D3313" t="s">
        <v>440</v>
      </c>
      <c r="E3313" t="s">
        <v>431</v>
      </c>
      <c r="F3313" t="s">
        <v>441</v>
      </c>
      <c r="G3313" t="s">
        <v>432</v>
      </c>
      <c r="H3313" t="s">
        <v>433</v>
      </c>
      <c r="I3313" t="s">
        <v>434</v>
      </c>
      <c r="J3313" t="s">
        <v>442</v>
      </c>
      <c r="K3313" t="s">
        <v>584</v>
      </c>
    </row>
    <row r="3314" spans="1:11">
      <c r="A3314" t="s">
        <v>499</v>
      </c>
      <c r="B3314" s="2">
        <v>0</v>
      </c>
      <c r="C3314" t="s">
        <v>436</v>
      </c>
      <c r="D3314" t="s">
        <v>486</v>
      </c>
      <c r="E3314" t="s">
        <v>431</v>
      </c>
      <c r="F3314" t="s">
        <v>487</v>
      </c>
      <c r="G3314" t="s">
        <v>432</v>
      </c>
      <c r="H3314" t="s">
        <v>433</v>
      </c>
      <c r="I3314" t="s">
        <v>434</v>
      </c>
      <c r="J3314" t="s">
        <v>435</v>
      </c>
    </row>
    <row r="3315" spans="1:11">
      <c r="A3315" t="s">
        <v>499</v>
      </c>
      <c r="B3315" s="2">
        <v>11902.04</v>
      </c>
      <c r="C3315" t="s">
        <v>449</v>
      </c>
      <c r="D3315" t="s">
        <v>447</v>
      </c>
      <c r="E3315" t="s">
        <v>431</v>
      </c>
      <c r="F3315" t="s">
        <v>12</v>
      </c>
      <c r="G3315" t="s">
        <v>432</v>
      </c>
      <c r="H3315" t="s">
        <v>433</v>
      </c>
      <c r="I3315" t="s">
        <v>434</v>
      </c>
      <c r="J3315" t="s">
        <v>435</v>
      </c>
    </row>
    <row r="3316" spans="1:11">
      <c r="A3316" t="s">
        <v>499</v>
      </c>
      <c r="B3316" s="2">
        <v>73777123.599999994</v>
      </c>
      <c r="C3316" t="s">
        <v>449</v>
      </c>
      <c r="D3316" t="s">
        <v>447</v>
      </c>
      <c r="E3316" t="s">
        <v>431</v>
      </c>
      <c r="F3316" t="s">
        <v>12</v>
      </c>
      <c r="G3316" t="s">
        <v>432</v>
      </c>
      <c r="H3316" t="s">
        <v>433</v>
      </c>
      <c r="I3316" t="s">
        <v>434</v>
      </c>
      <c r="J3316" t="s">
        <v>442</v>
      </c>
      <c r="K3316" t="s">
        <v>443</v>
      </c>
    </row>
    <row r="3317" spans="1:11">
      <c r="A3317" t="s">
        <v>499</v>
      </c>
      <c r="B3317" s="2">
        <v>155373370</v>
      </c>
      <c r="C3317" t="s">
        <v>449</v>
      </c>
      <c r="D3317" t="s">
        <v>447</v>
      </c>
      <c r="E3317" t="s">
        <v>431</v>
      </c>
      <c r="F3317" t="s">
        <v>12</v>
      </c>
      <c r="G3317" t="s">
        <v>432</v>
      </c>
      <c r="H3317" t="s">
        <v>433</v>
      </c>
      <c r="I3317" t="s">
        <v>434</v>
      </c>
      <c r="J3317" t="s">
        <v>442</v>
      </c>
      <c r="K3317" t="s">
        <v>444</v>
      </c>
    </row>
    <row r="3318" spans="1:11">
      <c r="A3318" t="s">
        <v>499</v>
      </c>
      <c r="B3318" s="2">
        <v>258956047.90000001</v>
      </c>
      <c r="C3318" t="s">
        <v>449</v>
      </c>
      <c r="D3318" t="s">
        <v>447</v>
      </c>
      <c r="E3318" t="s">
        <v>431</v>
      </c>
      <c r="F3318" t="s">
        <v>12</v>
      </c>
      <c r="G3318" t="s">
        <v>432</v>
      </c>
      <c r="H3318" t="s">
        <v>433</v>
      </c>
      <c r="I3318" t="s">
        <v>434</v>
      </c>
      <c r="J3318" t="s">
        <v>442</v>
      </c>
      <c r="K3318" t="s">
        <v>584</v>
      </c>
    </row>
    <row r="3319" spans="1:11">
      <c r="A3319" t="s">
        <v>499</v>
      </c>
      <c r="B3319" s="2">
        <v>0</v>
      </c>
      <c r="C3319" t="s">
        <v>465</v>
      </c>
      <c r="D3319" t="s">
        <v>430</v>
      </c>
      <c r="E3319" t="s">
        <v>431</v>
      </c>
      <c r="F3319" t="s">
        <v>430</v>
      </c>
      <c r="G3319" t="s">
        <v>432</v>
      </c>
      <c r="H3319" t="s">
        <v>433</v>
      </c>
      <c r="I3319" t="s">
        <v>434</v>
      </c>
      <c r="J3319" t="s">
        <v>435</v>
      </c>
    </row>
    <row r="3320" spans="1:11">
      <c r="A3320" t="s">
        <v>499</v>
      </c>
      <c r="B3320" s="2">
        <v>20388.712</v>
      </c>
      <c r="C3320" t="s">
        <v>471</v>
      </c>
      <c r="D3320" t="s">
        <v>440</v>
      </c>
      <c r="E3320" t="s">
        <v>431</v>
      </c>
      <c r="F3320" t="s">
        <v>441</v>
      </c>
      <c r="G3320" t="s">
        <v>432</v>
      </c>
      <c r="H3320" t="s">
        <v>433</v>
      </c>
      <c r="I3320" t="s">
        <v>434</v>
      </c>
      <c r="J3320" t="s">
        <v>435</v>
      </c>
    </row>
    <row r="3321" spans="1:11">
      <c r="A3321" t="s">
        <v>499</v>
      </c>
      <c r="B3321" s="2">
        <v>126780012.59999999</v>
      </c>
      <c r="C3321" t="s">
        <v>471</v>
      </c>
      <c r="D3321" t="s">
        <v>440</v>
      </c>
      <c r="E3321" t="s">
        <v>431</v>
      </c>
      <c r="F3321" t="s">
        <v>441</v>
      </c>
      <c r="G3321" t="s">
        <v>432</v>
      </c>
      <c r="H3321" t="s">
        <v>433</v>
      </c>
      <c r="I3321" t="s">
        <v>434</v>
      </c>
      <c r="J3321" t="s">
        <v>442</v>
      </c>
      <c r="K3321" t="s">
        <v>443</v>
      </c>
    </row>
    <row r="3322" spans="1:11">
      <c r="A3322" t="s">
        <v>499</v>
      </c>
      <c r="B3322" s="2">
        <v>266709192</v>
      </c>
      <c r="C3322" t="s">
        <v>471</v>
      </c>
      <c r="D3322" t="s">
        <v>440</v>
      </c>
      <c r="E3322" t="s">
        <v>431</v>
      </c>
      <c r="F3322" t="s">
        <v>441</v>
      </c>
      <c r="G3322" t="s">
        <v>432</v>
      </c>
      <c r="H3322" t="s">
        <v>433</v>
      </c>
      <c r="I3322" t="s">
        <v>434</v>
      </c>
      <c r="J3322" t="s">
        <v>442</v>
      </c>
      <c r="K3322" t="s">
        <v>444</v>
      </c>
    </row>
    <row r="3323" spans="1:11">
      <c r="A3323" t="s">
        <v>499</v>
      </c>
      <c r="B3323" s="2">
        <v>444246230.39999998</v>
      </c>
      <c r="C3323" t="s">
        <v>471</v>
      </c>
      <c r="D3323" t="s">
        <v>440</v>
      </c>
      <c r="E3323" t="s">
        <v>431</v>
      </c>
      <c r="F3323" t="s">
        <v>441</v>
      </c>
      <c r="G3323" t="s">
        <v>432</v>
      </c>
      <c r="H3323" t="s">
        <v>433</v>
      </c>
      <c r="I3323" t="s">
        <v>434</v>
      </c>
      <c r="J3323" t="s">
        <v>442</v>
      </c>
      <c r="K3323" t="s">
        <v>584</v>
      </c>
    </row>
    <row r="3324" spans="1:11">
      <c r="A3324" t="s">
        <v>499</v>
      </c>
      <c r="B3324" s="2">
        <v>14282.448</v>
      </c>
      <c r="C3324" t="s">
        <v>472</v>
      </c>
      <c r="D3324" t="s">
        <v>447</v>
      </c>
      <c r="E3324" t="s">
        <v>431</v>
      </c>
      <c r="F3324" t="s">
        <v>12</v>
      </c>
      <c r="G3324" t="s">
        <v>432</v>
      </c>
      <c r="H3324" t="s">
        <v>433</v>
      </c>
      <c r="I3324" t="s">
        <v>434</v>
      </c>
      <c r="J3324" t="s">
        <v>435</v>
      </c>
    </row>
    <row r="3325" spans="1:11">
      <c r="A3325" t="s">
        <v>499</v>
      </c>
      <c r="B3325" s="2">
        <v>88509779.200000003</v>
      </c>
      <c r="C3325" t="s">
        <v>472</v>
      </c>
      <c r="D3325" t="s">
        <v>447</v>
      </c>
      <c r="E3325" t="s">
        <v>431</v>
      </c>
      <c r="F3325" t="s">
        <v>12</v>
      </c>
      <c r="G3325" t="s">
        <v>432</v>
      </c>
      <c r="H3325" t="s">
        <v>433</v>
      </c>
      <c r="I3325" t="s">
        <v>434</v>
      </c>
      <c r="J3325" t="s">
        <v>442</v>
      </c>
      <c r="K3325" t="s">
        <v>443</v>
      </c>
    </row>
    <row r="3326" spans="1:11">
      <c r="A3326" t="s">
        <v>499</v>
      </c>
      <c r="B3326" s="2">
        <v>186310911.80000001</v>
      </c>
      <c r="C3326" t="s">
        <v>472</v>
      </c>
      <c r="D3326" t="s">
        <v>447</v>
      </c>
      <c r="E3326" t="s">
        <v>431</v>
      </c>
      <c r="F3326" t="s">
        <v>12</v>
      </c>
      <c r="G3326" t="s">
        <v>432</v>
      </c>
      <c r="H3326" t="s">
        <v>433</v>
      </c>
      <c r="I3326" t="s">
        <v>434</v>
      </c>
      <c r="J3326" t="s">
        <v>442</v>
      </c>
      <c r="K3326" t="s">
        <v>444</v>
      </c>
    </row>
    <row r="3327" spans="1:11">
      <c r="A3327" t="s">
        <v>499</v>
      </c>
      <c r="B3327" s="2">
        <v>310517755.10000002</v>
      </c>
      <c r="C3327" t="s">
        <v>472</v>
      </c>
      <c r="D3327" t="s">
        <v>447</v>
      </c>
      <c r="E3327" t="s">
        <v>431</v>
      </c>
      <c r="F3327" t="s">
        <v>12</v>
      </c>
      <c r="G3327" t="s">
        <v>432</v>
      </c>
      <c r="H3327" t="s">
        <v>433</v>
      </c>
      <c r="I3327" t="s">
        <v>434</v>
      </c>
      <c r="J3327" t="s">
        <v>442</v>
      </c>
      <c r="K3327" t="s">
        <v>584</v>
      </c>
    </row>
    <row r="3328" spans="1:11">
      <c r="A3328" t="s">
        <v>499</v>
      </c>
      <c r="B3328" s="2">
        <v>13803.779</v>
      </c>
      <c r="C3328" t="s">
        <v>454</v>
      </c>
      <c r="D3328" t="s">
        <v>447</v>
      </c>
      <c r="E3328" t="s">
        <v>431</v>
      </c>
      <c r="F3328" t="s">
        <v>12</v>
      </c>
      <c r="G3328" t="s">
        <v>432</v>
      </c>
      <c r="H3328" t="s">
        <v>433</v>
      </c>
      <c r="I3328" t="s">
        <v>434</v>
      </c>
      <c r="J3328" t="s">
        <v>435</v>
      </c>
    </row>
    <row r="3329" spans="1:11">
      <c r="A3329" t="s">
        <v>499</v>
      </c>
      <c r="B3329" s="2">
        <v>85891330.400000006</v>
      </c>
      <c r="C3329" t="s">
        <v>454</v>
      </c>
      <c r="D3329" t="s">
        <v>447</v>
      </c>
      <c r="E3329" t="s">
        <v>431</v>
      </c>
      <c r="F3329" t="s">
        <v>12</v>
      </c>
      <c r="G3329" t="s">
        <v>432</v>
      </c>
      <c r="H3329" t="s">
        <v>433</v>
      </c>
      <c r="I3329" t="s">
        <v>434</v>
      </c>
      <c r="J3329" t="s">
        <v>442</v>
      </c>
      <c r="K3329" t="s">
        <v>443</v>
      </c>
    </row>
    <row r="3330" spans="1:11">
      <c r="A3330" t="s">
        <v>499</v>
      </c>
      <c r="B3330" s="2">
        <v>180634156.19999999</v>
      </c>
      <c r="C3330" t="s">
        <v>454</v>
      </c>
      <c r="D3330" t="s">
        <v>447</v>
      </c>
      <c r="E3330" t="s">
        <v>431</v>
      </c>
      <c r="F3330" t="s">
        <v>12</v>
      </c>
      <c r="G3330" t="s">
        <v>432</v>
      </c>
      <c r="H3330" t="s">
        <v>433</v>
      </c>
      <c r="I3330" t="s">
        <v>434</v>
      </c>
      <c r="J3330" t="s">
        <v>442</v>
      </c>
      <c r="K3330" t="s">
        <v>444</v>
      </c>
    </row>
    <row r="3331" spans="1:11">
      <c r="A3331" t="s">
        <v>499</v>
      </c>
      <c r="B3331" s="2">
        <v>301056927</v>
      </c>
      <c r="C3331" t="s">
        <v>454</v>
      </c>
      <c r="D3331" t="s">
        <v>447</v>
      </c>
      <c r="E3331" t="s">
        <v>431</v>
      </c>
      <c r="F3331" t="s">
        <v>12</v>
      </c>
      <c r="G3331" t="s">
        <v>432</v>
      </c>
      <c r="H3331" t="s">
        <v>433</v>
      </c>
      <c r="I3331" t="s">
        <v>434</v>
      </c>
      <c r="J3331" t="s">
        <v>442</v>
      </c>
      <c r="K3331" t="s">
        <v>584</v>
      </c>
    </row>
    <row r="3332" spans="1:11">
      <c r="A3332" t="s">
        <v>499</v>
      </c>
      <c r="B3332" s="2">
        <v>14051.651900000001</v>
      </c>
      <c r="C3332" t="s">
        <v>475</v>
      </c>
      <c r="D3332" t="s">
        <v>451</v>
      </c>
      <c r="E3332" t="s">
        <v>431</v>
      </c>
      <c r="F3332" t="s">
        <v>381</v>
      </c>
      <c r="G3332" t="s">
        <v>432</v>
      </c>
      <c r="H3332" t="s">
        <v>433</v>
      </c>
      <c r="I3332" t="s">
        <v>434</v>
      </c>
      <c r="J3332" t="s">
        <v>435</v>
      </c>
    </row>
    <row r="3333" spans="1:11">
      <c r="A3333" t="s">
        <v>499</v>
      </c>
      <c r="B3333" s="2">
        <v>87166918.599999994</v>
      </c>
      <c r="C3333" t="s">
        <v>475</v>
      </c>
      <c r="D3333" t="s">
        <v>451</v>
      </c>
      <c r="E3333" t="s">
        <v>431</v>
      </c>
      <c r="F3333" t="s">
        <v>381</v>
      </c>
      <c r="G3333" t="s">
        <v>432</v>
      </c>
      <c r="H3333" t="s">
        <v>433</v>
      </c>
      <c r="I3333" t="s">
        <v>434</v>
      </c>
      <c r="J3333" t="s">
        <v>442</v>
      </c>
      <c r="K3333" t="s">
        <v>443</v>
      </c>
    </row>
    <row r="3334" spans="1:11">
      <c r="A3334" t="s">
        <v>499</v>
      </c>
      <c r="B3334" s="2">
        <v>183313408.90000001</v>
      </c>
      <c r="C3334" t="s">
        <v>475</v>
      </c>
      <c r="D3334" t="s">
        <v>451</v>
      </c>
      <c r="E3334" t="s">
        <v>431</v>
      </c>
      <c r="F3334" t="s">
        <v>381</v>
      </c>
      <c r="G3334" t="s">
        <v>432</v>
      </c>
      <c r="H3334" t="s">
        <v>433</v>
      </c>
      <c r="I3334" t="s">
        <v>434</v>
      </c>
      <c r="J3334" t="s">
        <v>442</v>
      </c>
      <c r="K3334" t="s">
        <v>444</v>
      </c>
    </row>
    <row r="3335" spans="1:11">
      <c r="A3335" t="s">
        <v>499</v>
      </c>
      <c r="B3335" s="2">
        <v>11917.952499999999</v>
      </c>
      <c r="C3335" t="s">
        <v>484</v>
      </c>
      <c r="D3335" t="s">
        <v>451</v>
      </c>
      <c r="E3335" t="s">
        <v>431</v>
      </c>
      <c r="F3335" t="s">
        <v>381</v>
      </c>
      <c r="G3335" t="s">
        <v>432</v>
      </c>
      <c r="H3335" t="s">
        <v>433</v>
      </c>
      <c r="I3335" t="s">
        <v>434</v>
      </c>
      <c r="J3335" t="s">
        <v>435</v>
      </c>
    </row>
    <row r="3336" spans="1:11">
      <c r="A3336" t="s">
        <v>499</v>
      </c>
      <c r="B3336" s="2">
        <v>73929780.200000003</v>
      </c>
      <c r="C3336" t="s">
        <v>484</v>
      </c>
      <c r="D3336" t="s">
        <v>451</v>
      </c>
      <c r="E3336" t="s">
        <v>431</v>
      </c>
      <c r="F3336" t="s">
        <v>381</v>
      </c>
      <c r="G3336" t="s">
        <v>432</v>
      </c>
      <c r="H3336" t="s">
        <v>433</v>
      </c>
      <c r="I3336" t="s">
        <v>434</v>
      </c>
      <c r="J3336" t="s">
        <v>442</v>
      </c>
      <c r="K3336" t="s">
        <v>443</v>
      </c>
    </row>
    <row r="3337" spans="1:11">
      <c r="A3337" t="s">
        <v>499</v>
      </c>
      <c r="B3337" s="2">
        <v>155478159.69999999</v>
      </c>
      <c r="C3337" t="s">
        <v>484</v>
      </c>
      <c r="D3337" t="s">
        <v>451</v>
      </c>
      <c r="E3337" t="s">
        <v>431</v>
      </c>
      <c r="F3337" t="s">
        <v>381</v>
      </c>
      <c r="G3337" t="s">
        <v>432</v>
      </c>
      <c r="H3337" t="s">
        <v>433</v>
      </c>
      <c r="I3337" t="s">
        <v>434</v>
      </c>
      <c r="J3337" t="s">
        <v>442</v>
      </c>
      <c r="K3337" t="s">
        <v>444</v>
      </c>
    </row>
    <row r="3338" spans="1:11">
      <c r="A3338" t="s">
        <v>499</v>
      </c>
      <c r="B3338" s="2">
        <v>0</v>
      </c>
      <c r="C3338" t="s">
        <v>462</v>
      </c>
      <c r="D3338" t="s">
        <v>439</v>
      </c>
      <c r="E3338" t="s">
        <v>431</v>
      </c>
      <c r="F3338" t="s">
        <v>439</v>
      </c>
      <c r="G3338" t="s">
        <v>432</v>
      </c>
      <c r="H3338" t="s">
        <v>433</v>
      </c>
      <c r="I3338" t="s">
        <v>434</v>
      </c>
      <c r="J3338" t="s">
        <v>435</v>
      </c>
    </row>
    <row r="3339" spans="1:11">
      <c r="A3339" t="s">
        <v>499</v>
      </c>
      <c r="B3339" s="2">
        <v>0</v>
      </c>
      <c r="C3339" t="s">
        <v>472</v>
      </c>
      <c r="D3339" t="s">
        <v>470</v>
      </c>
      <c r="E3339" t="s">
        <v>431</v>
      </c>
      <c r="F3339" t="s">
        <v>470</v>
      </c>
      <c r="G3339" t="s">
        <v>432</v>
      </c>
      <c r="H3339" t="s">
        <v>433</v>
      </c>
      <c r="I3339" t="s">
        <v>434</v>
      </c>
      <c r="J3339" t="s">
        <v>435</v>
      </c>
    </row>
    <row r="3340" spans="1:11">
      <c r="A3340" t="s">
        <v>499</v>
      </c>
      <c r="B3340" s="2">
        <v>19327.878000000001</v>
      </c>
      <c r="C3340" t="s">
        <v>465</v>
      </c>
      <c r="D3340" t="s">
        <v>440</v>
      </c>
      <c r="E3340" t="s">
        <v>431</v>
      </c>
      <c r="F3340" t="s">
        <v>441</v>
      </c>
      <c r="G3340" t="s">
        <v>432</v>
      </c>
      <c r="H3340" t="s">
        <v>433</v>
      </c>
      <c r="I3340" t="s">
        <v>434</v>
      </c>
      <c r="J3340" t="s">
        <v>435</v>
      </c>
    </row>
    <row r="3341" spans="1:11">
      <c r="A3341" t="s">
        <v>499</v>
      </c>
      <c r="B3341" s="2">
        <v>120153681.2</v>
      </c>
      <c r="C3341" t="s">
        <v>465</v>
      </c>
      <c r="D3341" t="s">
        <v>440</v>
      </c>
      <c r="E3341" t="s">
        <v>431</v>
      </c>
      <c r="F3341" t="s">
        <v>441</v>
      </c>
      <c r="G3341" t="s">
        <v>432</v>
      </c>
      <c r="H3341" t="s">
        <v>433</v>
      </c>
      <c r="I3341" t="s">
        <v>434</v>
      </c>
      <c r="J3341" t="s">
        <v>442</v>
      </c>
      <c r="K3341" t="s">
        <v>443</v>
      </c>
    </row>
    <row r="3342" spans="1:11">
      <c r="A3342" t="s">
        <v>499</v>
      </c>
      <c r="B3342" s="2">
        <v>252770868.19999999</v>
      </c>
      <c r="C3342" t="s">
        <v>465</v>
      </c>
      <c r="D3342" t="s">
        <v>440</v>
      </c>
      <c r="E3342" t="s">
        <v>431</v>
      </c>
      <c r="F3342" t="s">
        <v>441</v>
      </c>
      <c r="G3342" t="s">
        <v>432</v>
      </c>
      <c r="H3342" t="s">
        <v>433</v>
      </c>
      <c r="I3342" t="s">
        <v>434</v>
      </c>
      <c r="J3342" t="s">
        <v>442</v>
      </c>
      <c r="K3342" t="s">
        <v>444</v>
      </c>
    </row>
    <row r="3343" spans="1:11">
      <c r="A3343" t="s">
        <v>499</v>
      </c>
      <c r="B3343" s="2">
        <v>421284349.10000002</v>
      </c>
      <c r="C3343" t="s">
        <v>465</v>
      </c>
      <c r="D3343" t="s">
        <v>440</v>
      </c>
      <c r="E3343" t="s">
        <v>431</v>
      </c>
      <c r="F3343" t="s">
        <v>441</v>
      </c>
      <c r="G3343" t="s">
        <v>432</v>
      </c>
      <c r="H3343" t="s">
        <v>433</v>
      </c>
      <c r="I3343" t="s">
        <v>434</v>
      </c>
      <c r="J3343" t="s">
        <v>442</v>
      </c>
      <c r="K3343" t="s">
        <v>584</v>
      </c>
    </row>
    <row r="3344" spans="1:11">
      <c r="A3344" t="s">
        <v>499</v>
      </c>
      <c r="B3344" s="2">
        <v>12962.874</v>
      </c>
      <c r="C3344" t="s">
        <v>488</v>
      </c>
      <c r="D3344" t="s">
        <v>451</v>
      </c>
      <c r="E3344" t="s">
        <v>431</v>
      </c>
      <c r="F3344" t="s">
        <v>381</v>
      </c>
      <c r="G3344" t="s">
        <v>432</v>
      </c>
      <c r="H3344" t="s">
        <v>433</v>
      </c>
      <c r="I3344" t="s">
        <v>434</v>
      </c>
      <c r="J3344" t="s">
        <v>435</v>
      </c>
    </row>
    <row r="3345" spans="1:11">
      <c r="A3345" t="s">
        <v>499</v>
      </c>
      <c r="B3345" s="2">
        <v>80462965.200000003</v>
      </c>
      <c r="C3345" t="s">
        <v>488</v>
      </c>
      <c r="D3345" t="s">
        <v>451</v>
      </c>
      <c r="E3345" t="s">
        <v>431</v>
      </c>
      <c r="F3345" t="s">
        <v>381</v>
      </c>
      <c r="G3345" t="s">
        <v>432</v>
      </c>
      <c r="H3345" t="s">
        <v>433</v>
      </c>
      <c r="I3345" t="s">
        <v>434</v>
      </c>
      <c r="J3345" t="s">
        <v>442</v>
      </c>
      <c r="K3345" t="s">
        <v>443</v>
      </c>
    </row>
    <row r="3346" spans="1:11">
      <c r="A3346" t="s">
        <v>499</v>
      </c>
      <c r="B3346" s="2">
        <v>169311693.80000001</v>
      </c>
      <c r="C3346" t="s">
        <v>488</v>
      </c>
      <c r="D3346" t="s">
        <v>451</v>
      </c>
      <c r="E3346" t="s">
        <v>431</v>
      </c>
      <c r="F3346" t="s">
        <v>381</v>
      </c>
      <c r="G3346" t="s">
        <v>432</v>
      </c>
      <c r="H3346" t="s">
        <v>433</v>
      </c>
      <c r="I3346" t="s">
        <v>434</v>
      </c>
      <c r="J3346" t="s">
        <v>442</v>
      </c>
      <c r="K3346" t="s">
        <v>444</v>
      </c>
    </row>
    <row r="3347" spans="1:11">
      <c r="A3347" t="s">
        <v>499</v>
      </c>
      <c r="B3347" s="2">
        <v>0</v>
      </c>
      <c r="C3347" t="s">
        <v>449</v>
      </c>
      <c r="D3347" t="s">
        <v>458</v>
      </c>
      <c r="E3347" t="s">
        <v>431</v>
      </c>
      <c r="F3347" t="s">
        <v>458</v>
      </c>
      <c r="G3347" t="s">
        <v>432</v>
      </c>
      <c r="H3347" t="s">
        <v>433</v>
      </c>
      <c r="I3347" t="s">
        <v>434</v>
      </c>
      <c r="J3347" t="s">
        <v>435</v>
      </c>
    </row>
    <row r="3348" spans="1:11">
      <c r="A3348" t="s">
        <v>499</v>
      </c>
      <c r="B3348" s="2">
        <v>17102.714</v>
      </c>
      <c r="C3348" t="s">
        <v>464</v>
      </c>
      <c r="D3348" t="s">
        <v>440</v>
      </c>
      <c r="E3348" t="s">
        <v>431</v>
      </c>
      <c r="F3348" t="s">
        <v>441</v>
      </c>
      <c r="G3348" t="s">
        <v>432</v>
      </c>
      <c r="H3348" t="s">
        <v>433</v>
      </c>
      <c r="I3348" t="s">
        <v>434</v>
      </c>
      <c r="J3348" t="s">
        <v>435</v>
      </c>
    </row>
    <row r="3349" spans="1:11">
      <c r="A3349" t="s">
        <v>499</v>
      </c>
      <c r="B3349" s="2">
        <v>106330496.7</v>
      </c>
      <c r="C3349" t="s">
        <v>464</v>
      </c>
      <c r="D3349" t="s">
        <v>440</v>
      </c>
      <c r="E3349" t="s">
        <v>431</v>
      </c>
      <c r="F3349" t="s">
        <v>441</v>
      </c>
      <c r="G3349" t="s">
        <v>432</v>
      </c>
      <c r="H3349" t="s">
        <v>433</v>
      </c>
      <c r="I3349" t="s">
        <v>434</v>
      </c>
      <c r="J3349" t="s">
        <v>442</v>
      </c>
      <c r="K3349" t="s">
        <v>443</v>
      </c>
    </row>
    <row r="3350" spans="1:11">
      <c r="A3350" t="s">
        <v>499</v>
      </c>
      <c r="B3350" s="2">
        <v>223524192.30000001</v>
      </c>
      <c r="C3350" t="s">
        <v>464</v>
      </c>
      <c r="D3350" t="s">
        <v>440</v>
      </c>
      <c r="E3350" t="s">
        <v>431</v>
      </c>
      <c r="F3350" t="s">
        <v>441</v>
      </c>
      <c r="G3350" t="s">
        <v>432</v>
      </c>
      <c r="H3350" t="s">
        <v>433</v>
      </c>
      <c r="I3350" t="s">
        <v>434</v>
      </c>
      <c r="J3350" t="s">
        <v>442</v>
      </c>
      <c r="K3350" t="s">
        <v>444</v>
      </c>
    </row>
    <row r="3351" spans="1:11">
      <c r="A3351" t="s">
        <v>499</v>
      </c>
      <c r="B3351" s="2">
        <v>372540320.5</v>
      </c>
      <c r="C3351" t="s">
        <v>464</v>
      </c>
      <c r="D3351" t="s">
        <v>440</v>
      </c>
      <c r="E3351" t="s">
        <v>431</v>
      </c>
      <c r="F3351" t="s">
        <v>441</v>
      </c>
      <c r="G3351" t="s">
        <v>432</v>
      </c>
      <c r="H3351" t="s">
        <v>433</v>
      </c>
      <c r="I3351" t="s">
        <v>434</v>
      </c>
      <c r="J3351" t="s">
        <v>442</v>
      </c>
      <c r="K3351" t="s">
        <v>584</v>
      </c>
    </row>
    <row r="3352" spans="1:11">
      <c r="A3352" t="s">
        <v>499</v>
      </c>
      <c r="B3352" s="2">
        <v>0</v>
      </c>
      <c r="C3352" t="s">
        <v>481</v>
      </c>
      <c r="D3352" t="s">
        <v>439</v>
      </c>
      <c r="E3352" t="s">
        <v>431</v>
      </c>
      <c r="F3352" t="s">
        <v>439</v>
      </c>
      <c r="G3352" t="s">
        <v>432</v>
      </c>
      <c r="H3352" t="s">
        <v>433</v>
      </c>
      <c r="I3352" t="s">
        <v>434</v>
      </c>
      <c r="J3352" t="s">
        <v>435</v>
      </c>
    </row>
    <row r="3353" spans="1:11">
      <c r="A3353" t="s">
        <v>499</v>
      </c>
      <c r="B3353" s="2">
        <v>0</v>
      </c>
      <c r="C3353" t="s">
        <v>488</v>
      </c>
      <c r="D3353" t="s">
        <v>439</v>
      </c>
      <c r="E3353" t="s">
        <v>431</v>
      </c>
      <c r="F3353" t="s">
        <v>439</v>
      </c>
      <c r="G3353" t="s">
        <v>432</v>
      </c>
      <c r="H3353" t="s">
        <v>433</v>
      </c>
      <c r="I3353" t="s">
        <v>434</v>
      </c>
      <c r="J3353" t="s">
        <v>435</v>
      </c>
    </row>
    <row r="3354" spans="1:11">
      <c r="A3354" t="s">
        <v>499</v>
      </c>
      <c r="B3354" s="2">
        <v>0</v>
      </c>
      <c r="C3354" t="s">
        <v>456</v>
      </c>
      <c r="D3354" t="s">
        <v>439</v>
      </c>
      <c r="E3354" t="s">
        <v>431</v>
      </c>
      <c r="F3354" t="s">
        <v>439</v>
      </c>
      <c r="G3354" t="s">
        <v>432</v>
      </c>
      <c r="H3354" t="s">
        <v>433</v>
      </c>
      <c r="I3354" t="s">
        <v>434</v>
      </c>
      <c r="J3354" t="s">
        <v>435</v>
      </c>
    </row>
    <row r="3355" spans="1:11">
      <c r="A3355" t="s">
        <v>499</v>
      </c>
      <c r="B3355" s="2">
        <v>0</v>
      </c>
      <c r="C3355" t="s">
        <v>480</v>
      </c>
      <c r="D3355" t="s">
        <v>439</v>
      </c>
      <c r="E3355" t="s">
        <v>431</v>
      </c>
      <c r="F3355" t="s">
        <v>439</v>
      </c>
      <c r="G3355" t="s">
        <v>432</v>
      </c>
      <c r="H3355" t="s">
        <v>433</v>
      </c>
      <c r="I3355" t="s">
        <v>434</v>
      </c>
      <c r="J3355" t="s">
        <v>435</v>
      </c>
    </row>
    <row r="3356" spans="1:11">
      <c r="A3356" t="s">
        <v>499</v>
      </c>
      <c r="B3356" s="2">
        <v>19845.358</v>
      </c>
      <c r="C3356" t="s">
        <v>454</v>
      </c>
      <c r="D3356" t="s">
        <v>440</v>
      </c>
      <c r="E3356" t="s">
        <v>431</v>
      </c>
      <c r="F3356" t="s">
        <v>441</v>
      </c>
      <c r="G3356" t="s">
        <v>432</v>
      </c>
      <c r="H3356" t="s">
        <v>433</v>
      </c>
      <c r="I3356" t="s">
        <v>434</v>
      </c>
      <c r="J3356" t="s">
        <v>435</v>
      </c>
    </row>
    <row r="3357" spans="1:11">
      <c r="A3357" t="s">
        <v>499</v>
      </c>
      <c r="B3357" s="2">
        <v>123381462.7</v>
      </c>
      <c r="C3357" t="s">
        <v>454</v>
      </c>
      <c r="D3357" t="s">
        <v>440</v>
      </c>
      <c r="E3357" t="s">
        <v>431</v>
      </c>
      <c r="F3357" t="s">
        <v>441</v>
      </c>
      <c r="G3357" t="s">
        <v>432</v>
      </c>
      <c r="H3357" t="s">
        <v>433</v>
      </c>
      <c r="I3357" t="s">
        <v>434</v>
      </c>
      <c r="J3357" t="s">
        <v>442</v>
      </c>
      <c r="K3357" t="s">
        <v>443</v>
      </c>
    </row>
    <row r="3358" spans="1:11">
      <c r="A3358" t="s">
        <v>499</v>
      </c>
      <c r="B3358" s="2">
        <v>259407549.19999999</v>
      </c>
      <c r="C3358" t="s">
        <v>454</v>
      </c>
      <c r="D3358" t="s">
        <v>440</v>
      </c>
      <c r="E3358" t="s">
        <v>431</v>
      </c>
      <c r="F3358" t="s">
        <v>441</v>
      </c>
      <c r="G3358" t="s">
        <v>432</v>
      </c>
      <c r="H3358" t="s">
        <v>433</v>
      </c>
      <c r="I3358" t="s">
        <v>434</v>
      </c>
      <c r="J3358" t="s">
        <v>442</v>
      </c>
      <c r="K3358" t="s">
        <v>444</v>
      </c>
    </row>
    <row r="3359" spans="1:11">
      <c r="A3359" t="s">
        <v>499</v>
      </c>
      <c r="B3359" s="2">
        <v>432346777.80000001</v>
      </c>
      <c r="C3359" t="s">
        <v>454</v>
      </c>
      <c r="D3359" t="s">
        <v>440</v>
      </c>
      <c r="E3359" t="s">
        <v>431</v>
      </c>
      <c r="F3359" t="s">
        <v>441</v>
      </c>
      <c r="G3359" t="s">
        <v>432</v>
      </c>
      <c r="H3359" t="s">
        <v>433</v>
      </c>
      <c r="I3359" t="s">
        <v>434</v>
      </c>
      <c r="J3359" t="s">
        <v>442</v>
      </c>
      <c r="K3359" t="s">
        <v>584</v>
      </c>
    </row>
    <row r="3360" spans="1:11">
      <c r="A3360" t="s">
        <v>499</v>
      </c>
      <c r="B3360" s="2">
        <v>12962.874</v>
      </c>
      <c r="C3360" t="s">
        <v>445</v>
      </c>
      <c r="D3360" t="s">
        <v>451</v>
      </c>
      <c r="E3360" t="s">
        <v>431</v>
      </c>
      <c r="F3360" t="s">
        <v>381</v>
      </c>
      <c r="G3360" t="s">
        <v>432</v>
      </c>
      <c r="H3360" t="s">
        <v>433</v>
      </c>
      <c r="I3360" t="s">
        <v>434</v>
      </c>
      <c r="J3360" t="s">
        <v>435</v>
      </c>
    </row>
    <row r="3361" spans="1:11">
      <c r="A3361" t="s">
        <v>499</v>
      </c>
      <c r="B3361" s="2">
        <v>80462965.200000003</v>
      </c>
      <c r="C3361" t="s">
        <v>445</v>
      </c>
      <c r="D3361" t="s">
        <v>451</v>
      </c>
      <c r="E3361" t="s">
        <v>431</v>
      </c>
      <c r="F3361" t="s">
        <v>381</v>
      </c>
      <c r="G3361" t="s">
        <v>432</v>
      </c>
      <c r="H3361" t="s">
        <v>433</v>
      </c>
      <c r="I3361" t="s">
        <v>434</v>
      </c>
      <c r="J3361" t="s">
        <v>442</v>
      </c>
      <c r="K3361" t="s">
        <v>443</v>
      </c>
    </row>
    <row r="3362" spans="1:11">
      <c r="A3362" t="s">
        <v>499</v>
      </c>
      <c r="B3362" s="2">
        <v>169311693.80000001</v>
      </c>
      <c r="C3362" t="s">
        <v>445</v>
      </c>
      <c r="D3362" t="s">
        <v>451</v>
      </c>
      <c r="E3362" t="s">
        <v>431</v>
      </c>
      <c r="F3362" t="s">
        <v>381</v>
      </c>
      <c r="G3362" t="s">
        <v>432</v>
      </c>
      <c r="H3362" t="s">
        <v>433</v>
      </c>
      <c r="I3362" t="s">
        <v>434</v>
      </c>
      <c r="J3362" t="s">
        <v>442</v>
      </c>
      <c r="K3362" t="s">
        <v>444</v>
      </c>
    </row>
    <row r="3363" spans="1:11">
      <c r="A3363" t="s">
        <v>499</v>
      </c>
      <c r="B3363" s="2">
        <v>0</v>
      </c>
      <c r="C3363" t="s">
        <v>453</v>
      </c>
      <c r="D3363" t="s">
        <v>458</v>
      </c>
      <c r="E3363" t="s">
        <v>431</v>
      </c>
      <c r="F3363" t="s">
        <v>458</v>
      </c>
      <c r="G3363" t="s">
        <v>432</v>
      </c>
      <c r="H3363" t="s">
        <v>433</v>
      </c>
      <c r="I3363" t="s">
        <v>434</v>
      </c>
      <c r="J3363" t="s">
        <v>435</v>
      </c>
    </row>
    <row r="3364" spans="1:11">
      <c r="A3364" t="s">
        <v>499</v>
      </c>
      <c r="B3364" s="2">
        <v>0</v>
      </c>
      <c r="C3364" t="s">
        <v>471</v>
      </c>
      <c r="D3364" t="s">
        <v>458</v>
      </c>
      <c r="E3364" t="s">
        <v>431</v>
      </c>
      <c r="F3364" t="s">
        <v>458</v>
      </c>
      <c r="G3364" t="s">
        <v>432</v>
      </c>
      <c r="H3364" t="s">
        <v>433</v>
      </c>
      <c r="I3364" t="s">
        <v>434</v>
      </c>
      <c r="J3364" t="s">
        <v>435</v>
      </c>
    </row>
    <row r="3365" spans="1:11">
      <c r="A3365" t="s">
        <v>499</v>
      </c>
      <c r="B3365" s="2">
        <v>0</v>
      </c>
      <c r="C3365" t="s">
        <v>455</v>
      </c>
      <c r="D3365" t="s">
        <v>439</v>
      </c>
      <c r="E3365" t="s">
        <v>431</v>
      </c>
      <c r="F3365" t="s">
        <v>439</v>
      </c>
      <c r="G3365" t="s">
        <v>432</v>
      </c>
      <c r="H3365" t="s">
        <v>433</v>
      </c>
      <c r="I3365" t="s">
        <v>434</v>
      </c>
      <c r="J3365" t="s">
        <v>435</v>
      </c>
    </row>
    <row r="3366" spans="1:11">
      <c r="A3366" t="s">
        <v>499</v>
      </c>
      <c r="B3366" s="2">
        <v>0</v>
      </c>
      <c r="C3366" t="s">
        <v>455</v>
      </c>
      <c r="D3366" t="s">
        <v>430</v>
      </c>
      <c r="E3366" t="s">
        <v>431</v>
      </c>
      <c r="F3366" t="s">
        <v>430</v>
      </c>
      <c r="G3366" t="s">
        <v>432</v>
      </c>
      <c r="H3366" t="s">
        <v>433</v>
      </c>
      <c r="I3366" t="s">
        <v>434</v>
      </c>
      <c r="J3366" t="s">
        <v>435</v>
      </c>
    </row>
    <row r="3367" spans="1:11">
      <c r="A3367" t="s">
        <v>499</v>
      </c>
      <c r="B3367" s="2">
        <v>11927.914000000001</v>
      </c>
      <c r="C3367" t="s">
        <v>429</v>
      </c>
      <c r="D3367" t="s">
        <v>451</v>
      </c>
      <c r="E3367" t="s">
        <v>431</v>
      </c>
      <c r="F3367" t="s">
        <v>381</v>
      </c>
      <c r="G3367" t="s">
        <v>432</v>
      </c>
      <c r="H3367" t="s">
        <v>433</v>
      </c>
      <c r="I3367" t="s">
        <v>434</v>
      </c>
      <c r="J3367" t="s">
        <v>435</v>
      </c>
    </row>
    <row r="3368" spans="1:11">
      <c r="A3368" t="s">
        <v>499</v>
      </c>
      <c r="B3368" s="2">
        <v>74116073</v>
      </c>
      <c r="C3368" t="s">
        <v>429</v>
      </c>
      <c r="D3368" t="s">
        <v>451</v>
      </c>
      <c r="E3368" t="s">
        <v>431</v>
      </c>
      <c r="F3368" t="s">
        <v>381</v>
      </c>
      <c r="G3368" t="s">
        <v>432</v>
      </c>
      <c r="H3368" t="s">
        <v>433</v>
      </c>
      <c r="I3368" t="s">
        <v>434</v>
      </c>
      <c r="J3368" t="s">
        <v>442</v>
      </c>
      <c r="K3368" t="s">
        <v>443</v>
      </c>
    </row>
    <row r="3369" spans="1:11">
      <c r="A3369" t="s">
        <v>499</v>
      </c>
      <c r="B3369" s="2">
        <v>155712319.40000001</v>
      </c>
      <c r="C3369" t="s">
        <v>429</v>
      </c>
      <c r="D3369" t="s">
        <v>451</v>
      </c>
      <c r="E3369" t="s">
        <v>431</v>
      </c>
      <c r="F3369" t="s">
        <v>381</v>
      </c>
      <c r="G3369" t="s">
        <v>432</v>
      </c>
      <c r="H3369" t="s">
        <v>433</v>
      </c>
      <c r="I3369" t="s">
        <v>434</v>
      </c>
      <c r="J3369" t="s">
        <v>442</v>
      </c>
      <c r="K3369" t="s">
        <v>444</v>
      </c>
    </row>
    <row r="3370" spans="1:11">
      <c r="A3370" t="s">
        <v>499</v>
      </c>
      <c r="B3370" s="2">
        <v>0</v>
      </c>
      <c r="C3370" t="s">
        <v>463</v>
      </c>
      <c r="D3370" t="s">
        <v>430</v>
      </c>
      <c r="E3370" t="s">
        <v>431</v>
      </c>
      <c r="F3370" t="s">
        <v>430</v>
      </c>
      <c r="G3370" t="s">
        <v>432</v>
      </c>
      <c r="H3370" t="s">
        <v>433</v>
      </c>
      <c r="I3370" t="s">
        <v>434</v>
      </c>
      <c r="J3370" t="s">
        <v>435</v>
      </c>
    </row>
    <row r="3371" spans="1:11">
      <c r="A3371" t="s">
        <v>499</v>
      </c>
      <c r="B3371" s="2">
        <v>13519.165000000001</v>
      </c>
      <c r="C3371" t="s">
        <v>485</v>
      </c>
      <c r="D3371" t="s">
        <v>451</v>
      </c>
      <c r="E3371" t="s">
        <v>431</v>
      </c>
      <c r="F3371" t="s">
        <v>381</v>
      </c>
      <c r="G3371" t="s">
        <v>432</v>
      </c>
      <c r="H3371" t="s">
        <v>433</v>
      </c>
      <c r="I3371" t="s">
        <v>434</v>
      </c>
      <c r="J3371" t="s">
        <v>435</v>
      </c>
    </row>
    <row r="3372" spans="1:11">
      <c r="A3372" t="s">
        <v>499</v>
      </c>
      <c r="B3372" s="2">
        <v>83862808.799999997</v>
      </c>
      <c r="C3372" t="s">
        <v>485</v>
      </c>
      <c r="D3372" t="s">
        <v>451</v>
      </c>
      <c r="E3372" t="s">
        <v>431</v>
      </c>
      <c r="F3372" t="s">
        <v>381</v>
      </c>
      <c r="G3372" t="s">
        <v>432</v>
      </c>
      <c r="H3372" t="s">
        <v>433</v>
      </c>
      <c r="I3372" t="s">
        <v>434</v>
      </c>
      <c r="J3372" t="s">
        <v>442</v>
      </c>
      <c r="K3372" t="s">
        <v>443</v>
      </c>
    </row>
    <row r="3373" spans="1:11">
      <c r="A3373" t="s">
        <v>499</v>
      </c>
      <c r="B3373" s="2">
        <v>176384351.69999999</v>
      </c>
      <c r="C3373" t="s">
        <v>485</v>
      </c>
      <c r="D3373" t="s">
        <v>451</v>
      </c>
      <c r="E3373" t="s">
        <v>431</v>
      </c>
      <c r="F3373" t="s">
        <v>381</v>
      </c>
      <c r="G3373" t="s">
        <v>432</v>
      </c>
      <c r="H3373" t="s">
        <v>433</v>
      </c>
      <c r="I3373" t="s">
        <v>434</v>
      </c>
      <c r="J3373" t="s">
        <v>442</v>
      </c>
      <c r="K3373" t="s">
        <v>444</v>
      </c>
    </row>
    <row r="3374" spans="1:11">
      <c r="A3374" t="s">
        <v>500</v>
      </c>
      <c r="B3374" s="2">
        <v>0</v>
      </c>
      <c r="C3374" t="s">
        <v>429</v>
      </c>
      <c r="D3374" t="s">
        <v>430</v>
      </c>
      <c r="E3374" t="s">
        <v>431</v>
      </c>
      <c r="F3374" t="s">
        <v>430</v>
      </c>
      <c r="G3374" t="s">
        <v>432</v>
      </c>
      <c r="H3374" t="s">
        <v>433</v>
      </c>
      <c r="I3374" t="s">
        <v>434</v>
      </c>
      <c r="J3374" t="s">
        <v>435</v>
      </c>
    </row>
    <row r="3375" spans="1:11">
      <c r="A3375" t="s">
        <v>500</v>
      </c>
      <c r="B3375" s="2">
        <v>0</v>
      </c>
      <c r="C3375" t="s">
        <v>436</v>
      </c>
      <c r="D3375" t="s">
        <v>437</v>
      </c>
      <c r="E3375" t="s">
        <v>431</v>
      </c>
      <c r="F3375" t="s">
        <v>437</v>
      </c>
      <c r="G3375" t="s">
        <v>432</v>
      </c>
      <c r="H3375" t="s">
        <v>433</v>
      </c>
      <c r="I3375" t="s">
        <v>434</v>
      </c>
      <c r="J3375" t="s">
        <v>435</v>
      </c>
    </row>
    <row r="3376" spans="1:11">
      <c r="A3376" t="s">
        <v>500</v>
      </c>
      <c r="B3376" s="2">
        <v>0</v>
      </c>
      <c r="C3376" t="s">
        <v>438</v>
      </c>
      <c r="D3376" t="s">
        <v>439</v>
      </c>
      <c r="E3376" t="s">
        <v>431</v>
      </c>
      <c r="F3376" t="s">
        <v>439</v>
      </c>
      <c r="G3376" t="s">
        <v>432</v>
      </c>
      <c r="H3376" t="s">
        <v>433</v>
      </c>
      <c r="I3376" t="s">
        <v>434</v>
      </c>
      <c r="J3376" t="s">
        <v>435</v>
      </c>
    </row>
    <row r="3377" spans="1:11">
      <c r="A3377" t="s">
        <v>500</v>
      </c>
      <c r="B3377" s="2">
        <v>167.833</v>
      </c>
      <c r="C3377" t="s">
        <v>50</v>
      </c>
      <c r="D3377" t="s">
        <v>440</v>
      </c>
      <c r="E3377" t="s">
        <v>431</v>
      </c>
      <c r="F3377" t="s">
        <v>441</v>
      </c>
      <c r="G3377" t="s">
        <v>432</v>
      </c>
      <c r="H3377" t="s">
        <v>433</v>
      </c>
      <c r="I3377" t="s">
        <v>434</v>
      </c>
      <c r="J3377" t="s">
        <v>435</v>
      </c>
    </row>
    <row r="3378" spans="1:11">
      <c r="A3378" t="s">
        <v>500</v>
      </c>
      <c r="B3378" s="2">
        <v>1043439.7126</v>
      </c>
      <c r="C3378" t="s">
        <v>50</v>
      </c>
      <c r="D3378" t="s">
        <v>440</v>
      </c>
      <c r="E3378" t="s">
        <v>431</v>
      </c>
      <c r="F3378" t="s">
        <v>441</v>
      </c>
      <c r="G3378" t="s">
        <v>432</v>
      </c>
      <c r="H3378" t="s">
        <v>433</v>
      </c>
      <c r="I3378" t="s">
        <v>434</v>
      </c>
      <c r="J3378" t="s">
        <v>442</v>
      </c>
      <c r="K3378" t="s">
        <v>443</v>
      </c>
    </row>
    <row r="3379" spans="1:11">
      <c r="A3379" t="s">
        <v>500</v>
      </c>
      <c r="B3379" s="2">
        <v>2194128.5255</v>
      </c>
      <c r="C3379" t="s">
        <v>50</v>
      </c>
      <c r="D3379" t="s">
        <v>440</v>
      </c>
      <c r="E3379" t="s">
        <v>431</v>
      </c>
      <c r="F3379" t="s">
        <v>441</v>
      </c>
      <c r="G3379" t="s">
        <v>432</v>
      </c>
      <c r="H3379" t="s">
        <v>433</v>
      </c>
      <c r="I3379" t="s">
        <v>434</v>
      </c>
      <c r="J3379" t="s">
        <v>442</v>
      </c>
      <c r="K3379" t="s">
        <v>444</v>
      </c>
    </row>
    <row r="3380" spans="1:11">
      <c r="A3380" t="s">
        <v>500</v>
      </c>
      <c r="B3380" s="2">
        <v>3656884.4256000002</v>
      </c>
      <c r="C3380" t="s">
        <v>50</v>
      </c>
      <c r="D3380" t="s">
        <v>440</v>
      </c>
      <c r="E3380" t="s">
        <v>431</v>
      </c>
      <c r="F3380" t="s">
        <v>441</v>
      </c>
      <c r="G3380" t="s">
        <v>432</v>
      </c>
      <c r="H3380" t="s">
        <v>433</v>
      </c>
      <c r="I3380" t="s">
        <v>434</v>
      </c>
      <c r="J3380" t="s">
        <v>442</v>
      </c>
      <c r="K3380" t="s">
        <v>584</v>
      </c>
    </row>
    <row r="3381" spans="1:11">
      <c r="A3381" t="s">
        <v>500</v>
      </c>
      <c r="B3381" s="2">
        <v>0</v>
      </c>
      <c r="C3381" t="s">
        <v>445</v>
      </c>
      <c r="D3381" t="s">
        <v>439</v>
      </c>
      <c r="E3381" t="s">
        <v>431</v>
      </c>
      <c r="F3381" t="s">
        <v>439</v>
      </c>
      <c r="G3381" t="s">
        <v>432</v>
      </c>
      <c r="H3381" t="s">
        <v>433</v>
      </c>
      <c r="I3381" t="s">
        <v>434</v>
      </c>
      <c r="J3381" t="s">
        <v>435</v>
      </c>
    </row>
    <row r="3382" spans="1:11">
      <c r="A3382" t="s">
        <v>500</v>
      </c>
      <c r="B3382" s="2">
        <v>128.47</v>
      </c>
      <c r="C3382" t="s">
        <v>446</v>
      </c>
      <c r="D3382" t="s">
        <v>447</v>
      </c>
      <c r="E3382" t="s">
        <v>431</v>
      </c>
      <c r="F3382" t="s">
        <v>12</v>
      </c>
      <c r="G3382" t="s">
        <v>432</v>
      </c>
      <c r="H3382" t="s">
        <v>433</v>
      </c>
      <c r="I3382" t="s">
        <v>434</v>
      </c>
      <c r="J3382" t="s">
        <v>435</v>
      </c>
    </row>
    <row r="3383" spans="1:11">
      <c r="A3383" t="s">
        <v>500</v>
      </c>
      <c r="B3383" s="2">
        <v>796961.66410000005</v>
      </c>
      <c r="C3383" t="s">
        <v>446</v>
      </c>
      <c r="D3383" t="s">
        <v>447</v>
      </c>
      <c r="E3383" t="s">
        <v>431</v>
      </c>
      <c r="F3383" t="s">
        <v>12</v>
      </c>
      <c r="G3383" t="s">
        <v>432</v>
      </c>
      <c r="H3383" t="s">
        <v>433</v>
      </c>
      <c r="I3383" t="s">
        <v>434</v>
      </c>
      <c r="J3383" t="s">
        <v>442</v>
      </c>
      <c r="K3383" t="s">
        <v>443</v>
      </c>
    </row>
    <row r="3384" spans="1:11">
      <c r="A3384" t="s">
        <v>500</v>
      </c>
      <c r="B3384" s="2">
        <v>1676103.9763</v>
      </c>
      <c r="C3384" t="s">
        <v>446</v>
      </c>
      <c r="D3384" t="s">
        <v>447</v>
      </c>
      <c r="E3384" t="s">
        <v>431</v>
      </c>
      <c r="F3384" t="s">
        <v>12</v>
      </c>
      <c r="G3384" t="s">
        <v>432</v>
      </c>
      <c r="H3384" t="s">
        <v>433</v>
      </c>
      <c r="I3384" t="s">
        <v>434</v>
      </c>
      <c r="J3384" t="s">
        <v>442</v>
      </c>
      <c r="K3384" t="s">
        <v>444</v>
      </c>
    </row>
    <row r="3385" spans="1:11">
      <c r="A3385" t="s">
        <v>500</v>
      </c>
      <c r="B3385" s="2">
        <v>2793503.0773999998</v>
      </c>
      <c r="C3385" t="s">
        <v>446</v>
      </c>
      <c r="D3385" t="s">
        <v>447</v>
      </c>
      <c r="E3385" t="s">
        <v>431</v>
      </c>
      <c r="F3385" t="s">
        <v>12</v>
      </c>
      <c r="G3385" t="s">
        <v>432</v>
      </c>
      <c r="H3385" t="s">
        <v>433</v>
      </c>
      <c r="I3385" t="s">
        <v>434</v>
      </c>
      <c r="J3385" t="s">
        <v>442</v>
      </c>
      <c r="K3385" t="s">
        <v>584</v>
      </c>
    </row>
    <row r="3386" spans="1:11">
      <c r="A3386" t="s">
        <v>500</v>
      </c>
      <c r="B3386" s="2">
        <v>0</v>
      </c>
      <c r="C3386" t="s">
        <v>448</v>
      </c>
      <c r="D3386" t="s">
        <v>439</v>
      </c>
      <c r="E3386" t="s">
        <v>431</v>
      </c>
      <c r="F3386" t="s">
        <v>439</v>
      </c>
      <c r="G3386" t="s">
        <v>432</v>
      </c>
      <c r="H3386" t="s">
        <v>433</v>
      </c>
      <c r="I3386" t="s">
        <v>434</v>
      </c>
      <c r="J3386" t="s">
        <v>435</v>
      </c>
    </row>
    <row r="3387" spans="1:11">
      <c r="A3387" t="s">
        <v>500</v>
      </c>
      <c r="B3387" s="2">
        <v>140.78370000000001</v>
      </c>
      <c r="C3387" t="s">
        <v>449</v>
      </c>
      <c r="D3387" t="s">
        <v>440</v>
      </c>
      <c r="E3387" t="s">
        <v>431</v>
      </c>
      <c r="F3387" t="s">
        <v>441</v>
      </c>
      <c r="G3387" t="s">
        <v>432</v>
      </c>
      <c r="H3387" t="s">
        <v>433</v>
      </c>
      <c r="I3387" t="s">
        <v>434</v>
      </c>
      <c r="J3387" t="s">
        <v>435</v>
      </c>
    </row>
    <row r="3388" spans="1:11">
      <c r="A3388" t="s">
        <v>500</v>
      </c>
      <c r="B3388" s="2">
        <v>875276.61629999999</v>
      </c>
      <c r="C3388" t="s">
        <v>449</v>
      </c>
      <c r="D3388" t="s">
        <v>440</v>
      </c>
      <c r="E3388" t="s">
        <v>431</v>
      </c>
      <c r="F3388" t="s">
        <v>441</v>
      </c>
      <c r="G3388" t="s">
        <v>432</v>
      </c>
      <c r="H3388" t="s">
        <v>433</v>
      </c>
      <c r="I3388" t="s">
        <v>434</v>
      </c>
      <c r="J3388" t="s">
        <v>442</v>
      </c>
      <c r="K3388" t="s">
        <v>443</v>
      </c>
    </row>
    <row r="3389" spans="1:11">
      <c r="A3389" t="s">
        <v>500</v>
      </c>
      <c r="B3389" s="2">
        <v>1839975.4047000001</v>
      </c>
      <c r="C3389" t="s">
        <v>449</v>
      </c>
      <c r="D3389" t="s">
        <v>440</v>
      </c>
      <c r="E3389" t="s">
        <v>431</v>
      </c>
      <c r="F3389" t="s">
        <v>441</v>
      </c>
      <c r="G3389" t="s">
        <v>432</v>
      </c>
      <c r="H3389" t="s">
        <v>433</v>
      </c>
      <c r="I3389" t="s">
        <v>434</v>
      </c>
      <c r="J3389" t="s">
        <v>442</v>
      </c>
      <c r="K3389" t="s">
        <v>444</v>
      </c>
    </row>
    <row r="3390" spans="1:11">
      <c r="A3390" t="s">
        <v>500</v>
      </c>
      <c r="B3390" s="2">
        <v>3066625.6745000002</v>
      </c>
      <c r="C3390" t="s">
        <v>449</v>
      </c>
      <c r="D3390" t="s">
        <v>440</v>
      </c>
      <c r="E3390" t="s">
        <v>431</v>
      </c>
      <c r="F3390" t="s">
        <v>441</v>
      </c>
      <c r="G3390" t="s">
        <v>432</v>
      </c>
      <c r="H3390" t="s">
        <v>433</v>
      </c>
      <c r="I3390" t="s">
        <v>434</v>
      </c>
      <c r="J3390" t="s">
        <v>442</v>
      </c>
      <c r="K3390" t="s">
        <v>584</v>
      </c>
    </row>
    <row r="3391" spans="1:11">
      <c r="A3391" t="s">
        <v>500</v>
      </c>
      <c r="B3391" s="2">
        <v>117.56829999999999</v>
      </c>
      <c r="C3391" t="s">
        <v>450</v>
      </c>
      <c r="D3391" t="s">
        <v>451</v>
      </c>
      <c r="E3391" t="s">
        <v>431</v>
      </c>
      <c r="F3391" t="s">
        <v>381</v>
      </c>
      <c r="G3391" t="s">
        <v>432</v>
      </c>
      <c r="H3391" t="s">
        <v>433</v>
      </c>
      <c r="I3391" t="s">
        <v>434</v>
      </c>
      <c r="J3391" t="s">
        <v>435</v>
      </c>
    </row>
    <row r="3392" spans="1:11">
      <c r="A3392" t="s">
        <v>500</v>
      </c>
      <c r="B3392" s="2">
        <v>741095.43629999994</v>
      </c>
      <c r="C3392" t="s">
        <v>450</v>
      </c>
      <c r="D3392" t="s">
        <v>451</v>
      </c>
      <c r="E3392" t="s">
        <v>431</v>
      </c>
      <c r="F3392" t="s">
        <v>381</v>
      </c>
      <c r="G3392" t="s">
        <v>432</v>
      </c>
      <c r="H3392" t="s">
        <v>433</v>
      </c>
      <c r="I3392" t="s">
        <v>434</v>
      </c>
      <c r="J3392" t="s">
        <v>442</v>
      </c>
      <c r="K3392" t="s">
        <v>443</v>
      </c>
    </row>
    <row r="3393" spans="1:11">
      <c r="A3393" t="s">
        <v>500</v>
      </c>
      <c r="B3393" s="2">
        <v>1542050.5878999999</v>
      </c>
      <c r="C3393" t="s">
        <v>450</v>
      </c>
      <c r="D3393" t="s">
        <v>451</v>
      </c>
      <c r="E3393" t="s">
        <v>431</v>
      </c>
      <c r="F3393" t="s">
        <v>381</v>
      </c>
      <c r="G3393" t="s">
        <v>432</v>
      </c>
      <c r="H3393" t="s">
        <v>433</v>
      </c>
      <c r="I3393" t="s">
        <v>434</v>
      </c>
      <c r="J3393" t="s">
        <v>442</v>
      </c>
      <c r="K3393" t="s">
        <v>444</v>
      </c>
    </row>
    <row r="3394" spans="1:11">
      <c r="A3394" t="s">
        <v>500</v>
      </c>
      <c r="B3394" s="2">
        <v>0</v>
      </c>
      <c r="C3394" t="s">
        <v>450</v>
      </c>
      <c r="D3394" t="s">
        <v>439</v>
      </c>
      <c r="E3394" t="s">
        <v>431</v>
      </c>
      <c r="F3394" t="s">
        <v>439</v>
      </c>
      <c r="G3394" t="s">
        <v>432</v>
      </c>
      <c r="H3394" t="s">
        <v>433</v>
      </c>
      <c r="I3394" t="s">
        <v>434</v>
      </c>
      <c r="J3394" t="s">
        <v>435</v>
      </c>
    </row>
    <row r="3395" spans="1:11">
      <c r="A3395" t="s">
        <v>500</v>
      </c>
      <c r="B3395" s="2">
        <v>97.973600000000005</v>
      </c>
      <c r="C3395" t="s">
        <v>452</v>
      </c>
      <c r="D3395" t="s">
        <v>447</v>
      </c>
      <c r="E3395" t="s">
        <v>431</v>
      </c>
      <c r="F3395" t="s">
        <v>12</v>
      </c>
      <c r="G3395" t="s">
        <v>432</v>
      </c>
      <c r="H3395" t="s">
        <v>433</v>
      </c>
      <c r="I3395" t="s">
        <v>434</v>
      </c>
      <c r="J3395" t="s">
        <v>435</v>
      </c>
    </row>
    <row r="3396" spans="1:11">
      <c r="A3396" t="s">
        <v>500</v>
      </c>
      <c r="B3396" s="2">
        <v>607489.31850000005</v>
      </c>
      <c r="C3396" t="s">
        <v>452</v>
      </c>
      <c r="D3396" t="s">
        <v>447</v>
      </c>
      <c r="E3396" t="s">
        <v>431</v>
      </c>
      <c r="F3396" t="s">
        <v>12</v>
      </c>
      <c r="G3396" t="s">
        <v>432</v>
      </c>
      <c r="H3396" t="s">
        <v>433</v>
      </c>
      <c r="I3396" t="s">
        <v>434</v>
      </c>
      <c r="J3396" t="s">
        <v>442</v>
      </c>
      <c r="K3396" t="s">
        <v>443</v>
      </c>
    </row>
    <row r="3397" spans="1:11">
      <c r="A3397" t="s">
        <v>500</v>
      </c>
      <c r="B3397" s="2">
        <v>1277575.2224000001</v>
      </c>
      <c r="C3397" t="s">
        <v>452</v>
      </c>
      <c r="D3397" t="s">
        <v>447</v>
      </c>
      <c r="E3397" t="s">
        <v>431</v>
      </c>
      <c r="F3397" t="s">
        <v>12</v>
      </c>
      <c r="G3397" t="s">
        <v>432</v>
      </c>
      <c r="H3397" t="s">
        <v>433</v>
      </c>
      <c r="I3397" t="s">
        <v>434</v>
      </c>
      <c r="J3397" t="s">
        <v>442</v>
      </c>
      <c r="K3397" t="s">
        <v>444</v>
      </c>
    </row>
    <row r="3398" spans="1:11">
      <c r="A3398" t="s">
        <v>500</v>
      </c>
      <c r="B3398" s="2">
        <v>2129295.5871000001</v>
      </c>
      <c r="C3398" t="s">
        <v>452</v>
      </c>
      <c r="D3398" t="s">
        <v>447</v>
      </c>
      <c r="E3398" t="s">
        <v>431</v>
      </c>
      <c r="F3398" t="s">
        <v>12</v>
      </c>
      <c r="G3398" t="s">
        <v>432</v>
      </c>
      <c r="H3398" t="s">
        <v>433</v>
      </c>
      <c r="I3398" t="s">
        <v>434</v>
      </c>
      <c r="J3398" t="s">
        <v>442</v>
      </c>
      <c r="K3398" t="s">
        <v>584</v>
      </c>
    </row>
    <row r="3399" spans="1:11">
      <c r="A3399" t="s">
        <v>500</v>
      </c>
      <c r="B3399" s="2">
        <v>0</v>
      </c>
      <c r="C3399" t="s">
        <v>477</v>
      </c>
      <c r="D3399" t="s">
        <v>430</v>
      </c>
      <c r="E3399" t="s">
        <v>431</v>
      </c>
      <c r="F3399" t="s">
        <v>430</v>
      </c>
      <c r="G3399" t="s">
        <v>432</v>
      </c>
      <c r="H3399" t="s">
        <v>433</v>
      </c>
      <c r="I3399" t="s">
        <v>434</v>
      </c>
      <c r="J3399" t="s">
        <v>435</v>
      </c>
    </row>
    <row r="3400" spans="1:11">
      <c r="A3400" t="s">
        <v>500</v>
      </c>
      <c r="B3400" s="2">
        <v>0</v>
      </c>
      <c r="C3400" t="s">
        <v>453</v>
      </c>
      <c r="D3400" t="s">
        <v>430</v>
      </c>
      <c r="E3400" t="s">
        <v>431</v>
      </c>
      <c r="F3400" t="s">
        <v>430</v>
      </c>
      <c r="G3400" t="s">
        <v>432</v>
      </c>
      <c r="H3400" t="s">
        <v>433</v>
      </c>
      <c r="I3400" t="s">
        <v>434</v>
      </c>
      <c r="J3400" t="s">
        <v>435</v>
      </c>
    </row>
    <row r="3401" spans="1:11">
      <c r="A3401" t="s">
        <v>500</v>
      </c>
      <c r="B3401" s="2">
        <v>168.89789999999999</v>
      </c>
      <c r="C3401" t="s">
        <v>445</v>
      </c>
      <c r="D3401" t="s">
        <v>440</v>
      </c>
      <c r="E3401" t="s">
        <v>431</v>
      </c>
      <c r="F3401" t="s">
        <v>441</v>
      </c>
      <c r="G3401" t="s">
        <v>432</v>
      </c>
      <c r="H3401" t="s">
        <v>433</v>
      </c>
      <c r="I3401" t="s">
        <v>434</v>
      </c>
      <c r="J3401" t="s">
        <v>435</v>
      </c>
    </row>
    <row r="3402" spans="1:11">
      <c r="A3402" t="s">
        <v>500</v>
      </c>
      <c r="B3402" s="2">
        <v>1050329.8097000001</v>
      </c>
      <c r="C3402" t="s">
        <v>445</v>
      </c>
      <c r="D3402" t="s">
        <v>440</v>
      </c>
      <c r="E3402" t="s">
        <v>431</v>
      </c>
      <c r="F3402" t="s">
        <v>441</v>
      </c>
      <c r="G3402" t="s">
        <v>432</v>
      </c>
      <c r="H3402" t="s">
        <v>433</v>
      </c>
      <c r="I3402" t="s">
        <v>434</v>
      </c>
      <c r="J3402" t="s">
        <v>442</v>
      </c>
      <c r="K3402" t="s">
        <v>443</v>
      </c>
    </row>
    <row r="3403" spans="1:11">
      <c r="A3403" t="s">
        <v>500</v>
      </c>
      <c r="B3403" s="2">
        <v>2207972.6154999998</v>
      </c>
      <c r="C3403" t="s">
        <v>445</v>
      </c>
      <c r="D3403" t="s">
        <v>440</v>
      </c>
      <c r="E3403" t="s">
        <v>431</v>
      </c>
      <c r="F3403" t="s">
        <v>441</v>
      </c>
      <c r="G3403" t="s">
        <v>432</v>
      </c>
      <c r="H3403" t="s">
        <v>433</v>
      </c>
      <c r="I3403" t="s">
        <v>434</v>
      </c>
      <c r="J3403" t="s">
        <v>442</v>
      </c>
      <c r="K3403" t="s">
        <v>444</v>
      </c>
    </row>
    <row r="3404" spans="1:11">
      <c r="A3404" t="s">
        <v>500</v>
      </c>
      <c r="B3404" s="2">
        <v>3679950.8094000001</v>
      </c>
      <c r="C3404" t="s">
        <v>445</v>
      </c>
      <c r="D3404" t="s">
        <v>440</v>
      </c>
      <c r="E3404" t="s">
        <v>431</v>
      </c>
      <c r="F3404" t="s">
        <v>441</v>
      </c>
      <c r="G3404" t="s">
        <v>432</v>
      </c>
      <c r="H3404" t="s">
        <v>433</v>
      </c>
      <c r="I3404" t="s">
        <v>434</v>
      </c>
      <c r="J3404" t="s">
        <v>442</v>
      </c>
      <c r="K3404" t="s">
        <v>584</v>
      </c>
    </row>
    <row r="3405" spans="1:11">
      <c r="A3405" t="s">
        <v>500</v>
      </c>
      <c r="B3405" s="2">
        <v>0</v>
      </c>
      <c r="C3405" t="s">
        <v>454</v>
      </c>
      <c r="D3405" t="s">
        <v>430</v>
      </c>
      <c r="E3405" t="s">
        <v>431</v>
      </c>
      <c r="F3405" t="s">
        <v>430</v>
      </c>
      <c r="G3405" t="s">
        <v>432</v>
      </c>
      <c r="H3405" t="s">
        <v>433</v>
      </c>
      <c r="I3405" t="s">
        <v>434</v>
      </c>
      <c r="J3405" t="s">
        <v>435</v>
      </c>
    </row>
    <row r="3406" spans="1:11">
      <c r="A3406" t="s">
        <v>500</v>
      </c>
      <c r="B3406" s="2">
        <v>165.49010000000001</v>
      </c>
      <c r="C3406" t="s">
        <v>455</v>
      </c>
      <c r="D3406" t="s">
        <v>451</v>
      </c>
      <c r="E3406" t="s">
        <v>431</v>
      </c>
      <c r="F3406" t="s">
        <v>381</v>
      </c>
      <c r="G3406" t="s">
        <v>432</v>
      </c>
      <c r="H3406" t="s">
        <v>433</v>
      </c>
      <c r="I3406" t="s">
        <v>434</v>
      </c>
      <c r="J3406" t="s">
        <v>435</v>
      </c>
    </row>
    <row r="3407" spans="1:11">
      <c r="A3407" t="s">
        <v>500</v>
      </c>
      <c r="B3407" s="2">
        <v>1026656.4158</v>
      </c>
      <c r="C3407" t="s">
        <v>455</v>
      </c>
      <c r="D3407" t="s">
        <v>451</v>
      </c>
      <c r="E3407" t="s">
        <v>431</v>
      </c>
      <c r="F3407" t="s">
        <v>381</v>
      </c>
      <c r="G3407" t="s">
        <v>432</v>
      </c>
      <c r="H3407" t="s">
        <v>433</v>
      </c>
      <c r="I3407" t="s">
        <v>434</v>
      </c>
      <c r="J3407" t="s">
        <v>442</v>
      </c>
      <c r="K3407" t="s">
        <v>443</v>
      </c>
    </row>
    <row r="3408" spans="1:11">
      <c r="A3408" t="s">
        <v>500</v>
      </c>
      <c r="B3408" s="2">
        <v>2159102.9778</v>
      </c>
      <c r="C3408" t="s">
        <v>455</v>
      </c>
      <c r="D3408" t="s">
        <v>451</v>
      </c>
      <c r="E3408" t="s">
        <v>431</v>
      </c>
      <c r="F3408" t="s">
        <v>381</v>
      </c>
      <c r="G3408" t="s">
        <v>432</v>
      </c>
      <c r="H3408" t="s">
        <v>433</v>
      </c>
      <c r="I3408" t="s">
        <v>434</v>
      </c>
      <c r="J3408" t="s">
        <v>442</v>
      </c>
      <c r="K3408" t="s">
        <v>444</v>
      </c>
    </row>
    <row r="3409" spans="1:11">
      <c r="A3409" t="s">
        <v>500</v>
      </c>
      <c r="B3409" s="2">
        <v>142.16820000000001</v>
      </c>
      <c r="C3409" t="s">
        <v>456</v>
      </c>
      <c r="D3409" t="s">
        <v>451</v>
      </c>
      <c r="E3409" t="s">
        <v>431</v>
      </c>
      <c r="F3409" t="s">
        <v>381</v>
      </c>
      <c r="G3409" t="s">
        <v>432</v>
      </c>
      <c r="H3409" t="s">
        <v>433</v>
      </c>
      <c r="I3409" t="s">
        <v>434</v>
      </c>
      <c r="J3409" t="s">
        <v>435</v>
      </c>
    </row>
    <row r="3410" spans="1:11">
      <c r="A3410" t="s">
        <v>500</v>
      </c>
      <c r="B3410" s="2">
        <v>883433.98010000004</v>
      </c>
      <c r="C3410" t="s">
        <v>456</v>
      </c>
      <c r="D3410" t="s">
        <v>451</v>
      </c>
      <c r="E3410" t="s">
        <v>431</v>
      </c>
      <c r="F3410" t="s">
        <v>381</v>
      </c>
      <c r="G3410" t="s">
        <v>432</v>
      </c>
      <c r="H3410" t="s">
        <v>433</v>
      </c>
      <c r="I3410" t="s">
        <v>434</v>
      </c>
      <c r="J3410" t="s">
        <v>442</v>
      </c>
      <c r="K3410" t="s">
        <v>443</v>
      </c>
    </row>
    <row r="3411" spans="1:11">
      <c r="A3411" t="s">
        <v>500</v>
      </c>
      <c r="B3411" s="2">
        <v>1847099.7864000001</v>
      </c>
      <c r="C3411" t="s">
        <v>456</v>
      </c>
      <c r="D3411" t="s">
        <v>451</v>
      </c>
      <c r="E3411" t="s">
        <v>431</v>
      </c>
      <c r="F3411" t="s">
        <v>381</v>
      </c>
      <c r="G3411" t="s">
        <v>432</v>
      </c>
      <c r="H3411" t="s">
        <v>433</v>
      </c>
      <c r="I3411" t="s">
        <v>434</v>
      </c>
      <c r="J3411" t="s">
        <v>442</v>
      </c>
      <c r="K3411" t="s">
        <v>444</v>
      </c>
    </row>
    <row r="3412" spans="1:11">
      <c r="A3412" t="s">
        <v>500</v>
      </c>
      <c r="B3412" s="2">
        <v>0</v>
      </c>
      <c r="C3412" t="s">
        <v>457</v>
      </c>
      <c r="D3412" t="s">
        <v>439</v>
      </c>
      <c r="E3412" t="s">
        <v>431</v>
      </c>
      <c r="F3412" t="s">
        <v>439</v>
      </c>
      <c r="G3412" t="s">
        <v>432</v>
      </c>
      <c r="H3412" t="s">
        <v>433</v>
      </c>
      <c r="I3412" t="s">
        <v>434</v>
      </c>
      <c r="J3412" t="s">
        <v>435</v>
      </c>
    </row>
    <row r="3413" spans="1:11">
      <c r="A3413" t="s">
        <v>500</v>
      </c>
      <c r="B3413" s="2">
        <v>0</v>
      </c>
      <c r="C3413" t="s">
        <v>452</v>
      </c>
      <c r="D3413" t="s">
        <v>458</v>
      </c>
      <c r="E3413" t="s">
        <v>431</v>
      </c>
      <c r="F3413" t="s">
        <v>458</v>
      </c>
      <c r="G3413" t="s">
        <v>432</v>
      </c>
      <c r="H3413" t="s">
        <v>433</v>
      </c>
      <c r="I3413" t="s">
        <v>434</v>
      </c>
      <c r="J3413" t="s">
        <v>435</v>
      </c>
    </row>
    <row r="3414" spans="1:11">
      <c r="A3414" t="s">
        <v>500</v>
      </c>
      <c r="B3414" s="2">
        <v>201.27180000000001</v>
      </c>
      <c r="C3414" t="s">
        <v>448</v>
      </c>
      <c r="D3414" t="s">
        <v>440</v>
      </c>
      <c r="E3414" t="s">
        <v>431</v>
      </c>
      <c r="F3414" t="s">
        <v>441</v>
      </c>
      <c r="G3414" t="s">
        <v>432</v>
      </c>
      <c r="H3414" t="s">
        <v>433</v>
      </c>
      <c r="I3414" t="s">
        <v>434</v>
      </c>
      <c r="J3414" t="s">
        <v>435</v>
      </c>
    </row>
    <row r="3415" spans="1:11">
      <c r="A3415" t="s">
        <v>500</v>
      </c>
      <c r="B3415" s="2">
        <v>1251644.1769000001</v>
      </c>
      <c r="C3415" t="s">
        <v>448</v>
      </c>
      <c r="D3415" t="s">
        <v>440</v>
      </c>
      <c r="E3415" t="s">
        <v>431</v>
      </c>
      <c r="F3415" t="s">
        <v>441</v>
      </c>
      <c r="G3415" t="s">
        <v>432</v>
      </c>
      <c r="H3415" t="s">
        <v>433</v>
      </c>
      <c r="I3415" t="s">
        <v>434</v>
      </c>
      <c r="J3415" t="s">
        <v>442</v>
      </c>
      <c r="K3415" t="s">
        <v>443</v>
      </c>
    </row>
    <row r="3416" spans="1:11">
      <c r="A3416" t="s">
        <v>500</v>
      </c>
      <c r="B3416" s="2">
        <v>2631165.1482000002</v>
      </c>
      <c r="C3416" t="s">
        <v>448</v>
      </c>
      <c r="D3416" t="s">
        <v>440</v>
      </c>
      <c r="E3416" t="s">
        <v>431</v>
      </c>
      <c r="F3416" t="s">
        <v>441</v>
      </c>
      <c r="G3416" t="s">
        <v>432</v>
      </c>
      <c r="H3416" t="s">
        <v>433</v>
      </c>
      <c r="I3416" t="s">
        <v>434</v>
      </c>
      <c r="J3416" t="s">
        <v>442</v>
      </c>
      <c r="K3416" t="s">
        <v>444</v>
      </c>
    </row>
    <row r="3417" spans="1:11">
      <c r="A3417" t="s">
        <v>500</v>
      </c>
      <c r="B3417" s="2">
        <v>4385275.2470000004</v>
      </c>
      <c r="C3417" t="s">
        <v>448</v>
      </c>
      <c r="D3417" t="s">
        <v>440</v>
      </c>
      <c r="E3417" t="s">
        <v>431</v>
      </c>
      <c r="F3417" t="s">
        <v>441</v>
      </c>
      <c r="G3417" t="s">
        <v>432</v>
      </c>
      <c r="H3417" t="s">
        <v>433</v>
      </c>
      <c r="I3417" t="s">
        <v>434</v>
      </c>
      <c r="J3417" t="s">
        <v>442</v>
      </c>
      <c r="K3417" t="s">
        <v>584</v>
      </c>
    </row>
    <row r="3418" spans="1:11">
      <c r="A3418" t="s">
        <v>500</v>
      </c>
      <c r="B3418" s="2">
        <v>3.8300000000000001E-2</v>
      </c>
      <c r="C3418" t="s">
        <v>436</v>
      </c>
      <c r="D3418" t="s">
        <v>459</v>
      </c>
      <c r="E3418" t="s">
        <v>431</v>
      </c>
      <c r="F3418" t="s">
        <v>460</v>
      </c>
      <c r="G3418" t="s">
        <v>432</v>
      </c>
      <c r="H3418" t="s">
        <v>433</v>
      </c>
      <c r="I3418" t="s">
        <v>434</v>
      </c>
      <c r="J3418" t="s">
        <v>435</v>
      </c>
    </row>
    <row r="3419" spans="1:11">
      <c r="A3419" t="s">
        <v>500</v>
      </c>
      <c r="B3419" s="2">
        <v>107.66549999999999</v>
      </c>
      <c r="C3419" t="s">
        <v>461</v>
      </c>
      <c r="D3419" t="s">
        <v>451</v>
      </c>
      <c r="E3419" t="s">
        <v>431</v>
      </c>
      <c r="F3419" t="s">
        <v>381</v>
      </c>
      <c r="G3419" t="s">
        <v>432</v>
      </c>
      <c r="H3419" t="s">
        <v>433</v>
      </c>
      <c r="I3419" t="s">
        <v>434</v>
      </c>
      <c r="J3419" t="s">
        <v>435</v>
      </c>
    </row>
    <row r="3420" spans="1:11">
      <c r="A3420" t="s">
        <v>500</v>
      </c>
      <c r="B3420" s="2">
        <v>667870.84950000001</v>
      </c>
      <c r="C3420" t="s">
        <v>461</v>
      </c>
      <c r="D3420" t="s">
        <v>451</v>
      </c>
      <c r="E3420" t="s">
        <v>431</v>
      </c>
      <c r="F3420" t="s">
        <v>381</v>
      </c>
      <c r="G3420" t="s">
        <v>432</v>
      </c>
      <c r="H3420" t="s">
        <v>433</v>
      </c>
      <c r="I3420" t="s">
        <v>434</v>
      </c>
      <c r="J3420" t="s">
        <v>442</v>
      </c>
      <c r="K3420" t="s">
        <v>443</v>
      </c>
    </row>
    <row r="3421" spans="1:11">
      <c r="A3421" t="s">
        <v>500</v>
      </c>
      <c r="B3421" s="2">
        <v>1404557.4756</v>
      </c>
      <c r="C3421" t="s">
        <v>461</v>
      </c>
      <c r="D3421" t="s">
        <v>451</v>
      </c>
      <c r="E3421" t="s">
        <v>431</v>
      </c>
      <c r="F3421" t="s">
        <v>381</v>
      </c>
      <c r="G3421" t="s">
        <v>432</v>
      </c>
      <c r="H3421" t="s">
        <v>433</v>
      </c>
      <c r="I3421" t="s">
        <v>434</v>
      </c>
      <c r="J3421" t="s">
        <v>442</v>
      </c>
      <c r="K3421" t="s">
        <v>444</v>
      </c>
    </row>
    <row r="3422" spans="1:11">
      <c r="A3422" t="s">
        <v>500</v>
      </c>
      <c r="B3422" s="2">
        <v>104.4696</v>
      </c>
      <c r="C3422" t="s">
        <v>462</v>
      </c>
      <c r="D3422" t="s">
        <v>451</v>
      </c>
      <c r="E3422" t="s">
        <v>431</v>
      </c>
      <c r="F3422" t="s">
        <v>381</v>
      </c>
      <c r="G3422" t="s">
        <v>432</v>
      </c>
      <c r="H3422" t="s">
        <v>433</v>
      </c>
      <c r="I3422" t="s">
        <v>434</v>
      </c>
      <c r="J3422" t="s">
        <v>435</v>
      </c>
    </row>
    <row r="3423" spans="1:11">
      <c r="A3423" t="s">
        <v>500</v>
      </c>
      <c r="B3423" s="2">
        <v>648350.68259999994</v>
      </c>
      <c r="C3423" t="s">
        <v>462</v>
      </c>
      <c r="D3423" t="s">
        <v>451</v>
      </c>
      <c r="E3423" t="s">
        <v>431</v>
      </c>
      <c r="F3423" t="s">
        <v>381</v>
      </c>
      <c r="G3423" t="s">
        <v>432</v>
      </c>
      <c r="H3423" t="s">
        <v>433</v>
      </c>
      <c r="I3423" t="s">
        <v>434</v>
      </c>
      <c r="J3423" t="s">
        <v>442</v>
      </c>
      <c r="K3423" t="s">
        <v>443</v>
      </c>
    </row>
    <row r="3424" spans="1:11">
      <c r="A3424" t="s">
        <v>500</v>
      </c>
      <c r="B3424" s="2">
        <v>1362940.0112000001</v>
      </c>
      <c r="C3424" t="s">
        <v>462</v>
      </c>
      <c r="D3424" t="s">
        <v>451</v>
      </c>
      <c r="E3424" t="s">
        <v>431</v>
      </c>
      <c r="F3424" t="s">
        <v>381</v>
      </c>
      <c r="G3424" t="s">
        <v>432</v>
      </c>
      <c r="H3424" t="s">
        <v>433</v>
      </c>
      <c r="I3424" t="s">
        <v>434</v>
      </c>
      <c r="J3424" t="s">
        <v>442</v>
      </c>
      <c r="K3424" t="s">
        <v>444</v>
      </c>
    </row>
    <row r="3425" spans="1:11">
      <c r="A3425" t="s">
        <v>500</v>
      </c>
      <c r="B3425" s="2">
        <v>113.7345</v>
      </c>
      <c r="C3425" t="s">
        <v>463</v>
      </c>
      <c r="D3425" t="s">
        <v>447</v>
      </c>
      <c r="E3425" t="s">
        <v>431</v>
      </c>
      <c r="F3425" t="s">
        <v>12</v>
      </c>
      <c r="G3425" t="s">
        <v>432</v>
      </c>
      <c r="H3425" t="s">
        <v>433</v>
      </c>
      <c r="I3425" t="s">
        <v>434</v>
      </c>
      <c r="J3425" t="s">
        <v>435</v>
      </c>
    </row>
    <row r="3426" spans="1:11">
      <c r="A3426" t="s">
        <v>500</v>
      </c>
      <c r="B3426" s="2">
        <v>704696.12890000001</v>
      </c>
      <c r="C3426" t="s">
        <v>463</v>
      </c>
      <c r="D3426" t="s">
        <v>447</v>
      </c>
      <c r="E3426" t="s">
        <v>431</v>
      </c>
      <c r="F3426" t="s">
        <v>12</v>
      </c>
      <c r="G3426" t="s">
        <v>432</v>
      </c>
      <c r="H3426" t="s">
        <v>433</v>
      </c>
      <c r="I3426" t="s">
        <v>434</v>
      </c>
      <c r="J3426" t="s">
        <v>442</v>
      </c>
      <c r="K3426" t="s">
        <v>443</v>
      </c>
    </row>
    <row r="3427" spans="1:11">
      <c r="A3427" t="s">
        <v>500</v>
      </c>
      <c r="B3427" s="2">
        <v>1484086.4480000001</v>
      </c>
      <c r="C3427" t="s">
        <v>463</v>
      </c>
      <c r="D3427" t="s">
        <v>447</v>
      </c>
      <c r="E3427" t="s">
        <v>431</v>
      </c>
      <c r="F3427" t="s">
        <v>12</v>
      </c>
      <c r="G3427" t="s">
        <v>432</v>
      </c>
      <c r="H3427" t="s">
        <v>433</v>
      </c>
      <c r="I3427" t="s">
        <v>434</v>
      </c>
      <c r="J3427" t="s">
        <v>442</v>
      </c>
      <c r="K3427" t="s">
        <v>444</v>
      </c>
    </row>
    <row r="3428" spans="1:11">
      <c r="A3428" t="s">
        <v>500</v>
      </c>
      <c r="B3428" s="2">
        <v>2537887.9295000001</v>
      </c>
      <c r="C3428" t="s">
        <v>463</v>
      </c>
      <c r="D3428" t="s">
        <v>447</v>
      </c>
      <c r="E3428" t="s">
        <v>431</v>
      </c>
      <c r="F3428" t="s">
        <v>12</v>
      </c>
      <c r="G3428" t="s">
        <v>432</v>
      </c>
      <c r="H3428" t="s">
        <v>433</v>
      </c>
      <c r="I3428" t="s">
        <v>434</v>
      </c>
      <c r="J3428" t="s">
        <v>442</v>
      </c>
      <c r="K3428" t="s">
        <v>584</v>
      </c>
    </row>
    <row r="3429" spans="1:11">
      <c r="A3429" t="s">
        <v>500</v>
      </c>
      <c r="B3429" s="2">
        <v>97.973600000000005</v>
      </c>
      <c r="C3429" t="s">
        <v>464</v>
      </c>
      <c r="D3429" t="s">
        <v>447</v>
      </c>
      <c r="E3429" t="s">
        <v>431</v>
      </c>
      <c r="F3429" t="s">
        <v>12</v>
      </c>
      <c r="G3429" t="s">
        <v>432</v>
      </c>
      <c r="H3429" t="s">
        <v>433</v>
      </c>
      <c r="I3429" t="s">
        <v>434</v>
      </c>
      <c r="J3429" t="s">
        <v>435</v>
      </c>
    </row>
    <row r="3430" spans="1:11">
      <c r="A3430" t="s">
        <v>500</v>
      </c>
      <c r="B3430" s="2">
        <v>607308.28040000005</v>
      </c>
      <c r="C3430" t="s">
        <v>464</v>
      </c>
      <c r="D3430" t="s">
        <v>447</v>
      </c>
      <c r="E3430" t="s">
        <v>431</v>
      </c>
      <c r="F3430" t="s">
        <v>12</v>
      </c>
      <c r="G3430" t="s">
        <v>432</v>
      </c>
      <c r="H3430" t="s">
        <v>433</v>
      </c>
      <c r="I3430" t="s">
        <v>434</v>
      </c>
      <c r="J3430" t="s">
        <v>442</v>
      </c>
      <c r="K3430" t="s">
        <v>443</v>
      </c>
    </row>
    <row r="3431" spans="1:11">
      <c r="A3431" t="s">
        <v>500</v>
      </c>
      <c r="B3431" s="2">
        <v>1278980.93</v>
      </c>
      <c r="C3431" t="s">
        <v>464</v>
      </c>
      <c r="D3431" t="s">
        <v>447</v>
      </c>
      <c r="E3431" t="s">
        <v>431</v>
      </c>
      <c r="F3431" t="s">
        <v>12</v>
      </c>
      <c r="G3431" t="s">
        <v>432</v>
      </c>
      <c r="H3431" t="s">
        <v>433</v>
      </c>
      <c r="I3431" t="s">
        <v>434</v>
      </c>
      <c r="J3431" t="s">
        <v>442</v>
      </c>
      <c r="K3431" t="s">
        <v>444</v>
      </c>
    </row>
    <row r="3432" spans="1:11">
      <c r="A3432" t="s">
        <v>500</v>
      </c>
      <c r="B3432" s="2">
        <v>2131638.4331</v>
      </c>
      <c r="C3432" t="s">
        <v>464</v>
      </c>
      <c r="D3432" t="s">
        <v>447</v>
      </c>
      <c r="E3432" t="s">
        <v>431</v>
      </c>
      <c r="F3432" t="s">
        <v>12</v>
      </c>
      <c r="G3432" t="s">
        <v>432</v>
      </c>
      <c r="H3432" t="s">
        <v>433</v>
      </c>
      <c r="I3432" t="s">
        <v>434</v>
      </c>
      <c r="J3432" t="s">
        <v>442</v>
      </c>
      <c r="K3432" t="s">
        <v>584</v>
      </c>
    </row>
    <row r="3433" spans="1:11">
      <c r="A3433" t="s">
        <v>500</v>
      </c>
      <c r="B3433" s="2">
        <v>110.7101</v>
      </c>
      <c r="C3433" t="s">
        <v>465</v>
      </c>
      <c r="D3433" t="s">
        <v>447</v>
      </c>
      <c r="E3433" t="s">
        <v>431</v>
      </c>
      <c r="F3433" t="s">
        <v>12</v>
      </c>
      <c r="G3433" t="s">
        <v>432</v>
      </c>
      <c r="H3433" t="s">
        <v>433</v>
      </c>
      <c r="I3433" t="s">
        <v>434</v>
      </c>
      <c r="J3433" t="s">
        <v>435</v>
      </c>
    </row>
    <row r="3434" spans="1:11">
      <c r="A3434" t="s">
        <v>500</v>
      </c>
      <c r="B3434" s="2">
        <v>686251.54130000004</v>
      </c>
      <c r="C3434" t="s">
        <v>465</v>
      </c>
      <c r="D3434" t="s">
        <v>447</v>
      </c>
      <c r="E3434" t="s">
        <v>431</v>
      </c>
      <c r="F3434" t="s">
        <v>12</v>
      </c>
      <c r="G3434" t="s">
        <v>432</v>
      </c>
      <c r="H3434" t="s">
        <v>433</v>
      </c>
      <c r="I3434" t="s">
        <v>434</v>
      </c>
      <c r="J3434" t="s">
        <v>442</v>
      </c>
      <c r="K3434" t="s">
        <v>443</v>
      </c>
    </row>
    <row r="3435" spans="1:11">
      <c r="A3435" t="s">
        <v>500</v>
      </c>
      <c r="B3435" s="2">
        <v>1445248.4509000001</v>
      </c>
      <c r="C3435" t="s">
        <v>465</v>
      </c>
      <c r="D3435" t="s">
        <v>447</v>
      </c>
      <c r="E3435" t="s">
        <v>431</v>
      </c>
      <c r="F3435" t="s">
        <v>12</v>
      </c>
      <c r="G3435" t="s">
        <v>432</v>
      </c>
      <c r="H3435" t="s">
        <v>433</v>
      </c>
      <c r="I3435" t="s">
        <v>434</v>
      </c>
      <c r="J3435" t="s">
        <v>442</v>
      </c>
      <c r="K3435" t="s">
        <v>444</v>
      </c>
    </row>
    <row r="3436" spans="1:11">
      <c r="A3436" t="s">
        <v>500</v>
      </c>
      <c r="B3436" s="2">
        <v>2408743.8684</v>
      </c>
      <c r="C3436" t="s">
        <v>465</v>
      </c>
      <c r="D3436" t="s">
        <v>447</v>
      </c>
      <c r="E3436" t="s">
        <v>431</v>
      </c>
      <c r="F3436" t="s">
        <v>12</v>
      </c>
      <c r="G3436" t="s">
        <v>432</v>
      </c>
      <c r="H3436" t="s">
        <v>433</v>
      </c>
      <c r="I3436" t="s">
        <v>434</v>
      </c>
      <c r="J3436" t="s">
        <v>442</v>
      </c>
      <c r="K3436" t="s">
        <v>584</v>
      </c>
    </row>
    <row r="3437" spans="1:11">
      <c r="A3437" t="s">
        <v>500</v>
      </c>
      <c r="B3437" s="2">
        <v>98.186499999999995</v>
      </c>
      <c r="C3437" t="s">
        <v>466</v>
      </c>
      <c r="D3437" t="s">
        <v>451</v>
      </c>
      <c r="E3437" t="s">
        <v>431</v>
      </c>
      <c r="F3437" t="s">
        <v>381</v>
      </c>
      <c r="G3437" t="s">
        <v>432</v>
      </c>
      <c r="H3437" t="s">
        <v>433</v>
      </c>
      <c r="I3437" t="s">
        <v>434</v>
      </c>
      <c r="J3437" t="s">
        <v>435</v>
      </c>
    </row>
    <row r="3438" spans="1:11">
      <c r="A3438" t="s">
        <v>500</v>
      </c>
      <c r="B3438" s="2">
        <v>610098.397</v>
      </c>
      <c r="C3438" t="s">
        <v>466</v>
      </c>
      <c r="D3438" t="s">
        <v>451</v>
      </c>
      <c r="E3438" t="s">
        <v>431</v>
      </c>
      <c r="F3438" t="s">
        <v>381</v>
      </c>
      <c r="G3438" t="s">
        <v>432</v>
      </c>
      <c r="H3438" t="s">
        <v>433</v>
      </c>
      <c r="I3438" t="s">
        <v>434</v>
      </c>
      <c r="J3438" t="s">
        <v>442</v>
      </c>
      <c r="K3438" t="s">
        <v>443</v>
      </c>
    </row>
    <row r="3439" spans="1:11">
      <c r="A3439" t="s">
        <v>500</v>
      </c>
      <c r="B3439" s="2">
        <v>1281771.0466</v>
      </c>
      <c r="C3439" t="s">
        <v>466</v>
      </c>
      <c r="D3439" t="s">
        <v>451</v>
      </c>
      <c r="E3439" t="s">
        <v>431</v>
      </c>
      <c r="F3439" t="s">
        <v>381</v>
      </c>
      <c r="G3439" t="s">
        <v>432</v>
      </c>
      <c r="H3439" t="s">
        <v>433</v>
      </c>
      <c r="I3439" t="s">
        <v>434</v>
      </c>
      <c r="J3439" t="s">
        <v>442</v>
      </c>
      <c r="K3439" t="s">
        <v>444</v>
      </c>
    </row>
    <row r="3440" spans="1:11">
      <c r="A3440" t="s">
        <v>500</v>
      </c>
      <c r="B3440" s="2">
        <v>0</v>
      </c>
      <c r="C3440" t="s">
        <v>464</v>
      </c>
      <c r="D3440" t="s">
        <v>430</v>
      </c>
      <c r="E3440" t="s">
        <v>431</v>
      </c>
      <c r="F3440" t="s">
        <v>430</v>
      </c>
      <c r="G3440" t="s">
        <v>432</v>
      </c>
      <c r="H3440" t="s">
        <v>433</v>
      </c>
      <c r="I3440" t="s">
        <v>434</v>
      </c>
      <c r="J3440" t="s">
        <v>435</v>
      </c>
    </row>
    <row r="3441" spans="1:11">
      <c r="A3441" t="s">
        <v>500</v>
      </c>
      <c r="B3441" s="2">
        <v>0</v>
      </c>
      <c r="C3441" t="s">
        <v>436</v>
      </c>
      <c r="D3441" t="s">
        <v>467</v>
      </c>
      <c r="E3441" t="s">
        <v>431</v>
      </c>
      <c r="F3441" t="s">
        <v>468</v>
      </c>
      <c r="G3441" t="s">
        <v>432</v>
      </c>
      <c r="H3441" t="s">
        <v>433</v>
      </c>
      <c r="I3441" t="s">
        <v>434</v>
      </c>
      <c r="J3441" t="s">
        <v>435</v>
      </c>
    </row>
    <row r="3442" spans="1:11">
      <c r="A3442" t="s">
        <v>500</v>
      </c>
      <c r="B3442" s="2">
        <v>118.6332</v>
      </c>
      <c r="C3442" t="s">
        <v>511</v>
      </c>
      <c r="D3442" t="s">
        <v>447</v>
      </c>
      <c r="E3442" t="s">
        <v>431</v>
      </c>
      <c r="F3442" t="s">
        <v>12</v>
      </c>
      <c r="G3442" t="s">
        <v>432</v>
      </c>
      <c r="H3442" t="s">
        <v>433</v>
      </c>
      <c r="I3442" t="s">
        <v>434</v>
      </c>
      <c r="J3442" t="s">
        <v>435</v>
      </c>
    </row>
    <row r="3443" spans="1:11">
      <c r="A3443" t="s">
        <v>500</v>
      </c>
      <c r="B3443" s="2">
        <v>735472.60589999997</v>
      </c>
      <c r="C3443" t="s">
        <v>511</v>
      </c>
      <c r="D3443" t="s">
        <v>447</v>
      </c>
      <c r="E3443" t="s">
        <v>431</v>
      </c>
      <c r="F3443" t="s">
        <v>12</v>
      </c>
      <c r="G3443" t="s">
        <v>432</v>
      </c>
      <c r="H3443" t="s">
        <v>433</v>
      </c>
      <c r="I3443" t="s">
        <v>434</v>
      </c>
      <c r="J3443" t="s">
        <v>442</v>
      </c>
      <c r="K3443" t="s">
        <v>443</v>
      </c>
    </row>
    <row r="3444" spans="1:11">
      <c r="A3444" t="s">
        <v>500</v>
      </c>
      <c r="B3444" s="2">
        <v>1548898.0878000001</v>
      </c>
      <c r="C3444" t="s">
        <v>511</v>
      </c>
      <c r="D3444" t="s">
        <v>447</v>
      </c>
      <c r="E3444" t="s">
        <v>431</v>
      </c>
      <c r="F3444" t="s">
        <v>12</v>
      </c>
      <c r="G3444" t="s">
        <v>432</v>
      </c>
      <c r="H3444" t="s">
        <v>433</v>
      </c>
      <c r="I3444" t="s">
        <v>434</v>
      </c>
      <c r="J3444" t="s">
        <v>442</v>
      </c>
      <c r="K3444" t="s">
        <v>444</v>
      </c>
    </row>
    <row r="3445" spans="1:11">
      <c r="A3445" t="s">
        <v>500</v>
      </c>
      <c r="B3445" s="2">
        <v>2581496.8130000001</v>
      </c>
      <c r="C3445" t="s">
        <v>511</v>
      </c>
      <c r="D3445" t="s">
        <v>447</v>
      </c>
      <c r="E3445" t="s">
        <v>431</v>
      </c>
      <c r="F3445" t="s">
        <v>12</v>
      </c>
      <c r="G3445" t="s">
        <v>432</v>
      </c>
      <c r="H3445" t="s">
        <v>433</v>
      </c>
      <c r="I3445" t="s">
        <v>434</v>
      </c>
      <c r="J3445" t="s">
        <v>442</v>
      </c>
      <c r="K3445" t="s">
        <v>584</v>
      </c>
    </row>
    <row r="3446" spans="1:11">
      <c r="A3446" t="s">
        <v>500</v>
      </c>
      <c r="B3446" s="2">
        <v>0</v>
      </c>
      <c r="C3446" t="s">
        <v>463</v>
      </c>
      <c r="D3446" t="s">
        <v>458</v>
      </c>
      <c r="E3446" t="s">
        <v>431</v>
      </c>
      <c r="F3446" t="s">
        <v>458</v>
      </c>
      <c r="G3446" t="s">
        <v>432</v>
      </c>
      <c r="H3446" t="s">
        <v>433</v>
      </c>
      <c r="I3446" t="s">
        <v>434</v>
      </c>
      <c r="J3446" t="s">
        <v>435</v>
      </c>
    </row>
    <row r="3447" spans="1:11">
      <c r="A3447" t="s">
        <v>500</v>
      </c>
      <c r="B3447" s="2">
        <v>193.17830000000001</v>
      </c>
      <c r="C3447" t="s">
        <v>453</v>
      </c>
      <c r="D3447" t="s">
        <v>469</v>
      </c>
      <c r="E3447" t="s">
        <v>431</v>
      </c>
      <c r="F3447" t="s">
        <v>382</v>
      </c>
      <c r="G3447" t="s">
        <v>432</v>
      </c>
      <c r="H3447" t="s">
        <v>433</v>
      </c>
      <c r="I3447" t="s">
        <v>434</v>
      </c>
      <c r="J3447" t="s">
        <v>435</v>
      </c>
    </row>
    <row r="3448" spans="1:11">
      <c r="A3448" t="s">
        <v>500</v>
      </c>
      <c r="B3448" s="2">
        <v>1260323.3563999999</v>
      </c>
      <c r="C3448" t="s">
        <v>453</v>
      </c>
      <c r="D3448" t="s">
        <v>469</v>
      </c>
      <c r="E3448" t="s">
        <v>431</v>
      </c>
      <c r="F3448" t="s">
        <v>382</v>
      </c>
      <c r="G3448" t="s">
        <v>432</v>
      </c>
      <c r="H3448" t="s">
        <v>433</v>
      </c>
      <c r="I3448" t="s">
        <v>434</v>
      </c>
      <c r="J3448" t="s">
        <v>442</v>
      </c>
      <c r="K3448" t="s">
        <v>443</v>
      </c>
    </row>
    <row r="3449" spans="1:11">
      <c r="A3449" t="s">
        <v>500</v>
      </c>
      <c r="B3449" s="2">
        <v>2734271.6708</v>
      </c>
      <c r="C3449" t="s">
        <v>453</v>
      </c>
      <c r="D3449" t="s">
        <v>469</v>
      </c>
      <c r="E3449" t="s">
        <v>431</v>
      </c>
      <c r="F3449" t="s">
        <v>382</v>
      </c>
      <c r="G3449" t="s">
        <v>432</v>
      </c>
      <c r="H3449" t="s">
        <v>433</v>
      </c>
      <c r="I3449" t="s">
        <v>434</v>
      </c>
      <c r="J3449" t="s">
        <v>442</v>
      </c>
      <c r="K3449" t="s">
        <v>444</v>
      </c>
    </row>
    <row r="3450" spans="1:11">
      <c r="A3450" t="s">
        <v>500</v>
      </c>
      <c r="B3450" s="2">
        <v>4557123.0011</v>
      </c>
      <c r="C3450" t="s">
        <v>453</v>
      </c>
      <c r="D3450" t="s">
        <v>469</v>
      </c>
      <c r="E3450" t="s">
        <v>431</v>
      </c>
      <c r="F3450" t="s">
        <v>382</v>
      </c>
      <c r="G3450" t="s">
        <v>432</v>
      </c>
      <c r="H3450" t="s">
        <v>433</v>
      </c>
      <c r="I3450" t="s">
        <v>434</v>
      </c>
      <c r="J3450" t="s">
        <v>442</v>
      </c>
      <c r="K3450" t="s">
        <v>584</v>
      </c>
    </row>
    <row r="3451" spans="1:11">
      <c r="A3451" t="s">
        <v>500</v>
      </c>
      <c r="B3451" s="2">
        <v>0</v>
      </c>
      <c r="C3451" t="s">
        <v>453</v>
      </c>
      <c r="D3451" t="s">
        <v>470</v>
      </c>
      <c r="E3451" t="s">
        <v>431</v>
      </c>
      <c r="F3451" t="s">
        <v>470</v>
      </c>
      <c r="G3451" t="s">
        <v>432</v>
      </c>
      <c r="H3451" t="s">
        <v>433</v>
      </c>
      <c r="I3451" t="s">
        <v>434</v>
      </c>
      <c r="J3451" t="s">
        <v>435</v>
      </c>
    </row>
    <row r="3452" spans="1:11">
      <c r="A3452" t="s">
        <v>500</v>
      </c>
      <c r="B3452" s="2">
        <v>116.7163</v>
      </c>
      <c r="C3452" t="s">
        <v>471</v>
      </c>
      <c r="D3452" t="s">
        <v>447</v>
      </c>
      <c r="E3452" t="s">
        <v>431</v>
      </c>
      <c r="F3452" t="s">
        <v>12</v>
      </c>
      <c r="G3452" t="s">
        <v>432</v>
      </c>
      <c r="H3452" t="s">
        <v>433</v>
      </c>
      <c r="I3452" t="s">
        <v>434</v>
      </c>
      <c r="J3452" t="s">
        <v>435</v>
      </c>
    </row>
    <row r="3453" spans="1:11">
      <c r="A3453" t="s">
        <v>500</v>
      </c>
      <c r="B3453" s="2">
        <v>724003.30980000005</v>
      </c>
      <c r="C3453" t="s">
        <v>471</v>
      </c>
      <c r="D3453" t="s">
        <v>447</v>
      </c>
      <c r="E3453" t="s">
        <v>431</v>
      </c>
      <c r="F3453" t="s">
        <v>12</v>
      </c>
      <c r="G3453" t="s">
        <v>432</v>
      </c>
      <c r="H3453" t="s">
        <v>433</v>
      </c>
      <c r="I3453" t="s">
        <v>434</v>
      </c>
      <c r="J3453" t="s">
        <v>442</v>
      </c>
      <c r="K3453" t="s">
        <v>443</v>
      </c>
    </row>
    <row r="3454" spans="1:11">
      <c r="A3454" t="s">
        <v>500</v>
      </c>
      <c r="B3454" s="2">
        <v>1522732.7577</v>
      </c>
      <c r="C3454" t="s">
        <v>471</v>
      </c>
      <c r="D3454" t="s">
        <v>447</v>
      </c>
      <c r="E3454" t="s">
        <v>431</v>
      </c>
      <c r="F3454" t="s">
        <v>12</v>
      </c>
      <c r="G3454" t="s">
        <v>432</v>
      </c>
      <c r="H3454" t="s">
        <v>433</v>
      </c>
      <c r="I3454" t="s">
        <v>434</v>
      </c>
      <c r="J3454" t="s">
        <v>442</v>
      </c>
      <c r="K3454" t="s">
        <v>444</v>
      </c>
    </row>
    <row r="3455" spans="1:11">
      <c r="A3455" t="s">
        <v>500</v>
      </c>
      <c r="B3455" s="2">
        <v>2537887.9295000001</v>
      </c>
      <c r="C3455" t="s">
        <v>471</v>
      </c>
      <c r="D3455" t="s">
        <v>447</v>
      </c>
      <c r="E3455" t="s">
        <v>431</v>
      </c>
      <c r="F3455" t="s">
        <v>12</v>
      </c>
      <c r="G3455" t="s">
        <v>432</v>
      </c>
      <c r="H3455" t="s">
        <v>433</v>
      </c>
      <c r="I3455" t="s">
        <v>434</v>
      </c>
      <c r="J3455" t="s">
        <v>442</v>
      </c>
      <c r="K3455" t="s">
        <v>584</v>
      </c>
    </row>
    <row r="3456" spans="1:11">
      <c r="A3456" t="s">
        <v>500</v>
      </c>
      <c r="B3456" s="2">
        <v>231.83529999999999</v>
      </c>
      <c r="C3456" t="s">
        <v>472</v>
      </c>
      <c r="D3456" t="s">
        <v>469</v>
      </c>
      <c r="E3456" t="s">
        <v>431</v>
      </c>
      <c r="F3456" t="s">
        <v>382</v>
      </c>
      <c r="G3456" t="s">
        <v>432</v>
      </c>
      <c r="H3456" t="s">
        <v>433</v>
      </c>
      <c r="I3456" t="s">
        <v>434</v>
      </c>
      <c r="J3456" t="s">
        <v>435</v>
      </c>
    </row>
    <row r="3457" spans="1:11">
      <c r="A3457" t="s">
        <v>500</v>
      </c>
      <c r="B3457" s="2">
        <v>1513499.8145999999</v>
      </c>
      <c r="C3457" t="s">
        <v>472</v>
      </c>
      <c r="D3457" t="s">
        <v>469</v>
      </c>
      <c r="E3457" t="s">
        <v>431</v>
      </c>
      <c r="F3457" t="s">
        <v>382</v>
      </c>
      <c r="G3457" t="s">
        <v>432</v>
      </c>
      <c r="H3457" t="s">
        <v>433</v>
      </c>
      <c r="I3457" t="s">
        <v>434</v>
      </c>
      <c r="J3457" t="s">
        <v>442</v>
      </c>
      <c r="K3457" t="s">
        <v>443</v>
      </c>
    </row>
    <row r="3458" spans="1:11">
      <c r="A3458" t="s">
        <v>500</v>
      </c>
      <c r="B3458" s="2">
        <v>3284478.4046</v>
      </c>
      <c r="C3458" t="s">
        <v>472</v>
      </c>
      <c r="D3458" t="s">
        <v>469</v>
      </c>
      <c r="E3458" t="s">
        <v>431</v>
      </c>
      <c r="F3458" t="s">
        <v>382</v>
      </c>
      <c r="G3458" t="s">
        <v>432</v>
      </c>
      <c r="H3458" t="s">
        <v>433</v>
      </c>
      <c r="I3458" t="s">
        <v>434</v>
      </c>
      <c r="J3458" t="s">
        <v>442</v>
      </c>
      <c r="K3458" t="s">
        <v>444</v>
      </c>
    </row>
    <row r="3459" spans="1:11">
      <c r="A3459" t="s">
        <v>500</v>
      </c>
      <c r="B3459" s="2">
        <v>5474134.2241000002</v>
      </c>
      <c r="C3459" t="s">
        <v>472</v>
      </c>
      <c r="D3459" t="s">
        <v>469</v>
      </c>
      <c r="E3459" t="s">
        <v>431</v>
      </c>
      <c r="F3459" t="s">
        <v>382</v>
      </c>
      <c r="G3459" t="s">
        <v>432</v>
      </c>
      <c r="H3459" t="s">
        <v>433</v>
      </c>
      <c r="I3459" t="s">
        <v>434</v>
      </c>
      <c r="J3459" t="s">
        <v>442</v>
      </c>
      <c r="K3459" t="s">
        <v>584</v>
      </c>
    </row>
    <row r="3460" spans="1:11">
      <c r="A3460" t="s">
        <v>500</v>
      </c>
      <c r="B3460" s="2">
        <v>0</v>
      </c>
      <c r="C3460" t="s">
        <v>436</v>
      </c>
      <c r="D3460" t="s">
        <v>473</v>
      </c>
      <c r="E3460" t="s">
        <v>431</v>
      </c>
      <c r="F3460" t="s">
        <v>474</v>
      </c>
      <c r="G3460" t="s">
        <v>432</v>
      </c>
      <c r="H3460" t="s">
        <v>433</v>
      </c>
      <c r="I3460" t="s">
        <v>434</v>
      </c>
      <c r="J3460" t="s">
        <v>435</v>
      </c>
    </row>
    <row r="3461" spans="1:11">
      <c r="A3461" t="s">
        <v>500</v>
      </c>
      <c r="B3461" s="2">
        <v>0</v>
      </c>
      <c r="C3461" t="s">
        <v>475</v>
      </c>
      <c r="D3461" t="s">
        <v>439</v>
      </c>
      <c r="E3461" t="s">
        <v>431</v>
      </c>
      <c r="F3461" t="s">
        <v>439</v>
      </c>
      <c r="G3461" t="s">
        <v>432</v>
      </c>
      <c r="H3461" t="s">
        <v>433</v>
      </c>
      <c r="I3461" t="s">
        <v>434</v>
      </c>
      <c r="J3461" t="s">
        <v>435</v>
      </c>
    </row>
    <row r="3462" spans="1:11">
      <c r="A3462" t="s">
        <v>500</v>
      </c>
      <c r="B3462" s="2">
        <v>0</v>
      </c>
      <c r="C3462" t="s">
        <v>476</v>
      </c>
      <c r="D3462" t="s">
        <v>439</v>
      </c>
      <c r="E3462" t="s">
        <v>431</v>
      </c>
      <c r="F3462" t="s">
        <v>439</v>
      </c>
      <c r="G3462" t="s">
        <v>432</v>
      </c>
      <c r="H3462" t="s">
        <v>433</v>
      </c>
      <c r="I3462" t="s">
        <v>434</v>
      </c>
      <c r="J3462" t="s">
        <v>435</v>
      </c>
    </row>
    <row r="3463" spans="1:11">
      <c r="A3463" t="s">
        <v>500</v>
      </c>
      <c r="B3463" s="2">
        <v>116.60980000000001</v>
      </c>
      <c r="C3463" t="s">
        <v>438</v>
      </c>
      <c r="D3463" t="s">
        <v>451</v>
      </c>
      <c r="E3463" t="s">
        <v>431</v>
      </c>
      <c r="F3463" t="s">
        <v>381</v>
      </c>
      <c r="G3463" t="s">
        <v>432</v>
      </c>
      <c r="H3463" t="s">
        <v>433</v>
      </c>
      <c r="I3463" t="s">
        <v>434</v>
      </c>
      <c r="J3463" t="s">
        <v>435</v>
      </c>
    </row>
    <row r="3464" spans="1:11">
      <c r="A3464" t="s">
        <v>500</v>
      </c>
      <c r="B3464" s="2">
        <v>723918.11540000001</v>
      </c>
      <c r="C3464" t="s">
        <v>438</v>
      </c>
      <c r="D3464" t="s">
        <v>451</v>
      </c>
      <c r="E3464" t="s">
        <v>431</v>
      </c>
      <c r="F3464" t="s">
        <v>381</v>
      </c>
      <c r="G3464" t="s">
        <v>432</v>
      </c>
      <c r="H3464" t="s">
        <v>433</v>
      </c>
      <c r="I3464" t="s">
        <v>434</v>
      </c>
      <c r="J3464" t="s">
        <v>442</v>
      </c>
      <c r="K3464" t="s">
        <v>443</v>
      </c>
    </row>
    <row r="3465" spans="1:11">
      <c r="A3465" t="s">
        <v>500</v>
      </c>
      <c r="B3465" s="2">
        <v>1522455.8759000001</v>
      </c>
      <c r="C3465" t="s">
        <v>438</v>
      </c>
      <c r="D3465" t="s">
        <v>451</v>
      </c>
      <c r="E3465" t="s">
        <v>431</v>
      </c>
      <c r="F3465" t="s">
        <v>381</v>
      </c>
      <c r="G3465" t="s">
        <v>432</v>
      </c>
      <c r="H3465" t="s">
        <v>433</v>
      </c>
      <c r="I3465" t="s">
        <v>434</v>
      </c>
      <c r="J3465" t="s">
        <v>442</v>
      </c>
      <c r="K3465" t="s">
        <v>444</v>
      </c>
    </row>
    <row r="3466" spans="1:11">
      <c r="A3466" t="s">
        <v>500</v>
      </c>
      <c r="B3466" s="2">
        <v>0</v>
      </c>
      <c r="C3466" t="s">
        <v>463</v>
      </c>
      <c r="D3466" t="s">
        <v>470</v>
      </c>
      <c r="E3466" t="s">
        <v>431</v>
      </c>
      <c r="F3466" t="s">
        <v>470</v>
      </c>
      <c r="G3466" t="s">
        <v>432</v>
      </c>
      <c r="H3466" t="s">
        <v>433</v>
      </c>
      <c r="I3466" t="s">
        <v>434</v>
      </c>
      <c r="J3466" t="s">
        <v>435</v>
      </c>
    </row>
    <row r="3467" spans="1:11">
      <c r="A3467" t="s">
        <v>500</v>
      </c>
      <c r="B3467" s="2">
        <v>0</v>
      </c>
      <c r="C3467" t="s">
        <v>466</v>
      </c>
      <c r="D3467" t="s">
        <v>439</v>
      </c>
      <c r="E3467" t="s">
        <v>431</v>
      </c>
      <c r="F3467" t="s">
        <v>439</v>
      </c>
      <c r="G3467" t="s">
        <v>432</v>
      </c>
      <c r="H3467" t="s">
        <v>433</v>
      </c>
      <c r="I3467" t="s">
        <v>434</v>
      </c>
      <c r="J3467" t="s">
        <v>435</v>
      </c>
    </row>
    <row r="3468" spans="1:11">
      <c r="A3468" t="s">
        <v>500</v>
      </c>
      <c r="B3468" s="2">
        <v>0</v>
      </c>
      <c r="C3468" t="s">
        <v>454</v>
      </c>
      <c r="D3468" t="s">
        <v>470</v>
      </c>
      <c r="E3468" t="s">
        <v>431</v>
      </c>
      <c r="F3468" t="s">
        <v>470</v>
      </c>
      <c r="G3468" t="s">
        <v>432</v>
      </c>
      <c r="H3468" t="s">
        <v>433</v>
      </c>
      <c r="I3468" t="s">
        <v>434</v>
      </c>
      <c r="J3468" t="s">
        <v>435</v>
      </c>
    </row>
    <row r="3469" spans="1:11">
      <c r="A3469" t="s">
        <v>500</v>
      </c>
      <c r="B3469" s="2">
        <v>97.973600000000005</v>
      </c>
      <c r="C3469" t="s">
        <v>453</v>
      </c>
      <c r="D3469" t="s">
        <v>447</v>
      </c>
      <c r="E3469" t="s">
        <v>431</v>
      </c>
      <c r="F3469" t="s">
        <v>12</v>
      </c>
      <c r="G3469" t="s">
        <v>432</v>
      </c>
      <c r="H3469" t="s">
        <v>433</v>
      </c>
      <c r="I3469" t="s">
        <v>434</v>
      </c>
      <c r="J3469" t="s">
        <v>435</v>
      </c>
    </row>
    <row r="3470" spans="1:11">
      <c r="A3470" t="s">
        <v>500</v>
      </c>
      <c r="B3470" s="2">
        <v>608234.76950000005</v>
      </c>
      <c r="C3470" t="s">
        <v>453</v>
      </c>
      <c r="D3470" t="s">
        <v>447</v>
      </c>
      <c r="E3470" t="s">
        <v>431</v>
      </c>
      <c r="F3470" t="s">
        <v>12</v>
      </c>
      <c r="G3470" t="s">
        <v>432</v>
      </c>
      <c r="H3470" t="s">
        <v>433</v>
      </c>
      <c r="I3470" t="s">
        <v>434</v>
      </c>
      <c r="J3470" t="s">
        <v>442</v>
      </c>
      <c r="K3470" t="s">
        <v>443</v>
      </c>
    </row>
    <row r="3471" spans="1:11">
      <c r="A3471" t="s">
        <v>500</v>
      </c>
      <c r="B3471" s="2">
        <v>1281771.0466</v>
      </c>
      <c r="C3471" t="s">
        <v>453</v>
      </c>
      <c r="D3471" t="s">
        <v>447</v>
      </c>
      <c r="E3471" t="s">
        <v>431</v>
      </c>
      <c r="F3471" t="s">
        <v>12</v>
      </c>
      <c r="G3471" t="s">
        <v>432</v>
      </c>
      <c r="H3471" t="s">
        <v>433</v>
      </c>
      <c r="I3471" t="s">
        <v>434</v>
      </c>
      <c r="J3471" t="s">
        <v>442</v>
      </c>
      <c r="K3471" t="s">
        <v>444</v>
      </c>
    </row>
    <row r="3472" spans="1:11">
      <c r="A3472" t="s">
        <v>500</v>
      </c>
      <c r="B3472" s="2">
        <v>2136281.5279000001</v>
      </c>
      <c r="C3472" t="s">
        <v>453</v>
      </c>
      <c r="D3472" t="s">
        <v>447</v>
      </c>
      <c r="E3472" t="s">
        <v>431</v>
      </c>
      <c r="F3472" t="s">
        <v>12</v>
      </c>
      <c r="G3472" t="s">
        <v>432</v>
      </c>
      <c r="H3472" t="s">
        <v>433</v>
      </c>
      <c r="I3472" t="s">
        <v>434</v>
      </c>
      <c r="J3472" t="s">
        <v>442</v>
      </c>
      <c r="K3472" t="s">
        <v>584</v>
      </c>
    </row>
    <row r="3473" spans="1:11">
      <c r="A3473" t="s">
        <v>500</v>
      </c>
      <c r="B3473" s="2">
        <v>0</v>
      </c>
      <c r="C3473" t="s">
        <v>449</v>
      </c>
      <c r="D3473" t="s">
        <v>430</v>
      </c>
      <c r="E3473" t="s">
        <v>431</v>
      </c>
      <c r="F3473" t="s">
        <v>430</v>
      </c>
      <c r="G3473" t="s">
        <v>432</v>
      </c>
      <c r="H3473" t="s">
        <v>433</v>
      </c>
      <c r="I3473" t="s">
        <v>434</v>
      </c>
      <c r="J3473" t="s">
        <v>435</v>
      </c>
    </row>
    <row r="3474" spans="1:11">
      <c r="A3474" t="s">
        <v>500</v>
      </c>
      <c r="B3474" s="2">
        <v>127.2591</v>
      </c>
      <c r="C3474" t="s">
        <v>448</v>
      </c>
      <c r="D3474" t="s">
        <v>451</v>
      </c>
      <c r="E3474" t="s">
        <v>431</v>
      </c>
      <c r="F3474" t="s">
        <v>381</v>
      </c>
      <c r="G3474" t="s">
        <v>432</v>
      </c>
      <c r="H3474" t="s">
        <v>433</v>
      </c>
      <c r="I3474" t="s">
        <v>434</v>
      </c>
      <c r="J3474" t="s">
        <v>435</v>
      </c>
    </row>
    <row r="3475" spans="1:11">
      <c r="A3475" t="s">
        <v>500</v>
      </c>
      <c r="B3475" s="2">
        <v>789773.38659999997</v>
      </c>
      <c r="C3475" t="s">
        <v>448</v>
      </c>
      <c r="D3475" t="s">
        <v>451</v>
      </c>
      <c r="E3475" t="s">
        <v>431</v>
      </c>
      <c r="F3475" t="s">
        <v>381</v>
      </c>
      <c r="G3475" t="s">
        <v>432</v>
      </c>
      <c r="H3475" t="s">
        <v>433</v>
      </c>
      <c r="I3475" t="s">
        <v>434</v>
      </c>
      <c r="J3475" t="s">
        <v>442</v>
      </c>
      <c r="K3475" t="s">
        <v>443</v>
      </c>
    </row>
    <row r="3476" spans="1:11">
      <c r="A3476" t="s">
        <v>500</v>
      </c>
      <c r="B3476" s="2">
        <v>1660992.6196000001</v>
      </c>
      <c r="C3476" t="s">
        <v>448</v>
      </c>
      <c r="D3476" t="s">
        <v>451</v>
      </c>
      <c r="E3476" t="s">
        <v>431</v>
      </c>
      <c r="F3476" t="s">
        <v>381</v>
      </c>
      <c r="G3476" t="s">
        <v>432</v>
      </c>
      <c r="H3476" t="s">
        <v>433</v>
      </c>
      <c r="I3476" t="s">
        <v>434</v>
      </c>
      <c r="J3476" t="s">
        <v>442</v>
      </c>
      <c r="K3476" t="s">
        <v>444</v>
      </c>
    </row>
    <row r="3477" spans="1:11">
      <c r="A3477" t="s">
        <v>500</v>
      </c>
      <c r="B3477" s="2">
        <v>0</v>
      </c>
      <c r="C3477" t="s">
        <v>465</v>
      </c>
      <c r="D3477" t="s">
        <v>458</v>
      </c>
      <c r="E3477" t="s">
        <v>431</v>
      </c>
      <c r="F3477" t="s">
        <v>458</v>
      </c>
      <c r="G3477" t="s">
        <v>432</v>
      </c>
      <c r="H3477" t="s">
        <v>433</v>
      </c>
      <c r="I3477" t="s">
        <v>434</v>
      </c>
      <c r="J3477" t="s">
        <v>435</v>
      </c>
    </row>
    <row r="3478" spans="1:11">
      <c r="A3478" t="s">
        <v>500</v>
      </c>
      <c r="B3478" s="2">
        <v>170.49529999999999</v>
      </c>
      <c r="C3478" t="s">
        <v>511</v>
      </c>
      <c r="D3478" t="s">
        <v>440</v>
      </c>
      <c r="E3478" t="s">
        <v>431</v>
      </c>
      <c r="F3478" t="s">
        <v>441</v>
      </c>
      <c r="G3478" t="s">
        <v>432</v>
      </c>
      <c r="H3478" t="s">
        <v>433</v>
      </c>
      <c r="I3478" t="s">
        <v>434</v>
      </c>
      <c r="J3478" t="s">
        <v>435</v>
      </c>
    </row>
    <row r="3479" spans="1:11">
      <c r="A3479" t="s">
        <v>500</v>
      </c>
      <c r="B3479" s="2">
        <v>1059967.4262000001</v>
      </c>
      <c r="C3479" t="s">
        <v>511</v>
      </c>
      <c r="D3479" t="s">
        <v>440</v>
      </c>
      <c r="E3479" t="s">
        <v>431</v>
      </c>
      <c r="F3479" t="s">
        <v>441</v>
      </c>
      <c r="G3479" t="s">
        <v>432</v>
      </c>
      <c r="H3479" t="s">
        <v>433</v>
      </c>
      <c r="I3479" t="s">
        <v>434</v>
      </c>
      <c r="J3479" t="s">
        <v>442</v>
      </c>
      <c r="K3479" t="s">
        <v>443</v>
      </c>
    </row>
    <row r="3480" spans="1:11">
      <c r="A3480" t="s">
        <v>500</v>
      </c>
      <c r="B3480" s="2">
        <v>2229867.5762999998</v>
      </c>
      <c r="C3480" t="s">
        <v>511</v>
      </c>
      <c r="D3480" t="s">
        <v>440</v>
      </c>
      <c r="E3480" t="s">
        <v>431</v>
      </c>
      <c r="F3480" t="s">
        <v>441</v>
      </c>
      <c r="G3480" t="s">
        <v>432</v>
      </c>
      <c r="H3480" t="s">
        <v>433</v>
      </c>
      <c r="I3480" t="s">
        <v>434</v>
      </c>
      <c r="J3480" t="s">
        <v>442</v>
      </c>
      <c r="K3480" t="s">
        <v>444</v>
      </c>
    </row>
    <row r="3481" spans="1:11">
      <c r="A3481" t="s">
        <v>500</v>
      </c>
      <c r="B3481" s="2">
        <v>3716445.9605</v>
      </c>
      <c r="C3481" t="s">
        <v>511</v>
      </c>
      <c r="D3481" t="s">
        <v>440</v>
      </c>
      <c r="E3481" t="s">
        <v>431</v>
      </c>
      <c r="F3481" t="s">
        <v>441</v>
      </c>
      <c r="G3481" t="s">
        <v>432</v>
      </c>
      <c r="H3481" t="s">
        <v>433</v>
      </c>
      <c r="I3481" t="s">
        <v>434</v>
      </c>
      <c r="J3481" t="s">
        <v>442</v>
      </c>
      <c r="K3481" t="s">
        <v>584</v>
      </c>
    </row>
    <row r="3482" spans="1:11">
      <c r="A3482" t="s">
        <v>500</v>
      </c>
      <c r="B3482" s="2">
        <v>89.028099999999995</v>
      </c>
      <c r="C3482" t="s">
        <v>477</v>
      </c>
      <c r="D3482" t="s">
        <v>451</v>
      </c>
      <c r="E3482" t="s">
        <v>431</v>
      </c>
      <c r="F3482" t="s">
        <v>381</v>
      </c>
      <c r="G3482" t="s">
        <v>432</v>
      </c>
      <c r="H3482" t="s">
        <v>433</v>
      </c>
      <c r="I3482" t="s">
        <v>434</v>
      </c>
      <c r="J3482" t="s">
        <v>435</v>
      </c>
    </row>
    <row r="3483" spans="1:11">
      <c r="A3483" t="s">
        <v>500</v>
      </c>
      <c r="B3483" s="2">
        <v>552262.04870000004</v>
      </c>
      <c r="C3483" t="s">
        <v>477</v>
      </c>
      <c r="D3483" t="s">
        <v>451</v>
      </c>
      <c r="E3483" t="s">
        <v>431</v>
      </c>
      <c r="F3483" t="s">
        <v>381</v>
      </c>
      <c r="G3483" t="s">
        <v>432</v>
      </c>
      <c r="H3483" t="s">
        <v>433</v>
      </c>
      <c r="I3483" t="s">
        <v>434</v>
      </c>
      <c r="J3483" t="s">
        <v>442</v>
      </c>
      <c r="K3483" t="s">
        <v>443</v>
      </c>
    </row>
    <row r="3484" spans="1:11">
      <c r="A3484" t="s">
        <v>500</v>
      </c>
      <c r="B3484" s="2">
        <v>1161433.9565999999</v>
      </c>
      <c r="C3484" t="s">
        <v>477</v>
      </c>
      <c r="D3484" t="s">
        <v>451</v>
      </c>
      <c r="E3484" t="s">
        <v>431</v>
      </c>
      <c r="F3484" t="s">
        <v>381</v>
      </c>
      <c r="G3484" t="s">
        <v>432</v>
      </c>
      <c r="H3484" t="s">
        <v>433</v>
      </c>
      <c r="I3484" t="s">
        <v>434</v>
      </c>
      <c r="J3484" t="s">
        <v>442</v>
      </c>
      <c r="K3484" t="s">
        <v>444</v>
      </c>
    </row>
    <row r="3485" spans="1:11">
      <c r="A3485" t="s">
        <v>500</v>
      </c>
      <c r="B3485" s="2">
        <v>0</v>
      </c>
      <c r="C3485" t="s">
        <v>448</v>
      </c>
      <c r="D3485" t="s">
        <v>430</v>
      </c>
      <c r="E3485" t="s">
        <v>431</v>
      </c>
      <c r="F3485" t="s">
        <v>430</v>
      </c>
      <c r="G3485" t="s">
        <v>432</v>
      </c>
      <c r="H3485" t="s">
        <v>433</v>
      </c>
      <c r="I3485" t="s">
        <v>434</v>
      </c>
      <c r="J3485" t="s">
        <v>435</v>
      </c>
    </row>
    <row r="3486" spans="1:11">
      <c r="A3486" t="s">
        <v>500</v>
      </c>
      <c r="B3486" s="2">
        <v>0</v>
      </c>
      <c r="C3486" t="s">
        <v>446</v>
      </c>
      <c r="D3486" t="s">
        <v>458</v>
      </c>
      <c r="E3486" t="s">
        <v>431</v>
      </c>
      <c r="F3486" t="s">
        <v>458</v>
      </c>
      <c r="G3486" t="s">
        <v>432</v>
      </c>
      <c r="H3486" t="s">
        <v>433</v>
      </c>
      <c r="I3486" t="s">
        <v>434</v>
      </c>
      <c r="J3486" t="s">
        <v>435</v>
      </c>
    </row>
    <row r="3487" spans="1:11">
      <c r="A3487" t="s">
        <v>500</v>
      </c>
      <c r="B3487" s="2">
        <v>0</v>
      </c>
      <c r="C3487" t="s">
        <v>445</v>
      </c>
      <c r="D3487" t="s">
        <v>458</v>
      </c>
      <c r="E3487" t="s">
        <v>431</v>
      </c>
      <c r="F3487" t="s">
        <v>458</v>
      </c>
      <c r="G3487" t="s">
        <v>432</v>
      </c>
      <c r="H3487" t="s">
        <v>433</v>
      </c>
      <c r="I3487" t="s">
        <v>434</v>
      </c>
      <c r="J3487" t="s">
        <v>435</v>
      </c>
    </row>
    <row r="3488" spans="1:11">
      <c r="A3488" t="s">
        <v>500</v>
      </c>
      <c r="B3488" s="2">
        <v>0.39929999999999999</v>
      </c>
      <c r="C3488" t="s">
        <v>436</v>
      </c>
      <c r="D3488" t="s">
        <v>478</v>
      </c>
      <c r="E3488" t="s">
        <v>431</v>
      </c>
      <c r="F3488" t="s">
        <v>478</v>
      </c>
      <c r="G3488" t="s">
        <v>432</v>
      </c>
      <c r="H3488" t="s">
        <v>433</v>
      </c>
      <c r="I3488" t="s">
        <v>434</v>
      </c>
      <c r="J3488" t="s">
        <v>435</v>
      </c>
    </row>
    <row r="3489" spans="1:11">
      <c r="A3489" t="s">
        <v>500</v>
      </c>
      <c r="B3489" s="2">
        <v>100.55070000000001</v>
      </c>
      <c r="C3489" t="s">
        <v>465</v>
      </c>
      <c r="D3489" t="s">
        <v>451</v>
      </c>
      <c r="E3489" t="s">
        <v>431</v>
      </c>
      <c r="F3489" t="s">
        <v>381</v>
      </c>
      <c r="G3489" t="s">
        <v>432</v>
      </c>
      <c r="H3489" t="s">
        <v>433</v>
      </c>
      <c r="I3489" t="s">
        <v>434</v>
      </c>
      <c r="J3489" t="s">
        <v>435</v>
      </c>
    </row>
    <row r="3490" spans="1:11">
      <c r="A3490" t="s">
        <v>500</v>
      </c>
      <c r="B3490" s="2">
        <v>623740.15029999998</v>
      </c>
      <c r="C3490" t="s">
        <v>465</v>
      </c>
      <c r="D3490" t="s">
        <v>451</v>
      </c>
      <c r="E3490" t="s">
        <v>431</v>
      </c>
      <c r="F3490" t="s">
        <v>381</v>
      </c>
      <c r="G3490" t="s">
        <v>432</v>
      </c>
      <c r="H3490" t="s">
        <v>433</v>
      </c>
      <c r="I3490" t="s">
        <v>434</v>
      </c>
      <c r="J3490" t="s">
        <v>442</v>
      </c>
      <c r="K3490" t="s">
        <v>443</v>
      </c>
    </row>
    <row r="3491" spans="1:11">
      <c r="A3491" t="s">
        <v>500</v>
      </c>
      <c r="B3491" s="2">
        <v>1311748.8260999999</v>
      </c>
      <c r="C3491" t="s">
        <v>465</v>
      </c>
      <c r="D3491" t="s">
        <v>451</v>
      </c>
      <c r="E3491" t="s">
        <v>431</v>
      </c>
      <c r="F3491" t="s">
        <v>381</v>
      </c>
      <c r="G3491" t="s">
        <v>432</v>
      </c>
      <c r="H3491" t="s">
        <v>433</v>
      </c>
      <c r="I3491" t="s">
        <v>434</v>
      </c>
      <c r="J3491" t="s">
        <v>442</v>
      </c>
      <c r="K3491" t="s">
        <v>444</v>
      </c>
    </row>
    <row r="3492" spans="1:11">
      <c r="A3492" t="s">
        <v>500</v>
      </c>
      <c r="B3492" s="2">
        <v>107.98390000000001</v>
      </c>
      <c r="C3492" t="s">
        <v>479</v>
      </c>
      <c r="D3492" t="s">
        <v>447</v>
      </c>
      <c r="E3492" t="s">
        <v>431</v>
      </c>
      <c r="F3492" t="s">
        <v>12</v>
      </c>
      <c r="G3492" t="s">
        <v>432</v>
      </c>
      <c r="H3492" t="s">
        <v>433</v>
      </c>
      <c r="I3492" t="s">
        <v>434</v>
      </c>
      <c r="J3492" t="s">
        <v>435</v>
      </c>
    </row>
    <row r="3493" spans="1:11">
      <c r="A3493" t="s">
        <v>500</v>
      </c>
      <c r="B3493" s="2">
        <v>670384.08429999999</v>
      </c>
      <c r="C3493" t="s">
        <v>479</v>
      </c>
      <c r="D3493" t="s">
        <v>447</v>
      </c>
      <c r="E3493" t="s">
        <v>431</v>
      </c>
      <c r="F3493" t="s">
        <v>12</v>
      </c>
      <c r="G3493" t="s">
        <v>432</v>
      </c>
      <c r="H3493" t="s">
        <v>433</v>
      </c>
      <c r="I3493" t="s">
        <v>434</v>
      </c>
      <c r="J3493" t="s">
        <v>442</v>
      </c>
      <c r="K3493" t="s">
        <v>443</v>
      </c>
    </row>
    <row r="3494" spans="1:11">
      <c r="A3494" t="s">
        <v>500</v>
      </c>
      <c r="B3494" s="2">
        <v>1412736.138</v>
      </c>
      <c r="C3494" t="s">
        <v>479</v>
      </c>
      <c r="D3494" t="s">
        <v>447</v>
      </c>
      <c r="E3494" t="s">
        <v>431</v>
      </c>
      <c r="F3494" t="s">
        <v>12</v>
      </c>
      <c r="G3494" t="s">
        <v>432</v>
      </c>
      <c r="H3494" t="s">
        <v>433</v>
      </c>
      <c r="I3494" t="s">
        <v>434</v>
      </c>
      <c r="J3494" t="s">
        <v>442</v>
      </c>
      <c r="K3494" t="s">
        <v>444</v>
      </c>
    </row>
    <row r="3495" spans="1:11">
      <c r="A3495" t="s">
        <v>500</v>
      </c>
      <c r="B3495" s="2">
        <v>2354560.23</v>
      </c>
      <c r="C3495" t="s">
        <v>479</v>
      </c>
      <c r="D3495" t="s">
        <v>447</v>
      </c>
      <c r="E3495" t="s">
        <v>431</v>
      </c>
      <c r="F3495" t="s">
        <v>12</v>
      </c>
      <c r="G3495" t="s">
        <v>432</v>
      </c>
      <c r="H3495" t="s">
        <v>433</v>
      </c>
      <c r="I3495" t="s">
        <v>434</v>
      </c>
      <c r="J3495" t="s">
        <v>442</v>
      </c>
      <c r="K3495" t="s">
        <v>584</v>
      </c>
    </row>
    <row r="3496" spans="1:11">
      <c r="A3496" t="s">
        <v>500</v>
      </c>
      <c r="B3496" s="2">
        <v>0</v>
      </c>
      <c r="C3496" t="s">
        <v>479</v>
      </c>
      <c r="D3496" t="s">
        <v>458</v>
      </c>
      <c r="E3496" t="s">
        <v>431</v>
      </c>
      <c r="F3496" t="s">
        <v>458</v>
      </c>
      <c r="G3496" t="s">
        <v>432</v>
      </c>
      <c r="H3496" t="s">
        <v>433</v>
      </c>
      <c r="I3496" t="s">
        <v>434</v>
      </c>
      <c r="J3496" t="s">
        <v>435</v>
      </c>
    </row>
    <row r="3497" spans="1:11">
      <c r="A3497" t="s">
        <v>500</v>
      </c>
      <c r="B3497" s="2">
        <v>155.26679999999999</v>
      </c>
      <c r="C3497" t="s">
        <v>429</v>
      </c>
      <c r="D3497" t="s">
        <v>440</v>
      </c>
      <c r="E3497" t="s">
        <v>431</v>
      </c>
      <c r="F3497" t="s">
        <v>441</v>
      </c>
      <c r="G3497" t="s">
        <v>432</v>
      </c>
      <c r="H3497" t="s">
        <v>433</v>
      </c>
      <c r="I3497" t="s">
        <v>434</v>
      </c>
      <c r="J3497" t="s">
        <v>435</v>
      </c>
    </row>
    <row r="3498" spans="1:11">
      <c r="A3498" t="s">
        <v>500</v>
      </c>
      <c r="B3498" s="2">
        <v>965316.44779999997</v>
      </c>
      <c r="C3498" t="s">
        <v>429</v>
      </c>
      <c r="D3498" t="s">
        <v>440</v>
      </c>
      <c r="E3498" t="s">
        <v>431</v>
      </c>
      <c r="F3498" t="s">
        <v>441</v>
      </c>
      <c r="G3498" t="s">
        <v>432</v>
      </c>
      <c r="H3498" t="s">
        <v>433</v>
      </c>
      <c r="I3498" t="s">
        <v>434</v>
      </c>
      <c r="J3498" t="s">
        <v>442</v>
      </c>
      <c r="K3498" t="s">
        <v>443</v>
      </c>
    </row>
    <row r="3499" spans="1:11">
      <c r="A3499" t="s">
        <v>500</v>
      </c>
      <c r="B3499" s="2">
        <v>2029256.0629</v>
      </c>
      <c r="C3499" t="s">
        <v>429</v>
      </c>
      <c r="D3499" t="s">
        <v>440</v>
      </c>
      <c r="E3499" t="s">
        <v>431</v>
      </c>
      <c r="F3499" t="s">
        <v>441</v>
      </c>
      <c r="G3499" t="s">
        <v>432</v>
      </c>
      <c r="H3499" t="s">
        <v>433</v>
      </c>
      <c r="I3499" t="s">
        <v>434</v>
      </c>
      <c r="J3499" t="s">
        <v>442</v>
      </c>
      <c r="K3499" t="s">
        <v>444</v>
      </c>
    </row>
    <row r="3500" spans="1:11">
      <c r="A3500" t="s">
        <v>500</v>
      </c>
      <c r="B3500" s="2">
        <v>3382100.5377000002</v>
      </c>
      <c r="C3500" t="s">
        <v>429</v>
      </c>
      <c r="D3500" t="s">
        <v>440</v>
      </c>
      <c r="E3500" t="s">
        <v>431</v>
      </c>
      <c r="F3500" t="s">
        <v>441</v>
      </c>
      <c r="G3500" t="s">
        <v>432</v>
      </c>
      <c r="H3500" t="s">
        <v>433</v>
      </c>
      <c r="I3500" t="s">
        <v>434</v>
      </c>
      <c r="J3500" t="s">
        <v>442</v>
      </c>
      <c r="K3500" t="s">
        <v>584</v>
      </c>
    </row>
    <row r="3501" spans="1:11">
      <c r="A3501" t="s">
        <v>500</v>
      </c>
      <c r="B3501" s="2">
        <v>0</v>
      </c>
      <c r="C3501" t="s">
        <v>454</v>
      </c>
      <c r="D3501" t="s">
        <v>458</v>
      </c>
      <c r="E3501" t="s">
        <v>431</v>
      </c>
      <c r="F3501" t="s">
        <v>458</v>
      </c>
      <c r="G3501" t="s">
        <v>432</v>
      </c>
      <c r="H3501" t="s">
        <v>433</v>
      </c>
      <c r="I3501" t="s">
        <v>434</v>
      </c>
      <c r="J3501" t="s">
        <v>435</v>
      </c>
    </row>
    <row r="3502" spans="1:11">
      <c r="A3502" t="s">
        <v>500</v>
      </c>
      <c r="B3502" s="2">
        <v>104.4696</v>
      </c>
      <c r="C3502" t="s">
        <v>476</v>
      </c>
      <c r="D3502" t="s">
        <v>451</v>
      </c>
      <c r="E3502" t="s">
        <v>431</v>
      </c>
      <c r="F3502" t="s">
        <v>381</v>
      </c>
      <c r="G3502" t="s">
        <v>432</v>
      </c>
      <c r="H3502" t="s">
        <v>433</v>
      </c>
      <c r="I3502" t="s">
        <v>434</v>
      </c>
      <c r="J3502" t="s">
        <v>435</v>
      </c>
    </row>
    <row r="3503" spans="1:11">
      <c r="A3503" t="s">
        <v>500</v>
      </c>
      <c r="B3503" s="2">
        <v>643686.2892</v>
      </c>
      <c r="C3503" t="s">
        <v>476</v>
      </c>
      <c r="D3503" t="s">
        <v>451</v>
      </c>
      <c r="E3503" t="s">
        <v>431</v>
      </c>
      <c r="F3503" t="s">
        <v>381</v>
      </c>
      <c r="G3503" t="s">
        <v>432</v>
      </c>
      <c r="H3503" t="s">
        <v>433</v>
      </c>
      <c r="I3503" t="s">
        <v>434</v>
      </c>
      <c r="J3503" t="s">
        <v>442</v>
      </c>
      <c r="K3503" t="s">
        <v>443</v>
      </c>
    </row>
    <row r="3504" spans="1:11">
      <c r="A3504" t="s">
        <v>500</v>
      </c>
      <c r="B3504" s="2">
        <v>1357338.4794000001</v>
      </c>
      <c r="C3504" t="s">
        <v>476</v>
      </c>
      <c r="D3504" t="s">
        <v>451</v>
      </c>
      <c r="E3504" t="s">
        <v>431</v>
      </c>
      <c r="F3504" t="s">
        <v>381</v>
      </c>
      <c r="G3504" t="s">
        <v>432</v>
      </c>
      <c r="H3504" t="s">
        <v>433</v>
      </c>
      <c r="I3504" t="s">
        <v>434</v>
      </c>
      <c r="J3504" t="s">
        <v>442</v>
      </c>
      <c r="K3504" t="s">
        <v>444</v>
      </c>
    </row>
    <row r="3505" spans="1:11">
      <c r="A3505" t="s">
        <v>500</v>
      </c>
      <c r="B3505" s="2">
        <v>0</v>
      </c>
      <c r="C3505" t="s">
        <v>464</v>
      </c>
      <c r="D3505" t="s">
        <v>458</v>
      </c>
      <c r="E3505" t="s">
        <v>431</v>
      </c>
      <c r="F3505" t="s">
        <v>458</v>
      </c>
      <c r="G3505" t="s">
        <v>432</v>
      </c>
      <c r="H3505" t="s">
        <v>433</v>
      </c>
      <c r="I3505" t="s">
        <v>434</v>
      </c>
      <c r="J3505" t="s">
        <v>435</v>
      </c>
    </row>
    <row r="3506" spans="1:11">
      <c r="A3506" t="s">
        <v>500</v>
      </c>
      <c r="B3506" s="2">
        <v>182.10300000000001</v>
      </c>
      <c r="C3506" t="s">
        <v>455</v>
      </c>
      <c r="D3506" t="s">
        <v>447</v>
      </c>
      <c r="E3506" t="s">
        <v>431</v>
      </c>
      <c r="F3506" t="s">
        <v>12</v>
      </c>
      <c r="G3506" t="s">
        <v>432</v>
      </c>
      <c r="H3506" t="s">
        <v>433</v>
      </c>
      <c r="I3506" t="s">
        <v>434</v>
      </c>
      <c r="J3506" t="s">
        <v>435</v>
      </c>
    </row>
    <row r="3507" spans="1:11">
      <c r="A3507" t="s">
        <v>500</v>
      </c>
      <c r="B3507" s="2">
        <v>1128900.3451</v>
      </c>
      <c r="C3507" t="s">
        <v>455</v>
      </c>
      <c r="D3507" t="s">
        <v>447</v>
      </c>
      <c r="E3507" t="s">
        <v>431</v>
      </c>
      <c r="F3507" t="s">
        <v>12</v>
      </c>
      <c r="G3507" t="s">
        <v>432</v>
      </c>
      <c r="H3507" t="s">
        <v>433</v>
      </c>
      <c r="I3507" t="s">
        <v>434</v>
      </c>
      <c r="J3507" t="s">
        <v>442</v>
      </c>
      <c r="K3507" t="s">
        <v>443</v>
      </c>
    </row>
    <row r="3508" spans="1:11">
      <c r="A3508" t="s">
        <v>500</v>
      </c>
      <c r="B3508" s="2">
        <v>2377434.9264000002</v>
      </c>
      <c r="C3508" t="s">
        <v>455</v>
      </c>
      <c r="D3508" t="s">
        <v>447</v>
      </c>
      <c r="E3508" t="s">
        <v>431</v>
      </c>
      <c r="F3508" t="s">
        <v>12</v>
      </c>
      <c r="G3508" t="s">
        <v>432</v>
      </c>
      <c r="H3508" t="s">
        <v>433</v>
      </c>
      <c r="I3508" t="s">
        <v>434</v>
      </c>
      <c r="J3508" t="s">
        <v>442</v>
      </c>
      <c r="K3508" t="s">
        <v>444</v>
      </c>
    </row>
    <row r="3509" spans="1:11">
      <c r="A3509" t="s">
        <v>500</v>
      </c>
      <c r="B3509" s="2">
        <v>3962391.5440000002</v>
      </c>
      <c r="C3509" t="s">
        <v>455</v>
      </c>
      <c r="D3509" t="s">
        <v>447</v>
      </c>
      <c r="E3509" t="s">
        <v>431</v>
      </c>
      <c r="F3509" t="s">
        <v>12</v>
      </c>
      <c r="G3509" t="s">
        <v>432</v>
      </c>
      <c r="H3509" t="s">
        <v>433</v>
      </c>
      <c r="I3509" t="s">
        <v>434</v>
      </c>
      <c r="J3509" t="s">
        <v>442</v>
      </c>
      <c r="K3509" t="s">
        <v>584</v>
      </c>
    </row>
    <row r="3510" spans="1:11">
      <c r="A3510" t="s">
        <v>500</v>
      </c>
      <c r="B3510" s="2">
        <v>0</v>
      </c>
      <c r="C3510" t="s">
        <v>471</v>
      </c>
      <c r="D3510" t="s">
        <v>430</v>
      </c>
      <c r="E3510" t="s">
        <v>431</v>
      </c>
      <c r="F3510" t="s">
        <v>430</v>
      </c>
      <c r="G3510" t="s">
        <v>432</v>
      </c>
      <c r="H3510" t="s">
        <v>433</v>
      </c>
      <c r="I3510" t="s">
        <v>434</v>
      </c>
      <c r="J3510" t="s">
        <v>435</v>
      </c>
    </row>
    <row r="3511" spans="1:11">
      <c r="A3511" t="s">
        <v>500</v>
      </c>
      <c r="B3511" s="2">
        <v>0</v>
      </c>
      <c r="C3511" t="s">
        <v>477</v>
      </c>
      <c r="D3511" t="s">
        <v>458</v>
      </c>
      <c r="E3511" t="s">
        <v>431</v>
      </c>
      <c r="F3511" t="s">
        <v>458</v>
      </c>
      <c r="G3511" t="s">
        <v>432</v>
      </c>
      <c r="H3511" t="s">
        <v>433</v>
      </c>
      <c r="I3511" t="s">
        <v>434</v>
      </c>
      <c r="J3511" t="s">
        <v>435</v>
      </c>
    </row>
    <row r="3512" spans="1:11">
      <c r="A3512" t="s">
        <v>500</v>
      </c>
      <c r="B3512" s="2">
        <v>261.75979999999998</v>
      </c>
      <c r="C3512" t="s">
        <v>455</v>
      </c>
      <c r="D3512" t="s">
        <v>440</v>
      </c>
      <c r="E3512" t="s">
        <v>431</v>
      </c>
      <c r="F3512" t="s">
        <v>441</v>
      </c>
      <c r="G3512" t="s">
        <v>432</v>
      </c>
      <c r="H3512" t="s">
        <v>433</v>
      </c>
      <c r="I3512" t="s">
        <v>434</v>
      </c>
      <c r="J3512" t="s">
        <v>435</v>
      </c>
    </row>
    <row r="3513" spans="1:11">
      <c r="A3513" t="s">
        <v>500</v>
      </c>
      <c r="B3513" s="2">
        <v>1627138.4949</v>
      </c>
      <c r="C3513" t="s">
        <v>455</v>
      </c>
      <c r="D3513" t="s">
        <v>440</v>
      </c>
      <c r="E3513" t="s">
        <v>431</v>
      </c>
      <c r="F3513" t="s">
        <v>441</v>
      </c>
      <c r="G3513" t="s">
        <v>432</v>
      </c>
      <c r="H3513" t="s">
        <v>433</v>
      </c>
      <c r="I3513" t="s">
        <v>434</v>
      </c>
      <c r="J3513" t="s">
        <v>442</v>
      </c>
      <c r="K3513" t="s">
        <v>443</v>
      </c>
    </row>
    <row r="3514" spans="1:11">
      <c r="A3514" t="s">
        <v>500</v>
      </c>
      <c r="B3514" s="2">
        <v>3420512.5628</v>
      </c>
      <c r="C3514" t="s">
        <v>455</v>
      </c>
      <c r="D3514" t="s">
        <v>440</v>
      </c>
      <c r="E3514" t="s">
        <v>431</v>
      </c>
      <c r="F3514" t="s">
        <v>441</v>
      </c>
      <c r="G3514" t="s">
        <v>432</v>
      </c>
      <c r="H3514" t="s">
        <v>433</v>
      </c>
      <c r="I3514" t="s">
        <v>434</v>
      </c>
      <c r="J3514" t="s">
        <v>442</v>
      </c>
      <c r="K3514" t="s">
        <v>444</v>
      </c>
    </row>
    <row r="3515" spans="1:11">
      <c r="A3515" t="s">
        <v>500</v>
      </c>
      <c r="B3515" s="2">
        <v>5700857.8211000003</v>
      </c>
      <c r="C3515" t="s">
        <v>455</v>
      </c>
      <c r="D3515" t="s">
        <v>440</v>
      </c>
      <c r="E3515" t="s">
        <v>431</v>
      </c>
      <c r="F3515" t="s">
        <v>441</v>
      </c>
      <c r="G3515" t="s">
        <v>432</v>
      </c>
      <c r="H3515" t="s">
        <v>433</v>
      </c>
      <c r="I3515" t="s">
        <v>434</v>
      </c>
      <c r="J3515" t="s">
        <v>442</v>
      </c>
      <c r="K3515" t="s">
        <v>584</v>
      </c>
    </row>
    <row r="3516" spans="1:11">
      <c r="A3516" t="s">
        <v>500</v>
      </c>
      <c r="B3516" s="2">
        <v>117.3553</v>
      </c>
      <c r="C3516" t="s">
        <v>445</v>
      </c>
      <c r="D3516" t="s">
        <v>447</v>
      </c>
      <c r="E3516" t="s">
        <v>431</v>
      </c>
      <c r="F3516" t="s">
        <v>12</v>
      </c>
      <c r="G3516" t="s">
        <v>432</v>
      </c>
      <c r="H3516" t="s">
        <v>433</v>
      </c>
      <c r="I3516" t="s">
        <v>434</v>
      </c>
      <c r="J3516" t="s">
        <v>435</v>
      </c>
    </row>
    <row r="3517" spans="1:11">
      <c r="A3517" t="s">
        <v>500</v>
      </c>
      <c r="B3517" s="2">
        <v>728582.50879999995</v>
      </c>
      <c r="C3517" t="s">
        <v>445</v>
      </c>
      <c r="D3517" t="s">
        <v>447</v>
      </c>
      <c r="E3517" t="s">
        <v>431</v>
      </c>
      <c r="F3517" t="s">
        <v>12</v>
      </c>
      <c r="G3517" t="s">
        <v>432</v>
      </c>
      <c r="H3517" t="s">
        <v>433</v>
      </c>
      <c r="I3517" t="s">
        <v>434</v>
      </c>
      <c r="J3517" t="s">
        <v>442</v>
      </c>
      <c r="K3517" t="s">
        <v>443</v>
      </c>
    </row>
    <row r="3518" spans="1:11">
      <c r="A3518" t="s">
        <v>500</v>
      </c>
      <c r="B3518" s="2">
        <v>1533648.2901999999</v>
      </c>
      <c r="C3518" t="s">
        <v>445</v>
      </c>
      <c r="D3518" t="s">
        <v>447</v>
      </c>
      <c r="E3518" t="s">
        <v>431</v>
      </c>
      <c r="F3518" t="s">
        <v>12</v>
      </c>
      <c r="G3518" t="s">
        <v>432</v>
      </c>
      <c r="H3518" t="s">
        <v>433</v>
      </c>
      <c r="I3518" t="s">
        <v>434</v>
      </c>
      <c r="J3518" t="s">
        <v>442</v>
      </c>
      <c r="K3518" t="s">
        <v>444</v>
      </c>
    </row>
    <row r="3519" spans="1:11">
      <c r="A3519" t="s">
        <v>500</v>
      </c>
      <c r="B3519" s="2">
        <v>2556076.9339000001</v>
      </c>
      <c r="C3519" t="s">
        <v>445</v>
      </c>
      <c r="D3519" t="s">
        <v>447</v>
      </c>
      <c r="E3519" t="s">
        <v>431</v>
      </c>
      <c r="F3519" t="s">
        <v>12</v>
      </c>
      <c r="G3519" t="s">
        <v>432</v>
      </c>
      <c r="H3519" t="s">
        <v>433</v>
      </c>
      <c r="I3519" t="s">
        <v>434</v>
      </c>
      <c r="J3519" t="s">
        <v>442</v>
      </c>
      <c r="K3519" t="s">
        <v>584</v>
      </c>
    </row>
    <row r="3520" spans="1:11">
      <c r="A3520" t="s">
        <v>500</v>
      </c>
      <c r="B3520" s="2">
        <v>0</v>
      </c>
      <c r="C3520" t="s">
        <v>465</v>
      </c>
      <c r="D3520" t="s">
        <v>439</v>
      </c>
      <c r="E3520" t="s">
        <v>431</v>
      </c>
      <c r="F3520" t="s">
        <v>439</v>
      </c>
      <c r="G3520" t="s">
        <v>432</v>
      </c>
      <c r="H3520" t="s">
        <v>433</v>
      </c>
      <c r="I3520" t="s">
        <v>434</v>
      </c>
      <c r="J3520" t="s">
        <v>435</v>
      </c>
    </row>
    <row r="3521" spans="1:11">
      <c r="A3521" t="s">
        <v>500</v>
      </c>
      <c r="B3521" s="2">
        <v>103.29819999999999</v>
      </c>
      <c r="C3521" t="s">
        <v>480</v>
      </c>
      <c r="D3521" t="s">
        <v>451</v>
      </c>
      <c r="E3521" t="s">
        <v>431</v>
      </c>
      <c r="F3521" t="s">
        <v>381</v>
      </c>
      <c r="G3521" t="s">
        <v>432</v>
      </c>
      <c r="H3521" t="s">
        <v>433</v>
      </c>
      <c r="I3521" t="s">
        <v>434</v>
      </c>
      <c r="J3521" t="s">
        <v>435</v>
      </c>
    </row>
    <row r="3522" spans="1:11">
      <c r="A3522" t="s">
        <v>500</v>
      </c>
      <c r="B3522" s="2">
        <v>641822.66170000006</v>
      </c>
      <c r="C3522" t="s">
        <v>480</v>
      </c>
      <c r="D3522" t="s">
        <v>451</v>
      </c>
      <c r="E3522" t="s">
        <v>431</v>
      </c>
      <c r="F3522" t="s">
        <v>381</v>
      </c>
      <c r="G3522" t="s">
        <v>432</v>
      </c>
      <c r="H3522" t="s">
        <v>433</v>
      </c>
      <c r="I3522" t="s">
        <v>434</v>
      </c>
      <c r="J3522" t="s">
        <v>442</v>
      </c>
      <c r="K3522" t="s">
        <v>443</v>
      </c>
    </row>
    <row r="3523" spans="1:11">
      <c r="A3523" t="s">
        <v>500</v>
      </c>
      <c r="B3523" s="2">
        <v>1348946.831</v>
      </c>
      <c r="C3523" t="s">
        <v>480</v>
      </c>
      <c r="D3523" t="s">
        <v>451</v>
      </c>
      <c r="E3523" t="s">
        <v>431</v>
      </c>
      <c r="F3523" t="s">
        <v>381</v>
      </c>
      <c r="G3523" t="s">
        <v>432</v>
      </c>
      <c r="H3523" t="s">
        <v>433</v>
      </c>
      <c r="I3523" t="s">
        <v>434</v>
      </c>
      <c r="J3523" t="s">
        <v>442</v>
      </c>
      <c r="K3523" t="s">
        <v>444</v>
      </c>
    </row>
    <row r="3524" spans="1:11">
      <c r="A3524" t="s">
        <v>500</v>
      </c>
      <c r="B3524" s="2">
        <v>0</v>
      </c>
      <c r="C3524" t="s">
        <v>50</v>
      </c>
      <c r="D3524" t="s">
        <v>470</v>
      </c>
      <c r="E3524" t="s">
        <v>431</v>
      </c>
      <c r="F3524" t="s">
        <v>470</v>
      </c>
      <c r="G3524" t="s">
        <v>432</v>
      </c>
      <c r="H3524" t="s">
        <v>433</v>
      </c>
      <c r="I3524" t="s">
        <v>434</v>
      </c>
      <c r="J3524" t="s">
        <v>435</v>
      </c>
    </row>
    <row r="3525" spans="1:11">
      <c r="A3525" t="s">
        <v>500</v>
      </c>
      <c r="B3525" s="2">
        <v>163.3603</v>
      </c>
      <c r="C3525" t="s">
        <v>463</v>
      </c>
      <c r="D3525" t="s">
        <v>440</v>
      </c>
      <c r="E3525" t="s">
        <v>431</v>
      </c>
      <c r="F3525" t="s">
        <v>441</v>
      </c>
      <c r="G3525" t="s">
        <v>432</v>
      </c>
      <c r="H3525" t="s">
        <v>433</v>
      </c>
      <c r="I3525" t="s">
        <v>434</v>
      </c>
      <c r="J3525" t="s">
        <v>435</v>
      </c>
    </row>
    <row r="3526" spans="1:11">
      <c r="A3526" t="s">
        <v>500</v>
      </c>
      <c r="B3526" s="2">
        <v>1015325.5606</v>
      </c>
      <c r="C3526" t="s">
        <v>463</v>
      </c>
      <c r="D3526" t="s">
        <v>440</v>
      </c>
      <c r="E3526" t="s">
        <v>431</v>
      </c>
      <c r="F3526" t="s">
        <v>441</v>
      </c>
      <c r="G3526" t="s">
        <v>432</v>
      </c>
      <c r="H3526" t="s">
        <v>433</v>
      </c>
      <c r="I3526" t="s">
        <v>434</v>
      </c>
      <c r="J3526" t="s">
        <v>442</v>
      </c>
      <c r="K3526" t="s">
        <v>443</v>
      </c>
    </row>
    <row r="3527" spans="1:11">
      <c r="A3527" t="s">
        <v>500</v>
      </c>
      <c r="B3527" s="2">
        <v>2135962.0488999998</v>
      </c>
      <c r="C3527" t="s">
        <v>463</v>
      </c>
      <c r="D3527" t="s">
        <v>440</v>
      </c>
      <c r="E3527" t="s">
        <v>431</v>
      </c>
      <c r="F3527" t="s">
        <v>441</v>
      </c>
      <c r="G3527" t="s">
        <v>432</v>
      </c>
      <c r="H3527" t="s">
        <v>433</v>
      </c>
      <c r="I3527" t="s">
        <v>434</v>
      </c>
      <c r="J3527" t="s">
        <v>442</v>
      </c>
      <c r="K3527" t="s">
        <v>444</v>
      </c>
    </row>
    <row r="3528" spans="1:11">
      <c r="A3528" t="s">
        <v>500</v>
      </c>
      <c r="B3528" s="2">
        <v>3557206.9775999999</v>
      </c>
      <c r="C3528" t="s">
        <v>463</v>
      </c>
      <c r="D3528" t="s">
        <v>440</v>
      </c>
      <c r="E3528" t="s">
        <v>431</v>
      </c>
      <c r="F3528" t="s">
        <v>441</v>
      </c>
      <c r="G3528" t="s">
        <v>432</v>
      </c>
      <c r="H3528" t="s">
        <v>433</v>
      </c>
      <c r="I3528" t="s">
        <v>434</v>
      </c>
      <c r="J3528" t="s">
        <v>442</v>
      </c>
      <c r="K3528" t="s">
        <v>584</v>
      </c>
    </row>
    <row r="3529" spans="1:11">
      <c r="A3529" t="s">
        <v>500</v>
      </c>
      <c r="B3529" s="2">
        <v>0</v>
      </c>
      <c r="C3529" t="s">
        <v>463</v>
      </c>
      <c r="D3529" t="s">
        <v>439</v>
      </c>
      <c r="E3529" t="s">
        <v>431</v>
      </c>
      <c r="F3529" t="s">
        <v>439</v>
      </c>
      <c r="G3529" t="s">
        <v>432</v>
      </c>
      <c r="H3529" t="s">
        <v>433</v>
      </c>
      <c r="I3529" t="s">
        <v>434</v>
      </c>
      <c r="J3529" t="s">
        <v>435</v>
      </c>
    </row>
    <row r="3530" spans="1:11">
      <c r="A3530" t="s">
        <v>500</v>
      </c>
      <c r="B3530" s="2">
        <v>0</v>
      </c>
      <c r="C3530" t="s">
        <v>477</v>
      </c>
      <c r="D3530" t="s">
        <v>439</v>
      </c>
      <c r="E3530" t="s">
        <v>431</v>
      </c>
      <c r="F3530" t="s">
        <v>439</v>
      </c>
      <c r="G3530" t="s">
        <v>432</v>
      </c>
      <c r="H3530" t="s">
        <v>433</v>
      </c>
      <c r="I3530" t="s">
        <v>434</v>
      </c>
      <c r="J3530" t="s">
        <v>435</v>
      </c>
    </row>
    <row r="3531" spans="1:11">
      <c r="A3531" t="s">
        <v>500</v>
      </c>
      <c r="B3531" s="2">
        <v>102.425</v>
      </c>
      <c r="C3531" t="s">
        <v>463</v>
      </c>
      <c r="D3531" t="s">
        <v>451</v>
      </c>
      <c r="E3531" t="s">
        <v>431</v>
      </c>
      <c r="F3531" t="s">
        <v>381</v>
      </c>
      <c r="G3531" t="s">
        <v>432</v>
      </c>
      <c r="H3531" t="s">
        <v>433</v>
      </c>
      <c r="I3531" t="s">
        <v>434</v>
      </c>
      <c r="J3531" t="s">
        <v>435</v>
      </c>
    </row>
    <row r="3532" spans="1:11">
      <c r="A3532" t="s">
        <v>500</v>
      </c>
      <c r="B3532" s="2">
        <v>596392.74789999996</v>
      </c>
      <c r="C3532" t="s">
        <v>463</v>
      </c>
      <c r="D3532" t="s">
        <v>451</v>
      </c>
      <c r="E3532" t="s">
        <v>431</v>
      </c>
      <c r="F3532" t="s">
        <v>381</v>
      </c>
      <c r="G3532" t="s">
        <v>432</v>
      </c>
      <c r="H3532" t="s">
        <v>433</v>
      </c>
      <c r="I3532" t="s">
        <v>434</v>
      </c>
      <c r="J3532" t="s">
        <v>442</v>
      </c>
      <c r="K3532" t="s">
        <v>443</v>
      </c>
    </row>
    <row r="3533" spans="1:11">
      <c r="A3533" t="s">
        <v>500</v>
      </c>
      <c r="B3533" s="2">
        <v>1256766.4901999999</v>
      </c>
      <c r="C3533" t="s">
        <v>463</v>
      </c>
      <c r="D3533" t="s">
        <v>451</v>
      </c>
      <c r="E3533" t="s">
        <v>431</v>
      </c>
      <c r="F3533" t="s">
        <v>381</v>
      </c>
      <c r="G3533" t="s">
        <v>432</v>
      </c>
      <c r="H3533" t="s">
        <v>433</v>
      </c>
      <c r="I3533" t="s">
        <v>434</v>
      </c>
      <c r="J3533" t="s">
        <v>442</v>
      </c>
      <c r="K3533" t="s">
        <v>444</v>
      </c>
    </row>
    <row r="3534" spans="1:11">
      <c r="A3534" t="s">
        <v>500</v>
      </c>
      <c r="B3534" s="2">
        <v>122.4669</v>
      </c>
      <c r="C3534" t="s">
        <v>481</v>
      </c>
      <c r="D3534" t="s">
        <v>447</v>
      </c>
      <c r="E3534" t="s">
        <v>431</v>
      </c>
      <c r="F3534" t="s">
        <v>12</v>
      </c>
      <c r="G3534" t="s">
        <v>432</v>
      </c>
      <c r="H3534" t="s">
        <v>433</v>
      </c>
      <c r="I3534" t="s">
        <v>434</v>
      </c>
      <c r="J3534" t="s">
        <v>435</v>
      </c>
    </row>
    <row r="3535" spans="1:11">
      <c r="A3535" t="s">
        <v>500</v>
      </c>
      <c r="B3535" s="2">
        <v>759358.98580000002</v>
      </c>
      <c r="C3535" t="s">
        <v>481</v>
      </c>
      <c r="D3535" t="s">
        <v>447</v>
      </c>
      <c r="E3535" t="s">
        <v>431</v>
      </c>
      <c r="F3535" t="s">
        <v>12</v>
      </c>
      <c r="G3535" t="s">
        <v>432</v>
      </c>
      <c r="H3535" t="s">
        <v>433</v>
      </c>
      <c r="I3535" t="s">
        <v>434</v>
      </c>
      <c r="J3535" t="s">
        <v>442</v>
      </c>
      <c r="K3535" t="s">
        <v>443</v>
      </c>
    </row>
    <row r="3536" spans="1:11">
      <c r="A3536" t="s">
        <v>500</v>
      </c>
      <c r="B3536" s="2">
        <v>1596905.1322000001</v>
      </c>
      <c r="C3536" t="s">
        <v>481</v>
      </c>
      <c r="D3536" t="s">
        <v>447</v>
      </c>
      <c r="E3536" t="s">
        <v>431</v>
      </c>
      <c r="F3536" t="s">
        <v>12</v>
      </c>
      <c r="G3536" t="s">
        <v>432</v>
      </c>
      <c r="H3536" t="s">
        <v>433</v>
      </c>
      <c r="I3536" t="s">
        <v>434</v>
      </c>
      <c r="J3536" t="s">
        <v>442</v>
      </c>
      <c r="K3536" t="s">
        <v>444</v>
      </c>
    </row>
    <row r="3537" spans="1:11">
      <c r="A3537" t="s">
        <v>500</v>
      </c>
      <c r="B3537" s="2">
        <v>2661505.0038999999</v>
      </c>
      <c r="C3537" t="s">
        <v>481</v>
      </c>
      <c r="D3537" t="s">
        <v>447</v>
      </c>
      <c r="E3537" t="s">
        <v>431</v>
      </c>
      <c r="F3537" t="s">
        <v>12</v>
      </c>
      <c r="G3537" t="s">
        <v>432</v>
      </c>
      <c r="H3537" t="s">
        <v>433</v>
      </c>
      <c r="I3537" t="s">
        <v>434</v>
      </c>
      <c r="J3537" t="s">
        <v>442</v>
      </c>
      <c r="K3537" t="s">
        <v>584</v>
      </c>
    </row>
    <row r="3538" spans="1:11">
      <c r="A3538" t="s">
        <v>500</v>
      </c>
      <c r="B3538" s="2">
        <v>93.0749</v>
      </c>
      <c r="C3538" t="s">
        <v>457</v>
      </c>
      <c r="D3538" t="s">
        <v>451</v>
      </c>
      <c r="E3538" t="s">
        <v>431</v>
      </c>
      <c r="F3538" t="s">
        <v>381</v>
      </c>
      <c r="G3538" t="s">
        <v>432</v>
      </c>
      <c r="H3538" t="s">
        <v>433</v>
      </c>
      <c r="I3538" t="s">
        <v>434</v>
      </c>
      <c r="J3538" t="s">
        <v>435</v>
      </c>
    </row>
    <row r="3539" spans="1:11">
      <c r="A3539" t="s">
        <v>500</v>
      </c>
      <c r="B3539" s="2">
        <v>579321.92000000004</v>
      </c>
      <c r="C3539" t="s">
        <v>457</v>
      </c>
      <c r="D3539" t="s">
        <v>451</v>
      </c>
      <c r="E3539" t="s">
        <v>431</v>
      </c>
      <c r="F3539" t="s">
        <v>381</v>
      </c>
      <c r="G3539" t="s">
        <v>432</v>
      </c>
      <c r="H3539" t="s">
        <v>433</v>
      </c>
      <c r="I3539" t="s">
        <v>434</v>
      </c>
      <c r="J3539" t="s">
        <v>442</v>
      </c>
      <c r="K3539" t="s">
        <v>443</v>
      </c>
    </row>
    <row r="3540" spans="1:11">
      <c r="A3540" t="s">
        <v>500</v>
      </c>
      <c r="B3540" s="2">
        <v>1223008.2091999999</v>
      </c>
      <c r="C3540" t="s">
        <v>457</v>
      </c>
      <c r="D3540" t="s">
        <v>451</v>
      </c>
      <c r="E3540" t="s">
        <v>431</v>
      </c>
      <c r="F3540" t="s">
        <v>381</v>
      </c>
      <c r="G3540" t="s">
        <v>432</v>
      </c>
      <c r="H3540" t="s">
        <v>433</v>
      </c>
      <c r="I3540" t="s">
        <v>434</v>
      </c>
      <c r="J3540" t="s">
        <v>442</v>
      </c>
      <c r="K3540" t="s">
        <v>444</v>
      </c>
    </row>
    <row r="3541" spans="1:11">
      <c r="A3541" t="s">
        <v>500</v>
      </c>
      <c r="B3541" s="2">
        <v>0</v>
      </c>
      <c r="C3541" t="s">
        <v>436</v>
      </c>
      <c r="D3541" t="s">
        <v>482</v>
      </c>
      <c r="E3541" t="s">
        <v>431</v>
      </c>
      <c r="F3541" t="s">
        <v>483</v>
      </c>
      <c r="G3541" t="s">
        <v>432</v>
      </c>
      <c r="H3541" t="s">
        <v>433</v>
      </c>
      <c r="I3541" t="s">
        <v>434</v>
      </c>
      <c r="J3541" t="s">
        <v>435</v>
      </c>
    </row>
    <row r="3542" spans="1:11">
      <c r="A3542" t="s">
        <v>500</v>
      </c>
      <c r="B3542" s="2">
        <v>0</v>
      </c>
      <c r="C3542" t="s">
        <v>484</v>
      </c>
      <c r="D3542" t="s">
        <v>439</v>
      </c>
      <c r="E3542" t="s">
        <v>431</v>
      </c>
      <c r="F3542" t="s">
        <v>439</v>
      </c>
      <c r="G3542" t="s">
        <v>432</v>
      </c>
      <c r="H3542" t="s">
        <v>433</v>
      </c>
      <c r="I3542" t="s">
        <v>434</v>
      </c>
      <c r="J3542" t="s">
        <v>435</v>
      </c>
    </row>
    <row r="3543" spans="1:11">
      <c r="A3543" t="s">
        <v>500</v>
      </c>
      <c r="B3543" s="2">
        <v>230.78809999999999</v>
      </c>
      <c r="C3543" t="s">
        <v>50</v>
      </c>
      <c r="D3543" t="s">
        <v>469</v>
      </c>
      <c r="E3543" t="s">
        <v>431</v>
      </c>
      <c r="F3543" t="s">
        <v>382</v>
      </c>
      <c r="G3543" t="s">
        <v>432</v>
      </c>
      <c r="H3543" t="s">
        <v>433</v>
      </c>
      <c r="I3543" t="s">
        <v>434</v>
      </c>
      <c r="J3543" t="s">
        <v>435</v>
      </c>
    </row>
    <row r="3544" spans="1:11">
      <c r="A3544" t="s">
        <v>500</v>
      </c>
      <c r="B3544" s="2">
        <v>1509442.4313000001</v>
      </c>
      <c r="C3544" t="s">
        <v>50</v>
      </c>
      <c r="D3544" t="s">
        <v>469</v>
      </c>
      <c r="E3544" t="s">
        <v>431</v>
      </c>
      <c r="F3544" t="s">
        <v>382</v>
      </c>
      <c r="G3544" t="s">
        <v>432</v>
      </c>
      <c r="H3544" t="s">
        <v>433</v>
      </c>
      <c r="I3544" t="s">
        <v>434</v>
      </c>
      <c r="J3544" t="s">
        <v>442</v>
      </c>
      <c r="K3544" t="s">
        <v>443</v>
      </c>
    </row>
    <row r="3545" spans="1:11">
      <c r="A3545" t="s">
        <v>500</v>
      </c>
      <c r="B3545" s="2">
        <v>3277204.9326999998</v>
      </c>
      <c r="C3545" t="s">
        <v>50</v>
      </c>
      <c r="D3545" t="s">
        <v>469</v>
      </c>
      <c r="E3545" t="s">
        <v>431</v>
      </c>
      <c r="F3545" t="s">
        <v>382</v>
      </c>
      <c r="G3545" t="s">
        <v>432</v>
      </c>
      <c r="H3545" t="s">
        <v>433</v>
      </c>
      <c r="I3545" t="s">
        <v>434</v>
      </c>
      <c r="J3545" t="s">
        <v>442</v>
      </c>
      <c r="K3545" t="s">
        <v>444</v>
      </c>
    </row>
    <row r="3546" spans="1:11">
      <c r="A3546" t="s">
        <v>500</v>
      </c>
      <c r="B3546" s="2">
        <v>5462004.6714000003</v>
      </c>
      <c r="C3546" t="s">
        <v>50</v>
      </c>
      <c r="D3546" t="s">
        <v>469</v>
      </c>
      <c r="E3546" t="s">
        <v>431</v>
      </c>
      <c r="F3546" t="s">
        <v>382</v>
      </c>
      <c r="G3546" t="s">
        <v>432</v>
      </c>
      <c r="H3546" t="s">
        <v>433</v>
      </c>
      <c r="I3546" t="s">
        <v>434</v>
      </c>
      <c r="J3546" t="s">
        <v>442</v>
      </c>
      <c r="K3546" t="s">
        <v>584</v>
      </c>
    </row>
    <row r="3547" spans="1:11">
      <c r="A3547" t="s">
        <v>500</v>
      </c>
      <c r="B3547" s="2">
        <v>0</v>
      </c>
      <c r="C3547" t="s">
        <v>466</v>
      </c>
      <c r="D3547" t="s">
        <v>458</v>
      </c>
      <c r="E3547" t="s">
        <v>431</v>
      </c>
      <c r="F3547" t="s">
        <v>458</v>
      </c>
      <c r="G3547" t="s">
        <v>432</v>
      </c>
      <c r="H3547" t="s">
        <v>433</v>
      </c>
      <c r="I3547" t="s">
        <v>434</v>
      </c>
      <c r="J3547" t="s">
        <v>435</v>
      </c>
    </row>
    <row r="3548" spans="1:11">
      <c r="A3548" t="s">
        <v>500</v>
      </c>
      <c r="B3548" s="2">
        <v>97.973600000000005</v>
      </c>
      <c r="C3548" t="s">
        <v>477</v>
      </c>
      <c r="D3548" t="s">
        <v>447</v>
      </c>
      <c r="E3548" t="s">
        <v>431</v>
      </c>
      <c r="F3548" t="s">
        <v>12</v>
      </c>
      <c r="G3548" t="s">
        <v>432</v>
      </c>
      <c r="H3548" t="s">
        <v>433</v>
      </c>
      <c r="I3548" t="s">
        <v>434</v>
      </c>
      <c r="J3548" t="s">
        <v>435</v>
      </c>
    </row>
    <row r="3549" spans="1:11">
      <c r="A3549" t="s">
        <v>500</v>
      </c>
      <c r="B3549" s="2">
        <v>607308.28040000005</v>
      </c>
      <c r="C3549" t="s">
        <v>477</v>
      </c>
      <c r="D3549" t="s">
        <v>447</v>
      </c>
      <c r="E3549" t="s">
        <v>431</v>
      </c>
      <c r="F3549" t="s">
        <v>12</v>
      </c>
      <c r="G3549" t="s">
        <v>432</v>
      </c>
      <c r="H3549" t="s">
        <v>433</v>
      </c>
      <c r="I3549" t="s">
        <v>434</v>
      </c>
      <c r="J3549" t="s">
        <v>442</v>
      </c>
      <c r="K3549" t="s">
        <v>443</v>
      </c>
    </row>
    <row r="3550" spans="1:11">
      <c r="A3550" t="s">
        <v>500</v>
      </c>
      <c r="B3550" s="2">
        <v>1278980.93</v>
      </c>
      <c r="C3550" t="s">
        <v>477</v>
      </c>
      <c r="D3550" t="s">
        <v>447</v>
      </c>
      <c r="E3550" t="s">
        <v>431</v>
      </c>
      <c r="F3550" t="s">
        <v>12</v>
      </c>
      <c r="G3550" t="s">
        <v>432</v>
      </c>
      <c r="H3550" t="s">
        <v>433</v>
      </c>
      <c r="I3550" t="s">
        <v>434</v>
      </c>
      <c r="J3550" t="s">
        <v>442</v>
      </c>
      <c r="K3550" t="s">
        <v>444</v>
      </c>
    </row>
    <row r="3551" spans="1:11">
      <c r="A3551" t="s">
        <v>500</v>
      </c>
      <c r="B3551" s="2">
        <v>2131638.4331</v>
      </c>
      <c r="C3551" t="s">
        <v>477</v>
      </c>
      <c r="D3551" t="s">
        <v>447</v>
      </c>
      <c r="E3551" t="s">
        <v>431</v>
      </c>
      <c r="F3551" t="s">
        <v>12</v>
      </c>
      <c r="G3551" t="s">
        <v>432</v>
      </c>
      <c r="H3551" t="s">
        <v>433</v>
      </c>
      <c r="I3551" t="s">
        <v>434</v>
      </c>
      <c r="J3551" t="s">
        <v>442</v>
      </c>
      <c r="K3551" t="s">
        <v>584</v>
      </c>
    </row>
    <row r="3552" spans="1:11">
      <c r="A3552" t="s">
        <v>500</v>
      </c>
      <c r="B3552" s="2">
        <v>106.77630000000001</v>
      </c>
      <c r="C3552" t="s">
        <v>472</v>
      </c>
      <c r="D3552" t="s">
        <v>451</v>
      </c>
      <c r="E3552" t="s">
        <v>431</v>
      </c>
      <c r="F3552" t="s">
        <v>381</v>
      </c>
      <c r="G3552" t="s">
        <v>432</v>
      </c>
      <c r="H3552" t="s">
        <v>433</v>
      </c>
      <c r="I3552" t="s">
        <v>434</v>
      </c>
      <c r="J3552" t="s">
        <v>435</v>
      </c>
    </row>
    <row r="3553" spans="1:11">
      <c r="A3553" t="s">
        <v>500</v>
      </c>
      <c r="B3553" s="2">
        <v>662354.51210000005</v>
      </c>
      <c r="C3553" t="s">
        <v>472</v>
      </c>
      <c r="D3553" t="s">
        <v>451</v>
      </c>
      <c r="E3553" t="s">
        <v>431</v>
      </c>
      <c r="F3553" t="s">
        <v>381</v>
      </c>
      <c r="G3553" t="s">
        <v>432</v>
      </c>
      <c r="H3553" t="s">
        <v>433</v>
      </c>
      <c r="I3553" t="s">
        <v>434</v>
      </c>
      <c r="J3553" t="s">
        <v>442</v>
      </c>
      <c r="K3553" t="s">
        <v>443</v>
      </c>
    </row>
    <row r="3554" spans="1:11">
      <c r="A3554" t="s">
        <v>500</v>
      </c>
      <c r="B3554" s="2">
        <v>1392960.3879</v>
      </c>
      <c r="C3554" t="s">
        <v>472</v>
      </c>
      <c r="D3554" t="s">
        <v>451</v>
      </c>
      <c r="E3554" t="s">
        <v>431</v>
      </c>
      <c r="F3554" t="s">
        <v>381</v>
      </c>
      <c r="G3554" t="s">
        <v>432</v>
      </c>
      <c r="H3554" t="s">
        <v>433</v>
      </c>
      <c r="I3554" t="s">
        <v>434</v>
      </c>
      <c r="J3554" t="s">
        <v>442</v>
      </c>
      <c r="K3554" t="s">
        <v>444</v>
      </c>
    </row>
    <row r="3555" spans="1:11">
      <c r="A3555" t="s">
        <v>500</v>
      </c>
      <c r="B3555" s="2">
        <v>0</v>
      </c>
      <c r="C3555" t="s">
        <v>511</v>
      </c>
      <c r="D3555" t="s">
        <v>458</v>
      </c>
      <c r="E3555" t="s">
        <v>431</v>
      </c>
      <c r="F3555" t="s">
        <v>458</v>
      </c>
      <c r="G3555" t="s">
        <v>432</v>
      </c>
      <c r="H3555" t="s">
        <v>433</v>
      </c>
      <c r="I3555" t="s">
        <v>434</v>
      </c>
      <c r="J3555" t="s">
        <v>435</v>
      </c>
    </row>
    <row r="3556" spans="1:11">
      <c r="A3556" t="s">
        <v>500</v>
      </c>
      <c r="B3556" s="2">
        <v>0</v>
      </c>
      <c r="C3556" t="s">
        <v>455</v>
      </c>
      <c r="D3556" t="s">
        <v>458</v>
      </c>
      <c r="E3556" t="s">
        <v>431</v>
      </c>
      <c r="F3556" t="s">
        <v>458</v>
      </c>
      <c r="G3556" t="s">
        <v>432</v>
      </c>
      <c r="H3556" t="s">
        <v>433</v>
      </c>
      <c r="I3556" t="s">
        <v>434</v>
      </c>
      <c r="J3556" t="s">
        <v>435</v>
      </c>
    </row>
    <row r="3557" spans="1:11">
      <c r="A3557" t="s">
        <v>500</v>
      </c>
      <c r="B3557" s="2">
        <v>0</v>
      </c>
      <c r="C3557" t="s">
        <v>50</v>
      </c>
      <c r="D3557" t="s">
        <v>458</v>
      </c>
      <c r="E3557" t="s">
        <v>431</v>
      </c>
      <c r="F3557" t="s">
        <v>458</v>
      </c>
      <c r="G3557" t="s">
        <v>432</v>
      </c>
      <c r="H3557" t="s">
        <v>433</v>
      </c>
      <c r="I3557" t="s">
        <v>434</v>
      </c>
      <c r="J3557" t="s">
        <v>435</v>
      </c>
    </row>
    <row r="3558" spans="1:11">
      <c r="A3558" t="s">
        <v>500</v>
      </c>
      <c r="B3558" s="2">
        <v>0</v>
      </c>
      <c r="C3558" t="s">
        <v>445</v>
      </c>
      <c r="D3558" t="s">
        <v>430</v>
      </c>
      <c r="E3558" t="s">
        <v>431</v>
      </c>
      <c r="F3558" t="s">
        <v>430</v>
      </c>
      <c r="G3558" t="s">
        <v>432</v>
      </c>
      <c r="H3558" t="s">
        <v>433</v>
      </c>
      <c r="I3558" t="s">
        <v>434</v>
      </c>
      <c r="J3558" t="s">
        <v>435</v>
      </c>
    </row>
    <row r="3559" spans="1:11">
      <c r="A3559" t="s">
        <v>500</v>
      </c>
      <c r="B3559" s="2">
        <v>0</v>
      </c>
      <c r="C3559" t="s">
        <v>50</v>
      </c>
      <c r="D3559" t="s">
        <v>430</v>
      </c>
      <c r="E3559" t="s">
        <v>431</v>
      </c>
      <c r="F3559" t="s">
        <v>430</v>
      </c>
      <c r="G3559" t="s">
        <v>432</v>
      </c>
      <c r="H3559" t="s">
        <v>433</v>
      </c>
      <c r="I3559" t="s">
        <v>434</v>
      </c>
      <c r="J3559" t="s">
        <v>435</v>
      </c>
    </row>
    <row r="3560" spans="1:11">
      <c r="A3560" t="s">
        <v>500</v>
      </c>
      <c r="B3560" s="2">
        <v>0</v>
      </c>
      <c r="C3560" t="s">
        <v>429</v>
      </c>
      <c r="D3560" t="s">
        <v>439</v>
      </c>
      <c r="E3560" t="s">
        <v>431</v>
      </c>
      <c r="F3560" t="s">
        <v>439</v>
      </c>
      <c r="G3560" t="s">
        <v>432</v>
      </c>
      <c r="H3560" t="s">
        <v>433</v>
      </c>
      <c r="I3560" t="s">
        <v>434</v>
      </c>
      <c r="J3560" t="s">
        <v>435</v>
      </c>
    </row>
    <row r="3561" spans="1:11">
      <c r="A3561" t="s">
        <v>500</v>
      </c>
      <c r="B3561" s="2">
        <v>0</v>
      </c>
      <c r="C3561" t="s">
        <v>511</v>
      </c>
      <c r="D3561" t="s">
        <v>430</v>
      </c>
      <c r="E3561" t="s">
        <v>431</v>
      </c>
      <c r="F3561" t="s">
        <v>430</v>
      </c>
      <c r="G3561" t="s">
        <v>432</v>
      </c>
      <c r="H3561" t="s">
        <v>433</v>
      </c>
      <c r="I3561" t="s">
        <v>434</v>
      </c>
      <c r="J3561" t="s">
        <v>435</v>
      </c>
    </row>
    <row r="3562" spans="1:11">
      <c r="A3562" t="s">
        <v>500</v>
      </c>
      <c r="B3562" s="2">
        <v>230.78809999999999</v>
      </c>
      <c r="C3562" t="s">
        <v>463</v>
      </c>
      <c r="D3562" t="s">
        <v>469</v>
      </c>
      <c r="E3562" t="s">
        <v>431</v>
      </c>
      <c r="F3562" t="s">
        <v>382</v>
      </c>
      <c r="G3562" t="s">
        <v>432</v>
      </c>
      <c r="H3562" t="s">
        <v>433</v>
      </c>
      <c r="I3562" t="s">
        <v>434</v>
      </c>
      <c r="J3562" t="s">
        <v>435</v>
      </c>
    </row>
    <row r="3563" spans="1:11">
      <c r="A3563" t="s">
        <v>500</v>
      </c>
      <c r="B3563" s="2">
        <v>1509442.4313000001</v>
      </c>
      <c r="C3563" t="s">
        <v>463</v>
      </c>
      <c r="D3563" t="s">
        <v>469</v>
      </c>
      <c r="E3563" t="s">
        <v>431</v>
      </c>
      <c r="F3563" t="s">
        <v>382</v>
      </c>
      <c r="G3563" t="s">
        <v>432</v>
      </c>
      <c r="H3563" t="s">
        <v>433</v>
      </c>
      <c r="I3563" t="s">
        <v>434</v>
      </c>
      <c r="J3563" t="s">
        <v>442</v>
      </c>
      <c r="K3563" t="s">
        <v>443</v>
      </c>
    </row>
    <row r="3564" spans="1:11">
      <c r="A3564" t="s">
        <v>500</v>
      </c>
      <c r="B3564" s="2">
        <v>3277204.9326999998</v>
      </c>
      <c r="C3564" t="s">
        <v>463</v>
      </c>
      <c r="D3564" t="s">
        <v>469</v>
      </c>
      <c r="E3564" t="s">
        <v>431</v>
      </c>
      <c r="F3564" t="s">
        <v>382</v>
      </c>
      <c r="G3564" t="s">
        <v>432</v>
      </c>
      <c r="H3564" t="s">
        <v>433</v>
      </c>
      <c r="I3564" t="s">
        <v>434</v>
      </c>
      <c r="J3564" t="s">
        <v>442</v>
      </c>
      <c r="K3564" t="s">
        <v>444</v>
      </c>
    </row>
    <row r="3565" spans="1:11">
      <c r="A3565" t="s">
        <v>500</v>
      </c>
      <c r="B3565" s="2">
        <v>5462004.6714000003</v>
      </c>
      <c r="C3565" t="s">
        <v>463</v>
      </c>
      <c r="D3565" t="s">
        <v>469</v>
      </c>
      <c r="E3565" t="s">
        <v>431</v>
      </c>
      <c r="F3565" t="s">
        <v>382</v>
      </c>
      <c r="G3565" t="s">
        <v>432</v>
      </c>
      <c r="H3565" t="s">
        <v>433</v>
      </c>
      <c r="I3565" t="s">
        <v>434</v>
      </c>
      <c r="J3565" t="s">
        <v>442</v>
      </c>
      <c r="K3565" t="s">
        <v>584</v>
      </c>
    </row>
    <row r="3566" spans="1:11">
      <c r="A3566" t="s">
        <v>500</v>
      </c>
      <c r="B3566" s="2">
        <v>0</v>
      </c>
      <c r="C3566" t="s">
        <v>472</v>
      </c>
      <c r="D3566" t="s">
        <v>430</v>
      </c>
      <c r="E3566" t="s">
        <v>431</v>
      </c>
      <c r="F3566" t="s">
        <v>430</v>
      </c>
      <c r="G3566" t="s">
        <v>432</v>
      </c>
      <c r="H3566" t="s">
        <v>433</v>
      </c>
      <c r="I3566" t="s">
        <v>434</v>
      </c>
      <c r="J3566" t="s">
        <v>435</v>
      </c>
    </row>
    <row r="3567" spans="1:11">
      <c r="A3567" t="s">
        <v>500</v>
      </c>
      <c r="B3567" s="2">
        <v>140.78370000000001</v>
      </c>
      <c r="C3567" t="s">
        <v>477</v>
      </c>
      <c r="D3567" t="s">
        <v>440</v>
      </c>
      <c r="E3567" t="s">
        <v>431</v>
      </c>
      <c r="F3567" t="s">
        <v>441</v>
      </c>
      <c r="G3567" t="s">
        <v>432</v>
      </c>
      <c r="H3567" t="s">
        <v>433</v>
      </c>
      <c r="I3567" t="s">
        <v>434</v>
      </c>
      <c r="J3567" t="s">
        <v>435</v>
      </c>
    </row>
    <row r="3568" spans="1:11">
      <c r="A3568" t="s">
        <v>500</v>
      </c>
      <c r="B3568" s="2">
        <v>875276.61629999999</v>
      </c>
      <c r="C3568" t="s">
        <v>477</v>
      </c>
      <c r="D3568" t="s">
        <v>440</v>
      </c>
      <c r="E3568" t="s">
        <v>431</v>
      </c>
      <c r="F3568" t="s">
        <v>441</v>
      </c>
      <c r="G3568" t="s">
        <v>432</v>
      </c>
      <c r="H3568" t="s">
        <v>433</v>
      </c>
      <c r="I3568" t="s">
        <v>434</v>
      </c>
      <c r="J3568" t="s">
        <v>442</v>
      </c>
      <c r="K3568" t="s">
        <v>443</v>
      </c>
    </row>
    <row r="3569" spans="1:11">
      <c r="A3569" t="s">
        <v>500</v>
      </c>
      <c r="B3569" s="2">
        <v>1841349.1643999999</v>
      </c>
      <c r="C3569" t="s">
        <v>477</v>
      </c>
      <c r="D3569" t="s">
        <v>440</v>
      </c>
      <c r="E3569" t="s">
        <v>431</v>
      </c>
      <c r="F3569" t="s">
        <v>441</v>
      </c>
      <c r="G3569" t="s">
        <v>432</v>
      </c>
      <c r="H3569" t="s">
        <v>433</v>
      </c>
      <c r="I3569" t="s">
        <v>434</v>
      </c>
      <c r="J3569" t="s">
        <v>442</v>
      </c>
      <c r="K3569" t="s">
        <v>444</v>
      </c>
    </row>
    <row r="3570" spans="1:11">
      <c r="A3570" t="s">
        <v>500</v>
      </c>
      <c r="B3570" s="2">
        <v>3066625.6745000002</v>
      </c>
      <c r="C3570" t="s">
        <v>477</v>
      </c>
      <c r="D3570" t="s">
        <v>440</v>
      </c>
      <c r="E3570" t="s">
        <v>431</v>
      </c>
      <c r="F3570" t="s">
        <v>441</v>
      </c>
      <c r="G3570" t="s">
        <v>432</v>
      </c>
      <c r="H3570" t="s">
        <v>433</v>
      </c>
      <c r="I3570" t="s">
        <v>434</v>
      </c>
      <c r="J3570" t="s">
        <v>442</v>
      </c>
      <c r="K3570" t="s">
        <v>584</v>
      </c>
    </row>
    <row r="3571" spans="1:11">
      <c r="A3571" t="s">
        <v>500</v>
      </c>
      <c r="B3571" s="2">
        <v>107.98390000000001</v>
      </c>
      <c r="C3571" t="s">
        <v>466</v>
      </c>
      <c r="D3571" t="s">
        <v>447</v>
      </c>
      <c r="E3571" t="s">
        <v>431</v>
      </c>
      <c r="F3571" t="s">
        <v>12</v>
      </c>
      <c r="G3571" t="s">
        <v>432</v>
      </c>
      <c r="H3571" t="s">
        <v>433</v>
      </c>
      <c r="I3571" t="s">
        <v>434</v>
      </c>
      <c r="J3571" t="s">
        <v>435</v>
      </c>
    </row>
    <row r="3572" spans="1:11">
      <c r="A3572" t="s">
        <v>500</v>
      </c>
      <c r="B3572" s="2">
        <v>670384.08429999999</v>
      </c>
      <c r="C3572" t="s">
        <v>466</v>
      </c>
      <c r="D3572" t="s">
        <v>447</v>
      </c>
      <c r="E3572" t="s">
        <v>431</v>
      </c>
      <c r="F3572" t="s">
        <v>12</v>
      </c>
      <c r="G3572" t="s">
        <v>432</v>
      </c>
      <c r="H3572" t="s">
        <v>433</v>
      </c>
      <c r="I3572" t="s">
        <v>434</v>
      </c>
      <c r="J3572" t="s">
        <v>442</v>
      </c>
      <c r="K3572" t="s">
        <v>443</v>
      </c>
    </row>
    <row r="3573" spans="1:11">
      <c r="A3573" t="s">
        <v>500</v>
      </c>
      <c r="B3573" s="2">
        <v>1412736.138</v>
      </c>
      <c r="C3573" t="s">
        <v>466</v>
      </c>
      <c r="D3573" t="s">
        <v>447</v>
      </c>
      <c r="E3573" t="s">
        <v>431</v>
      </c>
      <c r="F3573" t="s">
        <v>12</v>
      </c>
      <c r="G3573" t="s">
        <v>432</v>
      </c>
      <c r="H3573" t="s">
        <v>433</v>
      </c>
      <c r="I3573" t="s">
        <v>434</v>
      </c>
      <c r="J3573" t="s">
        <v>442</v>
      </c>
      <c r="K3573" t="s">
        <v>444</v>
      </c>
    </row>
    <row r="3574" spans="1:11">
      <c r="A3574" t="s">
        <v>500</v>
      </c>
      <c r="B3574" s="2">
        <v>2354560.23</v>
      </c>
      <c r="C3574" t="s">
        <v>466</v>
      </c>
      <c r="D3574" t="s">
        <v>447</v>
      </c>
      <c r="E3574" t="s">
        <v>431</v>
      </c>
      <c r="F3574" t="s">
        <v>12</v>
      </c>
      <c r="G3574" t="s">
        <v>432</v>
      </c>
      <c r="H3574" t="s">
        <v>433</v>
      </c>
      <c r="I3574" t="s">
        <v>434</v>
      </c>
      <c r="J3574" t="s">
        <v>442</v>
      </c>
      <c r="K3574" t="s">
        <v>584</v>
      </c>
    </row>
    <row r="3575" spans="1:11">
      <c r="A3575" t="s">
        <v>500</v>
      </c>
      <c r="B3575" s="2">
        <v>0</v>
      </c>
      <c r="C3575" t="s">
        <v>485</v>
      </c>
      <c r="D3575" t="s">
        <v>439</v>
      </c>
      <c r="E3575" t="s">
        <v>431</v>
      </c>
      <c r="F3575" t="s">
        <v>439</v>
      </c>
      <c r="G3575" t="s">
        <v>432</v>
      </c>
      <c r="H3575" t="s">
        <v>433</v>
      </c>
      <c r="I3575" t="s">
        <v>434</v>
      </c>
      <c r="J3575" t="s">
        <v>435</v>
      </c>
    </row>
    <row r="3576" spans="1:11">
      <c r="A3576" t="s">
        <v>500</v>
      </c>
      <c r="B3576" s="2">
        <v>0</v>
      </c>
      <c r="C3576" t="s">
        <v>472</v>
      </c>
      <c r="D3576" t="s">
        <v>458</v>
      </c>
      <c r="E3576" t="s">
        <v>431</v>
      </c>
      <c r="F3576" t="s">
        <v>458</v>
      </c>
      <c r="G3576" t="s">
        <v>432</v>
      </c>
      <c r="H3576" t="s">
        <v>433</v>
      </c>
      <c r="I3576" t="s">
        <v>434</v>
      </c>
      <c r="J3576" t="s">
        <v>435</v>
      </c>
    </row>
    <row r="3577" spans="1:11">
      <c r="A3577" t="s">
        <v>500</v>
      </c>
      <c r="B3577" s="2">
        <v>0</v>
      </c>
      <c r="C3577" t="s">
        <v>481</v>
      </c>
      <c r="D3577" t="s">
        <v>458</v>
      </c>
      <c r="E3577" t="s">
        <v>431</v>
      </c>
      <c r="F3577" t="s">
        <v>458</v>
      </c>
      <c r="G3577" t="s">
        <v>432</v>
      </c>
      <c r="H3577" t="s">
        <v>433</v>
      </c>
      <c r="I3577" t="s">
        <v>434</v>
      </c>
      <c r="J3577" t="s">
        <v>435</v>
      </c>
    </row>
    <row r="3578" spans="1:11">
      <c r="A3578" t="s">
        <v>500</v>
      </c>
      <c r="B3578" s="2">
        <v>168.89789999999999</v>
      </c>
      <c r="C3578" t="s">
        <v>472</v>
      </c>
      <c r="D3578" t="s">
        <v>440</v>
      </c>
      <c r="E3578" t="s">
        <v>431</v>
      </c>
      <c r="F3578" t="s">
        <v>441</v>
      </c>
      <c r="G3578" t="s">
        <v>432</v>
      </c>
      <c r="H3578" t="s">
        <v>433</v>
      </c>
      <c r="I3578" t="s">
        <v>434</v>
      </c>
      <c r="J3578" t="s">
        <v>435</v>
      </c>
    </row>
    <row r="3579" spans="1:11">
      <c r="A3579" t="s">
        <v>500</v>
      </c>
      <c r="B3579" s="2">
        <v>1050329.8097000001</v>
      </c>
      <c r="C3579" t="s">
        <v>472</v>
      </c>
      <c r="D3579" t="s">
        <v>440</v>
      </c>
      <c r="E3579" t="s">
        <v>431</v>
      </c>
      <c r="F3579" t="s">
        <v>441</v>
      </c>
      <c r="G3579" t="s">
        <v>432</v>
      </c>
      <c r="H3579" t="s">
        <v>433</v>
      </c>
      <c r="I3579" t="s">
        <v>434</v>
      </c>
      <c r="J3579" t="s">
        <v>442</v>
      </c>
      <c r="K3579" t="s">
        <v>443</v>
      </c>
    </row>
    <row r="3580" spans="1:11">
      <c r="A3580" t="s">
        <v>500</v>
      </c>
      <c r="B3580" s="2">
        <v>2207972.6154999998</v>
      </c>
      <c r="C3580" t="s">
        <v>472</v>
      </c>
      <c r="D3580" t="s">
        <v>440</v>
      </c>
      <c r="E3580" t="s">
        <v>431</v>
      </c>
      <c r="F3580" t="s">
        <v>441</v>
      </c>
      <c r="G3580" t="s">
        <v>432</v>
      </c>
      <c r="H3580" t="s">
        <v>433</v>
      </c>
      <c r="I3580" t="s">
        <v>434</v>
      </c>
      <c r="J3580" t="s">
        <v>442</v>
      </c>
      <c r="K3580" t="s">
        <v>444</v>
      </c>
    </row>
    <row r="3581" spans="1:11">
      <c r="A3581" t="s">
        <v>500</v>
      </c>
      <c r="B3581" s="2">
        <v>3679950.8094000001</v>
      </c>
      <c r="C3581" t="s">
        <v>472</v>
      </c>
      <c r="D3581" t="s">
        <v>440</v>
      </c>
      <c r="E3581" t="s">
        <v>431</v>
      </c>
      <c r="F3581" t="s">
        <v>441</v>
      </c>
      <c r="G3581" t="s">
        <v>432</v>
      </c>
      <c r="H3581" t="s">
        <v>433</v>
      </c>
      <c r="I3581" t="s">
        <v>434</v>
      </c>
      <c r="J3581" t="s">
        <v>442</v>
      </c>
      <c r="K3581" t="s">
        <v>584</v>
      </c>
    </row>
    <row r="3582" spans="1:11">
      <c r="A3582" t="s">
        <v>500</v>
      </c>
      <c r="B3582" s="2">
        <v>224.08260000000001</v>
      </c>
      <c r="C3582" t="s">
        <v>454</v>
      </c>
      <c r="D3582" t="s">
        <v>469</v>
      </c>
      <c r="E3582" t="s">
        <v>431</v>
      </c>
      <c r="F3582" t="s">
        <v>382</v>
      </c>
      <c r="G3582" t="s">
        <v>432</v>
      </c>
      <c r="H3582" t="s">
        <v>433</v>
      </c>
      <c r="I3582" t="s">
        <v>434</v>
      </c>
      <c r="J3582" t="s">
        <v>435</v>
      </c>
    </row>
    <row r="3583" spans="1:11">
      <c r="A3583" t="s">
        <v>500</v>
      </c>
      <c r="B3583" s="2">
        <v>1462287.3308999999</v>
      </c>
      <c r="C3583" t="s">
        <v>454</v>
      </c>
      <c r="D3583" t="s">
        <v>469</v>
      </c>
      <c r="E3583" t="s">
        <v>431</v>
      </c>
      <c r="F3583" t="s">
        <v>382</v>
      </c>
      <c r="G3583" t="s">
        <v>432</v>
      </c>
      <c r="H3583" t="s">
        <v>433</v>
      </c>
      <c r="I3583" t="s">
        <v>434</v>
      </c>
      <c r="J3583" t="s">
        <v>442</v>
      </c>
      <c r="K3583" t="s">
        <v>443</v>
      </c>
    </row>
    <row r="3584" spans="1:11">
      <c r="A3584" t="s">
        <v>500</v>
      </c>
      <c r="B3584" s="2">
        <v>3173097.3758999999</v>
      </c>
      <c r="C3584" t="s">
        <v>454</v>
      </c>
      <c r="D3584" t="s">
        <v>469</v>
      </c>
      <c r="E3584" t="s">
        <v>431</v>
      </c>
      <c r="F3584" t="s">
        <v>382</v>
      </c>
      <c r="G3584" t="s">
        <v>432</v>
      </c>
      <c r="H3584" t="s">
        <v>433</v>
      </c>
      <c r="I3584" t="s">
        <v>434</v>
      </c>
      <c r="J3584" t="s">
        <v>442</v>
      </c>
      <c r="K3584" t="s">
        <v>444</v>
      </c>
    </row>
    <row r="3585" spans="1:11">
      <c r="A3585" t="s">
        <v>500</v>
      </c>
      <c r="B3585" s="2">
        <v>5288495.6265000002</v>
      </c>
      <c r="C3585" t="s">
        <v>454</v>
      </c>
      <c r="D3585" t="s">
        <v>469</v>
      </c>
      <c r="E3585" t="s">
        <v>431</v>
      </c>
      <c r="F3585" t="s">
        <v>382</v>
      </c>
      <c r="G3585" t="s">
        <v>432</v>
      </c>
      <c r="H3585" t="s">
        <v>433</v>
      </c>
      <c r="I3585" t="s">
        <v>434</v>
      </c>
      <c r="J3585" t="s">
        <v>442</v>
      </c>
      <c r="K3585" t="s">
        <v>584</v>
      </c>
    </row>
    <row r="3586" spans="1:11">
      <c r="A3586" t="s">
        <v>500</v>
      </c>
      <c r="B3586" s="2">
        <v>0</v>
      </c>
      <c r="C3586" t="s">
        <v>461</v>
      </c>
      <c r="D3586" t="s">
        <v>439</v>
      </c>
      <c r="E3586" t="s">
        <v>431</v>
      </c>
      <c r="F3586" t="s">
        <v>439</v>
      </c>
      <c r="G3586" t="s">
        <v>432</v>
      </c>
      <c r="H3586" t="s">
        <v>433</v>
      </c>
      <c r="I3586" t="s">
        <v>434</v>
      </c>
      <c r="J3586" t="s">
        <v>435</v>
      </c>
    </row>
    <row r="3587" spans="1:11">
      <c r="A3587" t="s">
        <v>500</v>
      </c>
      <c r="B3587" s="2">
        <v>116.7163</v>
      </c>
      <c r="C3587" t="s">
        <v>50</v>
      </c>
      <c r="D3587" t="s">
        <v>447</v>
      </c>
      <c r="E3587" t="s">
        <v>431</v>
      </c>
      <c r="F3587" t="s">
        <v>12</v>
      </c>
      <c r="G3587" t="s">
        <v>432</v>
      </c>
      <c r="H3587" t="s">
        <v>433</v>
      </c>
      <c r="I3587" t="s">
        <v>434</v>
      </c>
      <c r="J3587" t="s">
        <v>435</v>
      </c>
    </row>
    <row r="3588" spans="1:11">
      <c r="A3588" t="s">
        <v>500</v>
      </c>
      <c r="B3588" s="2">
        <v>724003.30980000005</v>
      </c>
      <c r="C3588" t="s">
        <v>50</v>
      </c>
      <c r="D3588" t="s">
        <v>447</v>
      </c>
      <c r="E3588" t="s">
        <v>431</v>
      </c>
      <c r="F3588" t="s">
        <v>12</v>
      </c>
      <c r="G3588" t="s">
        <v>432</v>
      </c>
      <c r="H3588" t="s">
        <v>433</v>
      </c>
      <c r="I3588" t="s">
        <v>434</v>
      </c>
      <c r="J3588" t="s">
        <v>442</v>
      </c>
      <c r="K3588" t="s">
        <v>443</v>
      </c>
    </row>
    <row r="3589" spans="1:11">
      <c r="A3589" t="s">
        <v>500</v>
      </c>
      <c r="B3589" s="2">
        <v>1522732.7577</v>
      </c>
      <c r="C3589" t="s">
        <v>50</v>
      </c>
      <c r="D3589" t="s">
        <v>447</v>
      </c>
      <c r="E3589" t="s">
        <v>431</v>
      </c>
      <c r="F3589" t="s">
        <v>12</v>
      </c>
      <c r="G3589" t="s">
        <v>432</v>
      </c>
      <c r="H3589" t="s">
        <v>433</v>
      </c>
      <c r="I3589" t="s">
        <v>434</v>
      </c>
      <c r="J3589" t="s">
        <v>442</v>
      </c>
      <c r="K3589" t="s">
        <v>444</v>
      </c>
    </row>
    <row r="3590" spans="1:11">
      <c r="A3590" t="s">
        <v>500</v>
      </c>
      <c r="B3590" s="2">
        <v>2537887.9295000001</v>
      </c>
      <c r="C3590" t="s">
        <v>50</v>
      </c>
      <c r="D3590" t="s">
        <v>447</v>
      </c>
      <c r="E3590" t="s">
        <v>431</v>
      </c>
      <c r="F3590" t="s">
        <v>12</v>
      </c>
      <c r="G3590" t="s">
        <v>432</v>
      </c>
      <c r="H3590" t="s">
        <v>433</v>
      </c>
      <c r="I3590" t="s">
        <v>434</v>
      </c>
      <c r="J3590" t="s">
        <v>442</v>
      </c>
      <c r="K3590" t="s">
        <v>584</v>
      </c>
    </row>
    <row r="3591" spans="1:11">
      <c r="A3591" t="s">
        <v>500</v>
      </c>
      <c r="B3591" s="2">
        <v>140.78370000000001</v>
      </c>
      <c r="C3591" t="s">
        <v>453</v>
      </c>
      <c r="D3591" t="s">
        <v>440</v>
      </c>
      <c r="E3591" t="s">
        <v>431</v>
      </c>
      <c r="F3591" t="s">
        <v>441</v>
      </c>
      <c r="G3591" t="s">
        <v>432</v>
      </c>
      <c r="H3591" t="s">
        <v>433</v>
      </c>
      <c r="I3591" t="s">
        <v>434</v>
      </c>
      <c r="J3591" t="s">
        <v>435</v>
      </c>
    </row>
    <row r="3592" spans="1:11">
      <c r="A3592" t="s">
        <v>500</v>
      </c>
      <c r="B3592" s="2">
        <v>875276.61629999999</v>
      </c>
      <c r="C3592" t="s">
        <v>453</v>
      </c>
      <c r="D3592" t="s">
        <v>440</v>
      </c>
      <c r="E3592" t="s">
        <v>431</v>
      </c>
      <c r="F3592" t="s">
        <v>441</v>
      </c>
      <c r="G3592" t="s">
        <v>432</v>
      </c>
      <c r="H3592" t="s">
        <v>433</v>
      </c>
      <c r="I3592" t="s">
        <v>434</v>
      </c>
      <c r="J3592" t="s">
        <v>442</v>
      </c>
      <c r="K3592" t="s">
        <v>443</v>
      </c>
    </row>
    <row r="3593" spans="1:11">
      <c r="A3593" t="s">
        <v>500</v>
      </c>
      <c r="B3593" s="2">
        <v>1839975.4047000001</v>
      </c>
      <c r="C3593" t="s">
        <v>453</v>
      </c>
      <c r="D3593" t="s">
        <v>440</v>
      </c>
      <c r="E3593" t="s">
        <v>431</v>
      </c>
      <c r="F3593" t="s">
        <v>441</v>
      </c>
      <c r="G3593" t="s">
        <v>432</v>
      </c>
      <c r="H3593" t="s">
        <v>433</v>
      </c>
      <c r="I3593" t="s">
        <v>434</v>
      </c>
      <c r="J3593" t="s">
        <v>442</v>
      </c>
      <c r="K3593" t="s">
        <v>444</v>
      </c>
    </row>
    <row r="3594" spans="1:11">
      <c r="A3594" t="s">
        <v>500</v>
      </c>
      <c r="B3594" s="2">
        <v>3066625.6745000002</v>
      </c>
      <c r="C3594" t="s">
        <v>453</v>
      </c>
      <c r="D3594" t="s">
        <v>440</v>
      </c>
      <c r="E3594" t="s">
        <v>431</v>
      </c>
      <c r="F3594" t="s">
        <v>441</v>
      </c>
      <c r="G3594" t="s">
        <v>432</v>
      </c>
      <c r="H3594" t="s">
        <v>433</v>
      </c>
      <c r="I3594" t="s">
        <v>434</v>
      </c>
      <c r="J3594" t="s">
        <v>442</v>
      </c>
      <c r="K3594" t="s">
        <v>584</v>
      </c>
    </row>
    <row r="3595" spans="1:11">
      <c r="A3595" t="s">
        <v>500</v>
      </c>
      <c r="B3595" s="2">
        <v>0</v>
      </c>
      <c r="C3595" t="s">
        <v>436</v>
      </c>
      <c r="D3595" t="s">
        <v>486</v>
      </c>
      <c r="E3595" t="s">
        <v>431</v>
      </c>
      <c r="F3595" t="s">
        <v>487</v>
      </c>
      <c r="G3595" t="s">
        <v>432</v>
      </c>
      <c r="H3595" t="s">
        <v>433</v>
      </c>
      <c r="I3595" t="s">
        <v>434</v>
      </c>
      <c r="J3595" t="s">
        <v>435</v>
      </c>
    </row>
    <row r="3596" spans="1:11">
      <c r="A3596" t="s">
        <v>500</v>
      </c>
      <c r="B3596" s="2">
        <v>97.973600000000005</v>
      </c>
      <c r="C3596" t="s">
        <v>449</v>
      </c>
      <c r="D3596" t="s">
        <v>447</v>
      </c>
      <c r="E3596" t="s">
        <v>431</v>
      </c>
      <c r="F3596" t="s">
        <v>12</v>
      </c>
      <c r="G3596" t="s">
        <v>432</v>
      </c>
      <c r="H3596" t="s">
        <v>433</v>
      </c>
      <c r="I3596" t="s">
        <v>434</v>
      </c>
      <c r="J3596" t="s">
        <v>435</v>
      </c>
    </row>
    <row r="3597" spans="1:11">
      <c r="A3597" t="s">
        <v>500</v>
      </c>
      <c r="B3597" s="2">
        <v>607308.28040000005</v>
      </c>
      <c r="C3597" t="s">
        <v>449</v>
      </c>
      <c r="D3597" t="s">
        <v>447</v>
      </c>
      <c r="E3597" t="s">
        <v>431</v>
      </c>
      <c r="F3597" t="s">
        <v>12</v>
      </c>
      <c r="G3597" t="s">
        <v>432</v>
      </c>
      <c r="H3597" t="s">
        <v>433</v>
      </c>
      <c r="I3597" t="s">
        <v>434</v>
      </c>
      <c r="J3597" t="s">
        <v>442</v>
      </c>
      <c r="K3597" t="s">
        <v>443</v>
      </c>
    </row>
    <row r="3598" spans="1:11">
      <c r="A3598" t="s">
        <v>500</v>
      </c>
      <c r="B3598" s="2">
        <v>1278980.93</v>
      </c>
      <c r="C3598" t="s">
        <v>449</v>
      </c>
      <c r="D3598" t="s">
        <v>447</v>
      </c>
      <c r="E3598" t="s">
        <v>431</v>
      </c>
      <c r="F3598" t="s">
        <v>12</v>
      </c>
      <c r="G3598" t="s">
        <v>432</v>
      </c>
      <c r="H3598" t="s">
        <v>433</v>
      </c>
      <c r="I3598" t="s">
        <v>434</v>
      </c>
      <c r="J3598" t="s">
        <v>442</v>
      </c>
      <c r="K3598" t="s">
        <v>444</v>
      </c>
    </row>
    <row r="3599" spans="1:11">
      <c r="A3599" t="s">
        <v>500</v>
      </c>
      <c r="B3599" s="2">
        <v>2131638.4331</v>
      </c>
      <c r="C3599" t="s">
        <v>449</v>
      </c>
      <c r="D3599" t="s">
        <v>447</v>
      </c>
      <c r="E3599" t="s">
        <v>431</v>
      </c>
      <c r="F3599" t="s">
        <v>12</v>
      </c>
      <c r="G3599" t="s">
        <v>432</v>
      </c>
      <c r="H3599" t="s">
        <v>433</v>
      </c>
      <c r="I3599" t="s">
        <v>434</v>
      </c>
      <c r="J3599" t="s">
        <v>442</v>
      </c>
      <c r="K3599" t="s">
        <v>584</v>
      </c>
    </row>
    <row r="3600" spans="1:11">
      <c r="A3600" t="s">
        <v>500</v>
      </c>
      <c r="B3600" s="2">
        <v>0</v>
      </c>
      <c r="C3600" t="s">
        <v>465</v>
      </c>
      <c r="D3600" t="s">
        <v>430</v>
      </c>
      <c r="E3600" t="s">
        <v>431</v>
      </c>
      <c r="F3600" t="s">
        <v>430</v>
      </c>
      <c r="G3600" t="s">
        <v>432</v>
      </c>
      <c r="H3600" t="s">
        <v>433</v>
      </c>
      <c r="I3600" t="s">
        <v>434</v>
      </c>
      <c r="J3600" t="s">
        <v>435</v>
      </c>
    </row>
    <row r="3601" spans="1:11">
      <c r="A3601" t="s">
        <v>500</v>
      </c>
      <c r="B3601" s="2">
        <v>167.833</v>
      </c>
      <c r="C3601" t="s">
        <v>471</v>
      </c>
      <c r="D3601" t="s">
        <v>440</v>
      </c>
      <c r="E3601" t="s">
        <v>431</v>
      </c>
      <c r="F3601" t="s">
        <v>441</v>
      </c>
      <c r="G3601" t="s">
        <v>432</v>
      </c>
      <c r="H3601" t="s">
        <v>433</v>
      </c>
      <c r="I3601" t="s">
        <v>434</v>
      </c>
      <c r="J3601" t="s">
        <v>435</v>
      </c>
    </row>
    <row r="3602" spans="1:11">
      <c r="A3602" t="s">
        <v>500</v>
      </c>
      <c r="B3602" s="2">
        <v>1043610.1014</v>
      </c>
      <c r="C3602" t="s">
        <v>471</v>
      </c>
      <c r="D3602" t="s">
        <v>440</v>
      </c>
      <c r="E3602" t="s">
        <v>431</v>
      </c>
      <c r="F3602" t="s">
        <v>441</v>
      </c>
      <c r="G3602" t="s">
        <v>432</v>
      </c>
      <c r="H3602" t="s">
        <v>433</v>
      </c>
      <c r="I3602" t="s">
        <v>434</v>
      </c>
      <c r="J3602" t="s">
        <v>442</v>
      </c>
      <c r="K3602" t="s">
        <v>443</v>
      </c>
    </row>
    <row r="3603" spans="1:11">
      <c r="A3603" t="s">
        <v>500</v>
      </c>
      <c r="B3603" s="2">
        <v>2195459.6880000001</v>
      </c>
      <c r="C3603" t="s">
        <v>471</v>
      </c>
      <c r="D3603" t="s">
        <v>440</v>
      </c>
      <c r="E3603" t="s">
        <v>431</v>
      </c>
      <c r="F3603" t="s">
        <v>441</v>
      </c>
      <c r="G3603" t="s">
        <v>432</v>
      </c>
      <c r="H3603" t="s">
        <v>433</v>
      </c>
      <c r="I3603" t="s">
        <v>434</v>
      </c>
      <c r="J3603" t="s">
        <v>442</v>
      </c>
      <c r="K3603" t="s">
        <v>444</v>
      </c>
    </row>
    <row r="3604" spans="1:11">
      <c r="A3604" t="s">
        <v>500</v>
      </c>
      <c r="B3604" s="2">
        <v>3656884.4256000002</v>
      </c>
      <c r="C3604" t="s">
        <v>471</v>
      </c>
      <c r="D3604" t="s">
        <v>440</v>
      </c>
      <c r="E3604" t="s">
        <v>431</v>
      </c>
      <c r="F3604" t="s">
        <v>441</v>
      </c>
      <c r="G3604" t="s">
        <v>432</v>
      </c>
      <c r="H3604" t="s">
        <v>433</v>
      </c>
      <c r="I3604" t="s">
        <v>434</v>
      </c>
      <c r="J3604" t="s">
        <v>442</v>
      </c>
      <c r="K3604" t="s">
        <v>584</v>
      </c>
    </row>
    <row r="3605" spans="1:11">
      <c r="A3605" t="s">
        <v>500</v>
      </c>
      <c r="B3605" s="2">
        <v>117.56829999999999</v>
      </c>
      <c r="C3605" t="s">
        <v>472</v>
      </c>
      <c r="D3605" t="s">
        <v>447</v>
      </c>
      <c r="E3605" t="s">
        <v>431</v>
      </c>
      <c r="F3605" t="s">
        <v>12</v>
      </c>
      <c r="G3605" t="s">
        <v>432</v>
      </c>
      <c r="H3605" t="s">
        <v>433</v>
      </c>
      <c r="I3605" t="s">
        <v>434</v>
      </c>
      <c r="J3605" t="s">
        <v>435</v>
      </c>
    </row>
    <row r="3606" spans="1:11">
      <c r="A3606" t="s">
        <v>500</v>
      </c>
      <c r="B3606" s="2">
        <v>728582.50879999995</v>
      </c>
      <c r="C3606" t="s">
        <v>472</v>
      </c>
      <c r="D3606" t="s">
        <v>447</v>
      </c>
      <c r="E3606" t="s">
        <v>431</v>
      </c>
      <c r="F3606" t="s">
        <v>12</v>
      </c>
      <c r="G3606" t="s">
        <v>432</v>
      </c>
      <c r="H3606" t="s">
        <v>433</v>
      </c>
      <c r="I3606" t="s">
        <v>434</v>
      </c>
      <c r="J3606" t="s">
        <v>442</v>
      </c>
      <c r="K3606" t="s">
        <v>443</v>
      </c>
    </row>
    <row r="3607" spans="1:11">
      <c r="A3607" t="s">
        <v>500</v>
      </c>
      <c r="B3607" s="2">
        <v>1533648.2901999999</v>
      </c>
      <c r="C3607" t="s">
        <v>472</v>
      </c>
      <c r="D3607" t="s">
        <v>447</v>
      </c>
      <c r="E3607" t="s">
        <v>431</v>
      </c>
      <c r="F3607" t="s">
        <v>12</v>
      </c>
      <c r="G3607" t="s">
        <v>432</v>
      </c>
      <c r="H3607" t="s">
        <v>433</v>
      </c>
      <c r="I3607" t="s">
        <v>434</v>
      </c>
      <c r="J3607" t="s">
        <v>442</v>
      </c>
      <c r="K3607" t="s">
        <v>444</v>
      </c>
    </row>
    <row r="3608" spans="1:11">
      <c r="A3608" t="s">
        <v>500</v>
      </c>
      <c r="B3608" s="2">
        <v>2556076.9339000001</v>
      </c>
      <c r="C3608" t="s">
        <v>472</v>
      </c>
      <c r="D3608" t="s">
        <v>447</v>
      </c>
      <c r="E3608" t="s">
        <v>431</v>
      </c>
      <c r="F3608" t="s">
        <v>12</v>
      </c>
      <c r="G3608" t="s">
        <v>432</v>
      </c>
      <c r="H3608" t="s">
        <v>433</v>
      </c>
      <c r="I3608" t="s">
        <v>434</v>
      </c>
      <c r="J3608" t="s">
        <v>442</v>
      </c>
      <c r="K3608" t="s">
        <v>584</v>
      </c>
    </row>
    <row r="3609" spans="1:11">
      <c r="A3609" t="s">
        <v>500</v>
      </c>
      <c r="B3609" s="2">
        <v>113.628</v>
      </c>
      <c r="C3609" t="s">
        <v>454</v>
      </c>
      <c r="D3609" t="s">
        <v>447</v>
      </c>
      <c r="E3609" t="s">
        <v>431</v>
      </c>
      <c r="F3609" t="s">
        <v>12</v>
      </c>
      <c r="G3609" t="s">
        <v>432</v>
      </c>
      <c r="H3609" t="s">
        <v>433</v>
      </c>
      <c r="I3609" t="s">
        <v>434</v>
      </c>
      <c r="J3609" t="s">
        <v>435</v>
      </c>
    </row>
    <row r="3610" spans="1:11">
      <c r="A3610" t="s">
        <v>500</v>
      </c>
      <c r="B3610" s="2">
        <v>707028.32559999998</v>
      </c>
      <c r="C3610" t="s">
        <v>454</v>
      </c>
      <c r="D3610" t="s">
        <v>447</v>
      </c>
      <c r="E3610" t="s">
        <v>431</v>
      </c>
      <c r="F3610" t="s">
        <v>12</v>
      </c>
      <c r="G3610" t="s">
        <v>432</v>
      </c>
      <c r="H3610" t="s">
        <v>433</v>
      </c>
      <c r="I3610" t="s">
        <v>434</v>
      </c>
      <c r="J3610" t="s">
        <v>442</v>
      </c>
      <c r="K3610" t="s">
        <v>443</v>
      </c>
    </row>
    <row r="3611" spans="1:11">
      <c r="A3611" t="s">
        <v>500</v>
      </c>
      <c r="B3611" s="2">
        <v>1486919.1617999999</v>
      </c>
      <c r="C3611" t="s">
        <v>454</v>
      </c>
      <c r="D3611" t="s">
        <v>447</v>
      </c>
      <c r="E3611" t="s">
        <v>431</v>
      </c>
      <c r="F3611" t="s">
        <v>12</v>
      </c>
      <c r="G3611" t="s">
        <v>432</v>
      </c>
      <c r="H3611" t="s">
        <v>433</v>
      </c>
      <c r="I3611" t="s">
        <v>434</v>
      </c>
      <c r="J3611" t="s">
        <v>442</v>
      </c>
      <c r="K3611" t="s">
        <v>444</v>
      </c>
    </row>
    <row r="3612" spans="1:11">
      <c r="A3612" t="s">
        <v>500</v>
      </c>
      <c r="B3612" s="2">
        <v>2478198.6030000001</v>
      </c>
      <c r="C3612" t="s">
        <v>454</v>
      </c>
      <c r="D3612" t="s">
        <v>447</v>
      </c>
      <c r="E3612" t="s">
        <v>431</v>
      </c>
      <c r="F3612" t="s">
        <v>12</v>
      </c>
      <c r="G3612" t="s">
        <v>432</v>
      </c>
      <c r="H3612" t="s">
        <v>433</v>
      </c>
      <c r="I3612" t="s">
        <v>434</v>
      </c>
      <c r="J3612" t="s">
        <v>442</v>
      </c>
      <c r="K3612" t="s">
        <v>584</v>
      </c>
    </row>
    <row r="3613" spans="1:11">
      <c r="A3613" t="s">
        <v>500</v>
      </c>
      <c r="B3613" s="2">
        <v>115.66840000000001</v>
      </c>
      <c r="C3613" t="s">
        <v>475</v>
      </c>
      <c r="D3613" t="s">
        <v>451</v>
      </c>
      <c r="E3613" t="s">
        <v>431</v>
      </c>
      <c r="F3613" t="s">
        <v>381</v>
      </c>
      <c r="G3613" t="s">
        <v>432</v>
      </c>
      <c r="H3613" t="s">
        <v>433</v>
      </c>
      <c r="I3613" t="s">
        <v>434</v>
      </c>
      <c r="J3613" t="s">
        <v>435</v>
      </c>
    </row>
    <row r="3614" spans="1:11">
      <c r="A3614" t="s">
        <v>500</v>
      </c>
      <c r="B3614" s="2">
        <v>717528.53540000005</v>
      </c>
      <c r="C3614" t="s">
        <v>475</v>
      </c>
      <c r="D3614" t="s">
        <v>451</v>
      </c>
      <c r="E3614" t="s">
        <v>431</v>
      </c>
      <c r="F3614" t="s">
        <v>381</v>
      </c>
      <c r="G3614" t="s">
        <v>432</v>
      </c>
      <c r="H3614" t="s">
        <v>433</v>
      </c>
      <c r="I3614" t="s">
        <v>434</v>
      </c>
      <c r="J3614" t="s">
        <v>442</v>
      </c>
      <c r="K3614" t="s">
        <v>443</v>
      </c>
    </row>
    <row r="3615" spans="1:11">
      <c r="A3615" t="s">
        <v>500</v>
      </c>
      <c r="B3615" s="2">
        <v>1508973.8621</v>
      </c>
      <c r="C3615" t="s">
        <v>475</v>
      </c>
      <c r="D3615" t="s">
        <v>451</v>
      </c>
      <c r="E3615" t="s">
        <v>431</v>
      </c>
      <c r="F3615" t="s">
        <v>381</v>
      </c>
      <c r="G3615" t="s">
        <v>432</v>
      </c>
      <c r="H3615" t="s">
        <v>433</v>
      </c>
      <c r="I3615" t="s">
        <v>434</v>
      </c>
      <c r="J3615" t="s">
        <v>442</v>
      </c>
      <c r="K3615" t="s">
        <v>444</v>
      </c>
    </row>
    <row r="3616" spans="1:11">
      <c r="A3616" t="s">
        <v>500</v>
      </c>
      <c r="B3616" s="2">
        <v>98.104500000000002</v>
      </c>
      <c r="C3616" t="s">
        <v>484</v>
      </c>
      <c r="D3616" t="s">
        <v>451</v>
      </c>
      <c r="E3616" t="s">
        <v>431</v>
      </c>
      <c r="F3616" t="s">
        <v>381</v>
      </c>
      <c r="G3616" t="s">
        <v>432</v>
      </c>
      <c r="H3616" t="s">
        <v>433</v>
      </c>
      <c r="I3616" t="s">
        <v>434</v>
      </c>
      <c r="J3616" t="s">
        <v>435</v>
      </c>
    </row>
    <row r="3617" spans="1:11">
      <c r="A3617" t="s">
        <v>500</v>
      </c>
      <c r="B3617" s="2">
        <v>608564.89780000004</v>
      </c>
      <c r="C3617" t="s">
        <v>484</v>
      </c>
      <c r="D3617" t="s">
        <v>451</v>
      </c>
      <c r="E3617" t="s">
        <v>431</v>
      </c>
      <c r="F3617" t="s">
        <v>381</v>
      </c>
      <c r="G3617" t="s">
        <v>432</v>
      </c>
      <c r="H3617" t="s">
        <v>433</v>
      </c>
      <c r="I3617" t="s">
        <v>434</v>
      </c>
      <c r="J3617" t="s">
        <v>442</v>
      </c>
      <c r="K3617" t="s">
        <v>443</v>
      </c>
    </row>
    <row r="3618" spans="1:11">
      <c r="A3618" t="s">
        <v>500</v>
      </c>
      <c r="B3618" s="2">
        <v>1279843.5233</v>
      </c>
      <c r="C3618" t="s">
        <v>484</v>
      </c>
      <c r="D3618" t="s">
        <v>451</v>
      </c>
      <c r="E3618" t="s">
        <v>431</v>
      </c>
      <c r="F3618" t="s">
        <v>381</v>
      </c>
      <c r="G3618" t="s">
        <v>432</v>
      </c>
      <c r="H3618" t="s">
        <v>433</v>
      </c>
      <c r="I3618" t="s">
        <v>434</v>
      </c>
      <c r="J3618" t="s">
        <v>442</v>
      </c>
      <c r="K3618" t="s">
        <v>444</v>
      </c>
    </row>
    <row r="3619" spans="1:11">
      <c r="A3619" t="s">
        <v>500</v>
      </c>
      <c r="B3619" s="2">
        <v>0</v>
      </c>
      <c r="C3619" t="s">
        <v>462</v>
      </c>
      <c r="D3619" t="s">
        <v>439</v>
      </c>
      <c r="E3619" t="s">
        <v>431</v>
      </c>
      <c r="F3619" t="s">
        <v>439</v>
      </c>
      <c r="G3619" t="s">
        <v>432</v>
      </c>
      <c r="H3619" t="s">
        <v>433</v>
      </c>
      <c r="I3619" t="s">
        <v>434</v>
      </c>
      <c r="J3619" t="s">
        <v>435</v>
      </c>
    </row>
    <row r="3620" spans="1:11">
      <c r="A3620" t="s">
        <v>500</v>
      </c>
      <c r="B3620" s="2">
        <v>0</v>
      </c>
      <c r="C3620" t="s">
        <v>472</v>
      </c>
      <c r="D3620" t="s">
        <v>470</v>
      </c>
      <c r="E3620" t="s">
        <v>431</v>
      </c>
      <c r="F3620" t="s">
        <v>470</v>
      </c>
      <c r="G3620" t="s">
        <v>432</v>
      </c>
      <c r="H3620" t="s">
        <v>433</v>
      </c>
      <c r="I3620" t="s">
        <v>434</v>
      </c>
      <c r="J3620" t="s">
        <v>435</v>
      </c>
    </row>
    <row r="3621" spans="1:11">
      <c r="A3621" t="s">
        <v>500</v>
      </c>
      <c r="B3621" s="2">
        <v>159.10050000000001</v>
      </c>
      <c r="C3621" t="s">
        <v>465</v>
      </c>
      <c r="D3621" t="s">
        <v>440</v>
      </c>
      <c r="E3621" t="s">
        <v>431</v>
      </c>
      <c r="F3621" t="s">
        <v>441</v>
      </c>
      <c r="G3621" t="s">
        <v>432</v>
      </c>
      <c r="H3621" t="s">
        <v>433</v>
      </c>
      <c r="I3621" t="s">
        <v>434</v>
      </c>
      <c r="J3621" t="s">
        <v>435</v>
      </c>
    </row>
    <row r="3622" spans="1:11">
      <c r="A3622" t="s">
        <v>500</v>
      </c>
      <c r="B3622" s="2">
        <v>989064.38679999998</v>
      </c>
      <c r="C3622" t="s">
        <v>465</v>
      </c>
      <c r="D3622" t="s">
        <v>440</v>
      </c>
      <c r="E3622" t="s">
        <v>431</v>
      </c>
      <c r="F3622" t="s">
        <v>441</v>
      </c>
      <c r="G3622" t="s">
        <v>432</v>
      </c>
      <c r="H3622" t="s">
        <v>433</v>
      </c>
      <c r="I3622" t="s">
        <v>434</v>
      </c>
      <c r="J3622" t="s">
        <v>442</v>
      </c>
      <c r="K3622" t="s">
        <v>443</v>
      </c>
    </row>
    <row r="3623" spans="1:11">
      <c r="A3623" t="s">
        <v>500</v>
      </c>
      <c r="B3623" s="2">
        <v>2080724.1298</v>
      </c>
      <c r="C3623" t="s">
        <v>465</v>
      </c>
      <c r="D3623" t="s">
        <v>440</v>
      </c>
      <c r="E3623" t="s">
        <v>431</v>
      </c>
      <c r="F3623" t="s">
        <v>441</v>
      </c>
      <c r="G3623" t="s">
        <v>432</v>
      </c>
      <c r="H3623" t="s">
        <v>433</v>
      </c>
      <c r="I3623" t="s">
        <v>434</v>
      </c>
      <c r="J3623" t="s">
        <v>442</v>
      </c>
      <c r="K3623" t="s">
        <v>444</v>
      </c>
    </row>
    <row r="3624" spans="1:11">
      <c r="A3624" t="s">
        <v>500</v>
      </c>
      <c r="B3624" s="2">
        <v>3467869.9999000002</v>
      </c>
      <c r="C3624" t="s">
        <v>465</v>
      </c>
      <c r="D3624" t="s">
        <v>440</v>
      </c>
      <c r="E3624" t="s">
        <v>431</v>
      </c>
      <c r="F3624" t="s">
        <v>441</v>
      </c>
      <c r="G3624" t="s">
        <v>432</v>
      </c>
      <c r="H3624" t="s">
        <v>433</v>
      </c>
      <c r="I3624" t="s">
        <v>434</v>
      </c>
      <c r="J3624" t="s">
        <v>442</v>
      </c>
      <c r="K3624" t="s">
        <v>584</v>
      </c>
    </row>
    <row r="3625" spans="1:11">
      <c r="A3625" t="s">
        <v>500</v>
      </c>
      <c r="B3625" s="2">
        <v>106.706</v>
      </c>
      <c r="C3625" t="s">
        <v>488</v>
      </c>
      <c r="D3625" t="s">
        <v>451</v>
      </c>
      <c r="E3625" t="s">
        <v>431</v>
      </c>
      <c r="F3625" t="s">
        <v>381</v>
      </c>
      <c r="G3625" t="s">
        <v>432</v>
      </c>
      <c r="H3625" t="s">
        <v>433</v>
      </c>
      <c r="I3625" t="s">
        <v>434</v>
      </c>
      <c r="J3625" t="s">
        <v>435</v>
      </c>
    </row>
    <row r="3626" spans="1:11">
      <c r="A3626" t="s">
        <v>500</v>
      </c>
      <c r="B3626" s="2">
        <v>662343.8628</v>
      </c>
      <c r="C3626" t="s">
        <v>488</v>
      </c>
      <c r="D3626" t="s">
        <v>451</v>
      </c>
      <c r="E3626" t="s">
        <v>431</v>
      </c>
      <c r="F3626" t="s">
        <v>381</v>
      </c>
      <c r="G3626" t="s">
        <v>432</v>
      </c>
      <c r="H3626" t="s">
        <v>433</v>
      </c>
      <c r="I3626" t="s">
        <v>434</v>
      </c>
      <c r="J3626" t="s">
        <v>442</v>
      </c>
      <c r="K3626" t="s">
        <v>443</v>
      </c>
    </row>
    <row r="3627" spans="1:11">
      <c r="A3627" t="s">
        <v>500</v>
      </c>
      <c r="B3627" s="2">
        <v>1393716.4882</v>
      </c>
      <c r="C3627" t="s">
        <v>488</v>
      </c>
      <c r="D3627" t="s">
        <v>451</v>
      </c>
      <c r="E3627" t="s">
        <v>431</v>
      </c>
      <c r="F3627" t="s">
        <v>381</v>
      </c>
      <c r="G3627" t="s">
        <v>432</v>
      </c>
      <c r="H3627" t="s">
        <v>433</v>
      </c>
      <c r="I3627" t="s">
        <v>434</v>
      </c>
      <c r="J3627" t="s">
        <v>442</v>
      </c>
      <c r="K3627" t="s">
        <v>444</v>
      </c>
    </row>
    <row r="3628" spans="1:11">
      <c r="A3628" t="s">
        <v>500</v>
      </c>
      <c r="B3628" s="2">
        <v>0</v>
      </c>
      <c r="C3628" t="s">
        <v>449</v>
      </c>
      <c r="D3628" t="s">
        <v>458</v>
      </c>
      <c r="E3628" t="s">
        <v>431</v>
      </c>
      <c r="F3628" t="s">
        <v>458</v>
      </c>
      <c r="G3628" t="s">
        <v>432</v>
      </c>
      <c r="H3628" t="s">
        <v>433</v>
      </c>
      <c r="I3628" t="s">
        <v>434</v>
      </c>
      <c r="J3628" t="s">
        <v>435</v>
      </c>
    </row>
    <row r="3629" spans="1:11">
      <c r="A3629" t="s">
        <v>500</v>
      </c>
      <c r="B3629" s="2">
        <v>140.78370000000001</v>
      </c>
      <c r="C3629" t="s">
        <v>464</v>
      </c>
      <c r="D3629" t="s">
        <v>440</v>
      </c>
      <c r="E3629" t="s">
        <v>431</v>
      </c>
      <c r="F3629" t="s">
        <v>441</v>
      </c>
      <c r="G3629" t="s">
        <v>432</v>
      </c>
      <c r="H3629" t="s">
        <v>433</v>
      </c>
      <c r="I3629" t="s">
        <v>434</v>
      </c>
      <c r="J3629" t="s">
        <v>435</v>
      </c>
    </row>
    <row r="3630" spans="1:11">
      <c r="A3630" t="s">
        <v>500</v>
      </c>
      <c r="B3630" s="2">
        <v>875276.61629999999</v>
      </c>
      <c r="C3630" t="s">
        <v>464</v>
      </c>
      <c r="D3630" t="s">
        <v>440</v>
      </c>
      <c r="E3630" t="s">
        <v>431</v>
      </c>
      <c r="F3630" t="s">
        <v>441</v>
      </c>
      <c r="G3630" t="s">
        <v>432</v>
      </c>
      <c r="H3630" t="s">
        <v>433</v>
      </c>
      <c r="I3630" t="s">
        <v>434</v>
      </c>
      <c r="J3630" t="s">
        <v>442</v>
      </c>
      <c r="K3630" t="s">
        <v>443</v>
      </c>
    </row>
    <row r="3631" spans="1:11">
      <c r="A3631" t="s">
        <v>500</v>
      </c>
      <c r="B3631" s="2">
        <v>1839975.4047000001</v>
      </c>
      <c r="C3631" t="s">
        <v>464</v>
      </c>
      <c r="D3631" t="s">
        <v>440</v>
      </c>
      <c r="E3631" t="s">
        <v>431</v>
      </c>
      <c r="F3631" t="s">
        <v>441</v>
      </c>
      <c r="G3631" t="s">
        <v>432</v>
      </c>
      <c r="H3631" t="s">
        <v>433</v>
      </c>
      <c r="I3631" t="s">
        <v>434</v>
      </c>
      <c r="J3631" t="s">
        <v>442</v>
      </c>
      <c r="K3631" t="s">
        <v>444</v>
      </c>
    </row>
    <row r="3632" spans="1:11">
      <c r="A3632" t="s">
        <v>500</v>
      </c>
      <c r="B3632" s="2">
        <v>3066625.6745000002</v>
      </c>
      <c r="C3632" t="s">
        <v>464</v>
      </c>
      <c r="D3632" t="s">
        <v>440</v>
      </c>
      <c r="E3632" t="s">
        <v>431</v>
      </c>
      <c r="F3632" t="s">
        <v>441</v>
      </c>
      <c r="G3632" t="s">
        <v>432</v>
      </c>
      <c r="H3632" t="s">
        <v>433</v>
      </c>
      <c r="I3632" t="s">
        <v>434</v>
      </c>
      <c r="J3632" t="s">
        <v>442</v>
      </c>
      <c r="K3632" t="s">
        <v>584</v>
      </c>
    </row>
    <row r="3633" spans="1:11">
      <c r="A3633" t="s">
        <v>500</v>
      </c>
      <c r="B3633" s="2">
        <v>0</v>
      </c>
      <c r="C3633" t="s">
        <v>481</v>
      </c>
      <c r="D3633" t="s">
        <v>439</v>
      </c>
      <c r="E3633" t="s">
        <v>431</v>
      </c>
      <c r="F3633" t="s">
        <v>439</v>
      </c>
      <c r="G3633" t="s">
        <v>432</v>
      </c>
      <c r="H3633" t="s">
        <v>433</v>
      </c>
      <c r="I3633" t="s">
        <v>434</v>
      </c>
      <c r="J3633" t="s">
        <v>435</v>
      </c>
    </row>
    <row r="3634" spans="1:11">
      <c r="A3634" t="s">
        <v>500</v>
      </c>
      <c r="B3634" s="2">
        <v>0</v>
      </c>
      <c r="C3634" t="s">
        <v>488</v>
      </c>
      <c r="D3634" t="s">
        <v>439</v>
      </c>
      <c r="E3634" t="s">
        <v>431</v>
      </c>
      <c r="F3634" t="s">
        <v>439</v>
      </c>
      <c r="G3634" t="s">
        <v>432</v>
      </c>
      <c r="H3634" t="s">
        <v>433</v>
      </c>
      <c r="I3634" t="s">
        <v>434</v>
      </c>
      <c r="J3634" t="s">
        <v>435</v>
      </c>
    </row>
    <row r="3635" spans="1:11">
      <c r="A3635" t="s">
        <v>500</v>
      </c>
      <c r="B3635" s="2">
        <v>0</v>
      </c>
      <c r="C3635" t="s">
        <v>456</v>
      </c>
      <c r="D3635" t="s">
        <v>439</v>
      </c>
      <c r="E3635" t="s">
        <v>431</v>
      </c>
      <c r="F3635" t="s">
        <v>439</v>
      </c>
      <c r="G3635" t="s">
        <v>432</v>
      </c>
      <c r="H3635" t="s">
        <v>433</v>
      </c>
      <c r="I3635" t="s">
        <v>434</v>
      </c>
      <c r="J3635" t="s">
        <v>435</v>
      </c>
    </row>
    <row r="3636" spans="1:11">
      <c r="A3636" t="s">
        <v>500</v>
      </c>
      <c r="B3636" s="2">
        <v>0</v>
      </c>
      <c r="C3636" t="s">
        <v>480</v>
      </c>
      <c r="D3636" t="s">
        <v>439</v>
      </c>
      <c r="E3636" t="s">
        <v>431</v>
      </c>
      <c r="F3636" t="s">
        <v>439</v>
      </c>
      <c r="G3636" t="s">
        <v>432</v>
      </c>
      <c r="H3636" t="s">
        <v>433</v>
      </c>
      <c r="I3636" t="s">
        <v>434</v>
      </c>
      <c r="J3636" t="s">
        <v>435</v>
      </c>
    </row>
    <row r="3637" spans="1:11">
      <c r="A3637" t="s">
        <v>500</v>
      </c>
      <c r="B3637" s="2">
        <v>163.3603</v>
      </c>
      <c r="C3637" t="s">
        <v>454</v>
      </c>
      <c r="D3637" t="s">
        <v>440</v>
      </c>
      <c r="E3637" t="s">
        <v>431</v>
      </c>
      <c r="F3637" t="s">
        <v>441</v>
      </c>
      <c r="G3637" t="s">
        <v>432</v>
      </c>
      <c r="H3637" t="s">
        <v>433</v>
      </c>
      <c r="I3637" t="s">
        <v>434</v>
      </c>
      <c r="J3637" t="s">
        <v>435</v>
      </c>
    </row>
    <row r="3638" spans="1:11">
      <c r="A3638" t="s">
        <v>500</v>
      </c>
      <c r="B3638" s="2">
        <v>1015634.3903</v>
      </c>
      <c r="C3638" t="s">
        <v>454</v>
      </c>
      <c r="D3638" t="s">
        <v>440</v>
      </c>
      <c r="E3638" t="s">
        <v>431</v>
      </c>
      <c r="F3638" t="s">
        <v>441</v>
      </c>
      <c r="G3638" t="s">
        <v>432</v>
      </c>
      <c r="H3638" t="s">
        <v>433</v>
      </c>
      <c r="I3638" t="s">
        <v>434</v>
      </c>
      <c r="J3638" t="s">
        <v>442</v>
      </c>
      <c r="K3638" t="s">
        <v>443</v>
      </c>
    </row>
    <row r="3639" spans="1:11">
      <c r="A3639" t="s">
        <v>500</v>
      </c>
      <c r="B3639" s="2">
        <v>2135355.0388000002</v>
      </c>
      <c r="C3639" t="s">
        <v>454</v>
      </c>
      <c r="D3639" t="s">
        <v>440</v>
      </c>
      <c r="E3639" t="s">
        <v>431</v>
      </c>
      <c r="F3639" t="s">
        <v>441</v>
      </c>
      <c r="G3639" t="s">
        <v>432</v>
      </c>
      <c r="H3639" t="s">
        <v>433</v>
      </c>
      <c r="I3639" t="s">
        <v>434</v>
      </c>
      <c r="J3639" t="s">
        <v>442</v>
      </c>
      <c r="K3639" t="s">
        <v>444</v>
      </c>
    </row>
    <row r="3640" spans="1:11">
      <c r="A3640" t="s">
        <v>500</v>
      </c>
      <c r="B3640" s="2">
        <v>3558932.1642</v>
      </c>
      <c r="C3640" t="s">
        <v>454</v>
      </c>
      <c r="D3640" t="s">
        <v>440</v>
      </c>
      <c r="E3640" t="s">
        <v>431</v>
      </c>
      <c r="F3640" t="s">
        <v>441</v>
      </c>
      <c r="G3640" t="s">
        <v>432</v>
      </c>
      <c r="H3640" t="s">
        <v>433</v>
      </c>
      <c r="I3640" t="s">
        <v>434</v>
      </c>
      <c r="J3640" t="s">
        <v>442</v>
      </c>
      <c r="K3640" t="s">
        <v>584</v>
      </c>
    </row>
    <row r="3641" spans="1:11">
      <c r="A3641" t="s">
        <v>500</v>
      </c>
      <c r="B3641" s="2">
        <v>106.706</v>
      </c>
      <c r="C3641" t="s">
        <v>445</v>
      </c>
      <c r="D3641" t="s">
        <v>451</v>
      </c>
      <c r="E3641" t="s">
        <v>431</v>
      </c>
      <c r="F3641" t="s">
        <v>381</v>
      </c>
      <c r="G3641" t="s">
        <v>432</v>
      </c>
      <c r="H3641" t="s">
        <v>433</v>
      </c>
      <c r="I3641" t="s">
        <v>434</v>
      </c>
      <c r="J3641" t="s">
        <v>435</v>
      </c>
    </row>
    <row r="3642" spans="1:11">
      <c r="A3642" t="s">
        <v>500</v>
      </c>
      <c r="B3642" s="2">
        <v>662343.8628</v>
      </c>
      <c r="C3642" t="s">
        <v>445</v>
      </c>
      <c r="D3642" t="s">
        <v>451</v>
      </c>
      <c r="E3642" t="s">
        <v>431</v>
      </c>
      <c r="F3642" t="s">
        <v>381</v>
      </c>
      <c r="G3642" t="s">
        <v>432</v>
      </c>
      <c r="H3642" t="s">
        <v>433</v>
      </c>
      <c r="I3642" t="s">
        <v>434</v>
      </c>
      <c r="J3642" t="s">
        <v>442</v>
      </c>
      <c r="K3642" t="s">
        <v>443</v>
      </c>
    </row>
    <row r="3643" spans="1:11">
      <c r="A3643" t="s">
        <v>500</v>
      </c>
      <c r="B3643" s="2">
        <v>1393716.4882</v>
      </c>
      <c r="C3643" t="s">
        <v>445</v>
      </c>
      <c r="D3643" t="s">
        <v>451</v>
      </c>
      <c r="E3643" t="s">
        <v>431</v>
      </c>
      <c r="F3643" t="s">
        <v>381</v>
      </c>
      <c r="G3643" t="s">
        <v>432</v>
      </c>
      <c r="H3643" t="s">
        <v>433</v>
      </c>
      <c r="I3643" t="s">
        <v>434</v>
      </c>
      <c r="J3643" t="s">
        <v>442</v>
      </c>
      <c r="K3643" t="s">
        <v>444</v>
      </c>
    </row>
    <row r="3644" spans="1:11">
      <c r="A3644" t="s">
        <v>500</v>
      </c>
      <c r="B3644" s="2">
        <v>0</v>
      </c>
      <c r="C3644" t="s">
        <v>453</v>
      </c>
      <c r="D3644" t="s">
        <v>458</v>
      </c>
      <c r="E3644" t="s">
        <v>431</v>
      </c>
      <c r="F3644" t="s">
        <v>458</v>
      </c>
      <c r="G3644" t="s">
        <v>432</v>
      </c>
      <c r="H3644" t="s">
        <v>433</v>
      </c>
      <c r="I3644" t="s">
        <v>434</v>
      </c>
      <c r="J3644" t="s">
        <v>435</v>
      </c>
    </row>
    <row r="3645" spans="1:11">
      <c r="A3645" t="s">
        <v>500</v>
      </c>
      <c r="B3645" s="2">
        <v>0</v>
      </c>
      <c r="C3645" t="s">
        <v>471</v>
      </c>
      <c r="D3645" t="s">
        <v>458</v>
      </c>
      <c r="E3645" t="s">
        <v>431</v>
      </c>
      <c r="F3645" t="s">
        <v>458</v>
      </c>
      <c r="G3645" t="s">
        <v>432</v>
      </c>
      <c r="H3645" t="s">
        <v>433</v>
      </c>
      <c r="I3645" t="s">
        <v>434</v>
      </c>
      <c r="J3645" t="s">
        <v>435</v>
      </c>
    </row>
    <row r="3646" spans="1:11">
      <c r="A3646" t="s">
        <v>500</v>
      </c>
      <c r="B3646" s="2">
        <v>0</v>
      </c>
      <c r="C3646" t="s">
        <v>455</v>
      </c>
      <c r="D3646" t="s">
        <v>439</v>
      </c>
      <c r="E3646" t="s">
        <v>431</v>
      </c>
      <c r="F3646" t="s">
        <v>439</v>
      </c>
      <c r="G3646" t="s">
        <v>432</v>
      </c>
      <c r="H3646" t="s">
        <v>433</v>
      </c>
      <c r="I3646" t="s">
        <v>434</v>
      </c>
      <c r="J3646" t="s">
        <v>435</v>
      </c>
    </row>
    <row r="3647" spans="1:11">
      <c r="A3647" t="s">
        <v>500</v>
      </c>
      <c r="B3647" s="2">
        <v>0</v>
      </c>
      <c r="C3647" t="s">
        <v>455</v>
      </c>
      <c r="D3647" t="s">
        <v>430</v>
      </c>
      <c r="E3647" t="s">
        <v>431</v>
      </c>
      <c r="F3647" t="s">
        <v>430</v>
      </c>
      <c r="G3647" t="s">
        <v>432</v>
      </c>
      <c r="H3647" t="s">
        <v>433</v>
      </c>
      <c r="I3647" t="s">
        <v>434</v>
      </c>
      <c r="J3647" t="s">
        <v>435</v>
      </c>
    </row>
    <row r="3648" spans="1:11">
      <c r="A3648" t="s">
        <v>500</v>
      </c>
      <c r="B3648" s="2">
        <v>98.186499999999995</v>
      </c>
      <c r="C3648" t="s">
        <v>429</v>
      </c>
      <c r="D3648" t="s">
        <v>451</v>
      </c>
      <c r="E3648" t="s">
        <v>431</v>
      </c>
      <c r="F3648" t="s">
        <v>381</v>
      </c>
      <c r="G3648" t="s">
        <v>432</v>
      </c>
      <c r="H3648" t="s">
        <v>433</v>
      </c>
      <c r="I3648" t="s">
        <v>434</v>
      </c>
      <c r="J3648" t="s">
        <v>435</v>
      </c>
    </row>
    <row r="3649" spans="1:11">
      <c r="A3649" t="s">
        <v>500</v>
      </c>
      <c r="B3649" s="2">
        <v>610098.397</v>
      </c>
      <c r="C3649" t="s">
        <v>429</v>
      </c>
      <c r="D3649" t="s">
        <v>451</v>
      </c>
      <c r="E3649" t="s">
        <v>431</v>
      </c>
      <c r="F3649" t="s">
        <v>381</v>
      </c>
      <c r="G3649" t="s">
        <v>432</v>
      </c>
      <c r="H3649" t="s">
        <v>433</v>
      </c>
      <c r="I3649" t="s">
        <v>434</v>
      </c>
      <c r="J3649" t="s">
        <v>442</v>
      </c>
      <c r="K3649" t="s">
        <v>443</v>
      </c>
    </row>
    <row r="3650" spans="1:11">
      <c r="A3650" t="s">
        <v>500</v>
      </c>
      <c r="B3650" s="2">
        <v>1281771.0466</v>
      </c>
      <c r="C3650" t="s">
        <v>429</v>
      </c>
      <c r="D3650" t="s">
        <v>451</v>
      </c>
      <c r="E3650" t="s">
        <v>431</v>
      </c>
      <c r="F3650" t="s">
        <v>381</v>
      </c>
      <c r="G3650" t="s">
        <v>432</v>
      </c>
      <c r="H3650" t="s">
        <v>433</v>
      </c>
      <c r="I3650" t="s">
        <v>434</v>
      </c>
      <c r="J3650" t="s">
        <v>442</v>
      </c>
      <c r="K3650" t="s">
        <v>444</v>
      </c>
    </row>
    <row r="3651" spans="1:11">
      <c r="A3651" t="s">
        <v>500</v>
      </c>
      <c r="B3651" s="2">
        <v>0</v>
      </c>
      <c r="C3651" t="s">
        <v>463</v>
      </c>
      <c r="D3651" t="s">
        <v>430</v>
      </c>
      <c r="E3651" t="s">
        <v>431</v>
      </c>
      <c r="F3651" t="s">
        <v>430</v>
      </c>
      <c r="G3651" t="s">
        <v>432</v>
      </c>
      <c r="H3651" t="s">
        <v>433</v>
      </c>
      <c r="I3651" t="s">
        <v>434</v>
      </c>
      <c r="J3651" t="s">
        <v>435</v>
      </c>
    </row>
    <row r="3652" spans="1:11">
      <c r="A3652" t="s">
        <v>500</v>
      </c>
      <c r="B3652" s="2">
        <v>111.2852</v>
      </c>
      <c r="C3652" t="s">
        <v>485</v>
      </c>
      <c r="D3652" t="s">
        <v>451</v>
      </c>
      <c r="E3652" t="s">
        <v>431</v>
      </c>
      <c r="F3652" t="s">
        <v>381</v>
      </c>
      <c r="G3652" t="s">
        <v>432</v>
      </c>
      <c r="H3652" t="s">
        <v>433</v>
      </c>
      <c r="I3652" t="s">
        <v>434</v>
      </c>
      <c r="J3652" t="s">
        <v>435</v>
      </c>
    </row>
    <row r="3653" spans="1:11">
      <c r="A3653" t="s">
        <v>500</v>
      </c>
      <c r="B3653" s="2">
        <v>690330.22320000001</v>
      </c>
      <c r="C3653" t="s">
        <v>485</v>
      </c>
      <c r="D3653" t="s">
        <v>451</v>
      </c>
      <c r="E3653" t="s">
        <v>431</v>
      </c>
      <c r="F3653" t="s">
        <v>381</v>
      </c>
      <c r="G3653" t="s">
        <v>432</v>
      </c>
      <c r="H3653" t="s">
        <v>433</v>
      </c>
      <c r="I3653" t="s">
        <v>434</v>
      </c>
      <c r="J3653" t="s">
        <v>442</v>
      </c>
      <c r="K3653" t="s">
        <v>443</v>
      </c>
    </row>
    <row r="3654" spans="1:11">
      <c r="A3654" t="s">
        <v>500</v>
      </c>
      <c r="B3654" s="2">
        <v>1451936.2113000001</v>
      </c>
      <c r="C3654" t="s">
        <v>485</v>
      </c>
      <c r="D3654" t="s">
        <v>451</v>
      </c>
      <c r="E3654" t="s">
        <v>431</v>
      </c>
      <c r="F3654" t="s">
        <v>381</v>
      </c>
      <c r="G3654" t="s">
        <v>432</v>
      </c>
      <c r="H3654" t="s">
        <v>433</v>
      </c>
      <c r="I3654" t="s">
        <v>434</v>
      </c>
      <c r="J3654" t="s">
        <v>442</v>
      </c>
      <c r="K3654" t="s">
        <v>444</v>
      </c>
    </row>
    <row r="3655" spans="1:11">
      <c r="A3655" t="s">
        <v>501</v>
      </c>
      <c r="B3655" s="2">
        <v>0</v>
      </c>
      <c r="C3655" t="s">
        <v>429</v>
      </c>
      <c r="D3655" t="s">
        <v>430</v>
      </c>
      <c r="E3655" t="s">
        <v>431</v>
      </c>
      <c r="F3655" t="s">
        <v>430</v>
      </c>
      <c r="G3655" t="s">
        <v>432</v>
      </c>
      <c r="H3655" t="s">
        <v>433</v>
      </c>
      <c r="I3655" t="s">
        <v>434</v>
      </c>
      <c r="J3655" t="s">
        <v>435</v>
      </c>
    </row>
    <row r="3656" spans="1:11">
      <c r="A3656" t="s">
        <v>501</v>
      </c>
      <c r="B3656" s="2">
        <v>0</v>
      </c>
      <c r="C3656" t="s">
        <v>436</v>
      </c>
      <c r="D3656" t="s">
        <v>437</v>
      </c>
      <c r="E3656" t="s">
        <v>431</v>
      </c>
      <c r="F3656" t="s">
        <v>437</v>
      </c>
      <c r="G3656" t="s">
        <v>432</v>
      </c>
      <c r="H3656" t="s">
        <v>433</v>
      </c>
      <c r="I3656" t="s">
        <v>434</v>
      </c>
      <c r="J3656" t="s">
        <v>435</v>
      </c>
    </row>
    <row r="3657" spans="1:11">
      <c r="A3657" t="s">
        <v>501</v>
      </c>
      <c r="B3657" s="2">
        <v>0</v>
      </c>
      <c r="C3657" t="s">
        <v>438</v>
      </c>
      <c r="D3657" t="s">
        <v>439</v>
      </c>
      <c r="E3657" t="s">
        <v>431</v>
      </c>
      <c r="F3657" t="s">
        <v>439</v>
      </c>
      <c r="G3657" t="s">
        <v>432</v>
      </c>
      <c r="H3657" t="s">
        <v>433</v>
      </c>
      <c r="I3657" t="s">
        <v>434</v>
      </c>
      <c r="J3657" t="s">
        <v>435</v>
      </c>
    </row>
    <row r="3658" spans="1:11">
      <c r="A3658" t="s">
        <v>501</v>
      </c>
      <c r="B3658" s="2">
        <v>25.695</v>
      </c>
      <c r="C3658" t="s">
        <v>50</v>
      </c>
      <c r="D3658" t="s">
        <v>440</v>
      </c>
      <c r="E3658" t="s">
        <v>431</v>
      </c>
      <c r="F3658" t="s">
        <v>441</v>
      </c>
      <c r="G3658" t="s">
        <v>432</v>
      </c>
      <c r="H3658" t="s">
        <v>433</v>
      </c>
      <c r="I3658" t="s">
        <v>434</v>
      </c>
      <c r="J3658" t="s">
        <v>435</v>
      </c>
    </row>
    <row r="3659" spans="1:11">
      <c r="A3659" t="s">
        <v>501</v>
      </c>
      <c r="B3659" s="2">
        <v>159748.91990000001</v>
      </c>
      <c r="C3659" t="s">
        <v>50</v>
      </c>
      <c r="D3659" t="s">
        <v>440</v>
      </c>
      <c r="E3659" t="s">
        <v>431</v>
      </c>
      <c r="F3659" t="s">
        <v>441</v>
      </c>
      <c r="G3659" t="s">
        <v>432</v>
      </c>
      <c r="H3659" t="s">
        <v>433</v>
      </c>
      <c r="I3659" t="s">
        <v>434</v>
      </c>
      <c r="J3659" t="s">
        <v>442</v>
      </c>
      <c r="K3659" t="s">
        <v>443</v>
      </c>
    </row>
    <row r="3660" spans="1:11">
      <c r="A3660" t="s">
        <v>501</v>
      </c>
      <c r="B3660" s="2">
        <v>335917.50219999999</v>
      </c>
      <c r="C3660" t="s">
        <v>50</v>
      </c>
      <c r="D3660" t="s">
        <v>440</v>
      </c>
      <c r="E3660" t="s">
        <v>431</v>
      </c>
      <c r="F3660" t="s">
        <v>441</v>
      </c>
      <c r="G3660" t="s">
        <v>432</v>
      </c>
      <c r="H3660" t="s">
        <v>433</v>
      </c>
      <c r="I3660" t="s">
        <v>434</v>
      </c>
      <c r="J3660" t="s">
        <v>442</v>
      </c>
      <c r="K3660" t="s">
        <v>444</v>
      </c>
    </row>
    <row r="3661" spans="1:11">
      <c r="A3661" t="s">
        <v>501</v>
      </c>
      <c r="B3661" s="2">
        <v>559863.04720000003</v>
      </c>
      <c r="C3661" t="s">
        <v>50</v>
      </c>
      <c r="D3661" t="s">
        <v>440</v>
      </c>
      <c r="E3661" t="s">
        <v>431</v>
      </c>
      <c r="F3661" t="s">
        <v>441</v>
      </c>
      <c r="G3661" t="s">
        <v>432</v>
      </c>
      <c r="H3661" t="s">
        <v>433</v>
      </c>
      <c r="I3661" t="s">
        <v>434</v>
      </c>
      <c r="J3661" t="s">
        <v>442</v>
      </c>
      <c r="K3661" t="s">
        <v>584</v>
      </c>
    </row>
    <row r="3662" spans="1:11">
      <c r="A3662" t="s">
        <v>501</v>
      </c>
      <c r="B3662" s="2">
        <v>0</v>
      </c>
      <c r="C3662" t="s">
        <v>445</v>
      </c>
      <c r="D3662" t="s">
        <v>439</v>
      </c>
      <c r="E3662" t="s">
        <v>431</v>
      </c>
      <c r="F3662" t="s">
        <v>439</v>
      </c>
      <c r="G3662" t="s">
        <v>432</v>
      </c>
      <c r="H3662" t="s">
        <v>433</v>
      </c>
      <c r="I3662" t="s">
        <v>434</v>
      </c>
      <c r="J3662" t="s">
        <v>435</v>
      </c>
    </row>
    <row r="3663" spans="1:11">
      <c r="A3663" t="s">
        <v>501</v>
      </c>
      <c r="B3663" s="2">
        <v>19.668500000000002</v>
      </c>
      <c r="C3663" t="s">
        <v>446</v>
      </c>
      <c r="D3663" t="s">
        <v>447</v>
      </c>
      <c r="E3663" t="s">
        <v>431</v>
      </c>
      <c r="F3663" t="s">
        <v>12</v>
      </c>
      <c r="G3663" t="s">
        <v>432</v>
      </c>
      <c r="H3663" t="s">
        <v>433</v>
      </c>
      <c r="I3663" t="s">
        <v>434</v>
      </c>
      <c r="J3663" t="s">
        <v>435</v>
      </c>
    </row>
    <row r="3664" spans="1:11">
      <c r="A3664" t="s">
        <v>501</v>
      </c>
      <c r="B3664" s="2">
        <v>122013.5322</v>
      </c>
      <c r="C3664" t="s">
        <v>446</v>
      </c>
      <c r="D3664" t="s">
        <v>447</v>
      </c>
      <c r="E3664" t="s">
        <v>431</v>
      </c>
      <c r="F3664" t="s">
        <v>12</v>
      </c>
      <c r="G3664" t="s">
        <v>432</v>
      </c>
      <c r="H3664" t="s">
        <v>433</v>
      </c>
      <c r="I3664" t="s">
        <v>434</v>
      </c>
      <c r="J3664" t="s">
        <v>442</v>
      </c>
      <c r="K3664" t="s">
        <v>443</v>
      </c>
    </row>
    <row r="3665" spans="1:11">
      <c r="A3665" t="s">
        <v>501</v>
      </c>
      <c r="B3665" s="2">
        <v>256608.78779999999</v>
      </c>
      <c r="C3665" t="s">
        <v>446</v>
      </c>
      <c r="D3665" t="s">
        <v>447</v>
      </c>
      <c r="E3665" t="s">
        <v>431</v>
      </c>
      <c r="F3665" t="s">
        <v>12</v>
      </c>
      <c r="G3665" t="s">
        <v>432</v>
      </c>
      <c r="H3665" t="s">
        <v>433</v>
      </c>
      <c r="I3665" t="s">
        <v>434</v>
      </c>
      <c r="J3665" t="s">
        <v>442</v>
      </c>
      <c r="K3665" t="s">
        <v>444</v>
      </c>
    </row>
    <row r="3666" spans="1:11">
      <c r="A3666" t="s">
        <v>501</v>
      </c>
      <c r="B3666" s="2">
        <v>427680.76949999999</v>
      </c>
      <c r="C3666" t="s">
        <v>446</v>
      </c>
      <c r="D3666" t="s">
        <v>447</v>
      </c>
      <c r="E3666" t="s">
        <v>431</v>
      </c>
      <c r="F3666" t="s">
        <v>12</v>
      </c>
      <c r="G3666" t="s">
        <v>432</v>
      </c>
      <c r="H3666" t="s">
        <v>433</v>
      </c>
      <c r="I3666" t="s">
        <v>434</v>
      </c>
      <c r="J3666" t="s">
        <v>442</v>
      </c>
      <c r="K3666" t="s">
        <v>584</v>
      </c>
    </row>
    <row r="3667" spans="1:11">
      <c r="A3667" t="s">
        <v>501</v>
      </c>
      <c r="B3667" s="2">
        <v>0</v>
      </c>
      <c r="C3667" t="s">
        <v>448</v>
      </c>
      <c r="D3667" t="s">
        <v>439</v>
      </c>
      <c r="E3667" t="s">
        <v>431</v>
      </c>
      <c r="F3667" t="s">
        <v>439</v>
      </c>
      <c r="G3667" t="s">
        <v>432</v>
      </c>
      <c r="H3667" t="s">
        <v>433</v>
      </c>
      <c r="I3667" t="s">
        <v>434</v>
      </c>
      <c r="J3667" t="s">
        <v>435</v>
      </c>
    </row>
    <row r="3668" spans="1:11">
      <c r="A3668" t="s">
        <v>501</v>
      </c>
      <c r="B3668" s="2">
        <v>21.553799999999999</v>
      </c>
      <c r="C3668" t="s">
        <v>449</v>
      </c>
      <c r="D3668" t="s">
        <v>440</v>
      </c>
      <c r="E3668" t="s">
        <v>431</v>
      </c>
      <c r="F3668" t="s">
        <v>441</v>
      </c>
      <c r="G3668" t="s">
        <v>432</v>
      </c>
      <c r="H3668" t="s">
        <v>433</v>
      </c>
      <c r="I3668" t="s">
        <v>434</v>
      </c>
      <c r="J3668" t="s">
        <v>435</v>
      </c>
    </row>
    <row r="3669" spans="1:11">
      <c r="A3669" t="s">
        <v>501</v>
      </c>
      <c r="B3669" s="2">
        <v>134003.42379999999</v>
      </c>
      <c r="C3669" t="s">
        <v>449</v>
      </c>
      <c r="D3669" t="s">
        <v>440</v>
      </c>
      <c r="E3669" t="s">
        <v>431</v>
      </c>
      <c r="F3669" t="s">
        <v>441</v>
      </c>
      <c r="G3669" t="s">
        <v>432</v>
      </c>
      <c r="H3669" t="s">
        <v>433</v>
      </c>
      <c r="I3669" t="s">
        <v>434</v>
      </c>
      <c r="J3669" t="s">
        <v>442</v>
      </c>
      <c r="K3669" t="s">
        <v>443</v>
      </c>
    </row>
    <row r="3670" spans="1:11">
      <c r="A3670" t="s">
        <v>501</v>
      </c>
      <c r="B3670" s="2">
        <v>281697.2365</v>
      </c>
      <c r="C3670" t="s">
        <v>449</v>
      </c>
      <c r="D3670" t="s">
        <v>440</v>
      </c>
      <c r="E3670" t="s">
        <v>431</v>
      </c>
      <c r="F3670" t="s">
        <v>441</v>
      </c>
      <c r="G3670" t="s">
        <v>432</v>
      </c>
      <c r="H3670" t="s">
        <v>433</v>
      </c>
      <c r="I3670" t="s">
        <v>434</v>
      </c>
      <c r="J3670" t="s">
        <v>442</v>
      </c>
      <c r="K3670" t="s">
        <v>444</v>
      </c>
    </row>
    <row r="3671" spans="1:11">
      <c r="A3671" t="s">
        <v>501</v>
      </c>
      <c r="B3671" s="2">
        <v>469495.39409999998</v>
      </c>
      <c r="C3671" t="s">
        <v>449</v>
      </c>
      <c r="D3671" t="s">
        <v>440</v>
      </c>
      <c r="E3671" t="s">
        <v>431</v>
      </c>
      <c r="F3671" t="s">
        <v>441</v>
      </c>
      <c r="G3671" t="s">
        <v>432</v>
      </c>
      <c r="H3671" t="s">
        <v>433</v>
      </c>
      <c r="I3671" t="s">
        <v>434</v>
      </c>
      <c r="J3671" t="s">
        <v>442</v>
      </c>
      <c r="K3671" t="s">
        <v>584</v>
      </c>
    </row>
    <row r="3672" spans="1:11">
      <c r="A3672" t="s">
        <v>501</v>
      </c>
      <c r="B3672" s="2">
        <v>17.999500000000001</v>
      </c>
      <c r="C3672" t="s">
        <v>450</v>
      </c>
      <c r="D3672" t="s">
        <v>451</v>
      </c>
      <c r="E3672" t="s">
        <v>431</v>
      </c>
      <c r="F3672" t="s">
        <v>381</v>
      </c>
      <c r="G3672" t="s">
        <v>432</v>
      </c>
      <c r="H3672" t="s">
        <v>433</v>
      </c>
      <c r="I3672" t="s">
        <v>434</v>
      </c>
      <c r="J3672" t="s">
        <v>435</v>
      </c>
    </row>
    <row r="3673" spans="1:11">
      <c r="A3673" t="s">
        <v>501</v>
      </c>
      <c r="B3673" s="2">
        <v>113460.50380000001</v>
      </c>
      <c r="C3673" t="s">
        <v>450</v>
      </c>
      <c r="D3673" t="s">
        <v>451</v>
      </c>
      <c r="E3673" t="s">
        <v>431</v>
      </c>
      <c r="F3673" t="s">
        <v>381</v>
      </c>
      <c r="G3673" t="s">
        <v>432</v>
      </c>
      <c r="H3673" t="s">
        <v>433</v>
      </c>
      <c r="I3673" t="s">
        <v>434</v>
      </c>
      <c r="J3673" t="s">
        <v>442</v>
      </c>
      <c r="K3673" t="s">
        <v>443</v>
      </c>
    </row>
    <row r="3674" spans="1:11">
      <c r="A3674" t="s">
        <v>501</v>
      </c>
      <c r="B3674" s="2">
        <v>236085.4325</v>
      </c>
      <c r="C3674" t="s">
        <v>450</v>
      </c>
      <c r="D3674" t="s">
        <v>451</v>
      </c>
      <c r="E3674" t="s">
        <v>431</v>
      </c>
      <c r="F3674" t="s">
        <v>381</v>
      </c>
      <c r="G3674" t="s">
        <v>432</v>
      </c>
      <c r="H3674" t="s">
        <v>433</v>
      </c>
      <c r="I3674" t="s">
        <v>434</v>
      </c>
      <c r="J3674" t="s">
        <v>442</v>
      </c>
      <c r="K3674" t="s">
        <v>444</v>
      </c>
    </row>
    <row r="3675" spans="1:11">
      <c r="A3675" t="s">
        <v>501</v>
      </c>
      <c r="B3675" s="2">
        <v>0</v>
      </c>
      <c r="C3675" t="s">
        <v>450</v>
      </c>
      <c r="D3675" t="s">
        <v>439</v>
      </c>
      <c r="E3675" t="s">
        <v>431</v>
      </c>
      <c r="F3675" t="s">
        <v>439</v>
      </c>
      <c r="G3675" t="s">
        <v>432</v>
      </c>
      <c r="H3675" t="s">
        <v>433</v>
      </c>
      <c r="I3675" t="s">
        <v>434</v>
      </c>
      <c r="J3675" t="s">
        <v>435</v>
      </c>
    </row>
    <row r="3676" spans="1:11">
      <c r="A3676" t="s">
        <v>501</v>
      </c>
      <c r="B3676" s="2">
        <v>14.999599999999999</v>
      </c>
      <c r="C3676" t="s">
        <v>452</v>
      </c>
      <c r="D3676" t="s">
        <v>447</v>
      </c>
      <c r="E3676" t="s">
        <v>431</v>
      </c>
      <c r="F3676" t="s">
        <v>12</v>
      </c>
      <c r="G3676" t="s">
        <v>432</v>
      </c>
      <c r="H3676" t="s">
        <v>433</v>
      </c>
      <c r="I3676" t="s">
        <v>434</v>
      </c>
      <c r="J3676" t="s">
        <v>435</v>
      </c>
    </row>
    <row r="3677" spans="1:11">
      <c r="A3677" t="s">
        <v>501</v>
      </c>
      <c r="B3677" s="2">
        <v>93005.624800000005</v>
      </c>
      <c r="C3677" t="s">
        <v>452</v>
      </c>
      <c r="D3677" t="s">
        <v>447</v>
      </c>
      <c r="E3677" t="s">
        <v>431</v>
      </c>
      <c r="F3677" t="s">
        <v>12</v>
      </c>
      <c r="G3677" t="s">
        <v>432</v>
      </c>
      <c r="H3677" t="s">
        <v>433</v>
      </c>
      <c r="I3677" t="s">
        <v>434</v>
      </c>
      <c r="J3677" t="s">
        <v>442</v>
      </c>
      <c r="K3677" t="s">
        <v>443</v>
      </c>
    </row>
    <row r="3678" spans="1:11">
      <c r="A3678" t="s">
        <v>501</v>
      </c>
      <c r="B3678" s="2">
        <v>195594.68489999999</v>
      </c>
      <c r="C3678" t="s">
        <v>452</v>
      </c>
      <c r="D3678" t="s">
        <v>447</v>
      </c>
      <c r="E3678" t="s">
        <v>431</v>
      </c>
      <c r="F3678" t="s">
        <v>12</v>
      </c>
      <c r="G3678" t="s">
        <v>432</v>
      </c>
      <c r="H3678" t="s">
        <v>433</v>
      </c>
      <c r="I3678" t="s">
        <v>434</v>
      </c>
      <c r="J3678" t="s">
        <v>442</v>
      </c>
      <c r="K3678" t="s">
        <v>444</v>
      </c>
    </row>
    <row r="3679" spans="1:11">
      <c r="A3679" t="s">
        <v>501</v>
      </c>
      <c r="B3679" s="2">
        <v>325991.685</v>
      </c>
      <c r="C3679" t="s">
        <v>452</v>
      </c>
      <c r="D3679" t="s">
        <v>447</v>
      </c>
      <c r="E3679" t="s">
        <v>431</v>
      </c>
      <c r="F3679" t="s">
        <v>12</v>
      </c>
      <c r="G3679" t="s">
        <v>432</v>
      </c>
      <c r="H3679" t="s">
        <v>433</v>
      </c>
      <c r="I3679" t="s">
        <v>434</v>
      </c>
      <c r="J3679" t="s">
        <v>442</v>
      </c>
      <c r="K3679" t="s">
        <v>584</v>
      </c>
    </row>
    <row r="3680" spans="1:11">
      <c r="A3680" t="s">
        <v>501</v>
      </c>
      <c r="B3680" s="2">
        <v>0</v>
      </c>
      <c r="C3680" t="s">
        <v>477</v>
      </c>
      <c r="D3680" t="s">
        <v>430</v>
      </c>
      <c r="E3680" t="s">
        <v>431</v>
      </c>
      <c r="F3680" t="s">
        <v>430</v>
      </c>
      <c r="G3680" t="s">
        <v>432</v>
      </c>
      <c r="H3680" t="s">
        <v>433</v>
      </c>
      <c r="I3680" t="s">
        <v>434</v>
      </c>
      <c r="J3680" t="s">
        <v>435</v>
      </c>
    </row>
    <row r="3681" spans="1:11">
      <c r="A3681" t="s">
        <v>501</v>
      </c>
      <c r="B3681" s="2">
        <v>0</v>
      </c>
      <c r="C3681" t="s">
        <v>453</v>
      </c>
      <c r="D3681" t="s">
        <v>430</v>
      </c>
      <c r="E3681" t="s">
        <v>431</v>
      </c>
      <c r="F3681" t="s">
        <v>430</v>
      </c>
      <c r="G3681" t="s">
        <v>432</v>
      </c>
      <c r="H3681" t="s">
        <v>433</v>
      </c>
      <c r="I3681" t="s">
        <v>434</v>
      </c>
      <c r="J3681" t="s">
        <v>435</v>
      </c>
    </row>
    <row r="3682" spans="1:11">
      <c r="A3682" t="s">
        <v>501</v>
      </c>
      <c r="B3682" s="2">
        <v>25.858000000000001</v>
      </c>
      <c r="C3682" t="s">
        <v>445</v>
      </c>
      <c r="D3682" t="s">
        <v>440</v>
      </c>
      <c r="E3682" t="s">
        <v>431</v>
      </c>
      <c r="F3682" t="s">
        <v>441</v>
      </c>
      <c r="G3682" t="s">
        <v>432</v>
      </c>
      <c r="H3682" t="s">
        <v>433</v>
      </c>
      <c r="I3682" t="s">
        <v>434</v>
      </c>
      <c r="J3682" t="s">
        <v>435</v>
      </c>
    </row>
    <row r="3683" spans="1:11">
      <c r="A3683" t="s">
        <v>501</v>
      </c>
      <c r="B3683" s="2">
        <v>160803.7825</v>
      </c>
      <c r="C3683" t="s">
        <v>445</v>
      </c>
      <c r="D3683" t="s">
        <v>440</v>
      </c>
      <c r="E3683" t="s">
        <v>431</v>
      </c>
      <c r="F3683" t="s">
        <v>441</v>
      </c>
      <c r="G3683" t="s">
        <v>432</v>
      </c>
      <c r="H3683" t="s">
        <v>433</v>
      </c>
      <c r="I3683" t="s">
        <v>434</v>
      </c>
      <c r="J3683" t="s">
        <v>442</v>
      </c>
      <c r="K3683" t="s">
        <v>443</v>
      </c>
    </row>
    <row r="3684" spans="1:11">
      <c r="A3684" t="s">
        <v>501</v>
      </c>
      <c r="B3684" s="2">
        <v>338037.0099</v>
      </c>
      <c r="C3684" t="s">
        <v>445</v>
      </c>
      <c r="D3684" t="s">
        <v>440</v>
      </c>
      <c r="E3684" t="s">
        <v>431</v>
      </c>
      <c r="F3684" t="s">
        <v>441</v>
      </c>
      <c r="G3684" t="s">
        <v>432</v>
      </c>
      <c r="H3684" t="s">
        <v>433</v>
      </c>
      <c r="I3684" t="s">
        <v>434</v>
      </c>
      <c r="J3684" t="s">
        <v>442</v>
      </c>
      <c r="K3684" t="s">
        <v>444</v>
      </c>
    </row>
    <row r="3685" spans="1:11">
      <c r="A3685" t="s">
        <v>501</v>
      </c>
      <c r="B3685" s="2">
        <v>563394.473</v>
      </c>
      <c r="C3685" t="s">
        <v>445</v>
      </c>
      <c r="D3685" t="s">
        <v>440</v>
      </c>
      <c r="E3685" t="s">
        <v>431</v>
      </c>
      <c r="F3685" t="s">
        <v>441</v>
      </c>
      <c r="G3685" t="s">
        <v>432</v>
      </c>
      <c r="H3685" t="s">
        <v>433</v>
      </c>
      <c r="I3685" t="s">
        <v>434</v>
      </c>
      <c r="J3685" t="s">
        <v>442</v>
      </c>
      <c r="K3685" t="s">
        <v>584</v>
      </c>
    </row>
    <row r="3686" spans="1:11">
      <c r="A3686" t="s">
        <v>501</v>
      </c>
      <c r="B3686" s="2">
        <v>0</v>
      </c>
      <c r="C3686" t="s">
        <v>454</v>
      </c>
      <c r="D3686" t="s">
        <v>430</v>
      </c>
      <c r="E3686" t="s">
        <v>431</v>
      </c>
      <c r="F3686" t="s">
        <v>430</v>
      </c>
      <c r="G3686" t="s">
        <v>432</v>
      </c>
      <c r="H3686" t="s">
        <v>433</v>
      </c>
      <c r="I3686" t="s">
        <v>434</v>
      </c>
      <c r="J3686" t="s">
        <v>435</v>
      </c>
    </row>
    <row r="3687" spans="1:11">
      <c r="A3687" t="s">
        <v>501</v>
      </c>
      <c r="B3687" s="2">
        <v>25.336300000000001</v>
      </c>
      <c r="C3687" t="s">
        <v>455</v>
      </c>
      <c r="D3687" t="s">
        <v>451</v>
      </c>
      <c r="E3687" t="s">
        <v>431</v>
      </c>
      <c r="F3687" t="s">
        <v>381</v>
      </c>
      <c r="G3687" t="s">
        <v>432</v>
      </c>
      <c r="H3687" t="s">
        <v>433</v>
      </c>
      <c r="I3687" t="s">
        <v>434</v>
      </c>
      <c r="J3687" t="s">
        <v>435</v>
      </c>
    </row>
    <row r="3688" spans="1:11">
      <c r="A3688" t="s">
        <v>501</v>
      </c>
      <c r="B3688" s="2">
        <v>157179.42449999999</v>
      </c>
      <c r="C3688" t="s">
        <v>455</v>
      </c>
      <c r="D3688" t="s">
        <v>451</v>
      </c>
      <c r="E3688" t="s">
        <v>431</v>
      </c>
      <c r="F3688" t="s">
        <v>381</v>
      </c>
      <c r="G3688" t="s">
        <v>432</v>
      </c>
      <c r="H3688" t="s">
        <v>433</v>
      </c>
      <c r="I3688" t="s">
        <v>434</v>
      </c>
      <c r="J3688" t="s">
        <v>442</v>
      </c>
      <c r="K3688" t="s">
        <v>443</v>
      </c>
    </row>
    <row r="3689" spans="1:11">
      <c r="A3689" t="s">
        <v>501</v>
      </c>
      <c r="B3689" s="2">
        <v>330555.14799999999</v>
      </c>
      <c r="C3689" t="s">
        <v>455</v>
      </c>
      <c r="D3689" t="s">
        <v>451</v>
      </c>
      <c r="E3689" t="s">
        <v>431</v>
      </c>
      <c r="F3689" t="s">
        <v>381</v>
      </c>
      <c r="G3689" t="s">
        <v>432</v>
      </c>
      <c r="H3689" t="s">
        <v>433</v>
      </c>
      <c r="I3689" t="s">
        <v>434</v>
      </c>
      <c r="J3689" t="s">
        <v>442</v>
      </c>
      <c r="K3689" t="s">
        <v>444</v>
      </c>
    </row>
    <row r="3690" spans="1:11">
      <c r="A3690" t="s">
        <v>501</v>
      </c>
      <c r="B3690" s="2">
        <v>21.765699999999999</v>
      </c>
      <c r="C3690" t="s">
        <v>456</v>
      </c>
      <c r="D3690" t="s">
        <v>451</v>
      </c>
      <c r="E3690" t="s">
        <v>431</v>
      </c>
      <c r="F3690" t="s">
        <v>381</v>
      </c>
      <c r="G3690" t="s">
        <v>432</v>
      </c>
      <c r="H3690" t="s">
        <v>433</v>
      </c>
      <c r="I3690" t="s">
        <v>434</v>
      </c>
      <c r="J3690" t="s">
        <v>435</v>
      </c>
    </row>
    <row r="3691" spans="1:11">
      <c r="A3691" t="s">
        <v>501</v>
      </c>
      <c r="B3691" s="2">
        <v>135252.30290000001</v>
      </c>
      <c r="C3691" t="s">
        <v>456</v>
      </c>
      <c r="D3691" t="s">
        <v>451</v>
      </c>
      <c r="E3691" t="s">
        <v>431</v>
      </c>
      <c r="F3691" t="s">
        <v>381</v>
      </c>
      <c r="G3691" t="s">
        <v>432</v>
      </c>
      <c r="H3691" t="s">
        <v>433</v>
      </c>
      <c r="I3691" t="s">
        <v>434</v>
      </c>
      <c r="J3691" t="s">
        <v>442</v>
      </c>
      <c r="K3691" t="s">
        <v>443</v>
      </c>
    </row>
    <row r="3692" spans="1:11">
      <c r="A3692" t="s">
        <v>501</v>
      </c>
      <c r="B3692" s="2">
        <v>282787.96769999998</v>
      </c>
      <c r="C3692" t="s">
        <v>456</v>
      </c>
      <c r="D3692" t="s">
        <v>451</v>
      </c>
      <c r="E3692" t="s">
        <v>431</v>
      </c>
      <c r="F3692" t="s">
        <v>381</v>
      </c>
      <c r="G3692" t="s">
        <v>432</v>
      </c>
      <c r="H3692" t="s">
        <v>433</v>
      </c>
      <c r="I3692" t="s">
        <v>434</v>
      </c>
      <c r="J3692" t="s">
        <v>442</v>
      </c>
      <c r="K3692" t="s">
        <v>444</v>
      </c>
    </row>
    <row r="3693" spans="1:11">
      <c r="A3693" t="s">
        <v>501</v>
      </c>
      <c r="B3693" s="2">
        <v>0</v>
      </c>
      <c r="C3693" t="s">
        <v>457</v>
      </c>
      <c r="D3693" t="s">
        <v>439</v>
      </c>
      <c r="E3693" t="s">
        <v>431</v>
      </c>
      <c r="F3693" t="s">
        <v>439</v>
      </c>
      <c r="G3693" t="s">
        <v>432</v>
      </c>
      <c r="H3693" t="s">
        <v>433</v>
      </c>
      <c r="I3693" t="s">
        <v>434</v>
      </c>
      <c r="J3693" t="s">
        <v>435</v>
      </c>
    </row>
    <row r="3694" spans="1:11">
      <c r="A3694" t="s">
        <v>501</v>
      </c>
      <c r="B3694" s="2">
        <v>0</v>
      </c>
      <c r="C3694" t="s">
        <v>452</v>
      </c>
      <c r="D3694" t="s">
        <v>458</v>
      </c>
      <c r="E3694" t="s">
        <v>431</v>
      </c>
      <c r="F3694" t="s">
        <v>458</v>
      </c>
      <c r="G3694" t="s">
        <v>432</v>
      </c>
      <c r="H3694" t="s">
        <v>433</v>
      </c>
      <c r="I3694" t="s">
        <v>434</v>
      </c>
      <c r="J3694" t="s">
        <v>435</v>
      </c>
    </row>
    <row r="3695" spans="1:11">
      <c r="A3695" t="s">
        <v>501</v>
      </c>
      <c r="B3695" s="2">
        <v>30.814399999999999</v>
      </c>
      <c r="C3695" t="s">
        <v>448</v>
      </c>
      <c r="D3695" t="s">
        <v>440</v>
      </c>
      <c r="E3695" t="s">
        <v>431</v>
      </c>
      <c r="F3695" t="s">
        <v>441</v>
      </c>
      <c r="G3695" t="s">
        <v>432</v>
      </c>
      <c r="H3695" t="s">
        <v>433</v>
      </c>
      <c r="I3695" t="s">
        <v>434</v>
      </c>
      <c r="J3695" t="s">
        <v>435</v>
      </c>
    </row>
    <row r="3696" spans="1:11">
      <c r="A3696" t="s">
        <v>501</v>
      </c>
      <c r="B3696" s="2">
        <v>191624.68410000001</v>
      </c>
      <c r="C3696" t="s">
        <v>448</v>
      </c>
      <c r="D3696" t="s">
        <v>440</v>
      </c>
      <c r="E3696" t="s">
        <v>431</v>
      </c>
      <c r="F3696" t="s">
        <v>441</v>
      </c>
      <c r="G3696" t="s">
        <v>432</v>
      </c>
      <c r="H3696" t="s">
        <v>433</v>
      </c>
      <c r="I3696" t="s">
        <v>434</v>
      </c>
      <c r="J3696" t="s">
        <v>442</v>
      </c>
      <c r="K3696" t="s">
        <v>443</v>
      </c>
    </row>
    <row r="3697" spans="1:11">
      <c r="A3697" t="s">
        <v>501</v>
      </c>
      <c r="B3697" s="2">
        <v>402827.09710000001</v>
      </c>
      <c r="C3697" t="s">
        <v>448</v>
      </c>
      <c r="D3697" t="s">
        <v>440</v>
      </c>
      <c r="E3697" t="s">
        <v>431</v>
      </c>
      <c r="F3697" t="s">
        <v>441</v>
      </c>
      <c r="G3697" t="s">
        <v>432</v>
      </c>
      <c r="H3697" t="s">
        <v>433</v>
      </c>
      <c r="I3697" t="s">
        <v>434</v>
      </c>
      <c r="J3697" t="s">
        <v>442</v>
      </c>
      <c r="K3697" t="s">
        <v>444</v>
      </c>
    </row>
    <row r="3698" spans="1:11">
      <c r="A3698" t="s">
        <v>501</v>
      </c>
      <c r="B3698" s="2">
        <v>671378.49509999994</v>
      </c>
      <c r="C3698" t="s">
        <v>448</v>
      </c>
      <c r="D3698" t="s">
        <v>440</v>
      </c>
      <c r="E3698" t="s">
        <v>431</v>
      </c>
      <c r="F3698" t="s">
        <v>441</v>
      </c>
      <c r="G3698" t="s">
        <v>432</v>
      </c>
      <c r="H3698" t="s">
        <v>433</v>
      </c>
      <c r="I3698" t="s">
        <v>434</v>
      </c>
      <c r="J3698" t="s">
        <v>442</v>
      </c>
      <c r="K3698" t="s">
        <v>584</v>
      </c>
    </row>
    <row r="3699" spans="1:11">
      <c r="A3699" t="s">
        <v>501</v>
      </c>
      <c r="B3699" s="2">
        <v>5.8999999999999999E-3</v>
      </c>
      <c r="C3699" t="s">
        <v>436</v>
      </c>
      <c r="D3699" t="s">
        <v>459</v>
      </c>
      <c r="E3699" t="s">
        <v>431</v>
      </c>
      <c r="F3699" t="s">
        <v>460</v>
      </c>
      <c r="G3699" t="s">
        <v>432</v>
      </c>
      <c r="H3699" t="s">
        <v>433</v>
      </c>
      <c r="I3699" t="s">
        <v>434</v>
      </c>
      <c r="J3699" t="s">
        <v>435</v>
      </c>
    </row>
    <row r="3700" spans="1:11">
      <c r="A3700" t="s">
        <v>501</v>
      </c>
      <c r="B3700" s="2">
        <v>16.4834</v>
      </c>
      <c r="C3700" t="s">
        <v>461</v>
      </c>
      <c r="D3700" t="s">
        <v>451</v>
      </c>
      <c r="E3700" t="s">
        <v>431</v>
      </c>
      <c r="F3700" t="s">
        <v>381</v>
      </c>
      <c r="G3700" t="s">
        <v>432</v>
      </c>
      <c r="H3700" t="s">
        <v>433</v>
      </c>
      <c r="I3700" t="s">
        <v>434</v>
      </c>
      <c r="J3700" t="s">
        <v>435</v>
      </c>
    </row>
    <row r="3701" spans="1:11">
      <c r="A3701" t="s">
        <v>501</v>
      </c>
      <c r="B3701" s="2">
        <v>102249.93889999999</v>
      </c>
      <c r="C3701" t="s">
        <v>461</v>
      </c>
      <c r="D3701" t="s">
        <v>451</v>
      </c>
      <c r="E3701" t="s">
        <v>431</v>
      </c>
      <c r="F3701" t="s">
        <v>381</v>
      </c>
      <c r="G3701" t="s">
        <v>432</v>
      </c>
      <c r="H3701" t="s">
        <v>433</v>
      </c>
      <c r="I3701" t="s">
        <v>434</v>
      </c>
      <c r="J3701" t="s">
        <v>442</v>
      </c>
      <c r="K3701" t="s">
        <v>443</v>
      </c>
    </row>
    <row r="3702" spans="1:11">
      <c r="A3702" t="s">
        <v>501</v>
      </c>
      <c r="B3702" s="2">
        <v>215035.46100000001</v>
      </c>
      <c r="C3702" t="s">
        <v>461</v>
      </c>
      <c r="D3702" t="s">
        <v>451</v>
      </c>
      <c r="E3702" t="s">
        <v>431</v>
      </c>
      <c r="F3702" t="s">
        <v>381</v>
      </c>
      <c r="G3702" t="s">
        <v>432</v>
      </c>
      <c r="H3702" t="s">
        <v>433</v>
      </c>
      <c r="I3702" t="s">
        <v>434</v>
      </c>
      <c r="J3702" t="s">
        <v>442</v>
      </c>
      <c r="K3702" t="s">
        <v>444</v>
      </c>
    </row>
    <row r="3703" spans="1:11">
      <c r="A3703" t="s">
        <v>501</v>
      </c>
      <c r="B3703" s="2">
        <v>15.9941</v>
      </c>
      <c r="C3703" t="s">
        <v>462</v>
      </c>
      <c r="D3703" t="s">
        <v>451</v>
      </c>
      <c r="E3703" t="s">
        <v>431</v>
      </c>
      <c r="F3703" t="s">
        <v>381</v>
      </c>
      <c r="G3703" t="s">
        <v>432</v>
      </c>
      <c r="H3703" t="s">
        <v>433</v>
      </c>
      <c r="I3703" t="s">
        <v>434</v>
      </c>
      <c r="J3703" t="s">
        <v>435</v>
      </c>
    </row>
    <row r="3704" spans="1:11">
      <c r="A3704" t="s">
        <v>501</v>
      </c>
      <c r="B3704" s="2">
        <v>99261.433099999995</v>
      </c>
      <c r="C3704" t="s">
        <v>462</v>
      </c>
      <c r="D3704" t="s">
        <v>451</v>
      </c>
      <c r="E3704" t="s">
        <v>431</v>
      </c>
      <c r="F3704" t="s">
        <v>381</v>
      </c>
      <c r="G3704" t="s">
        <v>432</v>
      </c>
      <c r="H3704" t="s">
        <v>433</v>
      </c>
      <c r="I3704" t="s">
        <v>434</v>
      </c>
      <c r="J3704" t="s">
        <v>442</v>
      </c>
      <c r="K3704" t="s">
        <v>443</v>
      </c>
    </row>
    <row r="3705" spans="1:11">
      <c r="A3705" t="s">
        <v>501</v>
      </c>
      <c r="B3705" s="2">
        <v>208663.89499999999</v>
      </c>
      <c r="C3705" t="s">
        <v>462</v>
      </c>
      <c r="D3705" t="s">
        <v>451</v>
      </c>
      <c r="E3705" t="s">
        <v>431</v>
      </c>
      <c r="F3705" t="s">
        <v>381</v>
      </c>
      <c r="G3705" t="s">
        <v>432</v>
      </c>
      <c r="H3705" t="s">
        <v>433</v>
      </c>
      <c r="I3705" t="s">
        <v>434</v>
      </c>
      <c r="J3705" t="s">
        <v>442</v>
      </c>
      <c r="K3705" t="s">
        <v>444</v>
      </c>
    </row>
    <row r="3706" spans="1:11">
      <c r="A3706" t="s">
        <v>501</v>
      </c>
      <c r="B3706" s="2">
        <v>17.412600000000001</v>
      </c>
      <c r="C3706" t="s">
        <v>463</v>
      </c>
      <c r="D3706" t="s">
        <v>447</v>
      </c>
      <c r="E3706" t="s">
        <v>431</v>
      </c>
      <c r="F3706" t="s">
        <v>12</v>
      </c>
      <c r="G3706" t="s">
        <v>432</v>
      </c>
      <c r="H3706" t="s">
        <v>433</v>
      </c>
      <c r="I3706" t="s">
        <v>434</v>
      </c>
      <c r="J3706" t="s">
        <v>435</v>
      </c>
    </row>
    <row r="3707" spans="1:11">
      <c r="A3707" t="s">
        <v>501</v>
      </c>
      <c r="B3707" s="2">
        <v>107887.8291</v>
      </c>
      <c r="C3707" t="s">
        <v>463</v>
      </c>
      <c r="D3707" t="s">
        <v>447</v>
      </c>
      <c r="E3707" t="s">
        <v>431</v>
      </c>
      <c r="F3707" t="s">
        <v>12</v>
      </c>
      <c r="G3707" t="s">
        <v>432</v>
      </c>
      <c r="H3707" t="s">
        <v>433</v>
      </c>
      <c r="I3707" t="s">
        <v>434</v>
      </c>
      <c r="J3707" t="s">
        <v>442</v>
      </c>
      <c r="K3707" t="s">
        <v>443</v>
      </c>
    </row>
    <row r="3708" spans="1:11">
      <c r="A3708" t="s">
        <v>501</v>
      </c>
      <c r="B3708" s="2">
        <v>227211.21710000001</v>
      </c>
      <c r="C3708" t="s">
        <v>463</v>
      </c>
      <c r="D3708" t="s">
        <v>447</v>
      </c>
      <c r="E3708" t="s">
        <v>431</v>
      </c>
      <c r="F3708" t="s">
        <v>12</v>
      </c>
      <c r="G3708" t="s">
        <v>432</v>
      </c>
      <c r="H3708" t="s">
        <v>433</v>
      </c>
      <c r="I3708" t="s">
        <v>434</v>
      </c>
      <c r="J3708" t="s">
        <v>442</v>
      </c>
      <c r="K3708" t="s">
        <v>444</v>
      </c>
    </row>
    <row r="3709" spans="1:11">
      <c r="A3709" t="s">
        <v>501</v>
      </c>
      <c r="B3709" s="2">
        <v>388546.50689999998</v>
      </c>
      <c r="C3709" t="s">
        <v>463</v>
      </c>
      <c r="D3709" t="s">
        <v>447</v>
      </c>
      <c r="E3709" t="s">
        <v>431</v>
      </c>
      <c r="F3709" t="s">
        <v>12</v>
      </c>
      <c r="G3709" t="s">
        <v>432</v>
      </c>
      <c r="H3709" t="s">
        <v>433</v>
      </c>
      <c r="I3709" t="s">
        <v>434</v>
      </c>
      <c r="J3709" t="s">
        <v>442</v>
      </c>
      <c r="K3709" t="s">
        <v>584</v>
      </c>
    </row>
    <row r="3710" spans="1:11">
      <c r="A3710" t="s">
        <v>501</v>
      </c>
      <c r="B3710" s="2">
        <v>14.999599999999999</v>
      </c>
      <c r="C3710" t="s">
        <v>464</v>
      </c>
      <c r="D3710" t="s">
        <v>447</v>
      </c>
      <c r="E3710" t="s">
        <v>431</v>
      </c>
      <c r="F3710" t="s">
        <v>12</v>
      </c>
      <c r="G3710" t="s">
        <v>432</v>
      </c>
      <c r="H3710" t="s">
        <v>433</v>
      </c>
      <c r="I3710" t="s">
        <v>434</v>
      </c>
      <c r="J3710" t="s">
        <v>435</v>
      </c>
    </row>
    <row r="3711" spans="1:11">
      <c r="A3711" t="s">
        <v>501</v>
      </c>
      <c r="B3711" s="2">
        <v>92977.908200000005</v>
      </c>
      <c r="C3711" t="s">
        <v>464</v>
      </c>
      <c r="D3711" t="s">
        <v>447</v>
      </c>
      <c r="E3711" t="s">
        <v>431</v>
      </c>
      <c r="F3711" t="s">
        <v>12</v>
      </c>
      <c r="G3711" t="s">
        <v>432</v>
      </c>
      <c r="H3711" t="s">
        <v>433</v>
      </c>
      <c r="I3711" t="s">
        <v>434</v>
      </c>
      <c r="J3711" t="s">
        <v>442</v>
      </c>
      <c r="K3711" t="s">
        <v>443</v>
      </c>
    </row>
    <row r="3712" spans="1:11">
      <c r="A3712" t="s">
        <v>501</v>
      </c>
      <c r="B3712" s="2">
        <v>195809.8965</v>
      </c>
      <c r="C3712" t="s">
        <v>464</v>
      </c>
      <c r="D3712" t="s">
        <v>447</v>
      </c>
      <c r="E3712" t="s">
        <v>431</v>
      </c>
      <c r="F3712" t="s">
        <v>12</v>
      </c>
      <c r="G3712" t="s">
        <v>432</v>
      </c>
      <c r="H3712" t="s">
        <v>433</v>
      </c>
      <c r="I3712" t="s">
        <v>434</v>
      </c>
      <c r="J3712" t="s">
        <v>442</v>
      </c>
      <c r="K3712" t="s">
        <v>444</v>
      </c>
    </row>
    <row r="3713" spans="1:11">
      <c r="A3713" t="s">
        <v>501</v>
      </c>
      <c r="B3713" s="2">
        <v>326350.37089999998</v>
      </c>
      <c r="C3713" t="s">
        <v>464</v>
      </c>
      <c r="D3713" t="s">
        <v>447</v>
      </c>
      <c r="E3713" t="s">
        <v>431</v>
      </c>
      <c r="F3713" t="s">
        <v>12</v>
      </c>
      <c r="G3713" t="s">
        <v>432</v>
      </c>
      <c r="H3713" t="s">
        <v>433</v>
      </c>
      <c r="I3713" t="s">
        <v>434</v>
      </c>
      <c r="J3713" t="s">
        <v>442</v>
      </c>
      <c r="K3713" t="s">
        <v>584</v>
      </c>
    </row>
    <row r="3714" spans="1:11">
      <c r="A3714" t="s">
        <v>501</v>
      </c>
      <c r="B3714" s="2">
        <v>16.9495</v>
      </c>
      <c r="C3714" t="s">
        <v>465</v>
      </c>
      <c r="D3714" t="s">
        <v>447</v>
      </c>
      <c r="E3714" t="s">
        <v>431</v>
      </c>
      <c r="F3714" t="s">
        <v>12</v>
      </c>
      <c r="G3714" t="s">
        <v>432</v>
      </c>
      <c r="H3714" t="s">
        <v>433</v>
      </c>
      <c r="I3714" t="s">
        <v>434</v>
      </c>
      <c r="J3714" t="s">
        <v>435</v>
      </c>
    </row>
    <row r="3715" spans="1:11">
      <c r="A3715" t="s">
        <v>501</v>
      </c>
      <c r="B3715" s="2">
        <v>105063.99280000001</v>
      </c>
      <c r="C3715" t="s">
        <v>465</v>
      </c>
      <c r="D3715" t="s">
        <v>447</v>
      </c>
      <c r="E3715" t="s">
        <v>431</v>
      </c>
      <c r="F3715" t="s">
        <v>12</v>
      </c>
      <c r="G3715" t="s">
        <v>432</v>
      </c>
      <c r="H3715" t="s">
        <v>433</v>
      </c>
      <c r="I3715" t="s">
        <v>434</v>
      </c>
      <c r="J3715" t="s">
        <v>442</v>
      </c>
      <c r="K3715" t="s">
        <v>443</v>
      </c>
    </row>
    <row r="3716" spans="1:11">
      <c r="A3716" t="s">
        <v>501</v>
      </c>
      <c r="B3716" s="2">
        <v>221265.18299999999</v>
      </c>
      <c r="C3716" t="s">
        <v>465</v>
      </c>
      <c r="D3716" t="s">
        <v>447</v>
      </c>
      <c r="E3716" t="s">
        <v>431</v>
      </c>
      <c r="F3716" t="s">
        <v>12</v>
      </c>
      <c r="G3716" t="s">
        <v>432</v>
      </c>
      <c r="H3716" t="s">
        <v>433</v>
      </c>
      <c r="I3716" t="s">
        <v>434</v>
      </c>
      <c r="J3716" t="s">
        <v>442</v>
      </c>
      <c r="K3716" t="s">
        <v>444</v>
      </c>
    </row>
    <row r="3717" spans="1:11">
      <c r="A3717" t="s">
        <v>501</v>
      </c>
      <c r="B3717" s="2">
        <v>368774.76160000003</v>
      </c>
      <c r="C3717" t="s">
        <v>465</v>
      </c>
      <c r="D3717" t="s">
        <v>447</v>
      </c>
      <c r="E3717" t="s">
        <v>431</v>
      </c>
      <c r="F3717" t="s">
        <v>12</v>
      </c>
      <c r="G3717" t="s">
        <v>432</v>
      </c>
      <c r="H3717" t="s">
        <v>433</v>
      </c>
      <c r="I3717" t="s">
        <v>434</v>
      </c>
      <c r="J3717" t="s">
        <v>442</v>
      </c>
      <c r="K3717" t="s">
        <v>584</v>
      </c>
    </row>
    <row r="3718" spans="1:11">
      <c r="A3718" t="s">
        <v>501</v>
      </c>
      <c r="B3718" s="2">
        <v>15.0322</v>
      </c>
      <c r="C3718" t="s">
        <v>466</v>
      </c>
      <c r="D3718" t="s">
        <v>451</v>
      </c>
      <c r="E3718" t="s">
        <v>431</v>
      </c>
      <c r="F3718" t="s">
        <v>381</v>
      </c>
      <c r="G3718" t="s">
        <v>432</v>
      </c>
      <c r="H3718" t="s">
        <v>433</v>
      </c>
      <c r="I3718" t="s">
        <v>434</v>
      </c>
      <c r="J3718" t="s">
        <v>435</v>
      </c>
    </row>
    <row r="3719" spans="1:11">
      <c r="A3719" t="s">
        <v>501</v>
      </c>
      <c r="B3719" s="2">
        <v>93405.070500000002</v>
      </c>
      <c r="C3719" t="s">
        <v>466</v>
      </c>
      <c r="D3719" t="s">
        <v>451</v>
      </c>
      <c r="E3719" t="s">
        <v>431</v>
      </c>
      <c r="F3719" t="s">
        <v>381</v>
      </c>
      <c r="G3719" t="s">
        <v>432</v>
      </c>
      <c r="H3719" t="s">
        <v>433</v>
      </c>
      <c r="I3719" t="s">
        <v>434</v>
      </c>
      <c r="J3719" t="s">
        <v>442</v>
      </c>
      <c r="K3719" t="s">
        <v>443</v>
      </c>
    </row>
    <row r="3720" spans="1:11">
      <c r="A3720" t="s">
        <v>501</v>
      </c>
      <c r="B3720" s="2">
        <v>196237.0588</v>
      </c>
      <c r="C3720" t="s">
        <v>466</v>
      </c>
      <c r="D3720" t="s">
        <v>451</v>
      </c>
      <c r="E3720" t="s">
        <v>431</v>
      </c>
      <c r="F3720" t="s">
        <v>381</v>
      </c>
      <c r="G3720" t="s">
        <v>432</v>
      </c>
      <c r="H3720" t="s">
        <v>433</v>
      </c>
      <c r="I3720" t="s">
        <v>434</v>
      </c>
      <c r="J3720" t="s">
        <v>442</v>
      </c>
      <c r="K3720" t="s">
        <v>444</v>
      </c>
    </row>
    <row r="3721" spans="1:11">
      <c r="A3721" t="s">
        <v>501</v>
      </c>
      <c r="B3721" s="2">
        <v>0</v>
      </c>
      <c r="C3721" t="s">
        <v>464</v>
      </c>
      <c r="D3721" t="s">
        <v>430</v>
      </c>
      <c r="E3721" t="s">
        <v>431</v>
      </c>
      <c r="F3721" t="s">
        <v>430</v>
      </c>
      <c r="G3721" t="s">
        <v>432</v>
      </c>
      <c r="H3721" t="s">
        <v>433</v>
      </c>
      <c r="I3721" t="s">
        <v>434</v>
      </c>
      <c r="J3721" t="s">
        <v>435</v>
      </c>
    </row>
    <row r="3722" spans="1:11">
      <c r="A3722" t="s">
        <v>501</v>
      </c>
      <c r="B3722" s="2">
        <v>0</v>
      </c>
      <c r="C3722" t="s">
        <v>436</v>
      </c>
      <c r="D3722" t="s">
        <v>467</v>
      </c>
      <c r="E3722" t="s">
        <v>431</v>
      </c>
      <c r="F3722" t="s">
        <v>468</v>
      </c>
      <c r="G3722" t="s">
        <v>432</v>
      </c>
      <c r="H3722" t="s">
        <v>433</v>
      </c>
      <c r="I3722" t="s">
        <v>434</v>
      </c>
      <c r="J3722" t="s">
        <v>435</v>
      </c>
    </row>
    <row r="3723" spans="1:11">
      <c r="A3723" t="s">
        <v>501</v>
      </c>
      <c r="B3723" s="2">
        <v>18.162500000000001</v>
      </c>
      <c r="C3723" t="s">
        <v>511</v>
      </c>
      <c r="D3723" t="s">
        <v>447</v>
      </c>
      <c r="E3723" t="s">
        <v>431</v>
      </c>
      <c r="F3723" t="s">
        <v>12</v>
      </c>
      <c r="G3723" t="s">
        <v>432</v>
      </c>
      <c r="H3723" t="s">
        <v>433</v>
      </c>
      <c r="I3723" t="s">
        <v>434</v>
      </c>
      <c r="J3723" t="s">
        <v>435</v>
      </c>
    </row>
    <row r="3724" spans="1:11">
      <c r="A3724" t="s">
        <v>501</v>
      </c>
      <c r="B3724" s="2">
        <v>112599.65760000001</v>
      </c>
      <c r="C3724" t="s">
        <v>511</v>
      </c>
      <c r="D3724" t="s">
        <v>447</v>
      </c>
      <c r="E3724" t="s">
        <v>431</v>
      </c>
      <c r="F3724" t="s">
        <v>12</v>
      </c>
      <c r="G3724" t="s">
        <v>432</v>
      </c>
      <c r="H3724" t="s">
        <v>433</v>
      </c>
      <c r="I3724" t="s">
        <v>434</v>
      </c>
      <c r="J3724" t="s">
        <v>442</v>
      </c>
      <c r="K3724" t="s">
        <v>443</v>
      </c>
    </row>
    <row r="3725" spans="1:11">
      <c r="A3725" t="s">
        <v>501</v>
      </c>
      <c r="B3725" s="2">
        <v>237133.77350000001</v>
      </c>
      <c r="C3725" t="s">
        <v>511</v>
      </c>
      <c r="D3725" t="s">
        <v>447</v>
      </c>
      <c r="E3725" t="s">
        <v>431</v>
      </c>
      <c r="F3725" t="s">
        <v>12</v>
      </c>
      <c r="G3725" t="s">
        <v>432</v>
      </c>
      <c r="H3725" t="s">
        <v>433</v>
      </c>
      <c r="I3725" t="s">
        <v>434</v>
      </c>
      <c r="J3725" t="s">
        <v>442</v>
      </c>
      <c r="K3725" t="s">
        <v>444</v>
      </c>
    </row>
    <row r="3726" spans="1:11">
      <c r="A3726" t="s">
        <v>501</v>
      </c>
      <c r="B3726" s="2">
        <v>395222.9559</v>
      </c>
      <c r="C3726" t="s">
        <v>511</v>
      </c>
      <c r="D3726" t="s">
        <v>447</v>
      </c>
      <c r="E3726" t="s">
        <v>431</v>
      </c>
      <c r="F3726" t="s">
        <v>12</v>
      </c>
      <c r="G3726" t="s">
        <v>432</v>
      </c>
      <c r="H3726" t="s">
        <v>433</v>
      </c>
      <c r="I3726" t="s">
        <v>434</v>
      </c>
      <c r="J3726" t="s">
        <v>442</v>
      </c>
      <c r="K3726" t="s">
        <v>584</v>
      </c>
    </row>
    <row r="3727" spans="1:11">
      <c r="A3727" t="s">
        <v>501</v>
      </c>
      <c r="B3727" s="2">
        <v>0</v>
      </c>
      <c r="C3727" t="s">
        <v>463</v>
      </c>
      <c r="D3727" t="s">
        <v>458</v>
      </c>
      <c r="E3727" t="s">
        <v>431</v>
      </c>
      <c r="F3727" t="s">
        <v>458</v>
      </c>
      <c r="G3727" t="s">
        <v>432</v>
      </c>
      <c r="H3727" t="s">
        <v>433</v>
      </c>
      <c r="I3727" t="s">
        <v>434</v>
      </c>
      <c r="J3727" t="s">
        <v>435</v>
      </c>
    </row>
    <row r="3728" spans="1:11">
      <c r="A3728" t="s">
        <v>501</v>
      </c>
      <c r="B3728" s="2">
        <v>29.575299999999999</v>
      </c>
      <c r="C3728" t="s">
        <v>453</v>
      </c>
      <c r="D3728" t="s">
        <v>469</v>
      </c>
      <c r="E3728" t="s">
        <v>431</v>
      </c>
      <c r="F3728" t="s">
        <v>382</v>
      </c>
      <c r="G3728" t="s">
        <v>432</v>
      </c>
      <c r="H3728" t="s">
        <v>433</v>
      </c>
      <c r="I3728" t="s">
        <v>434</v>
      </c>
      <c r="J3728" t="s">
        <v>435</v>
      </c>
    </row>
    <row r="3729" spans="1:11">
      <c r="A3729" t="s">
        <v>501</v>
      </c>
      <c r="B3729" s="2">
        <v>192953.45240000001</v>
      </c>
      <c r="C3729" t="s">
        <v>453</v>
      </c>
      <c r="D3729" t="s">
        <v>469</v>
      </c>
      <c r="E3729" t="s">
        <v>431</v>
      </c>
      <c r="F3729" t="s">
        <v>382</v>
      </c>
      <c r="G3729" t="s">
        <v>432</v>
      </c>
      <c r="H3729" t="s">
        <v>433</v>
      </c>
      <c r="I3729" t="s">
        <v>434</v>
      </c>
      <c r="J3729" t="s">
        <v>442</v>
      </c>
      <c r="K3729" t="s">
        <v>443</v>
      </c>
    </row>
    <row r="3730" spans="1:11">
      <c r="A3730" t="s">
        <v>501</v>
      </c>
      <c r="B3730" s="2">
        <v>418612.53769999999</v>
      </c>
      <c r="C3730" t="s">
        <v>453</v>
      </c>
      <c r="D3730" t="s">
        <v>469</v>
      </c>
      <c r="E3730" t="s">
        <v>431</v>
      </c>
      <c r="F3730" t="s">
        <v>382</v>
      </c>
      <c r="G3730" t="s">
        <v>432</v>
      </c>
      <c r="H3730" t="s">
        <v>433</v>
      </c>
      <c r="I3730" t="s">
        <v>434</v>
      </c>
      <c r="J3730" t="s">
        <v>442</v>
      </c>
      <c r="K3730" t="s">
        <v>444</v>
      </c>
    </row>
    <row r="3731" spans="1:11">
      <c r="A3731" t="s">
        <v>501</v>
      </c>
      <c r="B3731" s="2">
        <v>697688.10629999998</v>
      </c>
      <c r="C3731" t="s">
        <v>453</v>
      </c>
      <c r="D3731" t="s">
        <v>469</v>
      </c>
      <c r="E3731" t="s">
        <v>431</v>
      </c>
      <c r="F3731" t="s">
        <v>382</v>
      </c>
      <c r="G3731" t="s">
        <v>432</v>
      </c>
      <c r="H3731" t="s">
        <v>433</v>
      </c>
      <c r="I3731" t="s">
        <v>434</v>
      </c>
      <c r="J3731" t="s">
        <v>442</v>
      </c>
      <c r="K3731" t="s">
        <v>584</v>
      </c>
    </row>
    <row r="3732" spans="1:11">
      <c r="A3732" t="s">
        <v>501</v>
      </c>
      <c r="B3732" s="2">
        <v>0</v>
      </c>
      <c r="C3732" t="s">
        <v>453</v>
      </c>
      <c r="D3732" t="s">
        <v>470</v>
      </c>
      <c r="E3732" t="s">
        <v>431</v>
      </c>
      <c r="F3732" t="s">
        <v>470</v>
      </c>
      <c r="G3732" t="s">
        <v>432</v>
      </c>
      <c r="H3732" t="s">
        <v>433</v>
      </c>
      <c r="I3732" t="s">
        <v>434</v>
      </c>
      <c r="J3732" t="s">
        <v>435</v>
      </c>
    </row>
    <row r="3733" spans="1:11">
      <c r="A3733" t="s">
        <v>501</v>
      </c>
      <c r="B3733" s="2">
        <v>17.8691</v>
      </c>
      <c r="C3733" t="s">
        <v>471</v>
      </c>
      <c r="D3733" t="s">
        <v>447</v>
      </c>
      <c r="E3733" t="s">
        <v>431</v>
      </c>
      <c r="F3733" t="s">
        <v>12</v>
      </c>
      <c r="G3733" t="s">
        <v>432</v>
      </c>
      <c r="H3733" t="s">
        <v>433</v>
      </c>
      <c r="I3733" t="s">
        <v>434</v>
      </c>
      <c r="J3733" t="s">
        <v>435</v>
      </c>
    </row>
    <row r="3734" spans="1:11">
      <c r="A3734" t="s">
        <v>501</v>
      </c>
      <c r="B3734" s="2">
        <v>110843.7271</v>
      </c>
      <c r="C3734" t="s">
        <v>471</v>
      </c>
      <c r="D3734" t="s">
        <v>447</v>
      </c>
      <c r="E3734" t="s">
        <v>431</v>
      </c>
      <c r="F3734" t="s">
        <v>12</v>
      </c>
      <c r="G3734" t="s">
        <v>432</v>
      </c>
      <c r="H3734" t="s">
        <v>433</v>
      </c>
      <c r="I3734" t="s">
        <v>434</v>
      </c>
      <c r="J3734" t="s">
        <v>442</v>
      </c>
      <c r="K3734" t="s">
        <v>443</v>
      </c>
    </row>
    <row r="3735" spans="1:11">
      <c r="A3735" t="s">
        <v>501</v>
      </c>
      <c r="B3735" s="2">
        <v>233127.90410000001</v>
      </c>
      <c r="C3735" t="s">
        <v>471</v>
      </c>
      <c r="D3735" t="s">
        <v>447</v>
      </c>
      <c r="E3735" t="s">
        <v>431</v>
      </c>
      <c r="F3735" t="s">
        <v>12</v>
      </c>
      <c r="G3735" t="s">
        <v>432</v>
      </c>
      <c r="H3735" t="s">
        <v>433</v>
      </c>
      <c r="I3735" t="s">
        <v>434</v>
      </c>
      <c r="J3735" t="s">
        <v>442</v>
      </c>
      <c r="K3735" t="s">
        <v>444</v>
      </c>
    </row>
    <row r="3736" spans="1:11">
      <c r="A3736" t="s">
        <v>501</v>
      </c>
      <c r="B3736" s="2">
        <v>388546.50689999998</v>
      </c>
      <c r="C3736" t="s">
        <v>471</v>
      </c>
      <c r="D3736" t="s">
        <v>447</v>
      </c>
      <c r="E3736" t="s">
        <v>431</v>
      </c>
      <c r="F3736" t="s">
        <v>12</v>
      </c>
      <c r="G3736" t="s">
        <v>432</v>
      </c>
      <c r="H3736" t="s">
        <v>433</v>
      </c>
      <c r="I3736" t="s">
        <v>434</v>
      </c>
      <c r="J3736" t="s">
        <v>442</v>
      </c>
      <c r="K3736" t="s">
        <v>584</v>
      </c>
    </row>
    <row r="3737" spans="1:11">
      <c r="A3737" t="s">
        <v>501</v>
      </c>
      <c r="B3737" s="2">
        <v>35.493600000000001</v>
      </c>
      <c r="C3737" t="s">
        <v>472</v>
      </c>
      <c r="D3737" t="s">
        <v>469</v>
      </c>
      <c r="E3737" t="s">
        <v>431</v>
      </c>
      <c r="F3737" t="s">
        <v>382</v>
      </c>
      <c r="G3737" t="s">
        <v>432</v>
      </c>
      <c r="H3737" t="s">
        <v>433</v>
      </c>
      <c r="I3737" t="s">
        <v>434</v>
      </c>
      <c r="J3737" t="s">
        <v>435</v>
      </c>
    </row>
    <row r="3738" spans="1:11">
      <c r="A3738" t="s">
        <v>501</v>
      </c>
      <c r="B3738" s="2">
        <v>231714.35560000001</v>
      </c>
      <c r="C3738" t="s">
        <v>472</v>
      </c>
      <c r="D3738" t="s">
        <v>469</v>
      </c>
      <c r="E3738" t="s">
        <v>431</v>
      </c>
      <c r="F3738" t="s">
        <v>382</v>
      </c>
      <c r="G3738" t="s">
        <v>432</v>
      </c>
      <c r="H3738" t="s">
        <v>433</v>
      </c>
      <c r="I3738" t="s">
        <v>434</v>
      </c>
      <c r="J3738" t="s">
        <v>442</v>
      </c>
      <c r="K3738" t="s">
        <v>443</v>
      </c>
    </row>
    <row r="3739" spans="1:11">
      <c r="A3739" t="s">
        <v>501</v>
      </c>
      <c r="B3739" s="2">
        <v>502848.29220000003</v>
      </c>
      <c r="C3739" t="s">
        <v>472</v>
      </c>
      <c r="D3739" t="s">
        <v>469</v>
      </c>
      <c r="E3739" t="s">
        <v>431</v>
      </c>
      <c r="F3739" t="s">
        <v>382</v>
      </c>
      <c r="G3739" t="s">
        <v>432</v>
      </c>
      <c r="H3739" t="s">
        <v>433</v>
      </c>
      <c r="I3739" t="s">
        <v>434</v>
      </c>
      <c r="J3739" t="s">
        <v>442</v>
      </c>
      <c r="K3739" t="s">
        <v>444</v>
      </c>
    </row>
    <row r="3740" spans="1:11">
      <c r="A3740" t="s">
        <v>501</v>
      </c>
      <c r="B3740" s="2">
        <v>838081.03040000005</v>
      </c>
      <c r="C3740" t="s">
        <v>472</v>
      </c>
      <c r="D3740" t="s">
        <v>469</v>
      </c>
      <c r="E3740" t="s">
        <v>431</v>
      </c>
      <c r="F3740" t="s">
        <v>382</v>
      </c>
      <c r="G3740" t="s">
        <v>432</v>
      </c>
      <c r="H3740" t="s">
        <v>433</v>
      </c>
      <c r="I3740" t="s">
        <v>434</v>
      </c>
      <c r="J3740" t="s">
        <v>442</v>
      </c>
      <c r="K3740" t="s">
        <v>584</v>
      </c>
    </row>
    <row r="3741" spans="1:11">
      <c r="A3741" t="s">
        <v>501</v>
      </c>
      <c r="B3741" s="2">
        <v>0</v>
      </c>
      <c r="C3741" t="s">
        <v>436</v>
      </c>
      <c r="D3741" t="s">
        <v>473</v>
      </c>
      <c r="E3741" t="s">
        <v>431</v>
      </c>
      <c r="F3741" t="s">
        <v>474</v>
      </c>
      <c r="G3741" t="s">
        <v>432</v>
      </c>
      <c r="H3741" t="s">
        <v>433</v>
      </c>
      <c r="I3741" t="s">
        <v>434</v>
      </c>
      <c r="J3741" t="s">
        <v>435</v>
      </c>
    </row>
    <row r="3742" spans="1:11">
      <c r="A3742" t="s">
        <v>501</v>
      </c>
      <c r="B3742" s="2">
        <v>0</v>
      </c>
      <c r="C3742" t="s">
        <v>475</v>
      </c>
      <c r="D3742" t="s">
        <v>439</v>
      </c>
      <c r="E3742" t="s">
        <v>431</v>
      </c>
      <c r="F3742" t="s">
        <v>439</v>
      </c>
      <c r="G3742" t="s">
        <v>432</v>
      </c>
      <c r="H3742" t="s">
        <v>433</v>
      </c>
      <c r="I3742" t="s">
        <v>434</v>
      </c>
      <c r="J3742" t="s">
        <v>435</v>
      </c>
    </row>
    <row r="3743" spans="1:11">
      <c r="A3743" t="s">
        <v>501</v>
      </c>
      <c r="B3743" s="2">
        <v>0</v>
      </c>
      <c r="C3743" t="s">
        <v>476</v>
      </c>
      <c r="D3743" t="s">
        <v>439</v>
      </c>
      <c r="E3743" t="s">
        <v>431</v>
      </c>
      <c r="F3743" t="s">
        <v>439</v>
      </c>
      <c r="G3743" t="s">
        <v>432</v>
      </c>
      <c r="H3743" t="s">
        <v>433</v>
      </c>
      <c r="I3743" t="s">
        <v>434</v>
      </c>
      <c r="J3743" t="s">
        <v>435</v>
      </c>
    </row>
    <row r="3744" spans="1:11">
      <c r="A3744" t="s">
        <v>501</v>
      </c>
      <c r="B3744" s="2">
        <v>17.852799999999998</v>
      </c>
      <c r="C3744" t="s">
        <v>438</v>
      </c>
      <c r="D3744" t="s">
        <v>451</v>
      </c>
      <c r="E3744" t="s">
        <v>431</v>
      </c>
      <c r="F3744" t="s">
        <v>381</v>
      </c>
      <c r="G3744" t="s">
        <v>432</v>
      </c>
      <c r="H3744" t="s">
        <v>433</v>
      </c>
      <c r="I3744" t="s">
        <v>434</v>
      </c>
      <c r="J3744" t="s">
        <v>435</v>
      </c>
    </row>
    <row r="3745" spans="1:11">
      <c r="A3745" t="s">
        <v>501</v>
      </c>
      <c r="B3745" s="2">
        <v>110830.6839</v>
      </c>
      <c r="C3745" t="s">
        <v>438</v>
      </c>
      <c r="D3745" t="s">
        <v>451</v>
      </c>
      <c r="E3745" t="s">
        <v>431</v>
      </c>
      <c r="F3745" t="s">
        <v>381</v>
      </c>
      <c r="G3745" t="s">
        <v>432</v>
      </c>
      <c r="H3745" t="s">
        <v>433</v>
      </c>
      <c r="I3745" t="s">
        <v>434</v>
      </c>
      <c r="J3745" t="s">
        <v>442</v>
      </c>
      <c r="K3745" t="s">
        <v>443</v>
      </c>
    </row>
    <row r="3746" spans="1:11">
      <c r="A3746" t="s">
        <v>501</v>
      </c>
      <c r="B3746" s="2">
        <v>233085.514</v>
      </c>
      <c r="C3746" t="s">
        <v>438</v>
      </c>
      <c r="D3746" t="s">
        <v>451</v>
      </c>
      <c r="E3746" t="s">
        <v>431</v>
      </c>
      <c r="F3746" t="s">
        <v>381</v>
      </c>
      <c r="G3746" t="s">
        <v>432</v>
      </c>
      <c r="H3746" t="s">
        <v>433</v>
      </c>
      <c r="I3746" t="s">
        <v>434</v>
      </c>
      <c r="J3746" t="s">
        <v>442</v>
      </c>
      <c r="K3746" t="s">
        <v>444</v>
      </c>
    </row>
    <row r="3747" spans="1:11">
      <c r="A3747" t="s">
        <v>501</v>
      </c>
      <c r="B3747" s="2">
        <v>0</v>
      </c>
      <c r="C3747" t="s">
        <v>463</v>
      </c>
      <c r="D3747" t="s">
        <v>470</v>
      </c>
      <c r="E3747" t="s">
        <v>431</v>
      </c>
      <c r="F3747" t="s">
        <v>470</v>
      </c>
      <c r="G3747" t="s">
        <v>432</v>
      </c>
      <c r="H3747" t="s">
        <v>433</v>
      </c>
      <c r="I3747" t="s">
        <v>434</v>
      </c>
      <c r="J3747" t="s">
        <v>435</v>
      </c>
    </row>
    <row r="3748" spans="1:11">
      <c r="A3748" t="s">
        <v>501</v>
      </c>
      <c r="B3748" s="2">
        <v>0</v>
      </c>
      <c r="C3748" t="s">
        <v>466</v>
      </c>
      <c r="D3748" t="s">
        <v>439</v>
      </c>
      <c r="E3748" t="s">
        <v>431</v>
      </c>
      <c r="F3748" t="s">
        <v>439</v>
      </c>
      <c r="G3748" t="s">
        <v>432</v>
      </c>
      <c r="H3748" t="s">
        <v>433</v>
      </c>
      <c r="I3748" t="s">
        <v>434</v>
      </c>
      <c r="J3748" t="s">
        <v>435</v>
      </c>
    </row>
    <row r="3749" spans="1:11">
      <c r="A3749" t="s">
        <v>501</v>
      </c>
      <c r="B3749" s="2">
        <v>0</v>
      </c>
      <c r="C3749" t="s">
        <v>454</v>
      </c>
      <c r="D3749" t="s">
        <v>470</v>
      </c>
      <c r="E3749" t="s">
        <v>431</v>
      </c>
      <c r="F3749" t="s">
        <v>470</v>
      </c>
      <c r="G3749" t="s">
        <v>432</v>
      </c>
      <c r="H3749" t="s">
        <v>433</v>
      </c>
      <c r="I3749" t="s">
        <v>434</v>
      </c>
      <c r="J3749" t="s">
        <v>435</v>
      </c>
    </row>
    <row r="3750" spans="1:11">
      <c r="A3750" t="s">
        <v>501</v>
      </c>
      <c r="B3750" s="2">
        <v>14.999599999999999</v>
      </c>
      <c r="C3750" t="s">
        <v>453</v>
      </c>
      <c r="D3750" t="s">
        <v>447</v>
      </c>
      <c r="E3750" t="s">
        <v>431</v>
      </c>
      <c r="F3750" t="s">
        <v>12</v>
      </c>
      <c r="G3750" t="s">
        <v>432</v>
      </c>
      <c r="H3750" t="s">
        <v>433</v>
      </c>
      <c r="I3750" t="s">
        <v>434</v>
      </c>
      <c r="J3750" t="s">
        <v>435</v>
      </c>
    </row>
    <row r="3751" spans="1:11">
      <c r="A3751" t="s">
        <v>501</v>
      </c>
      <c r="B3751" s="2">
        <v>93119.752200000003</v>
      </c>
      <c r="C3751" t="s">
        <v>453</v>
      </c>
      <c r="D3751" t="s">
        <v>447</v>
      </c>
      <c r="E3751" t="s">
        <v>431</v>
      </c>
      <c r="F3751" t="s">
        <v>12</v>
      </c>
      <c r="G3751" t="s">
        <v>432</v>
      </c>
      <c r="H3751" t="s">
        <v>433</v>
      </c>
      <c r="I3751" t="s">
        <v>434</v>
      </c>
      <c r="J3751" t="s">
        <v>442</v>
      </c>
      <c r="K3751" t="s">
        <v>443</v>
      </c>
    </row>
    <row r="3752" spans="1:11">
      <c r="A3752" t="s">
        <v>501</v>
      </c>
      <c r="B3752" s="2">
        <v>196237.0588</v>
      </c>
      <c r="C3752" t="s">
        <v>453</v>
      </c>
      <c r="D3752" t="s">
        <v>447</v>
      </c>
      <c r="E3752" t="s">
        <v>431</v>
      </c>
      <c r="F3752" t="s">
        <v>12</v>
      </c>
      <c r="G3752" t="s">
        <v>432</v>
      </c>
      <c r="H3752" t="s">
        <v>433</v>
      </c>
      <c r="I3752" t="s">
        <v>434</v>
      </c>
      <c r="J3752" t="s">
        <v>442</v>
      </c>
      <c r="K3752" t="s">
        <v>444</v>
      </c>
    </row>
    <row r="3753" spans="1:11">
      <c r="A3753" t="s">
        <v>501</v>
      </c>
      <c r="B3753" s="2">
        <v>327061.22120000003</v>
      </c>
      <c r="C3753" t="s">
        <v>453</v>
      </c>
      <c r="D3753" t="s">
        <v>447</v>
      </c>
      <c r="E3753" t="s">
        <v>431</v>
      </c>
      <c r="F3753" t="s">
        <v>12</v>
      </c>
      <c r="G3753" t="s">
        <v>432</v>
      </c>
      <c r="H3753" t="s">
        <v>433</v>
      </c>
      <c r="I3753" t="s">
        <v>434</v>
      </c>
      <c r="J3753" t="s">
        <v>442</v>
      </c>
      <c r="K3753" t="s">
        <v>584</v>
      </c>
    </row>
    <row r="3754" spans="1:11">
      <c r="A3754" t="s">
        <v>501</v>
      </c>
      <c r="B3754" s="2">
        <v>0</v>
      </c>
      <c r="C3754" t="s">
        <v>449</v>
      </c>
      <c r="D3754" t="s">
        <v>430</v>
      </c>
      <c r="E3754" t="s">
        <v>431</v>
      </c>
      <c r="F3754" t="s">
        <v>430</v>
      </c>
      <c r="G3754" t="s">
        <v>432</v>
      </c>
      <c r="H3754" t="s">
        <v>433</v>
      </c>
      <c r="I3754" t="s">
        <v>434</v>
      </c>
      <c r="J3754" t="s">
        <v>435</v>
      </c>
    </row>
    <row r="3755" spans="1:11">
      <c r="A3755" t="s">
        <v>501</v>
      </c>
      <c r="B3755" s="2">
        <v>19.4832</v>
      </c>
      <c r="C3755" t="s">
        <v>448</v>
      </c>
      <c r="D3755" t="s">
        <v>451</v>
      </c>
      <c r="E3755" t="s">
        <v>431</v>
      </c>
      <c r="F3755" t="s">
        <v>381</v>
      </c>
      <c r="G3755" t="s">
        <v>432</v>
      </c>
      <c r="H3755" t="s">
        <v>433</v>
      </c>
      <c r="I3755" t="s">
        <v>434</v>
      </c>
      <c r="J3755" t="s">
        <v>435</v>
      </c>
    </row>
    <row r="3756" spans="1:11">
      <c r="A3756" t="s">
        <v>501</v>
      </c>
      <c r="B3756" s="2">
        <v>120913.0187</v>
      </c>
      <c r="C3756" t="s">
        <v>448</v>
      </c>
      <c r="D3756" t="s">
        <v>451</v>
      </c>
      <c r="E3756" t="s">
        <v>431</v>
      </c>
      <c r="F3756" t="s">
        <v>381</v>
      </c>
      <c r="G3756" t="s">
        <v>432</v>
      </c>
      <c r="H3756" t="s">
        <v>433</v>
      </c>
      <c r="I3756" t="s">
        <v>434</v>
      </c>
      <c r="J3756" t="s">
        <v>442</v>
      </c>
      <c r="K3756" t="s">
        <v>443</v>
      </c>
    </row>
    <row r="3757" spans="1:11">
      <c r="A3757" t="s">
        <v>501</v>
      </c>
      <c r="B3757" s="2">
        <v>254295.26370000001</v>
      </c>
      <c r="C3757" t="s">
        <v>448</v>
      </c>
      <c r="D3757" t="s">
        <v>451</v>
      </c>
      <c r="E3757" t="s">
        <v>431</v>
      </c>
      <c r="F3757" t="s">
        <v>381</v>
      </c>
      <c r="G3757" t="s">
        <v>432</v>
      </c>
      <c r="H3757" t="s">
        <v>433</v>
      </c>
      <c r="I3757" t="s">
        <v>434</v>
      </c>
      <c r="J3757" t="s">
        <v>442</v>
      </c>
      <c r="K3757" t="s">
        <v>444</v>
      </c>
    </row>
    <row r="3758" spans="1:11">
      <c r="A3758" t="s">
        <v>501</v>
      </c>
      <c r="B3758" s="2">
        <v>0</v>
      </c>
      <c r="C3758" t="s">
        <v>465</v>
      </c>
      <c r="D3758" t="s">
        <v>458</v>
      </c>
      <c r="E3758" t="s">
        <v>431</v>
      </c>
      <c r="F3758" t="s">
        <v>458</v>
      </c>
      <c r="G3758" t="s">
        <v>432</v>
      </c>
      <c r="H3758" t="s">
        <v>433</v>
      </c>
      <c r="I3758" t="s">
        <v>434</v>
      </c>
      <c r="J3758" t="s">
        <v>435</v>
      </c>
    </row>
    <row r="3759" spans="1:11">
      <c r="A3759" t="s">
        <v>501</v>
      </c>
      <c r="B3759" s="2">
        <v>26.102599999999999</v>
      </c>
      <c r="C3759" t="s">
        <v>511</v>
      </c>
      <c r="D3759" t="s">
        <v>440</v>
      </c>
      <c r="E3759" t="s">
        <v>431</v>
      </c>
      <c r="F3759" t="s">
        <v>441</v>
      </c>
      <c r="G3759" t="s">
        <v>432</v>
      </c>
      <c r="H3759" t="s">
        <v>433</v>
      </c>
      <c r="I3759" t="s">
        <v>434</v>
      </c>
      <c r="J3759" t="s">
        <v>435</v>
      </c>
    </row>
    <row r="3760" spans="1:11">
      <c r="A3760" t="s">
        <v>501</v>
      </c>
      <c r="B3760" s="2">
        <v>162279.28589999999</v>
      </c>
      <c r="C3760" t="s">
        <v>511</v>
      </c>
      <c r="D3760" t="s">
        <v>440</v>
      </c>
      <c r="E3760" t="s">
        <v>431</v>
      </c>
      <c r="F3760" t="s">
        <v>441</v>
      </c>
      <c r="G3760" t="s">
        <v>432</v>
      </c>
      <c r="H3760" t="s">
        <v>433</v>
      </c>
      <c r="I3760" t="s">
        <v>434</v>
      </c>
      <c r="J3760" t="s">
        <v>442</v>
      </c>
      <c r="K3760" t="s">
        <v>443</v>
      </c>
    </row>
    <row r="3761" spans="1:11">
      <c r="A3761" t="s">
        <v>501</v>
      </c>
      <c r="B3761" s="2">
        <v>341389.09269999998</v>
      </c>
      <c r="C3761" t="s">
        <v>511</v>
      </c>
      <c r="D3761" t="s">
        <v>440</v>
      </c>
      <c r="E3761" t="s">
        <v>431</v>
      </c>
      <c r="F3761" t="s">
        <v>441</v>
      </c>
      <c r="G3761" t="s">
        <v>432</v>
      </c>
      <c r="H3761" t="s">
        <v>433</v>
      </c>
      <c r="I3761" t="s">
        <v>434</v>
      </c>
      <c r="J3761" t="s">
        <v>442</v>
      </c>
      <c r="K3761" t="s">
        <v>444</v>
      </c>
    </row>
    <row r="3762" spans="1:11">
      <c r="A3762" t="s">
        <v>501</v>
      </c>
      <c r="B3762" s="2">
        <v>568981.82109999994</v>
      </c>
      <c r="C3762" t="s">
        <v>511</v>
      </c>
      <c r="D3762" t="s">
        <v>440</v>
      </c>
      <c r="E3762" t="s">
        <v>431</v>
      </c>
      <c r="F3762" t="s">
        <v>441</v>
      </c>
      <c r="G3762" t="s">
        <v>432</v>
      </c>
      <c r="H3762" t="s">
        <v>433</v>
      </c>
      <c r="I3762" t="s">
        <v>434</v>
      </c>
      <c r="J3762" t="s">
        <v>442</v>
      </c>
      <c r="K3762" t="s">
        <v>584</v>
      </c>
    </row>
    <row r="3763" spans="1:11">
      <c r="A3763" t="s">
        <v>501</v>
      </c>
      <c r="B3763" s="2">
        <v>13.630100000000001</v>
      </c>
      <c r="C3763" t="s">
        <v>477</v>
      </c>
      <c r="D3763" t="s">
        <v>451</v>
      </c>
      <c r="E3763" t="s">
        <v>431</v>
      </c>
      <c r="F3763" t="s">
        <v>381</v>
      </c>
      <c r="G3763" t="s">
        <v>432</v>
      </c>
      <c r="H3763" t="s">
        <v>433</v>
      </c>
      <c r="I3763" t="s">
        <v>434</v>
      </c>
      <c r="J3763" t="s">
        <v>435</v>
      </c>
    </row>
    <row r="3764" spans="1:11">
      <c r="A3764" t="s">
        <v>501</v>
      </c>
      <c r="B3764" s="2">
        <v>84550.419800000003</v>
      </c>
      <c r="C3764" t="s">
        <v>477</v>
      </c>
      <c r="D3764" t="s">
        <v>451</v>
      </c>
      <c r="E3764" t="s">
        <v>431</v>
      </c>
      <c r="F3764" t="s">
        <v>381</v>
      </c>
      <c r="G3764" t="s">
        <v>432</v>
      </c>
      <c r="H3764" t="s">
        <v>433</v>
      </c>
      <c r="I3764" t="s">
        <v>434</v>
      </c>
      <c r="J3764" t="s">
        <v>442</v>
      </c>
      <c r="K3764" t="s">
        <v>443</v>
      </c>
    </row>
    <row r="3765" spans="1:11">
      <c r="A3765" t="s">
        <v>501</v>
      </c>
      <c r="B3765" s="2">
        <v>177813.6464</v>
      </c>
      <c r="C3765" t="s">
        <v>477</v>
      </c>
      <c r="D3765" t="s">
        <v>451</v>
      </c>
      <c r="E3765" t="s">
        <v>431</v>
      </c>
      <c r="F3765" t="s">
        <v>381</v>
      </c>
      <c r="G3765" t="s">
        <v>432</v>
      </c>
      <c r="H3765" t="s">
        <v>433</v>
      </c>
      <c r="I3765" t="s">
        <v>434</v>
      </c>
      <c r="J3765" t="s">
        <v>442</v>
      </c>
      <c r="K3765" t="s">
        <v>444</v>
      </c>
    </row>
    <row r="3766" spans="1:11">
      <c r="A3766" t="s">
        <v>501</v>
      </c>
      <c r="B3766" s="2">
        <v>0</v>
      </c>
      <c r="C3766" t="s">
        <v>448</v>
      </c>
      <c r="D3766" t="s">
        <v>430</v>
      </c>
      <c r="E3766" t="s">
        <v>431</v>
      </c>
      <c r="F3766" t="s">
        <v>430</v>
      </c>
      <c r="G3766" t="s">
        <v>432</v>
      </c>
      <c r="H3766" t="s">
        <v>433</v>
      </c>
      <c r="I3766" t="s">
        <v>434</v>
      </c>
      <c r="J3766" t="s">
        <v>435</v>
      </c>
    </row>
    <row r="3767" spans="1:11">
      <c r="A3767" t="s">
        <v>501</v>
      </c>
      <c r="B3767" s="2">
        <v>0</v>
      </c>
      <c r="C3767" t="s">
        <v>446</v>
      </c>
      <c r="D3767" t="s">
        <v>458</v>
      </c>
      <c r="E3767" t="s">
        <v>431</v>
      </c>
      <c r="F3767" t="s">
        <v>458</v>
      </c>
      <c r="G3767" t="s">
        <v>432</v>
      </c>
      <c r="H3767" t="s">
        <v>433</v>
      </c>
      <c r="I3767" t="s">
        <v>434</v>
      </c>
      <c r="J3767" t="s">
        <v>435</v>
      </c>
    </row>
    <row r="3768" spans="1:11">
      <c r="A3768" t="s">
        <v>501</v>
      </c>
      <c r="B3768" s="2">
        <v>0</v>
      </c>
      <c r="C3768" t="s">
        <v>445</v>
      </c>
      <c r="D3768" t="s">
        <v>458</v>
      </c>
      <c r="E3768" t="s">
        <v>431</v>
      </c>
      <c r="F3768" t="s">
        <v>458</v>
      </c>
      <c r="G3768" t="s">
        <v>432</v>
      </c>
      <c r="H3768" t="s">
        <v>433</v>
      </c>
      <c r="I3768" t="s">
        <v>434</v>
      </c>
      <c r="J3768" t="s">
        <v>435</v>
      </c>
    </row>
    <row r="3769" spans="1:11">
      <c r="A3769" t="s">
        <v>501</v>
      </c>
      <c r="B3769" s="2">
        <v>6.1100000000000002E-2</v>
      </c>
      <c r="C3769" t="s">
        <v>436</v>
      </c>
      <c r="D3769" t="s">
        <v>478</v>
      </c>
      <c r="E3769" t="s">
        <v>431</v>
      </c>
      <c r="F3769" t="s">
        <v>478</v>
      </c>
      <c r="G3769" t="s">
        <v>432</v>
      </c>
      <c r="H3769" t="s">
        <v>433</v>
      </c>
      <c r="I3769" t="s">
        <v>434</v>
      </c>
      <c r="J3769" t="s">
        <v>435</v>
      </c>
    </row>
    <row r="3770" spans="1:11">
      <c r="A3770" t="s">
        <v>501</v>
      </c>
      <c r="B3770" s="2">
        <v>15.3941</v>
      </c>
      <c r="C3770" t="s">
        <v>465</v>
      </c>
      <c r="D3770" t="s">
        <v>451</v>
      </c>
      <c r="E3770" t="s">
        <v>431</v>
      </c>
      <c r="F3770" t="s">
        <v>381</v>
      </c>
      <c r="G3770" t="s">
        <v>432</v>
      </c>
      <c r="H3770" t="s">
        <v>433</v>
      </c>
      <c r="I3770" t="s">
        <v>434</v>
      </c>
      <c r="J3770" t="s">
        <v>435</v>
      </c>
    </row>
    <row r="3771" spans="1:11">
      <c r="A3771" t="s">
        <v>501</v>
      </c>
      <c r="B3771" s="2">
        <v>95493.600699999995</v>
      </c>
      <c r="C3771" t="s">
        <v>465</v>
      </c>
      <c r="D3771" t="s">
        <v>451</v>
      </c>
      <c r="E3771" t="s">
        <v>431</v>
      </c>
      <c r="F3771" t="s">
        <v>381</v>
      </c>
      <c r="G3771" t="s">
        <v>432</v>
      </c>
      <c r="H3771" t="s">
        <v>433</v>
      </c>
      <c r="I3771" t="s">
        <v>434</v>
      </c>
      <c r="J3771" t="s">
        <v>442</v>
      </c>
      <c r="K3771" t="s">
        <v>443</v>
      </c>
    </row>
    <row r="3772" spans="1:11">
      <c r="A3772" t="s">
        <v>501</v>
      </c>
      <c r="B3772" s="2">
        <v>200826.60800000001</v>
      </c>
      <c r="C3772" t="s">
        <v>465</v>
      </c>
      <c r="D3772" t="s">
        <v>451</v>
      </c>
      <c r="E3772" t="s">
        <v>431</v>
      </c>
      <c r="F3772" t="s">
        <v>381</v>
      </c>
      <c r="G3772" t="s">
        <v>432</v>
      </c>
      <c r="H3772" t="s">
        <v>433</v>
      </c>
      <c r="I3772" t="s">
        <v>434</v>
      </c>
      <c r="J3772" t="s">
        <v>442</v>
      </c>
      <c r="K3772" t="s">
        <v>444</v>
      </c>
    </row>
    <row r="3773" spans="1:11">
      <c r="A3773" t="s">
        <v>501</v>
      </c>
      <c r="B3773" s="2">
        <v>16.5322</v>
      </c>
      <c r="C3773" t="s">
        <v>479</v>
      </c>
      <c r="D3773" t="s">
        <v>447</v>
      </c>
      <c r="E3773" t="s">
        <v>431</v>
      </c>
      <c r="F3773" t="s">
        <v>12</v>
      </c>
      <c r="G3773" t="s">
        <v>432</v>
      </c>
      <c r="H3773" t="s">
        <v>433</v>
      </c>
      <c r="I3773" t="s">
        <v>434</v>
      </c>
      <c r="J3773" t="s">
        <v>435</v>
      </c>
    </row>
    <row r="3774" spans="1:11">
      <c r="A3774" t="s">
        <v>501</v>
      </c>
      <c r="B3774" s="2">
        <v>102634.711</v>
      </c>
      <c r="C3774" t="s">
        <v>479</v>
      </c>
      <c r="D3774" t="s">
        <v>447</v>
      </c>
      <c r="E3774" t="s">
        <v>431</v>
      </c>
      <c r="F3774" t="s">
        <v>12</v>
      </c>
      <c r="G3774" t="s">
        <v>432</v>
      </c>
      <c r="H3774" t="s">
        <v>433</v>
      </c>
      <c r="I3774" t="s">
        <v>434</v>
      </c>
      <c r="J3774" t="s">
        <v>442</v>
      </c>
      <c r="K3774" t="s">
        <v>443</v>
      </c>
    </row>
    <row r="3775" spans="1:11">
      <c r="A3775" t="s">
        <v>501</v>
      </c>
      <c r="B3775" s="2">
        <v>216287.60089999999</v>
      </c>
      <c r="C3775" t="s">
        <v>479</v>
      </c>
      <c r="D3775" t="s">
        <v>447</v>
      </c>
      <c r="E3775" t="s">
        <v>431</v>
      </c>
      <c r="F3775" t="s">
        <v>12</v>
      </c>
      <c r="G3775" t="s">
        <v>432</v>
      </c>
      <c r="H3775" t="s">
        <v>433</v>
      </c>
      <c r="I3775" t="s">
        <v>434</v>
      </c>
      <c r="J3775" t="s">
        <v>442</v>
      </c>
      <c r="K3775" t="s">
        <v>444</v>
      </c>
    </row>
    <row r="3776" spans="1:11">
      <c r="A3776" t="s">
        <v>501</v>
      </c>
      <c r="B3776" s="2">
        <v>360479.33480000001</v>
      </c>
      <c r="C3776" t="s">
        <v>479</v>
      </c>
      <c r="D3776" t="s">
        <v>447</v>
      </c>
      <c r="E3776" t="s">
        <v>431</v>
      </c>
      <c r="F3776" t="s">
        <v>12</v>
      </c>
      <c r="G3776" t="s">
        <v>432</v>
      </c>
      <c r="H3776" t="s">
        <v>433</v>
      </c>
      <c r="I3776" t="s">
        <v>434</v>
      </c>
      <c r="J3776" t="s">
        <v>442</v>
      </c>
      <c r="K3776" t="s">
        <v>584</v>
      </c>
    </row>
    <row r="3777" spans="1:11">
      <c r="A3777" t="s">
        <v>501</v>
      </c>
      <c r="B3777" s="2">
        <v>0</v>
      </c>
      <c r="C3777" t="s">
        <v>479</v>
      </c>
      <c r="D3777" t="s">
        <v>458</v>
      </c>
      <c r="E3777" t="s">
        <v>431</v>
      </c>
      <c r="F3777" t="s">
        <v>458</v>
      </c>
      <c r="G3777" t="s">
        <v>432</v>
      </c>
      <c r="H3777" t="s">
        <v>433</v>
      </c>
      <c r="I3777" t="s">
        <v>434</v>
      </c>
      <c r="J3777" t="s">
        <v>435</v>
      </c>
    </row>
    <row r="3778" spans="1:11">
      <c r="A3778" t="s">
        <v>501</v>
      </c>
      <c r="B3778" s="2">
        <v>23.771100000000001</v>
      </c>
      <c r="C3778" t="s">
        <v>429</v>
      </c>
      <c r="D3778" t="s">
        <v>440</v>
      </c>
      <c r="E3778" t="s">
        <v>431</v>
      </c>
      <c r="F3778" t="s">
        <v>441</v>
      </c>
      <c r="G3778" t="s">
        <v>432</v>
      </c>
      <c r="H3778" t="s">
        <v>433</v>
      </c>
      <c r="I3778" t="s">
        <v>434</v>
      </c>
      <c r="J3778" t="s">
        <v>435</v>
      </c>
    </row>
    <row r="3779" spans="1:11">
      <c r="A3779" t="s">
        <v>501</v>
      </c>
      <c r="B3779" s="2">
        <v>147788.37530000001</v>
      </c>
      <c r="C3779" t="s">
        <v>429</v>
      </c>
      <c r="D3779" t="s">
        <v>440</v>
      </c>
      <c r="E3779" t="s">
        <v>431</v>
      </c>
      <c r="F3779" t="s">
        <v>441</v>
      </c>
      <c r="G3779" t="s">
        <v>432</v>
      </c>
      <c r="H3779" t="s">
        <v>433</v>
      </c>
      <c r="I3779" t="s">
        <v>434</v>
      </c>
      <c r="J3779" t="s">
        <v>442</v>
      </c>
      <c r="K3779" t="s">
        <v>443</v>
      </c>
    </row>
    <row r="3780" spans="1:11">
      <c r="A3780" t="s">
        <v>501</v>
      </c>
      <c r="B3780" s="2">
        <v>310675.79690000002</v>
      </c>
      <c r="C3780" t="s">
        <v>429</v>
      </c>
      <c r="D3780" t="s">
        <v>440</v>
      </c>
      <c r="E3780" t="s">
        <v>431</v>
      </c>
      <c r="F3780" t="s">
        <v>441</v>
      </c>
      <c r="G3780" t="s">
        <v>432</v>
      </c>
      <c r="H3780" t="s">
        <v>433</v>
      </c>
      <c r="I3780" t="s">
        <v>434</v>
      </c>
      <c r="J3780" t="s">
        <v>442</v>
      </c>
      <c r="K3780" t="s">
        <v>444</v>
      </c>
    </row>
    <row r="3781" spans="1:11">
      <c r="A3781" t="s">
        <v>501</v>
      </c>
      <c r="B3781" s="2">
        <v>517794.08169999998</v>
      </c>
      <c r="C3781" t="s">
        <v>429</v>
      </c>
      <c r="D3781" t="s">
        <v>440</v>
      </c>
      <c r="E3781" t="s">
        <v>431</v>
      </c>
      <c r="F3781" t="s">
        <v>441</v>
      </c>
      <c r="G3781" t="s">
        <v>432</v>
      </c>
      <c r="H3781" t="s">
        <v>433</v>
      </c>
      <c r="I3781" t="s">
        <v>434</v>
      </c>
      <c r="J3781" t="s">
        <v>442</v>
      </c>
      <c r="K3781" t="s">
        <v>584</v>
      </c>
    </row>
    <row r="3782" spans="1:11">
      <c r="A3782" t="s">
        <v>501</v>
      </c>
      <c r="B3782" s="2">
        <v>0</v>
      </c>
      <c r="C3782" t="s">
        <v>454</v>
      </c>
      <c r="D3782" t="s">
        <v>458</v>
      </c>
      <c r="E3782" t="s">
        <v>431</v>
      </c>
      <c r="F3782" t="s">
        <v>458</v>
      </c>
      <c r="G3782" t="s">
        <v>432</v>
      </c>
      <c r="H3782" t="s">
        <v>433</v>
      </c>
      <c r="I3782" t="s">
        <v>434</v>
      </c>
      <c r="J3782" t="s">
        <v>435</v>
      </c>
    </row>
    <row r="3783" spans="1:11">
      <c r="A3783" t="s">
        <v>501</v>
      </c>
      <c r="B3783" s="2">
        <v>15.9941</v>
      </c>
      <c r="C3783" t="s">
        <v>476</v>
      </c>
      <c r="D3783" t="s">
        <v>451</v>
      </c>
      <c r="E3783" t="s">
        <v>431</v>
      </c>
      <c r="F3783" t="s">
        <v>381</v>
      </c>
      <c r="G3783" t="s">
        <v>432</v>
      </c>
      <c r="H3783" t="s">
        <v>433</v>
      </c>
      <c r="I3783" t="s">
        <v>434</v>
      </c>
      <c r="J3783" t="s">
        <v>435</v>
      </c>
    </row>
    <row r="3784" spans="1:11">
      <c r="A3784" t="s">
        <v>501</v>
      </c>
      <c r="B3784" s="2">
        <v>98547.322100000005</v>
      </c>
      <c r="C3784" t="s">
        <v>476</v>
      </c>
      <c r="D3784" t="s">
        <v>451</v>
      </c>
      <c r="E3784" t="s">
        <v>431</v>
      </c>
      <c r="F3784" t="s">
        <v>381</v>
      </c>
      <c r="G3784" t="s">
        <v>432</v>
      </c>
      <c r="H3784" t="s">
        <v>433</v>
      </c>
      <c r="I3784" t="s">
        <v>434</v>
      </c>
      <c r="J3784" t="s">
        <v>442</v>
      </c>
      <c r="K3784" t="s">
        <v>443</v>
      </c>
    </row>
    <row r="3785" spans="1:11">
      <c r="A3785" t="s">
        <v>501</v>
      </c>
      <c r="B3785" s="2">
        <v>207806.30960000001</v>
      </c>
      <c r="C3785" t="s">
        <v>476</v>
      </c>
      <c r="D3785" t="s">
        <v>451</v>
      </c>
      <c r="E3785" t="s">
        <v>431</v>
      </c>
      <c r="F3785" t="s">
        <v>381</v>
      </c>
      <c r="G3785" t="s">
        <v>432</v>
      </c>
      <c r="H3785" t="s">
        <v>433</v>
      </c>
      <c r="I3785" t="s">
        <v>434</v>
      </c>
      <c r="J3785" t="s">
        <v>442</v>
      </c>
      <c r="K3785" t="s">
        <v>444</v>
      </c>
    </row>
    <row r="3786" spans="1:11">
      <c r="A3786" t="s">
        <v>501</v>
      </c>
      <c r="B3786" s="2">
        <v>0</v>
      </c>
      <c r="C3786" t="s">
        <v>464</v>
      </c>
      <c r="D3786" t="s">
        <v>458</v>
      </c>
      <c r="E3786" t="s">
        <v>431</v>
      </c>
      <c r="F3786" t="s">
        <v>458</v>
      </c>
      <c r="G3786" t="s">
        <v>432</v>
      </c>
      <c r="H3786" t="s">
        <v>433</v>
      </c>
      <c r="I3786" t="s">
        <v>434</v>
      </c>
      <c r="J3786" t="s">
        <v>435</v>
      </c>
    </row>
    <row r="3787" spans="1:11">
      <c r="A3787" t="s">
        <v>501</v>
      </c>
      <c r="B3787" s="2">
        <v>27.8797</v>
      </c>
      <c r="C3787" t="s">
        <v>455</v>
      </c>
      <c r="D3787" t="s">
        <v>447</v>
      </c>
      <c r="E3787" t="s">
        <v>431</v>
      </c>
      <c r="F3787" t="s">
        <v>12</v>
      </c>
      <c r="G3787" t="s">
        <v>432</v>
      </c>
      <c r="H3787" t="s">
        <v>433</v>
      </c>
      <c r="I3787" t="s">
        <v>434</v>
      </c>
      <c r="J3787" t="s">
        <v>435</v>
      </c>
    </row>
    <row r="3788" spans="1:11">
      <c r="A3788" t="s">
        <v>501</v>
      </c>
      <c r="B3788" s="2">
        <v>172832.80350000001</v>
      </c>
      <c r="C3788" t="s">
        <v>455</v>
      </c>
      <c r="D3788" t="s">
        <v>447</v>
      </c>
      <c r="E3788" t="s">
        <v>431</v>
      </c>
      <c r="F3788" t="s">
        <v>12</v>
      </c>
      <c r="G3788" t="s">
        <v>432</v>
      </c>
      <c r="H3788" t="s">
        <v>433</v>
      </c>
      <c r="I3788" t="s">
        <v>434</v>
      </c>
      <c r="J3788" t="s">
        <v>442</v>
      </c>
      <c r="K3788" t="s">
        <v>443</v>
      </c>
    </row>
    <row r="3789" spans="1:11">
      <c r="A3789" t="s">
        <v>501</v>
      </c>
      <c r="B3789" s="2">
        <v>363981.41350000002</v>
      </c>
      <c r="C3789" t="s">
        <v>455</v>
      </c>
      <c r="D3789" t="s">
        <v>447</v>
      </c>
      <c r="E3789" t="s">
        <v>431</v>
      </c>
      <c r="F3789" t="s">
        <v>12</v>
      </c>
      <c r="G3789" t="s">
        <v>432</v>
      </c>
      <c r="H3789" t="s">
        <v>433</v>
      </c>
      <c r="I3789" t="s">
        <v>434</v>
      </c>
      <c r="J3789" t="s">
        <v>442</v>
      </c>
      <c r="K3789" t="s">
        <v>444</v>
      </c>
    </row>
    <row r="3790" spans="1:11">
      <c r="A3790" t="s">
        <v>501</v>
      </c>
      <c r="B3790" s="2">
        <v>606635.68920000002</v>
      </c>
      <c r="C3790" t="s">
        <v>455</v>
      </c>
      <c r="D3790" t="s">
        <v>447</v>
      </c>
      <c r="E3790" t="s">
        <v>431</v>
      </c>
      <c r="F3790" t="s">
        <v>12</v>
      </c>
      <c r="G3790" t="s">
        <v>432</v>
      </c>
      <c r="H3790" t="s">
        <v>433</v>
      </c>
      <c r="I3790" t="s">
        <v>434</v>
      </c>
      <c r="J3790" t="s">
        <v>442</v>
      </c>
      <c r="K3790" t="s">
        <v>584</v>
      </c>
    </row>
    <row r="3791" spans="1:11">
      <c r="A3791" t="s">
        <v>501</v>
      </c>
      <c r="B3791" s="2">
        <v>0</v>
      </c>
      <c r="C3791" t="s">
        <v>471</v>
      </c>
      <c r="D3791" t="s">
        <v>430</v>
      </c>
      <c r="E3791" t="s">
        <v>431</v>
      </c>
      <c r="F3791" t="s">
        <v>430</v>
      </c>
      <c r="G3791" t="s">
        <v>432</v>
      </c>
      <c r="H3791" t="s">
        <v>433</v>
      </c>
      <c r="I3791" t="s">
        <v>434</v>
      </c>
      <c r="J3791" t="s">
        <v>435</v>
      </c>
    </row>
    <row r="3792" spans="1:11">
      <c r="A3792" t="s">
        <v>501</v>
      </c>
      <c r="B3792" s="2">
        <v>0</v>
      </c>
      <c r="C3792" t="s">
        <v>477</v>
      </c>
      <c r="D3792" t="s">
        <v>458</v>
      </c>
      <c r="E3792" t="s">
        <v>431</v>
      </c>
      <c r="F3792" t="s">
        <v>458</v>
      </c>
      <c r="G3792" t="s">
        <v>432</v>
      </c>
      <c r="H3792" t="s">
        <v>433</v>
      </c>
      <c r="I3792" t="s">
        <v>434</v>
      </c>
      <c r="J3792" t="s">
        <v>435</v>
      </c>
    </row>
    <row r="3793" spans="1:11">
      <c r="A3793" t="s">
        <v>501</v>
      </c>
      <c r="B3793" s="2">
        <v>40.075000000000003</v>
      </c>
      <c r="C3793" t="s">
        <v>455</v>
      </c>
      <c r="D3793" t="s">
        <v>440</v>
      </c>
      <c r="E3793" t="s">
        <v>431</v>
      </c>
      <c r="F3793" t="s">
        <v>441</v>
      </c>
      <c r="G3793" t="s">
        <v>432</v>
      </c>
      <c r="H3793" t="s">
        <v>433</v>
      </c>
      <c r="I3793" t="s">
        <v>434</v>
      </c>
      <c r="J3793" t="s">
        <v>435</v>
      </c>
    </row>
    <row r="3794" spans="1:11">
      <c r="A3794" t="s">
        <v>501</v>
      </c>
      <c r="B3794" s="2">
        <v>249112.2524</v>
      </c>
      <c r="C3794" t="s">
        <v>455</v>
      </c>
      <c r="D3794" t="s">
        <v>440</v>
      </c>
      <c r="E3794" t="s">
        <v>431</v>
      </c>
      <c r="F3794" t="s">
        <v>441</v>
      </c>
      <c r="G3794" t="s">
        <v>432</v>
      </c>
      <c r="H3794" t="s">
        <v>433</v>
      </c>
      <c r="I3794" t="s">
        <v>434</v>
      </c>
      <c r="J3794" t="s">
        <v>442</v>
      </c>
      <c r="K3794" t="s">
        <v>443</v>
      </c>
    </row>
    <row r="3795" spans="1:11">
      <c r="A3795" t="s">
        <v>501</v>
      </c>
      <c r="B3795" s="2">
        <v>523674.90010000003</v>
      </c>
      <c r="C3795" t="s">
        <v>455</v>
      </c>
      <c r="D3795" t="s">
        <v>440</v>
      </c>
      <c r="E3795" t="s">
        <v>431</v>
      </c>
      <c r="F3795" t="s">
        <v>441</v>
      </c>
      <c r="G3795" t="s">
        <v>432</v>
      </c>
      <c r="H3795" t="s">
        <v>433</v>
      </c>
      <c r="I3795" t="s">
        <v>434</v>
      </c>
      <c r="J3795" t="s">
        <v>442</v>
      </c>
      <c r="K3795" t="s">
        <v>444</v>
      </c>
    </row>
    <row r="3796" spans="1:11">
      <c r="A3796" t="s">
        <v>501</v>
      </c>
      <c r="B3796" s="2">
        <v>872792.04370000004</v>
      </c>
      <c r="C3796" t="s">
        <v>455</v>
      </c>
      <c r="D3796" t="s">
        <v>440</v>
      </c>
      <c r="E3796" t="s">
        <v>431</v>
      </c>
      <c r="F3796" t="s">
        <v>441</v>
      </c>
      <c r="G3796" t="s">
        <v>432</v>
      </c>
      <c r="H3796" t="s">
        <v>433</v>
      </c>
      <c r="I3796" t="s">
        <v>434</v>
      </c>
      <c r="J3796" t="s">
        <v>442</v>
      </c>
      <c r="K3796" t="s">
        <v>584</v>
      </c>
    </row>
    <row r="3797" spans="1:11">
      <c r="A3797" t="s">
        <v>501</v>
      </c>
      <c r="B3797" s="2">
        <v>17.966899999999999</v>
      </c>
      <c r="C3797" t="s">
        <v>445</v>
      </c>
      <c r="D3797" t="s">
        <v>447</v>
      </c>
      <c r="E3797" t="s">
        <v>431</v>
      </c>
      <c r="F3797" t="s">
        <v>12</v>
      </c>
      <c r="G3797" t="s">
        <v>432</v>
      </c>
      <c r="H3797" t="s">
        <v>433</v>
      </c>
      <c r="I3797" t="s">
        <v>434</v>
      </c>
      <c r="J3797" t="s">
        <v>435</v>
      </c>
    </row>
    <row r="3798" spans="1:11">
      <c r="A3798" t="s">
        <v>501</v>
      </c>
      <c r="B3798" s="2">
        <v>111544.795</v>
      </c>
      <c r="C3798" t="s">
        <v>445</v>
      </c>
      <c r="D3798" t="s">
        <v>447</v>
      </c>
      <c r="E3798" t="s">
        <v>431</v>
      </c>
      <c r="F3798" t="s">
        <v>12</v>
      </c>
      <c r="G3798" t="s">
        <v>432</v>
      </c>
      <c r="H3798" t="s">
        <v>433</v>
      </c>
      <c r="I3798" t="s">
        <v>434</v>
      </c>
      <c r="J3798" t="s">
        <v>442</v>
      </c>
      <c r="K3798" t="s">
        <v>443</v>
      </c>
    </row>
    <row r="3799" spans="1:11">
      <c r="A3799" t="s">
        <v>501</v>
      </c>
      <c r="B3799" s="2">
        <v>234799.05439999999</v>
      </c>
      <c r="C3799" t="s">
        <v>445</v>
      </c>
      <c r="D3799" t="s">
        <v>447</v>
      </c>
      <c r="E3799" t="s">
        <v>431</v>
      </c>
      <c r="F3799" t="s">
        <v>12</v>
      </c>
      <c r="G3799" t="s">
        <v>432</v>
      </c>
      <c r="H3799" t="s">
        <v>433</v>
      </c>
      <c r="I3799" t="s">
        <v>434</v>
      </c>
      <c r="J3799" t="s">
        <v>442</v>
      </c>
      <c r="K3799" t="s">
        <v>444</v>
      </c>
    </row>
    <row r="3800" spans="1:11">
      <c r="A3800" t="s">
        <v>501</v>
      </c>
      <c r="B3800" s="2">
        <v>391331.21380000003</v>
      </c>
      <c r="C3800" t="s">
        <v>445</v>
      </c>
      <c r="D3800" t="s">
        <v>447</v>
      </c>
      <c r="E3800" t="s">
        <v>431</v>
      </c>
      <c r="F3800" t="s">
        <v>12</v>
      </c>
      <c r="G3800" t="s">
        <v>432</v>
      </c>
      <c r="H3800" t="s">
        <v>433</v>
      </c>
      <c r="I3800" t="s">
        <v>434</v>
      </c>
      <c r="J3800" t="s">
        <v>442</v>
      </c>
      <c r="K3800" t="s">
        <v>584</v>
      </c>
    </row>
    <row r="3801" spans="1:11">
      <c r="A3801" t="s">
        <v>501</v>
      </c>
      <c r="B3801" s="2">
        <v>0</v>
      </c>
      <c r="C3801" t="s">
        <v>465</v>
      </c>
      <c r="D3801" t="s">
        <v>439</v>
      </c>
      <c r="E3801" t="s">
        <v>431</v>
      </c>
      <c r="F3801" t="s">
        <v>439</v>
      </c>
      <c r="G3801" t="s">
        <v>432</v>
      </c>
      <c r="H3801" t="s">
        <v>433</v>
      </c>
      <c r="I3801" t="s">
        <v>434</v>
      </c>
      <c r="J3801" t="s">
        <v>435</v>
      </c>
    </row>
    <row r="3802" spans="1:11">
      <c r="A3802" t="s">
        <v>501</v>
      </c>
      <c r="B3802" s="2">
        <v>15.8148</v>
      </c>
      <c r="C3802" t="s">
        <v>480</v>
      </c>
      <c r="D3802" t="s">
        <v>451</v>
      </c>
      <c r="E3802" t="s">
        <v>431</v>
      </c>
      <c r="F3802" t="s">
        <v>381</v>
      </c>
      <c r="G3802" t="s">
        <v>432</v>
      </c>
      <c r="H3802" t="s">
        <v>433</v>
      </c>
      <c r="I3802" t="s">
        <v>434</v>
      </c>
      <c r="J3802" t="s">
        <v>435</v>
      </c>
    </row>
    <row r="3803" spans="1:11">
      <c r="A3803" t="s">
        <v>501</v>
      </c>
      <c r="B3803" s="2">
        <v>98262.003700000001</v>
      </c>
      <c r="C3803" t="s">
        <v>480</v>
      </c>
      <c r="D3803" t="s">
        <v>451</v>
      </c>
      <c r="E3803" t="s">
        <v>431</v>
      </c>
      <c r="F3803" t="s">
        <v>381</v>
      </c>
      <c r="G3803" t="s">
        <v>432</v>
      </c>
      <c r="H3803" t="s">
        <v>433</v>
      </c>
      <c r="I3803" t="s">
        <v>434</v>
      </c>
      <c r="J3803" t="s">
        <v>442</v>
      </c>
      <c r="K3803" t="s">
        <v>443</v>
      </c>
    </row>
    <row r="3804" spans="1:11">
      <c r="A3804" t="s">
        <v>501</v>
      </c>
      <c r="B3804" s="2">
        <v>206521.5619</v>
      </c>
      <c r="C3804" t="s">
        <v>480</v>
      </c>
      <c r="D3804" t="s">
        <v>451</v>
      </c>
      <c r="E3804" t="s">
        <v>431</v>
      </c>
      <c r="F3804" t="s">
        <v>381</v>
      </c>
      <c r="G3804" t="s">
        <v>432</v>
      </c>
      <c r="H3804" t="s">
        <v>433</v>
      </c>
      <c r="I3804" t="s">
        <v>434</v>
      </c>
      <c r="J3804" t="s">
        <v>442</v>
      </c>
      <c r="K3804" t="s">
        <v>444</v>
      </c>
    </row>
    <row r="3805" spans="1:11">
      <c r="A3805" t="s">
        <v>501</v>
      </c>
      <c r="B3805" s="2">
        <v>0</v>
      </c>
      <c r="C3805" t="s">
        <v>50</v>
      </c>
      <c r="D3805" t="s">
        <v>470</v>
      </c>
      <c r="E3805" t="s">
        <v>431</v>
      </c>
      <c r="F3805" t="s">
        <v>470</v>
      </c>
      <c r="G3805" t="s">
        <v>432</v>
      </c>
      <c r="H3805" t="s">
        <v>433</v>
      </c>
      <c r="I3805" t="s">
        <v>434</v>
      </c>
      <c r="J3805" t="s">
        <v>435</v>
      </c>
    </row>
    <row r="3806" spans="1:11">
      <c r="A3806" t="s">
        <v>501</v>
      </c>
      <c r="B3806" s="2">
        <v>25.010200000000001</v>
      </c>
      <c r="C3806" t="s">
        <v>463</v>
      </c>
      <c r="D3806" t="s">
        <v>440</v>
      </c>
      <c r="E3806" t="s">
        <v>431</v>
      </c>
      <c r="F3806" t="s">
        <v>441</v>
      </c>
      <c r="G3806" t="s">
        <v>432</v>
      </c>
      <c r="H3806" t="s">
        <v>433</v>
      </c>
      <c r="I3806" t="s">
        <v>434</v>
      </c>
      <c r="J3806" t="s">
        <v>435</v>
      </c>
    </row>
    <row r="3807" spans="1:11">
      <c r="A3807" t="s">
        <v>501</v>
      </c>
      <c r="B3807" s="2">
        <v>155444.68900000001</v>
      </c>
      <c r="C3807" t="s">
        <v>463</v>
      </c>
      <c r="D3807" t="s">
        <v>440</v>
      </c>
      <c r="E3807" t="s">
        <v>431</v>
      </c>
      <c r="F3807" t="s">
        <v>441</v>
      </c>
      <c r="G3807" t="s">
        <v>432</v>
      </c>
      <c r="H3807" t="s">
        <v>433</v>
      </c>
      <c r="I3807" t="s">
        <v>434</v>
      </c>
      <c r="J3807" t="s">
        <v>442</v>
      </c>
      <c r="K3807" t="s">
        <v>443</v>
      </c>
    </row>
    <row r="3808" spans="1:11">
      <c r="A3808" t="s">
        <v>501</v>
      </c>
      <c r="B3808" s="2">
        <v>327012.30940000003</v>
      </c>
      <c r="C3808" t="s">
        <v>463</v>
      </c>
      <c r="D3808" t="s">
        <v>440</v>
      </c>
      <c r="E3808" t="s">
        <v>431</v>
      </c>
      <c r="F3808" t="s">
        <v>441</v>
      </c>
      <c r="G3808" t="s">
        <v>432</v>
      </c>
      <c r="H3808" t="s">
        <v>433</v>
      </c>
      <c r="I3808" t="s">
        <v>434</v>
      </c>
      <c r="J3808" t="s">
        <v>442</v>
      </c>
      <c r="K3808" t="s">
        <v>444</v>
      </c>
    </row>
    <row r="3809" spans="1:11">
      <c r="A3809" t="s">
        <v>501</v>
      </c>
      <c r="B3809" s="2">
        <v>544602.59230000002</v>
      </c>
      <c r="C3809" t="s">
        <v>463</v>
      </c>
      <c r="D3809" t="s">
        <v>440</v>
      </c>
      <c r="E3809" t="s">
        <v>431</v>
      </c>
      <c r="F3809" t="s">
        <v>441</v>
      </c>
      <c r="G3809" t="s">
        <v>432</v>
      </c>
      <c r="H3809" t="s">
        <v>433</v>
      </c>
      <c r="I3809" t="s">
        <v>434</v>
      </c>
      <c r="J3809" t="s">
        <v>442</v>
      </c>
      <c r="K3809" t="s">
        <v>584</v>
      </c>
    </row>
    <row r="3810" spans="1:11">
      <c r="A3810" t="s">
        <v>501</v>
      </c>
      <c r="B3810" s="2">
        <v>0</v>
      </c>
      <c r="C3810" t="s">
        <v>463</v>
      </c>
      <c r="D3810" t="s">
        <v>439</v>
      </c>
      <c r="E3810" t="s">
        <v>431</v>
      </c>
      <c r="F3810" t="s">
        <v>439</v>
      </c>
      <c r="G3810" t="s">
        <v>432</v>
      </c>
      <c r="H3810" t="s">
        <v>433</v>
      </c>
      <c r="I3810" t="s">
        <v>434</v>
      </c>
      <c r="J3810" t="s">
        <v>435</v>
      </c>
    </row>
    <row r="3811" spans="1:11">
      <c r="A3811" t="s">
        <v>501</v>
      </c>
      <c r="B3811" s="2">
        <v>0</v>
      </c>
      <c r="C3811" t="s">
        <v>477</v>
      </c>
      <c r="D3811" t="s">
        <v>439</v>
      </c>
      <c r="E3811" t="s">
        <v>431</v>
      </c>
      <c r="F3811" t="s">
        <v>439</v>
      </c>
      <c r="G3811" t="s">
        <v>432</v>
      </c>
      <c r="H3811" t="s">
        <v>433</v>
      </c>
      <c r="I3811" t="s">
        <v>434</v>
      </c>
      <c r="J3811" t="s">
        <v>435</v>
      </c>
    </row>
    <row r="3812" spans="1:11">
      <c r="A3812" t="s">
        <v>501</v>
      </c>
      <c r="B3812" s="2">
        <v>15.681100000000001</v>
      </c>
      <c r="C3812" t="s">
        <v>463</v>
      </c>
      <c r="D3812" t="s">
        <v>451</v>
      </c>
      <c r="E3812" t="s">
        <v>431</v>
      </c>
      <c r="F3812" t="s">
        <v>381</v>
      </c>
      <c r="G3812" t="s">
        <v>432</v>
      </c>
      <c r="H3812" t="s">
        <v>433</v>
      </c>
      <c r="I3812" t="s">
        <v>434</v>
      </c>
      <c r="J3812" t="s">
        <v>435</v>
      </c>
    </row>
    <row r="3813" spans="1:11">
      <c r="A3813" t="s">
        <v>501</v>
      </c>
      <c r="B3813" s="2">
        <v>91306.758000000002</v>
      </c>
      <c r="C3813" t="s">
        <v>463</v>
      </c>
      <c r="D3813" t="s">
        <v>451</v>
      </c>
      <c r="E3813" t="s">
        <v>431</v>
      </c>
      <c r="F3813" t="s">
        <v>381</v>
      </c>
      <c r="G3813" t="s">
        <v>432</v>
      </c>
      <c r="H3813" t="s">
        <v>433</v>
      </c>
      <c r="I3813" t="s">
        <v>434</v>
      </c>
      <c r="J3813" t="s">
        <v>442</v>
      </c>
      <c r="K3813" t="s">
        <v>443</v>
      </c>
    </row>
    <row r="3814" spans="1:11">
      <c r="A3814" t="s">
        <v>501</v>
      </c>
      <c r="B3814" s="2">
        <v>192408.9019</v>
      </c>
      <c r="C3814" t="s">
        <v>463</v>
      </c>
      <c r="D3814" t="s">
        <v>451</v>
      </c>
      <c r="E3814" t="s">
        <v>431</v>
      </c>
      <c r="F3814" t="s">
        <v>381</v>
      </c>
      <c r="G3814" t="s">
        <v>432</v>
      </c>
      <c r="H3814" t="s">
        <v>433</v>
      </c>
      <c r="I3814" t="s">
        <v>434</v>
      </c>
      <c r="J3814" t="s">
        <v>442</v>
      </c>
      <c r="K3814" t="s">
        <v>444</v>
      </c>
    </row>
    <row r="3815" spans="1:11">
      <c r="A3815" t="s">
        <v>501</v>
      </c>
      <c r="B3815" s="2">
        <v>18.749500000000001</v>
      </c>
      <c r="C3815" t="s">
        <v>481</v>
      </c>
      <c r="D3815" t="s">
        <v>447</v>
      </c>
      <c r="E3815" t="s">
        <v>431</v>
      </c>
      <c r="F3815" t="s">
        <v>12</v>
      </c>
      <c r="G3815" t="s">
        <v>432</v>
      </c>
      <c r="H3815" t="s">
        <v>433</v>
      </c>
      <c r="I3815" t="s">
        <v>434</v>
      </c>
      <c r="J3815" t="s">
        <v>435</v>
      </c>
    </row>
    <row r="3816" spans="1:11">
      <c r="A3816" t="s">
        <v>501</v>
      </c>
      <c r="B3816" s="2">
        <v>116256.6235</v>
      </c>
      <c r="C3816" t="s">
        <v>481</v>
      </c>
      <c r="D3816" t="s">
        <v>447</v>
      </c>
      <c r="E3816" t="s">
        <v>431</v>
      </c>
      <c r="F3816" t="s">
        <v>12</v>
      </c>
      <c r="G3816" t="s">
        <v>432</v>
      </c>
      <c r="H3816" t="s">
        <v>433</v>
      </c>
      <c r="I3816" t="s">
        <v>434</v>
      </c>
      <c r="J3816" t="s">
        <v>442</v>
      </c>
      <c r="K3816" t="s">
        <v>443</v>
      </c>
    </row>
    <row r="3817" spans="1:11">
      <c r="A3817" t="s">
        <v>501</v>
      </c>
      <c r="B3817" s="2">
        <v>244483.57380000001</v>
      </c>
      <c r="C3817" t="s">
        <v>481</v>
      </c>
      <c r="D3817" t="s">
        <v>447</v>
      </c>
      <c r="E3817" t="s">
        <v>431</v>
      </c>
      <c r="F3817" t="s">
        <v>12</v>
      </c>
      <c r="G3817" t="s">
        <v>432</v>
      </c>
      <c r="H3817" t="s">
        <v>433</v>
      </c>
      <c r="I3817" t="s">
        <v>434</v>
      </c>
      <c r="J3817" t="s">
        <v>442</v>
      </c>
      <c r="K3817" t="s">
        <v>444</v>
      </c>
    </row>
    <row r="3818" spans="1:11">
      <c r="A3818" t="s">
        <v>501</v>
      </c>
      <c r="B3818" s="2">
        <v>407472.0796</v>
      </c>
      <c r="C3818" t="s">
        <v>481</v>
      </c>
      <c r="D3818" t="s">
        <v>447</v>
      </c>
      <c r="E3818" t="s">
        <v>431</v>
      </c>
      <c r="F3818" t="s">
        <v>12</v>
      </c>
      <c r="G3818" t="s">
        <v>432</v>
      </c>
      <c r="H3818" t="s">
        <v>433</v>
      </c>
      <c r="I3818" t="s">
        <v>434</v>
      </c>
      <c r="J3818" t="s">
        <v>442</v>
      </c>
      <c r="K3818" t="s">
        <v>584</v>
      </c>
    </row>
    <row r="3819" spans="1:11">
      <c r="A3819" t="s">
        <v>501</v>
      </c>
      <c r="B3819" s="2">
        <v>14.249599999999999</v>
      </c>
      <c r="C3819" t="s">
        <v>457</v>
      </c>
      <c r="D3819" t="s">
        <v>451</v>
      </c>
      <c r="E3819" t="s">
        <v>431</v>
      </c>
      <c r="F3819" t="s">
        <v>381</v>
      </c>
      <c r="G3819" t="s">
        <v>432</v>
      </c>
      <c r="H3819" t="s">
        <v>433</v>
      </c>
      <c r="I3819" t="s">
        <v>434</v>
      </c>
      <c r="J3819" t="s">
        <v>435</v>
      </c>
    </row>
    <row r="3820" spans="1:11">
      <c r="A3820" t="s">
        <v>501</v>
      </c>
      <c r="B3820" s="2">
        <v>88693.241999999998</v>
      </c>
      <c r="C3820" t="s">
        <v>457</v>
      </c>
      <c r="D3820" t="s">
        <v>451</v>
      </c>
      <c r="E3820" t="s">
        <v>431</v>
      </c>
      <c r="F3820" t="s">
        <v>381</v>
      </c>
      <c r="G3820" t="s">
        <v>432</v>
      </c>
      <c r="H3820" t="s">
        <v>433</v>
      </c>
      <c r="I3820" t="s">
        <v>434</v>
      </c>
      <c r="J3820" t="s">
        <v>442</v>
      </c>
      <c r="K3820" t="s">
        <v>443</v>
      </c>
    </row>
    <row r="3821" spans="1:11">
      <c r="A3821" t="s">
        <v>501</v>
      </c>
      <c r="B3821" s="2">
        <v>187240.56409999999</v>
      </c>
      <c r="C3821" t="s">
        <v>457</v>
      </c>
      <c r="D3821" t="s">
        <v>451</v>
      </c>
      <c r="E3821" t="s">
        <v>431</v>
      </c>
      <c r="F3821" t="s">
        <v>381</v>
      </c>
      <c r="G3821" t="s">
        <v>432</v>
      </c>
      <c r="H3821" t="s">
        <v>433</v>
      </c>
      <c r="I3821" t="s">
        <v>434</v>
      </c>
      <c r="J3821" t="s">
        <v>442</v>
      </c>
      <c r="K3821" t="s">
        <v>444</v>
      </c>
    </row>
    <row r="3822" spans="1:11">
      <c r="A3822" t="s">
        <v>501</v>
      </c>
      <c r="B3822" s="2">
        <v>0</v>
      </c>
      <c r="C3822" t="s">
        <v>436</v>
      </c>
      <c r="D3822" t="s">
        <v>482</v>
      </c>
      <c r="E3822" t="s">
        <v>431</v>
      </c>
      <c r="F3822" t="s">
        <v>483</v>
      </c>
      <c r="G3822" t="s">
        <v>432</v>
      </c>
      <c r="H3822" t="s">
        <v>433</v>
      </c>
      <c r="I3822" t="s">
        <v>434</v>
      </c>
      <c r="J3822" t="s">
        <v>435</v>
      </c>
    </row>
    <row r="3823" spans="1:11">
      <c r="A3823" t="s">
        <v>501</v>
      </c>
      <c r="B3823" s="2">
        <v>0</v>
      </c>
      <c r="C3823" t="s">
        <v>484</v>
      </c>
      <c r="D3823" t="s">
        <v>439</v>
      </c>
      <c r="E3823" t="s">
        <v>431</v>
      </c>
      <c r="F3823" t="s">
        <v>439</v>
      </c>
      <c r="G3823" t="s">
        <v>432</v>
      </c>
      <c r="H3823" t="s">
        <v>433</v>
      </c>
      <c r="I3823" t="s">
        <v>434</v>
      </c>
      <c r="J3823" t="s">
        <v>435</v>
      </c>
    </row>
    <row r="3824" spans="1:11">
      <c r="A3824" t="s">
        <v>501</v>
      </c>
      <c r="B3824" s="2">
        <v>35.333300000000001</v>
      </c>
      <c r="C3824" t="s">
        <v>50</v>
      </c>
      <c r="D3824" t="s">
        <v>469</v>
      </c>
      <c r="E3824" t="s">
        <v>431</v>
      </c>
      <c r="F3824" t="s">
        <v>382</v>
      </c>
      <c r="G3824" t="s">
        <v>432</v>
      </c>
      <c r="H3824" t="s">
        <v>433</v>
      </c>
      <c r="I3824" t="s">
        <v>434</v>
      </c>
      <c r="J3824" t="s">
        <v>435</v>
      </c>
    </row>
    <row r="3825" spans="1:11">
      <c r="A3825" t="s">
        <v>501</v>
      </c>
      <c r="B3825" s="2">
        <v>231093.17679999999</v>
      </c>
      <c r="C3825" t="s">
        <v>50</v>
      </c>
      <c r="D3825" t="s">
        <v>469</v>
      </c>
      <c r="E3825" t="s">
        <v>431</v>
      </c>
      <c r="F3825" t="s">
        <v>382</v>
      </c>
      <c r="G3825" t="s">
        <v>432</v>
      </c>
      <c r="H3825" t="s">
        <v>433</v>
      </c>
      <c r="I3825" t="s">
        <v>434</v>
      </c>
      <c r="J3825" t="s">
        <v>442</v>
      </c>
      <c r="K3825" t="s">
        <v>443</v>
      </c>
    </row>
    <row r="3826" spans="1:11">
      <c r="A3826" t="s">
        <v>501</v>
      </c>
      <c r="B3826" s="2">
        <v>501734.73550000001</v>
      </c>
      <c r="C3826" t="s">
        <v>50</v>
      </c>
      <c r="D3826" t="s">
        <v>469</v>
      </c>
      <c r="E3826" t="s">
        <v>431</v>
      </c>
      <c r="F3826" t="s">
        <v>382</v>
      </c>
      <c r="G3826" t="s">
        <v>432</v>
      </c>
      <c r="H3826" t="s">
        <v>433</v>
      </c>
      <c r="I3826" t="s">
        <v>434</v>
      </c>
      <c r="J3826" t="s">
        <v>442</v>
      </c>
      <c r="K3826" t="s">
        <v>444</v>
      </c>
    </row>
    <row r="3827" spans="1:11">
      <c r="A3827" t="s">
        <v>501</v>
      </c>
      <c r="B3827" s="2">
        <v>836224.01569999999</v>
      </c>
      <c r="C3827" t="s">
        <v>50</v>
      </c>
      <c r="D3827" t="s">
        <v>469</v>
      </c>
      <c r="E3827" t="s">
        <v>431</v>
      </c>
      <c r="F3827" t="s">
        <v>382</v>
      </c>
      <c r="G3827" t="s">
        <v>432</v>
      </c>
      <c r="H3827" t="s">
        <v>433</v>
      </c>
      <c r="I3827" t="s">
        <v>434</v>
      </c>
      <c r="J3827" t="s">
        <v>442</v>
      </c>
      <c r="K3827" t="s">
        <v>584</v>
      </c>
    </row>
    <row r="3828" spans="1:11">
      <c r="A3828" t="s">
        <v>501</v>
      </c>
      <c r="B3828" s="2">
        <v>0</v>
      </c>
      <c r="C3828" t="s">
        <v>466</v>
      </c>
      <c r="D3828" t="s">
        <v>458</v>
      </c>
      <c r="E3828" t="s">
        <v>431</v>
      </c>
      <c r="F3828" t="s">
        <v>458</v>
      </c>
      <c r="G3828" t="s">
        <v>432</v>
      </c>
      <c r="H3828" t="s">
        <v>433</v>
      </c>
      <c r="I3828" t="s">
        <v>434</v>
      </c>
      <c r="J3828" t="s">
        <v>435</v>
      </c>
    </row>
    <row r="3829" spans="1:11">
      <c r="A3829" t="s">
        <v>501</v>
      </c>
      <c r="B3829" s="2">
        <v>14.999599999999999</v>
      </c>
      <c r="C3829" t="s">
        <v>477</v>
      </c>
      <c r="D3829" t="s">
        <v>447</v>
      </c>
      <c r="E3829" t="s">
        <v>431</v>
      </c>
      <c r="F3829" t="s">
        <v>12</v>
      </c>
      <c r="G3829" t="s">
        <v>432</v>
      </c>
      <c r="H3829" t="s">
        <v>433</v>
      </c>
      <c r="I3829" t="s">
        <v>434</v>
      </c>
      <c r="J3829" t="s">
        <v>435</v>
      </c>
    </row>
    <row r="3830" spans="1:11">
      <c r="A3830" t="s">
        <v>501</v>
      </c>
      <c r="B3830" s="2">
        <v>92977.908200000005</v>
      </c>
      <c r="C3830" t="s">
        <v>477</v>
      </c>
      <c r="D3830" t="s">
        <v>447</v>
      </c>
      <c r="E3830" t="s">
        <v>431</v>
      </c>
      <c r="F3830" t="s">
        <v>12</v>
      </c>
      <c r="G3830" t="s">
        <v>432</v>
      </c>
      <c r="H3830" t="s">
        <v>433</v>
      </c>
      <c r="I3830" t="s">
        <v>434</v>
      </c>
      <c r="J3830" t="s">
        <v>442</v>
      </c>
      <c r="K3830" t="s">
        <v>443</v>
      </c>
    </row>
    <row r="3831" spans="1:11">
      <c r="A3831" t="s">
        <v>501</v>
      </c>
      <c r="B3831" s="2">
        <v>195809.8965</v>
      </c>
      <c r="C3831" t="s">
        <v>477</v>
      </c>
      <c r="D3831" t="s">
        <v>447</v>
      </c>
      <c r="E3831" t="s">
        <v>431</v>
      </c>
      <c r="F3831" t="s">
        <v>12</v>
      </c>
      <c r="G3831" t="s">
        <v>432</v>
      </c>
      <c r="H3831" t="s">
        <v>433</v>
      </c>
      <c r="I3831" t="s">
        <v>434</v>
      </c>
      <c r="J3831" t="s">
        <v>442</v>
      </c>
      <c r="K3831" t="s">
        <v>444</v>
      </c>
    </row>
    <row r="3832" spans="1:11">
      <c r="A3832" t="s">
        <v>501</v>
      </c>
      <c r="B3832" s="2">
        <v>326350.37089999998</v>
      </c>
      <c r="C3832" t="s">
        <v>477</v>
      </c>
      <c r="D3832" t="s">
        <v>447</v>
      </c>
      <c r="E3832" t="s">
        <v>431</v>
      </c>
      <c r="F3832" t="s">
        <v>12</v>
      </c>
      <c r="G3832" t="s">
        <v>432</v>
      </c>
      <c r="H3832" t="s">
        <v>433</v>
      </c>
      <c r="I3832" t="s">
        <v>434</v>
      </c>
      <c r="J3832" t="s">
        <v>442</v>
      </c>
      <c r="K3832" t="s">
        <v>584</v>
      </c>
    </row>
    <row r="3833" spans="1:11">
      <c r="A3833" t="s">
        <v>501</v>
      </c>
      <c r="B3833" s="2">
        <v>16.347300000000001</v>
      </c>
      <c r="C3833" t="s">
        <v>472</v>
      </c>
      <c r="D3833" t="s">
        <v>451</v>
      </c>
      <c r="E3833" t="s">
        <v>431</v>
      </c>
      <c r="F3833" t="s">
        <v>381</v>
      </c>
      <c r="G3833" t="s">
        <v>432</v>
      </c>
      <c r="H3833" t="s">
        <v>433</v>
      </c>
      <c r="I3833" t="s">
        <v>434</v>
      </c>
      <c r="J3833" t="s">
        <v>435</v>
      </c>
    </row>
    <row r="3834" spans="1:11">
      <c r="A3834" t="s">
        <v>501</v>
      </c>
      <c r="B3834" s="2">
        <v>101405.39659999999</v>
      </c>
      <c r="C3834" t="s">
        <v>472</v>
      </c>
      <c r="D3834" t="s">
        <v>451</v>
      </c>
      <c r="E3834" t="s">
        <v>431</v>
      </c>
      <c r="F3834" t="s">
        <v>381</v>
      </c>
      <c r="G3834" t="s">
        <v>432</v>
      </c>
      <c r="H3834" t="s">
        <v>433</v>
      </c>
      <c r="I3834" t="s">
        <v>434</v>
      </c>
      <c r="J3834" t="s">
        <v>442</v>
      </c>
      <c r="K3834" t="s">
        <v>443</v>
      </c>
    </row>
    <row r="3835" spans="1:11">
      <c r="A3835" t="s">
        <v>501</v>
      </c>
      <c r="B3835" s="2">
        <v>213259.96580000001</v>
      </c>
      <c r="C3835" t="s">
        <v>472</v>
      </c>
      <c r="D3835" t="s">
        <v>451</v>
      </c>
      <c r="E3835" t="s">
        <v>431</v>
      </c>
      <c r="F3835" t="s">
        <v>381</v>
      </c>
      <c r="G3835" t="s">
        <v>432</v>
      </c>
      <c r="H3835" t="s">
        <v>433</v>
      </c>
      <c r="I3835" t="s">
        <v>434</v>
      </c>
      <c r="J3835" t="s">
        <v>442</v>
      </c>
      <c r="K3835" t="s">
        <v>444</v>
      </c>
    </row>
    <row r="3836" spans="1:11">
      <c r="A3836" t="s">
        <v>501</v>
      </c>
      <c r="B3836" s="2">
        <v>0</v>
      </c>
      <c r="C3836" t="s">
        <v>511</v>
      </c>
      <c r="D3836" t="s">
        <v>458</v>
      </c>
      <c r="E3836" t="s">
        <v>431</v>
      </c>
      <c r="F3836" t="s">
        <v>458</v>
      </c>
      <c r="G3836" t="s">
        <v>432</v>
      </c>
      <c r="H3836" t="s">
        <v>433</v>
      </c>
      <c r="I3836" t="s">
        <v>434</v>
      </c>
      <c r="J3836" t="s">
        <v>435</v>
      </c>
    </row>
    <row r="3837" spans="1:11">
      <c r="A3837" t="s">
        <v>501</v>
      </c>
      <c r="B3837" s="2">
        <v>0</v>
      </c>
      <c r="C3837" t="s">
        <v>455</v>
      </c>
      <c r="D3837" t="s">
        <v>458</v>
      </c>
      <c r="E3837" t="s">
        <v>431</v>
      </c>
      <c r="F3837" t="s">
        <v>458</v>
      </c>
      <c r="G3837" t="s">
        <v>432</v>
      </c>
      <c r="H3837" t="s">
        <v>433</v>
      </c>
      <c r="I3837" t="s">
        <v>434</v>
      </c>
      <c r="J3837" t="s">
        <v>435</v>
      </c>
    </row>
    <row r="3838" spans="1:11">
      <c r="A3838" t="s">
        <v>501</v>
      </c>
      <c r="B3838" s="2">
        <v>0</v>
      </c>
      <c r="C3838" t="s">
        <v>50</v>
      </c>
      <c r="D3838" t="s">
        <v>458</v>
      </c>
      <c r="E3838" t="s">
        <v>431</v>
      </c>
      <c r="F3838" t="s">
        <v>458</v>
      </c>
      <c r="G3838" t="s">
        <v>432</v>
      </c>
      <c r="H3838" t="s">
        <v>433</v>
      </c>
      <c r="I3838" t="s">
        <v>434</v>
      </c>
      <c r="J3838" t="s">
        <v>435</v>
      </c>
    </row>
    <row r="3839" spans="1:11">
      <c r="A3839" t="s">
        <v>501</v>
      </c>
      <c r="B3839" s="2">
        <v>0</v>
      </c>
      <c r="C3839" t="s">
        <v>445</v>
      </c>
      <c r="D3839" t="s">
        <v>430</v>
      </c>
      <c r="E3839" t="s">
        <v>431</v>
      </c>
      <c r="F3839" t="s">
        <v>430</v>
      </c>
      <c r="G3839" t="s">
        <v>432</v>
      </c>
      <c r="H3839" t="s">
        <v>433</v>
      </c>
      <c r="I3839" t="s">
        <v>434</v>
      </c>
      <c r="J3839" t="s">
        <v>435</v>
      </c>
    </row>
    <row r="3840" spans="1:11">
      <c r="A3840" t="s">
        <v>501</v>
      </c>
      <c r="B3840" s="2">
        <v>0</v>
      </c>
      <c r="C3840" t="s">
        <v>50</v>
      </c>
      <c r="D3840" t="s">
        <v>430</v>
      </c>
      <c r="E3840" t="s">
        <v>431</v>
      </c>
      <c r="F3840" t="s">
        <v>430</v>
      </c>
      <c r="G3840" t="s">
        <v>432</v>
      </c>
      <c r="H3840" t="s">
        <v>433</v>
      </c>
      <c r="I3840" t="s">
        <v>434</v>
      </c>
      <c r="J3840" t="s">
        <v>435</v>
      </c>
    </row>
    <row r="3841" spans="1:11">
      <c r="A3841" t="s">
        <v>501</v>
      </c>
      <c r="B3841" s="2">
        <v>0</v>
      </c>
      <c r="C3841" t="s">
        <v>429</v>
      </c>
      <c r="D3841" t="s">
        <v>439</v>
      </c>
      <c r="E3841" t="s">
        <v>431</v>
      </c>
      <c r="F3841" t="s">
        <v>439</v>
      </c>
      <c r="G3841" t="s">
        <v>432</v>
      </c>
      <c r="H3841" t="s">
        <v>433</v>
      </c>
      <c r="I3841" t="s">
        <v>434</v>
      </c>
      <c r="J3841" t="s">
        <v>435</v>
      </c>
    </row>
    <row r="3842" spans="1:11">
      <c r="A3842" t="s">
        <v>501</v>
      </c>
      <c r="B3842" s="2">
        <v>0</v>
      </c>
      <c r="C3842" t="s">
        <v>511</v>
      </c>
      <c r="D3842" t="s">
        <v>430</v>
      </c>
      <c r="E3842" t="s">
        <v>431</v>
      </c>
      <c r="F3842" t="s">
        <v>430</v>
      </c>
      <c r="G3842" t="s">
        <v>432</v>
      </c>
      <c r="H3842" t="s">
        <v>433</v>
      </c>
      <c r="I3842" t="s">
        <v>434</v>
      </c>
      <c r="J3842" t="s">
        <v>435</v>
      </c>
    </row>
    <row r="3843" spans="1:11">
      <c r="A3843" t="s">
        <v>501</v>
      </c>
      <c r="B3843" s="2">
        <v>35.333300000000001</v>
      </c>
      <c r="C3843" t="s">
        <v>463</v>
      </c>
      <c r="D3843" t="s">
        <v>469</v>
      </c>
      <c r="E3843" t="s">
        <v>431</v>
      </c>
      <c r="F3843" t="s">
        <v>382</v>
      </c>
      <c r="G3843" t="s">
        <v>432</v>
      </c>
      <c r="H3843" t="s">
        <v>433</v>
      </c>
      <c r="I3843" t="s">
        <v>434</v>
      </c>
      <c r="J3843" t="s">
        <v>435</v>
      </c>
    </row>
    <row r="3844" spans="1:11">
      <c r="A3844" t="s">
        <v>501</v>
      </c>
      <c r="B3844" s="2">
        <v>231093.17679999999</v>
      </c>
      <c r="C3844" t="s">
        <v>463</v>
      </c>
      <c r="D3844" t="s">
        <v>469</v>
      </c>
      <c r="E3844" t="s">
        <v>431</v>
      </c>
      <c r="F3844" t="s">
        <v>382</v>
      </c>
      <c r="G3844" t="s">
        <v>432</v>
      </c>
      <c r="H3844" t="s">
        <v>433</v>
      </c>
      <c r="I3844" t="s">
        <v>434</v>
      </c>
      <c r="J3844" t="s">
        <v>442</v>
      </c>
      <c r="K3844" t="s">
        <v>443</v>
      </c>
    </row>
    <row r="3845" spans="1:11">
      <c r="A3845" t="s">
        <v>501</v>
      </c>
      <c r="B3845" s="2">
        <v>501734.73550000001</v>
      </c>
      <c r="C3845" t="s">
        <v>463</v>
      </c>
      <c r="D3845" t="s">
        <v>469</v>
      </c>
      <c r="E3845" t="s">
        <v>431</v>
      </c>
      <c r="F3845" t="s">
        <v>382</v>
      </c>
      <c r="G3845" t="s">
        <v>432</v>
      </c>
      <c r="H3845" t="s">
        <v>433</v>
      </c>
      <c r="I3845" t="s">
        <v>434</v>
      </c>
      <c r="J3845" t="s">
        <v>442</v>
      </c>
      <c r="K3845" t="s">
        <v>444</v>
      </c>
    </row>
    <row r="3846" spans="1:11">
      <c r="A3846" t="s">
        <v>501</v>
      </c>
      <c r="B3846" s="2">
        <v>836224.01569999999</v>
      </c>
      <c r="C3846" t="s">
        <v>463</v>
      </c>
      <c r="D3846" t="s">
        <v>469</v>
      </c>
      <c r="E3846" t="s">
        <v>431</v>
      </c>
      <c r="F3846" t="s">
        <v>382</v>
      </c>
      <c r="G3846" t="s">
        <v>432</v>
      </c>
      <c r="H3846" t="s">
        <v>433</v>
      </c>
      <c r="I3846" t="s">
        <v>434</v>
      </c>
      <c r="J3846" t="s">
        <v>442</v>
      </c>
      <c r="K3846" t="s">
        <v>584</v>
      </c>
    </row>
    <row r="3847" spans="1:11">
      <c r="A3847" t="s">
        <v>501</v>
      </c>
      <c r="B3847" s="2">
        <v>0</v>
      </c>
      <c r="C3847" t="s">
        <v>472</v>
      </c>
      <c r="D3847" t="s">
        <v>430</v>
      </c>
      <c r="E3847" t="s">
        <v>431</v>
      </c>
      <c r="F3847" t="s">
        <v>430</v>
      </c>
      <c r="G3847" t="s">
        <v>432</v>
      </c>
      <c r="H3847" t="s">
        <v>433</v>
      </c>
      <c r="I3847" t="s">
        <v>434</v>
      </c>
      <c r="J3847" t="s">
        <v>435</v>
      </c>
    </row>
    <row r="3848" spans="1:11">
      <c r="A3848" t="s">
        <v>501</v>
      </c>
      <c r="B3848" s="2">
        <v>21.553799999999999</v>
      </c>
      <c r="C3848" t="s">
        <v>477</v>
      </c>
      <c r="D3848" t="s">
        <v>440</v>
      </c>
      <c r="E3848" t="s">
        <v>431</v>
      </c>
      <c r="F3848" t="s">
        <v>441</v>
      </c>
      <c r="G3848" t="s">
        <v>432</v>
      </c>
      <c r="H3848" t="s">
        <v>433</v>
      </c>
      <c r="I3848" t="s">
        <v>434</v>
      </c>
      <c r="J3848" t="s">
        <v>435</v>
      </c>
    </row>
    <row r="3849" spans="1:11">
      <c r="A3849" t="s">
        <v>501</v>
      </c>
      <c r="B3849" s="2">
        <v>134003.42379999999</v>
      </c>
      <c r="C3849" t="s">
        <v>477</v>
      </c>
      <c r="D3849" t="s">
        <v>440</v>
      </c>
      <c r="E3849" t="s">
        <v>431</v>
      </c>
      <c r="F3849" t="s">
        <v>441</v>
      </c>
      <c r="G3849" t="s">
        <v>432</v>
      </c>
      <c r="H3849" t="s">
        <v>433</v>
      </c>
      <c r="I3849" t="s">
        <v>434</v>
      </c>
      <c r="J3849" t="s">
        <v>442</v>
      </c>
      <c r="K3849" t="s">
        <v>443</v>
      </c>
    </row>
    <row r="3850" spans="1:11">
      <c r="A3850" t="s">
        <v>501</v>
      </c>
      <c r="B3850" s="2">
        <v>281907.55690000003</v>
      </c>
      <c r="C3850" t="s">
        <v>477</v>
      </c>
      <c r="D3850" t="s">
        <v>440</v>
      </c>
      <c r="E3850" t="s">
        <v>431</v>
      </c>
      <c r="F3850" t="s">
        <v>441</v>
      </c>
      <c r="G3850" t="s">
        <v>432</v>
      </c>
      <c r="H3850" t="s">
        <v>433</v>
      </c>
      <c r="I3850" t="s">
        <v>434</v>
      </c>
      <c r="J3850" t="s">
        <v>442</v>
      </c>
      <c r="K3850" t="s">
        <v>444</v>
      </c>
    </row>
    <row r="3851" spans="1:11">
      <c r="A3851" t="s">
        <v>501</v>
      </c>
      <c r="B3851" s="2">
        <v>469495.39409999998</v>
      </c>
      <c r="C3851" t="s">
        <v>477</v>
      </c>
      <c r="D3851" t="s">
        <v>440</v>
      </c>
      <c r="E3851" t="s">
        <v>431</v>
      </c>
      <c r="F3851" t="s">
        <v>441</v>
      </c>
      <c r="G3851" t="s">
        <v>432</v>
      </c>
      <c r="H3851" t="s">
        <v>433</v>
      </c>
      <c r="I3851" t="s">
        <v>434</v>
      </c>
      <c r="J3851" t="s">
        <v>442</v>
      </c>
      <c r="K3851" t="s">
        <v>584</v>
      </c>
    </row>
    <row r="3852" spans="1:11">
      <c r="A3852" t="s">
        <v>501</v>
      </c>
      <c r="B3852" s="2">
        <v>16.5322</v>
      </c>
      <c r="C3852" t="s">
        <v>466</v>
      </c>
      <c r="D3852" t="s">
        <v>447</v>
      </c>
      <c r="E3852" t="s">
        <v>431</v>
      </c>
      <c r="F3852" t="s">
        <v>12</v>
      </c>
      <c r="G3852" t="s">
        <v>432</v>
      </c>
      <c r="H3852" t="s">
        <v>433</v>
      </c>
      <c r="I3852" t="s">
        <v>434</v>
      </c>
      <c r="J3852" t="s">
        <v>435</v>
      </c>
    </row>
    <row r="3853" spans="1:11">
      <c r="A3853" t="s">
        <v>501</v>
      </c>
      <c r="B3853" s="2">
        <v>102634.711</v>
      </c>
      <c r="C3853" t="s">
        <v>466</v>
      </c>
      <c r="D3853" t="s">
        <v>447</v>
      </c>
      <c r="E3853" t="s">
        <v>431</v>
      </c>
      <c r="F3853" t="s">
        <v>12</v>
      </c>
      <c r="G3853" t="s">
        <v>432</v>
      </c>
      <c r="H3853" t="s">
        <v>433</v>
      </c>
      <c r="I3853" t="s">
        <v>434</v>
      </c>
      <c r="J3853" t="s">
        <v>442</v>
      </c>
      <c r="K3853" t="s">
        <v>443</v>
      </c>
    </row>
    <row r="3854" spans="1:11">
      <c r="A3854" t="s">
        <v>501</v>
      </c>
      <c r="B3854" s="2">
        <v>216287.60089999999</v>
      </c>
      <c r="C3854" t="s">
        <v>466</v>
      </c>
      <c r="D3854" t="s">
        <v>447</v>
      </c>
      <c r="E3854" t="s">
        <v>431</v>
      </c>
      <c r="F3854" t="s">
        <v>12</v>
      </c>
      <c r="G3854" t="s">
        <v>432</v>
      </c>
      <c r="H3854" t="s">
        <v>433</v>
      </c>
      <c r="I3854" t="s">
        <v>434</v>
      </c>
      <c r="J3854" t="s">
        <v>442</v>
      </c>
      <c r="K3854" t="s">
        <v>444</v>
      </c>
    </row>
    <row r="3855" spans="1:11">
      <c r="A3855" t="s">
        <v>501</v>
      </c>
      <c r="B3855" s="2">
        <v>360479.33480000001</v>
      </c>
      <c r="C3855" t="s">
        <v>466</v>
      </c>
      <c r="D3855" t="s">
        <v>447</v>
      </c>
      <c r="E3855" t="s">
        <v>431</v>
      </c>
      <c r="F3855" t="s">
        <v>12</v>
      </c>
      <c r="G3855" t="s">
        <v>432</v>
      </c>
      <c r="H3855" t="s">
        <v>433</v>
      </c>
      <c r="I3855" t="s">
        <v>434</v>
      </c>
      <c r="J3855" t="s">
        <v>442</v>
      </c>
      <c r="K3855" t="s">
        <v>584</v>
      </c>
    </row>
    <row r="3856" spans="1:11">
      <c r="A3856" t="s">
        <v>501</v>
      </c>
      <c r="B3856" s="2">
        <v>0</v>
      </c>
      <c r="C3856" t="s">
        <v>485</v>
      </c>
      <c r="D3856" t="s">
        <v>439</v>
      </c>
      <c r="E3856" t="s">
        <v>431</v>
      </c>
      <c r="F3856" t="s">
        <v>439</v>
      </c>
      <c r="G3856" t="s">
        <v>432</v>
      </c>
      <c r="H3856" t="s">
        <v>433</v>
      </c>
      <c r="I3856" t="s">
        <v>434</v>
      </c>
      <c r="J3856" t="s">
        <v>435</v>
      </c>
    </row>
    <row r="3857" spans="1:11">
      <c r="A3857" t="s">
        <v>501</v>
      </c>
      <c r="B3857" s="2">
        <v>0</v>
      </c>
      <c r="C3857" t="s">
        <v>472</v>
      </c>
      <c r="D3857" t="s">
        <v>458</v>
      </c>
      <c r="E3857" t="s">
        <v>431</v>
      </c>
      <c r="F3857" t="s">
        <v>458</v>
      </c>
      <c r="G3857" t="s">
        <v>432</v>
      </c>
      <c r="H3857" t="s">
        <v>433</v>
      </c>
      <c r="I3857" t="s">
        <v>434</v>
      </c>
      <c r="J3857" t="s">
        <v>435</v>
      </c>
    </row>
    <row r="3858" spans="1:11">
      <c r="A3858" t="s">
        <v>501</v>
      </c>
      <c r="B3858" s="2">
        <v>0</v>
      </c>
      <c r="C3858" t="s">
        <v>481</v>
      </c>
      <c r="D3858" t="s">
        <v>458</v>
      </c>
      <c r="E3858" t="s">
        <v>431</v>
      </c>
      <c r="F3858" t="s">
        <v>458</v>
      </c>
      <c r="G3858" t="s">
        <v>432</v>
      </c>
      <c r="H3858" t="s">
        <v>433</v>
      </c>
      <c r="I3858" t="s">
        <v>434</v>
      </c>
      <c r="J3858" t="s">
        <v>435</v>
      </c>
    </row>
    <row r="3859" spans="1:11">
      <c r="A3859" t="s">
        <v>501</v>
      </c>
      <c r="B3859" s="2">
        <v>25.858000000000001</v>
      </c>
      <c r="C3859" t="s">
        <v>472</v>
      </c>
      <c r="D3859" t="s">
        <v>440</v>
      </c>
      <c r="E3859" t="s">
        <v>431</v>
      </c>
      <c r="F3859" t="s">
        <v>441</v>
      </c>
      <c r="G3859" t="s">
        <v>432</v>
      </c>
      <c r="H3859" t="s">
        <v>433</v>
      </c>
      <c r="I3859" t="s">
        <v>434</v>
      </c>
      <c r="J3859" t="s">
        <v>435</v>
      </c>
    </row>
    <row r="3860" spans="1:11">
      <c r="A3860" t="s">
        <v>501</v>
      </c>
      <c r="B3860" s="2">
        <v>160803.7825</v>
      </c>
      <c r="C3860" t="s">
        <v>472</v>
      </c>
      <c r="D3860" t="s">
        <v>440</v>
      </c>
      <c r="E3860" t="s">
        <v>431</v>
      </c>
      <c r="F3860" t="s">
        <v>441</v>
      </c>
      <c r="G3860" t="s">
        <v>432</v>
      </c>
      <c r="H3860" t="s">
        <v>433</v>
      </c>
      <c r="I3860" t="s">
        <v>434</v>
      </c>
      <c r="J3860" t="s">
        <v>442</v>
      </c>
      <c r="K3860" t="s">
        <v>443</v>
      </c>
    </row>
    <row r="3861" spans="1:11">
      <c r="A3861" t="s">
        <v>501</v>
      </c>
      <c r="B3861" s="2">
        <v>338037.0099</v>
      </c>
      <c r="C3861" t="s">
        <v>472</v>
      </c>
      <c r="D3861" t="s">
        <v>440</v>
      </c>
      <c r="E3861" t="s">
        <v>431</v>
      </c>
      <c r="F3861" t="s">
        <v>441</v>
      </c>
      <c r="G3861" t="s">
        <v>432</v>
      </c>
      <c r="H3861" t="s">
        <v>433</v>
      </c>
      <c r="I3861" t="s">
        <v>434</v>
      </c>
      <c r="J3861" t="s">
        <v>442</v>
      </c>
      <c r="K3861" t="s">
        <v>444</v>
      </c>
    </row>
    <row r="3862" spans="1:11">
      <c r="A3862" t="s">
        <v>501</v>
      </c>
      <c r="B3862" s="2">
        <v>563394.473</v>
      </c>
      <c r="C3862" t="s">
        <v>472</v>
      </c>
      <c r="D3862" t="s">
        <v>440</v>
      </c>
      <c r="E3862" t="s">
        <v>431</v>
      </c>
      <c r="F3862" t="s">
        <v>441</v>
      </c>
      <c r="G3862" t="s">
        <v>432</v>
      </c>
      <c r="H3862" t="s">
        <v>433</v>
      </c>
      <c r="I3862" t="s">
        <v>434</v>
      </c>
      <c r="J3862" t="s">
        <v>442</v>
      </c>
      <c r="K3862" t="s">
        <v>584</v>
      </c>
    </row>
    <row r="3863" spans="1:11">
      <c r="A3863" t="s">
        <v>501</v>
      </c>
      <c r="B3863" s="2">
        <v>34.306699999999999</v>
      </c>
      <c r="C3863" t="s">
        <v>454</v>
      </c>
      <c r="D3863" t="s">
        <v>469</v>
      </c>
      <c r="E3863" t="s">
        <v>431</v>
      </c>
      <c r="F3863" t="s">
        <v>382</v>
      </c>
      <c r="G3863" t="s">
        <v>432</v>
      </c>
      <c r="H3863" t="s">
        <v>433</v>
      </c>
      <c r="I3863" t="s">
        <v>434</v>
      </c>
      <c r="J3863" t="s">
        <v>435</v>
      </c>
    </row>
    <row r="3864" spans="1:11">
      <c r="A3864" t="s">
        <v>501</v>
      </c>
      <c r="B3864" s="2">
        <v>223873.80780000001</v>
      </c>
      <c r="C3864" t="s">
        <v>454</v>
      </c>
      <c r="D3864" t="s">
        <v>469</v>
      </c>
      <c r="E3864" t="s">
        <v>431</v>
      </c>
      <c r="F3864" t="s">
        <v>382</v>
      </c>
      <c r="G3864" t="s">
        <v>432</v>
      </c>
      <c r="H3864" t="s">
        <v>433</v>
      </c>
      <c r="I3864" t="s">
        <v>434</v>
      </c>
      <c r="J3864" t="s">
        <v>442</v>
      </c>
      <c r="K3864" t="s">
        <v>443</v>
      </c>
    </row>
    <row r="3865" spans="1:11">
      <c r="A3865" t="s">
        <v>501</v>
      </c>
      <c r="B3865" s="2">
        <v>485796.03820000001</v>
      </c>
      <c r="C3865" t="s">
        <v>454</v>
      </c>
      <c r="D3865" t="s">
        <v>469</v>
      </c>
      <c r="E3865" t="s">
        <v>431</v>
      </c>
      <c r="F3865" t="s">
        <v>382</v>
      </c>
      <c r="G3865" t="s">
        <v>432</v>
      </c>
      <c r="H3865" t="s">
        <v>433</v>
      </c>
      <c r="I3865" t="s">
        <v>434</v>
      </c>
      <c r="J3865" t="s">
        <v>442</v>
      </c>
      <c r="K3865" t="s">
        <v>444</v>
      </c>
    </row>
    <row r="3866" spans="1:11">
      <c r="A3866" t="s">
        <v>501</v>
      </c>
      <c r="B3866" s="2">
        <v>809660.06359999999</v>
      </c>
      <c r="C3866" t="s">
        <v>454</v>
      </c>
      <c r="D3866" t="s">
        <v>469</v>
      </c>
      <c r="E3866" t="s">
        <v>431</v>
      </c>
      <c r="F3866" t="s">
        <v>382</v>
      </c>
      <c r="G3866" t="s">
        <v>432</v>
      </c>
      <c r="H3866" t="s">
        <v>433</v>
      </c>
      <c r="I3866" t="s">
        <v>434</v>
      </c>
      <c r="J3866" t="s">
        <v>442</v>
      </c>
      <c r="K3866" t="s">
        <v>584</v>
      </c>
    </row>
    <row r="3867" spans="1:11">
      <c r="A3867" t="s">
        <v>501</v>
      </c>
      <c r="B3867" s="2">
        <v>0</v>
      </c>
      <c r="C3867" t="s">
        <v>461</v>
      </c>
      <c r="D3867" t="s">
        <v>439</v>
      </c>
      <c r="E3867" t="s">
        <v>431</v>
      </c>
      <c r="F3867" t="s">
        <v>439</v>
      </c>
      <c r="G3867" t="s">
        <v>432</v>
      </c>
      <c r="H3867" t="s">
        <v>433</v>
      </c>
      <c r="I3867" t="s">
        <v>434</v>
      </c>
      <c r="J3867" t="s">
        <v>435</v>
      </c>
    </row>
    <row r="3868" spans="1:11">
      <c r="A3868" t="s">
        <v>501</v>
      </c>
      <c r="B3868" s="2">
        <v>17.8691</v>
      </c>
      <c r="C3868" t="s">
        <v>50</v>
      </c>
      <c r="D3868" t="s">
        <v>447</v>
      </c>
      <c r="E3868" t="s">
        <v>431</v>
      </c>
      <c r="F3868" t="s">
        <v>12</v>
      </c>
      <c r="G3868" t="s">
        <v>432</v>
      </c>
      <c r="H3868" t="s">
        <v>433</v>
      </c>
      <c r="I3868" t="s">
        <v>434</v>
      </c>
      <c r="J3868" t="s">
        <v>435</v>
      </c>
    </row>
    <row r="3869" spans="1:11">
      <c r="A3869" t="s">
        <v>501</v>
      </c>
      <c r="B3869" s="2">
        <v>110843.7271</v>
      </c>
      <c r="C3869" t="s">
        <v>50</v>
      </c>
      <c r="D3869" t="s">
        <v>447</v>
      </c>
      <c r="E3869" t="s">
        <v>431</v>
      </c>
      <c r="F3869" t="s">
        <v>12</v>
      </c>
      <c r="G3869" t="s">
        <v>432</v>
      </c>
      <c r="H3869" t="s">
        <v>433</v>
      </c>
      <c r="I3869" t="s">
        <v>434</v>
      </c>
      <c r="J3869" t="s">
        <v>442</v>
      </c>
      <c r="K3869" t="s">
        <v>443</v>
      </c>
    </row>
    <row r="3870" spans="1:11">
      <c r="A3870" t="s">
        <v>501</v>
      </c>
      <c r="B3870" s="2">
        <v>233127.90410000001</v>
      </c>
      <c r="C3870" t="s">
        <v>50</v>
      </c>
      <c r="D3870" t="s">
        <v>447</v>
      </c>
      <c r="E3870" t="s">
        <v>431</v>
      </c>
      <c r="F3870" t="s">
        <v>12</v>
      </c>
      <c r="G3870" t="s">
        <v>432</v>
      </c>
      <c r="H3870" t="s">
        <v>433</v>
      </c>
      <c r="I3870" t="s">
        <v>434</v>
      </c>
      <c r="J3870" t="s">
        <v>442</v>
      </c>
      <c r="K3870" t="s">
        <v>444</v>
      </c>
    </row>
    <row r="3871" spans="1:11">
      <c r="A3871" t="s">
        <v>501</v>
      </c>
      <c r="B3871" s="2">
        <v>388546.50689999998</v>
      </c>
      <c r="C3871" t="s">
        <v>50</v>
      </c>
      <c r="D3871" t="s">
        <v>447</v>
      </c>
      <c r="E3871" t="s">
        <v>431</v>
      </c>
      <c r="F3871" t="s">
        <v>12</v>
      </c>
      <c r="G3871" t="s">
        <v>432</v>
      </c>
      <c r="H3871" t="s">
        <v>433</v>
      </c>
      <c r="I3871" t="s">
        <v>434</v>
      </c>
      <c r="J3871" t="s">
        <v>442</v>
      </c>
      <c r="K3871" t="s">
        <v>584</v>
      </c>
    </row>
    <row r="3872" spans="1:11">
      <c r="A3872" t="s">
        <v>501</v>
      </c>
      <c r="B3872" s="2">
        <v>21.553799999999999</v>
      </c>
      <c r="C3872" t="s">
        <v>453</v>
      </c>
      <c r="D3872" t="s">
        <v>440</v>
      </c>
      <c r="E3872" t="s">
        <v>431</v>
      </c>
      <c r="F3872" t="s">
        <v>441</v>
      </c>
      <c r="G3872" t="s">
        <v>432</v>
      </c>
      <c r="H3872" t="s">
        <v>433</v>
      </c>
      <c r="I3872" t="s">
        <v>434</v>
      </c>
      <c r="J3872" t="s">
        <v>435</v>
      </c>
    </row>
    <row r="3873" spans="1:11">
      <c r="A3873" t="s">
        <v>501</v>
      </c>
      <c r="B3873" s="2">
        <v>134003.42379999999</v>
      </c>
      <c r="C3873" t="s">
        <v>453</v>
      </c>
      <c r="D3873" t="s">
        <v>440</v>
      </c>
      <c r="E3873" t="s">
        <v>431</v>
      </c>
      <c r="F3873" t="s">
        <v>441</v>
      </c>
      <c r="G3873" t="s">
        <v>432</v>
      </c>
      <c r="H3873" t="s">
        <v>433</v>
      </c>
      <c r="I3873" t="s">
        <v>434</v>
      </c>
      <c r="J3873" t="s">
        <v>442</v>
      </c>
      <c r="K3873" t="s">
        <v>443</v>
      </c>
    </row>
    <row r="3874" spans="1:11">
      <c r="A3874" t="s">
        <v>501</v>
      </c>
      <c r="B3874" s="2">
        <v>281697.2365</v>
      </c>
      <c r="C3874" t="s">
        <v>453</v>
      </c>
      <c r="D3874" t="s">
        <v>440</v>
      </c>
      <c r="E3874" t="s">
        <v>431</v>
      </c>
      <c r="F3874" t="s">
        <v>441</v>
      </c>
      <c r="G3874" t="s">
        <v>432</v>
      </c>
      <c r="H3874" t="s">
        <v>433</v>
      </c>
      <c r="I3874" t="s">
        <v>434</v>
      </c>
      <c r="J3874" t="s">
        <v>442</v>
      </c>
      <c r="K3874" t="s">
        <v>444</v>
      </c>
    </row>
    <row r="3875" spans="1:11">
      <c r="A3875" t="s">
        <v>501</v>
      </c>
      <c r="B3875" s="2">
        <v>469495.39409999998</v>
      </c>
      <c r="C3875" t="s">
        <v>453</v>
      </c>
      <c r="D3875" t="s">
        <v>440</v>
      </c>
      <c r="E3875" t="s">
        <v>431</v>
      </c>
      <c r="F3875" t="s">
        <v>441</v>
      </c>
      <c r="G3875" t="s">
        <v>432</v>
      </c>
      <c r="H3875" t="s">
        <v>433</v>
      </c>
      <c r="I3875" t="s">
        <v>434</v>
      </c>
      <c r="J3875" t="s">
        <v>442</v>
      </c>
      <c r="K3875" t="s">
        <v>584</v>
      </c>
    </row>
    <row r="3876" spans="1:11">
      <c r="A3876" t="s">
        <v>501</v>
      </c>
      <c r="B3876" s="2">
        <v>0</v>
      </c>
      <c r="C3876" t="s">
        <v>436</v>
      </c>
      <c r="D3876" t="s">
        <v>486</v>
      </c>
      <c r="E3876" t="s">
        <v>431</v>
      </c>
      <c r="F3876" t="s">
        <v>487</v>
      </c>
      <c r="G3876" t="s">
        <v>432</v>
      </c>
      <c r="H3876" t="s">
        <v>433</v>
      </c>
      <c r="I3876" t="s">
        <v>434</v>
      </c>
      <c r="J3876" t="s">
        <v>435</v>
      </c>
    </row>
    <row r="3877" spans="1:11">
      <c r="A3877" t="s">
        <v>501</v>
      </c>
      <c r="B3877" s="2">
        <v>14.999599999999999</v>
      </c>
      <c r="C3877" t="s">
        <v>449</v>
      </c>
      <c r="D3877" t="s">
        <v>447</v>
      </c>
      <c r="E3877" t="s">
        <v>431</v>
      </c>
      <c r="F3877" t="s">
        <v>12</v>
      </c>
      <c r="G3877" t="s">
        <v>432</v>
      </c>
      <c r="H3877" t="s">
        <v>433</v>
      </c>
      <c r="I3877" t="s">
        <v>434</v>
      </c>
      <c r="J3877" t="s">
        <v>435</v>
      </c>
    </row>
    <row r="3878" spans="1:11">
      <c r="A3878" t="s">
        <v>501</v>
      </c>
      <c r="B3878" s="2">
        <v>92977.908200000005</v>
      </c>
      <c r="C3878" t="s">
        <v>449</v>
      </c>
      <c r="D3878" t="s">
        <v>447</v>
      </c>
      <c r="E3878" t="s">
        <v>431</v>
      </c>
      <c r="F3878" t="s">
        <v>12</v>
      </c>
      <c r="G3878" t="s">
        <v>432</v>
      </c>
      <c r="H3878" t="s">
        <v>433</v>
      </c>
      <c r="I3878" t="s">
        <v>434</v>
      </c>
      <c r="J3878" t="s">
        <v>442</v>
      </c>
      <c r="K3878" t="s">
        <v>443</v>
      </c>
    </row>
    <row r="3879" spans="1:11">
      <c r="A3879" t="s">
        <v>501</v>
      </c>
      <c r="B3879" s="2">
        <v>195809.8965</v>
      </c>
      <c r="C3879" t="s">
        <v>449</v>
      </c>
      <c r="D3879" t="s">
        <v>447</v>
      </c>
      <c r="E3879" t="s">
        <v>431</v>
      </c>
      <c r="F3879" t="s">
        <v>12</v>
      </c>
      <c r="G3879" t="s">
        <v>432</v>
      </c>
      <c r="H3879" t="s">
        <v>433</v>
      </c>
      <c r="I3879" t="s">
        <v>434</v>
      </c>
      <c r="J3879" t="s">
        <v>442</v>
      </c>
      <c r="K3879" t="s">
        <v>444</v>
      </c>
    </row>
    <row r="3880" spans="1:11">
      <c r="A3880" t="s">
        <v>501</v>
      </c>
      <c r="B3880" s="2">
        <v>326350.37089999998</v>
      </c>
      <c r="C3880" t="s">
        <v>449</v>
      </c>
      <c r="D3880" t="s">
        <v>447</v>
      </c>
      <c r="E3880" t="s">
        <v>431</v>
      </c>
      <c r="F3880" t="s">
        <v>12</v>
      </c>
      <c r="G3880" t="s">
        <v>432</v>
      </c>
      <c r="H3880" t="s">
        <v>433</v>
      </c>
      <c r="I3880" t="s">
        <v>434</v>
      </c>
      <c r="J3880" t="s">
        <v>442</v>
      </c>
      <c r="K3880" t="s">
        <v>584</v>
      </c>
    </row>
    <row r="3881" spans="1:11">
      <c r="A3881" t="s">
        <v>501</v>
      </c>
      <c r="B3881" s="2">
        <v>0</v>
      </c>
      <c r="C3881" t="s">
        <v>465</v>
      </c>
      <c r="D3881" t="s">
        <v>430</v>
      </c>
      <c r="E3881" t="s">
        <v>431</v>
      </c>
      <c r="F3881" t="s">
        <v>430</v>
      </c>
      <c r="G3881" t="s">
        <v>432</v>
      </c>
      <c r="H3881" t="s">
        <v>433</v>
      </c>
      <c r="I3881" t="s">
        <v>434</v>
      </c>
      <c r="J3881" t="s">
        <v>435</v>
      </c>
    </row>
    <row r="3882" spans="1:11">
      <c r="A3882" t="s">
        <v>501</v>
      </c>
      <c r="B3882" s="2">
        <v>25.695</v>
      </c>
      <c r="C3882" t="s">
        <v>471</v>
      </c>
      <c r="D3882" t="s">
        <v>440</v>
      </c>
      <c r="E3882" t="s">
        <v>431</v>
      </c>
      <c r="F3882" t="s">
        <v>441</v>
      </c>
      <c r="G3882" t="s">
        <v>432</v>
      </c>
      <c r="H3882" t="s">
        <v>433</v>
      </c>
      <c r="I3882" t="s">
        <v>434</v>
      </c>
      <c r="J3882" t="s">
        <v>435</v>
      </c>
    </row>
    <row r="3883" spans="1:11">
      <c r="A3883" t="s">
        <v>501</v>
      </c>
      <c r="B3883" s="2">
        <v>159775.0061</v>
      </c>
      <c r="C3883" t="s">
        <v>471</v>
      </c>
      <c r="D3883" t="s">
        <v>440</v>
      </c>
      <c r="E3883" t="s">
        <v>431</v>
      </c>
      <c r="F3883" t="s">
        <v>441</v>
      </c>
      <c r="G3883" t="s">
        <v>432</v>
      </c>
      <c r="H3883" t="s">
        <v>433</v>
      </c>
      <c r="I3883" t="s">
        <v>434</v>
      </c>
      <c r="J3883" t="s">
        <v>442</v>
      </c>
      <c r="K3883" t="s">
        <v>443</v>
      </c>
    </row>
    <row r="3884" spans="1:11">
      <c r="A3884" t="s">
        <v>501</v>
      </c>
      <c r="B3884" s="2">
        <v>336121.30109999998</v>
      </c>
      <c r="C3884" t="s">
        <v>471</v>
      </c>
      <c r="D3884" t="s">
        <v>440</v>
      </c>
      <c r="E3884" t="s">
        <v>431</v>
      </c>
      <c r="F3884" t="s">
        <v>441</v>
      </c>
      <c r="G3884" t="s">
        <v>432</v>
      </c>
      <c r="H3884" t="s">
        <v>433</v>
      </c>
      <c r="I3884" t="s">
        <v>434</v>
      </c>
      <c r="J3884" t="s">
        <v>442</v>
      </c>
      <c r="K3884" t="s">
        <v>444</v>
      </c>
    </row>
    <row r="3885" spans="1:11">
      <c r="A3885" t="s">
        <v>501</v>
      </c>
      <c r="B3885" s="2">
        <v>559863.04720000003</v>
      </c>
      <c r="C3885" t="s">
        <v>471</v>
      </c>
      <c r="D3885" t="s">
        <v>440</v>
      </c>
      <c r="E3885" t="s">
        <v>431</v>
      </c>
      <c r="F3885" t="s">
        <v>441</v>
      </c>
      <c r="G3885" t="s">
        <v>432</v>
      </c>
      <c r="H3885" t="s">
        <v>433</v>
      </c>
      <c r="I3885" t="s">
        <v>434</v>
      </c>
      <c r="J3885" t="s">
        <v>442</v>
      </c>
      <c r="K3885" t="s">
        <v>584</v>
      </c>
    </row>
    <row r="3886" spans="1:11">
      <c r="A3886" t="s">
        <v>501</v>
      </c>
      <c r="B3886" s="2">
        <v>17.999500000000001</v>
      </c>
      <c r="C3886" t="s">
        <v>472</v>
      </c>
      <c r="D3886" t="s">
        <v>447</v>
      </c>
      <c r="E3886" t="s">
        <v>431</v>
      </c>
      <c r="F3886" t="s">
        <v>12</v>
      </c>
      <c r="G3886" t="s">
        <v>432</v>
      </c>
      <c r="H3886" t="s">
        <v>433</v>
      </c>
      <c r="I3886" t="s">
        <v>434</v>
      </c>
      <c r="J3886" t="s">
        <v>435</v>
      </c>
    </row>
    <row r="3887" spans="1:11">
      <c r="A3887" t="s">
        <v>501</v>
      </c>
      <c r="B3887" s="2">
        <v>111544.795</v>
      </c>
      <c r="C3887" t="s">
        <v>472</v>
      </c>
      <c r="D3887" t="s">
        <v>447</v>
      </c>
      <c r="E3887" t="s">
        <v>431</v>
      </c>
      <c r="F3887" t="s">
        <v>12</v>
      </c>
      <c r="G3887" t="s">
        <v>432</v>
      </c>
      <c r="H3887" t="s">
        <v>433</v>
      </c>
      <c r="I3887" t="s">
        <v>434</v>
      </c>
      <c r="J3887" t="s">
        <v>442</v>
      </c>
      <c r="K3887" t="s">
        <v>443</v>
      </c>
    </row>
    <row r="3888" spans="1:11">
      <c r="A3888" t="s">
        <v>501</v>
      </c>
      <c r="B3888" s="2">
        <v>234799.05439999999</v>
      </c>
      <c r="C3888" t="s">
        <v>472</v>
      </c>
      <c r="D3888" t="s">
        <v>447</v>
      </c>
      <c r="E3888" t="s">
        <v>431</v>
      </c>
      <c r="F3888" t="s">
        <v>12</v>
      </c>
      <c r="G3888" t="s">
        <v>432</v>
      </c>
      <c r="H3888" t="s">
        <v>433</v>
      </c>
      <c r="I3888" t="s">
        <v>434</v>
      </c>
      <c r="J3888" t="s">
        <v>442</v>
      </c>
      <c r="K3888" t="s">
        <v>444</v>
      </c>
    </row>
    <row r="3889" spans="1:11">
      <c r="A3889" t="s">
        <v>501</v>
      </c>
      <c r="B3889" s="2">
        <v>391331.21380000003</v>
      </c>
      <c r="C3889" t="s">
        <v>472</v>
      </c>
      <c r="D3889" t="s">
        <v>447</v>
      </c>
      <c r="E3889" t="s">
        <v>431</v>
      </c>
      <c r="F3889" t="s">
        <v>12</v>
      </c>
      <c r="G3889" t="s">
        <v>432</v>
      </c>
      <c r="H3889" t="s">
        <v>433</v>
      </c>
      <c r="I3889" t="s">
        <v>434</v>
      </c>
      <c r="J3889" t="s">
        <v>442</v>
      </c>
      <c r="K3889" t="s">
        <v>584</v>
      </c>
    </row>
    <row r="3890" spans="1:11">
      <c r="A3890" t="s">
        <v>501</v>
      </c>
      <c r="B3890" s="2">
        <v>17.3963</v>
      </c>
      <c r="C3890" t="s">
        <v>454</v>
      </c>
      <c r="D3890" t="s">
        <v>447</v>
      </c>
      <c r="E3890" t="s">
        <v>431</v>
      </c>
      <c r="F3890" t="s">
        <v>12</v>
      </c>
      <c r="G3890" t="s">
        <v>432</v>
      </c>
      <c r="H3890" t="s">
        <v>433</v>
      </c>
      <c r="I3890" t="s">
        <v>434</v>
      </c>
      <c r="J3890" t="s">
        <v>435</v>
      </c>
    </row>
    <row r="3891" spans="1:11">
      <c r="A3891" t="s">
        <v>501</v>
      </c>
      <c r="B3891" s="2">
        <v>108244.8846</v>
      </c>
      <c r="C3891" t="s">
        <v>454</v>
      </c>
      <c r="D3891" t="s">
        <v>447</v>
      </c>
      <c r="E3891" t="s">
        <v>431</v>
      </c>
      <c r="F3891" t="s">
        <v>12</v>
      </c>
      <c r="G3891" t="s">
        <v>432</v>
      </c>
      <c r="H3891" t="s">
        <v>433</v>
      </c>
      <c r="I3891" t="s">
        <v>434</v>
      </c>
      <c r="J3891" t="s">
        <v>442</v>
      </c>
      <c r="K3891" t="s">
        <v>443</v>
      </c>
    </row>
    <row r="3892" spans="1:11">
      <c r="A3892" t="s">
        <v>501</v>
      </c>
      <c r="B3892" s="2">
        <v>227644.90100000001</v>
      </c>
      <c r="C3892" t="s">
        <v>454</v>
      </c>
      <c r="D3892" t="s">
        <v>447</v>
      </c>
      <c r="E3892" t="s">
        <v>431</v>
      </c>
      <c r="F3892" t="s">
        <v>12</v>
      </c>
      <c r="G3892" t="s">
        <v>432</v>
      </c>
      <c r="H3892" t="s">
        <v>433</v>
      </c>
      <c r="I3892" t="s">
        <v>434</v>
      </c>
      <c r="J3892" t="s">
        <v>442</v>
      </c>
      <c r="K3892" t="s">
        <v>444</v>
      </c>
    </row>
    <row r="3893" spans="1:11">
      <c r="A3893" t="s">
        <v>501</v>
      </c>
      <c r="B3893" s="2">
        <v>379408.16830000002</v>
      </c>
      <c r="C3893" t="s">
        <v>454</v>
      </c>
      <c r="D3893" t="s">
        <v>447</v>
      </c>
      <c r="E3893" t="s">
        <v>431</v>
      </c>
      <c r="F3893" t="s">
        <v>12</v>
      </c>
      <c r="G3893" t="s">
        <v>432</v>
      </c>
      <c r="H3893" t="s">
        <v>433</v>
      </c>
      <c r="I3893" t="s">
        <v>434</v>
      </c>
      <c r="J3893" t="s">
        <v>442</v>
      </c>
      <c r="K3893" t="s">
        <v>584</v>
      </c>
    </row>
    <row r="3894" spans="1:11">
      <c r="A3894" t="s">
        <v>501</v>
      </c>
      <c r="B3894" s="2">
        <v>17.708600000000001</v>
      </c>
      <c r="C3894" t="s">
        <v>475</v>
      </c>
      <c r="D3894" t="s">
        <v>451</v>
      </c>
      <c r="E3894" t="s">
        <v>431</v>
      </c>
      <c r="F3894" t="s">
        <v>381</v>
      </c>
      <c r="G3894" t="s">
        <v>432</v>
      </c>
      <c r="H3894" t="s">
        <v>433</v>
      </c>
      <c r="I3894" t="s">
        <v>434</v>
      </c>
      <c r="J3894" t="s">
        <v>435</v>
      </c>
    </row>
    <row r="3895" spans="1:11">
      <c r="A3895" t="s">
        <v>501</v>
      </c>
      <c r="B3895" s="2">
        <v>109852.4497</v>
      </c>
      <c r="C3895" t="s">
        <v>475</v>
      </c>
      <c r="D3895" t="s">
        <v>451</v>
      </c>
      <c r="E3895" t="s">
        <v>431</v>
      </c>
      <c r="F3895" t="s">
        <v>381</v>
      </c>
      <c r="G3895" t="s">
        <v>432</v>
      </c>
      <c r="H3895" t="s">
        <v>433</v>
      </c>
      <c r="I3895" t="s">
        <v>434</v>
      </c>
      <c r="J3895" t="s">
        <v>442</v>
      </c>
      <c r="K3895" t="s">
        <v>443</v>
      </c>
    </row>
    <row r="3896" spans="1:11">
      <c r="A3896" t="s">
        <v>501</v>
      </c>
      <c r="B3896" s="2">
        <v>231021.43960000001</v>
      </c>
      <c r="C3896" t="s">
        <v>475</v>
      </c>
      <c r="D3896" t="s">
        <v>451</v>
      </c>
      <c r="E3896" t="s">
        <v>431</v>
      </c>
      <c r="F3896" t="s">
        <v>381</v>
      </c>
      <c r="G3896" t="s">
        <v>432</v>
      </c>
      <c r="H3896" t="s">
        <v>433</v>
      </c>
      <c r="I3896" t="s">
        <v>434</v>
      </c>
      <c r="J3896" t="s">
        <v>442</v>
      </c>
      <c r="K3896" t="s">
        <v>444</v>
      </c>
    </row>
    <row r="3897" spans="1:11">
      <c r="A3897" t="s">
        <v>501</v>
      </c>
      <c r="B3897" s="2">
        <v>15.019600000000001</v>
      </c>
      <c r="C3897" t="s">
        <v>484</v>
      </c>
      <c r="D3897" t="s">
        <v>451</v>
      </c>
      <c r="E3897" t="s">
        <v>431</v>
      </c>
      <c r="F3897" t="s">
        <v>381</v>
      </c>
      <c r="G3897" t="s">
        <v>432</v>
      </c>
      <c r="H3897" t="s">
        <v>433</v>
      </c>
      <c r="I3897" t="s">
        <v>434</v>
      </c>
      <c r="J3897" t="s">
        <v>435</v>
      </c>
    </row>
    <row r="3898" spans="1:11">
      <c r="A3898" t="s">
        <v>501</v>
      </c>
      <c r="B3898" s="2">
        <v>93170.294299999994</v>
      </c>
      <c r="C3898" t="s">
        <v>484</v>
      </c>
      <c r="D3898" t="s">
        <v>451</v>
      </c>
      <c r="E3898" t="s">
        <v>431</v>
      </c>
      <c r="F3898" t="s">
        <v>381</v>
      </c>
      <c r="G3898" t="s">
        <v>432</v>
      </c>
      <c r="H3898" t="s">
        <v>433</v>
      </c>
      <c r="I3898" t="s">
        <v>434</v>
      </c>
      <c r="J3898" t="s">
        <v>442</v>
      </c>
      <c r="K3898" t="s">
        <v>443</v>
      </c>
    </row>
    <row r="3899" spans="1:11">
      <c r="A3899" t="s">
        <v>501</v>
      </c>
      <c r="B3899" s="2">
        <v>195941.95809999999</v>
      </c>
      <c r="C3899" t="s">
        <v>484</v>
      </c>
      <c r="D3899" t="s">
        <v>451</v>
      </c>
      <c r="E3899" t="s">
        <v>431</v>
      </c>
      <c r="F3899" t="s">
        <v>381</v>
      </c>
      <c r="G3899" t="s">
        <v>432</v>
      </c>
      <c r="H3899" t="s">
        <v>433</v>
      </c>
      <c r="I3899" t="s">
        <v>434</v>
      </c>
      <c r="J3899" t="s">
        <v>442</v>
      </c>
      <c r="K3899" t="s">
        <v>444</v>
      </c>
    </row>
    <row r="3900" spans="1:11">
      <c r="A3900" t="s">
        <v>501</v>
      </c>
      <c r="B3900" s="2">
        <v>0</v>
      </c>
      <c r="C3900" t="s">
        <v>462</v>
      </c>
      <c r="D3900" t="s">
        <v>439</v>
      </c>
      <c r="E3900" t="s">
        <v>431</v>
      </c>
      <c r="F3900" t="s">
        <v>439</v>
      </c>
      <c r="G3900" t="s">
        <v>432</v>
      </c>
      <c r="H3900" t="s">
        <v>433</v>
      </c>
      <c r="I3900" t="s">
        <v>434</v>
      </c>
      <c r="J3900" t="s">
        <v>435</v>
      </c>
    </row>
    <row r="3901" spans="1:11">
      <c r="A3901" t="s">
        <v>501</v>
      </c>
      <c r="B3901" s="2">
        <v>0</v>
      </c>
      <c r="C3901" t="s">
        <v>472</v>
      </c>
      <c r="D3901" t="s">
        <v>470</v>
      </c>
      <c r="E3901" t="s">
        <v>431</v>
      </c>
      <c r="F3901" t="s">
        <v>470</v>
      </c>
      <c r="G3901" t="s">
        <v>432</v>
      </c>
      <c r="H3901" t="s">
        <v>433</v>
      </c>
      <c r="I3901" t="s">
        <v>434</v>
      </c>
      <c r="J3901" t="s">
        <v>435</v>
      </c>
    </row>
    <row r="3902" spans="1:11">
      <c r="A3902" t="s">
        <v>501</v>
      </c>
      <c r="B3902" s="2">
        <v>24.358000000000001</v>
      </c>
      <c r="C3902" t="s">
        <v>465</v>
      </c>
      <c r="D3902" t="s">
        <v>440</v>
      </c>
      <c r="E3902" t="s">
        <v>431</v>
      </c>
      <c r="F3902" t="s">
        <v>441</v>
      </c>
      <c r="G3902" t="s">
        <v>432</v>
      </c>
      <c r="H3902" t="s">
        <v>433</v>
      </c>
      <c r="I3902" t="s">
        <v>434</v>
      </c>
      <c r="J3902" t="s">
        <v>435</v>
      </c>
    </row>
    <row r="3903" spans="1:11">
      <c r="A3903" t="s">
        <v>501</v>
      </c>
      <c r="B3903" s="2">
        <v>151424.14610000001</v>
      </c>
      <c r="C3903" t="s">
        <v>465</v>
      </c>
      <c r="D3903" t="s">
        <v>440</v>
      </c>
      <c r="E3903" t="s">
        <v>431</v>
      </c>
      <c r="F3903" t="s">
        <v>441</v>
      </c>
      <c r="G3903" t="s">
        <v>432</v>
      </c>
      <c r="H3903" t="s">
        <v>433</v>
      </c>
      <c r="I3903" t="s">
        <v>434</v>
      </c>
      <c r="J3903" t="s">
        <v>442</v>
      </c>
      <c r="K3903" t="s">
        <v>443</v>
      </c>
    </row>
    <row r="3904" spans="1:11">
      <c r="A3904" t="s">
        <v>501</v>
      </c>
      <c r="B3904" s="2">
        <v>318555.47399999999</v>
      </c>
      <c r="C3904" t="s">
        <v>465</v>
      </c>
      <c r="D3904" t="s">
        <v>440</v>
      </c>
      <c r="E3904" t="s">
        <v>431</v>
      </c>
      <c r="F3904" t="s">
        <v>441</v>
      </c>
      <c r="G3904" t="s">
        <v>432</v>
      </c>
      <c r="H3904" t="s">
        <v>433</v>
      </c>
      <c r="I3904" t="s">
        <v>434</v>
      </c>
      <c r="J3904" t="s">
        <v>442</v>
      </c>
      <c r="K3904" t="s">
        <v>444</v>
      </c>
    </row>
    <row r="3905" spans="1:11">
      <c r="A3905" t="s">
        <v>501</v>
      </c>
      <c r="B3905" s="2">
        <v>530925.24659999995</v>
      </c>
      <c r="C3905" t="s">
        <v>465</v>
      </c>
      <c r="D3905" t="s">
        <v>440</v>
      </c>
      <c r="E3905" t="s">
        <v>431</v>
      </c>
      <c r="F3905" t="s">
        <v>441</v>
      </c>
      <c r="G3905" t="s">
        <v>432</v>
      </c>
      <c r="H3905" t="s">
        <v>433</v>
      </c>
      <c r="I3905" t="s">
        <v>434</v>
      </c>
      <c r="J3905" t="s">
        <v>442</v>
      </c>
      <c r="K3905" t="s">
        <v>584</v>
      </c>
    </row>
    <row r="3906" spans="1:11">
      <c r="A3906" t="s">
        <v>501</v>
      </c>
      <c r="B3906" s="2">
        <v>16.336500000000001</v>
      </c>
      <c r="C3906" t="s">
        <v>488</v>
      </c>
      <c r="D3906" t="s">
        <v>451</v>
      </c>
      <c r="E3906" t="s">
        <v>431</v>
      </c>
      <c r="F3906" t="s">
        <v>381</v>
      </c>
      <c r="G3906" t="s">
        <v>432</v>
      </c>
      <c r="H3906" t="s">
        <v>433</v>
      </c>
      <c r="I3906" t="s">
        <v>434</v>
      </c>
      <c r="J3906" t="s">
        <v>435</v>
      </c>
    </row>
    <row r="3907" spans="1:11">
      <c r="A3907" t="s">
        <v>501</v>
      </c>
      <c r="B3907" s="2">
        <v>101403.7662</v>
      </c>
      <c r="C3907" t="s">
        <v>488</v>
      </c>
      <c r="D3907" t="s">
        <v>451</v>
      </c>
      <c r="E3907" t="s">
        <v>431</v>
      </c>
      <c r="F3907" t="s">
        <v>381</v>
      </c>
      <c r="G3907" t="s">
        <v>432</v>
      </c>
      <c r="H3907" t="s">
        <v>433</v>
      </c>
      <c r="I3907" t="s">
        <v>434</v>
      </c>
      <c r="J3907" t="s">
        <v>442</v>
      </c>
      <c r="K3907" t="s">
        <v>443</v>
      </c>
    </row>
    <row r="3908" spans="1:11">
      <c r="A3908" t="s">
        <v>501</v>
      </c>
      <c r="B3908" s="2">
        <v>213375.72349999999</v>
      </c>
      <c r="C3908" t="s">
        <v>488</v>
      </c>
      <c r="D3908" t="s">
        <v>451</v>
      </c>
      <c r="E3908" t="s">
        <v>431</v>
      </c>
      <c r="F3908" t="s">
        <v>381</v>
      </c>
      <c r="G3908" t="s">
        <v>432</v>
      </c>
      <c r="H3908" t="s">
        <v>433</v>
      </c>
      <c r="I3908" t="s">
        <v>434</v>
      </c>
      <c r="J3908" t="s">
        <v>442</v>
      </c>
      <c r="K3908" t="s">
        <v>444</v>
      </c>
    </row>
    <row r="3909" spans="1:11">
      <c r="A3909" t="s">
        <v>501</v>
      </c>
      <c r="B3909" s="2">
        <v>0</v>
      </c>
      <c r="C3909" t="s">
        <v>449</v>
      </c>
      <c r="D3909" t="s">
        <v>458</v>
      </c>
      <c r="E3909" t="s">
        <v>431</v>
      </c>
      <c r="F3909" t="s">
        <v>458</v>
      </c>
      <c r="G3909" t="s">
        <v>432</v>
      </c>
      <c r="H3909" t="s">
        <v>433</v>
      </c>
      <c r="I3909" t="s">
        <v>434</v>
      </c>
      <c r="J3909" t="s">
        <v>435</v>
      </c>
    </row>
    <row r="3910" spans="1:11">
      <c r="A3910" t="s">
        <v>501</v>
      </c>
      <c r="B3910" s="2">
        <v>21.553799999999999</v>
      </c>
      <c r="C3910" t="s">
        <v>464</v>
      </c>
      <c r="D3910" t="s">
        <v>440</v>
      </c>
      <c r="E3910" t="s">
        <v>431</v>
      </c>
      <c r="F3910" t="s">
        <v>441</v>
      </c>
      <c r="G3910" t="s">
        <v>432</v>
      </c>
      <c r="H3910" t="s">
        <v>433</v>
      </c>
      <c r="I3910" t="s">
        <v>434</v>
      </c>
      <c r="J3910" t="s">
        <v>435</v>
      </c>
    </row>
    <row r="3911" spans="1:11">
      <c r="A3911" t="s">
        <v>501</v>
      </c>
      <c r="B3911" s="2">
        <v>134003.42379999999</v>
      </c>
      <c r="C3911" t="s">
        <v>464</v>
      </c>
      <c r="D3911" t="s">
        <v>440</v>
      </c>
      <c r="E3911" t="s">
        <v>431</v>
      </c>
      <c r="F3911" t="s">
        <v>441</v>
      </c>
      <c r="G3911" t="s">
        <v>432</v>
      </c>
      <c r="H3911" t="s">
        <v>433</v>
      </c>
      <c r="I3911" t="s">
        <v>434</v>
      </c>
      <c r="J3911" t="s">
        <v>442</v>
      </c>
      <c r="K3911" t="s">
        <v>443</v>
      </c>
    </row>
    <row r="3912" spans="1:11">
      <c r="A3912" t="s">
        <v>501</v>
      </c>
      <c r="B3912" s="2">
        <v>281697.2365</v>
      </c>
      <c r="C3912" t="s">
        <v>464</v>
      </c>
      <c r="D3912" t="s">
        <v>440</v>
      </c>
      <c r="E3912" t="s">
        <v>431</v>
      </c>
      <c r="F3912" t="s">
        <v>441</v>
      </c>
      <c r="G3912" t="s">
        <v>432</v>
      </c>
      <c r="H3912" t="s">
        <v>433</v>
      </c>
      <c r="I3912" t="s">
        <v>434</v>
      </c>
      <c r="J3912" t="s">
        <v>442</v>
      </c>
      <c r="K3912" t="s">
        <v>444</v>
      </c>
    </row>
    <row r="3913" spans="1:11">
      <c r="A3913" t="s">
        <v>501</v>
      </c>
      <c r="B3913" s="2">
        <v>469495.39409999998</v>
      </c>
      <c r="C3913" t="s">
        <v>464</v>
      </c>
      <c r="D3913" t="s">
        <v>440</v>
      </c>
      <c r="E3913" t="s">
        <v>431</v>
      </c>
      <c r="F3913" t="s">
        <v>441</v>
      </c>
      <c r="G3913" t="s">
        <v>432</v>
      </c>
      <c r="H3913" t="s">
        <v>433</v>
      </c>
      <c r="I3913" t="s">
        <v>434</v>
      </c>
      <c r="J3913" t="s">
        <v>442</v>
      </c>
      <c r="K3913" t="s">
        <v>584</v>
      </c>
    </row>
    <row r="3914" spans="1:11">
      <c r="A3914" t="s">
        <v>501</v>
      </c>
      <c r="B3914" s="2">
        <v>0</v>
      </c>
      <c r="C3914" t="s">
        <v>481</v>
      </c>
      <c r="D3914" t="s">
        <v>439</v>
      </c>
      <c r="E3914" t="s">
        <v>431</v>
      </c>
      <c r="F3914" t="s">
        <v>439</v>
      </c>
      <c r="G3914" t="s">
        <v>432</v>
      </c>
      <c r="H3914" t="s">
        <v>433</v>
      </c>
      <c r="I3914" t="s">
        <v>434</v>
      </c>
      <c r="J3914" t="s">
        <v>435</v>
      </c>
    </row>
    <row r="3915" spans="1:11">
      <c r="A3915" t="s">
        <v>501</v>
      </c>
      <c r="B3915" s="2">
        <v>0</v>
      </c>
      <c r="C3915" t="s">
        <v>488</v>
      </c>
      <c r="D3915" t="s">
        <v>439</v>
      </c>
      <c r="E3915" t="s">
        <v>431</v>
      </c>
      <c r="F3915" t="s">
        <v>439</v>
      </c>
      <c r="G3915" t="s">
        <v>432</v>
      </c>
      <c r="H3915" t="s">
        <v>433</v>
      </c>
      <c r="I3915" t="s">
        <v>434</v>
      </c>
      <c r="J3915" t="s">
        <v>435</v>
      </c>
    </row>
    <row r="3916" spans="1:11">
      <c r="A3916" t="s">
        <v>501</v>
      </c>
      <c r="B3916" s="2">
        <v>0</v>
      </c>
      <c r="C3916" t="s">
        <v>456</v>
      </c>
      <c r="D3916" t="s">
        <v>439</v>
      </c>
      <c r="E3916" t="s">
        <v>431</v>
      </c>
      <c r="F3916" t="s">
        <v>439</v>
      </c>
      <c r="G3916" t="s">
        <v>432</v>
      </c>
      <c r="H3916" t="s">
        <v>433</v>
      </c>
      <c r="I3916" t="s">
        <v>434</v>
      </c>
      <c r="J3916" t="s">
        <v>435</v>
      </c>
    </row>
    <row r="3917" spans="1:11">
      <c r="A3917" t="s">
        <v>501</v>
      </c>
      <c r="B3917" s="2">
        <v>0</v>
      </c>
      <c r="C3917" t="s">
        <v>480</v>
      </c>
      <c r="D3917" t="s">
        <v>439</v>
      </c>
      <c r="E3917" t="s">
        <v>431</v>
      </c>
      <c r="F3917" t="s">
        <v>439</v>
      </c>
      <c r="G3917" t="s">
        <v>432</v>
      </c>
      <c r="H3917" t="s">
        <v>433</v>
      </c>
      <c r="I3917" t="s">
        <v>434</v>
      </c>
      <c r="J3917" t="s">
        <v>435</v>
      </c>
    </row>
    <row r="3918" spans="1:11">
      <c r="A3918" t="s">
        <v>501</v>
      </c>
      <c r="B3918" s="2">
        <v>25.010200000000001</v>
      </c>
      <c r="C3918" t="s">
        <v>454</v>
      </c>
      <c r="D3918" t="s">
        <v>440</v>
      </c>
      <c r="E3918" t="s">
        <v>431</v>
      </c>
      <c r="F3918" t="s">
        <v>441</v>
      </c>
      <c r="G3918" t="s">
        <v>432</v>
      </c>
      <c r="H3918" t="s">
        <v>433</v>
      </c>
      <c r="I3918" t="s">
        <v>434</v>
      </c>
      <c r="J3918" t="s">
        <v>435</v>
      </c>
    </row>
    <row r="3919" spans="1:11">
      <c r="A3919" t="s">
        <v>501</v>
      </c>
      <c r="B3919" s="2">
        <v>155491.97029999999</v>
      </c>
      <c r="C3919" t="s">
        <v>454</v>
      </c>
      <c r="D3919" t="s">
        <v>440</v>
      </c>
      <c r="E3919" t="s">
        <v>431</v>
      </c>
      <c r="F3919" t="s">
        <v>441</v>
      </c>
      <c r="G3919" t="s">
        <v>432</v>
      </c>
      <c r="H3919" t="s">
        <v>433</v>
      </c>
      <c r="I3919" t="s">
        <v>434</v>
      </c>
      <c r="J3919" t="s">
        <v>442</v>
      </c>
      <c r="K3919" t="s">
        <v>443</v>
      </c>
    </row>
    <row r="3920" spans="1:11">
      <c r="A3920" t="s">
        <v>501</v>
      </c>
      <c r="B3920" s="2">
        <v>326919.37719999999</v>
      </c>
      <c r="C3920" t="s">
        <v>454</v>
      </c>
      <c r="D3920" t="s">
        <v>440</v>
      </c>
      <c r="E3920" t="s">
        <v>431</v>
      </c>
      <c r="F3920" t="s">
        <v>441</v>
      </c>
      <c r="G3920" t="s">
        <v>432</v>
      </c>
      <c r="H3920" t="s">
        <v>433</v>
      </c>
      <c r="I3920" t="s">
        <v>434</v>
      </c>
      <c r="J3920" t="s">
        <v>442</v>
      </c>
      <c r="K3920" t="s">
        <v>444</v>
      </c>
    </row>
    <row r="3921" spans="1:11">
      <c r="A3921" t="s">
        <v>501</v>
      </c>
      <c r="B3921" s="2">
        <v>544866.7156</v>
      </c>
      <c r="C3921" t="s">
        <v>454</v>
      </c>
      <c r="D3921" t="s">
        <v>440</v>
      </c>
      <c r="E3921" t="s">
        <v>431</v>
      </c>
      <c r="F3921" t="s">
        <v>441</v>
      </c>
      <c r="G3921" t="s">
        <v>432</v>
      </c>
      <c r="H3921" t="s">
        <v>433</v>
      </c>
      <c r="I3921" t="s">
        <v>434</v>
      </c>
      <c r="J3921" t="s">
        <v>442</v>
      </c>
      <c r="K3921" t="s">
        <v>584</v>
      </c>
    </row>
    <row r="3922" spans="1:11">
      <c r="A3922" t="s">
        <v>501</v>
      </c>
      <c r="B3922" s="2">
        <v>16.336500000000001</v>
      </c>
      <c r="C3922" t="s">
        <v>445</v>
      </c>
      <c r="D3922" t="s">
        <v>451</v>
      </c>
      <c r="E3922" t="s">
        <v>431</v>
      </c>
      <c r="F3922" t="s">
        <v>381</v>
      </c>
      <c r="G3922" t="s">
        <v>432</v>
      </c>
      <c r="H3922" t="s">
        <v>433</v>
      </c>
      <c r="I3922" t="s">
        <v>434</v>
      </c>
      <c r="J3922" t="s">
        <v>435</v>
      </c>
    </row>
    <row r="3923" spans="1:11">
      <c r="A3923" t="s">
        <v>501</v>
      </c>
      <c r="B3923" s="2">
        <v>101403.7662</v>
      </c>
      <c r="C3923" t="s">
        <v>445</v>
      </c>
      <c r="D3923" t="s">
        <v>451</v>
      </c>
      <c r="E3923" t="s">
        <v>431</v>
      </c>
      <c r="F3923" t="s">
        <v>381</v>
      </c>
      <c r="G3923" t="s">
        <v>432</v>
      </c>
      <c r="H3923" t="s">
        <v>433</v>
      </c>
      <c r="I3923" t="s">
        <v>434</v>
      </c>
      <c r="J3923" t="s">
        <v>442</v>
      </c>
      <c r="K3923" t="s">
        <v>443</v>
      </c>
    </row>
    <row r="3924" spans="1:11">
      <c r="A3924" t="s">
        <v>501</v>
      </c>
      <c r="B3924" s="2">
        <v>213375.72349999999</v>
      </c>
      <c r="C3924" t="s">
        <v>445</v>
      </c>
      <c r="D3924" t="s">
        <v>451</v>
      </c>
      <c r="E3924" t="s">
        <v>431</v>
      </c>
      <c r="F3924" t="s">
        <v>381</v>
      </c>
      <c r="G3924" t="s">
        <v>432</v>
      </c>
      <c r="H3924" t="s">
        <v>433</v>
      </c>
      <c r="I3924" t="s">
        <v>434</v>
      </c>
      <c r="J3924" t="s">
        <v>442</v>
      </c>
      <c r="K3924" t="s">
        <v>444</v>
      </c>
    </row>
    <row r="3925" spans="1:11">
      <c r="A3925" t="s">
        <v>501</v>
      </c>
      <c r="B3925" s="2">
        <v>0</v>
      </c>
      <c r="C3925" t="s">
        <v>453</v>
      </c>
      <c r="D3925" t="s">
        <v>458</v>
      </c>
      <c r="E3925" t="s">
        <v>431</v>
      </c>
      <c r="F3925" t="s">
        <v>458</v>
      </c>
      <c r="G3925" t="s">
        <v>432</v>
      </c>
      <c r="H3925" t="s">
        <v>433</v>
      </c>
      <c r="I3925" t="s">
        <v>434</v>
      </c>
      <c r="J3925" t="s">
        <v>435</v>
      </c>
    </row>
    <row r="3926" spans="1:11">
      <c r="A3926" t="s">
        <v>501</v>
      </c>
      <c r="B3926" s="2">
        <v>0</v>
      </c>
      <c r="C3926" t="s">
        <v>471</v>
      </c>
      <c r="D3926" t="s">
        <v>458</v>
      </c>
      <c r="E3926" t="s">
        <v>431</v>
      </c>
      <c r="F3926" t="s">
        <v>458</v>
      </c>
      <c r="G3926" t="s">
        <v>432</v>
      </c>
      <c r="H3926" t="s">
        <v>433</v>
      </c>
      <c r="I3926" t="s">
        <v>434</v>
      </c>
      <c r="J3926" t="s">
        <v>435</v>
      </c>
    </row>
    <row r="3927" spans="1:11">
      <c r="A3927" t="s">
        <v>501</v>
      </c>
      <c r="B3927" s="2">
        <v>0</v>
      </c>
      <c r="C3927" t="s">
        <v>455</v>
      </c>
      <c r="D3927" t="s">
        <v>439</v>
      </c>
      <c r="E3927" t="s">
        <v>431</v>
      </c>
      <c r="F3927" t="s">
        <v>439</v>
      </c>
      <c r="G3927" t="s">
        <v>432</v>
      </c>
      <c r="H3927" t="s">
        <v>433</v>
      </c>
      <c r="I3927" t="s">
        <v>434</v>
      </c>
      <c r="J3927" t="s">
        <v>435</v>
      </c>
    </row>
    <row r="3928" spans="1:11">
      <c r="A3928" t="s">
        <v>501</v>
      </c>
      <c r="B3928" s="2">
        <v>0</v>
      </c>
      <c r="C3928" t="s">
        <v>455</v>
      </c>
      <c r="D3928" t="s">
        <v>430</v>
      </c>
      <c r="E3928" t="s">
        <v>431</v>
      </c>
      <c r="F3928" t="s">
        <v>430</v>
      </c>
      <c r="G3928" t="s">
        <v>432</v>
      </c>
      <c r="H3928" t="s">
        <v>433</v>
      </c>
      <c r="I3928" t="s">
        <v>434</v>
      </c>
      <c r="J3928" t="s">
        <v>435</v>
      </c>
    </row>
    <row r="3929" spans="1:11">
      <c r="A3929" t="s">
        <v>501</v>
      </c>
      <c r="B3929" s="2">
        <v>15.0322</v>
      </c>
      <c r="C3929" t="s">
        <v>429</v>
      </c>
      <c r="D3929" t="s">
        <v>451</v>
      </c>
      <c r="E3929" t="s">
        <v>431</v>
      </c>
      <c r="F3929" t="s">
        <v>381</v>
      </c>
      <c r="G3929" t="s">
        <v>432</v>
      </c>
      <c r="H3929" t="s">
        <v>433</v>
      </c>
      <c r="I3929" t="s">
        <v>434</v>
      </c>
      <c r="J3929" t="s">
        <v>435</v>
      </c>
    </row>
    <row r="3930" spans="1:11">
      <c r="A3930" t="s">
        <v>501</v>
      </c>
      <c r="B3930" s="2">
        <v>93405.070500000002</v>
      </c>
      <c r="C3930" t="s">
        <v>429</v>
      </c>
      <c r="D3930" t="s">
        <v>451</v>
      </c>
      <c r="E3930" t="s">
        <v>431</v>
      </c>
      <c r="F3930" t="s">
        <v>381</v>
      </c>
      <c r="G3930" t="s">
        <v>432</v>
      </c>
      <c r="H3930" t="s">
        <v>433</v>
      </c>
      <c r="I3930" t="s">
        <v>434</v>
      </c>
      <c r="J3930" t="s">
        <v>442</v>
      </c>
      <c r="K3930" t="s">
        <v>443</v>
      </c>
    </row>
    <row r="3931" spans="1:11">
      <c r="A3931" t="s">
        <v>501</v>
      </c>
      <c r="B3931" s="2">
        <v>196237.0588</v>
      </c>
      <c r="C3931" t="s">
        <v>429</v>
      </c>
      <c r="D3931" t="s">
        <v>451</v>
      </c>
      <c r="E3931" t="s">
        <v>431</v>
      </c>
      <c r="F3931" t="s">
        <v>381</v>
      </c>
      <c r="G3931" t="s">
        <v>432</v>
      </c>
      <c r="H3931" t="s">
        <v>433</v>
      </c>
      <c r="I3931" t="s">
        <v>434</v>
      </c>
      <c r="J3931" t="s">
        <v>442</v>
      </c>
      <c r="K3931" t="s">
        <v>444</v>
      </c>
    </row>
    <row r="3932" spans="1:11">
      <c r="A3932" t="s">
        <v>501</v>
      </c>
      <c r="B3932" s="2">
        <v>0</v>
      </c>
      <c r="C3932" t="s">
        <v>463</v>
      </c>
      <c r="D3932" t="s">
        <v>430</v>
      </c>
      <c r="E3932" t="s">
        <v>431</v>
      </c>
      <c r="F3932" t="s">
        <v>430</v>
      </c>
      <c r="G3932" t="s">
        <v>432</v>
      </c>
      <c r="H3932" t="s">
        <v>433</v>
      </c>
      <c r="I3932" t="s">
        <v>434</v>
      </c>
      <c r="J3932" t="s">
        <v>435</v>
      </c>
    </row>
    <row r="3933" spans="1:11">
      <c r="A3933" t="s">
        <v>501</v>
      </c>
      <c r="B3933" s="2">
        <v>17.037600000000001</v>
      </c>
      <c r="C3933" t="s">
        <v>485</v>
      </c>
      <c r="D3933" t="s">
        <v>451</v>
      </c>
      <c r="E3933" t="s">
        <v>431</v>
      </c>
      <c r="F3933" t="s">
        <v>381</v>
      </c>
      <c r="G3933" t="s">
        <v>432</v>
      </c>
      <c r="H3933" t="s">
        <v>433</v>
      </c>
      <c r="I3933" t="s">
        <v>434</v>
      </c>
      <c r="J3933" t="s">
        <v>435</v>
      </c>
    </row>
    <row r="3934" spans="1:11">
      <c r="A3934" t="s">
        <v>501</v>
      </c>
      <c r="B3934" s="2">
        <v>105688.43240000001</v>
      </c>
      <c r="C3934" t="s">
        <v>485</v>
      </c>
      <c r="D3934" t="s">
        <v>451</v>
      </c>
      <c r="E3934" t="s">
        <v>431</v>
      </c>
      <c r="F3934" t="s">
        <v>381</v>
      </c>
      <c r="G3934" t="s">
        <v>432</v>
      </c>
      <c r="H3934" t="s">
        <v>433</v>
      </c>
      <c r="I3934" t="s">
        <v>434</v>
      </c>
      <c r="J3934" t="s">
        <v>442</v>
      </c>
      <c r="K3934" t="s">
        <v>443</v>
      </c>
    </row>
    <row r="3935" spans="1:11">
      <c r="A3935" t="s">
        <v>501</v>
      </c>
      <c r="B3935" s="2">
        <v>222289.06820000001</v>
      </c>
      <c r="C3935" t="s">
        <v>485</v>
      </c>
      <c r="D3935" t="s">
        <v>451</v>
      </c>
      <c r="E3935" t="s">
        <v>431</v>
      </c>
      <c r="F3935" t="s">
        <v>381</v>
      </c>
      <c r="G3935" t="s">
        <v>432</v>
      </c>
      <c r="H3935" t="s">
        <v>433</v>
      </c>
      <c r="I3935" t="s">
        <v>434</v>
      </c>
      <c r="J3935" t="s">
        <v>442</v>
      </c>
      <c r="K3935" t="s">
        <v>444</v>
      </c>
    </row>
    <row r="3936" spans="1:11">
      <c r="A3936" t="s">
        <v>502</v>
      </c>
      <c r="B3936" s="2">
        <v>0</v>
      </c>
      <c r="C3936" t="s">
        <v>429</v>
      </c>
      <c r="D3936" t="s">
        <v>430</v>
      </c>
      <c r="E3936" t="s">
        <v>431</v>
      </c>
      <c r="F3936" t="s">
        <v>430</v>
      </c>
      <c r="G3936" t="s">
        <v>432</v>
      </c>
      <c r="H3936" t="s">
        <v>433</v>
      </c>
      <c r="I3936" t="s">
        <v>434</v>
      </c>
      <c r="J3936" t="s">
        <v>435</v>
      </c>
    </row>
    <row r="3937" spans="1:11">
      <c r="A3937" t="s">
        <v>502</v>
      </c>
      <c r="B3937" s="2">
        <v>0</v>
      </c>
      <c r="C3937" t="s">
        <v>436</v>
      </c>
      <c r="D3937" t="s">
        <v>437</v>
      </c>
      <c r="E3937" t="s">
        <v>431</v>
      </c>
      <c r="F3937" t="s">
        <v>437</v>
      </c>
      <c r="G3937" t="s">
        <v>432</v>
      </c>
      <c r="H3937" t="s">
        <v>433</v>
      </c>
      <c r="I3937" t="s">
        <v>434</v>
      </c>
      <c r="J3937" t="s">
        <v>435</v>
      </c>
    </row>
    <row r="3938" spans="1:11">
      <c r="A3938" t="s">
        <v>502</v>
      </c>
      <c r="B3938" s="2">
        <v>0</v>
      </c>
      <c r="C3938" t="s">
        <v>438</v>
      </c>
      <c r="D3938" t="s">
        <v>439</v>
      </c>
      <c r="E3938" t="s">
        <v>431</v>
      </c>
      <c r="F3938" t="s">
        <v>439</v>
      </c>
      <c r="G3938" t="s">
        <v>432</v>
      </c>
      <c r="H3938" t="s">
        <v>433</v>
      </c>
      <c r="I3938" t="s">
        <v>434</v>
      </c>
      <c r="J3938" t="s">
        <v>435</v>
      </c>
    </row>
    <row r="3939" spans="1:11">
      <c r="A3939" t="s">
        <v>502</v>
      </c>
      <c r="B3939" s="2">
        <v>1410.52</v>
      </c>
      <c r="C3939" t="s">
        <v>50</v>
      </c>
      <c r="D3939" t="s">
        <v>440</v>
      </c>
      <c r="E3939" t="s">
        <v>431</v>
      </c>
      <c r="F3939" t="s">
        <v>441</v>
      </c>
      <c r="G3939" t="s">
        <v>432</v>
      </c>
      <c r="H3939" t="s">
        <v>433</v>
      </c>
      <c r="I3939" t="s">
        <v>434</v>
      </c>
      <c r="J3939" t="s">
        <v>435</v>
      </c>
    </row>
    <row r="3940" spans="1:11">
      <c r="A3940" t="s">
        <v>502</v>
      </c>
      <c r="B3940" s="2">
        <v>8769389</v>
      </c>
      <c r="C3940" t="s">
        <v>50</v>
      </c>
      <c r="D3940" t="s">
        <v>440</v>
      </c>
      <c r="E3940" t="s">
        <v>431</v>
      </c>
      <c r="F3940" t="s">
        <v>441</v>
      </c>
      <c r="G3940" t="s">
        <v>432</v>
      </c>
      <c r="H3940" t="s">
        <v>433</v>
      </c>
      <c r="I3940" t="s">
        <v>434</v>
      </c>
      <c r="J3940" t="s">
        <v>442</v>
      </c>
      <c r="K3940" t="s">
        <v>443</v>
      </c>
    </row>
    <row r="3941" spans="1:11">
      <c r="A3941" t="s">
        <v>502</v>
      </c>
      <c r="B3941" s="2">
        <v>18440132.5</v>
      </c>
      <c r="C3941" t="s">
        <v>50</v>
      </c>
      <c r="D3941" t="s">
        <v>440</v>
      </c>
      <c r="E3941" t="s">
        <v>431</v>
      </c>
      <c r="F3941" t="s">
        <v>441</v>
      </c>
      <c r="G3941" t="s">
        <v>432</v>
      </c>
      <c r="H3941" t="s">
        <v>433</v>
      </c>
      <c r="I3941" t="s">
        <v>434</v>
      </c>
      <c r="J3941" t="s">
        <v>442</v>
      </c>
      <c r="K3941" t="s">
        <v>444</v>
      </c>
    </row>
    <row r="3942" spans="1:11">
      <c r="A3942" t="s">
        <v>502</v>
      </c>
      <c r="B3942" s="2">
        <v>30733584</v>
      </c>
      <c r="C3942" t="s">
        <v>50</v>
      </c>
      <c r="D3942" t="s">
        <v>440</v>
      </c>
      <c r="E3942" t="s">
        <v>431</v>
      </c>
      <c r="F3942" t="s">
        <v>441</v>
      </c>
      <c r="G3942" t="s">
        <v>432</v>
      </c>
      <c r="H3942" t="s">
        <v>433</v>
      </c>
      <c r="I3942" t="s">
        <v>434</v>
      </c>
      <c r="J3942" t="s">
        <v>442</v>
      </c>
      <c r="K3942" t="s">
        <v>584</v>
      </c>
    </row>
    <row r="3943" spans="1:11">
      <c r="A3943" t="s">
        <v>502</v>
      </c>
      <c r="B3943" s="2">
        <v>0</v>
      </c>
      <c r="C3943" t="s">
        <v>445</v>
      </c>
      <c r="D3943" t="s">
        <v>439</v>
      </c>
      <c r="E3943" t="s">
        <v>431</v>
      </c>
      <c r="F3943" t="s">
        <v>439</v>
      </c>
      <c r="G3943" t="s">
        <v>432</v>
      </c>
      <c r="H3943" t="s">
        <v>433</v>
      </c>
      <c r="I3943" t="s">
        <v>434</v>
      </c>
      <c r="J3943" t="s">
        <v>435</v>
      </c>
    </row>
    <row r="3944" spans="1:11">
      <c r="A3944" t="s">
        <v>502</v>
      </c>
      <c r="B3944" s="2">
        <v>1079.7011</v>
      </c>
      <c r="C3944" t="s">
        <v>446</v>
      </c>
      <c r="D3944" t="s">
        <v>447</v>
      </c>
      <c r="E3944" t="s">
        <v>431</v>
      </c>
      <c r="F3944" t="s">
        <v>12</v>
      </c>
      <c r="G3944" t="s">
        <v>432</v>
      </c>
      <c r="H3944" t="s">
        <v>433</v>
      </c>
      <c r="I3944" t="s">
        <v>434</v>
      </c>
      <c r="J3944" t="s">
        <v>435</v>
      </c>
    </row>
    <row r="3945" spans="1:11">
      <c r="A3945" t="s">
        <v>502</v>
      </c>
      <c r="B3945" s="2">
        <v>6697911.5</v>
      </c>
      <c r="C3945" t="s">
        <v>446</v>
      </c>
      <c r="D3945" t="s">
        <v>447</v>
      </c>
      <c r="E3945" t="s">
        <v>431</v>
      </c>
      <c r="F3945" t="s">
        <v>12</v>
      </c>
      <c r="G3945" t="s">
        <v>432</v>
      </c>
      <c r="H3945" t="s">
        <v>433</v>
      </c>
      <c r="I3945" t="s">
        <v>434</v>
      </c>
      <c r="J3945" t="s">
        <v>442</v>
      </c>
      <c r="K3945" t="s">
        <v>443</v>
      </c>
    </row>
    <row r="3946" spans="1:11">
      <c r="A3946" t="s">
        <v>502</v>
      </c>
      <c r="B3946" s="2">
        <v>14086494.5</v>
      </c>
      <c r="C3946" t="s">
        <v>446</v>
      </c>
      <c r="D3946" t="s">
        <v>447</v>
      </c>
      <c r="E3946" t="s">
        <v>431</v>
      </c>
      <c r="F3946" t="s">
        <v>12</v>
      </c>
      <c r="G3946" t="s">
        <v>432</v>
      </c>
      <c r="H3946" t="s">
        <v>433</v>
      </c>
      <c r="I3946" t="s">
        <v>434</v>
      </c>
      <c r="J3946" t="s">
        <v>442</v>
      </c>
      <c r="K3946" t="s">
        <v>444</v>
      </c>
    </row>
    <row r="3947" spans="1:11">
      <c r="A3947" t="s">
        <v>502</v>
      </c>
      <c r="B3947" s="2">
        <v>23477461</v>
      </c>
      <c r="C3947" t="s">
        <v>446</v>
      </c>
      <c r="D3947" t="s">
        <v>447</v>
      </c>
      <c r="E3947" t="s">
        <v>431</v>
      </c>
      <c r="F3947" t="s">
        <v>12</v>
      </c>
      <c r="G3947" t="s">
        <v>432</v>
      </c>
      <c r="H3947" t="s">
        <v>433</v>
      </c>
      <c r="I3947" t="s">
        <v>434</v>
      </c>
      <c r="J3947" t="s">
        <v>442</v>
      </c>
      <c r="K3947" t="s">
        <v>584</v>
      </c>
    </row>
    <row r="3948" spans="1:11">
      <c r="A3948" t="s">
        <v>502</v>
      </c>
      <c r="B3948" s="2">
        <v>0</v>
      </c>
      <c r="C3948" t="s">
        <v>448</v>
      </c>
      <c r="D3948" t="s">
        <v>439</v>
      </c>
      <c r="E3948" t="s">
        <v>431</v>
      </c>
      <c r="F3948" t="s">
        <v>439</v>
      </c>
      <c r="G3948" t="s">
        <v>432</v>
      </c>
      <c r="H3948" t="s">
        <v>433</v>
      </c>
      <c r="I3948" t="s">
        <v>434</v>
      </c>
      <c r="J3948" t="s">
        <v>435</v>
      </c>
    </row>
    <row r="3949" spans="1:11">
      <c r="A3949" t="s">
        <v>502</v>
      </c>
      <c r="B3949" s="2">
        <v>1183.19</v>
      </c>
      <c r="C3949" t="s">
        <v>449</v>
      </c>
      <c r="D3949" t="s">
        <v>440</v>
      </c>
      <c r="E3949" t="s">
        <v>431</v>
      </c>
      <c r="F3949" t="s">
        <v>441</v>
      </c>
      <c r="G3949" t="s">
        <v>432</v>
      </c>
      <c r="H3949" t="s">
        <v>433</v>
      </c>
      <c r="I3949" t="s">
        <v>434</v>
      </c>
      <c r="J3949" t="s">
        <v>435</v>
      </c>
    </row>
    <row r="3950" spans="1:11">
      <c r="A3950" t="s">
        <v>502</v>
      </c>
      <c r="B3950" s="2">
        <v>7356094.5</v>
      </c>
      <c r="C3950" t="s">
        <v>449</v>
      </c>
      <c r="D3950" t="s">
        <v>440</v>
      </c>
      <c r="E3950" t="s">
        <v>431</v>
      </c>
      <c r="F3950" t="s">
        <v>441</v>
      </c>
      <c r="G3950" t="s">
        <v>432</v>
      </c>
      <c r="H3950" t="s">
        <v>433</v>
      </c>
      <c r="I3950" t="s">
        <v>434</v>
      </c>
      <c r="J3950" t="s">
        <v>442</v>
      </c>
      <c r="K3950" t="s">
        <v>443</v>
      </c>
    </row>
    <row r="3951" spans="1:11">
      <c r="A3951" t="s">
        <v>502</v>
      </c>
      <c r="B3951" s="2">
        <v>15463720.5</v>
      </c>
      <c r="C3951" t="s">
        <v>449</v>
      </c>
      <c r="D3951" t="s">
        <v>440</v>
      </c>
      <c r="E3951" t="s">
        <v>431</v>
      </c>
      <c r="F3951" t="s">
        <v>441</v>
      </c>
      <c r="G3951" t="s">
        <v>432</v>
      </c>
      <c r="H3951" t="s">
        <v>433</v>
      </c>
      <c r="I3951" t="s">
        <v>434</v>
      </c>
      <c r="J3951" t="s">
        <v>442</v>
      </c>
      <c r="K3951" t="s">
        <v>444</v>
      </c>
    </row>
    <row r="3952" spans="1:11">
      <c r="A3952" t="s">
        <v>502</v>
      </c>
      <c r="B3952" s="2">
        <v>25772867.5</v>
      </c>
      <c r="C3952" t="s">
        <v>449</v>
      </c>
      <c r="D3952" t="s">
        <v>440</v>
      </c>
      <c r="E3952" t="s">
        <v>431</v>
      </c>
      <c r="F3952" t="s">
        <v>441</v>
      </c>
      <c r="G3952" t="s">
        <v>432</v>
      </c>
      <c r="H3952" t="s">
        <v>433</v>
      </c>
      <c r="I3952" t="s">
        <v>434</v>
      </c>
      <c r="J3952" t="s">
        <v>442</v>
      </c>
      <c r="K3952" t="s">
        <v>584</v>
      </c>
    </row>
    <row r="3953" spans="1:11">
      <c r="A3953" t="s">
        <v>502</v>
      </c>
      <c r="B3953" s="2">
        <v>988.08</v>
      </c>
      <c r="C3953" t="s">
        <v>450</v>
      </c>
      <c r="D3953" t="s">
        <v>451</v>
      </c>
      <c r="E3953" t="s">
        <v>431</v>
      </c>
      <c r="F3953" t="s">
        <v>381</v>
      </c>
      <c r="G3953" t="s">
        <v>432</v>
      </c>
      <c r="H3953" t="s">
        <v>433</v>
      </c>
      <c r="I3953" t="s">
        <v>434</v>
      </c>
      <c r="J3953" t="s">
        <v>435</v>
      </c>
    </row>
    <row r="3954" spans="1:11">
      <c r="A3954" t="s">
        <v>502</v>
      </c>
      <c r="B3954" s="2">
        <v>6228394.5</v>
      </c>
      <c r="C3954" t="s">
        <v>450</v>
      </c>
      <c r="D3954" t="s">
        <v>451</v>
      </c>
      <c r="E3954" t="s">
        <v>431</v>
      </c>
      <c r="F3954" t="s">
        <v>381</v>
      </c>
      <c r="G3954" t="s">
        <v>432</v>
      </c>
      <c r="H3954" t="s">
        <v>433</v>
      </c>
      <c r="I3954" t="s">
        <v>434</v>
      </c>
      <c r="J3954" t="s">
        <v>442</v>
      </c>
      <c r="K3954" t="s">
        <v>443</v>
      </c>
    </row>
    <row r="3955" spans="1:11">
      <c r="A3955" t="s">
        <v>502</v>
      </c>
      <c r="B3955" s="2">
        <v>12959868.5</v>
      </c>
      <c r="C3955" t="s">
        <v>450</v>
      </c>
      <c r="D3955" t="s">
        <v>451</v>
      </c>
      <c r="E3955" t="s">
        <v>431</v>
      </c>
      <c r="F3955" t="s">
        <v>381</v>
      </c>
      <c r="G3955" t="s">
        <v>432</v>
      </c>
      <c r="H3955" t="s">
        <v>433</v>
      </c>
      <c r="I3955" t="s">
        <v>434</v>
      </c>
      <c r="J3955" t="s">
        <v>442</v>
      </c>
      <c r="K3955" t="s">
        <v>444</v>
      </c>
    </row>
    <row r="3956" spans="1:11">
      <c r="A3956" t="s">
        <v>502</v>
      </c>
      <c r="B3956" s="2">
        <v>0</v>
      </c>
      <c r="C3956" t="s">
        <v>450</v>
      </c>
      <c r="D3956" t="s">
        <v>439</v>
      </c>
      <c r="E3956" t="s">
        <v>431</v>
      </c>
      <c r="F3956" t="s">
        <v>439</v>
      </c>
      <c r="G3956" t="s">
        <v>432</v>
      </c>
      <c r="H3956" t="s">
        <v>433</v>
      </c>
      <c r="I3956" t="s">
        <v>434</v>
      </c>
      <c r="J3956" t="s">
        <v>435</v>
      </c>
    </row>
    <row r="3957" spans="1:11">
      <c r="A3957" t="s">
        <v>502</v>
      </c>
      <c r="B3957" s="2">
        <v>823.4</v>
      </c>
      <c r="C3957" t="s">
        <v>452</v>
      </c>
      <c r="D3957" t="s">
        <v>447</v>
      </c>
      <c r="E3957" t="s">
        <v>431</v>
      </c>
      <c r="F3957" t="s">
        <v>12</v>
      </c>
      <c r="G3957" t="s">
        <v>432</v>
      </c>
      <c r="H3957" t="s">
        <v>433</v>
      </c>
      <c r="I3957" t="s">
        <v>434</v>
      </c>
      <c r="J3957" t="s">
        <v>435</v>
      </c>
    </row>
    <row r="3958" spans="1:11">
      <c r="A3958" t="s">
        <v>502</v>
      </c>
      <c r="B3958" s="2">
        <v>5105527.5</v>
      </c>
      <c r="C3958" t="s">
        <v>452</v>
      </c>
      <c r="D3958" t="s">
        <v>447</v>
      </c>
      <c r="E3958" t="s">
        <v>431</v>
      </c>
      <c r="F3958" t="s">
        <v>12</v>
      </c>
      <c r="G3958" t="s">
        <v>432</v>
      </c>
      <c r="H3958" t="s">
        <v>433</v>
      </c>
      <c r="I3958" t="s">
        <v>434</v>
      </c>
      <c r="J3958" t="s">
        <v>442</v>
      </c>
      <c r="K3958" t="s">
        <v>443</v>
      </c>
    </row>
    <row r="3959" spans="1:11">
      <c r="A3959" t="s">
        <v>502</v>
      </c>
      <c r="B3959" s="2">
        <v>10737136</v>
      </c>
      <c r="C3959" t="s">
        <v>452</v>
      </c>
      <c r="D3959" t="s">
        <v>447</v>
      </c>
      <c r="E3959" t="s">
        <v>431</v>
      </c>
      <c r="F3959" t="s">
        <v>12</v>
      </c>
      <c r="G3959" t="s">
        <v>432</v>
      </c>
      <c r="H3959" t="s">
        <v>433</v>
      </c>
      <c r="I3959" t="s">
        <v>434</v>
      </c>
      <c r="J3959" t="s">
        <v>442</v>
      </c>
      <c r="K3959" t="s">
        <v>444</v>
      </c>
    </row>
    <row r="3960" spans="1:11">
      <c r="A3960" t="s">
        <v>502</v>
      </c>
      <c r="B3960" s="2">
        <v>17895256.5</v>
      </c>
      <c r="C3960" t="s">
        <v>452</v>
      </c>
      <c r="D3960" t="s">
        <v>447</v>
      </c>
      <c r="E3960" t="s">
        <v>431</v>
      </c>
      <c r="F3960" t="s">
        <v>12</v>
      </c>
      <c r="G3960" t="s">
        <v>432</v>
      </c>
      <c r="H3960" t="s">
        <v>433</v>
      </c>
      <c r="I3960" t="s">
        <v>434</v>
      </c>
      <c r="J3960" t="s">
        <v>442</v>
      </c>
      <c r="K3960" t="s">
        <v>584</v>
      </c>
    </row>
    <row r="3961" spans="1:11">
      <c r="A3961" t="s">
        <v>502</v>
      </c>
      <c r="B3961" s="2">
        <v>0</v>
      </c>
      <c r="C3961" t="s">
        <v>477</v>
      </c>
      <c r="D3961" t="s">
        <v>430</v>
      </c>
      <c r="E3961" t="s">
        <v>431</v>
      </c>
      <c r="F3961" t="s">
        <v>430</v>
      </c>
      <c r="G3961" t="s">
        <v>432</v>
      </c>
      <c r="H3961" t="s">
        <v>433</v>
      </c>
      <c r="I3961" t="s">
        <v>434</v>
      </c>
      <c r="J3961" t="s">
        <v>435</v>
      </c>
    </row>
    <row r="3962" spans="1:11">
      <c r="A3962" t="s">
        <v>502</v>
      </c>
      <c r="B3962" s="2">
        <v>0</v>
      </c>
      <c r="C3962" t="s">
        <v>453</v>
      </c>
      <c r="D3962" t="s">
        <v>430</v>
      </c>
      <c r="E3962" t="s">
        <v>431</v>
      </c>
      <c r="F3962" t="s">
        <v>430</v>
      </c>
      <c r="G3962" t="s">
        <v>432</v>
      </c>
      <c r="H3962" t="s">
        <v>433</v>
      </c>
      <c r="I3962" t="s">
        <v>434</v>
      </c>
      <c r="J3962" t="s">
        <v>435</v>
      </c>
    </row>
    <row r="3963" spans="1:11">
      <c r="A3963" t="s">
        <v>502</v>
      </c>
      <c r="B3963" s="2">
        <v>1419.47</v>
      </c>
      <c r="C3963" t="s">
        <v>445</v>
      </c>
      <c r="D3963" t="s">
        <v>440</v>
      </c>
      <c r="E3963" t="s">
        <v>431</v>
      </c>
      <c r="F3963" t="s">
        <v>441</v>
      </c>
      <c r="G3963" t="s">
        <v>432</v>
      </c>
      <c r="H3963" t="s">
        <v>433</v>
      </c>
      <c r="I3963" t="s">
        <v>434</v>
      </c>
      <c r="J3963" t="s">
        <v>435</v>
      </c>
    </row>
    <row r="3964" spans="1:11">
      <c r="A3964" t="s">
        <v>502</v>
      </c>
      <c r="B3964" s="2">
        <v>8827295.5</v>
      </c>
      <c r="C3964" t="s">
        <v>445</v>
      </c>
      <c r="D3964" t="s">
        <v>440</v>
      </c>
      <c r="E3964" t="s">
        <v>431</v>
      </c>
      <c r="F3964" t="s">
        <v>441</v>
      </c>
      <c r="G3964" t="s">
        <v>432</v>
      </c>
      <c r="H3964" t="s">
        <v>433</v>
      </c>
      <c r="I3964" t="s">
        <v>434</v>
      </c>
      <c r="J3964" t="s">
        <v>442</v>
      </c>
      <c r="K3964" t="s">
        <v>443</v>
      </c>
    </row>
    <row r="3965" spans="1:11">
      <c r="A3965" t="s">
        <v>502</v>
      </c>
      <c r="B3965" s="2">
        <v>18556482.5</v>
      </c>
      <c r="C3965" t="s">
        <v>445</v>
      </c>
      <c r="D3965" t="s">
        <v>440</v>
      </c>
      <c r="E3965" t="s">
        <v>431</v>
      </c>
      <c r="F3965" t="s">
        <v>441</v>
      </c>
      <c r="G3965" t="s">
        <v>432</v>
      </c>
      <c r="H3965" t="s">
        <v>433</v>
      </c>
      <c r="I3965" t="s">
        <v>434</v>
      </c>
      <c r="J3965" t="s">
        <v>442</v>
      </c>
      <c r="K3965" t="s">
        <v>444</v>
      </c>
    </row>
    <row r="3966" spans="1:11">
      <c r="A3966" t="s">
        <v>502</v>
      </c>
      <c r="B3966" s="2">
        <v>30927441</v>
      </c>
      <c r="C3966" t="s">
        <v>445</v>
      </c>
      <c r="D3966" t="s">
        <v>440</v>
      </c>
      <c r="E3966" t="s">
        <v>431</v>
      </c>
      <c r="F3966" t="s">
        <v>441</v>
      </c>
      <c r="G3966" t="s">
        <v>432</v>
      </c>
      <c r="H3966" t="s">
        <v>433</v>
      </c>
      <c r="I3966" t="s">
        <v>434</v>
      </c>
      <c r="J3966" t="s">
        <v>442</v>
      </c>
      <c r="K3966" t="s">
        <v>584</v>
      </c>
    </row>
    <row r="3967" spans="1:11">
      <c r="A3967" t="s">
        <v>502</v>
      </c>
      <c r="B3967" s="2">
        <v>0</v>
      </c>
      <c r="C3967" t="s">
        <v>454</v>
      </c>
      <c r="D3967" t="s">
        <v>430</v>
      </c>
      <c r="E3967" t="s">
        <v>431</v>
      </c>
      <c r="F3967" t="s">
        <v>430</v>
      </c>
      <c r="G3967" t="s">
        <v>432</v>
      </c>
      <c r="H3967" t="s">
        <v>433</v>
      </c>
      <c r="I3967" t="s">
        <v>434</v>
      </c>
      <c r="J3967" t="s">
        <v>435</v>
      </c>
    </row>
    <row r="3968" spans="1:11">
      <c r="A3968" t="s">
        <v>502</v>
      </c>
      <c r="B3968" s="2">
        <v>1390.83</v>
      </c>
      <c r="C3968" t="s">
        <v>455</v>
      </c>
      <c r="D3968" t="s">
        <v>451</v>
      </c>
      <c r="E3968" t="s">
        <v>431</v>
      </c>
      <c r="F3968" t="s">
        <v>381</v>
      </c>
      <c r="G3968" t="s">
        <v>432</v>
      </c>
      <c r="H3968" t="s">
        <v>433</v>
      </c>
      <c r="I3968" t="s">
        <v>434</v>
      </c>
      <c r="J3968" t="s">
        <v>435</v>
      </c>
    </row>
    <row r="3969" spans="1:11">
      <c r="A3969" t="s">
        <v>502</v>
      </c>
      <c r="B3969" s="2">
        <v>8628337</v>
      </c>
      <c r="C3969" t="s">
        <v>455</v>
      </c>
      <c r="D3969" t="s">
        <v>451</v>
      </c>
      <c r="E3969" t="s">
        <v>431</v>
      </c>
      <c r="F3969" t="s">
        <v>381</v>
      </c>
      <c r="G3969" t="s">
        <v>432</v>
      </c>
      <c r="H3969" t="s">
        <v>433</v>
      </c>
      <c r="I3969" t="s">
        <v>434</v>
      </c>
      <c r="J3969" t="s">
        <v>442</v>
      </c>
      <c r="K3969" t="s">
        <v>443</v>
      </c>
    </row>
    <row r="3970" spans="1:11">
      <c r="A3970" t="s">
        <v>502</v>
      </c>
      <c r="B3970" s="2">
        <v>18145767</v>
      </c>
      <c r="C3970" t="s">
        <v>455</v>
      </c>
      <c r="D3970" t="s">
        <v>451</v>
      </c>
      <c r="E3970" t="s">
        <v>431</v>
      </c>
      <c r="F3970" t="s">
        <v>381</v>
      </c>
      <c r="G3970" t="s">
        <v>432</v>
      </c>
      <c r="H3970" t="s">
        <v>433</v>
      </c>
      <c r="I3970" t="s">
        <v>434</v>
      </c>
      <c r="J3970" t="s">
        <v>442</v>
      </c>
      <c r="K3970" t="s">
        <v>444</v>
      </c>
    </row>
    <row r="3971" spans="1:11">
      <c r="A3971" t="s">
        <v>502</v>
      </c>
      <c r="B3971" s="2">
        <v>1194.825</v>
      </c>
      <c r="C3971" t="s">
        <v>456</v>
      </c>
      <c r="D3971" t="s">
        <v>451</v>
      </c>
      <c r="E3971" t="s">
        <v>431</v>
      </c>
      <c r="F3971" t="s">
        <v>381</v>
      </c>
      <c r="G3971" t="s">
        <v>432</v>
      </c>
      <c r="H3971" t="s">
        <v>433</v>
      </c>
      <c r="I3971" t="s">
        <v>434</v>
      </c>
      <c r="J3971" t="s">
        <v>435</v>
      </c>
    </row>
    <row r="3972" spans="1:11">
      <c r="A3972" t="s">
        <v>502</v>
      </c>
      <c r="B3972" s="2">
        <v>7424651.5</v>
      </c>
      <c r="C3972" t="s">
        <v>456</v>
      </c>
      <c r="D3972" t="s">
        <v>451</v>
      </c>
      <c r="E3972" t="s">
        <v>431</v>
      </c>
      <c r="F3972" t="s">
        <v>381</v>
      </c>
      <c r="G3972" t="s">
        <v>432</v>
      </c>
      <c r="H3972" t="s">
        <v>433</v>
      </c>
      <c r="I3972" t="s">
        <v>434</v>
      </c>
      <c r="J3972" t="s">
        <v>442</v>
      </c>
      <c r="K3972" t="s">
        <v>443</v>
      </c>
    </row>
    <row r="3973" spans="1:11">
      <c r="A3973" t="s">
        <v>502</v>
      </c>
      <c r="B3973" s="2">
        <v>15523596</v>
      </c>
      <c r="C3973" t="s">
        <v>456</v>
      </c>
      <c r="D3973" t="s">
        <v>451</v>
      </c>
      <c r="E3973" t="s">
        <v>431</v>
      </c>
      <c r="F3973" t="s">
        <v>381</v>
      </c>
      <c r="G3973" t="s">
        <v>432</v>
      </c>
      <c r="H3973" t="s">
        <v>433</v>
      </c>
      <c r="I3973" t="s">
        <v>434</v>
      </c>
      <c r="J3973" t="s">
        <v>442</v>
      </c>
      <c r="K3973" t="s">
        <v>444</v>
      </c>
    </row>
    <row r="3974" spans="1:11">
      <c r="A3974" t="s">
        <v>502</v>
      </c>
      <c r="B3974" s="2">
        <v>0</v>
      </c>
      <c r="C3974" t="s">
        <v>457</v>
      </c>
      <c r="D3974" t="s">
        <v>439</v>
      </c>
      <c r="E3974" t="s">
        <v>431</v>
      </c>
      <c r="F3974" t="s">
        <v>439</v>
      </c>
      <c r="G3974" t="s">
        <v>432</v>
      </c>
      <c r="H3974" t="s">
        <v>433</v>
      </c>
      <c r="I3974" t="s">
        <v>434</v>
      </c>
      <c r="J3974" t="s">
        <v>435</v>
      </c>
    </row>
    <row r="3975" spans="1:11">
      <c r="A3975" t="s">
        <v>502</v>
      </c>
      <c r="B3975" s="2">
        <v>0</v>
      </c>
      <c r="C3975" t="s">
        <v>452</v>
      </c>
      <c r="D3975" t="s">
        <v>458</v>
      </c>
      <c r="E3975" t="s">
        <v>431</v>
      </c>
      <c r="F3975" t="s">
        <v>458</v>
      </c>
      <c r="G3975" t="s">
        <v>432</v>
      </c>
      <c r="H3975" t="s">
        <v>433</v>
      </c>
      <c r="I3975" t="s">
        <v>434</v>
      </c>
      <c r="J3975" t="s">
        <v>435</v>
      </c>
    </row>
    <row r="3976" spans="1:11">
      <c r="A3976" t="s">
        <v>502</v>
      </c>
      <c r="B3976" s="2">
        <v>1691.55</v>
      </c>
      <c r="C3976" t="s">
        <v>448</v>
      </c>
      <c r="D3976" t="s">
        <v>440</v>
      </c>
      <c r="E3976" t="s">
        <v>431</v>
      </c>
      <c r="F3976" t="s">
        <v>441</v>
      </c>
      <c r="G3976" t="s">
        <v>432</v>
      </c>
      <c r="H3976" t="s">
        <v>433</v>
      </c>
      <c r="I3976" t="s">
        <v>434</v>
      </c>
      <c r="J3976" t="s">
        <v>435</v>
      </c>
    </row>
    <row r="3977" spans="1:11">
      <c r="A3977" t="s">
        <v>502</v>
      </c>
      <c r="B3977" s="2">
        <v>10519203.5</v>
      </c>
      <c r="C3977" t="s">
        <v>448</v>
      </c>
      <c r="D3977" t="s">
        <v>440</v>
      </c>
      <c r="E3977" t="s">
        <v>431</v>
      </c>
      <c r="F3977" t="s">
        <v>441</v>
      </c>
      <c r="G3977" t="s">
        <v>432</v>
      </c>
      <c r="H3977" t="s">
        <v>433</v>
      </c>
      <c r="I3977" t="s">
        <v>434</v>
      </c>
      <c r="J3977" t="s">
        <v>442</v>
      </c>
      <c r="K3977" t="s">
        <v>443</v>
      </c>
    </row>
    <row r="3978" spans="1:11">
      <c r="A3978" t="s">
        <v>502</v>
      </c>
      <c r="B3978" s="2">
        <v>22113123</v>
      </c>
      <c r="C3978" t="s">
        <v>448</v>
      </c>
      <c r="D3978" t="s">
        <v>440</v>
      </c>
      <c r="E3978" t="s">
        <v>431</v>
      </c>
      <c r="F3978" t="s">
        <v>441</v>
      </c>
      <c r="G3978" t="s">
        <v>432</v>
      </c>
      <c r="H3978" t="s">
        <v>433</v>
      </c>
      <c r="I3978" t="s">
        <v>434</v>
      </c>
      <c r="J3978" t="s">
        <v>442</v>
      </c>
      <c r="K3978" t="s">
        <v>444</v>
      </c>
    </row>
    <row r="3979" spans="1:11">
      <c r="A3979" t="s">
        <v>502</v>
      </c>
      <c r="B3979" s="2">
        <v>36855205</v>
      </c>
      <c r="C3979" t="s">
        <v>448</v>
      </c>
      <c r="D3979" t="s">
        <v>440</v>
      </c>
      <c r="E3979" t="s">
        <v>431</v>
      </c>
      <c r="F3979" t="s">
        <v>441</v>
      </c>
      <c r="G3979" t="s">
        <v>432</v>
      </c>
      <c r="H3979" t="s">
        <v>433</v>
      </c>
      <c r="I3979" t="s">
        <v>434</v>
      </c>
      <c r="J3979" t="s">
        <v>442</v>
      </c>
      <c r="K3979" t="s">
        <v>584</v>
      </c>
    </row>
    <row r="3980" spans="1:11">
      <c r="A3980" t="s">
        <v>502</v>
      </c>
      <c r="B3980" s="2">
        <v>0.32219999999999999</v>
      </c>
      <c r="C3980" t="s">
        <v>436</v>
      </c>
      <c r="D3980" t="s">
        <v>459</v>
      </c>
      <c r="E3980" t="s">
        <v>431</v>
      </c>
      <c r="F3980" t="s">
        <v>460</v>
      </c>
      <c r="G3980" t="s">
        <v>432</v>
      </c>
      <c r="H3980" t="s">
        <v>433</v>
      </c>
      <c r="I3980" t="s">
        <v>434</v>
      </c>
      <c r="J3980" t="s">
        <v>435</v>
      </c>
    </row>
    <row r="3981" spans="1:11">
      <c r="A3981" t="s">
        <v>502</v>
      </c>
      <c r="B3981" s="2">
        <v>904.85389999999995</v>
      </c>
      <c r="C3981" t="s">
        <v>461</v>
      </c>
      <c r="D3981" t="s">
        <v>451</v>
      </c>
      <c r="E3981" t="s">
        <v>431</v>
      </c>
      <c r="F3981" t="s">
        <v>381</v>
      </c>
      <c r="G3981" t="s">
        <v>432</v>
      </c>
      <c r="H3981" t="s">
        <v>433</v>
      </c>
      <c r="I3981" t="s">
        <v>434</v>
      </c>
      <c r="J3981" t="s">
        <v>435</v>
      </c>
    </row>
    <row r="3982" spans="1:11">
      <c r="A3982" t="s">
        <v>502</v>
      </c>
      <c r="B3982" s="2">
        <v>5612992.5</v>
      </c>
      <c r="C3982" t="s">
        <v>461</v>
      </c>
      <c r="D3982" t="s">
        <v>451</v>
      </c>
      <c r="E3982" t="s">
        <v>431</v>
      </c>
      <c r="F3982" t="s">
        <v>381</v>
      </c>
      <c r="G3982" t="s">
        <v>432</v>
      </c>
      <c r="H3982" t="s">
        <v>433</v>
      </c>
      <c r="I3982" t="s">
        <v>434</v>
      </c>
      <c r="J3982" t="s">
        <v>442</v>
      </c>
      <c r="K3982" t="s">
        <v>443</v>
      </c>
    </row>
    <row r="3983" spans="1:11">
      <c r="A3983" t="s">
        <v>502</v>
      </c>
      <c r="B3983" s="2">
        <v>11804334</v>
      </c>
      <c r="C3983" t="s">
        <v>461</v>
      </c>
      <c r="D3983" t="s">
        <v>451</v>
      </c>
      <c r="E3983" t="s">
        <v>431</v>
      </c>
      <c r="F3983" t="s">
        <v>381</v>
      </c>
      <c r="G3983" t="s">
        <v>432</v>
      </c>
      <c r="H3983" t="s">
        <v>433</v>
      </c>
      <c r="I3983" t="s">
        <v>434</v>
      </c>
      <c r="J3983" t="s">
        <v>442</v>
      </c>
      <c r="K3983" t="s">
        <v>444</v>
      </c>
    </row>
    <row r="3984" spans="1:11">
      <c r="A3984" t="s">
        <v>502</v>
      </c>
      <c r="B3984" s="2">
        <v>877.995</v>
      </c>
      <c r="C3984" t="s">
        <v>462</v>
      </c>
      <c r="D3984" t="s">
        <v>451</v>
      </c>
      <c r="E3984" t="s">
        <v>431</v>
      </c>
      <c r="F3984" t="s">
        <v>381</v>
      </c>
      <c r="G3984" t="s">
        <v>432</v>
      </c>
      <c r="H3984" t="s">
        <v>433</v>
      </c>
      <c r="I3984" t="s">
        <v>434</v>
      </c>
      <c r="J3984" t="s">
        <v>435</v>
      </c>
    </row>
    <row r="3985" spans="1:11">
      <c r="A3985" t="s">
        <v>502</v>
      </c>
      <c r="B3985" s="2">
        <v>5448939</v>
      </c>
      <c r="C3985" t="s">
        <v>462</v>
      </c>
      <c r="D3985" t="s">
        <v>451</v>
      </c>
      <c r="E3985" t="s">
        <v>431</v>
      </c>
      <c r="F3985" t="s">
        <v>381</v>
      </c>
      <c r="G3985" t="s">
        <v>432</v>
      </c>
      <c r="H3985" t="s">
        <v>433</v>
      </c>
      <c r="I3985" t="s">
        <v>434</v>
      </c>
      <c r="J3985" t="s">
        <v>442</v>
      </c>
      <c r="K3985" t="s">
        <v>443</v>
      </c>
    </row>
    <row r="3986" spans="1:11">
      <c r="A3986" t="s">
        <v>502</v>
      </c>
      <c r="B3986" s="2">
        <v>11454568</v>
      </c>
      <c r="C3986" t="s">
        <v>462</v>
      </c>
      <c r="D3986" t="s">
        <v>451</v>
      </c>
      <c r="E3986" t="s">
        <v>431</v>
      </c>
      <c r="F3986" t="s">
        <v>381</v>
      </c>
      <c r="G3986" t="s">
        <v>432</v>
      </c>
      <c r="H3986" t="s">
        <v>433</v>
      </c>
      <c r="I3986" t="s">
        <v>434</v>
      </c>
      <c r="J3986" t="s">
        <v>442</v>
      </c>
      <c r="K3986" t="s">
        <v>444</v>
      </c>
    </row>
    <row r="3987" spans="1:11">
      <c r="A3987" t="s">
        <v>502</v>
      </c>
      <c r="B3987" s="2">
        <v>955.86</v>
      </c>
      <c r="C3987" t="s">
        <v>463</v>
      </c>
      <c r="D3987" t="s">
        <v>447</v>
      </c>
      <c r="E3987" t="s">
        <v>431</v>
      </c>
      <c r="F3987" t="s">
        <v>12</v>
      </c>
      <c r="G3987" t="s">
        <v>432</v>
      </c>
      <c r="H3987" t="s">
        <v>433</v>
      </c>
      <c r="I3987" t="s">
        <v>434</v>
      </c>
      <c r="J3987" t="s">
        <v>435</v>
      </c>
    </row>
    <row r="3988" spans="1:11">
      <c r="A3988" t="s">
        <v>502</v>
      </c>
      <c r="B3988" s="2">
        <v>5922483.5</v>
      </c>
      <c r="C3988" t="s">
        <v>463</v>
      </c>
      <c r="D3988" t="s">
        <v>447</v>
      </c>
      <c r="E3988" t="s">
        <v>431</v>
      </c>
      <c r="F3988" t="s">
        <v>12</v>
      </c>
      <c r="G3988" t="s">
        <v>432</v>
      </c>
      <c r="H3988" t="s">
        <v>433</v>
      </c>
      <c r="I3988" t="s">
        <v>434</v>
      </c>
      <c r="J3988" t="s">
        <v>442</v>
      </c>
      <c r="K3988" t="s">
        <v>443</v>
      </c>
    </row>
    <row r="3989" spans="1:11">
      <c r="A3989" t="s">
        <v>502</v>
      </c>
      <c r="B3989" s="2">
        <v>12472720</v>
      </c>
      <c r="C3989" t="s">
        <v>463</v>
      </c>
      <c r="D3989" t="s">
        <v>447</v>
      </c>
      <c r="E3989" t="s">
        <v>431</v>
      </c>
      <c r="F3989" t="s">
        <v>12</v>
      </c>
      <c r="G3989" t="s">
        <v>432</v>
      </c>
      <c r="H3989" t="s">
        <v>433</v>
      </c>
      <c r="I3989" t="s">
        <v>434</v>
      </c>
      <c r="J3989" t="s">
        <v>442</v>
      </c>
      <c r="K3989" t="s">
        <v>444</v>
      </c>
    </row>
    <row r="3990" spans="1:11">
      <c r="A3990" t="s">
        <v>502</v>
      </c>
      <c r="B3990" s="2">
        <v>21329192.5</v>
      </c>
      <c r="C3990" t="s">
        <v>463</v>
      </c>
      <c r="D3990" t="s">
        <v>447</v>
      </c>
      <c r="E3990" t="s">
        <v>431</v>
      </c>
      <c r="F3990" t="s">
        <v>12</v>
      </c>
      <c r="G3990" t="s">
        <v>432</v>
      </c>
      <c r="H3990" t="s">
        <v>433</v>
      </c>
      <c r="I3990" t="s">
        <v>434</v>
      </c>
      <c r="J3990" t="s">
        <v>442</v>
      </c>
      <c r="K3990" t="s">
        <v>584</v>
      </c>
    </row>
    <row r="3991" spans="1:11">
      <c r="A3991" t="s">
        <v>502</v>
      </c>
      <c r="B3991" s="2">
        <v>823.4</v>
      </c>
      <c r="C3991" t="s">
        <v>464</v>
      </c>
      <c r="D3991" t="s">
        <v>447</v>
      </c>
      <c r="E3991" t="s">
        <v>431</v>
      </c>
      <c r="F3991" t="s">
        <v>12</v>
      </c>
      <c r="G3991" t="s">
        <v>432</v>
      </c>
      <c r="H3991" t="s">
        <v>433</v>
      </c>
      <c r="I3991" t="s">
        <v>434</v>
      </c>
      <c r="J3991" t="s">
        <v>435</v>
      </c>
    </row>
    <row r="3992" spans="1:11">
      <c r="A3992" t="s">
        <v>502</v>
      </c>
      <c r="B3992" s="2">
        <v>5104006</v>
      </c>
      <c r="C3992" t="s">
        <v>464</v>
      </c>
      <c r="D3992" t="s">
        <v>447</v>
      </c>
      <c r="E3992" t="s">
        <v>431</v>
      </c>
      <c r="F3992" t="s">
        <v>12</v>
      </c>
      <c r="G3992" t="s">
        <v>432</v>
      </c>
      <c r="H3992" t="s">
        <v>433</v>
      </c>
      <c r="I3992" t="s">
        <v>434</v>
      </c>
      <c r="J3992" t="s">
        <v>442</v>
      </c>
      <c r="K3992" t="s">
        <v>443</v>
      </c>
    </row>
    <row r="3993" spans="1:11">
      <c r="A3993" t="s">
        <v>502</v>
      </c>
      <c r="B3993" s="2">
        <v>10748950</v>
      </c>
      <c r="C3993" t="s">
        <v>464</v>
      </c>
      <c r="D3993" t="s">
        <v>447</v>
      </c>
      <c r="E3993" t="s">
        <v>431</v>
      </c>
      <c r="F3993" t="s">
        <v>12</v>
      </c>
      <c r="G3993" t="s">
        <v>432</v>
      </c>
      <c r="H3993" t="s">
        <v>433</v>
      </c>
      <c r="I3993" t="s">
        <v>434</v>
      </c>
      <c r="J3993" t="s">
        <v>442</v>
      </c>
      <c r="K3993" t="s">
        <v>444</v>
      </c>
    </row>
    <row r="3994" spans="1:11">
      <c r="A3994" t="s">
        <v>502</v>
      </c>
      <c r="B3994" s="2">
        <v>17914946.5</v>
      </c>
      <c r="C3994" t="s">
        <v>464</v>
      </c>
      <c r="D3994" t="s">
        <v>447</v>
      </c>
      <c r="E3994" t="s">
        <v>431</v>
      </c>
      <c r="F3994" t="s">
        <v>12</v>
      </c>
      <c r="G3994" t="s">
        <v>432</v>
      </c>
      <c r="H3994" t="s">
        <v>433</v>
      </c>
      <c r="I3994" t="s">
        <v>434</v>
      </c>
      <c r="J3994" t="s">
        <v>442</v>
      </c>
      <c r="K3994" t="s">
        <v>584</v>
      </c>
    </row>
    <row r="3995" spans="1:11">
      <c r="A3995" t="s">
        <v>502</v>
      </c>
      <c r="B3995" s="2">
        <v>930.44200000000001</v>
      </c>
      <c r="C3995" t="s">
        <v>465</v>
      </c>
      <c r="D3995" t="s">
        <v>447</v>
      </c>
      <c r="E3995" t="s">
        <v>431</v>
      </c>
      <c r="F3995" t="s">
        <v>12</v>
      </c>
      <c r="G3995" t="s">
        <v>432</v>
      </c>
      <c r="H3995" t="s">
        <v>433</v>
      </c>
      <c r="I3995" t="s">
        <v>434</v>
      </c>
      <c r="J3995" t="s">
        <v>435</v>
      </c>
    </row>
    <row r="3996" spans="1:11">
      <c r="A3996" t="s">
        <v>502</v>
      </c>
      <c r="B3996" s="2">
        <v>5767469.5</v>
      </c>
      <c r="C3996" t="s">
        <v>465</v>
      </c>
      <c r="D3996" t="s">
        <v>447</v>
      </c>
      <c r="E3996" t="s">
        <v>431</v>
      </c>
      <c r="F3996" t="s">
        <v>12</v>
      </c>
      <c r="G3996" t="s">
        <v>432</v>
      </c>
      <c r="H3996" t="s">
        <v>433</v>
      </c>
      <c r="I3996" t="s">
        <v>434</v>
      </c>
      <c r="J3996" t="s">
        <v>442</v>
      </c>
      <c r="K3996" t="s">
        <v>443</v>
      </c>
    </row>
    <row r="3997" spans="1:11">
      <c r="A3997" t="s">
        <v>502</v>
      </c>
      <c r="B3997" s="2">
        <v>12146313.5</v>
      </c>
      <c r="C3997" t="s">
        <v>465</v>
      </c>
      <c r="D3997" t="s">
        <v>447</v>
      </c>
      <c r="E3997" t="s">
        <v>431</v>
      </c>
      <c r="F3997" t="s">
        <v>12</v>
      </c>
      <c r="G3997" t="s">
        <v>432</v>
      </c>
      <c r="H3997" t="s">
        <v>433</v>
      </c>
      <c r="I3997" t="s">
        <v>434</v>
      </c>
      <c r="J3997" t="s">
        <v>442</v>
      </c>
      <c r="K3997" t="s">
        <v>444</v>
      </c>
    </row>
    <row r="3998" spans="1:11">
      <c r="A3998" t="s">
        <v>502</v>
      </c>
      <c r="B3998" s="2">
        <v>20243826</v>
      </c>
      <c r="C3998" t="s">
        <v>465</v>
      </c>
      <c r="D3998" t="s">
        <v>447</v>
      </c>
      <c r="E3998" t="s">
        <v>431</v>
      </c>
      <c r="F3998" t="s">
        <v>12</v>
      </c>
      <c r="G3998" t="s">
        <v>432</v>
      </c>
      <c r="H3998" t="s">
        <v>433</v>
      </c>
      <c r="I3998" t="s">
        <v>434</v>
      </c>
      <c r="J3998" t="s">
        <v>442</v>
      </c>
      <c r="K3998" t="s">
        <v>584</v>
      </c>
    </row>
    <row r="3999" spans="1:11">
      <c r="A3999" t="s">
        <v>502</v>
      </c>
      <c r="B3999" s="2">
        <v>825.19</v>
      </c>
      <c r="C3999" t="s">
        <v>466</v>
      </c>
      <c r="D3999" t="s">
        <v>451</v>
      </c>
      <c r="E3999" t="s">
        <v>431</v>
      </c>
      <c r="F3999" t="s">
        <v>381</v>
      </c>
      <c r="G3999" t="s">
        <v>432</v>
      </c>
      <c r="H3999" t="s">
        <v>433</v>
      </c>
      <c r="I3999" t="s">
        <v>434</v>
      </c>
      <c r="J3999" t="s">
        <v>435</v>
      </c>
    </row>
    <row r="4000" spans="1:11">
      <c r="A4000" t="s">
        <v>502</v>
      </c>
      <c r="B4000" s="2">
        <v>5127455</v>
      </c>
      <c r="C4000" t="s">
        <v>466</v>
      </c>
      <c r="D4000" t="s">
        <v>451</v>
      </c>
      <c r="E4000" t="s">
        <v>431</v>
      </c>
      <c r="F4000" t="s">
        <v>381</v>
      </c>
      <c r="G4000" t="s">
        <v>432</v>
      </c>
      <c r="H4000" t="s">
        <v>433</v>
      </c>
      <c r="I4000" t="s">
        <v>434</v>
      </c>
      <c r="J4000" t="s">
        <v>442</v>
      </c>
      <c r="K4000" t="s">
        <v>443</v>
      </c>
    </row>
    <row r="4001" spans="1:11">
      <c r="A4001" t="s">
        <v>502</v>
      </c>
      <c r="B4001" s="2">
        <v>10772399</v>
      </c>
      <c r="C4001" t="s">
        <v>466</v>
      </c>
      <c r="D4001" t="s">
        <v>451</v>
      </c>
      <c r="E4001" t="s">
        <v>431</v>
      </c>
      <c r="F4001" t="s">
        <v>381</v>
      </c>
      <c r="G4001" t="s">
        <v>432</v>
      </c>
      <c r="H4001" t="s">
        <v>433</v>
      </c>
      <c r="I4001" t="s">
        <v>434</v>
      </c>
      <c r="J4001" t="s">
        <v>442</v>
      </c>
      <c r="K4001" t="s">
        <v>444</v>
      </c>
    </row>
    <row r="4002" spans="1:11">
      <c r="A4002" t="s">
        <v>502</v>
      </c>
      <c r="B4002" s="2">
        <v>0</v>
      </c>
      <c r="C4002" t="s">
        <v>464</v>
      </c>
      <c r="D4002" t="s">
        <v>430</v>
      </c>
      <c r="E4002" t="s">
        <v>431</v>
      </c>
      <c r="F4002" t="s">
        <v>430</v>
      </c>
      <c r="G4002" t="s">
        <v>432</v>
      </c>
      <c r="H4002" t="s">
        <v>433</v>
      </c>
      <c r="I4002" t="s">
        <v>434</v>
      </c>
      <c r="J4002" t="s">
        <v>435</v>
      </c>
    </row>
    <row r="4003" spans="1:11">
      <c r="A4003" t="s">
        <v>502</v>
      </c>
      <c r="B4003" s="2">
        <v>0</v>
      </c>
      <c r="C4003" t="s">
        <v>436</v>
      </c>
      <c r="D4003" t="s">
        <v>467</v>
      </c>
      <c r="E4003" t="s">
        <v>431</v>
      </c>
      <c r="F4003" t="s">
        <v>468</v>
      </c>
      <c r="G4003" t="s">
        <v>432</v>
      </c>
      <c r="H4003" t="s">
        <v>433</v>
      </c>
      <c r="I4003" t="s">
        <v>434</v>
      </c>
      <c r="J4003" t="s">
        <v>435</v>
      </c>
    </row>
    <row r="4004" spans="1:11">
      <c r="A4004" t="s">
        <v>502</v>
      </c>
      <c r="B4004" s="2">
        <v>997.03</v>
      </c>
      <c r="C4004" t="s">
        <v>511</v>
      </c>
      <c r="D4004" t="s">
        <v>447</v>
      </c>
      <c r="E4004" t="s">
        <v>431</v>
      </c>
      <c r="F4004" t="s">
        <v>12</v>
      </c>
      <c r="G4004" t="s">
        <v>432</v>
      </c>
      <c r="H4004" t="s">
        <v>433</v>
      </c>
      <c r="I4004" t="s">
        <v>434</v>
      </c>
      <c r="J4004" t="s">
        <v>435</v>
      </c>
    </row>
    <row r="4005" spans="1:11">
      <c r="A4005" t="s">
        <v>502</v>
      </c>
      <c r="B4005" s="2">
        <v>6181138.5</v>
      </c>
      <c r="C4005" t="s">
        <v>511</v>
      </c>
      <c r="D4005" t="s">
        <v>447</v>
      </c>
      <c r="E4005" t="s">
        <v>431</v>
      </c>
      <c r="F4005" t="s">
        <v>12</v>
      </c>
      <c r="G4005" t="s">
        <v>432</v>
      </c>
      <c r="H4005" t="s">
        <v>433</v>
      </c>
      <c r="I4005" t="s">
        <v>434</v>
      </c>
      <c r="J4005" t="s">
        <v>442</v>
      </c>
      <c r="K4005" t="s">
        <v>443</v>
      </c>
    </row>
    <row r="4006" spans="1:11">
      <c r="A4006" t="s">
        <v>502</v>
      </c>
      <c r="B4006" s="2">
        <v>13017417</v>
      </c>
      <c r="C4006" t="s">
        <v>511</v>
      </c>
      <c r="D4006" t="s">
        <v>447</v>
      </c>
      <c r="E4006" t="s">
        <v>431</v>
      </c>
      <c r="F4006" t="s">
        <v>12</v>
      </c>
      <c r="G4006" t="s">
        <v>432</v>
      </c>
      <c r="H4006" t="s">
        <v>433</v>
      </c>
      <c r="I4006" t="s">
        <v>434</v>
      </c>
      <c r="J4006" t="s">
        <v>442</v>
      </c>
      <c r="K4006" t="s">
        <v>444</v>
      </c>
    </row>
    <row r="4007" spans="1:11">
      <c r="A4007" t="s">
        <v>502</v>
      </c>
      <c r="B4007" s="2">
        <v>21695695</v>
      </c>
      <c r="C4007" t="s">
        <v>511</v>
      </c>
      <c r="D4007" t="s">
        <v>447</v>
      </c>
      <c r="E4007" t="s">
        <v>431</v>
      </c>
      <c r="F4007" t="s">
        <v>12</v>
      </c>
      <c r="G4007" t="s">
        <v>432</v>
      </c>
      <c r="H4007" t="s">
        <v>433</v>
      </c>
      <c r="I4007" t="s">
        <v>434</v>
      </c>
      <c r="J4007" t="s">
        <v>442</v>
      </c>
      <c r="K4007" t="s">
        <v>584</v>
      </c>
    </row>
    <row r="4008" spans="1:11">
      <c r="A4008" t="s">
        <v>502</v>
      </c>
      <c r="B4008" s="2">
        <v>0</v>
      </c>
      <c r="C4008" t="s">
        <v>463</v>
      </c>
      <c r="D4008" t="s">
        <v>458</v>
      </c>
      <c r="E4008" t="s">
        <v>431</v>
      </c>
      <c r="F4008" t="s">
        <v>458</v>
      </c>
      <c r="G4008" t="s">
        <v>432</v>
      </c>
      <c r="H4008" t="s">
        <v>433</v>
      </c>
      <c r="I4008" t="s">
        <v>434</v>
      </c>
      <c r="J4008" t="s">
        <v>435</v>
      </c>
    </row>
    <row r="4009" spans="1:11">
      <c r="A4009" t="s">
        <v>502</v>
      </c>
      <c r="B4009" s="2">
        <v>1623.53</v>
      </c>
      <c r="C4009" t="s">
        <v>453</v>
      </c>
      <c r="D4009" t="s">
        <v>469</v>
      </c>
      <c r="E4009" t="s">
        <v>431</v>
      </c>
      <c r="F4009" t="s">
        <v>382</v>
      </c>
      <c r="G4009" t="s">
        <v>432</v>
      </c>
      <c r="H4009" t="s">
        <v>433</v>
      </c>
      <c r="I4009" t="s">
        <v>434</v>
      </c>
      <c r="J4009" t="s">
        <v>435</v>
      </c>
    </row>
    <row r="4010" spans="1:11">
      <c r="A4010" t="s">
        <v>502</v>
      </c>
      <c r="B4010" s="2">
        <v>10592146</v>
      </c>
      <c r="C4010" t="s">
        <v>453</v>
      </c>
      <c r="D4010" t="s">
        <v>469</v>
      </c>
      <c r="E4010" t="s">
        <v>431</v>
      </c>
      <c r="F4010" t="s">
        <v>382</v>
      </c>
      <c r="G4010" t="s">
        <v>432</v>
      </c>
      <c r="H4010" t="s">
        <v>433</v>
      </c>
      <c r="I4010" t="s">
        <v>434</v>
      </c>
      <c r="J4010" t="s">
        <v>442</v>
      </c>
      <c r="K4010" t="s">
        <v>443</v>
      </c>
    </row>
    <row r="4011" spans="1:11">
      <c r="A4011" t="s">
        <v>502</v>
      </c>
      <c r="B4011" s="2">
        <v>22979662</v>
      </c>
      <c r="C4011" t="s">
        <v>453</v>
      </c>
      <c r="D4011" t="s">
        <v>469</v>
      </c>
      <c r="E4011" t="s">
        <v>431</v>
      </c>
      <c r="F4011" t="s">
        <v>382</v>
      </c>
      <c r="G4011" t="s">
        <v>432</v>
      </c>
      <c r="H4011" t="s">
        <v>433</v>
      </c>
      <c r="I4011" t="s">
        <v>434</v>
      </c>
      <c r="J4011" t="s">
        <v>442</v>
      </c>
      <c r="K4011" t="s">
        <v>444</v>
      </c>
    </row>
    <row r="4012" spans="1:11">
      <c r="A4012" t="s">
        <v>502</v>
      </c>
      <c r="B4012" s="2">
        <v>38299466.5</v>
      </c>
      <c r="C4012" t="s">
        <v>453</v>
      </c>
      <c r="D4012" t="s">
        <v>469</v>
      </c>
      <c r="E4012" t="s">
        <v>431</v>
      </c>
      <c r="F4012" t="s">
        <v>382</v>
      </c>
      <c r="G4012" t="s">
        <v>432</v>
      </c>
      <c r="H4012" t="s">
        <v>433</v>
      </c>
      <c r="I4012" t="s">
        <v>434</v>
      </c>
      <c r="J4012" t="s">
        <v>442</v>
      </c>
      <c r="K4012" t="s">
        <v>584</v>
      </c>
    </row>
    <row r="4013" spans="1:11">
      <c r="A4013" t="s">
        <v>502</v>
      </c>
      <c r="B4013" s="2">
        <v>0</v>
      </c>
      <c r="C4013" t="s">
        <v>453</v>
      </c>
      <c r="D4013" t="s">
        <v>470</v>
      </c>
      <c r="E4013" t="s">
        <v>431</v>
      </c>
      <c r="F4013" t="s">
        <v>470</v>
      </c>
      <c r="G4013" t="s">
        <v>432</v>
      </c>
      <c r="H4013" t="s">
        <v>433</v>
      </c>
      <c r="I4013" t="s">
        <v>434</v>
      </c>
      <c r="J4013" t="s">
        <v>435</v>
      </c>
    </row>
    <row r="4014" spans="1:11">
      <c r="A4014" t="s">
        <v>502</v>
      </c>
      <c r="B4014" s="2">
        <v>980.92</v>
      </c>
      <c r="C4014" t="s">
        <v>471</v>
      </c>
      <c r="D4014" t="s">
        <v>447</v>
      </c>
      <c r="E4014" t="s">
        <v>431</v>
      </c>
      <c r="F4014" t="s">
        <v>12</v>
      </c>
      <c r="G4014" t="s">
        <v>432</v>
      </c>
      <c r="H4014" t="s">
        <v>433</v>
      </c>
      <c r="I4014" t="s">
        <v>434</v>
      </c>
      <c r="J4014" t="s">
        <v>435</v>
      </c>
    </row>
    <row r="4015" spans="1:11">
      <c r="A4015" t="s">
        <v>502</v>
      </c>
      <c r="B4015" s="2">
        <v>6084747</v>
      </c>
      <c r="C4015" t="s">
        <v>471</v>
      </c>
      <c r="D4015" t="s">
        <v>447</v>
      </c>
      <c r="E4015" t="s">
        <v>431</v>
      </c>
      <c r="F4015" t="s">
        <v>12</v>
      </c>
      <c r="G4015" t="s">
        <v>432</v>
      </c>
      <c r="H4015" t="s">
        <v>433</v>
      </c>
      <c r="I4015" t="s">
        <v>434</v>
      </c>
      <c r="J4015" t="s">
        <v>442</v>
      </c>
      <c r="K4015" t="s">
        <v>443</v>
      </c>
    </row>
    <row r="4016" spans="1:11">
      <c r="A4016" t="s">
        <v>502</v>
      </c>
      <c r="B4016" s="2">
        <v>12797515.5</v>
      </c>
      <c r="C4016" t="s">
        <v>471</v>
      </c>
      <c r="D4016" t="s">
        <v>447</v>
      </c>
      <c r="E4016" t="s">
        <v>431</v>
      </c>
      <c r="F4016" t="s">
        <v>12</v>
      </c>
      <c r="G4016" t="s">
        <v>432</v>
      </c>
      <c r="H4016" t="s">
        <v>433</v>
      </c>
      <c r="I4016" t="s">
        <v>434</v>
      </c>
      <c r="J4016" t="s">
        <v>442</v>
      </c>
      <c r="K4016" t="s">
        <v>444</v>
      </c>
    </row>
    <row r="4017" spans="1:11">
      <c r="A4017" t="s">
        <v>502</v>
      </c>
      <c r="B4017" s="2">
        <v>21329192.5</v>
      </c>
      <c r="C4017" t="s">
        <v>471</v>
      </c>
      <c r="D4017" t="s">
        <v>447</v>
      </c>
      <c r="E4017" t="s">
        <v>431</v>
      </c>
      <c r="F4017" t="s">
        <v>12</v>
      </c>
      <c r="G4017" t="s">
        <v>432</v>
      </c>
      <c r="H4017" t="s">
        <v>433</v>
      </c>
      <c r="I4017" t="s">
        <v>434</v>
      </c>
      <c r="J4017" t="s">
        <v>442</v>
      </c>
      <c r="K4017" t="s">
        <v>584</v>
      </c>
    </row>
    <row r="4018" spans="1:11">
      <c r="A4018" t="s">
        <v>502</v>
      </c>
      <c r="B4018" s="2">
        <v>1948.415</v>
      </c>
      <c r="C4018" t="s">
        <v>472</v>
      </c>
      <c r="D4018" t="s">
        <v>469</v>
      </c>
      <c r="E4018" t="s">
        <v>431</v>
      </c>
      <c r="F4018" t="s">
        <v>382</v>
      </c>
      <c r="G4018" t="s">
        <v>432</v>
      </c>
      <c r="H4018" t="s">
        <v>433</v>
      </c>
      <c r="I4018" t="s">
        <v>434</v>
      </c>
      <c r="J4018" t="s">
        <v>435</v>
      </c>
    </row>
    <row r="4019" spans="1:11">
      <c r="A4019" t="s">
        <v>502</v>
      </c>
      <c r="B4019" s="2">
        <v>12719919</v>
      </c>
      <c r="C4019" t="s">
        <v>472</v>
      </c>
      <c r="D4019" t="s">
        <v>469</v>
      </c>
      <c r="E4019" t="s">
        <v>431</v>
      </c>
      <c r="F4019" t="s">
        <v>382</v>
      </c>
      <c r="G4019" t="s">
        <v>432</v>
      </c>
      <c r="H4019" t="s">
        <v>433</v>
      </c>
      <c r="I4019" t="s">
        <v>434</v>
      </c>
      <c r="J4019" t="s">
        <v>442</v>
      </c>
      <c r="K4019" t="s">
        <v>443</v>
      </c>
    </row>
    <row r="4020" spans="1:11">
      <c r="A4020" t="s">
        <v>502</v>
      </c>
      <c r="B4020" s="2">
        <v>27603769</v>
      </c>
      <c r="C4020" t="s">
        <v>472</v>
      </c>
      <c r="D4020" t="s">
        <v>469</v>
      </c>
      <c r="E4020" t="s">
        <v>431</v>
      </c>
      <c r="F4020" t="s">
        <v>382</v>
      </c>
      <c r="G4020" t="s">
        <v>432</v>
      </c>
      <c r="H4020" t="s">
        <v>433</v>
      </c>
      <c r="I4020" t="s">
        <v>434</v>
      </c>
      <c r="J4020" t="s">
        <v>442</v>
      </c>
      <c r="K4020" t="s">
        <v>444</v>
      </c>
    </row>
    <row r="4021" spans="1:11">
      <c r="A4021" t="s">
        <v>502</v>
      </c>
      <c r="B4021" s="2">
        <v>46006311.5</v>
      </c>
      <c r="C4021" t="s">
        <v>472</v>
      </c>
      <c r="D4021" t="s">
        <v>469</v>
      </c>
      <c r="E4021" t="s">
        <v>431</v>
      </c>
      <c r="F4021" t="s">
        <v>382</v>
      </c>
      <c r="G4021" t="s">
        <v>432</v>
      </c>
      <c r="H4021" t="s">
        <v>433</v>
      </c>
      <c r="I4021" t="s">
        <v>434</v>
      </c>
      <c r="J4021" t="s">
        <v>442</v>
      </c>
      <c r="K4021" t="s">
        <v>584</v>
      </c>
    </row>
    <row r="4022" spans="1:11">
      <c r="A4022" t="s">
        <v>502</v>
      </c>
      <c r="B4022" s="2">
        <v>0</v>
      </c>
      <c r="C4022" t="s">
        <v>436</v>
      </c>
      <c r="D4022" t="s">
        <v>473</v>
      </c>
      <c r="E4022" t="s">
        <v>431</v>
      </c>
      <c r="F4022" t="s">
        <v>474</v>
      </c>
      <c r="G4022" t="s">
        <v>432</v>
      </c>
      <c r="H4022" t="s">
        <v>433</v>
      </c>
      <c r="I4022" t="s">
        <v>434</v>
      </c>
      <c r="J4022" t="s">
        <v>435</v>
      </c>
    </row>
    <row r="4023" spans="1:11">
      <c r="A4023" t="s">
        <v>502</v>
      </c>
      <c r="B4023" s="2">
        <v>0</v>
      </c>
      <c r="C4023" t="s">
        <v>475</v>
      </c>
      <c r="D4023" t="s">
        <v>439</v>
      </c>
      <c r="E4023" t="s">
        <v>431</v>
      </c>
      <c r="F4023" t="s">
        <v>439</v>
      </c>
      <c r="G4023" t="s">
        <v>432</v>
      </c>
      <c r="H4023" t="s">
        <v>433</v>
      </c>
      <c r="I4023" t="s">
        <v>434</v>
      </c>
      <c r="J4023" t="s">
        <v>435</v>
      </c>
    </row>
    <row r="4024" spans="1:11">
      <c r="A4024" t="s">
        <v>502</v>
      </c>
      <c r="B4024" s="2">
        <v>0</v>
      </c>
      <c r="C4024" t="s">
        <v>476</v>
      </c>
      <c r="D4024" t="s">
        <v>439</v>
      </c>
      <c r="E4024" t="s">
        <v>431</v>
      </c>
      <c r="F4024" t="s">
        <v>439</v>
      </c>
      <c r="G4024" t="s">
        <v>432</v>
      </c>
      <c r="H4024" t="s">
        <v>433</v>
      </c>
      <c r="I4024" t="s">
        <v>434</v>
      </c>
      <c r="J4024" t="s">
        <v>435</v>
      </c>
    </row>
    <row r="4025" spans="1:11">
      <c r="A4025" t="s">
        <v>502</v>
      </c>
      <c r="B4025" s="2">
        <v>980.02499999999998</v>
      </c>
      <c r="C4025" t="s">
        <v>438</v>
      </c>
      <c r="D4025" t="s">
        <v>451</v>
      </c>
      <c r="E4025" t="s">
        <v>431</v>
      </c>
      <c r="F4025" t="s">
        <v>381</v>
      </c>
      <c r="G4025" t="s">
        <v>432</v>
      </c>
      <c r="H4025" t="s">
        <v>433</v>
      </c>
      <c r="I4025" t="s">
        <v>434</v>
      </c>
      <c r="J4025" t="s">
        <v>435</v>
      </c>
    </row>
    <row r="4026" spans="1:11">
      <c r="A4026" t="s">
        <v>502</v>
      </c>
      <c r="B4026" s="2">
        <v>6084031</v>
      </c>
      <c r="C4026" t="s">
        <v>438</v>
      </c>
      <c r="D4026" t="s">
        <v>451</v>
      </c>
      <c r="E4026" t="s">
        <v>431</v>
      </c>
      <c r="F4026" t="s">
        <v>381</v>
      </c>
      <c r="G4026" t="s">
        <v>432</v>
      </c>
      <c r="H4026" t="s">
        <v>433</v>
      </c>
      <c r="I4026" t="s">
        <v>434</v>
      </c>
      <c r="J4026" t="s">
        <v>442</v>
      </c>
      <c r="K4026" t="s">
        <v>443</v>
      </c>
    </row>
    <row r="4027" spans="1:11">
      <c r="A4027" t="s">
        <v>502</v>
      </c>
      <c r="B4027" s="2">
        <v>12795188.5</v>
      </c>
      <c r="C4027" t="s">
        <v>438</v>
      </c>
      <c r="D4027" t="s">
        <v>451</v>
      </c>
      <c r="E4027" t="s">
        <v>431</v>
      </c>
      <c r="F4027" t="s">
        <v>381</v>
      </c>
      <c r="G4027" t="s">
        <v>432</v>
      </c>
      <c r="H4027" t="s">
        <v>433</v>
      </c>
      <c r="I4027" t="s">
        <v>434</v>
      </c>
      <c r="J4027" t="s">
        <v>442</v>
      </c>
      <c r="K4027" t="s">
        <v>444</v>
      </c>
    </row>
    <row r="4028" spans="1:11">
      <c r="A4028" t="s">
        <v>502</v>
      </c>
      <c r="B4028" s="2">
        <v>0</v>
      </c>
      <c r="C4028" t="s">
        <v>463</v>
      </c>
      <c r="D4028" t="s">
        <v>470</v>
      </c>
      <c r="E4028" t="s">
        <v>431</v>
      </c>
      <c r="F4028" t="s">
        <v>470</v>
      </c>
      <c r="G4028" t="s">
        <v>432</v>
      </c>
      <c r="H4028" t="s">
        <v>433</v>
      </c>
      <c r="I4028" t="s">
        <v>434</v>
      </c>
      <c r="J4028" t="s">
        <v>435</v>
      </c>
    </row>
    <row r="4029" spans="1:11">
      <c r="A4029" t="s">
        <v>502</v>
      </c>
      <c r="B4029" s="2">
        <v>0</v>
      </c>
      <c r="C4029" t="s">
        <v>466</v>
      </c>
      <c r="D4029" t="s">
        <v>439</v>
      </c>
      <c r="E4029" t="s">
        <v>431</v>
      </c>
      <c r="F4029" t="s">
        <v>439</v>
      </c>
      <c r="G4029" t="s">
        <v>432</v>
      </c>
      <c r="H4029" t="s">
        <v>433</v>
      </c>
      <c r="I4029" t="s">
        <v>434</v>
      </c>
      <c r="J4029" t="s">
        <v>435</v>
      </c>
    </row>
    <row r="4030" spans="1:11">
      <c r="A4030" t="s">
        <v>502</v>
      </c>
      <c r="B4030" s="2">
        <v>0</v>
      </c>
      <c r="C4030" t="s">
        <v>454</v>
      </c>
      <c r="D4030" t="s">
        <v>470</v>
      </c>
      <c r="E4030" t="s">
        <v>431</v>
      </c>
      <c r="F4030" t="s">
        <v>470</v>
      </c>
      <c r="G4030" t="s">
        <v>432</v>
      </c>
      <c r="H4030" t="s">
        <v>433</v>
      </c>
      <c r="I4030" t="s">
        <v>434</v>
      </c>
      <c r="J4030" t="s">
        <v>435</v>
      </c>
    </row>
    <row r="4031" spans="1:11">
      <c r="A4031" t="s">
        <v>502</v>
      </c>
      <c r="B4031" s="2">
        <v>823.4</v>
      </c>
      <c r="C4031" t="s">
        <v>453</v>
      </c>
      <c r="D4031" t="s">
        <v>447</v>
      </c>
      <c r="E4031" t="s">
        <v>431</v>
      </c>
      <c r="F4031" t="s">
        <v>12</v>
      </c>
      <c r="G4031" t="s">
        <v>432</v>
      </c>
      <c r="H4031" t="s">
        <v>433</v>
      </c>
      <c r="I4031" t="s">
        <v>434</v>
      </c>
      <c r="J4031" t="s">
        <v>435</v>
      </c>
    </row>
    <row r="4032" spans="1:11">
      <c r="A4032" t="s">
        <v>502</v>
      </c>
      <c r="B4032" s="2">
        <v>5111792.5</v>
      </c>
      <c r="C4032" t="s">
        <v>453</v>
      </c>
      <c r="D4032" t="s">
        <v>447</v>
      </c>
      <c r="E4032" t="s">
        <v>431</v>
      </c>
      <c r="F4032" t="s">
        <v>12</v>
      </c>
      <c r="G4032" t="s">
        <v>432</v>
      </c>
      <c r="H4032" t="s">
        <v>433</v>
      </c>
      <c r="I4032" t="s">
        <v>434</v>
      </c>
      <c r="J4032" t="s">
        <v>442</v>
      </c>
      <c r="K4032" t="s">
        <v>443</v>
      </c>
    </row>
    <row r="4033" spans="1:11">
      <c r="A4033" t="s">
        <v>502</v>
      </c>
      <c r="B4033" s="2">
        <v>10772399</v>
      </c>
      <c r="C4033" t="s">
        <v>453</v>
      </c>
      <c r="D4033" t="s">
        <v>447</v>
      </c>
      <c r="E4033" t="s">
        <v>431</v>
      </c>
      <c r="F4033" t="s">
        <v>12</v>
      </c>
      <c r="G4033" t="s">
        <v>432</v>
      </c>
      <c r="H4033" t="s">
        <v>433</v>
      </c>
      <c r="I4033" t="s">
        <v>434</v>
      </c>
      <c r="J4033" t="s">
        <v>442</v>
      </c>
      <c r="K4033" t="s">
        <v>444</v>
      </c>
    </row>
    <row r="4034" spans="1:11">
      <c r="A4034" t="s">
        <v>502</v>
      </c>
      <c r="B4034" s="2">
        <v>17953968.5</v>
      </c>
      <c r="C4034" t="s">
        <v>453</v>
      </c>
      <c r="D4034" t="s">
        <v>447</v>
      </c>
      <c r="E4034" t="s">
        <v>431</v>
      </c>
      <c r="F4034" t="s">
        <v>12</v>
      </c>
      <c r="G4034" t="s">
        <v>432</v>
      </c>
      <c r="H4034" t="s">
        <v>433</v>
      </c>
      <c r="I4034" t="s">
        <v>434</v>
      </c>
      <c r="J4034" t="s">
        <v>442</v>
      </c>
      <c r="K4034" t="s">
        <v>584</v>
      </c>
    </row>
    <row r="4035" spans="1:11">
      <c r="A4035" t="s">
        <v>502</v>
      </c>
      <c r="B4035" s="2">
        <v>0</v>
      </c>
      <c r="C4035" t="s">
        <v>449</v>
      </c>
      <c r="D4035" t="s">
        <v>430</v>
      </c>
      <c r="E4035" t="s">
        <v>431</v>
      </c>
      <c r="F4035" t="s">
        <v>430</v>
      </c>
      <c r="G4035" t="s">
        <v>432</v>
      </c>
      <c r="H4035" t="s">
        <v>433</v>
      </c>
      <c r="I4035" t="s">
        <v>434</v>
      </c>
      <c r="J4035" t="s">
        <v>435</v>
      </c>
    </row>
    <row r="4036" spans="1:11">
      <c r="A4036" t="s">
        <v>502</v>
      </c>
      <c r="B4036" s="2">
        <v>1069.5250000000001</v>
      </c>
      <c r="C4036" t="s">
        <v>448</v>
      </c>
      <c r="D4036" t="s">
        <v>451</v>
      </c>
      <c r="E4036" t="s">
        <v>431</v>
      </c>
      <c r="F4036" t="s">
        <v>381</v>
      </c>
      <c r="G4036" t="s">
        <v>432</v>
      </c>
      <c r="H4036" t="s">
        <v>433</v>
      </c>
      <c r="I4036" t="s">
        <v>434</v>
      </c>
      <c r="J4036" t="s">
        <v>435</v>
      </c>
    </row>
    <row r="4037" spans="1:11">
      <c r="A4037" t="s">
        <v>502</v>
      </c>
      <c r="B4037" s="2">
        <v>6637499</v>
      </c>
      <c r="C4037" t="s">
        <v>448</v>
      </c>
      <c r="D4037" t="s">
        <v>451</v>
      </c>
      <c r="E4037" t="s">
        <v>431</v>
      </c>
      <c r="F4037" t="s">
        <v>381</v>
      </c>
      <c r="G4037" t="s">
        <v>432</v>
      </c>
      <c r="H4037" t="s">
        <v>433</v>
      </c>
      <c r="I4037" t="s">
        <v>434</v>
      </c>
      <c r="J4037" t="s">
        <v>442</v>
      </c>
      <c r="K4037" t="s">
        <v>443</v>
      </c>
    </row>
    <row r="4038" spans="1:11">
      <c r="A4038" t="s">
        <v>502</v>
      </c>
      <c r="B4038" s="2">
        <v>13959494</v>
      </c>
      <c r="C4038" t="s">
        <v>448</v>
      </c>
      <c r="D4038" t="s">
        <v>451</v>
      </c>
      <c r="E4038" t="s">
        <v>431</v>
      </c>
      <c r="F4038" t="s">
        <v>381</v>
      </c>
      <c r="G4038" t="s">
        <v>432</v>
      </c>
      <c r="H4038" t="s">
        <v>433</v>
      </c>
      <c r="I4038" t="s">
        <v>434</v>
      </c>
      <c r="J4038" t="s">
        <v>442</v>
      </c>
      <c r="K4038" t="s">
        <v>444</v>
      </c>
    </row>
    <row r="4039" spans="1:11">
      <c r="A4039" t="s">
        <v>502</v>
      </c>
      <c r="B4039" s="2">
        <v>0</v>
      </c>
      <c r="C4039" t="s">
        <v>465</v>
      </c>
      <c r="D4039" t="s">
        <v>458</v>
      </c>
      <c r="E4039" t="s">
        <v>431</v>
      </c>
      <c r="F4039" t="s">
        <v>458</v>
      </c>
      <c r="G4039" t="s">
        <v>432</v>
      </c>
      <c r="H4039" t="s">
        <v>433</v>
      </c>
      <c r="I4039" t="s">
        <v>434</v>
      </c>
      <c r="J4039" t="s">
        <v>435</v>
      </c>
    </row>
    <row r="4040" spans="1:11">
      <c r="A4040" t="s">
        <v>502</v>
      </c>
      <c r="B4040" s="2">
        <v>1432.895</v>
      </c>
      <c r="C4040" t="s">
        <v>511</v>
      </c>
      <c r="D4040" t="s">
        <v>440</v>
      </c>
      <c r="E4040" t="s">
        <v>431</v>
      </c>
      <c r="F4040" t="s">
        <v>441</v>
      </c>
      <c r="G4040" t="s">
        <v>432</v>
      </c>
      <c r="H4040" t="s">
        <v>433</v>
      </c>
      <c r="I4040" t="s">
        <v>434</v>
      </c>
      <c r="J4040" t="s">
        <v>435</v>
      </c>
    </row>
    <row r="4041" spans="1:11">
      <c r="A4041" t="s">
        <v>502</v>
      </c>
      <c r="B4041" s="2">
        <v>8908293</v>
      </c>
      <c r="C4041" t="s">
        <v>511</v>
      </c>
      <c r="D4041" t="s">
        <v>440</v>
      </c>
      <c r="E4041" t="s">
        <v>431</v>
      </c>
      <c r="F4041" t="s">
        <v>441</v>
      </c>
      <c r="G4041" t="s">
        <v>432</v>
      </c>
      <c r="H4041" t="s">
        <v>433</v>
      </c>
      <c r="I4041" t="s">
        <v>434</v>
      </c>
      <c r="J4041" t="s">
        <v>442</v>
      </c>
      <c r="K4041" t="s">
        <v>443</v>
      </c>
    </row>
    <row r="4042" spans="1:11">
      <c r="A4042" t="s">
        <v>502</v>
      </c>
      <c r="B4042" s="2">
        <v>18740494.5</v>
      </c>
      <c r="C4042" t="s">
        <v>511</v>
      </c>
      <c r="D4042" t="s">
        <v>440</v>
      </c>
      <c r="E4042" t="s">
        <v>431</v>
      </c>
      <c r="F4042" t="s">
        <v>441</v>
      </c>
      <c r="G4042" t="s">
        <v>432</v>
      </c>
      <c r="H4042" t="s">
        <v>433</v>
      </c>
      <c r="I4042" t="s">
        <v>434</v>
      </c>
      <c r="J4042" t="s">
        <v>442</v>
      </c>
      <c r="K4042" t="s">
        <v>444</v>
      </c>
    </row>
    <row r="4043" spans="1:11">
      <c r="A4043" t="s">
        <v>502</v>
      </c>
      <c r="B4043" s="2">
        <v>31234157.5</v>
      </c>
      <c r="C4043" t="s">
        <v>511</v>
      </c>
      <c r="D4043" t="s">
        <v>440</v>
      </c>
      <c r="E4043" t="s">
        <v>431</v>
      </c>
      <c r="F4043" t="s">
        <v>441</v>
      </c>
      <c r="G4043" t="s">
        <v>432</v>
      </c>
      <c r="H4043" t="s">
        <v>433</v>
      </c>
      <c r="I4043" t="s">
        <v>434</v>
      </c>
      <c r="J4043" t="s">
        <v>442</v>
      </c>
      <c r="K4043" t="s">
        <v>584</v>
      </c>
    </row>
    <row r="4044" spans="1:11">
      <c r="A4044" t="s">
        <v>502</v>
      </c>
      <c r="B4044" s="2">
        <v>748.22</v>
      </c>
      <c r="C4044" t="s">
        <v>477</v>
      </c>
      <c r="D4044" t="s">
        <v>451</v>
      </c>
      <c r="E4044" t="s">
        <v>431</v>
      </c>
      <c r="F4044" t="s">
        <v>381</v>
      </c>
      <c r="G4044" t="s">
        <v>432</v>
      </c>
      <c r="H4044" t="s">
        <v>433</v>
      </c>
      <c r="I4044" t="s">
        <v>434</v>
      </c>
      <c r="J4044" t="s">
        <v>435</v>
      </c>
    </row>
    <row r="4045" spans="1:11">
      <c r="A4045" t="s">
        <v>502</v>
      </c>
      <c r="B4045" s="2">
        <v>4641380.5</v>
      </c>
      <c r="C4045" t="s">
        <v>477</v>
      </c>
      <c r="D4045" t="s">
        <v>451</v>
      </c>
      <c r="E4045" t="s">
        <v>431</v>
      </c>
      <c r="F4045" t="s">
        <v>381</v>
      </c>
      <c r="G4045" t="s">
        <v>432</v>
      </c>
      <c r="H4045" t="s">
        <v>433</v>
      </c>
      <c r="I4045" t="s">
        <v>434</v>
      </c>
      <c r="J4045" t="s">
        <v>442</v>
      </c>
      <c r="K4045" t="s">
        <v>443</v>
      </c>
    </row>
    <row r="4046" spans="1:11">
      <c r="A4046" t="s">
        <v>502</v>
      </c>
      <c r="B4046" s="2">
        <v>9761049</v>
      </c>
      <c r="C4046" t="s">
        <v>477</v>
      </c>
      <c r="D4046" t="s">
        <v>451</v>
      </c>
      <c r="E4046" t="s">
        <v>431</v>
      </c>
      <c r="F4046" t="s">
        <v>381</v>
      </c>
      <c r="G4046" t="s">
        <v>432</v>
      </c>
      <c r="H4046" t="s">
        <v>433</v>
      </c>
      <c r="I4046" t="s">
        <v>434</v>
      </c>
      <c r="J4046" t="s">
        <v>442</v>
      </c>
      <c r="K4046" t="s">
        <v>444</v>
      </c>
    </row>
    <row r="4047" spans="1:11">
      <c r="A4047" t="s">
        <v>502</v>
      </c>
      <c r="B4047" s="2">
        <v>0</v>
      </c>
      <c r="C4047" t="s">
        <v>448</v>
      </c>
      <c r="D4047" t="s">
        <v>430</v>
      </c>
      <c r="E4047" t="s">
        <v>431</v>
      </c>
      <c r="F4047" t="s">
        <v>430</v>
      </c>
      <c r="G4047" t="s">
        <v>432</v>
      </c>
      <c r="H4047" t="s">
        <v>433</v>
      </c>
      <c r="I4047" t="s">
        <v>434</v>
      </c>
      <c r="J4047" t="s">
        <v>435</v>
      </c>
    </row>
    <row r="4048" spans="1:11">
      <c r="A4048" t="s">
        <v>502</v>
      </c>
      <c r="B4048" s="2">
        <v>0</v>
      </c>
      <c r="C4048" t="s">
        <v>446</v>
      </c>
      <c r="D4048" t="s">
        <v>458</v>
      </c>
      <c r="E4048" t="s">
        <v>431</v>
      </c>
      <c r="F4048" t="s">
        <v>458</v>
      </c>
      <c r="G4048" t="s">
        <v>432</v>
      </c>
      <c r="H4048" t="s">
        <v>433</v>
      </c>
      <c r="I4048" t="s">
        <v>434</v>
      </c>
      <c r="J4048" t="s">
        <v>435</v>
      </c>
    </row>
    <row r="4049" spans="1:11">
      <c r="A4049" t="s">
        <v>502</v>
      </c>
      <c r="B4049" s="2">
        <v>0</v>
      </c>
      <c r="C4049" t="s">
        <v>445</v>
      </c>
      <c r="D4049" t="s">
        <v>458</v>
      </c>
      <c r="E4049" t="s">
        <v>431</v>
      </c>
      <c r="F4049" t="s">
        <v>458</v>
      </c>
      <c r="G4049" t="s">
        <v>432</v>
      </c>
      <c r="H4049" t="s">
        <v>433</v>
      </c>
      <c r="I4049" t="s">
        <v>434</v>
      </c>
      <c r="J4049" t="s">
        <v>435</v>
      </c>
    </row>
    <row r="4050" spans="1:11">
      <c r="A4050" t="s">
        <v>502</v>
      </c>
      <c r="B4050" s="2">
        <v>3.3561999999999999</v>
      </c>
      <c r="C4050" t="s">
        <v>436</v>
      </c>
      <c r="D4050" t="s">
        <v>478</v>
      </c>
      <c r="E4050" t="s">
        <v>431</v>
      </c>
      <c r="F4050" t="s">
        <v>478</v>
      </c>
      <c r="G4050" t="s">
        <v>432</v>
      </c>
      <c r="H4050" t="s">
        <v>433</v>
      </c>
      <c r="I4050" t="s">
        <v>434</v>
      </c>
      <c r="J4050" t="s">
        <v>435</v>
      </c>
    </row>
    <row r="4051" spans="1:11">
      <c r="A4051" t="s">
        <v>502</v>
      </c>
      <c r="B4051" s="2">
        <v>845.05899999999997</v>
      </c>
      <c r="C4051" t="s">
        <v>465</v>
      </c>
      <c r="D4051" t="s">
        <v>451</v>
      </c>
      <c r="E4051" t="s">
        <v>431</v>
      </c>
      <c r="F4051" t="s">
        <v>381</v>
      </c>
      <c r="G4051" t="s">
        <v>432</v>
      </c>
      <c r="H4051" t="s">
        <v>433</v>
      </c>
      <c r="I4051" t="s">
        <v>434</v>
      </c>
      <c r="J4051" t="s">
        <v>435</v>
      </c>
    </row>
    <row r="4052" spans="1:11">
      <c r="A4052" t="s">
        <v>502</v>
      </c>
      <c r="B4052" s="2">
        <v>5242104.5</v>
      </c>
      <c r="C4052" t="s">
        <v>465</v>
      </c>
      <c r="D4052" t="s">
        <v>451</v>
      </c>
      <c r="E4052" t="s">
        <v>431</v>
      </c>
      <c r="F4052" t="s">
        <v>381</v>
      </c>
      <c r="G4052" t="s">
        <v>432</v>
      </c>
      <c r="H4052" t="s">
        <v>433</v>
      </c>
      <c r="I4052" t="s">
        <v>434</v>
      </c>
      <c r="J4052" t="s">
        <v>442</v>
      </c>
      <c r="K4052" t="s">
        <v>443</v>
      </c>
    </row>
    <row r="4053" spans="1:11">
      <c r="A4053" t="s">
        <v>502</v>
      </c>
      <c r="B4053" s="2">
        <v>11024341.5</v>
      </c>
      <c r="C4053" t="s">
        <v>465</v>
      </c>
      <c r="D4053" t="s">
        <v>451</v>
      </c>
      <c r="E4053" t="s">
        <v>431</v>
      </c>
      <c r="F4053" t="s">
        <v>381</v>
      </c>
      <c r="G4053" t="s">
        <v>432</v>
      </c>
      <c r="H4053" t="s">
        <v>433</v>
      </c>
      <c r="I4053" t="s">
        <v>434</v>
      </c>
      <c r="J4053" t="s">
        <v>442</v>
      </c>
      <c r="K4053" t="s">
        <v>444</v>
      </c>
    </row>
    <row r="4054" spans="1:11">
      <c r="A4054" t="s">
        <v>502</v>
      </c>
      <c r="B4054" s="2">
        <v>907.53</v>
      </c>
      <c r="C4054" t="s">
        <v>479</v>
      </c>
      <c r="D4054" t="s">
        <v>447</v>
      </c>
      <c r="E4054" t="s">
        <v>431</v>
      </c>
      <c r="F4054" t="s">
        <v>12</v>
      </c>
      <c r="G4054" t="s">
        <v>432</v>
      </c>
      <c r="H4054" t="s">
        <v>433</v>
      </c>
      <c r="I4054" t="s">
        <v>434</v>
      </c>
      <c r="J4054" t="s">
        <v>435</v>
      </c>
    </row>
    <row r="4055" spans="1:11">
      <c r="A4055" t="s">
        <v>502</v>
      </c>
      <c r="B4055" s="2">
        <v>5634114.5</v>
      </c>
      <c r="C4055" t="s">
        <v>479</v>
      </c>
      <c r="D4055" t="s">
        <v>447</v>
      </c>
      <c r="E4055" t="s">
        <v>431</v>
      </c>
      <c r="F4055" t="s">
        <v>12</v>
      </c>
      <c r="G4055" t="s">
        <v>432</v>
      </c>
      <c r="H4055" t="s">
        <v>433</v>
      </c>
      <c r="I4055" t="s">
        <v>434</v>
      </c>
      <c r="J4055" t="s">
        <v>442</v>
      </c>
      <c r="K4055" t="s">
        <v>443</v>
      </c>
    </row>
    <row r="4056" spans="1:11">
      <c r="A4056" t="s">
        <v>502</v>
      </c>
      <c r="B4056" s="2">
        <v>11873070</v>
      </c>
      <c r="C4056" t="s">
        <v>479</v>
      </c>
      <c r="D4056" t="s">
        <v>447</v>
      </c>
      <c r="E4056" t="s">
        <v>431</v>
      </c>
      <c r="F4056" t="s">
        <v>12</v>
      </c>
      <c r="G4056" t="s">
        <v>432</v>
      </c>
      <c r="H4056" t="s">
        <v>433</v>
      </c>
      <c r="I4056" t="s">
        <v>434</v>
      </c>
      <c r="J4056" t="s">
        <v>442</v>
      </c>
      <c r="K4056" t="s">
        <v>444</v>
      </c>
    </row>
    <row r="4057" spans="1:11">
      <c r="A4057" t="s">
        <v>502</v>
      </c>
      <c r="B4057" s="2">
        <v>19788450</v>
      </c>
      <c r="C4057" t="s">
        <v>479</v>
      </c>
      <c r="D4057" t="s">
        <v>447</v>
      </c>
      <c r="E4057" t="s">
        <v>431</v>
      </c>
      <c r="F4057" t="s">
        <v>12</v>
      </c>
      <c r="G4057" t="s">
        <v>432</v>
      </c>
      <c r="H4057" t="s">
        <v>433</v>
      </c>
      <c r="I4057" t="s">
        <v>434</v>
      </c>
      <c r="J4057" t="s">
        <v>442</v>
      </c>
      <c r="K4057" t="s">
        <v>584</v>
      </c>
    </row>
    <row r="4058" spans="1:11">
      <c r="A4058" t="s">
        <v>502</v>
      </c>
      <c r="B4058" s="2">
        <v>0</v>
      </c>
      <c r="C4058" t="s">
        <v>479</v>
      </c>
      <c r="D4058" t="s">
        <v>458</v>
      </c>
      <c r="E4058" t="s">
        <v>431</v>
      </c>
      <c r="F4058" t="s">
        <v>458</v>
      </c>
      <c r="G4058" t="s">
        <v>432</v>
      </c>
      <c r="H4058" t="s">
        <v>433</v>
      </c>
      <c r="I4058" t="s">
        <v>434</v>
      </c>
      <c r="J4058" t="s">
        <v>435</v>
      </c>
    </row>
    <row r="4059" spans="1:11">
      <c r="A4059" t="s">
        <v>502</v>
      </c>
      <c r="B4059" s="2">
        <v>1304.9100000000001</v>
      </c>
      <c r="C4059" t="s">
        <v>429</v>
      </c>
      <c r="D4059" t="s">
        <v>440</v>
      </c>
      <c r="E4059" t="s">
        <v>431</v>
      </c>
      <c r="F4059" t="s">
        <v>441</v>
      </c>
      <c r="G4059" t="s">
        <v>432</v>
      </c>
      <c r="H4059" t="s">
        <v>433</v>
      </c>
      <c r="I4059" t="s">
        <v>434</v>
      </c>
      <c r="J4059" t="s">
        <v>435</v>
      </c>
    </row>
    <row r="4060" spans="1:11">
      <c r="A4060" t="s">
        <v>502</v>
      </c>
      <c r="B4060" s="2">
        <v>8112817</v>
      </c>
      <c r="C4060" t="s">
        <v>429</v>
      </c>
      <c r="D4060" t="s">
        <v>440</v>
      </c>
      <c r="E4060" t="s">
        <v>431</v>
      </c>
      <c r="F4060" t="s">
        <v>441</v>
      </c>
      <c r="G4060" t="s">
        <v>432</v>
      </c>
      <c r="H4060" t="s">
        <v>433</v>
      </c>
      <c r="I4060" t="s">
        <v>434</v>
      </c>
      <c r="J4060" t="s">
        <v>442</v>
      </c>
      <c r="K4060" t="s">
        <v>443</v>
      </c>
    </row>
    <row r="4061" spans="1:11">
      <c r="A4061" t="s">
        <v>502</v>
      </c>
      <c r="B4061" s="2">
        <v>17054493.5</v>
      </c>
      <c r="C4061" t="s">
        <v>429</v>
      </c>
      <c r="D4061" t="s">
        <v>440</v>
      </c>
      <c r="E4061" t="s">
        <v>431</v>
      </c>
      <c r="F4061" t="s">
        <v>441</v>
      </c>
      <c r="G4061" t="s">
        <v>432</v>
      </c>
      <c r="H4061" t="s">
        <v>433</v>
      </c>
      <c r="I4061" t="s">
        <v>434</v>
      </c>
      <c r="J4061" t="s">
        <v>442</v>
      </c>
      <c r="K4061" t="s">
        <v>444</v>
      </c>
    </row>
    <row r="4062" spans="1:11">
      <c r="A4062" t="s">
        <v>502</v>
      </c>
      <c r="B4062" s="2">
        <v>28424215.5</v>
      </c>
      <c r="C4062" t="s">
        <v>429</v>
      </c>
      <c r="D4062" t="s">
        <v>440</v>
      </c>
      <c r="E4062" t="s">
        <v>431</v>
      </c>
      <c r="F4062" t="s">
        <v>441</v>
      </c>
      <c r="G4062" t="s">
        <v>432</v>
      </c>
      <c r="H4062" t="s">
        <v>433</v>
      </c>
      <c r="I4062" t="s">
        <v>434</v>
      </c>
      <c r="J4062" t="s">
        <v>442</v>
      </c>
      <c r="K4062" t="s">
        <v>584</v>
      </c>
    </row>
    <row r="4063" spans="1:11">
      <c r="A4063" t="s">
        <v>502</v>
      </c>
      <c r="B4063" s="2">
        <v>0</v>
      </c>
      <c r="C4063" t="s">
        <v>454</v>
      </c>
      <c r="D4063" t="s">
        <v>458</v>
      </c>
      <c r="E4063" t="s">
        <v>431</v>
      </c>
      <c r="F4063" t="s">
        <v>458</v>
      </c>
      <c r="G4063" t="s">
        <v>432</v>
      </c>
      <c r="H4063" t="s">
        <v>433</v>
      </c>
      <c r="I4063" t="s">
        <v>434</v>
      </c>
      <c r="J4063" t="s">
        <v>435</v>
      </c>
    </row>
    <row r="4064" spans="1:11">
      <c r="A4064" t="s">
        <v>502</v>
      </c>
      <c r="B4064" s="2">
        <v>877.995</v>
      </c>
      <c r="C4064" t="s">
        <v>476</v>
      </c>
      <c r="D4064" t="s">
        <v>451</v>
      </c>
      <c r="E4064" t="s">
        <v>431</v>
      </c>
      <c r="F4064" t="s">
        <v>381</v>
      </c>
      <c r="G4064" t="s">
        <v>432</v>
      </c>
      <c r="H4064" t="s">
        <v>433</v>
      </c>
      <c r="I4064" t="s">
        <v>434</v>
      </c>
      <c r="J4064" t="s">
        <v>435</v>
      </c>
    </row>
    <row r="4065" spans="1:11">
      <c r="A4065" t="s">
        <v>502</v>
      </c>
      <c r="B4065" s="2">
        <v>5409738</v>
      </c>
      <c r="C4065" t="s">
        <v>476</v>
      </c>
      <c r="D4065" t="s">
        <v>451</v>
      </c>
      <c r="E4065" t="s">
        <v>431</v>
      </c>
      <c r="F4065" t="s">
        <v>381</v>
      </c>
      <c r="G4065" t="s">
        <v>432</v>
      </c>
      <c r="H4065" t="s">
        <v>433</v>
      </c>
      <c r="I4065" t="s">
        <v>434</v>
      </c>
      <c r="J4065" t="s">
        <v>442</v>
      </c>
      <c r="K4065" t="s">
        <v>443</v>
      </c>
    </row>
    <row r="4066" spans="1:11">
      <c r="A4066" t="s">
        <v>502</v>
      </c>
      <c r="B4066" s="2">
        <v>11407491</v>
      </c>
      <c r="C4066" t="s">
        <v>476</v>
      </c>
      <c r="D4066" t="s">
        <v>451</v>
      </c>
      <c r="E4066" t="s">
        <v>431</v>
      </c>
      <c r="F4066" t="s">
        <v>381</v>
      </c>
      <c r="G4066" t="s">
        <v>432</v>
      </c>
      <c r="H4066" t="s">
        <v>433</v>
      </c>
      <c r="I4066" t="s">
        <v>434</v>
      </c>
      <c r="J4066" t="s">
        <v>442</v>
      </c>
      <c r="K4066" t="s">
        <v>444</v>
      </c>
    </row>
    <row r="4067" spans="1:11">
      <c r="A4067" t="s">
        <v>502</v>
      </c>
      <c r="B4067" s="2">
        <v>0</v>
      </c>
      <c r="C4067" t="s">
        <v>464</v>
      </c>
      <c r="D4067" t="s">
        <v>458</v>
      </c>
      <c r="E4067" t="s">
        <v>431</v>
      </c>
      <c r="F4067" t="s">
        <v>458</v>
      </c>
      <c r="G4067" t="s">
        <v>432</v>
      </c>
      <c r="H4067" t="s">
        <v>433</v>
      </c>
      <c r="I4067" t="s">
        <v>434</v>
      </c>
      <c r="J4067" t="s">
        <v>435</v>
      </c>
    </row>
    <row r="4068" spans="1:11">
      <c r="A4068" t="s">
        <v>502</v>
      </c>
      <c r="B4068" s="2">
        <v>1530.45</v>
      </c>
      <c r="C4068" t="s">
        <v>455</v>
      </c>
      <c r="D4068" t="s">
        <v>447</v>
      </c>
      <c r="E4068" t="s">
        <v>431</v>
      </c>
      <c r="F4068" t="s">
        <v>12</v>
      </c>
      <c r="G4068" t="s">
        <v>432</v>
      </c>
      <c r="H4068" t="s">
        <v>433</v>
      </c>
      <c r="I4068" t="s">
        <v>434</v>
      </c>
      <c r="J4068" t="s">
        <v>435</v>
      </c>
    </row>
    <row r="4069" spans="1:11">
      <c r="A4069" t="s">
        <v>502</v>
      </c>
      <c r="B4069" s="2">
        <v>9487626.5</v>
      </c>
      <c r="C4069" t="s">
        <v>455</v>
      </c>
      <c r="D4069" t="s">
        <v>447</v>
      </c>
      <c r="E4069" t="s">
        <v>431</v>
      </c>
      <c r="F4069" t="s">
        <v>12</v>
      </c>
      <c r="G4069" t="s">
        <v>432</v>
      </c>
      <c r="H4069" t="s">
        <v>433</v>
      </c>
      <c r="I4069" t="s">
        <v>434</v>
      </c>
      <c r="J4069" t="s">
        <v>442</v>
      </c>
      <c r="K4069" t="s">
        <v>443</v>
      </c>
    </row>
    <row r="4070" spans="1:11">
      <c r="A4070" t="s">
        <v>502</v>
      </c>
      <c r="B4070" s="2">
        <v>19980696</v>
      </c>
      <c r="C4070" t="s">
        <v>455</v>
      </c>
      <c r="D4070" t="s">
        <v>447</v>
      </c>
      <c r="E4070" t="s">
        <v>431</v>
      </c>
      <c r="F4070" t="s">
        <v>12</v>
      </c>
      <c r="G4070" t="s">
        <v>432</v>
      </c>
      <c r="H4070" t="s">
        <v>433</v>
      </c>
      <c r="I4070" t="s">
        <v>434</v>
      </c>
      <c r="J4070" t="s">
        <v>442</v>
      </c>
      <c r="K4070" t="s">
        <v>444</v>
      </c>
    </row>
    <row r="4071" spans="1:11">
      <c r="A4071" t="s">
        <v>502</v>
      </c>
      <c r="B4071" s="2">
        <v>33301160</v>
      </c>
      <c r="C4071" t="s">
        <v>455</v>
      </c>
      <c r="D4071" t="s">
        <v>447</v>
      </c>
      <c r="E4071" t="s">
        <v>431</v>
      </c>
      <c r="F4071" t="s">
        <v>12</v>
      </c>
      <c r="G4071" t="s">
        <v>432</v>
      </c>
      <c r="H4071" t="s">
        <v>433</v>
      </c>
      <c r="I4071" t="s">
        <v>434</v>
      </c>
      <c r="J4071" t="s">
        <v>442</v>
      </c>
      <c r="K4071" t="s">
        <v>584</v>
      </c>
    </row>
    <row r="4072" spans="1:11">
      <c r="A4072" t="s">
        <v>502</v>
      </c>
      <c r="B4072" s="2">
        <v>0</v>
      </c>
      <c r="C4072" t="s">
        <v>471</v>
      </c>
      <c r="D4072" t="s">
        <v>430</v>
      </c>
      <c r="E4072" t="s">
        <v>431</v>
      </c>
      <c r="F4072" t="s">
        <v>430</v>
      </c>
      <c r="G4072" t="s">
        <v>432</v>
      </c>
      <c r="H4072" t="s">
        <v>433</v>
      </c>
      <c r="I4072" t="s">
        <v>434</v>
      </c>
      <c r="J4072" t="s">
        <v>435</v>
      </c>
    </row>
    <row r="4073" spans="1:11">
      <c r="A4073" t="s">
        <v>502</v>
      </c>
      <c r="B4073" s="2">
        <v>0</v>
      </c>
      <c r="C4073" t="s">
        <v>477</v>
      </c>
      <c r="D4073" t="s">
        <v>458</v>
      </c>
      <c r="E4073" t="s">
        <v>431</v>
      </c>
      <c r="F4073" t="s">
        <v>458</v>
      </c>
      <c r="G4073" t="s">
        <v>432</v>
      </c>
      <c r="H4073" t="s">
        <v>433</v>
      </c>
      <c r="I4073" t="s">
        <v>434</v>
      </c>
      <c r="J4073" t="s">
        <v>435</v>
      </c>
    </row>
    <row r="4074" spans="1:11">
      <c r="A4074" t="s">
        <v>502</v>
      </c>
      <c r="B4074" s="2">
        <v>2199.91</v>
      </c>
      <c r="C4074" t="s">
        <v>455</v>
      </c>
      <c r="D4074" t="s">
        <v>440</v>
      </c>
      <c r="E4074" t="s">
        <v>431</v>
      </c>
      <c r="F4074" t="s">
        <v>441</v>
      </c>
      <c r="G4074" t="s">
        <v>432</v>
      </c>
      <c r="H4074" t="s">
        <v>433</v>
      </c>
      <c r="I4074" t="s">
        <v>434</v>
      </c>
      <c r="J4074" t="s">
        <v>435</v>
      </c>
    </row>
    <row r="4075" spans="1:11">
      <c r="A4075" t="s">
        <v>502</v>
      </c>
      <c r="B4075" s="2">
        <v>13674973.5</v>
      </c>
      <c r="C4075" t="s">
        <v>455</v>
      </c>
      <c r="D4075" t="s">
        <v>440</v>
      </c>
      <c r="E4075" t="s">
        <v>431</v>
      </c>
      <c r="F4075" t="s">
        <v>441</v>
      </c>
      <c r="G4075" t="s">
        <v>432</v>
      </c>
      <c r="H4075" t="s">
        <v>433</v>
      </c>
      <c r="I4075" t="s">
        <v>434</v>
      </c>
      <c r="J4075" t="s">
        <v>442</v>
      </c>
      <c r="K4075" t="s">
        <v>443</v>
      </c>
    </row>
    <row r="4076" spans="1:11">
      <c r="A4076" t="s">
        <v>502</v>
      </c>
      <c r="B4076" s="2">
        <v>28747042</v>
      </c>
      <c r="C4076" t="s">
        <v>455</v>
      </c>
      <c r="D4076" t="s">
        <v>440</v>
      </c>
      <c r="E4076" t="s">
        <v>431</v>
      </c>
      <c r="F4076" t="s">
        <v>441</v>
      </c>
      <c r="G4076" t="s">
        <v>432</v>
      </c>
      <c r="H4076" t="s">
        <v>433</v>
      </c>
      <c r="I4076" t="s">
        <v>434</v>
      </c>
      <c r="J4076" t="s">
        <v>442</v>
      </c>
      <c r="K4076" t="s">
        <v>444</v>
      </c>
    </row>
    <row r="4077" spans="1:11">
      <c r="A4077" t="s">
        <v>502</v>
      </c>
      <c r="B4077" s="2">
        <v>47911766.5</v>
      </c>
      <c r="C4077" t="s">
        <v>455</v>
      </c>
      <c r="D4077" t="s">
        <v>440</v>
      </c>
      <c r="E4077" t="s">
        <v>431</v>
      </c>
      <c r="F4077" t="s">
        <v>441</v>
      </c>
      <c r="G4077" t="s">
        <v>432</v>
      </c>
      <c r="H4077" t="s">
        <v>433</v>
      </c>
      <c r="I4077" t="s">
        <v>434</v>
      </c>
      <c r="J4077" t="s">
        <v>442</v>
      </c>
      <c r="K4077" t="s">
        <v>584</v>
      </c>
    </row>
    <row r="4078" spans="1:11">
      <c r="A4078" t="s">
        <v>502</v>
      </c>
      <c r="B4078" s="2">
        <v>986.29</v>
      </c>
      <c r="C4078" t="s">
        <v>445</v>
      </c>
      <c r="D4078" t="s">
        <v>447</v>
      </c>
      <c r="E4078" t="s">
        <v>431</v>
      </c>
      <c r="F4078" t="s">
        <v>12</v>
      </c>
      <c r="G4078" t="s">
        <v>432</v>
      </c>
      <c r="H4078" t="s">
        <v>433</v>
      </c>
      <c r="I4078" t="s">
        <v>434</v>
      </c>
      <c r="J4078" t="s">
        <v>435</v>
      </c>
    </row>
    <row r="4079" spans="1:11">
      <c r="A4079" t="s">
        <v>502</v>
      </c>
      <c r="B4079" s="2">
        <v>6123232</v>
      </c>
      <c r="C4079" t="s">
        <v>445</v>
      </c>
      <c r="D4079" t="s">
        <v>447</v>
      </c>
      <c r="E4079" t="s">
        <v>431</v>
      </c>
      <c r="F4079" t="s">
        <v>12</v>
      </c>
      <c r="G4079" t="s">
        <v>432</v>
      </c>
      <c r="H4079" t="s">
        <v>433</v>
      </c>
      <c r="I4079" t="s">
        <v>434</v>
      </c>
      <c r="J4079" t="s">
        <v>442</v>
      </c>
      <c r="K4079" t="s">
        <v>443</v>
      </c>
    </row>
    <row r="4080" spans="1:11">
      <c r="A4080" t="s">
        <v>502</v>
      </c>
      <c r="B4080" s="2">
        <v>12889253</v>
      </c>
      <c r="C4080" t="s">
        <v>445</v>
      </c>
      <c r="D4080" t="s">
        <v>447</v>
      </c>
      <c r="E4080" t="s">
        <v>431</v>
      </c>
      <c r="F4080" t="s">
        <v>12</v>
      </c>
      <c r="G4080" t="s">
        <v>432</v>
      </c>
      <c r="H4080" t="s">
        <v>433</v>
      </c>
      <c r="I4080" t="s">
        <v>434</v>
      </c>
      <c r="J4080" t="s">
        <v>442</v>
      </c>
      <c r="K4080" t="s">
        <v>444</v>
      </c>
    </row>
    <row r="4081" spans="1:11">
      <c r="A4081" t="s">
        <v>502</v>
      </c>
      <c r="B4081" s="2">
        <v>21482058.5</v>
      </c>
      <c r="C4081" t="s">
        <v>445</v>
      </c>
      <c r="D4081" t="s">
        <v>447</v>
      </c>
      <c r="E4081" t="s">
        <v>431</v>
      </c>
      <c r="F4081" t="s">
        <v>12</v>
      </c>
      <c r="G4081" t="s">
        <v>432</v>
      </c>
      <c r="H4081" t="s">
        <v>433</v>
      </c>
      <c r="I4081" t="s">
        <v>434</v>
      </c>
      <c r="J4081" t="s">
        <v>442</v>
      </c>
      <c r="K4081" t="s">
        <v>584</v>
      </c>
    </row>
    <row r="4082" spans="1:11">
      <c r="A4082" t="s">
        <v>502</v>
      </c>
      <c r="B4082" s="2">
        <v>0</v>
      </c>
      <c r="C4082" t="s">
        <v>465</v>
      </c>
      <c r="D4082" t="s">
        <v>439</v>
      </c>
      <c r="E4082" t="s">
        <v>431</v>
      </c>
      <c r="F4082" t="s">
        <v>439</v>
      </c>
      <c r="G4082" t="s">
        <v>432</v>
      </c>
      <c r="H4082" t="s">
        <v>433</v>
      </c>
      <c r="I4082" t="s">
        <v>434</v>
      </c>
      <c r="J4082" t="s">
        <v>435</v>
      </c>
    </row>
    <row r="4083" spans="1:11">
      <c r="A4083" t="s">
        <v>502</v>
      </c>
      <c r="B4083" s="2">
        <v>868.15</v>
      </c>
      <c r="C4083" t="s">
        <v>480</v>
      </c>
      <c r="D4083" t="s">
        <v>451</v>
      </c>
      <c r="E4083" t="s">
        <v>431</v>
      </c>
      <c r="F4083" t="s">
        <v>381</v>
      </c>
      <c r="G4083" t="s">
        <v>432</v>
      </c>
      <c r="H4083" t="s">
        <v>433</v>
      </c>
      <c r="I4083" t="s">
        <v>434</v>
      </c>
      <c r="J4083" t="s">
        <v>435</v>
      </c>
    </row>
    <row r="4084" spans="1:11">
      <c r="A4084" t="s">
        <v>502</v>
      </c>
      <c r="B4084" s="2">
        <v>5394075.5</v>
      </c>
      <c r="C4084" t="s">
        <v>480</v>
      </c>
      <c r="D4084" t="s">
        <v>451</v>
      </c>
      <c r="E4084" t="s">
        <v>431</v>
      </c>
      <c r="F4084" t="s">
        <v>381</v>
      </c>
      <c r="G4084" t="s">
        <v>432</v>
      </c>
      <c r="H4084" t="s">
        <v>433</v>
      </c>
      <c r="I4084" t="s">
        <v>434</v>
      </c>
      <c r="J4084" t="s">
        <v>442</v>
      </c>
      <c r="K4084" t="s">
        <v>443</v>
      </c>
    </row>
    <row r="4085" spans="1:11">
      <c r="A4085" t="s">
        <v>502</v>
      </c>
      <c r="B4085" s="2">
        <v>11336965</v>
      </c>
      <c r="C4085" t="s">
        <v>480</v>
      </c>
      <c r="D4085" t="s">
        <v>451</v>
      </c>
      <c r="E4085" t="s">
        <v>431</v>
      </c>
      <c r="F4085" t="s">
        <v>381</v>
      </c>
      <c r="G4085" t="s">
        <v>432</v>
      </c>
      <c r="H4085" t="s">
        <v>433</v>
      </c>
      <c r="I4085" t="s">
        <v>434</v>
      </c>
      <c r="J4085" t="s">
        <v>442</v>
      </c>
      <c r="K4085" t="s">
        <v>444</v>
      </c>
    </row>
    <row r="4086" spans="1:11">
      <c r="A4086" t="s">
        <v>502</v>
      </c>
      <c r="B4086" s="2">
        <v>0</v>
      </c>
      <c r="C4086" t="s">
        <v>50</v>
      </c>
      <c r="D4086" t="s">
        <v>470</v>
      </c>
      <c r="E4086" t="s">
        <v>431</v>
      </c>
      <c r="F4086" t="s">
        <v>470</v>
      </c>
      <c r="G4086" t="s">
        <v>432</v>
      </c>
      <c r="H4086" t="s">
        <v>433</v>
      </c>
      <c r="I4086" t="s">
        <v>434</v>
      </c>
      <c r="J4086" t="s">
        <v>435</v>
      </c>
    </row>
    <row r="4087" spans="1:11">
      <c r="A4087" t="s">
        <v>502</v>
      </c>
      <c r="B4087" s="2">
        <v>1372.93</v>
      </c>
      <c r="C4087" t="s">
        <v>463</v>
      </c>
      <c r="D4087" t="s">
        <v>440</v>
      </c>
      <c r="E4087" t="s">
        <v>431</v>
      </c>
      <c r="F4087" t="s">
        <v>441</v>
      </c>
      <c r="G4087" t="s">
        <v>432</v>
      </c>
      <c r="H4087" t="s">
        <v>433</v>
      </c>
      <c r="I4087" t="s">
        <v>434</v>
      </c>
      <c r="J4087" t="s">
        <v>435</v>
      </c>
    </row>
    <row r="4088" spans="1:11">
      <c r="A4088" t="s">
        <v>502</v>
      </c>
      <c r="B4088" s="2">
        <v>8533109</v>
      </c>
      <c r="C4088" t="s">
        <v>463</v>
      </c>
      <c r="D4088" t="s">
        <v>440</v>
      </c>
      <c r="E4088" t="s">
        <v>431</v>
      </c>
      <c r="F4088" t="s">
        <v>441</v>
      </c>
      <c r="G4088" t="s">
        <v>432</v>
      </c>
      <c r="H4088" t="s">
        <v>433</v>
      </c>
      <c r="I4088" t="s">
        <v>434</v>
      </c>
      <c r="J4088" t="s">
        <v>442</v>
      </c>
      <c r="K4088" t="s">
        <v>443</v>
      </c>
    </row>
    <row r="4089" spans="1:11">
      <c r="A4089" t="s">
        <v>502</v>
      </c>
      <c r="B4089" s="2">
        <v>17951283.5</v>
      </c>
      <c r="C4089" t="s">
        <v>463</v>
      </c>
      <c r="D4089" t="s">
        <v>440</v>
      </c>
      <c r="E4089" t="s">
        <v>431</v>
      </c>
      <c r="F4089" t="s">
        <v>441</v>
      </c>
      <c r="G4089" t="s">
        <v>432</v>
      </c>
      <c r="H4089" t="s">
        <v>433</v>
      </c>
      <c r="I4089" t="s">
        <v>434</v>
      </c>
      <c r="J4089" t="s">
        <v>442</v>
      </c>
      <c r="K4089" t="s">
        <v>444</v>
      </c>
    </row>
    <row r="4090" spans="1:11">
      <c r="A4090" t="s">
        <v>502</v>
      </c>
      <c r="B4090" s="2">
        <v>29895864</v>
      </c>
      <c r="C4090" t="s">
        <v>463</v>
      </c>
      <c r="D4090" t="s">
        <v>440</v>
      </c>
      <c r="E4090" t="s">
        <v>431</v>
      </c>
      <c r="F4090" t="s">
        <v>441</v>
      </c>
      <c r="G4090" t="s">
        <v>432</v>
      </c>
      <c r="H4090" t="s">
        <v>433</v>
      </c>
      <c r="I4090" t="s">
        <v>434</v>
      </c>
      <c r="J4090" t="s">
        <v>442</v>
      </c>
      <c r="K4090" t="s">
        <v>584</v>
      </c>
    </row>
    <row r="4091" spans="1:11">
      <c r="A4091" t="s">
        <v>502</v>
      </c>
      <c r="B4091" s="2">
        <v>0</v>
      </c>
      <c r="C4091" t="s">
        <v>463</v>
      </c>
      <c r="D4091" t="s">
        <v>439</v>
      </c>
      <c r="E4091" t="s">
        <v>431</v>
      </c>
      <c r="F4091" t="s">
        <v>439</v>
      </c>
      <c r="G4091" t="s">
        <v>432</v>
      </c>
      <c r="H4091" t="s">
        <v>433</v>
      </c>
      <c r="I4091" t="s">
        <v>434</v>
      </c>
      <c r="J4091" t="s">
        <v>435</v>
      </c>
    </row>
    <row r="4092" spans="1:11">
      <c r="A4092" t="s">
        <v>502</v>
      </c>
      <c r="B4092" s="2">
        <v>0</v>
      </c>
      <c r="C4092" t="s">
        <v>477</v>
      </c>
      <c r="D4092" t="s">
        <v>439</v>
      </c>
      <c r="E4092" t="s">
        <v>431</v>
      </c>
      <c r="F4092" t="s">
        <v>439</v>
      </c>
      <c r="G4092" t="s">
        <v>432</v>
      </c>
      <c r="H4092" t="s">
        <v>433</v>
      </c>
      <c r="I4092" t="s">
        <v>434</v>
      </c>
      <c r="J4092" t="s">
        <v>435</v>
      </c>
    </row>
    <row r="4093" spans="1:11">
      <c r="A4093" t="s">
        <v>502</v>
      </c>
      <c r="B4093" s="2">
        <v>860.81100000000004</v>
      </c>
      <c r="C4093" t="s">
        <v>463</v>
      </c>
      <c r="D4093" t="s">
        <v>451</v>
      </c>
      <c r="E4093" t="s">
        <v>431</v>
      </c>
      <c r="F4093" t="s">
        <v>381</v>
      </c>
      <c r="G4093" t="s">
        <v>432</v>
      </c>
      <c r="H4093" t="s">
        <v>433</v>
      </c>
      <c r="I4093" t="s">
        <v>434</v>
      </c>
      <c r="J4093" t="s">
        <v>435</v>
      </c>
    </row>
    <row r="4094" spans="1:11">
      <c r="A4094" t="s">
        <v>502</v>
      </c>
      <c r="B4094" s="2">
        <v>5012268.5</v>
      </c>
      <c r="C4094" t="s">
        <v>463</v>
      </c>
      <c r="D4094" t="s">
        <v>451</v>
      </c>
      <c r="E4094" t="s">
        <v>431</v>
      </c>
      <c r="F4094" t="s">
        <v>381</v>
      </c>
      <c r="G4094" t="s">
        <v>432</v>
      </c>
      <c r="H4094" t="s">
        <v>433</v>
      </c>
      <c r="I4094" t="s">
        <v>434</v>
      </c>
      <c r="J4094" t="s">
        <v>442</v>
      </c>
      <c r="K4094" t="s">
        <v>443</v>
      </c>
    </row>
    <row r="4095" spans="1:11">
      <c r="A4095" t="s">
        <v>502</v>
      </c>
      <c r="B4095" s="2">
        <v>10562253</v>
      </c>
      <c r="C4095" t="s">
        <v>463</v>
      </c>
      <c r="D4095" t="s">
        <v>451</v>
      </c>
      <c r="E4095" t="s">
        <v>431</v>
      </c>
      <c r="F4095" t="s">
        <v>381</v>
      </c>
      <c r="G4095" t="s">
        <v>432</v>
      </c>
      <c r="H4095" t="s">
        <v>433</v>
      </c>
      <c r="I4095" t="s">
        <v>434</v>
      </c>
      <c r="J4095" t="s">
        <v>442</v>
      </c>
      <c r="K4095" t="s">
        <v>444</v>
      </c>
    </row>
    <row r="4096" spans="1:11">
      <c r="A4096" t="s">
        <v>502</v>
      </c>
      <c r="B4096" s="2">
        <v>1029.25</v>
      </c>
      <c r="C4096" t="s">
        <v>481</v>
      </c>
      <c r="D4096" t="s">
        <v>447</v>
      </c>
      <c r="E4096" t="s">
        <v>431</v>
      </c>
      <c r="F4096" t="s">
        <v>12</v>
      </c>
      <c r="G4096" t="s">
        <v>432</v>
      </c>
      <c r="H4096" t="s">
        <v>433</v>
      </c>
      <c r="I4096" t="s">
        <v>434</v>
      </c>
      <c r="J4096" t="s">
        <v>435</v>
      </c>
    </row>
    <row r="4097" spans="1:11">
      <c r="A4097" t="s">
        <v>502</v>
      </c>
      <c r="B4097" s="2">
        <v>6381887</v>
      </c>
      <c r="C4097" t="s">
        <v>481</v>
      </c>
      <c r="D4097" t="s">
        <v>447</v>
      </c>
      <c r="E4097" t="s">
        <v>431</v>
      </c>
      <c r="F4097" t="s">
        <v>12</v>
      </c>
      <c r="G4097" t="s">
        <v>432</v>
      </c>
      <c r="H4097" t="s">
        <v>433</v>
      </c>
      <c r="I4097" t="s">
        <v>434</v>
      </c>
      <c r="J4097" t="s">
        <v>442</v>
      </c>
      <c r="K4097" t="s">
        <v>443</v>
      </c>
    </row>
    <row r="4098" spans="1:11">
      <c r="A4098" t="s">
        <v>502</v>
      </c>
      <c r="B4098" s="2">
        <v>13420883</v>
      </c>
      <c r="C4098" t="s">
        <v>481</v>
      </c>
      <c r="D4098" t="s">
        <v>447</v>
      </c>
      <c r="E4098" t="s">
        <v>431</v>
      </c>
      <c r="F4098" t="s">
        <v>12</v>
      </c>
      <c r="G4098" t="s">
        <v>432</v>
      </c>
      <c r="H4098" t="s">
        <v>433</v>
      </c>
      <c r="I4098" t="s">
        <v>434</v>
      </c>
      <c r="J4098" t="s">
        <v>442</v>
      </c>
      <c r="K4098" t="s">
        <v>444</v>
      </c>
    </row>
    <row r="4099" spans="1:11">
      <c r="A4099" t="s">
        <v>502</v>
      </c>
      <c r="B4099" s="2">
        <v>22368108.5</v>
      </c>
      <c r="C4099" t="s">
        <v>481</v>
      </c>
      <c r="D4099" t="s">
        <v>447</v>
      </c>
      <c r="E4099" t="s">
        <v>431</v>
      </c>
      <c r="F4099" t="s">
        <v>12</v>
      </c>
      <c r="G4099" t="s">
        <v>432</v>
      </c>
      <c r="H4099" t="s">
        <v>433</v>
      </c>
      <c r="I4099" t="s">
        <v>434</v>
      </c>
      <c r="J4099" t="s">
        <v>442</v>
      </c>
      <c r="K4099" t="s">
        <v>584</v>
      </c>
    </row>
    <row r="4100" spans="1:11">
      <c r="A4100" t="s">
        <v>502</v>
      </c>
      <c r="B4100" s="2">
        <v>782.23</v>
      </c>
      <c r="C4100" t="s">
        <v>457</v>
      </c>
      <c r="D4100" t="s">
        <v>451</v>
      </c>
      <c r="E4100" t="s">
        <v>431</v>
      </c>
      <c r="F4100" t="s">
        <v>381</v>
      </c>
      <c r="G4100" t="s">
        <v>432</v>
      </c>
      <c r="H4100" t="s">
        <v>433</v>
      </c>
      <c r="I4100" t="s">
        <v>434</v>
      </c>
      <c r="J4100" t="s">
        <v>435</v>
      </c>
    </row>
    <row r="4101" spans="1:11">
      <c r="A4101" t="s">
        <v>502</v>
      </c>
      <c r="B4101" s="2">
        <v>4868800</v>
      </c>
      <c r="C4101" t="s">
        <v>457</v>
      </c>
      <c r="D4101" t="s">
        <v>451</v>
      </c>
      <c r="E4101" t="s">
        <v>431</v>
      </c>
      <c r="F4101" t="s">
        <v>381</v>
      </c>
      <c r="G4101" t="s">
        <v>432</v>
      </c>
      <c r="H4101" t="s">
        <v>433</v>
      </c>
      <c r="I4101" t="s">
        <v>434</v>
      </c>
      <c r="J4101" t="s">
        <v>442</v>
      </c>
      <c r="K4101" t="s">
        <v>443</v>
      </c>
    </row>
    <row r="4102" spans="1:11">
      <c r="A4102" t="s">
        <v>502</v>
      </c>
      <c r="B4102" s="2">
        <v>10278538</v>
      </c>
      <c r="C4102" t="s">
        <v>457</v>
      </c>
      <c r="D4102" t="s">
        <v>451</v>
      </c>
      <c r="E4102" t="s">
        <v>431</v>
      </c>
      <c r="F4102" t="s">
        <v>381</v>
      </c>
      <c r="G4102" t="s">
        <v>432</v>
      </c>
      <c r="H4102" t="s">
        <v>433</v>
      </c>
      <c r="I4102" t="s">
        <v>434</v>
      </c>
      <c r="J4102" t="s">
        <v>442</v>
      </c>
      <c r="K4102" t="s">
        <v>444</v>
      </c>
    </row>
    <row r="4103" spans="1:11">
      <c r="A4103" t="s">
        <v>502</v>
      </c>
      <c r="B4103" s="2">
        <v>0</v>
      </c>
      <c r="C4103" t="s">
        <v>436</v>
      </c>
      <c r="D4103" t="s">
        <v>482</v>
      </c>
      <c r="E4103" t="s">
        <v>431</v>
      </c>
      <c r="F4103" t="s">
        <v>483</v>
      </c>
      <c r="G4103" t="s">
        <v>432</v>
      </c>
      <c r="H4103" t="s">
        <v>433</v>
      </c>
      <c r="I4103" t="s">
        <v>434</v>
      </c>
      <c r="J4103" t="s">
        <v>435</v>
      </c>
    </row>
    <row r="4104" spans="1:11">
      <c r="A4104" t="s">
        <v>502</v>
      </c>
      <c r="B4104" s="2">
        <v>0</v>
      </c>
      <c r="C4104" t="s">
        <v>484</v>
      </c>
      <c r="D4104" t="s">
        <v>439</v>
      </c>
      <c r="E4104" t="s">
        <v>431</v>
      </c>
      <c r="F4104" t="s">
        <v>439</v>
      </c>
      <c r="G4104" t="s">
        <v>432</v>
      </c>
      <c r="H4104" t="s">
        <v>433</v>
      </c>
      <c r="I4104" t="s">
        <v>434</v>
      </c>
      <c r="J4104" t="s">
        <v>435</v>
      </c>
    </row>
    <row r="4105" spans="1:11">
      <c r="A4105" t="s">
        <v>502</v>
      </c>
      <c r="B4105" s="2">
        <v>1939.6144999999999</v>
      </c>
      <c r="C4105" t="s">
        <v>50</v>
      </c>
      <c r="D4105" t="s">
        <v>469</v>
      </c>
      <c r="E4105" t="s">
        <v>431</v>
      </c>
      <c r="F4105" t="s">
        <v>382</v>
      </c>
      <c r="G4105" t="s">
        <v>432</v>
      </c>
      <c r="H4105" t="s">
        <v>433</v>
      </c>
      <c r="I4105" t="s">
        <v>434</v>
      </c>
      <c r="J4105" t="s">
        <v>435</v>
      </c>
    </row>
    <row r="4106" spans="1:11">
      <c r="A4106" t="s">
        <v>502</v>
      </c>
      <c r="B4106" s="2">
        <v>12685819.5</v>
      </c>
      <c r="C4106" t="s">
        <v>50</v>
      </c>
      <c r="D4106" t="s">
        <v>469</v>
      </c>
      <c r="E4106" t="s">
        <v>431</v>
      </c>
      <c r="F4106" t="s">
        <v>382</v>
      </c>
      <c r="G4106" t="s">
        <v>432</v>
      </c>
      <c r="H4106" t="s">
        <v>433</v>
      </c>
      <c r="I4106" t="s">
        <v>434</v>
      </c>
      <c r="J4106" t="s">
        <v>442</v>
      </c>
      <c r="K4106" t="s">
        <v>443</v>
      </c>
    </row>
    <row r="4107" spans="1:11">
      <c r="A4107" t="s">
        <v>502</v>
      </c>
      <c r="B4107" s="2">
        <v>27542640.5</v>
      </c>
      <c r="C4107" t="s">
        <v>50</v>
      </c>
      <c r="D4107" t="s">
        <v>469</v>
      </c>
      <c r="E4107" t="s">
        <v>431</v>
      </c>
      <c r="F4107" t="s">
        <v>382</v>
      </c>
      <c r="G4107" t="s">
        <v>432</v>
      </c>
      <c r="H4107" t="s">
        <v>433</v>
      </c>
      <c r="I4107" t="s">
        <v>434</v>
      </c>
      <c r="J4107" t="s">
        <v>442</v>
      </c>
      <c r="K4107" t="s">
        <v>444</v>
      </c>
    </row>
    <row r="4108" spans="1:11">
      <c r="A4108" t="s">
        <v>502</v>
      </c>
      <c r="B4108" s="2">
        <v>45904371</v>
      </c>
      <c r="C4108" t="s">
        <v>50</v>
      </c>
      <c r="D4108" t="s">
        <v>469</v>
      </c>
      <c r="E4108" t="s">
        <v>431</v>
      </c>
      <c r="F4108" t="s">
        <v>382</v>
      </c>
      <c r="G4108" t="s">
        <v>432</v>
      </c>
      <c r="H4108" t="s">
        <v>433</v>
      </c>
      <c r="I4108" t="s">
        <v>434</v>
      </c>
      <c r="J4108" t="s">
        <v>442</v>
      </c>
      <c r="K4108" t="s">
        <v>584</v>
      </c>
    </row>
    <row r="4109" spans="1:11">
      <c r="A4109" t="s">
        <v>502</v>
      </c>
      <c r="B4109" s="2">
        <v>0</v>
      </c>
      <c r="C4109" t="s">
        <v>466</v>
      </c>
      <c r="D4109" t="s">
        <v>458</v>
      </c>
      <c r="E4109" t="s">
        <v>431</v>
      </c>
      <c r="F4109" t="s">
        <v>458</v>
      </c>
      <c r="G4109" t="s">
        <v>432</v>
      </c>
      <c r="H4109" t="s">
        <v>433</v>
      </c>
      <c r="I4109" t="s">
        <v>434</v>
      </c>
      <c r="J4109" t="s">
        <v>435</v>
      </c>
    </row>
    <row r="4110" spans="1:11">
      <c r="A4110" t="s">
        <v>502</v>
      </c>
      <c r="B4110" s="2">
        <v>823.4</v>
      </c>
      <c r="C4110" t="s">
        <v>477</v>
      </c>
      <c r="D4110" t="s">
        <v>447</v>
      </c>
      <c r="E4110" t="s">
        <v>431</v>
      </c>
      <c r="F4110" t="s">
        <v>12</v>
      </c>
      <c r="G4110" t="s">
        <v>432</v>
      </c>
      <c r="H4110" t="s">
        <v>433</v>
      </c>
      <c r="I4110" t="s">
        <v>434</v>
      </c>
      <c r="J4110" t="s">
        <v>435</v>
      </c>
    </row>
    <row r="4111" spans="1:11">
      <c r="A4111" t="s">
        <v>502</v>
      </c>
      <c r="B4111" s="2">
        <v>5104006</v>
      </c>
      <c r="C4111" t="s">
        <v>477</v>
      </c>
      <c r="D4111" t="s">
        <v>447</v>
      </c>
      <c r="E4111" t="s">
        <v>431</v>
      </c>
      <c r="F4111" t="s">
        <v>12</v>
      </c>
      <c r="G4111" t="s">
        <v>432</v>
      </c>
      <c r="H4111" t="s">
        <v>433</v>
      </c>
      <c r="I4111" t="s">
        <v>434</v>
      </c>
      <c r="J4111" t="s">
        <v>442</v>
      </c>
      <c r="K4111" t="s">
        <v>443</v>
      </c>
    </row>
    <row r="4112" spans="1:11">
      <c r="A4112" t="s">
        <v>502</v>
      </c>
      <c r="B4112" s="2">
        <v>10748950</v>
      </c>
      <c r="C4112" t="s">
        <v>477</v>
      </c>
      <c r="D4112" t="s">
        <v>447</v>
      </c>
      <c r="E4112" t="s">
        <v>431</v>
      </c>
      <c r="F4112" t="s">
        <v>12</v>
      </c>
      <c r="G4112" t="s">
        <v>432</v>
      </c>
      <c r="H4112" t="s">
        <v>433</v>
      </c>
      <c r="I4112" t="s">
        <v>434</v>
      </c>
      <c r="J4112" t="s">
        <v>442</v>
      </c>
      <c r="K4112" t="s">
        <v>444</v>
      </c>
    </row>
    <row r="4113" spans="1:11">
      <c r="A4113" t="s">
        <v>502</v>
      </c>
      <c r="B4113" s="2">
        <v>17914946.5</v>
      </c>
      <c r="C4113" t="s">
        <v>477</v>
      </c>
      <c r="D4113" t="s">
        <v>447</v>
      </c>
      <c r="E4113" t="s">
        <v>431</v>
      </c>
      <c r="F4113" t="s">
        <v>12</v>
      </c>
      <c r="G4113" t="s">
        <v>432</v>
      </c>
      <c r="H4113" t="s">
        <v>433</v>
      </c>
      <c r="I4113" t="s">
        <v>434</v>
      </c>
      <c r="J4113" t="s">
        <v>442</v>
      </c>
      <c r="K4113" t="s">
        <v>584</v>
      </c>
    </row>
    <row r="4114" spans="1:11">
      <c r="A4114" t="s">
        <v>502</v>
      </c>
      <c r="B4114" s="2">
        <v>897.38070000000005</v>
      </c>
      <c r="C4114" t="s">
        <v>472</v>
      </c>
      <c r="D4114" t="s">
        <v>451</v>
      </c>
      <c r="E4114" t="s">
        <v>431</v>
      </c>
      <c r="F4114" t="s">
        <v>381</v>
      </c>
      <c r="G4114" t="s">
        <v>432</v>
      </c>
      <c r="H4114" t="s">
        <v>433</v>
      </c>
      <c r="I4114" t="s">
        <v>434</v>
      </c>
      <c r="J4114" t="s">
        <v>435</v>
      </c>
    </row>
    <row r="4115" spans="1:11">
      <c r="A4115" t="s">
        <v>502</v>
      </c>
      <c r="B4115" s="2">
        <v>5566631.5</v>
      </c>
      <c r="C4115" t="s">
        <v>472</v>
      </c>
      <c r="D4115" t="s">
        <v>451</v>
      </c>
      <c r="E4115" t="s">
        <v>431</v>
      </c>
      <c r="F4115" t="s">
        <v>381</v>
      </c>
      <c r="G4115" t="s">
        <v>432</v>
      </c>
      <c r="H4115" t="s">
        <v>433</v>
      </c>
      <c r="I4115" t="s">
        <v>434</v>
      </c>
      <c r="J4115" t="s">
        <v>442</v>
      </c>
      <c r="K4115" t="s">
        <v>443</v>
      </c>
    </row>
    <row r="4116" spans="1:11">
      <c r="A4116" t="s">
        <v>502</v>
      </c>
      <c r="B4116" s="2">
        <v>11706868.5</v>
      </c>
      <c r="C4116" t="s">
        <v>472</v>
      </c>
      <c r="D4116" t="s">
        <v>451</v>
      </c>
      <c r="E4116" t="s">
        <v>431</v>
      </c>
      <c r="F4116" t="s">
        <v>381</v>
      </c>
      <c r="G4116" t="s">
        <v>432</v>
      </c>
      <c r="H4116" t="s">
        <v>433</v>
      </c>
      <c r="I4116" t="s">
        <v>434</v>
      </c>
      <c r="J4116" t="s">
        <v>442</v>
      </c>
      <c r="K4116" t="s">
        <v>444</v>
      </c>
    </row>
    <row r="4117" spans="1:11">
      <c r="A4117" t="s">
        <v>502</v>
      </c>
      <c r="B4117" s="2">
        <v>0</v>
      </c>
      <c r="C4117" t="s">
        <v>511</v>
      </c>
      <c r="D4117" t="s">
        <v>458</v>
      </c>
      <c r="E4117" t="s">
        <v>431</v>
      </c>
      <c r="F4117" t="s">
        <v>458</v>
      </c>
      <c r="G4117" t="s">
        <v>432</v>
      </c>
      <c r="H4117" t="s">
        <v>433</v>
      </c>
      <c r="I4117" t="s">
        <v>434</v>
      </c>
      <c r="J4117" t="s">
        <v>435</v>
      </c>
    </row>
    <row r="4118" spans="1:11">
      <c r="A4118" t="s">
        <v>502</v>
      </c>
      <c r="B4118" s="2">
        <v>0</v>
      </c>
      <c r="C4118" t="s">
        <v>455</v>
      </c>
      <c r="D4118" t="s">
        <v>458</v>
      </c>
      <c r="E4118" t="s">
        <v>431</v>
      </c>
      <c r="F4118" t="s">
        <v>458</v>
      </c>
      <c r="G4118" t="s">
        <v>432</v>
      </c>
      <c r="H4118" t="s">
        <v>433</v>
      </c>
      <c r="I4118" t="s">
        <v>434</v>
      </c>
      <c r="J4118" t="s">
        <v>435</v>
      </c>
    </row>
    <row r="4119" spans="1:11">
      <c r="A4119" t="s">
        <v>502</v>
      </c>
      <c r="B4119" s="2">
        <v>0</v>
      </c>
      <c r="C4119" t="s">
        <v>50</v>
      </c>
      <c r="D4119" t="s">
        <v>458</v>
      </c>
      <c r="E4119" t="s">
        <v>431</v>
      </c>
      <c r="F4119" t="s">
        <v>458</v>
      </c>
      <c r="G4119" t="s">
        <v>432</v>
      </c>
      <c r="H4119" t="s">
        <v>433</v>
      </c>
      <c r="I4119" t="s">
        <v>434</v>
      </c>
      <c r="J4119" t="s">
        <v>435</v>
      </c>
    </row>
    <row r="4120" spans="1:11">
      <c r="A4120" t="s">
        <v>502</v>
      </c>
      <c r="B4120" s="2">
        <v>0</v>
      </c>
      <c r="C4120" t="s">
        <v>445</v>
      </c>
      <c r="D4120" t="s">
        <v>430</v>
      </c>
      <c r="E4120" t="s">
        <v>431</v>
      </c>
      <c r="F4120" t="s">
        <v>430</v>
      </c>
      <c r="G4120" t="s">
        <v>432</v>
      </c>
      <c r="H4120" t="s">
        <v>433</v>
      </c>
      <c r="I4120" t="s">
        <v>434</v>
      </c>
      <c r="J4120" t="s">
        <v>435</v>
      </c>
    </row>
    <row r="4121" spans="1:11">
      <c r="A4121" t="s">
        <v>502</v>
      </c>
      <c r="B4121" s="2">
        <v>0</v>
      </c>
      <c r="C4121" t="s">
        <v>50</v>
      </c>
      <c r="D4121" t="s">
        <v>430</v>
      </c>
      <c r="E4121" t="s">
        <v>431</v>
      </c>
      <c r="F4121" t="s">
        <v>430</v>
      </c>
      <c r="G4121" t="s">
        <v>432</v>
      </c>
      <c r="H4121" t="s">
        <v>433</v>
      </c>
      <c r="I4121" t="s">
        <v>434</v>
      </c>
      <c r="J4121" t="s">
        <v>435</v>
      </c>
    </row>
    <row r="4122" spans="1:11">
      <c r="A4122" t="s">
        <v>502</v>
      </c>
      <c r="B4122" s="2">
        <v>0</v>
      </c>
      <c r="C4122" t="s">
        <v>429</v>
      </c>
      <c r="D4122" t="s">
        <v>439</v>
      </c>
      <c r="E4122" t="s">
        <v>431</v>
      </c>
      <c r="F4122" t="s">
        <v>439</v>
      </c>
      <c r="G4122" t="s">
        <v>432</v>
      </c>
      <c r="H4122" t="s">
        <v>433</v>
      </c>
      <c r="I4122" t="s">
        <v>434</v>
      </c>
      <c r="J4122" t="s">
        <v>435</v>
      </c>
    </row>
    <row r="4123" spans="1:11">
      <c r="A4123" t="s">
        <v>502</v>
      </c>
      <c r="B4123" s="2">
        <v>0</v>
      </c>
      <c r="C4123" t="s">
        <v>511</v>
      </c>
      <c r="D4123" t="s">
        <v>430</v>
      </c>
      <c r="E4123" t="s">
        <v>431</v>
      </c>
      <c r="F4123" t="s">
        <v>430</v>
      </c>
      <c r="G4123" t="s">
        <v>432</v>
      </c>
      <c r="H4123" t="s">
        <v>433</v>
      </c>
      <c r="I4123" t="s">
        <v>434</v>
      </c>
      <c r="J4123" t="s">
        <v>435</v>
      </c>
    </row>
    <row r="4124" spans="1:11">
      <c r="A4124" t="s">
        <v>502</v>
      </c>
      <c r="B4124" s="2">
        <v>1939.6144999999999</v>
      </c>
      <c r="C4124" t="s">
        <v>463</v>
      </c>
      <c r="D4124" t="s">
        <v>469</v>
      </c>
      <c r="E4124" t="s">
        <v>431</v>
      </c>
      <c r="F4124" t="s">
        <v>382</v>
      </c>
      <c r="G4124" t="s">
        <v>432</v>
      </c>
      <c r="H4124" t="s">
        <v>433</v>
      </c>
      <c r="I4124" t="s">
        <v>434</v>
      </c>
      <c r="J4124" t="s">
        <v>435</v>
      </c>
    </row>
    <row r="4125" spans="1:11">
      <c r="A4125" t="s">
        <v>502</v>
      </c>
      <c r="B4125" s="2">
        <v>12685819.5</v>
      </c>
      <c r="C4125" t="s">
        <v>463</v>
      </c>
      <c r="D4125" t="s">
        <v>469</v>
      </c>
      <c r="E4125" t="s">
        <v>431</v>
      </c>
      <c r="F4125" t="s">
        <v>382</v>
      </c>
      <c r="G4125" t="s">
        <v>432</v>
      </c>
      <c r="H4125" t="s">
        <v>433</v>
      </c>
      <c r="I4125" t="s">
        <v>434</v>
      </c>
      <c r="J4125" t="s">
        <v>442</v>
      </c>
      <c r="K4125" t="s">
        <v>443</v>
      </c>
    </row>
    <row r="4126" spans="1:11">
      <c r="A4126" t="s">
        <v>502</v>
      </c>
      <c r="B4126" s="2">
        <v>27542640.5</v>
      </c>
      <c r="C4126" t="s">
        <v>463</v>
      </c>
      <c r="D4126" t="s">
        <v>469</v>
      </c>
      <c r="E4126" t="s">
        <v>431</v>
      </c>
      <c r="F4126" t="s">
        <v>382</v>
      </c>
      <c r="G4126" t="s">
        <v>432</v>
      </c>
      <c r="H4126" t="s">
        <v>433</v>
      </c>
      <c r="I4126" t="s">
        <v>434</v>
      </c>
      <c r="J4126" t="s">
        <v>442</v>
      </c>
      <c r="K4126" t="s">
        <v>444</v>
      </c>
    </row>
    <row r="4127" spans="1:11">
      <c r="A4127" t="s">
        <v>502</v>
      </c>
      <c r="B4127" s="2">
        <v>45904371</v>
      </c>
      <c r="C4127" t="s">
        <v>463</v>
      </c>
      <c r="D4127" t="s">
        <v>469</v>
      </c>
      <c r="E4127" t="s">
        <v>431</v>
      </c>
      <c r="F4127" t="s">
        <v>382</v>
      </c>
      <c r="G4127" t="s">
        <v>432</v>
      </c>
      <c r="H4127" t="s">
        <v>433</v>
      </c>
      <c r="I4127" t="s">
        <v>434</v>
      </c>
      <c r="J4127" t="s">
        <v>442</v>
      </c>
      <c r="K4127" t="s">
        <v>584</v>
      </c>
    </row>
    <row r="4128" spans="1:11">
      <c r="A4128" t="s">
        <v>502</v>
      </c>
      <c r="B4128" s="2">
        <v>0</v>
      </c>
      <c r="C4128" t="s">
        <v>472</v>
      </c>
      <c r="D4128" t="s">
        <v>430</v>
      </c>
      <c r="E4128" t="s">
        <v>431</v>
      </c>
      <c r="F4128" t="s">
        <v>430</v>
      </c>
      <c r="G4128" t="s">
        <v>432</v>
      </c>
      <c r="H4128" t="s">
        <v>433</v>
      </c>
      <c r="I4128" t="s">
        <v>434</v>
      </c>
      <c r="J4128" t="s">
        <v>435</v>
      </c>
    </row>
    <row r="4129" spans="1:11">
      <c r="A4129" t="s">
        <v>502</v>
      </c>
      <c r="B4129" s="2">
        <v>1183.19</v>
      </c>
      <c r="C4129" t="s">
        <v>477</v>
      </c>
      <c r="D4129" t="s">
        <v>440</v>
      </c>
      <c r="E4129" t="s">
        <v>431</v>
      </c>
      <c r="F4129" t="s">
        <v>441</v>
      </c>
      <c r="G4129" t="s">
        <v>432</v>
      </c>
      <c r="H4129" t="s">
        <v>433</v>
      </c>
      <c r="I4129" t="s">
        <v>434</v>
      </c>
      <c r="J4129" t="s">
        <v>435</v>
      </c>
    </row>
    <row r="4130" spans="1:11">
      <c r="A4130" t="s">
        <v>502</v>
      </c>
      <c r="B4130" s="2">
        <v>7356094.5</v>
      </c>
      <c r="C4130" t="s">
        <v>477</v>
      </c>
      <c r="D4130" t="s">
        <v>440</v>
      </c>
      <c r="E4130" t="s">
        <v>431</v>
      </c>
      <c r="F4130" t="s">
        <v>441</v>
      </c>
      <c r="G4130" t="s">
        <v>432</v>
      </c>
      <c r="H4130" t="s">
        <v>433</v>
      </c>
      <c r="I4130" t="s">
        <v>434</v>
      </c>
      <c r="J4130" t="s">
        <v>442</v>
      </c>
      <c r="K4130" t="s">
        <v>443</v>
      </c>
    </row>
    <row r="4131" spans="1:11">
      <c r="A4131" t="s">
        <v>502</v>
      </c>
      <c r="B4131" s="2">
        <v>15475266</v>
      </c>
      <c r="C4131" t="s">
        <v>477</v>
      </c>
      <c r="D4131" t="s">
        <v>440</v>
      </c>
      <c r="E4131" t="s">
        <v>431</v>
      </c>
      <c r="F4131" t="s">
        <v>441</v>
      </c>
      <c r="G4131" t="s">
        <v>432</v>
      </c>
      <c r="H4131" t="s">
        <v>433</v>
      </c>
      <c r="I4131" t="s">
        <v>434</v>
      </c>
      <c r="J4131" t="s">
        <v>442</v>
      </c>
      <c r="K4131" t="s">
        <v>444</v>
      </c>
    </row>
    <row r="4132" spans="1:11">
      <c r="A4132" t="s">
        <v>502</v>
      </c>
      <c r="B4132" s="2">
        <v>25772867.5</v>
      </c>
      <c r="C4132" t="s">
        <v>477</v>
      </c>
      <c r="D4132" t="s">
        <v>440</v>
      </c>
      <c r="E4132" t="s">
        <v>431</v>
      </c>
      <c r="F4132" t="s">
        <v>441</v>
      </c>
      <c r="G4132" t="s">
        <v>432</v>
      </c>
      <c r="H4132" t="s">
        <v>433</v>
      </c>
      <c r="I4132" t="s">
        <v>434</v>
      </c>
      <c r="J4132" t="s">
        <v>442</v>
      </c>
      <c r="K4132" t="s">
        <v>584</v>
      </c>
    </row>
    <row r="4133" spans="1:11">
      <c r="A4133" t="s">
        <v>502</v>
      </c>
      <c r="B4133" s="2">
        <v>907.53</v>
      </c>
      <c r="C4133" t="s">
        <v>466</v>
      </c>
      <c r="D4133" t="s">
        <v>447</v>
      </c>
      <c r="E4133" t="s">
        <v>431</v>
      </c>
      <c r="F4133" t="s">
        <v>12</v>
      </c>
      <c r="G4133" t="s">
        <v>432</v>
      </c>
      <c r="H4133" t="s">
        <v>433</v>
      </c>
      <c r="I4133" t="s">
        <v>434</v>
      </c>
      <c r="J4133" t="s">
        <v>435</v>
      </c>
    </row>
    <row r="4134" spans="1:11">
      <c r="A4134" t="s">
        <v>502</v>
      </c>
      <c r="B4134" s="2">
        <v>5634114.5</v>
      </c>
      <c r="C4134" t="s">
        <v>466</v>
      </c>
      <c r="D4134" t="s">
        <v>447</v>
      </c>
      <c r="E4134" t="s">
        <v>431</v>
      </c>
      <c r="F4134" t="s">
        <v>12</v>
      </c>
      <c r="G4134" t="s">
        <v>432</v>
      </c>
      <c r="H4134" t="s">
        <v>433</v>
      </c>
      <c r="I4134" t="s">
        <v>434</v>
      </c>
      <c r="J4134" t="s">
        <v>442</v>
      </c>
      <c r="K4134" t="s">
        <v>443</v>
      </c>
    </row>
    <row r="4135" spans="1:11">
      <c r="A4135" t="s">
        <v>502</v>
      </c>
      <c r="B4135" s="2">
        <v>11873070</v>
      </c>
      <c r="C4135" t="s">
        <v>466</v>
      </c>
      <c r="D4135" t="s">
        <v>447</v>
      </c>
      <c r="E4135" t="s">
        <v>431</v>
      </c>
      <c r="F4135" t="s">
        <v>12</v>
      </c>
      <c r="G4135" t="s">
        <v>432</v>
      </c>
      <c r="H4135" t="s">
        <v>433</v>
      </c>
      <c r="I4135" t="s">
        <v>434</v>
      </c>
      <c r="J4135" t="s">
        <v>442</v>
      </c>
      <c r="K4135" t="s">
        <v>444</v>
      </c>
    </row>
    <row r="4136" spans="1:11">
      <c r="A4136" t="s">
        <v>502</v>
      </c>
      <c r="B4136" s="2">
        <v>19788450</v>
      </c>
      <c r="C4136" t="s">
        <v>466</v>
      </c>
      <c r="D4136" t="s">
        <v>447</v>
      </c>
      <c r="E4136" t="s">
        <v>431</v>
      </c>
      <c r="F4136" t="s">
        <v>12</v>
      </c>
      <c r="G4136" t="s">
        <v>432</v>
      </c>
      <c r="H4136" t="s">
        <v>433</v>
      </c>
      <c r="I4136" t="s">
        <v>434</v>
      </c>
      <c r="J4136" t="s">
        <v>442</v>
      </c>
      <c r="K4136" t="s">
        <v>584</v>
      </c>
    </row>
    <row r="4137" spans="1:11">
      <c r="A4137" t="s">
        <v>502</v>
      </c>
      <c r="B4137" s="2">
        <v>0</v>
      </c>
      <c r="C4137" t="s">
        <v>485</v>
      </c>
      <c r="D4137" t="s">
        <v>439</v>
      </c>
      <c r="E4137" t="s">
        <v>431</v>
      </c>
      <c r="F4137" t="s">
        <v>439</v>
      </c>
      <c r="G4137" t="s">
        <v>432</v>
      </c>
      <c r="H4137" t="s">
        <v>433</v>
      </c>
      <c r="I4137" t="s">
        <v>434</v>
      </c>
      <c r="J4137" t="s">
        <v>435</v>
      </c>
    </row>
    <row r="4138" spans="1:11">
      <c r="A4138" t="s">
        <v>502</v>
      </c>
      <c r="B4138" s="2">
        <v>0</v>
      </c>
      <c r="C4138" t="s">
        <v>472</v>
      </c>
      <c r="D4138" t="s">
        <v>458</v>
      </c>
      <c r="E4138" t="s">
        <v>431</v>
      </c>
      <c r="F4138" t="s">
        <v>458</v>
      </c>
      <c r="G4138" t="s">
        <v>432</v>
      </c>
      <c r="H4138" t="s">
        <v>433</v>
      </c>
      <c r="I4138" t="s">
        <v>434</v>
      </c>
      <c r="J4138" t="s">
        <v>435</v>
      </c>
    </row>
    <row r="4139" spans="1:11">
      <c r="A4139" t="s">
        <v>502</v>
      </c>
      <c r="B4139" s="2">
        <v>0</v>
      </c>
      <c r="C4139" t="s">
        <v>481</v>
      </c>
      <c r="D4139" t="s">
        <v>458</v>
      </c>
      <c r="E4139" t="s">
        <v>431</v>
      </c>
      <c r="F4139" t="s">
        <v>458</v>
      </c>
      <c r="G4139" t="s">
        <v>432</v>
      </c>
      <c r="H4139" t="s">
        <v>433</v>
      </c>
      <c r="I4139" t="s">
        <v>434</v>
      </c>
      <c r="J4139" t="s">
        <v>435</v>
      </c>
    </row>
    <row r="4140" spans="1:11">
      <c r="A4140" t="s">
        <v>502</v>
      </c>
      <c r="B4140" s="2">
        <v>1419.47</v>
      </c>
      <c r="C4140" t="s">
        <v>472</v>
      </c>
      <c r="D4140" t="s">
        <v>440</v>
      </c>
      <c r="E4140" t="s">
        <v>431</v>
      </c>
      <c r="F4140" t="s">
        <v>441</v>
      </c>
      <c r="G4140" t="s">
        <v>432</v>
      </c>
      <c r="H4140" t="s">
        <v>433</v>
      </c>
      <c r="I4140" t="s">
        <v>434</v>
      </c>
      <c r="J4140" t="s">
        <v>435</v>
      </c>
    </row>
    <row r="4141" spans="1:11">
      <c r="A4141" t="s">
        <v>502</v>
      </c>
      <c r="B4141" s="2">
        <v>8827295.5</v>
      </c>
      <c r="C4141" t="s">
        <v>472</v>
      </c>
      <c r="D4141" t="s">
        <v>440</v>
      </c>
      <c r="E4141" t="s">
        <v>431</v>
      </c>
      <c r="F4141" t="s">
        <v>441</v>
      </c>
      <c r="G4141" t="s">
        <v>432</v>
      </c>
      <c r="H4141" t="s">
        <v>433</v>
      </c>
      <c r="I4141" t="s">
        <v>434</v>
      </c>
      <c r="J4141" t="s">
        <v>442</v>
      </c>
      <c r="K4141" t="s">
        <v>443</v>
      </c>
    </row>
    <row r="4142" spans="1:11">
      <c r="A4142" t="s">
        <v>502</v>
      </c>
      <c r="B4142" s="2">
        <v>18556482.5</v>
      </c>
      <c r="C4142" t="s">
        <v>472</v>
      </c>
      <c r="D4142" t="s">
        <v>440</v>
      </c>
      <c r="E4142" t="s">
        <v>431</v>
      </c>
      <c r="F4142" t="s">
        <v>441</v>
      </c>
      <c r="G4142" t="s">
        <v>432</v>
      </c>
      <c r="H4142" t="s">
        <v>433</v>
      </c>
      <c r="I4142" t="s">
        <v>434</v>
      </c>
      <c r="J4142" t="s">
        <v>442</v>
      </c>
      <c r="K4142" t="s">
        <v>444</v>
      </c>
    </row>
    <row r="4143" spans="1:11">
      <c r="A4143" t="s">
        <v>502</v>
      </c>
      <c r="B4143" s="2">
        <v>30927441</v>
      </c>
      <c r="C4143" t="s">
        <v>472</v>
      </c>
      <c r="D4143" t="s">
        <v>440</v>
      </c>
      <c r="E4143" t="s">
        <v>431</v>
      </c>
      <c r="F4143" t="s">
        <v>441</v>
      </c>
      <c r="G4143" t="s">
        <v>432</v>
      </c>
      <c r="H4143" t="s">
        <v>433</v>
      </c>
      <c r="I4143" t="s">
        <v>434</v>
      </c>
      <c r="J4143" t="s">
        <v>442</v>
      </c>
      <c r="K4143" t="s">
        <v>584</v>
      </c>
    </row>
    <row r="4144" spans="1:11">
      <c r="A4144" t="s">
        <v>502</v>
      </c>
      <c r="B4144" s="2">
        <v>1883.259</v>
      </c>
      <c r="C4144" t="s">
        <v>454</v>
      </c>
      <c r="D4144" t="s">
        <v>469</v>
      </c>
      <c r="E4144" t="s">
        <v>431</v>
      </c>
      <c r="F4144" t="s">
        <v>382</v>
      </c>
      <c r="G4144" t="s">
        <v>432</v>
      </c>
      <c r="H4144" t="s">
        <v>433</v>
      </c>
      <c r="I4144" t="s">
        <v>434</v>
      </c>
      <c r="J4144" t="s">
        <v>435</v>
      </c>
    </row>
    <row r="4145" spans="1:11">
      <c r="A4145" t="s">
        <v>502</v>
      </c>
      <c r="B4145" s="2">
        <v>12289513.5</v>
      </c>
      <c r="C4145" t="s">
        <v>454</v>
      </c>
      <c r="D4145" t="s">
        <v>469</v>
      </c>
      <c r="E4145" t="s">
        <v>431</v>
      </c>
      <c r="F4145" t="s">
        <v>382</v>
      </c>
      <c r="G4145" t="s">
        <v>432</v>
      </c>
      <c r="H4145" t="s">
        <v>433</v>
      </c>
      <c r="I4145" t="s">
        <v>434</v>
      </c>
      <c r="J4145" t="s">
        <v>442</v>
      </c>
      <c r="K4145" t="s">
        <v>443</v>
      </c>
    </row>
    <row r="4146" spans="1:11">
      <c r="A4146" t="s">
        <v>502</v>
      </c>
      <c r="B4146" s="2">
        <v>26667688.5</v>
      </c>
      <c r="C4146" t="s">
        <v>454</v>
      </c>
      <c r="D4146" t="s">
        <v>469</v>
      </c>
      <c r="E4146" t="s">
        <v>431</v>
      </c>
      <c r="F4146" t="s">
        <v>382</v>
      </c>
      <c r="G4146" t="s">
        <v>432</v>
      </c>
      <c r="H4146" t="s">
        <v>433</v>
      </c>
      <c r="I4146" t="s">
        <v>434</v>
      </c>
      <c r="J4146" t="s">
        <v>442</v>
      </c>
      <c r="K4146" t="s">
        <v>444</v>
      </c>
    </row>
    <row r="4147" spans="1:11">
      <c r="A4147" t="s">
        <v>502</v>
      </c>
      <c r="B4147" s="2">
        <v>44446147.5</v>
      </c>
      <c r="C4147" t="s">
        <v>454</v>
      </c>
      <c r="D4147" t="s">
        <v>469</v>
      </c>
      <c r="E4147" t="s">
        <v>431</v>
      </c>
      <c r="F4147" t="s">
        <v>382</v>
      </c>
      <c r="G4147" t="s">
        <v>432</v>
      </c>
      <c r="H4147" t="s">
        <v>433</v>
      </c>
      <c r="I4147" t="s">
        <v>434</v>
      </c>
      <c r="J4147" t="s">
        <v>442</v>
      </c>
      <c r="K4147" t="s">
        <v>584</v>
      </c>
    </row>
    <row r="4148" spans="1:11">
      <c r="A4148" t="s">
        <v>502</v>
      </c>
      <c r="B4148" s="2">
        <v>0</v>
      </c>
      <c r="C4148" t="s">
        <v>461</v>
      </c>
      <c r="D4148" t="s">
        <v>439</v>
      </c>
      <c r="E4148" t="s">
        <v>431</v>
      </c>
      <c r="F4148" t="s">
        <v>439</v>
      </c>
      <c r="G4148" t="s">
        <v>432</v>
      </c>
      <c r="H4148" t="s">
        <v>433</v>
      </c>
      <c r="I4148" t="s">
        <v>434</v>
      </c>
      <c r="J4148" t="s">
        <v>435</v>
      </c>
    </row>
    <row r="4149" spans="1:11">
      <c r="A4149" t="s">
        <v>502</v>
      </c>
      <c r="B4149" s="2">
        <v>980.92</v>
      </c>
      <c r="C4149" t="s">
        <v>50</v>
      </c>
      <c r="D4149" t="s">
        <v>447</v>
      </c>
      <c r="E4149" t="s">
        <v>431</v>
      </c>
      <c r="F4149" t="s">
        <v>12</v>
      </c>
      <c r="G4149" t="s">
        <v>432</v>
      </c>
      <c r="H4149" t="s">
        <v>433</v>
      </c>
      <c r="I4149" t="s">
        <v>434</v>
      </c>
      <c r="J4149" t="s">
        <v>435</v>
      </c>
    </row>
    <row r="4150" spans="1:11">
      <c r="A4150" t="s">
        <v>502</v>
      </c>
      <c r="B4150" s="2">
        <v>6084747</v>
      </c>
      <c r="C4150" t="s">
        <v>50</v>
      </c>
      <c r="D4150" t="s">
        <v>447</v>
      </c>
      <c r="E4150" t="s">
        <v>431</v>
      </c>
      <c r="F4150" t="s">
        <v>12</v>
      </c>
      <c r="G4150" t="s">
        <v>432</v>
      </c>
      <c r="H4150" t="s">
        <v>433</v>
      </c>
      <c r="I4150" t="s">
        <v>434</v>
      </c>
      <c r="J4150" t="s">
        <v>442</v>
      </c>
      <c r="K4150" t="s">
        <v>443</v>
      </c>
    </row>
    <row r="4151" spans="1:11">
      <c r="A4151" t="s">
        <v>502</v>
      </c>
      <c r="B4151" s="2">
        <v>12797515.5</v>
      </c>
      <c r="C4151" t="s">
        <v>50</v>
      </c>
      <c r="D4151" t="s">
        <v>447</v>
      </c>
      <c r="E4151" t="s">
        <v>431</v>
      </c>
      <c r="F4151" t="s">
        <v>12</v>
      </c>
      <c r="G4151" t="s">
        <v>432</v>
      </c>
      <c r="H4151" t="s">
        <v>433</v>
      </c>
      <c r="I4151" t="s">
        <v>434</v>
      </c>
      <c r="J4151" t="s">
        <v>442</v>
      </c>
      <c r="K4151" t="s">
        <v>444</v>
      </c>
    </row>
    <row r="4152" spans="1:11">
      <c r="A4152" t="s">
        <v>502</v>
      </c>
      <c r="B4152" s="2">
        <v>21329192.5</v>
      </c>
      <c r="C4152" t="s">
        <v>50</v>
      </c>
      <c r="D4152" t="s">
        <v>447</v>
      </c>
      <c r="E4152" t="s">
        <v>431</v>
      </c>
      <c r="F4152" t="s">
        <v>12</v>
      </c>
      <c r="G4152" t="s">
        <v>432</v>
      </c>
      <c r="H4152" t="s">
        <v>433</v>
      </c>
      <c r="I4152" t="s">
        <v>434</v>
      </c>
      <c r="J4152" t="s">
        <v>442</v>
      </c>
      <c r="K4152" t="s">
        <v>584</v>
      </c>
    </row>
    <row r="4153" spans="1:11">
      <c r="A4153" t="s">
        <v>502</v>
      </c>
      <c r="B4153" s="2">
        <v>1183.19</v>
      </c>
      <c r="C4153" t="s">
        <v>453</v>
      </c>
      <c r="D4153" t="s">
        <v>440</v>
      </c>
      <c r="E4153" t="s">
        <v>431</v>
      </c>
      <c r="F4153" t="s">
        <v>441</v>
      </c>
      <c r="G4153" t="s">
        <v>432</v>
      </c>
      <c r="H4153" t="s">
        <v>433</v>
      </c>
      <c r="I4153" t="s">
        <v>434</v>
      </c>
      <c r="J4153" t="s">
        <v>435</v>
      </c>
    </row>
    <row r="4154" spans="1:11">
      <c r="A4154" t="s">
        <v>502</v>
      </c>
      <c r="B4154" s="2">
        <v>7356094.5</v>
      </c>
      <c r="C4154" t="s">
        <v>453</v>
      </c>
      <c r="D4154" t="s">
        <v>440</v>
      </c>
      <c r="E4154" t="s">
        <v>431</v>
      </c>
      <c r="F4154" t="s">
        <v>441</v>
      </c>
      <c r="G4154" t="s">
        <v>432</v>
      </c>
      <c r="H4154" t="s">
        <v>433</v>
      </c>
      <c r="I4154" t="s">
        <v>434</v>
      </c>
      <c r="J4154" t="s">
        <v>442</v>
      </c>
      <c r="K4154" t="s">
        <v>443</v>
      </c>
    </row>
    <row r="4155" spans="1:11">
      <c r="A4155" t="s">
        <v>502</v>
      </c>
      <c r="B4155" s="2">
        <v>15463720.5</v>
      </c>
      <c r="C4155" t="s">
        <v>453</v>
      </c>
      <c r="D4155" t="s">
        <v>440</v>
      </c>
      <c r="E4155" t="s">
        <v>431</v>
      </c>
      <c r="F4155" t="s">
        <v>441</v>
      </c>
      <c r="G4155" t="s">
        <v>432</v>
      </c>
      <c r="H4155" t="s">
        <v>433</v>
      </c>
      <c r="I4155" t="s">
        <v>434</v>
      </c>
      <c r="J4155" t="s">
        <v>442</v>
      </c>
      <c r="K4155" t="s">
        <v>444</v>
      </c>
    </row>
    <row r="4156" spans="1:11">
      <c r="A4156" t="s">
        <v>502</v>
      </c>
      <c r="B4156" s="2">
        <v>25772867.5</v>
      </c>
      <c r="C4156" t="s">
        <v>453</v>
      </c>
      <c r="D4156" t="s">
        <v>440</v>
      </c>
      <c r="E4156" t="s">
        <v>431</v>
      </c>
      <c r="F4156" t="s">
        <v>441</v>
      </c>
      <c r="G4156" t="s">
        <v>432</v>
      </c>
      <c r="H4156" t="s">
        <v>433</v>
      </c>
      <c r="I4156" t="s">
        <v>434</v>
      </c>
      <c r="J4156" t="s">
        <v>442</v>
      </c>
      <c r="K4156" t="s">
        <v>584</v>
      </c>
    </row>
    <row r="4157" spans="1:11">
      <c r="A4157" t="s">
        <v>502</v>
      </c>
      <c r="B4157" s="2">
        <v>0</v>
      </c>
      <c r="C4157" t="s">
        <v>436</v>
      </c>
      <c r="D4157" t="s">
        <v>486</v>
      </c>
      <c r="E4157" t="s">
        <v>431</v>
      </c>
      <c r="F4157" t="s">
        <v>487</v>
      </c>
      <c r="G4157" t="s">
        <v>432</v>
      </c>
      <c r="H4157" t="s">
        <v>433</v>
      </c>
      <c r="I4157" t="s">
        <v>434</v>
      </c>
      <c r="J4157" t="s">
        <v>435</v>
      </c>
    </row>
    <row r="4158" spans="1:11">
      <c r="A4158" t="s">
        <v>502</v>
      </c>
      <c r="B4158" s="2">
        <v>823.4</v>
      </c>
      <c r="C4158" t="s">
        <v>449</v>
      </c>
      <c r="D4158" t="s">
        <v>447</v>
      </c>
      <c r="E4158" t="s">
        <v>431</v>
      </c>
      <c r="F4158" t="s">
        <v>12</v>
      </c>
      <c r="G4158" t="s">
        <v>432</v>
      </c>
      <c r="H4158" t="s">
        <v>433</v>
      </c>
      <c r="I4158" t="s">
        <v>434</v>
      </c>
      <c r="J4158" t="s">
        <v>435</v>
      </c>
    </row>
    <row r="4159" spans="1:11">
      <c r="A4159" t="s">
        <v>502</v>
      </c>
      <c r="B4159" s="2">
        <v>5104006</v>
      </c>
      <c r="C4159" t="s">
        <v>449</v>
      </c>
      <c r="D4159" t="s">
        <v>447</v>
      </c>
      <c r="E4159" t="s">
        <v>431</v>
      </c>
      <c r="F4159" t="s">
        <v>12</v>
      </c>
      <c r="G4159" t="s">
        <v>432</v>
      </c>
      <c r="H4159" t="s">
        <v>433</v>
      </c>
      <c r="I4159" t="s">
        <v>434</v>
      </c>
      <c r="J4159" t="s">
        <v>442</v>
      </c>
      <c r="K4159" t="s">
        <v>443</v>
      </c>
    </row>
    <row r="4160" spans="1:11">
      <c r="A4160" t="s">
        <v>502</v>
      </c>
      <c r="B4160" s="2">
        <v>10748950</v>
      </c>
      <c r="C4160" t="s">
        <v>449</v>
      </c>
      <c r="D4160" t="s">
        <v>447</v>
      </c>
      <c r="E4160" t="s">
        <v>431</v>
      </c>
      <c r="F4160" t="s">
        <v>12</v>
      </c>
      <c r="G4160" t="s">
        <v>432</v>
      </c>
      <c r="H4160" t="s">
        <v>433</v>
      </c>
      <c r="I4160" t="s">
        <v>434</v>
      </c>
      <c r="J4160" t="s">
        <v>442</v>
      </c>
      <c r="K4160" t="s">
        <v>444</v>
      </c>
    </row>
    <row r="4161" spans="1:11">
      <c r="A4161" t="s">
        <v>502</v>
      </c>
      <c r="B4161" s="2">
        <v>17914946.5</v>
      </c>
      <c r="C4161" t="s">
        <v>449</v>
      </c>
      <c r="D4161" t="s">
        <v>447</v>
      </c>
      <c r="E4161" t="s">
        <v>431</v>
      </c>
      <c r="F4161" t="s">
        <v>12</v>
      </c>
      <c r="G4161" t="s">
        <v>432</v>
      </c>
      <c r="H4161" t="s">
        <v>433</v>
      </c>
      <c r="I4161" t="s">
        <v>434</v>
      </c>
      <c r="J4161" t="s">
        <v>442</v>
      </c>
      <c r="K4161" t="s">
        <v>584</v>
      </c>
    </row>
    <row r="4162" spans="1:11">
      <c r="A4162" t="s">
        <v>502</v>
      </c>
      <c r="B4162" s="2">
        <v>0</v>
      </c>
      <c r="C4162" t="s">
        <v>465</v>
      </c>
      <c r="D4162" t="s">
        <v>430</v>
      </c>
      <c r="E4162" t="s">
        <v>431</v>
      </c>
      <c r="F4162" t="s">
        <v>430</v>
      </c>
      <c r="G4162" t="s">
        <v>432</v>
      </c>
      <c r="H4162" t="s">
        <v>433</v>
      </c>
      <c r="I4162" t="s">
        <v>434</v>
      </c>
      <c r="J4162" t="s">
        <v>435</v>
      </c>
    </row>
    <row r="4163" spans="1:11">
      <c r="A4163" t="s">
        <v>502</v>
      </c>
      <c r="B4163" s="2">
        <v>1410.52</v>
      </c>
      <c r="C4163" t="s">
        <v>471</v>
      </c>
      <c r="D4163" t="s">
        <v>440</v>
      </c>
      <c r="E4163" t="s">
        <v>431</v>
      </c>
      <c r="F4163" t="s">
        <v>441</v>
      </c>
      <c r="G4163" t="s">
        <v>432</v>
      </c>
      <c r="H4163" t="s">
        <v>433</v>
      </c>
      <c r="I4163" t="s">
        <v>434</v>
      </c>
      <c r="J4163" t="s">
        <v>435</v>
      </c>
    </row>
    <row r="4164" spans="1:11">
      <c r="A4164" t="s">
        <v>502</v>
      </c>
      <c r="B4164" s="2">
        <v>8770821</v>
      </c>
      <c r="C4164" t="s">
        <v>471</v>
      </c>
      <c r="D4164" t="s">
        <v>440</v>
      </c>
      <c r="E4164" t="s">
        <v>431</v>
      </c>
      <c r="F4164" t="s">
        <v>441</v>
      </c>
      <c r="G4164" t="s">
        <v>432</v>
      </c>
      <c r="H4164" t="s">
        <v>433</v>
      </c>
      <c r="I4164" t="s">
        <v>434</v>
      </c>
      <c r="J4164" t="s">
        <v>442</v>
      </c>
      <c r="K4164" t="s">
        <v>443</v>
      </c>
    </row>
    <row r="4165" spans="1:11">
      <c r="A4165" t="s">
        <v>502</v>
      </c>
      <c r="B4165" s="2">
        <v>18451320</v>
      </c>
      <c r="C4165" t="s">
        <v>471</v>
      </c>
      <c r="D4165" t="s">
        <v>440</v>
      </c>
      <c r="E4165" t="s">
        <v>431</v>
      </c>
      <c r="F4165" t="s">
        <v>441</v>
      </c>
      <c r="G4165" t="s">
        <v>432</v>
      </c>
      <c r="H4165" t="s">
        <v>433</v>
      </c>
      <c r="I4165" t="s">
        <v>434</v>
      </c>
      <c r="J4165" t="s">
        <v>442</v>
      </c>
      <c r="K4165" t="s">
        <v>444</v>
      </c>
    </row>
    <row r="4166" spans="1:11">
      <c r="A4166" t="s">
        <v>502</v>
      </c>
      <c r="B4166" s="2">
        <v>30733584</v>
      </c>
      <c r="C4166" t="s">
        <v>471</v>
      </c>
      <c r="D4166" t="s">
        <v>440</v>
      </c>
      <c r="E4166" t="s">
        <v>431</v>
      </c>
      <c r="F4166" t="s">
        <v>441</v>
      </c>
      <c r="G4166" t="s">
        <v>432</v>
      </c>
      <c r="H4166" t="s">
        <v>433</v>
      </c>
      <c r="I4166" t="s">
        <v>434</v>
      </c>
      <c r="J4166" t="s">
        <v>442</v>
      </c>
      <c r="K4166" t="s">
        <v>584</v>
      </c>
    </row>
    <row r="4167" spans="1:11">
      <c r="A4167" t="s">
        <v>502</v>
      </c>
      <c r="B4167" s="2">
        <v>988.08</v>
      </c>
      <c r="C4167" t="s">
        <v>472</v>
      </c>
      <c r="D4167" t="s">
        <v>447</v>
      </c>
      <c r="E4167" t="s">
        <v>431</v>
      </c>
      <c r="F4167" t="s">
        <v>12</v>
      </c>
      <c r="G4167" t="s">
        <v>432</v>
      </c>
      <c r="H4167" t="s">
        <v>433</v>
      </c>
      <c r="I4167" t="s">
        <v>434</v>
      </c>
      <c r="J4167" t="s">
        <v>435</v>
      </c>
    </row>
    <row r="4168" spans="1:11">
      <c r="A4168" t="s">
        <v>502</v>
      </c>
      <c r="B4168" s="2">
        <v>6123232</v>
      </c>
      <c r="C4168" t="s">
        <v>472</v>
      </c>
      <c r="D4168" t="s">
        <v>447</v>
      </c>
      <c r="E4168" t="s">
        <v>431</v>
      </c>
      <c r="F4168" t="s">
        <v>12</v>
      </c>
      <c r="G4168" t="s">
        <v>432</v>
      </c>
      <c r="H4168" t="s">
        <v>433</v>
      </c>
      <c r="I4168" t="s">
        <v>434</v>
      </c>
      <c r="J4168" t="s">
        <v>442</v>
      </c>
      <c r="K4168" t="s">
        <v>443</v>
      </c>
    </row>
    <row r="4169" spans="1:11">
      <c r="A4169" t="s">
        <v>502</v>
      </c>
      <c r="B4169" s="2">
        <v>12889253</v>
      </c>
      <c r="C4169" t="s">
        <v>472</v>
      </c>
      <c r="D4169" t="s">
        <v>447</v>
      </c>
      <c r="E4169" t="s">
        <v>431</v>
      </c>
      <c r="F4169" t="s">
        <v>12</v>
      </c>
      <c r="G4169" t="s">
        <v>432</v>
      </c>
      <c r="H4169" t="s">
        <v>433</v>
      </c>
      <c r="I4169" t="s">
        <v>434</v>
      </c>
      <c r="J4169" t="s">
        <v>442</v>
      </c>
      <c r="K4169" t="s">
        <v>444</v>
      </c>
    </row>
    <row r="4170" spans="1:11">
      <c r="A4170" t="s">
        <v>502</v>
      </c>
      <c r="B4170" s="2">
        <v>21482058.5</v>
      </c>
      <c r="C4170" t="s">
        <v>472</v>
      </c>
      <c r="D4170" t="s">
        <v>447</v>
      </c>
      <c r="E4170" t="s">
        <v>431</v>
      </c>
      <c r="F4170" t="s">
        <v>12</v>
      </c>
      <c r="G4170" t="s">
        <v>432</v>
      </c>
      <c r="H4170" t="s">
        <v>433</v>
      </c>
      <c r="I4170" t="s">
        <v>434</v>
      </c>
      <c r="J4170" t="s">
        <v>442</v>
      </c>
      <c r="K4170" t="s">
        <v>584</v>
      </c>
    </row>
    <row r="4171" spans="1:11">
      <c r="A4171" t="s">
        <v>502</v>
      </c>
      <c r="B4171" s="2">
        <v>954.96500000000003</v>
      </c>
      <c r="C4171" t="s">
        <v>454</v>
      </c>
      <c r="D4171" t="s">
        <v>447</v>
      </c>
      <c r="E4171" t="s">
        <v>431</v>
      </c>
      <c r="F4171" t="s">
        <v>12</v>
      </c>
      <c r="G4171" t="s">
        <v>432</v>
      </c>
      <c r="H4171" t="s">
        <v>433</v>
      </c>
      <c r="I4171" t="s">
        <v>434</v>
      </c>
      <c r="J4171" t="s">
        <v>435</v>
      </c>
    </row>
    <row r="4172" spans="1:11">
      <c r="A4172" t="s">
        <v>502</v>
      </c>
      <c r="B4172" s="2">
        <v>5942084</v>
      </c>
      <c r="C4172" t="s">
        <v>454</v>
      </c>
      <c r="D4172" t="s">
        <v>447</v>
      </c>
      <c r="E4172" t="s">
        <v>431</v>
      </c>
      <c r="F4172" t="s">
        <v>12</v>
      </c>
      <c r="G4172" t="s">
        <v>432</v>
      </c>
      <c r="H4172" t="s">
        <v>433</v>
      </c>
      <c r="I4172" t="s">
        <v>434</v>
      </c>
      <c r="J4172" t="s">
        <v>442</v>
      </c>
      <c r="K4172" t="s">
        <v>443</v>
      </c>
    </row>
    <row r="4173" spans="1:11">
      <c r="A4173" t="s">
        <v>502</v>
      </c>
      <c r="B4173" s="2">
        <v>12496527</v>
      </c>
      <c r="C4173" t="s">
        <v>454</v>
      </c>
      <c r="D4173" t="s">
        <v>447</v>
      </c>
      <c r="E4173" t="s">
        <v>431</v>
      </c>
      <c r="F4173" t="s">
        <v>12</v>
      </c>
      <c r="G4173" t="s">
        <v>432</v>
      </c>
      <c r="H4173" t="s">
        <v>433</v>
      </c>
      <c r="I4173" t="s">
        <v>434</v>
      </c>
      <c r="J4173" t="s">
        <v>442</v>
      </c>
      <c r="K4173" t="s">
        <v>444</v>
      </c>
    </row>
    <row r="4174" spans="1:11">
      <c r="A4174" t="s">
        <v>502</v>
      </c>
      <c r="B4174" s="2">
        <v>20827545</v>
      </c>
      <c r="C4174" t="s">
        <v>454</v>
      </c>
      <c r="D4174" t="s">
        <v>447</v>
      </c>
      <c r="E4174" t="s">
        <v>431</v>
      </c>
      <c r="F4174" t="s">
        <v>12</v>
      </c>
      <c r="G4174" t="s">
        <v>432</v>
      </c>
      <c r="H4174" t="s">
        <v>433</v>
      </c>
      <c r="I4174" t="s">
        <v>434</v>
      </c>
      <c r="J4174" t="s">
        <v>442</v>
      </c>
      <c r="K4174" t="s">
        <v>584</v>
      </c>
    </row>
    <row r="4175" spans="1:11">
      <c r="A4175" t="s">
        <v>502</v>
      </c>
      <c r="B4175" s="2">
        <v>972.11320000000001</v>
      </c>
      <c r="C4175" t="s">
        <v>475</v>
      </c>
      <c r="D4175" t="s">
        <v>451</v>
      </c>
      <c r="E4175" t="s">
        <v>431</v>
      </c>
      <c r="F4175" t="s">
        <v>381</v>
      </c>
      <c r="G4175" t="s">
        <v>432</v>
      </c>
      <c r="H4175" t="s">
        <v>433</v>
      </c>
      <c r="I4175" t="s">
        <v>434</v>
      </c>
      <c r="J4175" t="s">
        <v>435</v>
      </c>
    </row>
    <row r="4176" spans="1:11">
      <c r="A4176" t="s">
        <v>502</v>
      </c>
      <c r="B4176" s="2">
        <v>6030331</v>
      </c>
      <c r="C4176" t="s">
        <v>475</v>
      </c>
      <c r="D4176" t="s">
        <v>451</v>
      </c>
      <c r="E4176" t="s">
        <v>431</v>
      </c>
      <c r="F4176" t="s">
        <v>381</v>
      </c>
      <c r="G4176" t="s">
        <v>432</v>
      </c>
      <c r="H4176" t="s">
        <v>433</v>
      </c>
      <c r="I4176" t="s">
        <v>434</v>
      </c>
      <c r="J4176" t="s">
        <v>442</v>
      </c>
      <c r="K4176" t="s">
        <v>443</v>
      </c>
    </row>
    <row r="4177" spans="1:11">
      <c r="A4177" t="s">
        <v>502</v>
      </c>
      <c r="B4177" s="2">
        <v>12681881.5</v>
      </c>
      <c r="C4177" t="s">
        <v>475</v>
      </c>
      <c r="D4177" t="s">
        <v>451</v>
      </c>
      <c r="E4177" t="s">
        <v>431</v>
      </c>
      <c r="F4177" t="s">
        <v>381</v>
      </c>
      <c r="G4177" t="s">
        <v>432</v>
      </c>
      <c r="H4177" t="s">
        <v>433</v>
      </c>
      <c r="I4177" t="s">
        <v>434</v>
      </c>
      <c r="J4177" t="s">
        <v>442</v>
      </c>
      <c r="K4177" t="s">
        <v>444</v>
      </c>
    </row>
    <row r="4178" spans="1:11">
      <c r="A4178" t="s">
        <v>502</v>
      </c>
      <c r="B4178" s="2">
        <v>824.50080000000003</v>
      </c>
      <c r="C4178" t="s">
        <v>484</v>
      </c>
      <c r="D4178" t="s">
        <v>451</v>
      </c>
      <c r="E4178" t="s">
        <v>431</v>
      </c>
      <c r="F4178" t="s">
        <v>381</v>
      </c>
      <c r="G4178" t="s">
        <v>432</v>
      </c>
      <c r="H4178" t="s">
        <v>433</v>
      </c>
      <c r="I4178" t="s">
        <v>434</v>
      </c>
      <c r="J4178" t="s">
        <v>435</v>
      </c>
    </row>
    <row r="4179" spans="1:11">
      <c r="A4179" t="s">
        <v>502</v>
      </c>
      <c r="B4179" s="2">
        <v>5114567</v>
      </c>
      <c r="C4179" t="s">
        <v>484</v>
      </c>
      <c r="D4179" t="s">
        <v>451</v>
      </c>
      <c r="E4179" t="s">
        <v>431</v>
      </c>
      <c r="F4179" t="s">
        <v>381</v>
      </c>
      <c r="G4179" t="s">
        <v>432</v>
      </c>
      <c r="H4179" t="s">
        <v>433</v>
      </c>
      <c r="I4179" t="s">
        <v>434</v>
      </c>
      <c r="J4179" t="s">
        <v>442</v>
      </c>
      <c r="K4179" t="s">
        <v>443</v>
      </c>
    </row>
    <row r="4180" spans="1:11">
      <c r="A4180" t="s">
        <v>502</v>
      </c>
      <c r="B4180" s="2">
        <v>10756199.5</v>
      </c>
      <c r="C4180" t="s">
        <v>484</v>
      </c>
      <c r="D4180" t="s">
        <v>451</v>
      </c>
      <c r="E4180" t="s">
        <v>431</v>
      </c>
      <c r="F4180" t="s">
        <v>381</v>
      </c>
      <c r="G4180" t="s">
        <v>432</v>
      </c>
      <c r="H4180" t="s">
        <v>433</v>
      </c>
      <c r="I4180" t="s">
        <v>434</v>
      </c>
      <c r="J4180" t="s">
        <v>442</v>
      </c>
      <c r="K4180" t="s">
        <v>444</v>
      </c>
    </row>
    <row r="4181" spans="1:11">
      <c r="A4181" t="s">
        <v>502</v>
      </c>
      <c r="B4181" s="2">
        <v>0</v>
      </c>
      <c r="C4181" t="s">
        <v>462</v>
      </c>
      <c r="D4181" t="s">
        <v>439</v>
      </c>
      <c r="E4181" t="s">
        <v>431</v>
      </c>
      <c r="F4181" t="s">
        <v>439</v>
      </c>
      <c r="G4181" t="s">
        <v>432</v>
      </c>
      <c r="H4181" t="s">
        <v>433</v>
      </c>
      <c r="I4181" t="s">
        <v>434</v>
      </c>
      <c r="J4181" t="s">
        <v>435</v>
      </c>
    </row>
    <row r="4182" spans="1:11">
      <c r="A4182" t="s">
        <v>502</v>
      </c>
      <c r="B4182" s="2">
        <v>0</v>
      </c>
      <c r="C4182" t="s">
        <v>472</v>
      </c>
      <c r="D4182" t="s">
        <v>470</v>
      </c>
      <c r="E4182" t="s">
        <v>431</v>
      </c>
      <c r="F4182" t="s">
        <v>470</v>
      </c>
      <c r="G4182" t="s">
        <v>432</v>
      </c>
      <c r="H4182" t="s">
        <v>433</v>
      </c>
      <c r="I4182" t="s">
        <v>434</v>
      </c>
      <c r="J4182" t="s">
        <v>435</v>
      </c>
    </row>
    <row r="4183" spans="1:11">
      <c r="A4183" t="s">
        <v>502</v>
      </c>
      <c r="B4183" s="2">
        <v>1337.13</v>
      </c>
      <c r="C4183" t="s">
        <v>465</v>
      </c>
      <c r="D4183" t="s">
        <v>440</v>
      </c>
      <c r="E4183" t="s">
        <v>431</v>
      </c>
      <c r="F4183" t="s">
        <v>441</v>
      </c>
      <c r="G4183" t="s">
        <v>432</v>
      </c>
      <c r="H4183" t="s">
        <v>433</v>
      </c>
      <c r="I4183" t="s">
        <v>434</v>
      </c>
      <c r="J4183" t="s">
        <v>435</v>
      </c>
    </row>
    <row r="4184" spans="1:11">
      <c r="A4184" t="s">
        <v>502</v>
      </c>
      <c r="B4184" s="2">
        <v>8312402</v>
      </c>
      <c r="C4184" t="s">
        <v>465</v>
      </c>
      <c r="D4184" t="s">
        <v>440</v>
      </c>
      <c r="E4184" t="s">
        <v>431</v>
      </c>
      <c r="F4184" t="s">
        <v>441</v>
      </c>
      <c r="G4184" t="s">
        <v>432</v>
      </c>
      <c r="H4184" t="s">
        <v>433</v>
      </c>
      <c r="I4184" t="s">
        <v>434</v>
      </c>
      <c r="J4184" t="s">
        <v>442</v>
      </c>
      <c r="K4184" t="s">
        <v>443</v>
      </c>
    </row>
    <row r="4185" spans="1:11">
      <c r="A4185" t="s">
        <v>502</v>
      </c>
      <c r="B4185" s="2">
        <v>17487047</v>
      </c>
      <c r="C4185" t="s">
        <v>465</v>
      </c>
      <c r="D4185" t="s">
        <v>440</v>
      </c>
      <c r="E4185" t="s">
        <v>431</v>
      </c>
      <c r="F4185" t="s">
        <v>441</v>
      </c>
      <c r="G4185" t="s">
        <v>432</v>
      </c>
      <c r="H4185" t="s">
        <v>433</v>
      </c>
      <c r="I4185" t="s">
        <v>434</v>
      </c>
      <c r="J4185" t="s">
        <v>442</v>
      </c>
      <c r="K4185" t="s">
        <v>444</v>
      </c>
    </row>
    <row r="4186" spans="1:11">
      <c r="A4186" t="s">
        <v>502</v>
      </c>
      <c r="B4186" s="2">
        <v>29145048.5</v>
      </c>
      <c r="C4186" t="s">
        <v>465</v>
      </c>
      <c r="D4186" t="s">
        <v>440</v>
      </c>
      <c r="E4186" t="s">
        <v>431</v>
      </c>
      <c r="F4186" t="s">
        <v>441</v>
      </c>
      <c r="G4186" t="s">
        <v>432</v>
      </c>
      <c r="H4186" t="s">
        <v>433</v>
      </c>
      <c r="I4186" t="s">
        <v>434</v>
      </c>
      <c r="J4186" t="s">
        <v>442</v>
      </c>
      <c r="K4186" t="s">
        <v>584</v>
      </c>
    </row>
    <row r="4187" spans="1:11">
      <c r="A4187" t="s">
        <v>502</v>
      </c>
      <c r="B4187" s="2">
        <v>896.79</v>
      </c>
      <c r="C4187" t="s">
        <v>488</v>
      </c>
      <c r="D4187" t="s">
        <v>451</v>
      </c>
      <c r="E4187" t="s">
        <v>431</v>
      </c>
      <c r="F4187" t="s">
        <v>381</v>
      </c>
      <c r="G4187" t="s">
        <v>432</v>
      </c>
      <c r="H4187" t="s">
        <v>433</v>
      </c>
      <c r="I4187" t="s">
        <v>434</v>
      </c>
      <c r="J4187" t="s">
        <v>435</v>
      </c>
    </row>
    <row r="4188" spans="1:11">
      <c r="A4188" t="s">
        <v>502</v>
      </c>
      <c r="B4188" s="2">
        <v>5566542</v>
      </c>
      <c r="C4188" t="s">
        <v>488</v>
      </c>
      <c r="D4188" t="s">
        <v>451</v>
      </c>
      <c r="E4188" t="s">
        <v>431</v>
      </c>
      <c r="F4188" t="s">
        <v>381</v>
      </c>
      <c r="G4188" t="s">
        <v>432</v>
      </c>
      <c r="H4188" t="s">
        <v>433</v>
      </c>
      <c r="I4188" t="s">
        <v>434</v>
      </c>
      <c r="J4188" t="s">
        <v>442</v>
      </c>
      <c r="K4188" t="s">
        <v>443</v>
      </c>
    </row>
    <row r="4189" spans="1:11">
      <c r="A4189" t="s">
        <v>502</v>
      </c>
      <c r="B4189" s="2">
        <v>11713223</v>
      </c>
      <c r="C4189" t="s">
        <v>488</v>
      </c>
      <c r="D4189" t="s">
        <v>451</v>
      </c>
      <c r="E4189" t="s">
        <v>431</v>
      </c>
      <c r="F4189" t="s">
        <v>381</v>
      </c>
      <c r="G4189" t="s">
        <v>432</v>
      </c>
      <c r="H4189" t="s">
        <v>433</v>
      </c>
      <c r="I4189" t="s">
        <v>434</v>
      </c>
      <c r="J4189" t="s">
        <v>442</v>
      </c>
      <c r="K4189" t="s">
        <v>444</v>
      </c>
    </row>
    <row r="4190" spans="1:11">
      <c r="A4190" t="s">
        <v>502</v>
      </c>
      <c r="B4190" s="2">
        <v>0</v>
      </c>
      <c r="C4190" t="s">
        <v>449</v>
      </c>
      <c r="D4190" t="s">
        <v>458</v>
      </c>
      <c r="E4190" t="s">
        <v>431</v>
      </c>
      <c r="F4190" t="s">
        <v>458</v>
      </c>
      <c r="G4190" t="s">
        <v>432</v>
      </c>
      <c r="H4190" t="s">
        <v>433</v>
      </c>
      <c r="I4190" t="s">
        <v>434</v>
      </c>
      <c r="J4190" t="s">
        <v>435</v>
      </c>
    </row>
    <row r="4191" spans="1:11">
      <c r="A4191" t="s">
        <v>502</v>
      </c>
      <c r="B4191" s="2">
        <v>1183.19</v>
      </c>
      <c r="C4191" t="s">
        <v>464</v>
      </c>
      <c r="D4191" t="s">
        <v>440</v>
      </c>
      <c r="E4191" t="s">
        <v>431</v>
      </c>
      <c r="F4191" t="s">
        <v>441</v>
      </c>
      <c r="G4191" t="s">
        <v>432</v>
      </c>
      <c r="H4191" t="s">
        <v>433</v>
      </c>
      <c r="I4191" t="s">
        <v>434</v>
      </c>
      <c r="J4191" t="s">
        <v>435</v>
      </c>
    </row>
    <row r="4192" spans="1:11">
      <c r="A4192" t="s">
        <v>502</v>
      </c>
      <c r="B4192" s="2">
        <v>7356094.5</v>
      </c>
      <c r="C4192" t="s">
        <v>464</v>
      </c>
      <c r="D4192" t="s">
        <v>440</v>
      </c>
      <c r="E4192" t="s">
        <v>431</v>
      </c>
      <c r="F4192" t="s">
        <v>441</v>
      </c>
      <c r="G4192" t="s">
        <v>432</v>
      </c>
      <c r="H4192" t="s">
        <v>433</v>
      </c>
      <c r="I4192" t="s">
        <v>434</v>
      </c>
      <c r="J4192" t="s">
        <v>442</v>
      </c>
      <c r="K4192" t="s">
        <v>443</v>
      </c>
    </row>
    <row r="4193" spans="1:11">
      <c r="A4193" t="s">
        <v>502</v>
      </c>
      <c r="B4193" s="2">
        <v>15463720.5</v>
      </c>
      <c r="C4193" t="s">
        <v>464</v>
      </c>
      <c r="D4193" t="s">
        <v>440</v>
      </c>
      <c r="E4193" t="s">
        <v>431</v>
      </c>
      <c r="F4193" t="s">
        <v>441</v>
      </c>
      <c r="G4193" t="s">
        <v>432</v>
      </c>
      <c r="H4193" t="s">
        <v>433</v>
      </c>
      <c r="I4193" t="s">
        <v>434</v>
      </c>
      <c r="J4193" t="s">
        <v>442</v>
      </c>
      <c r="K4193" t="s">
        <v>444</v>
      </c>
    </row>
    <row r="4194" spans="1:11">
      <c r="A4194" t="s">
        <v>502</v>
      </c>
      <c r="B4194" s="2">
        <v>25772867.5</v>
      </c>
      <c r="C4194" t="s">
        <v>464</v>
      </c>
      <c r="D4194" t="s">
        <v>440</v>
      </c>
      <c r="E4194" t="s">
        <v>431</v>
      </c>
      <c r="F4194" t="s">
        <v>441</v>
      </c>
      <c r="G4194" t="s">
        <v>432</v>
      </c>
      <c r="H4194" t="s">
        <v>433</v>
      </c>
      <c r="I4194" t="s">
        <v>434</v>
      </c>
      <c r="J4194" t="s">
        <v>442</v>
      </c>
      <c r="K4194" t="s">
        <v>584</v>
      </c>
    </row>
    <row r="4195" spans="1:11">
      <c r="A4195" t="s">
        <v>502</v>
      </c>
      <c r="B4195" s="2">
        <v>0</v>
      </c>
      <c r="C4195" t="s">
        <v>481</v>
      </c>
      <c r="D4195" t="s">
        <v>439</v>
      </c>
      <c r="E4195" t="s">
        <v>431</v>
      </c>
      <c r="F4195" t="s">
        <v>439</v>
      </c>
      <c r="G4195" t="s">
        <v>432</v>
      </c>
      <c r="H4195" t="s">
        <v>433</v>
      </c>
      <c r="I4195" t="s">
        <v>434</v>
      </c>
      <c r="J4195" t="s">
        <v>435</v>
      </c>
    </row>
    <row r="4196" spans="1:11">
      <c r="A4196" t="s">
        <v>502</v>
      </c>
      <c r="B4196" s="2">
        <v>0</v>
      </c>
      <c r="C4196" t="s">
        <v>488</v>
      </c>
      <c r="D4196" t="s">
        <v>439</v>
      </c>
      <c r="E4196" t="s">
        <v>431</v>
      </c>
      <c r="F4196" t="s">
        <v>439</v>
      </c>
      <c r="G4196" t="s">
        <v>432</v>
      </c>
      <c r="H4196" t="s">
        <v>433</v>
      </c>
      <c r="I4196" t="s">
        <v>434</v>
      </c>
      <c r="J4196" t="s">
        <v>435</v>
      </c>
    </row>
    <row r="4197" spans="1:11">
      <c r="A4197" t="s">
        <v>502</v>
      </c>
      <c r="B4197" s="2">
        <v>0</v>
      </c>
      <c r="C4197" t="s">
        <v>456</v>
      </c>
      <c r="D4197" t="s">
        <v>439</v>
      </c>
      <c r="E4197" t="s">
        <v>431</v>
      </c>
      <c r="F4197" t="s">
        <v>439</v>
      </c>
      <c r="G4197" t="s">
        <v>432</v>
      </c>
      <c r="H4197" t="s">
        <v>433</v>
      </c>
      <c r="I4197" t="s">
        <v>434</v>
      </c>
      <c r="J4197" t="s">
        <v>435</v>
      </c>
    </row>
    <row r="4198" spans="1:11">
      <c r="A4198" t="s">
        <v>502</v>
      </c>
      <c r="B4198" s="2">
        <v>0</v>
      </c>
      <c r="C4198" t="s">
        <v>480</v>
      </c>
      <c r="D4198" t="s">
        <v>439</v>
      </c>
      <c r="E4198" t="s">
        <v>431</v>
      </c>
      <c r="F4198" t="s">
        <v>439</v>
      </c>
      <c r="G4198" t="s">
        <v>432</v>
      </c>
      <c r="H4198" t="s">
        <v>433</v>
      </c>
      <c r="I4198" t="s">
        <v>434</v>
      </c>
      <c r="J4198" t="s">
        <v>435</v>
      </c>
    </row>
    <row r="4199" spans="1:11">
      <c r="A4199" t="s">
        <v>502</v>
      </c>
      <c r="B4199" s="2">
        <v>1372.93</v>
      </c>
      <c r="C4199" t="s">
        <v>454</v>
      </c>
      <c r="D4199" t="s">
        <v>440</v>
      </c>
      <c r="E4199" t="s">
        <v>431</v>
      </c>
      <c r="F4199" t="s">
        <v>441</v>
      </c>
      <c r="G4199" t="s">
        <v>432</v>
      </c>
      <c r="H4199" t="s">
        <v>433</v>
      </c>
      <c r="I4199" t="s">
        <v>434</v>
      </c>
      <c r="J4199" t="s">
        <v>435</v>
      </c>
    </row>
    <row r="4200" spans="1:11">
      <c r="A4200" t="s">
        <v>502</v>
      </c>
      <c r="B4200" s="2">
        <v>8535704.5</v>
      </c>
      <c r="C4200" t="s">
        <v>454</v>
      </c>
      <c r="D4200" t="s">
        <v>440</v>
      </c>
      <c r="E4200" t="s">
        <v>431</v>
      </c>
      <c r="F4200" t="s">
        <v>441</v>
      </c>
      <c r="G4200" t="s">
        <v>432</v>
      </c>
      <c r="H4200" t="s">
        <v>433</v>
      </c>
      <c r="I4200" t="s">
        <v>434</v>
      </c>
      <c r="J4200" t="s">
        <v>442</v>
      </c>
      <c r="K4200" t="s">
        <v>443</v>
      </c>
    </row>
    <row r="4201" spans="1:11">
      <c r="A4201" t="s">
        <v>502</v>
      </c>
      <c r="B4201" s="2">
        <v>17946182</v>
      </c>
      <c r="C4201" t="s">
        <v>454</v>
      </c>
      <c r="D4201" t="s">
        <v>440</v>
      </c>
      <c r="E4201" t="s">
        <v>431</v>
      </c>
      <c r="F4201" t="s">
        <v>441</v>
      </c>
      <c r="G4201" t="s">
        <v>432</v>
      </c>
      <c r="H4201" t="s">
        <v>433</v>
      </c>
      <c r="I4201" t="s">
        <v>434</v>
      </c>
      <c r="J4201" t="s">
        <v>442</v>
      </c>
      <c r="K4201" t="s">
        <v>444</v>
      </c>
    </row>
    <row r="4202" spans="1:11">
      <c r="A4202" t="s">
        <v>502</v>
      </c>
      <c r="B4202" s="2">
        <v>29910363</v>
      </c>
      <c r="C4202" t="s">
        <v>454</v>
      </c>
      <c r="D4202" t="s">
        <v>440</v>
      </c>
      <c r="E4202" t="s">
        <v>431</v>
      </c>
      <c r="F4202" t="s">
        <v>441</v>
      </c>
      <c r="G4202" t="s">
        <v>432</v>
      </c>
      <c r="H4202" t="s">
        <v>433</v>
      </c>
      <c r="I4202" t="s">
        <v>434</v>
      </c>
      <c r="J4202" t="s">
        <v>442</v>
      </c>
      <c r="K4202" t="s">
        <v>584</v>
      </c>
    </row>
    <row r="4203" spans="1:11">
      <c r="A4203" t="s">
        <v>502</v>
      </c>
      <c r="B4203" s="2">
        <v>896.79</v>
      </c>
      <c r="C4203" t="s">
        <v>445</v>
      </c>
      <c r="D4203" t="s">
        <v>451</v>
      </c>
      <c r="E4203" t="s">
        <v>431</v>
      </c>
      <c r="F4203" t="s">
        <v>381</v>
      </c>
      <c r="G4203" t="s">
        <v>432</v>
      </c>
      <c r="H4203" t="s">
        <v>433</v>
      </c>
      <c r="I4203" t="s">
        <v>434</v>
      </c>
      <c r="J4203" t="s">
        <v>435</v>
      </c>
    </row>
    <row r="4204" spans="1:11">
      <c r="A4204" t="s">
        <v>502</v>
      </c>
      <c r="B4204" s="2">
        <v>5566542</v>
      </c>
      <c r="C4204" t="s">
        <v>445</v>
      </c>
      <c r="D4204" t="s">
        <v>451</v>
      </c>
      <c r="E4204" t="s">
        <v>431</v>
      </c>
      <c r="F4204" t="s">
        <v>381</v>
      </c>
      <c r="G4204" t="s">
        <v>432</v>
      </c>
      <c r="H4204" t="s">
        <v>433</v>
      </c>
      <c r="I4204" t="s">
        <v>434</v>
      </c>
      <c r="J4204" t="s">
        <v>442</v>
      </c>
      <c r="K4204" t="s">
        <v>443</v>
      </c>
    </row>
    <row r="4205" spans="1:11">
      <c r="A4205" t="s">
        <v>502</v>
      </c>
      <c r="B4205" s="2">
        <v>11713223</v>
      </c>
      <c r="C4205" t="s">
        <v>445</v>
      </c>
      <c r="D4205" t="s">
        <v>451</v>
      </c>
      <c r="E4205" t="s">
        <v>431</v>
      </c>
      <c r="F4205" t="s">
        <v>381</v>
      </c>
      <c r="G4205" t="s">
        <v>432</v>
      </c>
      <c r="H4205" t="s">
        <v>433</v>
      </c>
      <c r="I4205" t="s">
        <v>434</v>
      </c>
      <c r="J4205" t="s">
        <v>442</v>
      </c>
      <c r="K4205" t="s">
        <v>444</v>
      </c>
    </row>
    <row r="4206" spans="1:11">
      <c r="A4206" t="s">
        <v>502</v>
      </c>
      <c r="B4206" s="2">
        <v>0</v>
      </c>
      <c r="C4206" t="s">
        <v>453</v>
      </c>
      <c r="D4206" t="s">
        <v>458</v>
      </c>
      <c r="E4206" t="s">
        <v>431</v>
      </c>
      <c r="F4206" t="s">
        <v>458</v>
      </c>
      <c r="G4206" t="s">
        <v>432</v>
      </c>
      <c r="H4206" t="s">
        <v>433</v>
      </c>
      <c r="I4206" t="s">
        <v>434</v>
      </c>
      <c r="J4206" t="s">
        <v>435</v>
      </c>
    </row>
    <row r="4207" spans="1:11">
      <c r="A4207" t="s">
        <v>502</v>
      </c>
      <c r="B4207" s="2">
        <v>0</v>
      </c>
      <c r="C4207" t="s">
        <v>471</v>
      </c>
      <c r="D4207" t="s">
        <v>458</v>
      </c>
      <c r="E4207" t="s">
        <v>431</v>
      </c>
      <c r="F4207" t="s">
        <v>458</v>
      </c>
      <c r="G4207" t="s">
        <v>432</v>
      </c>
      <c r="H4207" t="s">
        <v>433</v>
      </c>
      <c r="I4207" t="s">
        <v>434</v>
      </c>
      <c r="J4207" t="s">
        <v>435</v>
      </c>
    </row>
    <row r="4208" spans="1:11">
      <c r="A4208" t="s">
        <v>502</v>
      </c>
      <c r="B4208" s="2">
        <v>0</v>
      </c>
      <c r="C4208" t="s">
        <v>455</v>
      </c>
      <c r="D4208" t="s">
        <v>439</v>
      </c>
      <c r="E4208" t="s">
        <v>431</v>
      </c>
      <c r="F4208" t="s">
        <v>439</v>
      </c>
      <c r="G4208" t="s">
        <v>432</v>
      </c>
      <c r="H4208" t="s">
        <v>433</v>
      </c>
      <c r="I4208" t="s">
        <v>434</v>
      </c>
      <c r="J4208" t="s">
        <v>435</v>
      </c>
    </row>
    <row r="4209" spans="1:11">
      <c r="A4209" t="s">
        <v>502</v>
      </c>
      <c r="B4209" s="2">
        <v>0</v>
      </c>
      <c r="C4209" t="s">
        <v>455</v>
      </c>
      <c r="D4209" t="s">
        <v>430</v>
      </c>
      <c r="E4209" t="s">
        <v>431</v>
      </c>
      <c r="F4209" t="s">
        <v>430</v>
      </c>
      <c r="G4209" t="s">
        <v>432</v>
      </c>
      <c r="H4209" t="s">
        <v>433</v>
      </c>
      <c r="I4209" t="s">
        <v>434</v>
      </c>
      <c r="J4209" t="s">
        <v>435</v>
      </c>
    </row>
    <row r="4210" spans="1:11">
      <c r="A4210" t="s">
        <v>502</v>
      </c>
      <c r="B4210" s="2">
        <v>825.19</v>
      </c>
      <c r="C4210" t="s">
        <v>429</v>
      </c>
      <c r="D4210" t="s">
        <v>451</v>
      </c>
      <c r="E4210" t="s">
        <v>431</v>
      </c>
      <c r="F4210" t="s">
        <v>381</v>
      </c>
      <c r="G4210" t="s">
        <v>432</v>
      </c>
      <c r="H4210" t="s">
        <v>433</v>
      </c>
      <c r="I4210" t="s">
        <v>434</v>
      </c>
      <c r="J4210" t="s">
        <v>435</v>
      </c>
    </row>
    <row r="4211" spans="1:11">
      <c r="A4211" t="s">
        <v>502</v>
      </c>
      <c r="B4211" s="2">
        <v>5127455</v>
      </c>
      <c r="C4211" t="s">
        <v>429</v>
      </c>
      <c r="D4211" t="s">
        <v>451</v>
      </c>
      <c r="E4211" t="s">
        <v>431</v>
      </c>
      <c r="F4211" t="s">
        <v>381</v>
      </c>
      <c r="G4211" t="s">
        <v>432</v>
      </c>
      <c r="H4211" t="s">
        <v>433</v>
      </c>
      <c r="I4211" t="s">
        <v>434</v>
      </c>
      <c r="J4211" t="s">
        <v>442</v>
      </c>
      <c r="K4211" t="s">
        <v>443</v>
      </c>
    </row>
    <row r="4212" spans="1:11">
      <c r="A4212" t="s">
        <v>502</v>
      </c>
      <c r="B4212" s="2">
        <v>10772399</v>
      </c>
      <c r="C4212" t="s">
        <v>429</v>
      </c>
      <c r="D4212" t="s">
        <v>451</v>
      </c>
      <c r="E4212" t="s">
        <v>431</v>
      </c>
      <c r="F4212" t="s">
        <v>381</v>
      </c>
      <c r="G4212" t="s">
        <v>432</v>
      </c>
      <c r="H4212" t="s">
        <v>433</v>
      </c>
      <c r="I4212" t="s">
        <v>434</v>
      </c>
      <c r="J4212" t="s">
        <v>442</v>
      </c>
      <c r="K4212" t="s">
        <v>444</v>
      </c>
    </row>
    <row r="4213" spans="1:11">
      <c r="A4213" t="s">
        <v>502</v>
      </c>
      <c r="B4213" s="2">
        <v>0</v>
      </c>
      <c r="C4213" t="s">
        <v>463</v>
      </c>
      <c r="D4213" t="s">
        <v>430</v>
      </c>
      <c r="E4213" t="s">
        <v>431</v>
      </c>
      <c r="F4213" t="s">
        <v>430</v>
      </c>
      <c r="G4213" t="s">
        <v>432</v>
      </c>
      <c r="H4213" t="s">
        <v>433</v>
      </c>
      <c r="I4213" t="s">
        <v>434</v>
      </c>
      <c r="J4213" t="s">
        <v>435</v>
      </c>
    </row>
    <row r="4214" spans="1:11">
      <c r="A4214" t="s">
        <v>502</v>
      </c>
      <c r="B4214" s="2">
        <v>935.27499999999998</v>
      </c>
      <c r="C4214" t="s">
        <v>485</v>
      </c>
      <c r="D4214" t="s">
        <v>451</v>
      </c>
      <c r="E4214" t="s">
        <v>431</v>
      </c>
      <c r="F4214" t="s">
        <v>381</v>
      </c>
      <c r="G4214" t="s">
        <v>432</v>
      </c>
      <c r="H4214" t="s">
        <v>433</v>
      </c>
      <c r="I4214" t="s">
        <v>434</v>
      </c>
      <c r="J4214" t="s">
        <v>435</v>
      </c>
    </row>
    <row r="4215" spans="1:11">
      <c r="A4215" t="s">
        <v>502</v>
      </c>
      <c r="B4215" s="2">
        <v>5801748</v>
      </c>
      <c r="C4215" t="s">
        <v>485</v>
      </c>
      <c r="D4215" t="s">
        <v>451</v>
      </c>
      <c r="E4215" t="s">
        <v>431</v>
      </c>
      <c r="F4215" t="s">
        <v>381</v>
      </c>
      <c r="G4215" t="s">
        <v>432</v>
      </c>
      <c r="H4215" t="s">
        <v>433</v>
      </c>
      <c r="I4215" t="s">
        <v>434</v>
      </c>
      <c r="J4215" t="s">
        <v>442</v>
      </c>
      <c r="K4215" t="s">
        <v>443</v>
      </c>
    </row>
    <row r="4216" spans="1:11">
      <c r="A4216" t="s">
        <v>502</v>
      </c>
      <c r="B4216" s="2">
        <v>12202519.5</v>
      </c>
      <c r="C4216" t="s">
        <v>485</v>
      </c>
      <c r="D4216" t="s">
        <v>451</v>
      </c>
      <c r="E4216" t="s">
        <v>431</v>
      </c>
      <c r="F4216" t="s">
        <v>381</v>
      </c>
      <c r="G4216" t="s">
        <v>432</v>
      </c>
      <c r="H4216" t="s">
        <v>433</v>
      </c>
      <c r="I4216" t="s">
        <v>434</v>
      </c>
      <c r="J4216" t="s">
        <v>442</v>
      </c>
      <c r="K4216" t="s">
        <v>444</v>
      </c>
    </row>
    <row r="4217" spans="1:11">
      <c r="A4217" t="s">
        <v>503</v>
      </c>
      <c r="B4217" s="2">
        <v>0</v>
      </c>
      <c r="C4217" t="s">
        <v>429</v>
      </c>
      <c r="D4217" t="s">
        <v>430</v>
      </c>
      <c r="E4217" t="s">
        <v>431</v>
      </c>
      <c r="F4217" t="s">
        <v>430</v>
      </c>
      <c r="G4217" t="s">
        <v>432</v>
      </c>
      <c r="H4217" t="s">
        <v>433</v>
      </c>
      <c r="I4217" t="s">
        <v>434</v>
      </c>
      <c r="J4217" t="s">
        <v>435</v>
      </c>
    </row>
    <row r="4218" spans="1:11">
      <c r="A4218" t="s">
        <v>503</v>
      </c>
      <c r="B4218" s="2">
        <v>0</v>
      </c>
      <c r="C4218" t="s">
        <v>436</v>
      </c>
      <c r="D4218" t="s">
        <v>437</v>
      </c>
      <c r="E4218" t="s">
        <v>431</v>
      </c>
      <c r="F4218" t="s">
        <v>437</v>
      </c>
      <c r="G4218" t="s">
        <v>432</v>
      </c>
      <c r="H4218" t="s">
        <v>433</v>
      </c>
      <c r="I4218" t="s">
        <v>434</v>
      </c>
      <c r="J4218" t="s">
        <v>435</v>
      </c>
    </row>
    <row r="4219" spans="1:11">
      <c r="A4219" t="s">
        <v>503</v>
      </c>
      <c r="B4219" s="2">
        <v>0</v>
      </c>
      <c r="C4219" t="s">
        <v>438</v>
      </c>
      <c r="D4219" t="s">
        <v>439</v>
      </c>
      <c r="E4219" t="s">
        <v>431</v>
      </c>
      <c r="F4219" t="s">
        <v>439</v>
      </c>
      <c r="G4219" t="s">
        <v>432</v>
      </c>
      <c r="H4219" t="s">
        <v>433</v>
      </c>
      <c r="I4219" t="s">
        <v>434</v>
      </c>
      <c r="J4219" t="s">
        <v>435</v>
      </c>
    </row>
    <row r="4220" spans="1:11">
      <c r="A4220" t="s">
        <v>503</v>
      </c>
      <c r="B4220" s="2">
        <v>163.54859999999999</v>
      </c>
      <c r="C4220" t="s">
        <v>50</v>
      </c>
      <c r="D4220" t="s">
        <v>440</v>
      </c>
      <c r="E4220" t="s">
        <v>431</v>
      </c>
      <c r="F4220" t="s">
        <v>441</v>
      </c>
      <c r="G4220" t="s">
        <v>432</v>
      </c>
      <c r="H4220" t="s">
        <v>433</v>
      </c>
      <c r="I4220" t="s">
        <v>434</v>
      </c>
      <c r="J4220" t="s">
        <v>435</v>
      </c>
    </row>
    <row r="4221" spans="1:11">
      <c r="A4221" t="s">
        <v>503</v>
      </c>
      <c r="B4221" s="2">
        <v>1016803.3059</v>
      </c>
      <c r="C4221" t="s">
        <v>50</v>
      </c>
      <c r="D4221" t="s">
        <v>440</v>
      </c>
      <c r="E4221" t="s">
        <v>431</v>
      </c>
      <c r="F4221" t="s">
        <v>441</v>
      </c>
      <c r="G4221" t="s">
        <v>432</v>
      </c>
      <c r="H4221" t="s">
        <v>433</v>
      </c>
      <c r="I4221" t="s">
        <v>434</v>
      </c>
      <c r="J4221" t="s">
        <v>442</v>
      </c>
      <c r="K4221" t="s">
        <v>443</v>
      </c>
    </row>
    <row r="4222" spans="1:11">
      <c r="A4222" t="s">
        <v>503</v>
      </c>
      <c r="B4222" s="2">
        <v>2138117.9106999999</v>
      </c>
      <c r="C4222" t="s">
        <v>50</v>
      </c>
      <c r="D4222" t="s">
        <v>440</v>
      </c>
      <c r="E4222" t="s">
        <v>431</v>
      </c>
      <c r="F4222" t="s">
        <v>441</v>
      </c>
      <c r="G4222" t="s">
        <v>432</v>
      </c>
      <c r="H4222" t="s">
        <v>433</v>
      </c>
      <c r="I4222" t="s">
        <v>434</v>
      </c>
      <c r="J4222" t="s">
        <v>442</v>
      </c>
      <c r="K4222" t="s">
        <v>444</v>
      </c>
    </row>
    <row r="4223" spans="1:11">
      <c r="A4223" t="s">
        <v>503</v>
      </c>
      <c r="B4223" s="2">
        <v>3563533.3103999998</v>
      </c>
      <c r="C4223" t="s">
        <v>50</v>
      </c>
      <c r="D4223" t="s">
        <v>440</v>
      </c>
      <c r="E4223" t="s">
        <v>431</v>
      </c>
      <c r="F4223" t="s">
        <v>441</v>
      </c>
      <c r="G4223" t="s">
        <v>432</v>
      </c>
      <c r="H4223" t="s">
        <v>433</v>
      </c>
      <c r="I4223" t="s">
        <v>434</v>
      </c>
      <c r="J4223" t="s">
        <v>442</v>
      </c>
      <c r="K4223" t="s">
        <v>584</v>
      </c>
    </row>
    <row r="4224" spans="1:11">
      <c r="A4224" t="s">
        <v>503</v>
      </c>
      <c r="B4224" s="2">
        <v>0</v>
      </c>
      <c r="C4224" t="s">
        <v>445</v>
      </c>
      <c r="D4224" t="s">
        <v>439</v>
      </c>
      <c r="E4224" t="s">
        <v>431</v>
      </c>
      <c r="F4224" t="s">
        <v>439</v>
      </c>
      <c r="G4224" t="s">
        <v>432</v>
      </c>
      <c r="H4224" t="s">
        <v>433</v>
      </c>
      <c r="I4224" t="s">
        <v>434</v>
      </c>
      <c r="J4224" t="s">
        <v>435</v>
      </c>
    </row>
    <row r="4225" spans="1:11">
      <c r="A4225" t="s">
        <v>503</v>
      </c>
      <c r="B4225" s="2">
        <v>125.1904</v>
      </c>
      <c r="C4225" t="s">
        <v>446</v>
      </c>
      <c r="D4225" t="s">
        <v>447</v>
      </c>
      <c r="E4225" t="s">
        <v>431</v>
      </c>
      <c r="F4225" t="s">
        <v>12</v>
      </c>
      <c r="G4225" t="s">
        <v>432</v>
      </c>
      <c r="H4225" t="s">
        <v>433</v>
      </c>
      <c r="I4225" t="s">
        <v>434</v>
      </c>
      <c r="J4225" t="s">
        <v>435</v>
      </c>
    </row>
    <row r="4226" spans="1:11">
      <c r="A4226" t="s">
        <v>503</v>
      </c>
      <c r="B4226" s="2">
        <v>776617.22560000001</v>
      </c>
      <c r="C4226" t="s">
        <v>446</v>
      </c>
      <c r="D4226" t="s">
        <v>447</v>
      </c>
      <c r="E4226" t="s">
        <v>431</v>
      </c>
      <c r="F4226" t="s">
        <v>12</v>
      </c>
      <c r="G4226" t="s">
        <v>432</v>
      </c>
      <c r="H4226" t="s">
        <v>433</v>
      </c>
      <c r="I4226" t="s">
        <v>434</v>
      </c>
      <c r="J4226" t="s">
        <v>442</v>
      </c>
      <c r="K4226" t="s">
        <v>443</v>
      </c>
    </row>
    <row r="4227" spans="1:11">
      <c r="A4227" t="s">
        <v>503</v>
      </c>
      <c r="B4227" s="2">
        <v>1633317.2328999999</v>
      </c>
      <c r="C4227" t="s">
        <v>446</v>
      </c>
      <c r="D4227" t="s">
        <v>447</v>
      </c>
      <c r="E4227" t="s">
        <v>431</v>
      </c>
      <c r="F4227" t="s">
        <v>12</v>
      </c>
      <c r="G4227" t="s">
        <v>432</v>
      </c>
      <c r="H4227" t="s">
        <v>433</v>
      </c>
      <c r="I4227" t="s">
        <v>434</v>
      </c>
      <c r="J4227" t="s">
        <v>442</v>
      </c>
      <c r="K4227" t="s">
        <v>444</v>
      </c>
    </row>
    <row r="4228" spans="1:11">
      <c r="A4228" t="s">
        <v>503</v>
      </c>
      <c r="B4228" s="2">
        <v>2722191.9290999998</v>
      </c>
      <c r="C4228" t="s">
        <v>446</v>
      </c>
      <c r="D4228" t="s">
        <v>447</v>
      </c>
      <c r="E4228" t="s">
        <v>431</v>
      </c>
      <c r="F4228" t="s">
        <v>12</v>
      </c>
      <c r="G4228" t="s">
        <v>432</v>
      </c>
      <c r="H4228" t="s">
        <v>433</v>
      </c>
      <c r="I4228" t="s">
        <v>434</v>
      </c>
      <c r="J4228" t="s">
        <v>442</v>
      </c>
      <c r="K4228" t="s">
        <v>584</v>
      </c>
    </row>
    <row r="4229" spans="1:11">
      <c r="A4229" t="s">
        <v>503</v>
      </c>
      <c r="B4229" s="2">
        <v>0</v>
      </c>
      <c r="C4229" t="s">
        <v>448</v>
      </c>
      <c r="D4229" t="s">
        <v>439</v>
      </c>
      <c r="E4229" t="s">
        <v>431</v>
      </c>
      <c r="F4229" t="s">
        <v>439</v>
      </c>
      <c r="G4229" t="s">
        <v>432</v>
      </c>
      <c r="H4229" t="s">
        <v>433</v>
      </c>
      <c r="I4229" t="s">
        <v>434</v>
      </c>
      <c r="J4229" t="s">
        <v>435</v>
      </c>
    </row>
    <row r="4230" spans="1:11">
      <c r="A4230" t="s">
        <v>503</v>
      </c>
      <c r="B4230" s="2">
        <v>137.18989999999999</v>
      </c>
      <c r="C4230" t="s">
        <v>449</v>
      </c>
      <c r="D4230" t="s">
        <v>440</v>
      </c>
      <c r="E4230" t="s">
        <v>431</v>
      </c>
      <c r="F4230" t="s">
        <v>441</v>
      </c>
      <c r="G4230" t="s">
        <v>432</v>
      </c>
      <c r="H4230" t="s">
        <v>433</v>
      </c>
      <c r="I4230" t="s">
        <v>434</v>
      </c>
      <c r="J4230" t="s">
        <v>435</v>
      </c>
    </row>
    <row r="4231" spans="1:11">
      <c r="A4231" t="s">
        <v>503</v>
      </c>
      <c r="B4231" s="2">
        <v>852932.99289999995</v>
      </c>
      <c r="C4231" t="s">
        <v>449</v>
      </c>
      <c r="D4231" t="s">
        <v>440</v>
      </c>
      <c r="E4231" t="s">
        <v>431</v>
      </c>
      <c r="F4231" t="s">
        <v>441</v>
      </c>
      <c r="G4231" t="s">
        <v>432</v>
      </c>
      <c r="H4231" t="s">
        <v>433</v>
      </c>
      <c r="I4231" t="s">
        <v>434</v>
      </c>
      <c r="J4231" t="s">
        <v>442</v>
      </c>
      <c r="K4231" t="s">
        <v>443</v>
      </c>
    </row>
    <row r="4232" spans="1:11">
      <c r="A4232" t="s">
        <v>503</v>
      </c>
      <c r="B4232" s="2">
        <v>1793005.4335</v>
      </c>
      <c r="C4232" t="s">
        <v>449</v>
      </c>
      <c r="D4232" t="s">
        <v>440</v>
      </c>
      <c r="E4232" t="s">
        <v>431</v>
      </c>
      <c r="F4232" t="s">
        <v>441</v>
      </c>
      <c r="G4232" t="s">
        <v>432</v>
      </c>
      <c r="H4232" t="s">
        <v>433</v>
      </c>
      <c r="I4232" t="s">
        <v>434</v>
      </c>
      <c r="J4232" t="s">
        <v>442</v>
      </c>
      <c r="K4232" t="s">
        <v>444</v>
      </c>
    </row>
    <row r="4233" spans="1:11">
      <c r="A4233" t="s">
        <v>503</v>
      </c>
      <c r="B4233" s="2">
        <v>2988342.3892000001</v>
      </c>
      <c r="C4233" t="s">
        <v>449</v>
      </c>
      <c r="D4233" t="s">
        <v>440</v>
      </c>
      <c r="E4233" t="s">
        <v>431</v>
      </c>
      <c r="F4233" t="s">
        <v>441</v>
      </c>
      <c r="G4233" t="s">
        <v>432</v>
      </c>
      <c r="H4233" t="s">
        <v>433</v>
      </c>
      <c r="I4233" t="s">
        <v>434</v>
      </c>
      <c r="J4233" t="s">
        <v>442</v>
      </c>
      <c r="K4233" t="s">
        <v>584</v>
      </c>
    </row>
    <row r="4234" spans="1:11">
      <c r="A4234" t="s">
        <v>503</v>
      </c>
      <c r="B4234" s="2">
        <v>114.56699999999999</v>
      </c>
      <c r="C4234" t="s">
        <v>450</v>
      </c>
      <c r="D4234" t="s">
        <v>451</v>
      </c>
      <c r="E4234" t="s">
        <v>431</v>
      </c>
      <c r="F4234" t="s">
        <v>381</v>
      </c>
      <c r="G4234" t="s">
        <v>432</v>
      </c>
      <c r="H4234" t="s">
        <v>433</v>
      </c>
      <c r="I4234" t="s">
        <v>434</v>
      </c>
      <c r="J4234" t="s">
        <v>435</v>
      </c>
    </row>
    <row r="4235" spans="1:11">
      <c r="A4235" t="s">
        <v>503</v>
      </c>
      <c r="B4235" s="2">
        <v>722177.12289999996</v>
      </c>
      <c r="C4235" t="s">
        <v>450</v>
      </c>
      <c r="D4235" t="s">
        <v>451</v>
      </c>
      <c r="E4235" t="s">
        <v>431</v>
      </c>
      <c r="F4235" t="s">
        <v>381</v>
      </c>
      <c r="G4235" t="s">
        <v>432</v>
      </c>
      <c r="H4235" t="s">
        <v>433</v>
      </c>
      <c r="I4235" t="s">
        <v>434</v>
      </c>
      <c r="J4235" t="s">
        <v>442</v>
      </c>
      <c r="K4235" t="s">
        <v>443</v>
      </c>
    </row>
    <row r="4236" spans="1:11">
      <c r="A4236" t="s">
        <v>503</v>
      </c>
      <c r="B4236" s="2">
        <v>1502685.8922999999</v>
      </c>
      <c r="C4236" t="s">
        <v>450</v>
      </c>
      <c r="D4236" t="s">
        <v>451</v>
      </c>
      <c r="E4236" t="s">
        <v>431</v>
      </c>
      <c r="F4236" t="s">
        <v>381</v>
      </c>
      <c r="G4236" t="s">
        <v>432</v>
      </c>
      <c r="H4236" t="s">
        <v>433</v>
      </c>
      <c r="I4236" t="s">
        <v>434</v>
      </c>
      <c r="J4236" t="s">
        <v>442</v>
      </c>
      <c r="K4236" t="s">
        <v>444</v>
      </c>
    </row>
    <row r="4237" spans="1:11">
      <c r="A4237" t="s">
        <v>503</v>
      </c>
      <c r="B4237" s="2">
        <v>0</v>
      </c>
      <c r="C4237" t="s">
        <v>450</v>
      </c>
      <c r="D4237" t="s">
        <v>439</v>
      </c>
      <c r="E4237" t="s">
        <v>431</v>
      </c>
      <c r="F4237" t="s">
        <v>439</v>
      </c>
      <c r="G4237" t="s">
        <v>432</v>
      </c>
      <c r="H4237" t="s">
        <v>433</v>
      </c>
      <c r="I4237" t="s">
        <v>434</v>
      </c>
      <c r="J4237" t="s">
        <v>435</v>
      </c>
    </row>
    <row r="4238" spans="1:11">
      <c r="A4238" t="s">
        <v>503</v>
      </c>
      <c r="B4238" s="2">
        <v>95.472499999999997</v>
      </c>
      <c r="C4238" t="s">
        <v>452</v>
      </c>
      <c r="D4238" t="s">
        <v>447</v>
      </c>
      <c r="E4238" t="s">
        <v>431</v>
      </c>
      <c r="F4238" t="s">
        <v>12</v>
      </c>
      <c r="G4238" t="s">
        <v>432</v>
      </c>
      <c r="H4238" t="s">
        <v>433</v>
      </c>
      <c r="I4238" t="s">
        <v>434</v>
      </c>
      <c r="J4238" t="s">
        <v>435</v>
      </c>
    </row>
    <row r="4239" spans="1:11">
      <c r="A4239" t="s">
        <v>503</v>
      </c>
      <c r="B4239" s="2">
        <v>591981.63520000002</v>
      </c>
      <c r="C4239" t="s">
        <v>452</v>
      </c>
      <c r="D4239" t="s">
        <v>447</v>
      </c>
      <c r="E4239" t="s">
        <v>431</v>
      </c>
      <c r="F4239" t="s">
        <v>12</v>
      </c>
      <c r="G4239" t="s">
        <v>432</v>
      </c>
      <c r="H4239" t="s">
        <v>433</v>
      </c>
      <c r="I4239" t="s">
        <v>434</v>
      </c>
      <c r="J4239" t="s">
        <v>442</v>
      </c>
      <c r="K4239" t="s">
        <v>443</v>
      </c>
    </row>
    <row r="4240" spans="1:11">
      <c r="A4240" t="s">
        <v>503</v>
      </c>
      <c r="B4240" s="2">
        <v>1244961.9216</v>
      </c>
      <c r="C4240" t="s">
        <v>452</v>
      </c>
      <c r="D4240" t="s">
        <v>447</v>
      </c>
      <c r="E4240" t="s">
        <v>431</v>
      </c>
      <c r="F4240" t="s">
        <v>12</v>
      </c>
      <c r="G4240" t="s">
        <v>432</v>
      </c>
      <c r="H4240" t="s">
        <v>433</v>
      </c>
      <c r="I4240" t="s">
        <v>434</v>
      </c>
      <c r="J4240" t="s">
        <v>442</v>
      </c>
      <c r="K4240" t="s">
        <v>444</v>
      </c>
    </row>
    <row r="4241" spans="1:11">
      <c r="A4241" t="s">
        <v>503</v>
      </c>
      <c r="B4241" s="2">
        <v>2074939.9950999999</v>
      </c>
      <c r="C4241" t="s">
        <v>452</v>
      </c>
      <c r="D4241" t="s">
        <v>447</v>
      </c>
      <c r="E4241" t="s">
        <v>431</v>
      </c>
      <c r="F4241" t="s">
        <v>12</v>
      </c>
      <c r="G4241" t="s">
        <v>432</v>
      </c>
      <c r="H4241" t="s">
        <v>433</v>
      </c>
      <c r="I4241" t="s">
        <v>434</v>
      </c>
      <c r="J4241" t="s">
        <v>442</v>
      </c>
      <c r="K4241" t="s">
        <v>584</v>
      </c>
    </row>
    <row r="4242" spans="1:11">
      <c r="A4242" t="s">
        <v>503</v>
      </c>
      <c r="B4242" s="2">
        <v>0</v>
      </c>
      <c r="C4242" t="s">
        <v>477</v>
      </c>
      <c r="D4242" t="s">
        <v>430</v>
      </c>
      <c r="E4242" t="s">
        <v>431</v>
      </c>
      <c r="F4242" t="s">
        <v>430</v>
      </c>
      <c r="G4242" t="s">
        <v>432</v>
      </c>
      <c r="H4242" t="s">
        <v>433</v>
      </c>
      <c r="I4242" t="s">
        <v>434</v>
      </c>
      <c r="J4242" t="s">
        <v>435</v>
      </c>
    </row>
    <row r="4243" spans="1:11">
      <c r="A4243" t="s">
        <v>503</v>
      </c>
      <c r="B4243" s="2">
        <v>0</v>
      </c>
      <c r="C4243" t="s">
        <v>453</v>
      </c>
      <c r="D4243" t="s">
        <v>430</v>
      </c>
      <c r="E4243" t="s">
        <v>431</v>
      </c>
      <c r="F4243" t="s">
        <v>430</v>
      </c>
      <c r="G4243" t="s">
        <v>432</v>
      </c>
      <c r="H4243" t="s">
        <v>433</v>
      </c>
      <c r="I4243" t="s">
        <v>434</v>
      </c>
      <c r="J4243" t="s">
        <v>435</v>
      </c>
    </row>
    <row r="4244" spans="1:11">
      <c r="A4244" t="s">
        <v>503</v>
      </c>
      <c r="B4244" s="2">
        <v>164.5864</v>
      </c>
      <c r="C4244" t="s">
        <v>445</v>
      </c>
      <c r="D4244" t="s">
        <v>440</v>
      </c>
      <c r="E4244" t="s">
        <v>431</v>
      </c>
      <c r="F4244" t="s">
        <v>441</v>
      </c>
      <c r="G4244" t="s">
        <v>432</v>
      </c>
      <c r="H4244" t="s">
        <v>433</v>
      </c>
      <c r="I4244" t="s">
        <v>434</v>
      </c>
      <c r="J4244" t="s">
        <v>435</v>
      </c>
    </row>
    <row r="4245" spans="1:11">
      <c r="A4245" t="s">
        <v>503</v>
      </c>
      <c r="B4245" s="2">
        <v>1023517.5159999999</v>
      </c>
      <c r="C4245" t="s">
        <v>445</v>
      </c>
      <c r="D4245" t="s">
        <v>440</v>
      </c>
      <c r="E4245" t="s">
        <v>431</v>
      </c>
      <c r="F4245" t="s">
        <v>441</v>
      </c>
      <c r="G4245" t="s">
        <v>432</v>
      </c>
      <c r="H4245" t="s">
        <v>433</v>
      </c>
      <c r="I4245" t="s">
        <v>434</v>
      </c>
      <c r="J4245" t="s">
        <v>442</v>
      </c>
      <c r="K4245" t="s">
        <v>443</v>
      </c>
    </row>
    <row r="4246" spans="1:11">
      <c r="A4246" t="s">
        <v>503</v>
      </c>
      <c r="B4246" s="2">
        <v>2151608.5956999999</v>
      </c>
      <c r="C4246" t="s">
        <v>445</v>
      </c>
      <c r="D4246" t="s">
        <v>440</v>
      </c>
      <c r="E4246" t="s">
        <v>431</v>
      </c>
      <c r="F4246" t="s">
        <v>441</v>
      </c>
      <c r="G4246" t="s">
        <v>432</v>
      </c>
      <c r="H4246" t="s">
        <v>433</v>
      </c>
      <c r="I4246" t="s">
        <v>434</v>
      </c>
      <c r="J4246" t="s">
        <v>442</v>
      </c>
      <c r="K4246" t="s">
        <v>444</v>
      </c>
    </row>
    <row r="4247" spans="1:11">
      <c r="A4247" t="s">
        <v>503</v>
      </c>
      <c r="B4247" s="2">
        <v>3586010.8670999999</v>
      </c>
      <c r="C4247" t="s">
        <v>445</v>
      </c>
      <c r="D4247" t="s">
        <v>440</v>
      </c>
      <c r="E4247" t="s">
        <v>431</v>
      </c>
      <c r="F4247" t="s">
        <v>441</v>
      </c>
      <c r="G4247" t="s">
        <v>432</v>
      </c>
      <c r="H4247" t="s">
        <v>433</v>
      </c>
      <c r="I4247" t="s">
        <v>434</v>
      </c>
      <c r="J4247" t="s">
        <v>442</v>
      </c>
      <c r="K4247" t="s">
        <v>584</v>
      </c>
    </row>
    <row r="4248" spans="1:11">
      <c r="A4248" t="s">
        <v>503</v>
      </c>
      <c r="B4248" s="2">
        <v>0</v>
      </c>
      <c r="C4248" t="s">
        <v>454</v>
      </c>
      <c r="D4248" t="s">
        <v>430</v>
      </c>
      <c r="E4248" t="s">
        <v>431</v>
      </c>
      <c r="F4248" t="s">
        <v>430</v>
      </c>
      <c r="G4248" t="s">
        <v>432</v>
      </c>
      <c r="H4248" t="s">
        <v>433</v>
      </c>
      <c r="I4248" t="s">
        <v>434</v>
      </c>
      <c r="J4248" t="s">
        <v>435</v>
      </c>
    </row>
    <row r="4249" spans="1:11">
      <c r="A4249" t="s">
        <v>503</v>
      </c>
      <c r="B4249" s="2">
        <v>161.26560000000001</v>
      </c>
      <c r="C4249" t="s">
        <v>455</v>
      </c>
      <c r="D4249" t="s">
        <v>451</v>
      </c>
      <c r="E4249" t="s">
        <v>431</v>
      </c>
      <c r="F4249" t="s">
        <v>381</v>
      </c>
      <c r="G4249" t="s">
        <v>432</v>
      </c>
      <c r="H4249" t="s">
        <v>433</v>
      </c>
      <c r="I4249" t="s">
        <v>434</v>
      </c>
      <c r="J4249" t="s">
        <v>435</v>
      </c>
    </row>
    <row r="4250" spans="1:11">
      <c r="A4250" t="s">
        <v>503</v>
      </c>
      <c r="B4250" s="2">
        <v>1000448.4447</v>
      </c>
      <c r="C4250" t="s">
        <v>455</v>
      </c>
      <c r="D4250" t="s">
        <v>451</v>
      </c>
      <c r="E4250" t="s">
        <v>431</v>
      </c>
      <c r="F4250" t="s">
        <v>381</v>
      </c>
      <c r="G4250" t="s">
        <v>432</v>
      </c>
      <c r="H4250" t="s">
        <v>433</v>
      </c>
      <c r="I4250" t="s">
        <v>434</v>
      </c>
      <c r="J4250" t="s">
        <v>442</v>
      </c>
      <c r="K4250" t="s">
        <v>443</v>
      </c>
    </row>
    <row r="4251" spans="1:11">
      <c r="A4251" t="s">
        <v>503</v>
      </c>
      <c r="B4251" s="2">
        <v>2103986.4777000002</v>
      </c>
      <c r="C4251" t="s">
        <v>455</v>
      </c>
      <c r="D4251" t="s">
        <v>451</v>
      </c>
      <c r="E4251" t="s">
        <v>431</v>
      </c>
      <c r="F4251" t="s">
        <v>381</v>
      </c>
      <c r="G4251" t="s">
        <v>432</v>
      </c>
      <c r="H4251" t="s">
        <v>433</v>
      </c>
      <c r="I4251" t="s">
        <v>434</v>
      </c>
      <c r="J4251" t="s">
        <v>442</v>
      </c>
      <c r="K4251" t="s">
        <v>444</v>
      </c>
    </row>
    <row r="4252" spans="1:11">
      <c r="A4252" t="s">
        <v>503</v>
      </c>
      <c r="B4252" s="2">
        <v>138.53899999999999</v>
      </c>
      <c r="C4252" t="s">
        <v>456</v>
      </c>
      <c r="D4252" t="s">
        <v>451</v>
      </c>
      <c r="E4252" t="s">
        <v>431</v>
      </c>
      <c r="F4252" t="s">
        <v>381</v>
      </c>
      <c r="G4252" t="s">
        <v>432</v>
      </c>
      <c r="H4252" t="s">
        <v>433</v>
      </c>
      <c r="I4252" t="s">
        <v>434</v>
      </c>
      <c r="J4252" t="s">
        <v>435</v>
      </c>
    </row>
    <row r="4253" spans="1:11">
      <c r="A4253" t="s">
        <v>503</v>
      </c>
      <c r="B4253" s="2">
        <v>860882.11959999998</v>
      </c>
      <c r="C4253" t="s">
        <v>456</v>
      </c>
      <c r="D4253" t="s">
        <v>451</v>
      </c>
      <c r="E4253" t="s">
        <v>431</v>
      </c>
      <c r="F4253" t="s">
        <v>381</v>
      </c>
      <c r="G4253" t="s">
        <v>432</v>
      </c>
      <c r="H4253" t="s">
        <v>433</v>
      </c>
      <c r="I4253" t="s">
        <v>434</v>
      </c>
      <c r="J4253" t="s">
        <v>442</v>
      </c>
      <c r="K4253" t="s">
        <v>443</v>
      </c>
    </row>
    <row r="4254" spans="1:11">
      <c r="A4254" t="s">
        <v>503</v>
      </c>
      <c r="B4254" s="2">
        <v>1799947.9476000001</v>
      </c>
      <c r="C4254" t="s">
        <v>456</v>
      </c>
      <c r="D4254" t="s">
        <v>451</v>
      </c>
      <c r="E4254" t="s">
        <v>431</v>
      </c>
      <c r="F4254" t="s">
        <v>381</v>
      </c>
      <c r="G4254" t="s">
        <v>432</v>
      </c>
      <c r="H4254" t="s">
        <v>433</v>
      </c>
      <c r="I4254" t="s">
        <v>434</v>
      </c>
      <c r="J4254" t="s">
        <v>442</v>
      </c>
      <c r="K4254" t="s">
        <v>444</v>
      </c>
    </row>
    <row r="4255" spans="1:11">
      <c r="A4255" t="s">
        <v>503</v>
      </c>
      <c r="B4255" s="2">
        <v>0</v>
      </c>
      <c r="C4255" t="s">
        <v>457</v>
      </c>
      <c r="D4255" t="s">
        <v>439</v>
      </c>
      <c r="E4255" t="s">
        <v>431</v>
      </c>
      <c r="F4255" t="s">
        <v>439</v>
      </c>
      <c r="G4255" t="s">
        <v>432</v>
      </c>
      <c r="H4255" t="s">
        <v>433</v>
      </c>
      <c r="I4255" t="s">
        <v>434</v>
      </c>
      <c r="J4255" t="s">
        <v>435</v>
      </c>
    </row>
    <row r="4256" spans="1:11">
      <c r="A4256" t="s">
        <v>503</v>
      </c>
      <c r="B4256" s="2">
        <v>0</v>
      </c>
      <c r="C4256" t="s">
        <v>452</v>
      </c>
      <c r="D4256" t="s">
        <v>458</v>
      </c>
      <c r="E4256" t="s">
        <v>431</v>
      </c>
      <c r="F4256" t="s">
        <v>458</v>
      </c>
      <c r="G4256" t="s">
        <v>432</v>
      </c>
      <c r="H4256" t="s">
        <v>433</v>
      </c>
      <c r="I4256" t="s">
        <v>434</v>
      </c>
      <c r="J4256" t="s">
        <v>435</v>
      </c>
    </row>
    <row r="4257" spans="1:11">
      <c r="A4257" t="s">
        <v>503</v>
      </c>
      <c r="B4257" s="2">
        <v>196.13380000000001</v>
      </c>
      <c r="C4257" t="s">
        <v>448</v>
      </c>
      <c r="D4257" t="s">
        <v>440</v>
      </c>
      <c r="E4257" t="s">
        <v>431</v>
      </c>
      <c r="F4257" t="s">
        <v>441</v>
      </c>
      <c r="G4257" t="s">
        <v>432</v>
      </c>
      <c r="H4257" t="s">
        <v>433</v>
      </c>
      <c r="I4257" t="s">
        <v>434</v>
      </c>
      <c r="J4257" t="s">
        <v>435</v>
      </c>
    </row>
    <row r="4258" spans="1:11">
      <c r="A4258" t="s">
        <v>503</v>
      </c>
      <c r="B4258" s="2">
        <v>1219692.8308000001</v>
      </c>
      <c r="C4258" t="s">
        <v>448</v>
      </c>
      <c r="D4258" t="s">
        <v>440</v>
      </c>
      <c r="E4258" t="s">
        <v>431</v>
      </c>
      <c r="F4258" t="s">
        <v>441</v>
      </c>
      <c r="G4258" t="s">
        <v>432</v>
      </c>
      <c r="H4258" t="s">
        <v>433</v>
      </c>
      <c r="I4258" t="s">
        <v>434</v>
      </c>
      <c r="J4258" t="s">
        <v>442</v>
      </c>
      <c r="K4258" t="s">
        <v>443</v>
      </c>
    </row>
    <row r="4259" spans="1:11">
      <c r="A4259" t="s">
        <v>503</v>
      </c>
      <c r="B4259" s="2">
        <v>2563998.0813000002</v>
      </c>
      <c r="C4259" t="s">
        <v>448</v>
      </c>
      <c r="D4259" t="s">
        <v>440</v>
      </c>
      <c r="E4259" t="s">
        <v>431</v>
      </c>
      <c r="F4259" t="s">
        <v>441</v>
      </c>
      <c r="G4259" t="s">
        <v>432</v>
      </c>
      <c r="H4259" t="s">
        <v>433</v>
      </c>
      <c r="I4259" t="s">
        <v>434</v>
      </c>
      <c r="J4259" t="s">
        <v>442</v>
      </c>
      <c r="K4259" t="s">
        <v>444</v>
      </c>
    </row>
    <row r="4260" spans="1:11">
      <c r="A4260" t="s">
        <v>503</v>
      </c>
      <c r="B4260" s="2">
        <v>4273330.1354999999</v>
      </c>
      <c r="C4260" t="s">
        <v>448</v>
      </c>
      <c r="D4260" t="s">
        <v>440</v>
      </c>
      <c r="E4260" t="s">
        <v>431</v>
      </c>
      <c r="F4260" t="s">
        <v>441</v>
      </c>
      <c r="G4260" t="s">
        <v>432</v>
      </c>
      <c r="H4260" t="s">
        <v>433</v>
      </c>
      <c r="I4260" t="s">
        <v>434</v>
      </c>
      <c r="J4260" t="s">
        <v>442</v>
      </c>
      <c r="K4260" t="s">
        <v>584</v>
      </c>
    </row>
    <row r="4261" spans="1:11">
      <c r="A4261" t="s">
        <v>503</v>
      </c>
      <c r="B4261" s="2">
        <v>3.7400000000000003E-2</v>
      </c>
      <c r="C4261" t="s">
        <v>436</v>
      </c>
      <c r="D4261" t="s">
        <v>459</v>
      </c>
      <c r="E4261" t="s">
        <v>431</v>
      </c>
      <c r="F4261" t="s">
        <v>460</v>
      </c>
      <c r="G4261" t="s">
        <v>432</v>
      </c>
      <c r="H4261" t="s">
        <v>433</v>
      </c>
      <c r="I4261" t="s">
        <v>434</v>
      </c>
      <c r="J4261" t="s">
        <v>435</v>
      </c>
    </row>
    <row r="4262" spans="1:11">
      <c r="A4262" t="s">
        <v>503</v>
      </c>
      <c r="B4262" s="2">
        <v>104.9171</v>
      </c>
      <c r="C4262" t="s">
        <v>461</v>
      </c>
      <c r="D4262" t="s">
        <v>451</v>
      </c>
      <c r="E4262" t="s">
        <v>431</v>
      </c>
      <c r="F4262" t="s">
        <v>381</v>
      </c>
      <c r="G4262" t="s">
        <v>432</v>
      </c>
      <c r="H4262" t="s">
        <v>433</v>
      </c>
      <c r="I4262" t="s">
        <v>434</v>
      </c>
      <c r="J4262" t="s">
        <v>435</v>
      </c>
    </row>
    <row r="4263" spans="1:11">
      <c r="A4263" t="s">
        <v>503</v>
      </c>
      <c r="B4263" s="2">
        <v>650821.77670000005</v>
      </c>
      <c r="C4263" t="s">
        <v>461</v>
      </c>
      <c r="D4263" t="s">
        <v>451</v>
      </c>
      <c r="E4263" t="s">
        <v>431</v>
      </c>
      <c r="F4263" t="s">
        <v>381</v>
      </c>
      <c r="G4263" t="s">
        <v>432</v>
      </c>
      <c r="H4263" t="s">
        <v>433</v>
      </c>
      <c r="I4263" t="s">
        <v>434</v>
      </c>
      <c r="J4263" t="s">
        <v>442</v>
      </c>
      <c r="K4263" t="s">
        <v>443</v>
      </c>
    </row>
    <row r="4264" spans="1:11">
      <c r="A4264" t="s">
        <v>503</v>
      </c>
      <c r="B4264" s="2">
        <v>1368702.6354</v>
      </c>
      <c r="C4264" t="s">
        <v>461</v>
      </c>
      <c r="D4264" t="s">
        <v>451</v>
      </c>
      <c r="E4264" t="s">
        <v>431</v>
      </c>
      <c r="F4264" t="s">
        <v>381</v>
      </c>
      <c r="G4264" t="s">
        <v>432</v>
      </c>
      <c r="H4264" t="s">
        <v>433</v>
      </c>
      <c r="I4264" t="s">
        <v>434</v>
      </c>
      <c r="J4264" t="s">
        <v>442</v>
      </c>
      <c r="K4264" t="s">
        <v>444</v>
      </c>
    </row>
    <row r="4265" spans="1:11">
      <c r="A4265" t="s">
        <v>503</v>
      </c>
      <c r="B4265" s="2">
        <v>101.8028</v>
      </c>
      <c r="C4265" t="s">
        <v>462</v>
      </c>
      <c r="D4265" t="s">
        <v>451</v>
      </c>
      <c r="E4265" t="s">
        <v>431</v>
      </c>
      <c r="F4265" t="s">
        <v>381</v>
      </c>
      <c r="G4265" t="s">
        <v>432</v>
      </c>
      <c r="H4265" t="s">
        <v>433</v>
      </c>
      <c r="I4265" t="s">
        <v>434</v>
      </c>
      <c r="J4265" t="s">
        <v>435</v>
      </c>
    </row>
    <row r="4266" spans="1:11">
      <c r="A4266" t="s">
        <v>503</v>
      </c>
      <c r="B4266" s="2">
        <v>631799.91090000002</v>
      </c>
      <c r="C4266" t="s">
        <v>462</v>
      </c>
      <c r="D4266" t="s">
        <v>451</v>
      </c>
      <c r="E4266" t="s">
        <v>431</v>
      </c>
      <c r="F4266" t="s">
        <v>381</v>
      </c>
      <c r="G4266" t="s">
        <v>432</v>
      </c>
      <c r="H4266" t="s">
        <v>433</v>
      </c>
      <c r="I4266" t="s">
        <v>434</v>
      </c>
      <c r="J4266" t="s">
        <v>442</v>
      </c>
      <c r="K4266" t="s">
        <v>443</v>
      </c>
    </row>
    <row r="4267" spans="1:11">
      <c r="A4267" t="s">
        <v>503</v>
      </c>
      <c r="B4267" s="2">
        <v>1328147.5608000001</v>
      </c>
      <c r="C4267" t="s">
        <v>462</v>
      </c>
      <c r="D4267" t="s">
        <v>451</v>
      </c>
      <c r="E4267" t="s">
        <v>431</v>
      </c>
      <c r="F4267" t="s">
        <v>381</v>
      </c>
      <c r="G4267" t="s">
        <v>432</v>
      </c>
      <c r="H4267" t="s">
        <v>433</v>
      </c>
      <c r="I4267" t="s">
        <v>434</v>
      </c>
      <c r="J4267" t="s">
        <v>442</v>
      </c>
      <c r="K4267" t="s">
        <v>444</v>
      </c>
    </row>
    <row r="4268" spans="1:11">
      <c r="A4268" t="s">
        <v>503</v>
      </c>
      <c r="B4268" s="2">
        <v>110.8312</v>
      </c>
      <c r="C4268" t="s">
        <v>463</v>
      </c>
      <c r="D4268" t="s">
        <v>447</v>
      </c>
      <c r="E4268" t="s">
        <v>431</v>
      </c>
      <c r="F4268" t="s">
        <v>12</v>
      </c>
      <c r="G4268" t="s">
        <v>432</v>
      </c>
      <c r="H4268" t="s">
        <v>433</v>
      </c>
      <c r="I4268" t="s">
        <v>434</v>
      </c>
      <c r="J4268" t="s">
        <v>435</v>
      </c>
    </row>
    <row r="4269" spans="1:11">
      <c r="A4269" t="s">
        <v>503</v>
      </c>
      <c r="B4269" s="2">
        <v>686706.99879999994</v>
      </c>
      <c r="C4269" t="s">
        <v>463</v>
      </c>
      <c r="D4269" t="s">
        <v>447</v>
      </c>
      <c r="E4269" t="s">
        <v>431</v>
      </c>
      <c r="F4269" t="s">
        <v>12</v>
      </c>
      <c r="G4269" t="s">
        <v>432</v>
      </c>
      <c r="H4269" t="s">
        <v>433</v>
      </c>
      <c r="I4269" t="s">
        <v>434</v>
      </c>
      <c r="J4269" t="s">
        <v>442</v>
      </c>
      <c r="K4269" t="s">
        <v>443</v>
      </c>
    </row>
    <row r="4270" spans="1:11">
      <c r="A4270" t="s">
        <v>503</v>
      </c>
      <c r="B4270" s="2">
        <v>1446201.432</v>
      </c>
      <c r="C4270" t="s">
        <v>463</v>
      </c>
      <c r="D4270" t="s">
        <v>447</v>
      </c>
      <c r="E4270" t="s">
        <v>431</v>
      </c>
      <c r="F4270" t="s">
        <v>12</v>
      </c>
      <c r="G4270" t="s">
        <v>432</v>
      </c>
      <c r="H4270" t="s">
        <v>433</v>
      </c>
      <c r="I4270" t="s">
        <v>434</v>
      </c>
      <c r="J4270" t="s">
        <v>442</v>
      </c>
      <c r="K4270" t="s">
        <v>444</v>
      </c>
    </row>
    <row r="4271" spans="1:11">
      <c r="A4271" t="s">
        <v>503</v>
      </c>
      <c r="B4271" s="2">
        <v>2473101.9967</v>
      </c>
      <c r="C4271" t="s">
        <v>463</v>
      </c>
      <c r="D4271" t="s">
        <v>447</v>
      </c>
      <c r="E4271" t="s">
        <v>431</v>
      </c>
      <c r="F4271" t="s">
        <v>12</v>
      </c>
      <c r="G4271" t="s">
        <v>432</v>
      </c>
      <c r="H4271" t="s">
        <v>433</v>
      </c>
      <c r="I4271" t="s">
        <v>434</v>
      </c>
      <c r="J4271" t="s">
        <v>442</v>
      </c>
      <c r="K4271" t="s">
        <v>584</v>
      </c>
    </row>
    <row r="4272" spans="1:11">
      <c r="A4272" t="s">
        <v>503</v>
      </c>
      <c r="B4272" s="2">
        <v>95.472499999999997</v>
      </c>
      <c r="C4272" t="s">
        <v>464</v>
      </c>
      <c r="D4272" t="s">
        <v>447</v>
      </c>
      <c r="E4272" t="s">
        <v>431</v>
      </c>
      <c r="F4272" t="s">
        <v>12</v>
      </c>
      <c r="G4272" t="s">
        <v>432</v>
      </c>
      <c r="H4272" t="s">
        <v>433</v>
      </c>
      <c r="I4272" t="s">
        <v>434</v>
      </c>
      <c r="J4272" t="s">
        <v>435</v>
      </c>
    </row>
    <row r="4273" spans="1:11">
      <c r="A4273" t="s">
        <v>503</v>
      </c>
      <c r="B4273" s="2">
        <v>591805.21860000002</v>
      </c>
      <c r="C4273" t="s">
        <v>464</v>
      </c>
      <c r="D4273" t="s">
        <v>447</v>
      </c>
      <c r="E4273" t="s">
        <v>431</v>
      </c>
      <c r="F4273" t="s">
        <v>12</v>
      </c>
      <c r="G4273" t="s">
        <v>432</v>
      </c>
      <c r="H4273" t="s">
        <v>433</v>
      </c>
      <c r="I4273" t="s">
        <v>434</v>
      </c>
      <c r="J4273" t="s">
        <v>442</v>
      </c>
      <c r="K4273" t="s">
        <v>443</v>
      </c>
    </row>
    <row r="4274" spans="1:11">
      <c r="A4274" t="s">
        <v>503</v>
      </c>
      <c r="B4274" s="2">
        <v>1246331.7450000001</v>
      </c>
      <c r="C4274" t="s">
        <v>464</v>
      </c>
      <c r="D4274" t="s">
        <v>447</v>
      </c>
      <c r="E4274" t="s">
        <v>431</v>
      </c>
      <c r="F4274" t="s">
        <v>12</v>
      </c>
      <c r="G4274" t="s">
        <v>432</v>
      </c>
      <c r="H4274" t="s">
        <v>433</v>
      </c>
      <c r="I4274" t="s">
        <v>434</v>
      </c>
      <c r="J4274" t="s">
        <v>442</v>
      </c>
      <c r="K4274" t="s">
        <v>444</v>
      </c>
    </row>
    <row r="4275" spans="1:11">
      <c r="A4275" t="s">
        <v>503</v>
      </c>
      <c r="B4275" s="2">
        <v>2077223.0341</v>
      </c>
      <c r="C4275" t="s">
        <v>464</v>
      </c>
      <c r="D4275" t="s">
        <v>447</v>
      </c>
      <c r="E4275" t="s">
        <v>431</v>
      </c>
      <c r="F4275" t="s">
        <v>12</v>
      </c>
      <c r="G4275" t="s">
        <v>432</v>
      </c>
      <c r="H4275" t="s">
        <v>433</v>
      </c>
      <c r="I4275" t="s">
        <v>434</v>
      </c>
      <c r="J4275" t="s">
        <v>442</v>
      </c>
      <c r="K4275" t="s">
        <v>584</v>
      </c>
    </row>
    <row r="4276" spans="1:11">
      <c r="A4276" t="s">
        <v>503</v>
      </c>
      <c r="B4276" s="2">
        <v>107.884</v>
      </c>
      <c r="C4276" t="s">
        <v>465</v>
      </c>
      <c r="D4276" t="s">
        <v>447</v>
      </c>
      <c r="E4276" t="s">
        <v>431</v>
      </c>
      <c r="F4276" t="s">
        <v>12</v>
      </c>
      <c r="G4276" t="s">
        <v>432</v>
      </c>
      <c r="H4276" t="s">
        <v>433</v>
      </c>
      <c r="I4276" t="s">
        <v>434</v>
      </c>
      <c r="J4276" t="s">
        <v>435</v>
      </c>
    </row>
    <row r="4277" spans="1:11">
      <c r="A4277" t="s">
        <v>503</v>
      </c>
      <c r="B4277" s="2">
        <v>668733.25540000002</v>
      </c>
      <c r="C4277" t="s">
        <v>465</v>
      </c>
      <c r="D4277" t="s">
        <v>447</v>
      </c>
      <c r="E4277" t="s">
        <v>431</v>
      </c>
      <c r="F4277" t="s">
        <v>12</v>
      </c>
      <c r="G4277" t="s">
        <v>432</v>
      </c>
      <c r="H4277" t="s">
        <v>433</v>
      </c>
      <c r="I4277" t="s">
        <v>434</v>
      </c>
      <c r="J4277" t="s">
        <v>442</v>
      </c>
      <c r="K4277" t="s">
        <v>443</v>
      </c>
    </row>
    <row r="4278" spans="1:11">
      <c r="A4278" t="s">
        <v>503</v>
      </c>
      <c r="B4278" s="2">
        <v>1408354.8718000001</v>
      </c>
      <c r="C4278" t="s">
        <v>465</v>
      </c>
      <c r="D4278" t="s">
        <v>447</v>
      </c>
      <c r="E4278" t="s">
        <v>431</v>
      </c>
      <c r="F4278" t="s">
        <v>12</v>
      </c>
      <c r="G4278" t="s">
        <v>432</v>
      </c>
      <c r="H4278" t="s">
        <v>433</v>
      </c>
      <c r="I4278" t="s">
        <v>434</v>
      </c>
      <c r="J4278" t="s">
        <v>442</v>
      </c>
      <c r="K4278" t="s">
        <v>444</v>
      </c>
    </row>
    <row r="4279" spans="1:11">
      <c r="A4279" t="s">
        <v>503</v>
      </c>
      <c r="B4279" s="2">
        <v>2347254.6606000001</v>
      </c>
      <c r="C4279" t="s">
        <v>465</v>
      </c>
      <c r="D4279" t="s">
        <v>447</v>
      </c>
      <c r="E4279" t="s">
        <v>431</v>
      </c>
      <c r="F4279" t="s">
        <v>12</v>
      </c>
      <c r="G4279" t="s">
        <v>432</v>
      </c>
      <c r="H4279" t="s">
        <v>433</v>
      </c>
      <c r="I4279" t="s">
        <v>434</v>
      </c>
      <c r="J4279" t="s">
        <v>442</v>
      </c>
      <c r="K4279" t="s">
        <v>584</v>
      </c>
    </row>
    <row r="4280" spans="1:11">
      <c r="A4280" t="s">
        <v>503</v>
      </c>
      <c r="B4280" s="2">
        <v>95.680099999999996</v>
      </c>
      <c r="C4280" t="s">
        <v>466</v>
      </c>
      <c r="D4280" t="s">
        <v>451</v>
      </c>
      <c r="E4280" t="s">
        <v>431</v>
      </c>
      <c r="F4280" t="s">
        <v>381</v>
      </c>
      <c r="G4280" t="s">
        <v>432</v>
      </c>
      <c r="H4280" t="s">
        <v>433</v>
      </c>
      <c r="I4280" t="s">
        <v>434</v>
      </c>
      <c r="J4280" t="s">
        <v>435</v>
      </c>
    </row>
    <row r="4281" spans="1:11">
      <c r="A4281" t="s">
        <v>503</v>
      </c>
      <c r="B4281" s="2">
        <v>594524.11049999995</v>
      </c>
      <c r="C4281" t="s">
        <v>466</v>
      </c>
      <c r="D4281" t="s">
        <v>451</v>
      </c>
      <c r="E4281" t="s">
        <v>431</v>
      </c>
      <c r="F4281" t="s">
        <v>381</v>
      </c>
      <c r="G4281" t="s">
        <v>432</v>
      </c>
      <c r="H4281" t="s">
        <v>433</v>
      </c>
      <c r="I4281" t="s">
        <v>434</v>
      </c>
      <c r="J4281" t="s">
        <v>442</v>
      </c>
      <c r="K4281" t="s">
        <v>443</v>
      </c>
    </row>
    <row r="4282" spans="1:11">
      <c r="A4282" t="s">
        <v>503</v>
      </c>
      <c r="B4282" s="2">
        <v>1249050.6369</v>
      </c>
      <c r="C4282" t="s">
        <v>466</v>
      </c>
      <c r="D4282" t="s">
        <v>451</v>
      </c>
      <c r="E4282" t="s">
        <v>431</v>
      </c>
      <c r="F4282" t="s">
        <v>381</v>
      </c>
      <c r="G4282" t="s">
        <v>432</v>
      </c>
      <c r="H4282" t="s">
        <v>433</v>
      </c>
      <c r="I4282" t="s">
        <v>434</v>
      </c>
      <c r="J4282" t="s">
        <v>442</v>
      </c>
      <c r="K4282" t="s">
        <v>444</v>
      </c>
    </row>
    <row r="4283" spans="1:11">
      <c r="A4283" t="s">
        <v>503</v>
      </c>
      <c r="B4283" s="2">
        <v>0</v>
      </c>
      <c r="C4283" t="s">
        <v>464</v>
      </c>
      <c r="D4283" t="s">
        <v>430</v>
      </c>
      <c r="E4283" t="s">
        <v>431</v>
      </c>
      <c r="F4283" t="s">
        <v>430</v>
      </c>
      <c r="G4283" t="s">
        <v>432</v>
      </c>
      <c r="H4283" t="s">
        <v>433</v>
      </c>
      <c r="I4283" t="s">
        <v>434</v>
      </c>
      <c r="J4283" t="s">
        <v>435</v>
      </c>
    </row>
    <row r="4284" spans="1:11">
      <c r="A4284" t="s">
        <v>503</v>
      </c>
      <c r="B4284" s="2">
        <v>0</v>
      </c>
      <c r="C4284" t="s">
        <v>436</v>
      </c>
      <c r="D4284" t="s">
        <v>467</v>
      </c>
      <c r="E4284" t="s">
        <v>431</v>
      </c>
      <c r="F4284" t="s">
        <v>468</v>
      </c>
      <c r="G4284" t="s">
        <v>432</v>
      </c>
      <c r="H4284" t="s">
        <v>433</v>
      </c>
      <c r="I4284" t="s">
        <v>434</v>
      </c>
      <c r="J4284" t="s">
        <v>435</v>
      </c>
    </row>
    <row r="4285" spans="1:11">
      <c r="A4285" t="s">
        <v>503</v>
      </c>
      <c r="B4285" s="2">
        <v>115.6048</v>
      </c>
      <c r="C4285" t="s">
        <v>511</v>
      </c>
      <c r="D4285" t="s">
        <v>447</v>
      </c>
      <c r="E4285" t="s">
        <v>431</v>
      </c>
      <c r="F4285" t="s">
        <v>12</v>
      </c>
      <c r="G4285" t="s">
        <v>432</v>
      </c>
      <c r="H4285" t="s">
        <v>433</v>
      </c>
      <c r="I4285" t="s">
        <v>434</v>
      </c>
      <c r="J4285" t="s">
        <v>435</v>
      </c>
    </row>
    <row r="4286" spans="1:11">
      <c r="A4286" t="s">
        <v>503</v>
      </c>
      <c r="B4286" s="2">
        <v>716697.82929999998</v>
      </c>
      <c r="C4286" t="s">
        <v>511</v>
      </c>
      <c r="D4286" t="s">
        <v>447</v>
      </c>
      <c r="E4286" t="s">
        <v>431</v>
      </c>
      <c r="F4286" t="s">
        <v>12</v>
      </c>
      <c r="G4286" t="s">
        <v>432</v>
      </c>
      <c r="H4286" t="s">
        <v>433</v>
      </c>
      <c r="I4286" t="s">
        <v>434</v>
      </c>
      <c r="J4286" t="s">
        <v>442</v>
      </c>
      <c r="K4286" t="s">
        <v>443</v>
      </c>
    </row>
    <row r="4287" spans="1:11">
      <c r="A4287" t="s">
        <v>503</v>
      </c>
      <c r="B4287" s="2">
        <v>1509358.5926999999</v>
      </c>
      <c r="C4287" t="s">
        <v>511</v>
      </c>
      <c r="D4287" t="s">
        <v>447</v>
      </c>
      <c r="E4287" t="s">
        <v>431</v>
      </c>
      <c r="F4287" t="s">
        <v>12</v>
      </c>
      <c r="G4287" t="s">
        <v>432</v>
      </c>
      <c r="H4287" t="s">
        <v>433</v>
      </c>
      <c r="I4287" t="s">
        <v>434</v>
      </c>
      <c r="J4287" t="s">
        <v>442</v>
      </c>
      <c r="K4287" t="s">
        <v>444</v>
      </c>
    </row>
    <row r="4288" spans="1:11">
      <c r="A4288" t="s">
        <v>503</v>
      </c>
      <c r="B4288" s="2">
        <v>2515597.6545000002</v>
      </c>
      <c r="C4288" t="s">
        <v>511</v>
      </c>
      <c r="D4288" t="s">
        <v>447</v>
      </c>
      <c r="E4288" t="s">
        <v>431</v>
      </c>
      <c r="F4288" t="s">
        <v>12</v>
      </c>
      <c r="G4288" t="s">
        <v>432</v>
      </c>
      <c r="H4288" t="s">
        <v>433</v>
      </c>
      <c r="I4288" t="s">
        <v>434</v>
      </c>
      <c r="J4288" t="s">
        <v>442</v>
      </c>
      <c r="K4288" t="s">
        <v>584</v>
      </c>
    </row>
    <row r="4289" spans="1:11">
      <c r="A4289" t="s">
        <v>503</v>
      </c>
      <c r="B4289" s="2">
        <v>0</v>
      </c>
      <c r="C4289" t="s">
        <v>463</v>
      </c>
      <c r="D4289" t="s">
        <v>458</v>
      </c>
      <c r="E4289" t="s">
        <v>431</v>
      </c>
      <c r="F4289" t="s">
        <v>458</v>
      </c>
      <c r="G4289" t="s">
        <v>432</v>
      </c>
      <c r="H4289" t="s">
        <v>433</v>
      </c>
      <c r="I4289" t="s">
        <v>434</v>
      </c>
      <c r="J4289" t="s">
        <v>435</v>
      </c>
    </row>
    <row r="4290" spans="1:11">
      <c r="A4290" t="s">
        <v>503</v>
      </c>
      <c r="B4290" s="2">
        <v>188.24690000000001</v>
      </c>
      <c r="C4290" t="s">
        <v>453</v>
      </c>
      <c r="D4290" t="s">
        <v>469</v>
      </c>
      <c r="E4290" t="s">
        <v>431</v>
      </c>
      <c r="F4290" t="s">
        <v>382</v>
      </c>
      <c r="G4290" t="s">
        <v>432</v>
      </c>
      <c r="H4290" t="s">
        <v>433</v>
      </c>
      <c r="I4290" t="s">
        <v>434</v>
      </c>
      <c r="J4290" t="s">
        <v>435</v>
      </c>
    </row>
    <row r="4291" spans="1:11">
      <c r="A4291" t="s">
        <v>503</v>
      </c>
      <c r="B4291" s="2">
        <v>1228150.4526</v>
      </c>
      <c r="C4291" t="s">
        <v>453</v>
      </c>
      <c r="D4291" t="s">
        <v>469</v>
      </c>
      <c r="E4291" t="s">
        <v>431</v>
      </c>
      <c r="F4291" t="s">
        <v>382</v>
      </c>
      <c r="G4291" t="s">
        <v>432</v>
      </c>
      <c r="H4291" t="s">
        <v>433</v>
      </c>
      <c r="I4291" t="s">
        <v>434</v>
      </c>
      <c r="J4291" t="s">
        <v>442</v>
      </c>
      <c r="K4291" t="s">
        <v>443</v>
      </c>
    </row>
    <row r="4292" spans="1:11">
      <c r="A4292" t="s">
        <v>503</v>
      </c>
      <c r="B4292" s="2">
        <v>2664472.5521999998</v>
      </c>
      <c r="C4292" t="s">
        <v>453</v>
      </c>
      <c r="D4292" t="s">
        <v>469</v>
      </c>
      <c r="E4292" t="s">
        <v>431</v>
      </c>
      <c r="F4292" t="s">
        <v>382</v>
      </c>
      <c r="G4292" t="s">
        <v>432</v>
      </c>
      <c r="H4292" t="s">
        <v>433</v>
      </c>
      <c r="I4292" t="s">
        <v>434</v>
      </c>
      <c r="J4292" t="s">
        <v>442</v>
      </c>
      <c r="K4292" t="s">
        <v>444</v>
      </c>
    </row>
    <row r="4293" spans="1:11">
      <c r="A4293" t="s">
        <v>503</v>
      </c>
      <c r="B4293" s="2">
        <v>4440791.0460999999</v>
      </c>
      <c r="C4293" t="s">
        <v>453</v>
      </c>
      <c r="D4293" t="s">
        <v>469</v>
      </c>
      <c r="E4293" t="s">
        <v>431</v>
      </c>
      <c r="F4293" t="s">
        <v>382</v>
      </c>
      <c r="G4293" t="s">
        <v>432</v>
      </c>
      <c r="H4293" t="s">
        <v>433</v>
      </c>
      <c r="I4293" t="s">
        <v>434</v>
      </c>
      <c r="J4293" t="s">
        <v>442</v>
      </c>
      <c r="K4293" t="s">
        <v>584</v>
      </c>
    </row>
    <row r="4294" spans="1:11">
      <c r="A4294" t="s">
        <v>503</v>
      </c>
      <c r="B4294" s="2">
        <v>0</v>
      </c>
      <c r="C4294" t="s">
        <v>453</v>
      </c>
      <c r="D4294" t="s">
        <v>470</v>
      </c>
      <c r="E4294" t="s">
        <v>431</v>
      </c>
      <c r="F4294" t="s">
        <v>470</v>
      </c>
      <c r="G4294" t="s">
        <v>432</v>
      </c>
      <c r="H4294" t="s">
        <v>433</v>
      </c>
      <c r="I4294" t="s">
        <v>434</v>
      </c>
      <c r="J4294" t="s">
        <v>435</v>
      </c>
    </row>
    <row r="4295" spans="1:11">
      <c r="A4295" t="s">
        <v>503</v>
      </c>
      <c r="B4295" s="2">
        <v>113.73690000000001</v>
      </c>
      <c r="C4295" t="s">
        <v>471</v>
      </c>
      <c r="D4295" t="s">
        <v>447</v>
      </c>
      <c r="E4295" t="s">
        <v>431</v>
      </c>
      <c r="F4295" t="s">
        <v>12</v>
      </c>
      <c r="G4295" t="s">
        <v>432</v>
      </c>
      <c r="H4295" t="s">
        <v>433</v>
      </c>
      <c r="I4295" t="s">
        <v>434</v>
      </c>
      <c r="J4295" t="s">
        <v>435</v>
      </c>
    </row>
    <row r="4296" spans="1:11">
      <c r="A4296" t="s">
        <v>503</v>
      </c>
      <c r="B4296" s="2">
        <v>705521.31570000004</v>
      </c>
      <c r="C4296" t="s">
        <v>471</v>
      </c>
      <c r="D4296" t="s">
        <v>447</v>
      </c>
      <c r="E4296" t="s">
        <v>431</v>
      </c>
      <c r="F4296" t="s">
        <v>12</v>
      </c>
      <c r="G4296" t="s">
        <v>432</v>
      </c>
      <c r="H4296" t="s">
        <v>433</v>
      </c>
      <c r="I4296" t="s">
        <v>434</v>
      </c>
      <c r="J4296" t="s">
        <v>442</v>
      </c>
      <c r="K4296" t="s">
        <v>443</v>
      </c>
    </row>
    <row r="4297" spans="1:11">
      <c r="A4297" t="s">
        <v>503</v>
      </c>
      <c r="B4297" s="2">
        <v>1483861.1980000001</v>
      </c>
      <c r="C4297" t="s">
        <v>471</v>
      </c>
      <c r="D4297" t="s">
        <v>447</v>
      </c>
      <c r="E4297" t="s">
        <v>431</v>
      </c>
      <c r="F4297" t="s">
        <v>12</v>
      </c>
      <c r="G4297" t="s">
        <v>432</v>
      </c>
      <c r="H4297" t="s">
        <v>433</v>
      </c>
      <c r="I4297" t="s">
        <v>434</v>
      </c>
      <c r="J4297" t="s">
        <v>442</v>
      </c>
      <c r="K4297" t="s">
        <v>444</v>
      </c>
    </row>
    <row r="4298" spans="1:11">
      <c r="A4298" t="s">
        <v>503</v>
      </c>
      <c r="B4298" s="2">
        <v>2473101.9967</v>
      </c>
      <c r="C4298" t="s">
        <v>471</v>
      </c>
      <c r="D4298" t="s">
        <v>447</v>
      </c>
      <c r="E4298" t="s">
        <v>431</v>
      </c>
      <c r="F4298" t="s">
        <v>12</v>
      </c>
      <c r="G4298" t="s">
        <v>432</v>
      </c>
      <c r="H4298" t="s">
        <v>433</v>
      </c>
      <c r="I4298" t="s">
        <v>434</v>
      </c>
      <c r="J4298" t="s">
        <v>442</v>
      </c>
      <c r="K4298" t="s">
        <v>584</v>
      </c>
    </row>
    <row r="4299" spans="1:11">
      <c r="A4299" t="s">
        <v>503</v>
      </c>
      <c r="B4299" s="2">
        <v>225.9171</v>
      </c>
      <c r="C4299" t="s">
        <v>472</v>
      </c>
      <c r="D4299" t="s">
        <v>469</v>
      </c>
      <c r="E4299" t="s">
        <v>431</v>
      </c>
      <c r="F4299" t="s">
        <v>382</v>
      </c>
      <c r="G4299" t="s">
        <v>432</v>
      </c>
      <c r="H4299" t="s">
        <v>433</v>
      </c>
      <c r="I4299" t="s">
        <v>434</v>
      </c>
      <c r="J4299" t="s">
        <v>435</v>
      </c>
    </row>
    <row r="4300" spans="1:11">
      <c r="A4300" t="s">
        <v>503</v>
      </c>
      <c r="B4300" s="2">
        <v>1474863.9489</v>
      </c>
      <c r="C4300" t="s">
        <v>472</v>
      </c>
      <c r="D4300" t="s">
        <v>469</v>
      </c>
      <c r="E4300" t="s">
        <v>431</v>
      </c>
      <c r="F4300" t="s">
        <v>382</v>
      </c>
      <c r="G4300" t="s">
        <v>432</v>
      </c>
      <c r="H4300" t="s">
        <v>433</v>
      </c>
      <c r="I4300" t="s">
        <v>434</v>
      </c>
      <c r="J4300" t="s">
        <v>442</v>
      </c>
      <c r="K4300" t="s">
        <v>443</v>
      </c>
    </row>
    <row r="4301" spans="1:11">
      <c r="A4301" t="s">
        <v>503</v>
      </c>
      <c r="B4301" s="2">
        <v>3200633.8838999998</v>
      </c>
      <c r="C4301" t="s">
        <v>472</v>
      </c>
      <c r="D4301" t="s">
        <v>469</v>
      </c>
      <c r="E4301" t="s">
        <v>431</v>
      </c>
      <c r="F4301" t="s">
        <v>382</v>
      </c>
      <c r="G4301" t="s">
        <v>432</v>
      </c>
      <c r="H4301" t="s">
        <v>433</v>
      </c>
      <c r="I4301" t="s">
        <v>434</v>
      </c>
      <c r="J4301" t="s">
        <v>442</v>
      </c>
      <c r="K4301" t="s">
        <v>444</v>
      </c>
    </row>
    <row r="4302" spans="1:11">
      <c r="A4302" t="s">
        <v>503</v>
      </c>
      <c r="B4302" s="2">
        <v>5334393.2655999996</v>
      </c>
      <c r="C4302" t="s">
        <v>472</v>
      </c>
      <c r="D4302" t="s">
        <v>469</v>
      </c>
      <c r="E4302" t="s">
        <v>431</v>
      </c>
      <c r="F4302" t="s">
        <v>382</v>
      </c>
      <c r="G4302" t="s">
        <v>432</v>
      </c>
      <c r="H4302" t="s">
        <v>433</v>
      </c>
      <c r="I4302" t="s">
        <v>434</v>
      </c>
      <c r="J4302" t="s">
        <v>442</v>
      </c>
      <c r="K4302" t="s">
        <v>584</v>
      </c>
    </row>
    <row r="4303" spans="1:11">
      <c r="A4303" t="s">
        <v>503</v>
      </c>
      <c r="B4303" s="2">
        <v>0</v>
      </c>
      <c r="C4303" t="s">
        <v>436</v>
      </c>
      <c r="D4303" t="s">
        <v>473</v>
      </c>
      <c r="E4303" t="s">
        <v>431</v>
      </c>
      <c r="F4303" t="s">
        <v>474</v>
      </c>
      <c r="G4303" t="s">
        <v>432</v>
      </c>
      <c r="H4303" t="s">
        <v>433</v>
      </c>
      <c r="I4303" t="s">
        <v>434</v>
      </c>
      <c r="J4303" t="s">
        <v>435</v>
      </c>
    </row>
    <row r="4304" spans="1:11">
      <c r="A4304" t="s">
        <v>503</v>
      </c>
      <c r="B4304" s="2">
        <v>0</v>
      </c>
      <c r="C4304" t="s">
        <v>475</v>
      </c>
      <c r="D4304" t="s">
        <v>439</v>
      </c>
      <c r="E4304" t="s">
        <v>431</v>
      </c>
      <c r="F4304" t="s">
        <v>439</v>
      </c>
      <c r="G4304" t="s">
        <v>432</v>
      </c>
      <c r="H4304" t="s">
        <v>433</v>
      </c>
      <c r="I4304" t="s">
        <v>434</v>
      </c>
      <c r="J4304" t="s">
        <v>435</v>
      </c>
    </row>
    <row r="4305" spans="1:11">
      <c r="A4305" t="s">
        <v>503</v>
      </c>
      <c r="B4305" s="2">
        <v>0</v>
      </c>
      <c r="C4305" t="s">
        <v>476</v>
      </c>
      <c r="D4305" t="s">
        <v>439</v>
      </c>
      <c r="E4305" t="s">
        <v>431</v>
      </c>
      <c r="F4305" t="s">
        <v>439</v>
      </c>
      <c r="G4305" t="s">
        <v>432</v>
      </c>
      <c r="H4305" t="s">
        <v>433</v>
      </c>
      <c r="I4305" t="s">
        <v>434</v>
      </c>
      <c r="J4305" t="s">
        <v>435</v>
      </c>
    </row>
    <row r="4306" spans="1:11">
      <c r="A4306" t="s">
        <v>503</v>
      </c>
      <c r="B4306" s="2">
        <v>113.6331</v>
      </c>
      <c r="C4306" t="s">
        <v>438</v>
      </c>
      <c r="D4306" t="s">
        <v>451</v>
      </c>
      <c r="E4306" t="s">
        <v>431</v>
      </c>
      <c r="F4306" t="s">
        <v>381</v>
      </c>
      <c r="G4306" t="s">
        <v>432</v>
      </c>
      <c r="H4306" t="s">
        <v>433</v>
      </c>
      <c r="I4306" t="s">
        <v>434</v>
      </c>
      <c r="J4306" t="s">
        <v>435</v>
      </c>
    </row>
    <row r="4307" spans="1:11">
      <c r="A4307" t="s">
        <v>503</v>
      </c>
      <c r="B4307" s="2">
        <v>705438.29610000004</v>
      </c>
      <c r="C4307" t="s">
        <v>438</v>
      </c>
      <c r="D4307" t="s">
        <v>451</v>
      </c>
      <c r="E4307" t="s">
        <v>431</v>
      </c>
      <c r="F4307" t="s">
        <v>381</v>
      </c>
      <c r="G4307" t="s">
        <v>432</v>
      </c>
      <c r="H4307" t="s">
        <v>433</v>
      </c>
      <c r="I4307" t="s">
        <v>434</v>
      </c>
      <c r="J4307" t="s">
        <v>442</v>
      </c>
      <c r="K4307" t="s">
        <v>443</v>
      </c>
    </row>
    <row r="4308" spans="1:11">
      <c r="A4308" t="s">
        <v>503</v>
      </c>
      <c r="B4308" s="2">
        <v>1483591.3843</v>
      </c>
      <c r="C4308" t="s">
        <v>438</v>
      </c>
      <c r="D4308" t="s">
        <v>451</v>
      </c>
      <c r="E4308" t="s">
        <v>431</v>
      </c>
      <c r="F4308" t="s">
        <v>381</v>
      </c>
      <c r="G4308" t="s">
        <v>432</v>
      </c>
      <c r="H4308" t="s">
        <v>433</v>
      </c>
      <c r="I4308" t="s">
        <v>434</v>
      </c>
      <c r="J4308" t="s">
        <v>442</v>
      </c>
      <c r="K4308" t="s">
        <v>444</v>
      </c>
    </row>
    <row r="4309" spans="1:11">
      <c r="A4309" t="s">
        <v>503</v>
      </c>
      <c r="B4309" s="2">
        <v>0</v>
      </c>
      <c r="C4309" t="s">
        <v>463</v>
      </c>
      <c r="D4309" t="s">
        <v>470</v>
      </c>
      <c r="E4309" t="s">
        <v>431</v>
      </c>
      <c r="F4309" t="s">
        <v>470</v>
      </c>
      <c r="G4309" t="s">
        <v>432</v>
      </c>
      <c r="H4309" t="s">
        <v>433</v>
      </c>
      <c r="I4309" t="s">
        <v>434</v>
      </c>
      <c r="J4309" t="s">
        <v>435</v>
      </c>
    </row>
    <row r="4310" spans="1:11">
      <c r="A4310" t="s">
        <v>503</v>
      </c>
      <c r="B4310" s="2">
        <v>0</v>
      </c>
      <c r="C4310" t="s">
        <v>466</v>
      </c>
      <c r="D4310" t="s">
        <v>439</v>
      </c>
      <c r="E4310" t="s">
        <v>431</v>
      </c>
      <c r="F4310" t="s">
        <v>439</v>
      </c>
      <c r="G4310" t="s">
        <v>432</v>
      </c>
      <c r="H4310" t="s">
        <v>433</v>
      </c>
      <c r="I4310" t="s">
        <v>434</v>
      </c>
      <c r="J4310" t="s">
        <v>435</v>
      </c>
    </row>
    <row r="4311" spans="1:11">
      <c r="A4311" t="s">
        <v>503</v>
      </c>
      <c r="B4311" s="2">
        <v>0</v>
      </c>
      <c r="C4311" t="s">
        <v>454</v>
      </c>
      <c r="D4311" t="s">
        <v>470</v>
      </c>
      <c r="E4311" t="s">
        <v>431</v>
      </c>
      <c r="F4311" t="s">
        <v>470</v>
      </c>
      <c r="G4311" t="s">
        <v>432</v>
      </c>
      <c r="H4311" t="s">
        <v>433</v>
      </c>
      <c r="I4311" t="s">
        <v>434</v>
      </c>
      <c r="J4311" t="s">
        <v>435</v>
      </c>
    </row>
    <row r="4312" spans="1:11">
      <c r="A4312" t="s">
        <v>503</v>
      </c>
      <c r="B4312" s="2">
        <v>95.472499999999997</v>
      </c>
      <c r="C4312" t="s">
        <v>453</v>
      </c>
      <c r="D4312" t="s">
        <v>447</v>
      </c>
      <c r="E4312" t="s">
        <v>431</v>
      </c>
      <c r="F4312" t="s">
        <v>12</v>
      </c>
      <c r="G4312" t="s">
        <v>432</v>
      </c>
      <c r="H4312" t="s">
        <v>433</v>
      </c>
      <c r="I4312" t="s">
        <v>434</v>
      </c>
      <c r="J4312" t="s">
        <v>435</v>
      </c>
    </row>
    <row r="4313" spans="1:11">
      <c r="A4313" t="s">
        <v>503</v>
      </c>
      <c r="B4313" s="2">
        <v>592708.05669999996</v>
      </c>
      <c r="C4313" t="s">
        <v>453</v>
      </c>
      <c r="D4313" t="s">
        <v>447</v>
      </c>
      <c r="E4313" t="s">
        <v>431</v>
      </c>
      <c r="F4313" t="s">
        <v>12</v>
      </c>
      <c r="G4313" t="s">
        <v>432</v>
      </c>
      <c r="H4313" t="s">
        <v>433</v>
      </c>
      <c r="I4313" t="s">
        <v>434</v>
      </c>
      <c r="J4313" t="s">
        <v>442</v>
      </c>
      <c r="K4313" t="s">
        <v>443</v>
      </c>
    </row>
    <row r="4314" spans="1:11">
      <c r="A4314" t="s">
        <v>503</v>
      </c>
      <c r="B4314" s="2">
        <v>1249050.6369</v>
      </c>
      <c r="C4314" t="s">
        <v>453</v>
      </c>
      <c r="D4314" t="s">
        <v>447</v>
      </c>
      <c r="E4314" t="s">
        <v>431</v>
      </c>
      <c r="F4314" t="s">
        <v>12</v>
      </c>
      <c r="G4314" t="s">
        <v>432</v>
      </c>
      <c r="H4314" t="s">
        <v>433</v>
      </c>
      <c r="I4314" t="s">
        <v>434</v>
      </c>
      <c r="J4314" t="s">
        <v>442</v>
      </c>
      <c r="K4314" t="s">
        <v>444</v>
      </c>
    </row>
    <row r="4315" spans="1:11">
      <c r="A4315" t="s">
        <v>503</v>
      </c>
      <c r="B4315" s="2">
        <v>2081747.6022999999</v>
      </c>
      <c r="C4315" t="s">
        <v>453</v>
      </c>
      <c r="D4315" t="s">
        <v>447</v>
      </c>
      <c r="E4315" t="s">
        <v>431</v>
      </c>
      <c r="F4315" t="s">
        <v>12</v>
      </c>
      <c r="G4315" t="s">
        <v>432</v>
      </c>
      <c r="H4315" t="s">
        <v>433</v>
      </c>
      <c r="I4315" t="s">
        <v>434</v>
      </c>
      <c r="J4315" t="s">
        <v>442</v>
      </c>
      <c r="K4315" t="s">
        <v>584</v>
      </c>
    </row>
    <row r="4316" spans="1:11">
      <c r="A4316" t="s">
        <v>503</v>
      </c>
      <c r="B4316" s="2">
        <v>0</v>
      </c>
      <c r="C4316" t="s">
        <v>449</v>
      </c>
      <c r="D4316" t="s">
        <v>430</v>
      </c>
      <c r="E4316" t="s">
        <v>431</v>
      </c>
      <c r="F4316" t="s">
        <v>430</v>
      </c>
      <c r="G4316" t="s">
        <v>432</v>
      </c>
      <c r="H4316" t="s">
        <v>433</v>
      </c>
      <c r="I4316" t="s">
        <v>434</v>
      </c>
      <c r="J4316" t="s">
        <v>435</v>
      </c>
    </row>
    <row r="4317" spans="1:11">
      <c r="A4317" t="s">
        <v>503</v>
      </c>
      <c r="B4317" s="2">
        <v>124.01049999999999</v>
      </c>
      <c r="C4317" t="s">
        <v>448</v>
      </c>
      <c r="D4317" t="s">
        <v>451</v>
      </c>
      <c r="E4317" t="s">
        <v>431</v>
      </c>
      <c r="F4317" t="s">
        <v>381</v>
      </c>
      <c r="G4317" t="s">
        <v>432</v>
      </c>
      <c r="H4317" t="s">
        <v>433</v>
      </c>
      <c r="I4317" t="s">
        <v>434</v>
      </c>
      <c r="J4317" t="s">
        <v>435</v>
      </c>
    </row>
    <row r="4318" spans="1:11">
      <c r="A4318" t="s">
        <v>503</v>
      </c>
      <c r="B4318" s="2">
        <v>769612.44689999998</v>
      </c>
      <c r="C4318" t="s">
        <v>448</v>
      </c>
      <c r="D4318" t="s">
        <v>451</v>
      </c>
      <c r="E4318" t="s">
        <v>431</v>
      </c>
      <c r="F4318" t="s">
        <v>381</v>
      </c>
      <c r="G4318" t="s">
        <v>432</v>
      </c>
      <c r="H4318" t="s">
        <v>433</v>
      </c>
      <c r="I4318" t="s">
        <v>434</v>
      </c>
      <c r="J4318" t="s">
        <v>442</v>
      </c>
      <c r="K4318" t="s">
        <v>443</v>
      </c>
    </row>
    <row r="4319" spans="1:11">
      <c r="A4319" t="s">
        <v>503</v>
      </c>
      <c r="B4319" s="2">
        <v>1618591.6314000001</v>
      </c>
      <c r="C4319" t="s">
        <v>448</v>
      </c>
      <c r="D4319" t="s">
        <v>451</v>
      </c>
      <c r="E4319" t="s">
        <v>431</v>
      </c>
      <c r="F4319" t="s">
        <v>381</v>
      </c>
      <c r="G4319" t="s">
        <v>432</v>
      </c>
      <c r="H4319" t="s">
        <v>433</v>
      </c>
      <c r="I4319" t="s">
        <v>434</v>
      </c>
      <c r="J4319" t="s">
        <v>442</v>
      </c>
      <c r="K4319" t="s">
        <v>444</v>
      </c>
    </row>
    <row r="4320" spans="1:11">
      <c r="A4320" t="s">
        <v>503</v>
      </c>
      <c r="B4320" s="2">
        <v>0</v>
      </c>
      <c r="C4320" t="s">
        <v>465</v>
      </c>
      <c r="D4320" t="s">
        <v>458</v>
      </c>
      <c r="E4320" t="s">
        <v>431</v>
      </c>
      <c r="F4320" t="s">
        <v>458</v>
      </c>
      <c r="G4320" t="s">
        <v>432</v>
      </c>
      <c r="H4320" t="s">
        <v>433</v>
      </c>
      <c r="I4320" t="s">
        <v>434</v>
      </c>
      <c r="J4320" t="s">
        <v>435</v>
      </c>
    </row>
    <row r="4321" spans="1:11">
      <c r="A4321" t="s">
        <v>503</v>
      </c>
      <c r="B4321" s="2">
        <v>166.143</v>
      </c>
      <c r="C4321" t="s">
        <v>511</v>
      </c>
      <c r="D4321" t="s">
        <v>440</v>
      </c>
      <c r="E4321" t="s">
        <v>431</v>
      </c>
      <c r="F4321" t="s">
        <v>441</v>
      </c>
      <c r="G4321" t="s">
        <v>432</v>
      </c>
      <c r="H4321" t="s">
        <v>433</v>
      </c>
      <c r="I4321" t="s">
        <v>434</v>
      </c>
      <c r="J4321" t="s">
        <v>435</v>
      </c>
    </row>
    <row r="4322" spans="1:11">
      <c r="A4322" t="s">
        <v>503</v>
      </c>
      <c r="B4322" s="2">
        <v>1032909.1083</v>
      </c>
      <c r="C4322" t="s">
        <v>511</v>
      </c>
      <c r="D4322" t="s">
        <v>440</v>
      </c>
      <c r="E4322" t="s">
        <v>431</v>
      </c>
      <c r="F4322" t="s">
        <v>441</v>
      </c>
      <c r="G4322" t="s">
        <v>432</v>
      </c>
      <c r="H4322" t="s">
        <v>433</v>
      </c>
      <c r="I4322" t="s">
        <v>434</v>
      </c>
      <c r="J4322" t="s">
        <v>442</v>
      </c>
      <c r="K4322" t="s">
        <v>443</v>
      </c>
    </row>
    <row r="4323" spans="1:11">
      <c r="A4323" t="s">
        <v>503</v>
      </c>
      <c r="B4323" s="2">
        <v>2172944.6329000001</v>
      </c>
      <c r="C4323" t="s">
        <v>511</v>
      </c>
      <c r="D4323" t="s">
        <v>440</v>
      </c>
      <c r="E4323" t="s">
        <v>431</v>
      </c>
      <c r="F4323" t="s">
        <v>441</v>
      </c>
      <c r="G4323" t="s">
        <v>432</v>
      </c>
      <c r="H4323" t="s">
        <v>433</v>
      </c>
      <c r="I4323" t="s">
        <v>434</v>
      </c>
      <c r="J4323" t="s">
        <v>442</v>
      </c>
      <c r="K4323" t="s">
        <v>444</v>
      </c>
    </row>
    <row r="4324" spans="1:11">
      <c r="A4324" t="s">
        <v>503</v>
      </c>
      <c r="B4324" s="2">
        <v>3621574.3881999999</v>
      </c>
      <c r="C4324" t="s">
        <v>511</v>
      </c>
      <c r="D4324" t="s">
        <v>440</v>
      </c>
      <c r="E4324" t="s">
        <v>431</v>
      </c>
      <c r="F4324" t="s">
        <v>441</v>
      </c>
      <c r="G4324" t="s">
        <v>432</v>
      </c>
      <c r="H4324" t="s">
        <v>433</v>
      </c>
      <c r="I4324" t="s">
        <v>434</v>
      </c>
      <c r="J4324" t="s">
        <v>442</v>
      </c>
      <c r="K4324" t="s">
        <v>584</v>
      </c>
    </row>
    <row r="4325" spans="1:11">
      <c r="A4325" t="s">
        <v>503</v>
      </c>
      <c r="B4325" s="2">
        <v>86.755499999999998</v>
      </c>
      <c r="C4325" t="s">
        <v>477</v>
      </c>
      <c r="D4325" t="s">
        <v>451</v>
      </c>
      <c r="E4325" t="s">
        <v>431</v>
      </c>
      <c r="F4325" t="s">
        <v>381</v>
      </c>
      <c r="G4325" t="s">
        <v>432</v>
      </c>
      <c r="H4325" t="s">
        <v>433</v>
      </c>
      <c r="I4325" t="s">
        <v>434</v>
      </c>
      <c r="J4325" t="s">
        <v>435</v>
      </c>
    </row>
    <row r="4326" spans="1:11">
      <c r="A4326" t="s">
        <v>503</v>
      </c>
      <c r="B4326" s="2">
        <v>538164.17949999997</v>
      </c>
      <c r="C4326" t="s">
        <v>477</v>
      </c>
      <c r="D4326" t="s">
        <v>451</v>
      </c>
      <c r="E4326" t="s">
        <v>431</v>
      </c>
      <c r="F4326" t="s">
        <v>381</v>
      </c>
      <c r="G4326" t="s">
        <v>432</v>
      </c>
      <c r="H4326" t="s">
        <v>433</v>
      </c>
      <c r="I4326" t="s">
        <v>434</v>
      </c>
      <c r="J4326" t="s">
        <v>442</v>
      </c>
      <c r="K4326" t="s">
        <v>443</v>
      </c>
    </row>
    <row r="4327" spans="1:11">
      <c r="A4327" t="s">
        <v>503</v>
      </c>
      <c r="B4327" s="2">
        <v>1131785.4519</v>
      </c>
      <c r="C4327" t="s">
        <v>477</v>
      </c>
      <c r="D4327" t="s">
        <v>451</v>
      </c>
      <c r="E4327" t="s">
        <v>431</v>
      </c>
      <c r="F4327" t="s">
        <v>381</v>
      </c>
      <c r="G4327" t="s">
        <v>432</v>
      </c>
      <c r="H4327" t="s">
        <v>433</v>
      </c>
      <c r="I4327" t="s">
        <v>434</v>
      </c>
      <c r="J4327" t="s">
        <v>442</v>
      </c>
      <c r="K4327" t="s">
        <v>444</v>
      </c>
    </row>
    <row r="4328" spans="1:11">
      <c r="A4328" t="s">
        <v>503</v>
      </c>
      <c r="B4328" s="2">
        <v>0</v>
      </c>
      <c r="C4328" t="s">
        <v>448</v>
      </c>
      <c r="D4328" t="s">
        <v>430</v>
      </c>
      <c r="E4328" t="s">
        <v>431</v>
      </c>
      <c r="F4328" t="s">
        <v>430</v>
      </c>
      <c r="G4328" t="s">
        <v>432</v>
      </c>
      <c r="H4328" t="s">
        <v>433</v>
      </c>
      <c r="I4328" t="s">
        <v>434</v>
      </c>
      <c r="J4328" t="s">
        <v>435</v>
      </c>
    </row>
    <row r="4329" spans="1:11">
      <c r="A4329" t="s">
        <v>503</v>
      </c>
      <c r="B4329" s="2">
        <v>0</v>
      </c>
      <c r="C4329" t="s">
        <v>446</v>
      </c>
      <c r="D4329" t="s">
        <v>458</v>
      </c>
      <c r="E4329" t="s">
        <v>431</v>
      </c>
      <c r="F4329" t="s">
        <v>458</v>
      </c>
      <c r="G4329" t="s">
        <v>432</v>
      </c>
      <c r="H4329" t="s">
        <v>433</v>
      </c>
      <c r="I4329" t="s">
        <v>434</v>
      </c>
      <c r="J4329" t="s">
        <v>435</v>
      </c>
    </row>
    <row r="4330" spans="1:11">
      <c r="A4330" t="s">
        <v>503</v>
      </c>
      <c r="B4330" s="2">
        <v>0</v>
      </c>
      <c r="C4330" t="s">
        <v>445</v>
      </c>
      <c r="D4330" t="s">
        <v>458</v>
      </c>
      <c r="E4330" t="s">
        <v>431</v>
      </c>
      <c r="F4330" t="s">
        <v>458</v>
      </c>
      <c r="G4330" t="s">
        <v>432</v>
      </c>
      <c r="H4330" t="s">
        <v>433</v>
      </c>
      <c r="I4330" t="s">
        <v>434</v>
      </c>
      <c r="J4330" t="s">
        <v>435</v>
      </c>
    </row>
    <row r="4331" spans="1:11">
      <c r="A4331" t="s">
        <v>503</v>
      </c>
      <c r="B4331" s="2">
        <v>0.38919999999999999</v>
      </c>
      <c r="C4331" t="s">
        <v>436</v>
      </c>
      <c r="D4331" t="s">
        <v>478</v>
      </c>
      <c r="E4331" t="s">
        <v>431</v>
      </c>
      <c r="F4331" t="s">
        <v>478</v>
      </c>
      <c r="G4331" t="s">
        <v>432</v>
      </c>
      <c r="H4331" t="s">
        <v>433</v>
      </c>
      <c r="I4331" t="s">
        <v>434</v>
      </c>
      <c r="J4331" t="s">
        <v>435</v>
      </c>
    </row>
    <row r="4332" spans="1:11">
      <c r="A4332" t="s">
        <v>503</v>
      </c>
      <c r="B4332" s="2">
        <v>97.983900000000006</v>
      </c>
      <c r="C4332" t="s">
        <v>465</v>
      </c>
      <c r="D4332" t="s">
        <v>451</v>
      </c>
      <c r="E4332" t="s">
        <v>431</v>
      </c>
      <c r="F4332" t="s">
        <v>381</v>
      </c>
      <c r="G4332" t="s">
        <v>432</v>
      </c>
      <c r="H4332" t="s">
        <v>433</v>
      </c>
      <c r="I4332" t="s">
        <v>434</v>
      </c>
      <c r="J4332" t="s">
        <v>435</v>
      </c>
    </row>
    <row r="4333" spans="1:11">
      <c r="A4333" t="s">
        <v>503</v>
      </c>
      <c r="B4333" s="2">
        <v>607817.62390000001</v>
      </c>
      <c r="C4333" t="s">
        <v>465</v>
      </c>
      <c r="D4333" t="s">
        <v>451</v>
      </c>
      <c r="E4333" t="s">
        <v>431</v>
      </c>
      <c r="F4333" t="s">
        <v>381</v>
      </c>
      <c r="G4333" t="s">
        <v>432</v>
      </c>
      <c r="H4333" t="s">
        <v>433</v>
      </c>
      <c r="I4333" t="s">
        <v>434</v>
      </c>
      <c r="J4333" t="s">
        <v>442</v>
      </c>
      <c r="K4333" t="s">
        <v>443</v>
      </c>
    </row>
    <row r="4334" spans="1:11">
      <c r="A4334" t="s">
        <v>503</v>
      </c>
      <c r="B4334" s="2">
        <v>1278263.1586</v>
      </c>
      <c r="C4334" t="s">
        <v>465</v>
      </c>
      <c r="D4334" t="s">
        <v>451</v>
      </c>
      <c r="E4334" t="s">
        <v>431</v>
      </c>
      <c r="F4334" t="s">
        <v>381</v>
      </c>
      <c r="G4334" t="s">
        <v>432</v>
      </c>
      <c r="H4334" t="s">
        <v>433</v>
      </c>
      <c r="I4334" t="s">
        <v>434</v>
      </c>
      <c r="J4334" t="s">
        <v>442</v>
      </c>
      <c r="K4334" t="s">
        <v>444</v>
      </c>
    </row>
    <row r="4335" spans="1:11">
      <c r="A4335" t="s">
        <v>503</v>
      </c>
      <c r="B4335" s="2">
        <v>105.2273</v>
      </c>
      <c r="C4335" t="s">
        <v>479</v>
      </c>
      <c r="D4335" t="s">
        <v>447</v>
      </c>
      <c r="E4335" t="s">
        <v>431</v>
      </c>
      <c r="F4335" t="s">
        <v>12</v>
      </c>
      <c r="G4335" t="s">
        <v>432</v>
      </c>
      <c r="H4335" t="s">
        <v>433</v>
      </c>
      <c r="I4335" t="s">
        <v>434</v>
      </c>
      <c r="J4335" t="s">
        <v>435</v>
      </c>
    </row>
    <row r="4336" spans="1:11">
      <c r="A4336" t="s">
        <v>503</v>
      </c>
      <c r="B4336" s="2">
        <v>653270.85490000003</v>
      </c>
      <c r="C4336" t="s">
        <v>479</v>
      </c>
      <c r="D4336" t="s">
        <v>447</v>
      </c>
      <c r="E4336" t="s">
        <v>431</v>
      </c>
      <c r="F4336" t="s">
        <v>12</v>
      </c>
      <c r="G4336" t="s">
        <v>432</v>
      </c>
      <c r="H4336" t="s">
        <v>433</v>
      </c>
      <c r="I4336" t="s">
        <v>434</v>
      </c>
      <c r="J4336" t="s">
        <v>442</v>
      </c>
      <c r="K4336" t="s">
        <v>443</v>
      </c>
    </row>
    <row r="4337" spans="1:11">
      <c r="A4337" t="s">
        <v>503</v>
      </c>
      <c r="B4337" s="2">
        <v>1376672.517</v>
      </c>
      <c r="C4337" t="s">
        <v>479</v>
      </c>
      <c r="D4337" t="s">
        <v>447</v>
      </c>
      <c r="E4337" t="s">
        <v>431</v>
      </c>
      <c r="F4337" t="s">
        <v>12</v>
      </c>
      <c r="G4337" t="s">
        <v>432</v>
      </c>
      <c r="H4337" t="s">
        <v>433</v>
      </c>
      <c r="I4337" t="s">
        <v>434</v>
      </c>
      <c r="J4337" t="s">
        <v>442</v>
      </c>
      <c r="K4337" t="s">
        <v>444</v>
      </c>
    </row>
    <row r="4338" spans="1:11">
      <c r="A4338" t="s">
        <v>503</v>
      </c>
      <c r="B4338" s="2">
        <v>2294454.1949999998</v>
      </c>
      <c r="C4338" t="s">
        <v>479</v>
      </c>
      <c r="D4338" t="s">
        <v>447</v>
      </c>
      <c r="E4338" t="s">
        <v>431</v>
      </c>
      <c r="F4338" t="s">
        <v>12</v>
      </c>
      <c r="G4338" t="s">
        <v>432</v>
      </c>
      <c r="H4338" t="s">
        <v>433</v>
      </c>
      <c r="I4338" t="s">
        <v>434</v>
      </c>
      <c r="J4338" t="s">
        <v>442</v>
      </c>
      <c r="K4338" t="s">
        <v>584</v>
      </c>
    </row>
    <row r="4339" spans="1:11">
      <c r="A4339" t="s">
        <v>503</v>
      </c>
      <c r="B4339" s="2">
        <v>0</v>
      </c>
      <c r="C4339" t="s">
        <v>479</v>
      </c>
      <c r="D4339" t="s">
        <v>458</v>
      </c>
      <c r="E4339" t="s">
        <v>431</v>
      </c>
      <c r="F4339" t="s">
        <v>458</v>
      </c>
      <c r="G4339" t="s">
        <v>432</v>
      </c>
      <c r="H4339" t="s">
        <v>433</v>
      </c>
      <c r="I4339" t="s">
        <v>434</v>
      </c>
      <c r="J4339" t="s">
        <v>435</v>
      </c>
    </row>
    <row r="4340" spans="1:11">
      <c r="A4340" t="s">
        <v>503</v>
      </c>
      <c r="B4340" s="2">
        <v>151.3032</v>
      </c>
      <c r="C4340" t="s">
        <v>429</v>
      </c>
      <c r="D4340" t="s">
        <v>440</v>
      </c>
      <c r="E4340" t="s">
        <v>431</v>
      </c>
      <c r="F4340" t="s">
        <v>441</v>
      </c>
      <c r="G4340" t="s">
        <v>432</v>
      </c>
      <c r="H4340" t="s">
        <v>433</v>
      </c>
      <c r="I4340" t="s">
        <v>434</v>
      </c>
      <c r="J4340" t="s">
        <v>435</v>
      </c>
    </row>
    <row r="4341" spans="1:11">
      <c r="A4341" t="s">
        <v>503</v>
      </c>
      <c r="B4341" s="2">
        <v>940674.33270000003</v>
      </c>
      <c r="C4341" t="s">
        <v>429</v>
      </c>
      <c r="D4341" t="s">
        <v>440</v>
      </c>
      <c r="E4341" t="s">
        <v>431</v>
      </c>
      <c r="F4341" t="s">
        <v>441</v>
      </c>
      <c r="G4341" t="s">
        <v>432</v>
      </c>
      <c r="H4341" t="s">
        <v>433</v>
      </c>
      <c r="I4341" t="s">
        <v>434</v>
      </c>
      <c r="J4341" t="s">
        <v>442</v>
      </c>
      <c r="K4341" t="s">
        <v>443</v>
      </c>
    </row>
    <row r="4342" spans="1:11">
      <c r="A4342" t="s">
        <v>503</v>
      </c>
      <c r="B4342" s="2">
        <v>1977454.2298000001</v>
      </c>
      <c r="C4342" t="s">
        <v>429</v>
      </c>
      <c r="D4342" t="s">
        <v>440</v>
      </c>
      <c r="E4342" t="s">
        <v>431</v>
      </c>
      <c r="F4342" t="s">
        <v>441</v>
      </c>
      <c r="G4342" t="s">
        <v>432</v>
      </c>
      <c r="H4342" t="s">
        <v>433</v>
      </c>
      <c r="I4342" t="s">
        <v>434</v>
      </c>
      <c r="J4342" t="s">
        <v>442</v>
      </c>
      <c r="K4342" t="s">
        <v>444</v>
      </c>
    </row>
    <row r="4343" spans="1:11">
      <c r="A4343" t="s">
        <v>503</v>
      </c>
      <c r="B4343" s="2">
        <v>3295763.9679999999</v>
      </c>
      <c r="C4343" t="s">
        <v>429</v>
      </c>
      <c r="D4343" t="s">
        <v>440</v>
      </c>
      <c r="E4343" t="s">
        <v>431</v>
      </c>
      <c r="F4343" t="s">
        <v>441</v>
      </c>
      <c r="G4343" t="s">
        <v>432</v>
      </c>
      <c r="H4343" t="s">
        <v>433</v>
      </c>
      <c r="I4343" t="s">
        <v>434</v>
      </c>
      <c r="J4343" t="s">
        <v>442</v>
      </c>
      <c r="K4343" t="s">
        <v>584</v>
      </c>
    </row>
    <row r="4344" spans="1:11">
      <c r="A4344" t="s">
        <v>503</v>
      </c>
      <c r="B4344" s="2">
        <v>0</v>
      </c>
      <c r="C4344" t="s">
        <v>454</v>
      </c>
      <c r="D4344" t="s">
        <v>458</v>
      </c>
      <c r="E4344" t="s">
        <v>431</v>
      </c>
      <c r="F4344" t="s">
        <v>458</v>
      </c>
      <c r="G4344" t="s">
        <v>432</v>
      </c>
      <c r="H4344" t="s">
        <v>433</v>
      </c>
      <c r="I4344" t="s">
        <v>434</v>
      </c>
      <c r="J4344" t="s">
        <v>435</v>
      </c>
    </row>
    <row r="4345" spans="1:11">
      <c r="A4345" t="s">
        <v>503</v>
      </c>
      <c r="B4345" s="2">
        <v>101.8028</v>
      </c>
      <c r="C4345" t="s">
        <v>476</v>
      </c>
      <c r="D4345" t="s">
        <v>451</v>
      </c>
      <c r="E4345" t="s">
        <v>431</v>
      </c>
      <c r="F4345" t="s">
        <v>381</v>
      </c>
      <c r="G4345" t="s">
        <v>432</v>
      </c>
      <c r="H4345" t="s">
        <v>433</v>
      </c>
      <c r="I4345" t="s">
        <v>434</v>
      </c>
      <c r="J4345" t="s">
        <v>435</v>
      </c>
    </row>
    <row r="4346" spans="1:11">
      <c r="A4346" t="s">
        <v>503</v>
      </c>
      <c r="B4346" s="2">
        <v>627254.58779999998</v>
      </c>
      <c r="C4346" t="s">
        <v>476</v>
      </c>
      <c r="D4346" t="s">
        <v>451</v>
      </c>
      <c r="E4346" t="s">
        <v>431</v>
      </c>
      <c r="F4346" t="s">
        <v>381</v>
      </c>
      <c r="G4346" t="s">
        <v>432</v>
      </c>
      <c r="H4346" t="s">
        <v>433</v>
      </c>
      <c r="I4346" t="s">
        <v>434</v>
      </c>
      <c r="J4346" t="s">
        <v>442</v>
      </c>
      <c r="K4346" t="s">
        <v>443</v>
      </c>
    </row>
    <row r="4347" spans="1:11">
      <c r="A4347" t="s">
        <v>503</v>
      </c>
      <c r="B4347" s="2">
        <v>1322689.0220999999</v>
      </c>
      <c r="C4347" t="s">
        <v>476</v>
      </c>
      <c r="D4347" t="s">
        <v>451</v>
      </c>
      <c r="E4347" t="s">
        <v>431</v>
      </c>
      <c r="F4347" t="s">
        <v>381</v>
      </c>
      <c r="G4347" t="s">
        <v>432</v>
      </c>
      <c r="H4347" t="s">
        <v>433</v>
      </c>
      <c r="I4347" t="s">
        <v>434</v>
      </c>
      <c r="J4347" t="s">
        <v>442</v>
      </c>
      <c r="K4347" t="s">
        <v>444</v>
      </c>
    </row>
    <row r="4348" spans="1:11">
      <c r="A4348" t="s">
        <v>503</v>
      </c>
      <c r="B4348" s="2">
        <v>0</v>
      </c>
      <c r="C4348" t="s">
        <v>464</v>
      </c>
      <c r="D4348" t="s">
        <v>458</v>
      </c>
      <c r="E4348" t="s">
        <v>431</v>
      </c>
      <c r="F4348" t="s">
        <v>458</v>
      </c>
      <c r="G4348" t="s">
        <v>432</v>
      </c>
      <c r="H4348" t="s">
        <v>433</v>
      </c>
      <c r="I4348" t="s">
        <v>434</v>
      </c>
      <c r="J4348" t="s">
        <v>435</v>
      </c>
    </row>
    <row r="4349" spans="1:11">
      <c r="A4349" t="s">
        <v>503</v>
      </c>
      <c r="B4349" s="2">
        <v>177.45439999999999</v>
      </c>
      <c r="C4349" t="s">
        <v>455</v>
      </c>
      <c r="D4349" t="s">
        <v>447</v>
      </c>
      <c r="E4349" t="s">
        <v>431</v>
      </c>
      <c r="F4349" t="s">
        <v>12</v>
      </c>
      <c r="G4349" t="s">
        <v>432</v>
      </c>
      <c r="H4349" t="s">
        <v>433</v>
      </c>
      <c r="I4349" t="s">
        <v>434</v>
      </c>
      <c r="J4349" t="s">
        <v>435</v>
      </c>
    </row>
    <row r="4350" spans="1:11">
      <c r="A4350" t="s">
        <v>503</v>
      </c>
      <c r="B4350" s="2">
        <v>1100082.3421</v>
      </c>
      <c r="C4350" t="s">
        <v>455</v>
      </c>
      <c r="D4350" t="s">
        <v>447</v>
      </c>
      <c r="E4350" t="s">
        <v>431</v>
      </c>
      <c r="F4350" t="s">
        <v>12</v>
      </c>
      <c r="G4350" t="s">
        <v>432</v>
      </c>
      <c r="H4350" t="s">
        <v>433</v>
      </c>
      <c r="I4350" t="s">
        <v>434</v>
      </c>
      <c r="J4350" t="s">
        <v>442</v>
      </c>
      <c r="K4350" t="s">
        <v>443</v>
      </c>
    </row>
    <row r="4351" spans="1:11">
      <c r="A4351" t="s">
        <v>503</v>
      </c>
      <c r="B4351" s="2">
        <v>2316744.9575999998</v>
      </c>
      <c r="C4351" t="s">
        <v>455</v>
      </c>
      <c r="D4351" t="s">
        <v>447</v>
      </c>
      <c r="E4351" t="s">
        <v>431</v>
      </c>
      <c r="F4351" t="s">
        <v>12</v>
      </c>
      <c r="G4351" t="s">
        <v>432</v>
      </c>
      <c r="H4351" t="s">
        <v>433</v>
      </c>
      <c r="I4351" t="s">
        <v>434</v>
      </c>
      <c r="J4351" t="s">
        <v>442</v>
      </c>
      <c r="K4351" t="s">
        <v>444</v>
      </c>
    </row>
    <row r="4352" spans="1:11">
      <c r="A4352" t="s">
        <v>503</v>
      </c>
      <c r="B4352" s="2">
        <v>3861241.5959999999</v>
      </c>
      <c r="C4352" t="s">
        <v>455</v>
      </c>
      <c r="D4352" t="s">
        <v>447</v>
      </c>
      <c r="E4352" t="s">
        <v>431</v>
      </c>
      <c r="F4352" t="s">
        <v>12</v>
      </c>
      <c r="G4352" t="s">
        <v>432</v>
      </c>
      <c r="H4352" t="s">
        <v>433</v>
      </c>
      <c r="I4352" t="s">
        <v>434</v>
      </c>
      <c r="J4352" t="s">
        <v>442</v>
      </c>
      <c r="K4352" t="s">
        <v>584</v>
      </c>
    </row>
    <row r="4353" spans="1:11">
      <c r="A4353" t="s">
        <v>503</v>
      </c>
      <c r="B4353" s="2">
        <v>0</v>
      </c>
      <c r="C4353" t="s">
        <v>471</v>
      </c>
      <c r="D4353" t="s">
        <v>430</v>
      </c>
      <c r="E4353" t="s">
        <v>431</v>
      </c>
      <c r="F4353" t="s">
        <v>430</v>
      </c>
      <c r="G4353" t="s">
        <v>432</v>
      </c>
      <c r="H4353" t="s">
        <v>433</v>
      </c>
      <c r="I4353" t="s">
        <v>434</v>
      </c>
      <c r="J4353" t="s">
        <v>435</v>
      </c>
    </row>
    <row r="4354" spans="1:11">
      <c r="A4354" t="s">
        <v>503</v>
      </c>
      <c r="B4354" s="2">
        <v>0</v>
      </c>
      <c r="C4354" t="s">
        <v>477</v>
      </c>
      <c r="D4354" t="s">
        <v>458</v>
      </c>
      <c r="E4354" t="s">
        <v>431</v>
      </c>
      <c r="F4354" t="s">
        <v>458</v>
      </c>
      <c r="G4354" t="s">
        <v>432</v>
      </c>
      <c r="H4354" t="s">
        <v>433</v>
      </c>
      <c r="I4354" t="s">
        <v>434</v>
      </c>
      <c r="J4354" t="s">
        <v>435</v>
      </c>
    </row>
    <row r="4355" spans="1:11">
      <c r="A4355" t="s">
        <v>503</v>
      </c>
      <c r="B4355" s="2">
        <v>255.07769999999999</v>
      </c>
      <c r="C4355" t="s">
        <v>455</v>
      </c>
      <c r="D4355" t="s">
        <v>440</v>
      </c>
      <c r="E4355" t="s">
        <v>431</v>
      </c>
      <c r="F4355" t="s">
        <v>441</v>
      </c>
      <c r="G4355" t="s">
        <v>432</v>
      </c>
      <c r="H4355" t="s">
        <v>433</v>
      </c>
      <c r="I4355" t="s">
        <v>434</v>
      </c>
      <c r="J4355" t="s">
        <v>435</v>
      </c>
    </row>
    <row r="4356" spans="1:11">
      <c r="A4356" t="s">
        <v>503</v>
      </c>
      <c r="B4356" s="2">
        <v>1585601.7178</v>
      </c>
      <c r="C4356" t="s">
        <v>455</v>
      </c>
      <c r="D4356" t="s">
        <v>440</v>
      </c>
      <c r="E4356" t="s">
        <v>431</v>
      </c>
      <c r="F4356" t="s">
        <v>441</v>
      </c>
      <c r="G4356" t="s">
        <v>432</v>
      </c>
      <c r="H4356" t="s">
        <v>433</v>
      </c>
      <c r="I4356" t="s">
        <v>434</v>
      </c>
      <c r="J4356" t="s">
        <v>442</v>
      </c>
      <c r="K4356" t="s">
        <v>443</v>
      </c>
    </row>
    <row r="4357" spans="1:11">
      <c r="A4357" t="s">
        <v>503</v>
      </c>
      <c r="B4357" s="2">
        <v>3333195.4301999998</v>
      </c>
      <c r="C4357" t="s">
        <v>455</v>
      </c>
      <c r="D4357" t="s">
        <v>440</v>
      </c>
      <c r="E4357" t="s">
        <v>431</v>
      </c>
      <c r="F4357" t="s">
        <v>441</v>
      </c>
      <c r="G4357" t="s">
        <v>432</v>
      </c>
      <c r="H4357" t="s">
        <v>433</v>
      </c>
      <c r="I4357" t="s">
        <v>434</v>
      </c>
      <c r="J4357" t="s">
        <v>442</v>
      </c>
      <c r="K4357" t="s">
        <v>444</v>
      </c>
    </row>
    <row r="4358" spans="1:11">
      <c r="A4358" t="s">
        <v>503</v>
      </c>
      <c r="B4358" s="2">
        <v>5555329.1760999998</v>
      </c>
      <c r="C4358" t="s">
        <v>455</v>
      </c>
      <c r="D4358" t="s">
        <v>440</v>
      </c>
      <c r="E4358" t="s">
        <v>431</v>
      </c>
      <c r="F4358" t="s">
        <v>441</v>
      </c>
      <c r="G4358" t="s">
        <v>432</v>
      </c>
      <c r="H4358" t="s">
        <v>433</v>
      </c>
      <c r="I4358" t="s">
        <v>434</v>
      </c>
      <c r="J4358" t="s">
        <v>442</v>
      </c>
      <c r="K4358" t="s">
        <v>584</v>
      </c>
    </row>
    <row r="4359" spans="1:11">
      <c r="A4359" t="s">
        <v>503</v>
      </c>
      <c r="B4359" s="2">
        <v>114.3595</v>
      </c>
      <c r="C4359" t="s">
        <v>445</v>
      </c>
      <c r="D4359" t="s">
        <v>447</v>
      </c>
      <c r="E4359" t="s">
        <v>431</v>
      </c>
      <c r="F4359" t="s">
        <v>12</v>
      </c>
      <c r="G4359" t="s">
        <v>432</v>
      </c>
      <c r="H4359" t="s">
        <v>433</v>
      </c>
      <c r="I4359" t="s">
        <v>434</v>
      </c>
      <c r="J4359" t="s">
        <v>435</v>
      </c>
    </row>
    <row r="4360" spans="1:11">
      <c r="A4360" t="s">
        <v>503</v>
      </c>
      <c r="B4360" s="2">
        <v>709983.61919999996</v>
      </c>
      <c r="C4360" t="s">
        <v>445</v>
      </c>
      <c r="D4360" t="s">
        <v>447</v>
      </c>
      <c r="E4360" t="s">
        <v>431</v>
      </c>
      <c r="F4360" t="s">
        <v>12</v>
      </c>
      <c r="G4360" t="s">
        <v>432</v>
      </c>
      <c r="H4360" t="s">
        <v>433</v>
      </c>
      <c r="I4360" t="s">
        <v>434</v>
      </c>
      <c r="J4360" t="s">
        <v>442</v>
      </c>
      <c r="K4360" t="s">
        <v>443</v>
      </c>
    </row>
    <row r="4361" spans="1:11">
      <c r="A4361" t="s">
        <v>503</v>
      </c>
      <c r="B4361" s="2">
        <v>1494498.0843</v>
      </c>
      <c r="C4361" t="s">
        <v>445</v>
      </c>
      <c r="D4361" t="s">
        <v>447</v>
      </c>
      <c r="E4361" t="s">
        <v>431</v>
      </c>
      <c r="F4361" t="s">
        <v>12</v>
      </c>
      <c r="G4361" t="s">
        <v>432</v>
      </c>
      <c r="H4361" t="s">
        <v>433</v>
      </c>
      <c r="I4361" t="s">
        <v>434</v>
      </c>
      <c r="J4361" t="s">
        <v>442</v>
      </c>
      <c r="K4361" t="s">
        <v>444</v>
      </c>
    </row>
    <row r="4362" spans="1:11">
      <c r="A4362" t="s">
        <v>503</v>
      </c>
      <c r="B4362" s="2">
        <v>2490826.6812999998</v>
      </c>
      <c r="C4362" t="s">
        <v>445</v>
      </c>
      <c r="D4362" t="s">
        <v>447</v>
      </c>
      <c r="E4362" t="s">
        <v>431</v>
      </c>
      <c r="F4362" t="s">
        <v>12</v>
      </c>
      <c r="G4362" t="s">
        <v>432</v>
      </c>
      <c r="H4362" t="s">
        <v>433</v>
      </c>
      <c r="I4362" t="s">
        <v>434</v>
      </c>
      <c r="J4362" t="s">
        <v>442</v>
      </c>
      <c r="K4362" t="s">
        <v>584</v>
      </c>
    </row>
    <row r="4363" spans="1:11">
      <c r="A4363" t="s">
        <v>503</v>
      </c>
      <c r="B4363" s="2">
        <v>0</v>
      </c>
      <c r="C4363" t="s">
        <v>465</v>
      </c>
      <c r="D4363" t="s">
        <v>439</v>
      </c>
      <c r="E4363" t="s">
        <v>431</v>
      </c>
      <c r="F4363" t="s">
        <v>439</v>
      </c>
      <c r="G4363" t="s">
        <v>432</v>
      </c>
      <c r="H4363" t="s">
        <v>433</v>
      </c>
      <c r="I4363" t="s">
        <v>434</v>
      </c>
      <c r="J4363" t="s">
        <v>435</v>
      </c>
    </row>
    <row r="4364" spans="1:11">
      <c r="A4364" t="s">
        <v>503</v>
      </c>
      <c r="B4364" s="2">
        <v>100.6613</v>
      </c>
      <c r="C4364" t="s">
        <v>480</v>
      </c>
      <c r="D4364" t="s">
        <v>451</v>
      </c>
      <c r="E4364" t="s">
        <v>431</v>
      </c>
      <c r="F4364" t="s">
        <v>381</v>
      </c>
      <c r="G4364" t="s">
        <v>432</v>
      </c>
      <c r="H4364" t="s">
        <v>433</v>
      </c>
      <c r="I4364" t="s">
        <v>434</v>
      </c>
      <c r="J4364" t="s">
        <v>435</v>
      </c>
    </row>
    <row r="4365" spans="1:11">
      <c r="A4365" t="s">
        <v>503</v>
      </c>
      <c r="B4365" s="2">
        <v>625438.53399999999</v>
      </c>
      <c r="C4365" t="s">
        <v>480</v>
      </c>
      <c r="D4365" t="s">
        <v>451</v>
      </c>
      <c r="E4365" t="s">
        <v>431</v>
      </c>
      <c r="F4365" t="s">
        <v>381</v>
      </c>
      <c r="G4365" t="s">
        <v>432</v>
      </c>
      <c r="H4365" t="s">
        <v>433</v>
      </c>
      <c r="I4365" t="s">
        <v>434</v>
      </c>
      <c r="J4365" t="s">
        <v>442</v>
      </c>
      <c r="K4365" t="s">
        <v>443</v>
      </c>
    </row>
    <row r="4366" spans="1:11">
      <c r="A4366" t="s">
        <v>503</v>
      </c>
      <c r="B4366" s="2">
        <v>1314511.5915000001</v>
      </c>
      <c r="C4366" t="s">
        <v>480</v>
      </c>
      <c r="D4366" t="s">
        <v>451</v>
      </c>
      <c r="E4366" t="s">
        <v>431</v>
      </c>
      <c r="F4366" t="s">
        <v>381</v>
      </c>
      <c r="G4366" t="s">
        <v>432</v>
      </c>
      <c r="H4366" t="s">
        <v>433</v>
      </c>
      <c r="I4366" t="s">
        <v>434</v>
      </c>
      <c r="J4366" t="s">
        <v>442</v>
      </c>
      <c r="K4366" t="s">
        <v>444</v>
      </c>
    </row>
    <row r="4367" spans="1:11">
      <c r="A4367" t="s">
        <v>503</v>
      </c>
      <c r="B4367" s="2">
        <v>0</v>
      </c>
      <c r="C4367" t="s">
        <v>50</v>
      </c>
      <c r="D4367" t="s">
        <v>470</v>
      </c>
      <c r="E4367" t="s">
        <v>431</v>
      </c>
      <c r="F4367" t="s">
        <v>470</v>
      </c>
      <c r="G4367" t="s">
        <v>432</v>
      </c>
      <c r="H4367" t="s">
        <v>433</v>
      </c>
      <c r="I4367" t="s">
        <v>434</v>
      </c>
      <c r="J4367" t="s">
        <v>435</v>
      </c>
    </row>
    <row r="4368" spans="1:11">
      <c r="A4368" t="s">
        <v>503</v>
      </c>
      <c r="B4368" s="2">
        <v>159.1901</v>
      </c>
      <c r="C4368" t="s">
        <v>463</v>
      </c>
      <c r="D4368" t="s">
        <v>440</v>
      </c>
      <c r="E4368" t="s">
        <v>431</v>
      </c>
      <c r="F4368" t="s">
        <v>441</v>
      </c>
      <c r="G4368" t="s">
        <v>432</v>
      </c>
      <c r="H4368" t="s">
        <v>433</v>
      </c>
      <c r="I4368" t="s">
        <v>434</v>
      </c>
      <c r="J4368" t="s">
        <v>435</v>
      </c>
    </row>
    <row r="4369" spans="1:11">
      <c r="A4369" t="s">
        <v>503</v>
      </c>
      <c r="B4369" s="2">
        <v>989406.83790000004</v>
      </c>
      <c r="C4369" t="s">
        <v>463</v>
      </c>
      <c r="D4369" t="s">
        <v>440</v>
      </c>
      <c r="E4369" t="s">
        <v>431</v>
      </c>
      <c r="F4369" t="s">
        <v>441</v>
      </c>
      <c r="G4369" t="s">
        <v>432</v>
      </c>
      <c r="H4369" t="s">
        <v>433</v>
      </c>
      <c r="I4369" t="s">
        <v>434</v>
      </c>
      <c r="J4369" t="s">
        <v>442</v>
      </c>
      <c r="K4369" t="s">
        <v>443</v>
      </c>
    </row>
    <row r="4370" spans="1:11">
      <c r="A4370" t="s">
        <v>503</v>
      </c>
      <c r="B4370" s="2">
        <v>2081436.2788</v>
      </c>
      <c r="C4370" t="s">
        <v>463</v>
      </c>
      <c r="D4370" t="s">
        <v>440</v>
      </c>
      <c r="E4370" t="s">
        <v>431</v>
      </c>
      <c r="F4370" t="s">
        <v>441</v>
      </c>
      <c r="G4370" t="s">
        <v>432</v>
      </c>
      <c r="H4370" t="s">
        <v>433</v>
      </c>
      <c r="I4370" t="s">
        <v>434</v>
      </c>
      <c r="J4370" t="s">
        <v>442</v>
      </c>
      <c r="K4370" t="s">
        <v>444</v>
      </c>
    </row>
    <row r="4371" spans="1:11">
      <c r="A4371" t="s">
        <v>503</v>
      </c>
      <c r="B4371" s="2">
        <v>3466400.3783999998</v>
      </c>
      <c r="C4371" t="s">
        <v>463</v>
      </c>
      <c r="D4371" t="s">
        <v>440</v>
      </c>
      <c r="E4371" t="s">
        <v>431</v>
      </c>
      <c r="F4371" t="s">
        <v>441</v>
      </c>
      <c r="G4371" t="s">
        <v>432</v>
      </c>
      <c r="H4371" t="s">
        <v>433</v>
      </c>
      <c r="I4371" t="s">
        <v>434</v>
      </c>
      <c r="J4371" t="s">
        <v>442</v>
      </c>
      <c r="K4371" t="s">
        <v>584</v>
      </c>
    </row>
    <row r="4372" spans="1:11">
      <c r="A4372" t="s">
        <v>503</v>
      </c>
      <c r="B4372" s="2">
        <v>0</v>
      </c>
      <c r="C4372" t="s">
        <v>463</v>
      </c>
      <c r="D4372" t="s">
        <v>439</v>
      </c>
      <c r="E4372" t="s">
        <v>431</v>
      </c>
      <c r="F4372" t="s">
        <v>439</v>
      </c>
      <c r="G4372" t="s">
        <v>432</v>
      </c>
      <c r="H4372" t="s">
        <v>433</v>
      </c>
      <c r="I4372" t="s">
        <v>434</v>
      </c>
      <c r="J4372" t="s">
        <v>435</v>
      </c>
    </row>
    <row r="4373" spans="1:11">
      <c r="A4373" t="s">
        <v>503</v>
      </c>
      <c r="B4373" s="2">
        <v>0</v>
      </c>
      <c r="C4373" t="s">
        <v>477</v>
      </c>
      <c r="D4373" t="s">
        <v>439</v>
      </c>
      <c r="E4373" t="s">
        <v>431</v>
      </c>
      <c r="F4373" t="s">
        <v>439</v>
      </c>
      <c r="G4373" t="s">
        <v>432</v>
      </c>
      <c r="H4373" t="s">
        <v>433</v>
      </c>
      <c r="I4373" t="s">
        <v>434</v>
      </c>
      <c r="J4373" t="s">
        <v>435</v>
      </c>
    </row>
    <row r="4374" spans="1:11">
      <c r="A4374" t="s">
        <v>503</v>
      </c>
      <c r="B4374" s="2">
        <v>99.810299999999998</v>
      </c>
      <c r="C4374" t="s">
        <v>463</v>
      </c>
      <c r="D4374" t="s">
        <v>451</v>
      </c>
      <c r="E4374" t="s">
        <v>431</v>
      </c>
      <c r="F4374" t="s">
        <v>381</v>
      </c>
      <c r="G4374" t="s">
        <v>432</v>
      </c>
      <c r="H4374" t="s">
        <v>433</v>
      </c>
      <c r="I4374" t="s">
        <v>434</v>
      </c>
      <c r="J4374" t="s">
        <v>435</v>
      </c>
    </row>
    <row r="4375" spans="1:11">
      <c r="A4375" t="s">
        <v>503</v>
      </c>
      <c r="B4375" s="2">
        <v>581168.33230000001</v>
      </c>
      <c r="C4375" t="s">
        <v>463</v>
      </c>
      <c r="D4375" t="s">
        <v>451</v>
      </c>
      <c r="E4375" t="s">
        <v>431</v>
      </c>
      <c r="F4375" t="s">
        <v>381</v>
      </c>
      <c r="G4375" t="s">
        <v>432</v>
      </c>
      <c r="H4375" t="s">
        <v>433</v>
      </c>
      <c r="I4375" t="s">
        <v>434</v>
      </c>
      <c r="J4375" t="s">
        <v>442</v>
      </c>
      <c r="K4375" t="s">
        <v>443</v>
      </c>
    </row>
    <row r="4376" spans="1:11">
      <c r="A4376" t="s">
        <v>503</v>
      </c>
      <c r="B4376" s="2">
        <v>1224684.3843</v>
      </c>
      <c r="C4376" t="s">
        <v>463</v>
      </c>
      <c r="D4376" t="s">
        <v>451</v>
      </c>
      <c r="E4376" t="s">
        <v>431</v>
      </c>
      <c r="F4376" t="s">
        <v>381</v>
      </c>
      <c r="G4376" t="s">
        <v>432</v>
      </c>
      <c r="H4376" t="s">
        <v>433</v>
      </c>
      <c r="I4376" t="s">
        <v>434</v>
      </c>
      <c r="J4376" t="s">
        <v>442</v>
      </c>
      <c r="K4376" t="s">
        <v>444</v>
      </c>
    </row>
    <row r="4377" spans="1:11">
      <c r="A4377" t="s">
        <v>503</v>
      </c>
      <c r="B4377" s="2">
        <v>119.3407</v>
      </c>
      <c r="C4377" t="s">
        <v>481</v>
      </c>
      <c r="D4377" t="s">
        <v>447</v>
      </c>
      <c r="E4377" t="s">
        <v>431</v>
      </c>
      <c r="F4377" t="s">
        <v>12</v>
      </c>
      <c r="G4377" t="s">
        <v>432</v>
      </c>
      <c r="H4377" t="s">
        <v>433</v>
      </c>
      <c r="I4377" t="s">
        <v>434</v>
      </c>
      <c r="J4377" t="s">
        <v>435</v>
      </c>
    </row>
    <row r="4378" spans="1:11">
      <c r="A4378" t="s">
        <v>503</v>
      </c>
      <c r="B4378" s="2">
        <v>739974.4497</v>
      </c>
      <c r="C4378" t="s">
        <v>481</v>
      </c>
      <c r="D4378" t="s">
        <v>447</v>
      </c>
      <c r="E4378" t="s">
        <v>431</v>
      </c>
      <c r="F4378" t="s">
        <v>12</v>
      </c>
      <c r="G4378" t="s">
        <v>432</v>
      </c>
      <c r="H4378" t="s">
        <v>433</v>
      </c>
      <c r="I4378" t="s">
        <v>434</v>
      </c>
      <c r="J4378" t="s">
        <v>442</v>
      </c>
      <c r="K4378" t="s">
        <v>443</v>
      </c>
    </row>
    <row r="4379" spans="1:11">
      <c r="A4379" t="s">
        <v>503</v>
      </c>
      <c r="B4379" s="2">
        <v>1556140.1373000001</v>
      </c>
      <c r="C4379" t="s">
        <v>481</v>
      </c>
      <c r="D4379" t="s">
        <v>447</v>
      </c>
      <c r="E4379" t="s">
        <v>431</v>
      </c>
      <c r="F4379" t="s">
        <v>12</v>
      </c>
      <c r="G4379" t="s">
        <v>432</v>
      </c>
      <c r="H4379" t="s">
        <v>433</v>
      </c>
      <c r="I4379" t="s">
        <v>434</v>
      </c>
      <c r="J4379" t="s">
        <v>442</v>
      </c>
      <c r="K4379" t="s">
        <v>444</v>
      </c>
    </row>
    <row r="4380" spans="1:11">
      <c r="A4380" t="s">
        <v>503</v>
      </c>
      <c r="B4380" s="2">
        <v>2593563.4363000002</v>
      </c>
      <c r="C4380" t="s">
        <v>481</v>
      </c>
      <c r="D4380" t="s">
        <v>447</v>
      </c>
      <c r="E4380" t="s">
        <v>431</v>
      </c>
      <c r="F4380" t="s">
        <v>12</v>
      </c>
      <c r="G4380" t="s">
        <v>432</v>
      </c>
      <c r="H4380" t="s">
        <v>433</v>
      </c>
      <c r="I4380" t="s">
        <v>434</v>
      </c>
      <c r="J4380" t="s">
        <v>442</v>
      </c>
      <c r="K4380" t="s">
        <v>584</v>
      </c>
    </row>
    <row r="4381" spans="1:11">
      <c r="A4381" t="s">
        <v>503</v>
      </c>
      <c r="B4381" s="2">
        <v>90.698899999999995</v>
      </c>
      <c r="C4381" t="s">
        <v>457</v>
      </c>
      <c r="D4381" t="s">
        <v>451</v>
      </c>
      <c r="E4381" t="s">
        <v>431</v>
      </c>
      <c r="F4381" t="s">
        <v>381</v>
      </c>
      <c r="G4381" t="s">
        <v>432</v>
      </c>
      <c r="H4381" t="s">
        <v>433</v>
      </c>
      <c r="I4381" t="s">
        <v>434</v>
      </c>
      <c r="J4381" t="s">
        <v>435</v>
      </c>
    </row>
    <row r="4382" spans="1:11">
      <c r="A4382" t="s">
        <v>503</v>
      </c>
      <c r="B4382" s="2">
        <v>564533.28</v>
      </c>
      <c r="C4382" t="s">
        <v>457</v>
      </c>
      <c r="D4382" t="s">
        <v>451</v>
      </c>
      <c r="E4382" t="s">
        <v>431</v>
      </c>
      <c r="F4382" t="s">
        <v>381</v>
      </c>
      <c r="G4382" t="s">
        <v>432</v>
      </c>
      <c r="H4382" t="s">
        <v>433</v>
      </c>
      <c r="I4382" t="s">
        <v>434</v>
      </c>
      <c r="J4382" t="s">
        <v>442</v>
      </c>
      <c r="K4382" t="s">
        <v>443</v>
      </c>
    </row>
    <row r="4383" spans="1:11">
      <c r="A4383" t="s">
        <v>503</v>
      </c>
      <c r="B4383" s="2">
        <v>1191787.8677999999</v>
      </c>
      <c r="C4383" t="s">
        <v>457</v>
      </c>
      <c r="D4383" t="s">
        <v>451</v>
      </c>
      <c r="E4383" t="s">
        <v>431</v>
      </c>
      <c r="F4383" t="s">
        <v>381</v>
      </c>
      <c r="G4383" t="s">
        <v>432</v>
      </c>
      <c r="H4383" t="s">
        <v>433</v>
      </c>
      <c r="I4383" t="s">
        <v>434</v>
      </c>
      <c r="J4383" t="s">
        <v>442</v>
      </c>
      <c r="K4383" t="s">
        <v>444</v>
      </c>
    </row>
    <row r="4384" spans="1:11">
      <c r="A4384" t="s">
        <v>503</v>
      </c>
      <c r="B4384" s="2">
        <v>0</v>
      </c>
      <c r="C4384" t="s">
        <v>436</v>
      </c>
      <c r="D4384" t="s">
        <v>482</v>
      </c>
      <c r="E4384" t="s">
        <v>431</v>
      </c>
      <c r="F4384" t="s">
        <v>483</v>
      </c>
      <c r="G4384" t="s">
        <v>432</v>
      </c>
      <c r="H4384" t="s">
        <v>433</v>
      </c>
      <c r="I4384" t="s">
        <v>434</v>
      </c>
      <c r="J4384" t="s">
        <v>435</v>
      </c>
    </row>
    <row r="4385" spans="1:11">
      <c r="A4385" t="s">
        <v>503</v>
      </c>
      <c r="B4385" s="2">
        <v>0</v>
      </c>
      <c r="C4385" t="s">
        <v>484</v>
      </c>
      <c r="D4385" t="s">
        <v>439</v>
      </c>
      <c r="E4385" t="s">
        <v>431</v>
      </c>
      <c r="F4385" t="s">
        <v>439</v>
      </c>
      <c r="G4385" t="s">
        <v>432</v>
      </c>
      <c r="H4385" t="s">
        <v>433</v>
      </c>
      <c r="I4385" t="s">
        <v>434</v>
      </c>
      <c r="J4385" t="s">
        <v>435</v>
      </c>
    </row>
    <row r="4386" spans="1:11">
      <c r="A4386" t="s">
        <v>503</v>
      </c>
      <c r="B4386" s="2">
        <v>224.89670000000001</v>
      </c>
      <c r="C4386" t="s">
        <v>50</v>
      </c>
      <c r="D4386" t="s">
        <v>469</v>
      </c>
      <c r="E4386" t="s">
        <v>431</v>
      </c>
      <c r="F4386" t="s">
        <v>382</v>
      </c>
      <c r="G4386" t="s">
        <v>432</v>
      </c>
      <c r="H4386" t="s">
        <v>433</v>
      </c>
      <c r="I4386" t="s">
        <v>434</v>
      </c>
      <c r="J4386" t="s">
        <v>435</v>
      </c>
    </row>
    <row r="4387" spans="1:11">
      <c r="A4387" t="s">
        <v>503</v>
      </c>
      <c r="B4387" s="2">
        <v>1470910.1403999999</v>
      </c>
      <c r="C4387" t="s">
        <v>50</v>
      </c>
      <c r="D4387" t="s">
        <v>469</v>
      </c>
      <c r="E4387" t="s">
        <v>431</v>
      </c>
      <c r="F4387" t="s">
        <v>382</v>
      </c>
      <c r="G4387" t="s">
        <v>432</v>
      </c>
      <c r="H4387" t="s">
        <v>433</v>
      </c>
      <c r="I4387" t="s">
        <v>434</v>
      </c>
      <c r="J4387" t="s">
        <v>442</v>
      </c>
      <c r="K4387" t="s">
        <v>443</v>
      </c>
    </row>
    <row r="4388" spans="1:11">
      <c r="A4388" t="s">
        <v>503</v>
      </c>
      <c r="B4388" s="2">
        <v>3193546.0855</v>
      </c>
      <c r="C4388" t="s">
        <v>50</v>
      </c>
      <c r="D4388" t="s">
        <v>469</v>
      </c>
      <c r="E4388" t="s">
        <v>431</v>
      </c>
      <c r="F4388" t="s">
        <v>382</v>
      </c>
      <c r="G4388" t="s">
        <v>432</v>
      </c>
      <c r="H4388" t="s">
        <v>433</v>
      </c>
      <c r="I4388" t="s">
        <v>434</v>
      </c>
      <c r="J4388" t="s">
        <v>442</v>
      </c>
      <c r="K4388" t="s">
        <v>444</v>
      </c>
    </row>
    <row r="4389" spans="1:11">
      <c r="A4389" t="s">
        <v>503</v>
      </c>
      <c r="B4389" s="2">
        <v>5322573.3501000004</v>
      </c>
      <c r="C4389" t="s">
        <v>50</v>
      </c>
      <c r="D4389" t="s">
        <v>469</v>
      </c>
      <c r="E4389" t="s">
        <v>431</v>
      </c>
      <c r="F4389" t="s">
        <v>382</v>
      </c>
      <c r="G4389" t="s">
        <v>432</v>
      </c>
      <c r="H4389" t="s">
        <v>433</v>
      </c>
      <c r="I4389" t="s">
        <v>434</v>
      </c>
      <c r="J4389" t="s">
        <v>442</v>
      </c>
      <c r="K4389" t="s">
        <v>584</v>
      </c>
    </row>
    <row r="4390" spans="1:11">
      <c r="A4390" t="s">
        <v>503</v>
      </c>
      <c r="B4390" s="2">
        <v>0</v>
      </c>
      <c r="C4390" t="s">
        <v>466</v>
      </c>
      <c r="D4390" t="s">
        <v>458</v>
      </c>
      <c r="E4390" t="s">
        <v>431</v>
      </c>
      <c r="F4390" t="s">
        <v>458</v>
      </c>
      <c r="G4390" t="s">
        <v>432</v>
      </c>
      <c r="H4390" t="s">
        <v>433</v>
      </c>
      <c r="I4390" t="s">
        <v>434</v>
      </c>
      <c r="J4390" t="s">
        <v>435</v>
      </c>
    </row>
    <row r="4391" spans="1:11">
      <c r="A4391" t="s">
        <v>503</v>
      </c>
      <c r="B4391" s="2">
        <v>95.472499999999997</v>
      </c>
      <c r="C4391" t="s">
        <v>477</v>
      </c>
      <c r="D4391" t="s">
        <v>447</v>
      </c>
      <c r="E4391" t="s">
        <v>431</v>
      </c>
      <c r="F4391" t="s">
        <v>12</v>
      </c>
      <c r="G4391" t="s">
        <v>432</v>
      </c>
      <c r="H4391" t="s">
        <v>433</v>
      </c>
      <c r="I4391" t="s">
        <v>434</v>
      </c>
      <c r="J4391" t="s">
        <v>435</v>
      </c>
    </row>
    <row r="4392" spans="1:11">
      <c r="A4392" t="s">
        <v>503</v>
      </c>
      <c r="B4392" s="2">
        <v>591805.21860000002</v>
      </c>
      <c r="C4392" t="s">
        <v>477</v>
      </c>
      <c r="D4392" t="s">
        <v>447</v>
      </c>
      <c r="E4392" t="s">
        <v>431</v>
      </c>
      <c r="F4392" t="s">
        <v>12</v>
      </c>
      <c r="G4392" t="s">
        <v>432</v>
      </c>
      <c r="H4392" t="s">
        <v>433</v>
      </c>
      <c r="I4392" t="s">
        <v>434</v>
      </c>
      <c r="J4392" t="s">
        <v>442</v>
      </c>
      <c r="K4392" t="s">
        <v>443</v>
      </c>
    </row>
    <row r="4393" spans="1:11">
      <c r="A4393" t="s">
        <v>503</v>
      </c>
      <c r="B4393" s="2">
        <v>1246331.7450000001</v>
      </c>
      <c r="C4393" t="s">
        <v>477</v>
      </c>
      <c r="D4393" t="s">
        <v>447</v>
      </c>
      <c r="E4393" t="s">
        <v>431</v>
      </c>
      <c r="F4393" t="s">
        <v>12</v>
      </c>
      <c r="G4393" t="s">
        <v>432</v>
      </c>
      <c r="H4393" t="s">
        <v>433</v>
      </c>
      <c r="I4393" t="s">
        <v>434</v>
      </c>
      <c r="J4393" t="s">
        <v>442</v>
      </c>
      <c r="K4393" t="s">
        <v>444</v>
      </c>
    </row>
    <row r="4394" spans="1:11">
      <c r="A4394" t="s">
        <v>503</v>
      </c>
      <c r="B4394" s="2">
        <v>2077223.0341</v>
      </c>
      <c r="C4394" t="s">
        <v>477</v>
      </c>
      <c r="D4394" t="s">
        <v>447</v>
      </c>
      <c r="E4394" t="s">
        <v>431</v>
      </c>
      <c r="F4394" t="s">
        <v>12</v>
      </c>
      <c r="G4394" t="s">
        <v>432</v>
      </c>
      <c r="H4394" t="s">
        <v>433</v>
      </c>
      <c r="I4394" t="s">
        <v>434</v>
      </c>
      <c r="J4394" t="s">
        <v>442</v>
      </c>
      <c r="K4394" t="s">
        <v>584</v>
      </c>
    </row>
    <row r="4395" spans="1:11">
      <c r="A4395" t="s">
        <v>503</v>
      </c>
      <c r="B4395" s="2">
        <v>104.0505</v>
      </c>
      <c r="C4395" t="s">
        <v>472</v>
      </c>
      <c r="D4395" t="s">
        <v>451</v>
      </c>
      <c r="E4395" t="s">
        <v>431</v>
      </c>
      <c r="F4395" t="s">
        <v>381</v>
      </c>
      <c r="G4395" t="s">
        <v>432</v>
      </c>
      <c r="H4395" t="s">
        <v>433</v>
      </c>
      <c r="I4395" t="s">
        <v>434</v>
      </c>
      <c r="J4395" t="s">
        <v>435</v>
      </c>
    </row>
    <row r="4396" spans="1:11">
      <c r="A4396" t="s">
        <v>503</v>
      </c>
      <c r="B4396" s="2">
        <v>645446.25760000001</v>
      </c>
      <c r="C4396" t="s">
        <v>472</v>
      </c>
      <c r="D4396" t="s">
        <v>451</v>
      </c>
      <c r="E4396" t="s">
        <v>431</v>
      </c>
      <c r="F4396" t="s">
        <v>381</v>
      </c>
      <c r="G4396" t="s">
        <v>432</v>
      </c>
      <c r="H4396" t="s">
        <v>433</v>
      </c>
      <c r="I4396" t="s">
        <v>434</v>
      </c>
      <c r="J4396" t="s">
        <v>442</v>
      </c>
      <c r="K4396" t="s">
        <v>443</v>
      </c>
    </row>
    <row r="4397" spans="1:11">
      <c r="A4397" t="s">
        <v>503</v>
      </c>
      <c r="B4397" s="2">
        <v>1357401.5922999999</v>
      </c>
      <c r="C4397" t="s">
        <v>472</v>
      </c>
      <c r="D4397" t="s">
        <v>451</v>
      </c>
      <c r="E4397" t="s">
        <v>431</v>
      </c>
      <c r="F4397" t="s">
        <v>381</v>
      </c>
      <c r="G4397" t="s">
        <v>432</v>
      </c>
      <c r="H4397" t="s">
        <v>433</v>
      </c>
      <c r="I4397" t="s">
        <v>434</v>
      </c>
      <c r="J4397" t="s">
        <v>442</v>
      </c>
      <c r="K4397" t="s">
        <v>444</v>
      </c>
    </row>
    <row r="4398" spans="1:11">
      <c r="A4398" t="s">
        <v>503</v>
      </c>
      <c r="B4398" s="2">
        <v>0</v>
      </c>
      <c r="C4398" t="s">
        <v>511</v>
      </c>
      <c r="D4398" t="s">
        <v>458</v>
      </c>
      <c r="E4398" t="s">
        <v>431</v>
      </c>
      <c r="F4398" t="s">
        <v>458</v>
      </c>
      <c r="G4398" t="s">
        <v>432</v>
      </c>
      <c r="H4398" t="s">
        <v>433</v>
      </c>
      <c r="I4398" t="s">
        <v>434</v>
      </c>
      <c r="J4398" t="s">
        <v>435</v>
      </c>
    </row>
    <row r="4399" spans="1:11">
      <c r="A4399" t="s">
        <v>503</v>
      </c>
      <c r="B4399" s="2">
        <v>0</v>
      </c>
      <c r="C4399" t="s">
        <v>455</v>
      </c>
      <c r="D4399" t="s">
        <v>458</v>
      </c>
      <c r="E4399" t="s">
        <v>431</v>
      </c>
      <c r="F4399" t="s">
        <v>458</v>
      </c>
      <c r="G4399" t="s">
        <v>432</v>
      </c>
      <c r="H4399" t="s">
        <v>433</v>
      </c>
      <c r="I4399" t="s">
        <v>434</v>
      </c>
      <c r="J4399" t="s">
        <v>435</v>
      </c>
    </row>
    <row r="4400" spans="1:11">
      <c r="A4400" t="s">
        <v>503</v>
      </c>
      <c r="B4400" s="2">
        <v>0</v>
      </c>
      <c r="C4400" t="s">
        <v>50</v>
      </c>
      <c r="D4400" t="s">
        <v>458</v>
      </c>
      <c r="E4400" t="s">
        <v>431</v>
      </c>
      <c r="F4400" t="s">
        <v>458</v>
      </c>
      <c r="G4400" t="s">
        <v>432</v>
      </c>
      <c r="H4400" t="s">
        <v>433</v>
      </c>
      <c r="I4400" t="s">
        <v>434</v>
      </c>
      <c r="J4400" t="s">
        <v>435</v>
      </c>
    </row>
    <row r="4401" spans="1:11">
      <c r="A4401" t="s">
        <v>503</v>
      </c>
      <c r="B4401" s="2">
        <v>0</v>
      </c>
      <c r="C4401" t="s">
        <v>445</v>
      </c>
      <c r="D4401" t="s">
        <v>430</v>
      </c>
      <c r="E4401" t="s">
        <v>431</v>
      </c>
      <c r="F4401" t="s">
        <v>430</v>
      </c>
      <c r="G4401" t="s">
        <v>432</v>
      </c>
      <c r="H4401" t="s">
        <v>433</v>
      </c>
      <c r="I4401" t="s">
        <v>434</v>
      </c>
      <c r="J4401" t="s">
        <v>435</v>
      </c>
    </row>
    <row r="4402" spans="1:11">
      <c r="A4402" t="s">
        <v>503</v>
      </c>
      <c r="B4402" s="2">
        <v>0</v>
      </c>
      <c r="C4402" t="s">
        <v>50</v>
      </c>
      <c r="D4402" t="s">
        <v>430</v>
      </c>
      <c r="E4402" t="s">
        <v>431</v>
      </c>
      <c r="F4402" t="s">
        <v>430</v>
      </c>
      <c r="G4402" t="s">
        <v>432</v>
      </c>
      <c r="H4402" t="s">
        <v>433</v>
      </c>
      <c r="I4402" t="s">
        <v>434</v>
      </c>
      <c r="J4402" t="s">
        <v>435</v>
      </c>
    </row>
    <row r="4403" spans="1:11">
      <c r="A4403" t="s">
        <v>503</v>
      </c>
      <c r="B4403" s="2">
        <v>0</v>
      </c>
      <c r="C4403" t="s">
        <v>429</v>
      </c>
      <c r="D4403" t="s">
        <v>439</v>
      </c>
      <c r="E4403" t="s">
        <v>431</v>
      </c>
      <c r="F4403" t="s">
        <v>439</v>
      </c>
      <c r="G4403" t="s">
        <v>432</v>
      </c>
      <c r="H4403" t="s">
        <v>433</v>
      </c>
      <c r="I4403" t="s">
        <v>434</v>
      </c>
      <c r="J4403" t="s">
        <v>435</v>
      </c>
    </row>
    <row r="4404" spans="1:11">
      <c r="A4404" t="s">
        <v>503</v>
      </c>
      <c r="B4404" s="2">
        <v>0</v>
      </c>
      <c r="C4404" t="s">
        <v>511</v>
      </c>
      <c r="D4404" t="s">
        <v>430</v>
      </c>
      <c r="E4404" t="s">
        <v>431</v>
      </c>
      <c r="F4404" t="s">
        <v>430</v>
      </c>
      <c r="G4404" t="s">
        <v>432</v>
      </c>
      <c r="H4404" t="s">
        <v>433</v>
      </c>
      <c r="I4404" t="s">
        <v>434</v>
      </c>
      <c r="J4404" t="s">
        <v>435</v>
      </c>
    </row>
    <row r="4405" spans="1:11">
      <c r="A4405" t="s">
        <v>503</v>
      </c>
      <c r="B4405" s="2">
        <v>224.89670000000001</v>
      </c>
      <c r="C4405" t="s">
        <v>463</v>
      </c>
      <c r="D4405" t="s">
        <v>469</v>
      </c>
      <c r="E4405" t="s">
        <v>431</v>
      </c>
      <c r="F4405" t="s">
        <v>382</v>
      </c>
      <c r="G4405" t="s">
        <v>432</v>
      </c>
      <c r="H4405" t="s">
        <v>433</v>
      </c>
      <c r="I4405" t="s">
        <v>434</v>
      </c>
      <c r="J4405" t="s">
        <v>435</v>
      </c>
    </row>
    <row r="4406" spans="1:11">
      <c r="A4406" t="s">
        <v>503</v>
      </c>
      <c r="B4406" s="2">
        <v>1470910.1403999999</v>
      </c>
      <c r="C4406" t="s">
        <v>463</v>
      </c>
      <c r="D4406" t="s">
        <v>469</v>
      </c>
      <c r="E4406" t="s">
        <v>431</v>
      </c>
      <c r="F4406" t="s">
        <v>382</v>
      </c>
      <c r="G4406" t="s">
        <v>432</v>
      </c>
      <c r="H4406" t="s">
        <v>433</v>
      </c>
      <c r="I4406" t="s">
        <v>434</v>
      </c>
      <c r="J4406" t="s">
        <v>442</v>
      </c>
      <c r="K4406" t="s">
        <v>443</v>
      </c>
    </row>
    <row r="4407" spans="1:11">
      <c r="A4407" t="s">
        <v>503</v>
      </c>
      <c r="B4407" s="2">
        <v>3193546.0855</v>
      </c>
      <c r="C4407" t="s">
        <v>463</v>
      </c>
      <c r="D4407" t="s">
        <v>469</v>
      </c>
      <c r="E4407" t="s">
        <v>431</v>
      </c>
      <c r="F4407" t="s">
        <v>382</v>
      </c>
      <c r="G4407" t="s">
        <v>432</v>
      </c>
      <c r="H4407" t="s">
        <v>433</v>
      </c>
      <c r="I4407" t="s">
        <v>434</v>
      </c>
      <c r="J4407" t="s">
        <v>442</v>
      </c>
      <c r="K4407" t="s">
        <v>444</v>
      </c>
    </row>
    <row r="4408" spans="1:11">
      <c r="A4408" t="s">
        <v>503</v>
      </c>
      <c r="B4408" s="2">
        <v>5322573.3501000004</v>
      </c>
      <c r="C4408" t="s">
        <v>463</v>
      </c>
      <c r="D4408" t="s">
        <v>469</v>
      </c>
      <c r="E4408" t="s">
        <v>431</v>
      </c>
      <c r="F4408" t="s">
        <v>382</v>
      </c>
      <c r="G4408" t="s">
        <v>432</v>
      </c>
      <c r="H4408" t="s">
        <v>433</v>
      </c>
      <c r="I4408" t="s">
        <v>434</v>
      </c>
      <c r="J4408" t="s">
        <v>442</v>
      </c>
      <c r="K4408" t="s">
        <v>584</v>
      </c>
    </row>
    <row r="4409" spans="1:11">
      <c r="A4409" t="s">
        <v>503</v>
      </c>
      <c r="B4409" s="2">
        <v>0</v>
      </c>
      <c r="C4409" t="s">
        <v>472</v>
      </c>
      <c r="D4409" t="s">
        <v>430</v>
      </c>
      <c r="E4409" t="s">
        <v>431</v>
      </c>
      <c r="F4409" t="s">
        <v>430</v>
      </c>
      <c r="G4409" t="s">
        <v>432</v>
      </c>
      <c r="H4409" t="s">
        <v>433</v>
      </c>
      <c r="I4409" t="s">
        <v>434</v>
      </c>
      <c r="J4409" t="s">
        <v>435</v>
      </c>
    </row>
    <row r="4410" spans="1:11">
      <c r="A4410" t="s">
        <v>503</v>
      </c>
      <c r="B4410" s="2">
        <v>137.18989999999999</v>
      </c>
      <c r="C4410" t="s">
        <v>477</v>
      </c>
      <c r="D4410" t="s">
        <v>440</v>
      </c>
      <c r="E4410" t="s">
        <v>431</v>
      </c>
      <c r="F4410" t="s">
        <v>441</v>
      </c>
      <c r="G4410" t="s">
        <v>432</v>
      </c>
      <c r="H4410" t="s">
        <v>433</v>
      </c>
      <c r="I4410" t="s">
        <v>434</v>
      </c>
      <c r="J4410" t="s">
        <v>435</v>
      </c>
    </row>
    <row r="4411" spans="1:11">
      <c r="A4411" t="s">
        <v>503</v>
      </c>
      <c r="B4411" s="2">
        <v>852932.99289999995</v>
      </c>
      <c r="C4411" t="s">
        <v>477</v>
      </c>
      <c r="D4411" t="s">
        <v>440</v>
      </c>
      <c r="E4411" t="s">
        <v>431</v>
      </c>
      <c r="F4411" t="s">
        <v>441</v>
      </c>
      <c r="G4411" t="s">
        <v>432</v>
      </c>
      <c r="H4411" t="s">
        <v>433</v>
      </c>
      <c r="I4411" t="s">
        <v>434</v>
      </c>
      <c r="J4411" t="s">
        <v>442</v>
      </c>
      <c r="K4411" t="s">
        <v>443</v>
      </c>
    </row>
    <row r="4412" spans="1:11">
      <c r="A4412" t="s">
        <v>503</v>
      </c>
      <c r="B4412" s="2">
        <v>1794344.1246</v>
      </c>
      <c r="C4412" t="s">
        <v>477</v>
      </c>
      <c r="D4412" t="s">
        <v>440</v>
      </c>
      <c r="E4412" t="s">
        <v>431</v>
      </c>
      <c r="F4412" t="s">
        <v>441</v>
      </c>
      <c r="G4412" t="s">
        <v>432</v>
      </c>
      <c r="H4412" t="s">
        <v>433</v>
      </c>
      <c r="I4412" t="s">
        <v>434</v>
      </c>
      <c r="J4412" t="s">
        <v>442</v>
      </c>
      <c r="K4412" t="s">
        <v>444</v>
      </c>
    </row>
    <row r="4413" spans="1:11">
      <c r="A4413" t="s">
        <v>503</v>
      </c>
      <c r="B4413" s="2">
        <v>2988342.3892000001</v>
      </c>
      <c r="C4413" t="s">
        <v>477</v>
      </c>
      <c r="D4413" t="s">
        <v>440</v>
      </c>
      <c r="E4413" t="s">
        <v>431</v>
      </c>
      <c r="F4413" t="s">
        <v>441</v>
      </c>
      <c r="G4413" t="s">
        <v>432</v>
      </c>
      <c r="H4413" t="s">
        <v>433</v>
      </c>
      <c r="I4413" t="s">
        <v>434</v>
      </c>
      <c r="J4413" t="s">
        <v>442</v>
      </c>
      <c r="K4413" t="s">
        <v>584</v>
      </c>
    </row>
    <row r="4414" spans="1:11">
      <c r="A4414" t="s">
        <v>503</v>
      </c>
      <c r="B4414" s="2">
        <v>105.2273</v>
      </c>
      <c r="C4414" t="s">
        <v>466</v>
      </c>
      <c r="D4414" t="s">
        <v>447</v>
      </c>
      <c r="E4414" t="s">
        <v>431</v>
      </c>
      <c r="F4414" t="s">
        <v>12</v>
      </c>
      <c r="G4414" t="s">
        <v>432</v>
      </c>
      <c r="H4414" t="s">
        <v>433</v>
      </c>
      <c r="I4414" t="s">
        <v>434</v>
      </c>
      <c r="J4414" t="s">
        <v>435</v>
      </c>
    </row>
    <row r="4415" spans="1:11">
      <c r="A4415" t="s">
        <v>503</v>
      </c>
      <c r="B4415" s="2">
        <v>653270.85490000003</v>
      </c>
      <c r="C4415" t="s">
        <v>466</v>
      </c>
      <c r="D4415" t="s">
        <v>447</v>
      </c>
      <c r="E4415" t="s">
        <v>431</v>
      </c>
      <c r="F4415" t="s">
        <v>12</v>
      </c>
      <c r="G4415" t="s">
        <v>432</v>
      </c>
      <c r="H4415" t="s">
        <v>433</v>
      </c>
      <c r="I4415" t="s">
        <v>434</v>
      </c>
      <c r="J4415" t="s">
        <v>442</v>
      </c>
      <c r="K4415" t="s">
        <v>443</v>
      </c>
    </row>
    <row r="4416" spans="1:11">
      <c r="A4416" t="s">
        <v>503</v>
      </c>
      <c r="B4416" s="2">
        <v>1376672.517</v>
      </c>
      <c r="C4416" t="s">
        <v>466</v>
      </c>
      <c r="D4416" t="s">
        <v>447</v>
      </c>
      <c r="E4416" t="s">
        <v>431</v>
      </c>
      <c r="F4416" t="s">
        <v>12</v>
      </c>
      <c r="G4416" t="s">
        <v>432</v>
      </c>
      <c r="H4416" t="s">
        <v>433</v>
      </c>
      <c r="I4416" t="s">
        <v>434</v>
      </c>
      <c r="J4416" t="s">
        <v>442</v>
      </c>
      <c r="K4416" t="s">
        <v>444</v>
      </c>
    </row>
    <row r="4417" spans="1:11">
      <c r="A4417" t="s">
        <v>503</v>
      </c>
      <c r="B4417" s="2">
        <v>2294454.1949999998</v>
      </c>
      <c r="C4417" t="s">
        <v>466</v>
      </c>
      <c r="D4417" t="s">
        <v>447</v>
      </c>
      <c r="E4417" t="s">
        <v>431</v>
      </c>
      <c r="F4417" t="s">
        <v>12</v>
      </c>
      <c r="G4417" t="s">
        <v>432</v>
      </c>
      <c r="H4417" t="s">
        <v>433</v>
      </c>
      <c r="I4417" t="s">
        <v>434</v>
      </c>
      <c r="J4417" t="s">
        <v>442</v>
      </c>
      <c r="K4417" t="s">
        <v>584</v>
      </c>
    </row>
    <row r="4418" spans="1:11">
      <c r="A4418" t="s">
        <v>503</v>
      </c>
      <c r="B4418" s="2">
        <v>0</v>
      </c>
      <c r="C4418" t="s">
        <v>485</v>
      </c>
      <c r="D4418" t="s">
        <v>439</v>
      </c>
      <c r="E4418" t="s">
        <v>431</v>
      </c>
      <c r="F4418" t="s">
        <v>439</v>
      </c>
      <c r="G4418" t="s">
        <v>432</v>
      </c>
      <c r="H4418" t="s">
        <v>433</v>
      </c>
      <c r="I4418" t="s">
        <v>434</v>
      </c>
      <c r="J4418" t="s">
        <v>435</v>
      </c>
    </row>
    <row r="4419" spans="1:11">
      <c r="A4419" t="s">
        <v>503</v>
      </c>
      <c r="B4419" s="2">
        <v>0</v>
      </c>
      <c r="C4419" t="s">
        <v>472</v>
      </c>
      <c r="D4419" t="s">
        <v>458</v>
      </c>
      <c r="E4419" t="s">
        <v>431</v>
      </c>
      <c r="F4419" t="s">
        <v>458</v>
      </c>
      <c r="G4419" t="s">
        <v>432</v>
      </c>
      <c r="H4419" t="s">
        <v>433</v>
      </c>
      <c r="I4419" t="s">
        <v>434</v>
      </c>
      <c r="J4419" t="s">
        <v>435</v>
      </c>
    </row>
    <row r="4420" spans="1:11">
      <c r="A4420" t="s">
        <v>503</v>
      </c>
      <c r="B4420" s="2">
        <v>0</v>
      </c>
      <c r="C4420" t="s">
        <v>481</v>
      </c>
      <c r="D4420" t="s">
        <v>458</v>
      </c>
      <c r="E4420" t="s">
        <v>431</v>
      </c>
      <c r="F4420" t="s">
        <v>458</v>
      </c>
      <c r="G4420" t="s">
        <v>432</v>
      </c>
      <c r="H4420" t="s">
        <v>433</v>
      </c>
      <c r="I4420" t="s">
        <v>434</v>
      </c>
      <c r="J4420" t="s">
        <v>435</v>
      </c>
    </row>
    <row r="4421" spans="1:11">
      <c r="A4421" t="s">
        <v>503</v>
      </c>
      <c r="B4421" s="2">
        <v>164.5864</v>
      </c>
      <c r="C4421" t="s">
        <v>472</v>
      </c>
      <c r="D4421" t="s">
        <v>440</v>
      </c>
      <c r="E4421" t="s">
        <v>431</v>
      </c>
      <c r="F4421" t="s">
        <v>441</v>
      </c>
      <c r="G4421" t="s">
        <v>432</v>
      </c>
      <c r="H4421" t="s">
        <v>433</v>
      </c>
      <c r="I4421" t="s">
        <v>434</v>
      </c>
      <c r="J4421" t="s">
        <v>435</v>
      </c>
    </row>
    <row r="4422" spans="1:11">
      <c r="A4422" t="s">
        <v>503</v>
      </c>
      <c r="B4422" s="2">
        <v>1023517.5159999999</v>
      </c>
      <c r="C4422" t="s">
        <v>472</v>
      </c>
      <c r="D4422" t="s">
        <v>440</v>
      </c>
      <c r="E4422" t="s">
        <v>431</v>
      </c>
      <c r="F4422" t="s">
        <v>441</v>
      </c>
      <c r="G4422" t="s">
        <v>432</v>
      </c>
      <c r="H4422" t="s">
        <v>433</v>
      </c>
      <c r="I4422" t="s">
        <v>434</v>
      </c>
      <c r="J4422" t="s">
        <v>442</v>
      </c>
      <c r="K4422" t="s">
        <v>443</v>
      </c>
    </row>
    <row r="4423" spans="1:11">
      <c r="A4423" t="s">
        <v>503</v>
      </c>
      <c r="B4423" s="2">
        <v>2151608.5956999999</v>
      </c>
      <c r="C4423" t="s">
        <v>472</v>
      </c>
      <c r="D4423" t="s">
        <v>440</v>
      </c>
      <c r="E4423" t="s">
        <v>431</v>
      </c>
      <c r="F4423" t="s">
        <v>441</v>
      </c>
      <c r="G4423" t="s">
        <v>432</v>
      </c>
      <c r="H4423" t="s">
        <v>433</v>
      </c>
      <c r="I4423" t="s">
        <v>434</v>
      </c>
      <c r="J4423" t="s">
        <v>442</v>
      </c>
      <c r="K4423" t="s">
        <v>444</v>
      </c>
    </row>
    <row r="4424" spans="1:11">
      <c r="A4424" t="s">
        <v>503</v>
      </c>
      <c r="B4424" s="2">
        <v>3586010.8670999999</v>
      </c>
      <c r="C4424" t="s">
        <v>472</v>
      </c>
      <c r="D4424" t="s">
        <v>440</v>
      </c>
      <c r="E4424" t="s">
        <v>431</v>
      </c>
      <c r="F4424" t="s">
        <v>441</v>
      </c>
      <c r="G4424" t="s">
        <v>432</v>
      </c>
      <c r="H4424" t="s">
        <v>433</v>
      </c>
      <c r="I4424" t="s">
        <v>434</v>
      </c>
      <c r="J4424" t="s">
        <v>442</v>
      </c>
      <c r="K4424" t="s">
        <v>584</v>
      </c>
    </row>
    <row r="4425" spans="1:11">
      <c r="A4425" t="s">
        <v>503</v>
      </c>
      <c r="B4425" s="2">
        <v>218.3623</v>
      </c>
      <c r="C4425" t="s">
        <v>454</v>
      </c>
      <c r="D4425" t="s">
        <v>469</v>
      </c>
      <c r="E4425" t="s">
        <v>431</v>
      </c>
      <c r="F4425" t="s">
        <v>382</v>
      </c>
      <c r="G4425" t="s">
        <v>432</v>
      </c>
      <c r="H4425" t="s">
        <v>433</v>
      </c>
      <c r="I4425" t="s">
        <v>434</v>
      </c>
      <c r="J4425" t="s">
        <v>435</v>
      </c>
    </row>
    <row r="4426" spans="1:11">
      <c r="A4426" t="s">
        <v>503</v>
      </c>
      <c r="B4426" s="2">
        <v>1424958.7918</v>
      </c>
      <c r="C4426" t="s">
        <v>454</v>
      </c>
      <c r="D4426" t="s">
        <v>469</v>
      </c>
      <c r="E4426" t="s">
        <v>431</v>
      </c>
      <c r="F4426" t="s">
        <v>382</v>
      </c>
      <c r="G4426" t="s">
        <v>432</v>
      </c>
      <c r="H4426" t="s">
        <v>433</v>
      </c>
      <c r="I4426" t="s">
        <v>434</v>
      </c>
      <c r="J4426" t="s">
        <v>442</v>
      </c>
      <c r="K4426" t="s">
        <v>443</v>
      </c>
    </row>
    <row r="4427" spans="1:11">
      <c r="A4427" t="s">
        <v>503</v>
      </c>
      <c r="B4427" s="2">
        <v>3092096.1343</v>
      </c>
      <c r="C4427" t="s">
        <v>454</v>
      </c>
      <c r="D4427" t="s">
        <v>469</v>
      </c>
      <c r="E4427" t="s">
        <v>431</v>
      </c>
      <c r="F4427" t="s">
        <v>382</v>
      </c>
      <c r="G4427" t="s">
        <v>432</v>
      </c>
      <c r="H4427" t="s">
        <v>433</v>
      </c>
      <c r="I4427" t="s">
        <v>434</v>
      </c>
      <c r="J4427" t="s">
        <v>442</v>
      </c>
      <c r="K4427" t="s">
        <v>444</v>
      </c>
    </row>
    <row r="4428" spans="1:11">
      <c r="A4428" t="s">
        <v>503</v>
      </c>
      <c r="B4428" s="2">
        <v>5153493.5571999997</v>
      </c>
      <c r="C4428" t="s">
        <v>454</v>
      </c>
      <c r="D4428" t="s">
        <v>469</v>
      </c>
      <c r="E4428" t="s">
        <v>431</v>
      </c>
      <c r="F4428" t="s">
        <v>382</v>
      </c>
      <c r="G4428" t="s">
        <v>432</v>
      </c>
      <c r="H4428" t="s">
        <v>433</v>
      </c>
      <c r="I4428" t="s">
        <v>434</v>
      </c>
      <c r="J4428" t="s">
        <v>442</v>
      </c>
      <c r="K4428" t="s">
        <v>584</v>
      </c>
    </row>
    <row r="4429" spans="1:11">
      <c r="A4429" t="s">
        <v>503</v>
      </c>
      <c r="B4429" s="2">
        <v>0</v>
      </c>
      <c r="C4429" t="s">
        <v>461</v>
      </c>
      <c r="D4429" t="s">
        <v>439</v>
      </c>
      <c r="E4429" t="s">
        <v>431</v>
      </c>
      <c r="F4429" t="s">
        <v>439</v>
      </c>
      <c r="G4429" t="s">
        <v>432</v>
      </c>
      <c r="H4429" t="s">
        <v>433</v>
      </c>
      <c r="I4429" t="s">
        <v>434</v>
      </c>
      <c r="J4429" t="s">
        <v>435</v>
      </c>
    </row>
    <row r="4430" spans="1:11">
      <c r="A4430" t="s">
        <v>503</v>
      </c>
      <c r="B4430" s="2">
        <v>113.73690000000001</v>
      </c>
      <c r="C4430" t="s">
        <v>50</v>
      </c>
      <c r="D4430" t="s">
        <v>447</v>
      </c>
      <c r="E4430" t="s">
        <v>431</v>
      </c>
      <c r="F4430" t="s">
        <v>12</v>
      </c>
      <c r="G4430" t="s">
        <v>432</v>
      </c>
      <c r="H4430" t="s">
        <v>433</v>
      </c>
      <c r="I4430" t="s">
        <v>434</v>
      </c>
      <c r="J4430" t="s">
        <v>435</v>
      </c>
    </row>
    <row r="4431" spans="1:11">
      <c r="A4431" t="s">
        <v>503</v>
      </c>
      <c r="B4431" s="2">
        <v>705521.31570000004</v>
      </c>
      <c r="C4431" t="s">
        <v>50</v>
      </c>
      <c r="D4431" t="s">
        <v>447</v>
      </c>
      <c r="E4431" t="s">
        <v>431</v>
      </c>
      <c r="F4431" t="s">
        <v>12</v>
      </c>
      <c r="G4431" t="s">
        <v>432</v>
      </c>
      <c r="H4431" t="s">
        <v>433</v>
      </c>
      <c r="I4431" t="s">
        <v>434</v>
      </c>
      <c r="J4431" t="s">
        <v>442</v>
      </c>
      <c r="K4431" t="s">
        <v>443</v>
      </c>
    </row>
    <row r="4432" spans="1:11">
      <c r="A4432" t="s">
        <v>503</v>
      </c>
      <c r="B4432" s="2">
        <v>1483861.1980000001</v>
      </c>
      <c r="C4432" t="s">
        <v>50</v>
      </c>
      <c r="D4432" t="s">
        <v>447</v>
      </c>
      <c r="E4432" t="s">
        <v>431</v>
      </c>
      <c r="F4432" t="s">
        <v>12</v>
      </c>
      <c r="G4432" t="s">
        <v>432</v>
      </c>
      <c r="H4432" t="s">
        <v>433</v>
      </c>
      <c r="I4432" t="s">
        <v>434</v>
      </c>
      <c r="J4432" t="s">
        <v>442</v>
      </c>
      <c r="K4432" t="s">
        <v>444</v>
      </c>
    </row>
    <row r="4433" spans="1:11">
      <c r="A4433" t="s">
        <v>503</v>
      </c>
      <c r="B4433" s="2">
        <v>2473101.9967</v>
      </c>
      <c r="C4433" t="s">
        <v>50</v>
      </c>
      <c r="D4433" t="s">
        <v>447</v>
      </c>
      <c r="E4433" t="s">
        <v>431</v>
      </c>
      <c r="F4433" t="s">
        <v>12</v>
      </c>
      <c r="G4433" t="s">
        <v>432</v>
      </c>
      <c r="H4433" t="s">
        <v>433</v>
      </c>
      <c r="I4433" t="s">
        <v>434</v>
      </c>
      <c r="J4433" t="s">
        <v>442</v>
      </c>
      <c r="K4433" t="s">
        <v>584</v>
      </c>
    </row>
    <row r="4434" spans="1:11">
      <c r="A4434" t="s">
        <v>503</v>
      </c>
      <c r="B4434" s="2">
        <v>137.18989999999999</v>
      </c>
      <c r="C4434" t="s">
        <v>453</v>
      </c>
      <c r="D4434" t="s">
        <v>440</v>
      </c>
      <c r="E4434" t="s">
        <v>431</v>
      </c>
      <c r="F4434" t="s">
        <v>441</v>
      </c>
      <c r="G4434" t="s">
        <v>432</v>
      </c>
      <c r="H4434" t="s">
        <v>433</v>
      </c>
      <c r="I4434" t="s">
        <v>434</v>
      </c>
      <c r="J4434" t="s">
        <v>435</v>
      </c>
    </row>
    <row r="4435" spans="1:11">
      <c r="A4435" t="s">
        <v>503</v>
      </c>
      <c r="B4435" s="2">
        <v>852932.99289999995</v>
      </c>
      <c r="C4435" t="s">
        <v>453</v>
      </c>
      <c r="D4435" t="s">
        <v>440</v>
      </c>
      <c r="E4435" t="s">
        <v>431</v>
      </c>
      <c r="F4435" t="s">
        <v>441</v>
      </c>
      <c r="G4435" t="s">
        <v>432</v>
      </c>
      <c r="H4435" t="s">
        <v>433</v>
      </c>
      <c r="I4435" t="s">
        <v>434</v>
      </c>
      <c r="J4435" t="s">
        <v>442</v>
      </c>
      <c r="K4435" t="s">
        <v>443</v>
      </c>
    </row>
    <row r="4436" spans="1:11">
      <c r="A4436" t="s">
        <v>503</v>
      </c>
      <c r="B4436" s="2">
        <v>1793005.4335</v>
      </c>
      <c r="C4436" t="s">
        <v>453</v>
      </c>
      <c r="D4436" t="s">
        <v>440</v>
      </c>
      <c r="E4436" t="s">
        <v>431</v>
      </c>
      <c r="F4436" t="s">
        <v>441</v>
      </c>
      <c r="G4436" t="s">
        <v>432</v>
      </c>
      <c r="H4436" t="s">
        <v>433</v>
      </c>
      <c r="I4436" t="s">
        <v>434</v>
      </c>
      <c r="J4436" t="s">
        <v>442</v>
      </c>
      <c r="K4436" t="s">
        <v>444</v>
      </c>
    </row>
    <row r="4437" spans="1:11">
      <c r="A4437" t="s">
        <v>503</v>
      </c>
      <c r="B4437" s="2">
        <v>2988342.3892000001</v>
      </c>
      <c r="C4437" t="s">
        <v>453</v>
      </c>
      <c r="D4437" t="s">
        <v>440</v>
      </c>
      <c r="E4437" t="s">
        <v>431</v>
      </c>
      <c r="F4437" t="s">
        <v>441</v>
      </c>
      <c r="G4437" t="s">
        <v>432</v>
      </c>
      <c r="H4437" t="s">
        <v>433</v>
      </c>
      <c r="I4437" t="s">
        <v>434</v>
      </c>
      <c r="J4437" t="s">
        <v>442</v>
      </c>
      <c r="K4437" t="s">
        <v>584</v>
      </c>
    </row>
    <row r="4438" spans="1:11">
      <c r="A4438" t="s">
        <v>503</v>
      </c>
      <c r="B4438" s="2">
        <v>0</v>
      </c>
      <c r="C4438" t="s">
        <v>436</v>
      </c>
      <c r="D4438" t="s">
        <v>486</v>
      </c>
      <c r="E4438" t="s">
        <v>431</v>
      </c>
      <c r="F4438" t="s">
        <v>487</v>
      </c>
      <c r="G4438" t="s">
        <v>432</v>
      </c>
      <c r="H4438" t="s">
        <v>433</v>
      </c>
      <c r="I4438" t="s">
        <v>434</v>
      </c>
      <c r="J4438" t="s">
        <v>435</v>
      </c>
    </row>
    <row r="4439" spans="1:11">
      <c r="A4439" t="s">
        <v>503</v>
      </c>
      <c r="B4439" s="2">
        <v>95.472499999999997</v>
      </c>
      <c r="C4439" t="s">
        <v>449</v>
      </c>
      <c r="D4439" t="s">
        <v>447</v>
      </c>
      <c r="E4439" t="s">
        <v>431</v>
      </c>
      <c r="F4439" t="s">
        <v>12</v>
      </c>
      <c r="G4439" t="s">
        <v>432</v>
      </c>
      <c r="H4439" t="s">
        <v>433</v>
      </c>
      <c r="I4439" t="s">
        <v>434</v>
      </c>
      <c r="J4439" t="s">
        <v>435</v>
      </c>
    </row>
    <row r="4440" spans="1:11">
      <c r="A4440" t="s">
        <v>503</v>
      </c>
      <c r="B4440" s="2">
        <v>591805.21860000002</v>
      </c>
      <c r="C4440" t="s">
        <v>449</v>
      </c>
      <c r="D4440" t="s">
        <v>447</v>
      </c>
      <c r="E4440" t="s">
        <v>431</v>
      </c>
      <c r="F4440" t="s">
        <v>12</v>
      </c>
      <c r="G4440" t="s">
        <v>432</v>
      </c>
      <c r="H4440" t="s">
        <v>433</v>
      </c>
      <c r="I4440" t="s">
        <v>434</v>
      </c>
      <c r="J4440" t="s">
        <v>442</v>
      </c>
      <c r="K4440" t="s">
        <v>443</v>
      </c>
    </row>
    <row r="4441" spans="1:11">
      <c r="A4441" t="s">
        <v>503</v>
      </c>
      <c r="B4441" s="2">
        <v>1246331.7450000001</v>
      </c>
      <c r="C4441" t="s">
        <v>449</v>
      </c>
      <c r="D4441" t="s">
        <v>447</v>
      </c>
      <c r="E4441" t="s">
        <v>431</v>
      </c>
      <c r="F4441" t="s">
        <v>12</v>
      </c>
      <c r="G4441" t="s">
        <v>432</v>
      </c>
      <c r="H4441" t="s">
        <v>433</v>
      </c>
      <c r="I4441" t="s">
        <v>434</v>
      </c>
      <c r="J4441" t="s">
        <v>442</v>
      </c>
      <c r="K4441" t="s">
        <v>444</v>
      </c>
    </row>
    <row r="4442" spans="1:11">
      <c r="A4442" t="s">
        <v>503</v>
      </c>
      <c r="B4442" s="2">
        <v>2077223.0341</v>
      </c>
      <c r="C4442" t="s">
        <v>449</v>
      </c>
      <c r="D4442" t="s">
        <v>447</v>
      </c>
      <c r="E4442" t="s">
        <v>431</v>
      </c>
      <c r="F4442" t="s">
        <v>12</v>
      </c>
      <c r="G4442" t="s">
        <v>432</v>
      </c>
      <c r="H4442" t="s">
        <v>433</v>
      </c>
      <c r="I4442" t="s">
        <v>434</v>
      </c>
      <c r="J4442" t="s">
        <v>442</v>
      </c>
      <c r="K4442" t="s">
        <v>584</v>
      </c>
    </row>
    <row r="4443" spans="1:11">
      <c r="A4443" t="s">
        <v>503</v>
      </c>
      <c r="B4443" s="2">
        <v>0</v>
      </c>
      <c r="C4443" t="s">
        <v>465</v>
      </c>
      <c r="D4443" t="s">
        <v>430</v>
      </c>
      <c r="E4443" t="s">
        <v>431</v>
      </c>
      <c r="F4443" t="s">
        <v>430</v>
      </c>
      <c r="G4443" t="s">
        <v>432</v>
      </c>
      <c r="H4443" t="s">
        <v>433</v>
      </c>
      <c r="I4443" t="s">
        <v>434</v>
      </c>
      <c r="J4443" t="s">
        <v>435</v>
      </c>
    </row>
    <row r="4444" spans="1:11">
      <c r="A4444" t="s">
        <v>503</v>
      </c>
      <c r="B4444" s="2">
        <v>163.54859999999999</v>
      </c>
      <c r="C4444" t="s">
        <v>471</v>
      </c>
      <c r="D4444" t="s">
        <v>440</v>
      </c>
      <c r="E4444" t="s">
        <v>431</v>
      </c>
      <c r="F4444" t="s">
        <v>441</v>
      </c>
      <c r="G4444" t="s">
        <v>432</v>
      </c>
      <c r="H4444" t="s">
        <v>433</v>
      </c>
      <c r="I4444" t="s">
        <v>434</v>
      </c>
      <c r="J4444" t="s">
        <v>435</v>
      </c>
    </row>
    <row r="4445" spans="1:11">
      <c r="A4445" t="s">
        <v>503</v>
      </c>
      <c r="B4445" s="2">
        <v>1016969.3451</v>
      </c>
      <c r="C4445" t="s">
        <v>471</v>
      </c>
      <c r="D4445" t="s">
        <v>440</v>
      </c>
      <c r="E4445" t="s">
        <v>431</v>
      </c>
      <c r="F4445" t="s">
        <v>441</v>
      </c>
      <c r="G4445" t="s">
        <v>432</v>
      </c>
      <c r="H4445" t="s">
        <v>433</v>
      </c>
      <c r="I4445" t="s">
        <v>434</v>
      </c>
      <c r="J4445" t="s">
        <v>442</v>
      </c>
      <c r="K4445" t="s">
        <v>443</v>
      </c>
    </row>
    <row r="4446" spans="1:11">
      <c r="A4446" t="s">
        <v>503</v>
      </c>
      <c r="B4446" s="2">
        <v>2139415.0920000002</v>
      </c>
      <c r="C4446" t="s">
        <v>471</v>
      </c>
      <c r="D4446" t="s">
        <v>440</v>
      </c>
      <c r="E4446" t="s">
        <v>431</v>
      </c>
      <c r="F4446" t="s">
        <v>441</v>
      </c>
      <c r="G4446" t="s">
        <v>432</v>
      </c>
      <c r="H4446" t="s">
        <v>433</v>
      </c>
      <c r="I4446" t="s">
        <v>434</v>
      </c>
      <c r="J4446" t="s">
        <v>442</v>
      </c>
      <c r="K4446" t="s">
        <v>444</v>
      </c>
    </row>
    <row r="4447" spans="1:11">
      <c r="A4447" t="s">
        <v>503</v>
      </c>
      <c r="B4447" s="2">
        <v>3563533.3103999998</v>
      </c>
      <c r="C4447" t="s">
        <v>471</v>
      </c>
      <c r="D4447" t="s">
        <v>440</v>
      </c>
      <c r="E4447" t="s">
        <v>431</v>
      </c>
      <c r="F4447" t="s">
        <v>441</v>
      </c>
      <c r="G4447" t="s">
        <v>432</v>
      </c>
      <c r="H4447" t="s">
        <v>433</v>
      </c>
      <c r="I4447" t="s">
        <v>434</v>
      </c>
      <c r="J4447" t="s">
        <v>442</v>
      </c>
      <c r="K4447" t="s">
        <v>584</v>
      </c>
    </row>
    <row r="4448" spans="1:11">
      <c r="A4448" t="s">
        <v>503</v>
      </c>
      <c r="B4448" s="2">
        <v>114.56699999999999</v>
      </c>
      <c r="C4448" t="s">
        <v>472</v>
      </c>
      <c r="D4448" t="s">
        <v>447</v>
      </c>
      <c r="E4448" t="s">
        <v>431</v>
      </c>
      <c r="F4448" t="s">
        <v>12</v>
      </c>
      <c r="G4448" t="s">
        <v>432</v>
      </c>
      <c r="H4448" t="s">
        <v>433</v>
      </c>
      <c r="I4448" t="s">
        <v>434</v>
      </c>
      <c r="J4448" t="s">
        <v>435</v>
      </c>
    </row>
    <row r="4449" spans="1:11">
      <c r="A4449" t="s">
        <v>503</v>
      </c>
      <c r="B4449" s="2">
        <v>709983.61919999996</v>
      </c>
      <c r="C4449" t="s">
        <v>472</v>
      </c>
      <c r="D4449" t="s">
        <v>447</v>
      </c>
      <c r="E4449" t="s">
        <v>431</v>
      </c>
      <c r="F4449" t="s">
        <v>12</v>
      </c>
      <c r="G4449" t="s">
        <v>432</v>
      </c>
      <c r="H4449" t="s">
        <v>433</v>
      </c>
      <c r="I4449" t="s">
        <v>434</v>
      </c>
      <c r="J4449" t="s">
        <v>442</v>
      </c>
      <c r="K4449" t="s">
        <v>443</v>
      </c>
    </row>
    <row r="4450" spans="1:11">
      <c r="A4450" t="s">
        <v>503</v>
      </c>
      <c r="B4450" s="2">
        <v>1494498.0843</v>
      </c>
      <c r="C4450" t="s">
        <v>472</v>
      </c>
      <c r="D4450" t="s">
        <v>447</v>
      </c>
      <c r="E4450" t="s">
        <v>431</v>
      </c>
      <c r="F4450" t="s">
        <v>12</v>
      </c>
      <c r="G4450" t="s">
        <v>432</v>
      </c>
      <c r="H4450" t="s">
        <v>433</v>
      </c>
      <c r="I4450" t="s">
        <v>434</v>
      </c>
      <c r="J4450" t="s">
        <v>442</v>
      </c>
      <c r="K4450" t="s">
        <v>444</v>
      </c>
    </row>
    <row r="4451" spans="1:11">
      <c r="A4451" t="s">
        <v>503</v>
      </c>
      <c r="B4451" s="2">
        <v>2490826.6812999998</v>
      </c>
      <c r="C4451" t="s">
        <v>472</v>
      </c>
      <c r="D4451" t="s">
        <v>447</v>
      </c>
      <c r="E4451" t="s">
        <v>431</v>
      </c>
      <c r="F4451" t="s">
        <v>12</v>
      </c>
      <c r="G4451" t="s">
        <v>432</v>
      </c>
      <c r="H4451" t="s">
        <v>433</v>
      </c>
      <c r="I4451" t="s">
        <v>434</v>
      </c>
      <c r="J4451" t="s">
        <v>442</v>
      </c>
      <c r="K4451" t="s">
        <v>584</v>
      </c>
    </row>
    <row r="4452" spans="1:11">
      <c r="A4452" t="s">
        <v>503</v>
      </c>
      <c r="B4452" s="2">
        <v>110.7274</v>
      </c>
      <c r="C4452" t="s">
        <v>454</v>
      </c>
      <c r="D4452" t="s">
        <v>447</v>
      </c>
      <c r="E4452" t="s">
        <v>431</v>
      </c>
      <c r="F4452" t="s">
        <v>12</v>
      </c>
      <c r="G4452" t="s">
        <v>432</v>
      </c>
      <c r="H4452" t="s">
        <v>433</v>
      </c>
      <c r="I4452" t="s">
        <v>434</v>
      </c>
      <c r="J4452" t="s">
        <v>435</v>
      </c>
    </row>
    <row r="4453" spans="1:11">
      <c r="A4453" t="s">
        <v>503</v>
      </c>
      <c r="B4453" s="2">
        <v>688979.66040000005</v>
      </c>
      <c r="C4453" t="s">
        <v>454</v>
      </c>
      <c r="D4453" t="s">
        <v>447</v>
      </c>
      <c r="E4453" t="s">
        <v>431</v>
      </c>
      <c r="F4453" t="s">
        <v>12</v>
      </c>
      <c r="G4453" t="s">
        <v>432</v>
      </c>
      <c r="H4453" t="s">
        <v>433</v>
      </c>
      <c r="I4453" t="s">
        <v>434</v>
      </c>
      <c r="J4453" t="s">
        <v>442</v>
      </c>
      <c r="K4453" t="s">
        <v>443</v>
      </c>
    </row>
    <row r="4454" spans="1:11">
      <c r="A4454" t="s">
        <v>503</v>
      </c>
      <c r="B4454" s="2">
        <v>1448961.8337000001</v>
      </c>
      <c r="C4454" t="s">
        <v>454</v>
      </c>
      <c r="D4454" t="s">
        <v>447</v>
      </c>
      <c r="E4454" t="s">
        <v>431</v>
      </c>
      <c r="F4454" t="s">
        <v>12</v>
      </c>
      <c r="G4454" t="s">
        <v>432</v>
      </c>
      <c r="H4454" t="s">
        <v>433</v>
      </c>
      <c r="I4454" t="s">
        <v>434</v>
      </c>
      <c r="J4454" t="s">
        <v>442</v>
      </c>
      <c r="K4454" t="s">
        <v>444</v>
      </c>
    </row>
    <row r="4455" spans="1:11">
      <c r="A4455" t="s">
        <v>503</v>
      </c>
      <c r="B4455" s="2">
        <v>2414936.3895</v>
      </c>
      <c r="C4455" t="s">
        <v>454</v>
      </c>
      <c r="D4455" t="s">
        <v>447</v>
      </c>
      <c r="E4455" t="s">
        <v>431</v>
      </c>
      <c r="F4455" t="s">
        <v>12</v>
      </c>
      <c r="G4455" t="s">
        <v>432</v>
      </c>
      <c r="H4455" t="s">
        <v>433</v>
      </c>
      <c r="I4455" t="s">
        <v>434</v>
      </c>
      <c r="J4455" t="s">
        <v>442</v>
      </c>
      <c r="K4455" t="s">
        <v>584</v>
      </c>
    </row>
    <row r="4456" spans="1:11">
      <c r="A4456" t="s">
        <v>503</v>
      </c>
      <c r="B4456" s="2">
        <v>112.7157</v>
      </c>
      <c r="C4456" t="s">
        <v>475</v>
      </c>
      <c r="D4456" t="s">
        <v>451</v>
      </c>
      <c r="E4456" t="s">
        <v>431</v>
      </c>
      <c r="F4456" t="s">
        <v>381</v>
      </c>
      <c r="G4456" t="s">
        <v>432</v>
      </c>
      <c r="H4456" t="s">
        <v>433</v>
      </c>
      <c r="I4456" t="s">
        <v>434</v>
      </c>
      <c r="J4456" t="s">
        <v>435</v>
      </c>
    </row>
    <row r="4457" spans="1:11">
      <c r="A4457" t="s">
        <v>503</v>
      </c>
      <c r="B4457" s="2">
        <v>699211.82609999995</v>
      </c>
      <c r="C4457" t="s">
        <v>475</v>
      </c>
      <c r="D4457" t="s">
        <v>451</v>
      </c>
      <c r="E4457" t="s">
        <v>431</v>
      </c>
      <c r="F4457" t="s">
        <v>381</v>
      </c>
      <c r="G4457" t="s">
        <v>432</v>
      </c>
      <c r="H4457" t="s">
        <v>433</v>
      </c>
      <c r="I4457" t="s">
        <v>434</v>
      </c>
      <c r="J4457" t="s">
        <v>442</v>
      </c>
      <c r="K4457" t="s">
        <v>443</v>
      </c>
    </row>
    <row r="4458" spans="1:11">
      <c r="A4458" t="s">
        <v>503</v>
      </c>
      <c r="B4458" s="2">
        <v>1470453.5326</v>
      </c>
      <c r="C4458" t="s">
        <v>475</v>
      </c>
      <c r="D4458" t="s">
        <v>451</v>
      </c>
      <c r="E4458" t="s">
        <v>431</v>
      </c>
      <c r="F4458" t="s">
        <v>381</v>
      </c>
      <c r="G4458" t="s">
        <v>432</v>
      </c>
      <c r="H4458" t="s">
        <v>433</v>
      </c>
      <c r="I4458" t="s">
        <v>434</v>
      </c>
      <c r="J4458" t="s">
        <v>442</v>
      </c>
      <c r="K4458" t="s">
        <v>444</v>
      </c>
    </row>
    <row r="4459" spans="1:11">
      <c r="A4459" t="s">
        <v>503</v>
      </c>
      <c r="B4459" s="2">
        <v>95.600200000000001</v>
      </c>
      <c r="C4459" t="s">
        <v>484</v>
      </c>
      <c r="D4459" t="s">
        <v>451</v>
      </c>
      <c r="E4459" t="s">
        <v>431</v>
      </c>
      <c r="F4459" t="s">
        <v>381</v>
      </c>
      <c r="G4459" t="s">
        <v>432</v>
      </c>
      <c r="H4459" t="s">
        <v>433</v>
      </c>
      <c r="I4459" t="s">
        <v>434</v>
      </c>
      <c r="J4459" t="s">
        <v>435</v>
      </c>
    </row>
    <row r="4460" spans="1:11">
      <c r="A4460" t="s">
        <v>503</v>
      </c>
      <c r="B4460" s="2">
        <v>593029.75769999996</v>
      </c>
      <c r="C4460" t="s">
        <v>484</v>
      </c>
      <c r="D4460" t="s">
        <v>451</v>
      </c>
      <c r="E4460" t="s">
        <v>431</v>
      </c>
      <c r="F4460" t="s">
        <v>381</v>
      </c>
      <c r="G4460" t="s">
        <v>432</v>
      </c>
      <c r="H4460" t="s">
        <v>433</v>
      </c>
      <c r="I4460" t="s">
        <v>434</v>
      </c>
      <c r="J4460" t="s">
        <v>442</v>
      </c>
      <c r="K4460" t="s">
        <v>443</v>
      </c>
    </row>
    <row r="4461" spans="1:11">
      <c r="A4461" t="s">
        <v>503</v>
      </c>
      <c r="B4461" s="2">
        <v>1247172.3184</v>
      </c>
      <c r="C4461" t="s">
        <v>484</v>
      </c>
      <c r="D4461" t="s">
        <v>451</v>
      </c>
      <c r="E4461" t="s">
        <v>431</v>
      </c>
      <c r="F4461" t="s">
        <v>381</v>
      </c>
      <c r="G4461" t="s">
        <v>432</v>
      </c>
      <c r="H4461" t="s">
        <v>433</v>
      </c>
      <c r="I4461" t="s">
        <v>434</v>
      </c>
      <c r="J4461" t="s">
        <v>442</v>
      </c>
      <c r="K4461" t="s">
        <v>444</v>
      </c>
    </row>
    <row r="4462" spans="1:11">
      <c r="A4462" t="s">
        <v>503</v>
      </c>
      <c r="B4462" s="2">
        <v>0</v>
      </c>
      <c r="C4462" t="s">
        <v>462</v>
      </c>
      <c r="D4462" t="s">
        <v>439</v>
      </c>
      <c r="E4462" t="s">
        <v>431</v>
      </c>
      <c r="F4462" t="s">
        <v>439</v>
      </c>
      <c r="G4462" t="s">
        <v>432</v>
      </c>
      <c r="H4462" t="s">
        <v>433</v>
      </c>
      <c r="I4462" t="s">
        <v>434</v>
      </c>
      <c r="J4462" t="s">
        <v>435</v>
      </c>
    </row>
    <row r="4463" spans="1:11">
      <c r="A4463" t="s">
        <v>503</v>
      </c>
      <c r="B4463" s="2">
        <v>0</v>
      </c>
      <c r="C4463" t="s">
        <v>472</v>
      </c>
      <c r="D4463" t="s">
        <v>470</v>
      </c>
      <c r="E4463" t="s">
        <v>431</v>
      </c>
      <c r="F4463" t="s">
        <v>470</v>
      </c>
      <c r="G4463" t="s">
        <v>432</v>
      </c>
      <c r="H4463" t="s">
        <v>433</v>
      </c>
      <c r="I4463" t="s">
        <v>434</v>
      </c>
      <c r="J4463" t="s">
        <v>435</v>
      </c>
    </row>
    <row r="4464" spans="1:11">
      <c r="A4464" t="s">
        <v>503</v>
      </c>
      <c r="B4464" s="2">
        <v>155.03909999999999</v>
      </c>
      <c r="C4464" t="s">
        <v>465</v>
      </c>
      <c r="D4464" t="s">
        <v>440</v>
      </c>
      <c r="E4464" t="s">
        <v>431</v>
      </c>
      <c r="F4464" t="s">
        <v>441</v>
      </c>
      <c r="G4464" t="s">
        <v>432</v>
      </c>
      <c r="H4464" t="s">
        <v>433</v>
      </c>
      <c r="I4464" t="s">
        <v>434</v>
      </c>
      <c r="J4464" t="s">
        <v>435</v>
      </c>
    </row>
    <row r="4465" spans="1:11">
      <c r="A4465" t="s">
        <v>503</v>
      </c>
      <c r="B4465" s="2">
        <v>963816.04619999998</v>
      </c>
      <c r="C4465" t="s">
        <v>465</v>
      </c>
      <c r="D4465" t="s">
        <v>440</v>
      </c>
      <c r="E4465" t="s">
        <v>431</v>
      </c>
      <c r="F4465" t="s">
        <v>441</v>
      </c>
      <c r="G4465" t="s">
        <v>432</v>
      </c>
      <c r="H4465" t="s">
        <v>433</v>
      </c>
      <c r="I4465" t="s">
        <v>434</v>
      </c>
      <c r="J4465" t="s">
        <v>442</v>
      </c>
      <c r="K4465" t="s">
        <v>443</v>
      </c>
    </row>
    <row r="4466" spans="1:11">
      <c r="A4466" t="s">
        <v>503</v>
      </c>
      <c r="B4466" s="2">
        <v>2027608.4457</v>
      </c>
      <c r="C4466" t="s">
        <v>465</v>
      </c>
      <c r="D4466" t="s">
        <v>440</v>
      </c>
      <c r="E4466" t="s">
        <v>431</v>
      </c>
      <c r="F4466" t="s">
        <v>441</v>
      </c>
      <c r="G4466" t="s">
        <v>432</v>
      </c>
      <c r="H4466" t="s">
        <v>433</v>
      </c>
      <c r="I4466" t="s">
        <v>434</v>
      </c>
      <c r="J4466" t="s">
        <v>442</v>
      </c>
      <c r="K4466" t="s">
        <v>444</v>
      </c>
    </row>
    <row r="4467" spans="1:11">
      <c r="A4467" t="s">
        <v>503</v>
      </c>
      <c r="B4467" s="2">
        <v>3379343.9503000001</v>
      </c>
      <c r="C4467" t="s">
        <v>465</v>
      </c>
      <c r="D4467" t="s">
        <v>440</v>
      </c>
      <c r="E4467" t="s">
        <v>431</v>
      </c>
      <c r="F4467" t="s">
        <v>441</v>
      </c>
      <c r="G4467" t="s">
        <v>432</v>
      </c>
      <c r="H4467" t="s">
        <v>433</v>
      </c>
      <c r="I4467" t="s">
        <v>434</v>
      </c>
      <c r="J4467" t="s">
        <v>442</v>
      </c>
      <c r="K4467" t="s">
        <v>584</v>
      </c>
    </row>
    <row r="4468" spans="1:11">
      <c r="A4468" t="s">
        <v>503</v>
      </c>
      <c r="B4468" s="2">
        <v>103.982</v>
      </c>
      <c r="C4468" t="s">
        <v>488</v>
      </c>
      <c r="D4468" t="s">
        <v>451</v>
      </c>
      <c r="E4468" t="s">
        <v>431</v>
      </c>
      <c r="F4468" t="s">
        <v>381</v>
      </c>
      <c r="G4468" t="s">
        <v>432</v>
      </c>
      <c r="H4468" t="s">
        <v>433</v>
      </c>
      <c r="I4468" t="s">
        <v>434</v>
      </c>
      <c r="J4468" t="s">
        <v>435</v>
      </c>
    </row>
    <row r="4469" spans="1:11">
      <c r="A4469" t="s">
        <v>503</v>
      </c>
      <c r="B4469" s="2">
        <v>645435.88020000001</v>
      </c>
      <c r="C4469" t="s">
        <v>488</v>
      </c>
      <c r="D4469" t="s">
        <v>451</v>
      </c>
      <c r="E4469" t="s">
        <v>431</v>
      </c>
      <c r="F4469" t="s">
        <v>381</v>
      </c>
      <c r="G4469" t="s">
        <v>432</v>
      </c>
      <c r="H4469" t="s">
        <v>433</v>
      </c>
      <c r="I4469" t="s">
        <v>434</v>
      </c>
      <c r="J4469" t="s">
        <v>442</v>
      </c>
      <c r="K4469" t="s">
        <v>443</v>
      </c>
    </row>
    <row r="4470" spans="1:11">
      <c r="A4470" t="s">
        <v>503</v>
      </c>
      <c r="B4470" s="2">
        <v>1358138.3913</v>
      </c>
      <c r="C4470" t="s">
        <v>488</v>
      </c>
      <c r="D4470" t="s">
        <v>451</v>
      </c>
      <c r="E4470" t="s">
        <v>431</v>
      </c>
      <c r="F4470" t="s">
        <v>381</v>
      </c>
      <c r="G4470" t="s">
        <v>432</v>
      </c>
      <c r="H4470" t="s">
        <v>433</v>
      </c>
      <c r="I4470" t="s">
        <v>434</v>
      </c>
      <c r="J4470" t="s">
        <v>442</v>
      </c>
      <c r="K4470" t="s">
        <v>444</v>
      </c>
    </row>
    <row r="4471" spans="1:11">
      <c r="A4471" t="s">
        <v>503</v>
      </c>
      <c r="B4471" s="2">
        <v>0</v>
      </c>
      <c r="C4471" t="s">
        <v>449</v>
      </c>
      <c r="D4471" t="s">
        <v>458</v>
      </c>
      <c r="E4471" t="s">
        <v>431</v>
      </c>
      <c r="F4471" t="s">
        <v>458</v>
      </c>
      <c r="G4471" t="s">
        <v>432</v>
      </c>
      <c r="H4471" t="s">
        <v>433</v>
      </c>
      <c r="I4471" t="s">
        <v>434</v>
      </c>
      <c r="J4471" t="s">
        <v>435</v>
      </c>
    </row>
    <row r="4472" spans="1:11">
      <c r="A4472" t="s">
        <v>503</v>
      </c>
      <c r="B4472" s="2">
        <v>137.18989999999999</v>
      </c>
      <c r="C4472" t="s">
        <v>464</v>
      </c>
      <c r="D4472" t="s">
        <v>440</v>
      </c>
      <c r="E4472" t="s">
        <v>431</v>
      </c>
      <c r="F4472" t="s">
        <v>441</v>
      </c>
      <c r="G4472" t="s">
        <v>432</v>
      </c>
      <c r="H4472" t="s">
        <v>433</v>
      </c>
      <c r="I4472" t="s">
        <v>434</v>
      </c>
      <c r="J4472" t="s">
        <v>435</v>
      </c>
    </row>
    <row r="4473" spans="1:11">
      <c r="A4473" t="s">
        <v>503</v>
      </c>
      <c r="B4473" s="2">
        <v>852932.99289999995</v>
      </c>
      <c r="C4473" t="s">
        <v>464</v>
      </c>
      <c r="D4473" t="s">
        <v>440</v>
      </c>
      <c r="E4473" t="s">
        <v>431</v>
      </c>
      <c r="F4473" t="s">
        <v>441</v>
      </c>
      <c r="G4473" t="s">
        <v>432</v>
      </c>
      <c r="H4473" t="s">
        <v>433</v>
      </c>
      <c r="I4473" t="s">
        <v>434</v>
      </c>
      <c r="J4473" t="s">
        <v>442</v>
      </c>
      <c r="K4473" t="s">
        <v>443</v>
      </c>
    </row>
    <row r="4474" spans="1:11">
      <c r="A4474" t="s">
        <v>503</v>
      </c>
      <c r="B4474" s="2">
        <v>1793005.4335</v>
      </c>
      <c r="C4474" t="s">
        <v>464</v>
      </c>
      <c r="D4474" t="s">
        <v>440</v>
      </c>
      <c r="E4474" t="s">
        <v>431</v>
      </c>
      <c r="F4474" t="s">
        <v>441</v>
      </c>
      <c r="G4474" t="s">
        <v>432</v>
      </c>
      <c r="H4474" t="s">
        <v>433</v>
      </c>
      <c r="I4474" t="s">
        <v>434</v>
      </c>
      <c r="J4474" t="s">
        <v>442</v>
      </c>
      <c r="K4474" t="s">
        <v>444</v>
      </c>
    </row>
    <row r="4475" spans="1:11">
      <c r="A4475" t="s">
        <v>503</v>
      </c>
      <c r="B4475" s="2">
        <v>2988342.3892000001</v>
      </c>
      <c r="C4475" t="s">
        <v>464</v>
      </c>
      <c r="D4475" t="s">
        <v>440</v>
      </c>
      <c r="E4475" t="s">
        <v>431</v>
      </c>
      <c r="F4475" t="s">
        <v>441</v>
      </c>
      <c r="G4475" t="s">
        <v>432</v>
      </c>
      <c r="H4475" t="s">
        <v>433</v>
      </c>
      <c r="I4475" t="s">
        <v>434</v>
      </c>
      <c r="J4475" t="s">
        <v>442</v>
      </c>
      <c r="K4475" t="s">
        <v>584</v>
      </c>
    </row>
    <row r="4476" spans="1:11">
      <c r="A4476" t="s">
        <v>503</v>
      </c>
      <c r="B4476" s="2">
        <v>0</v>
      </c>
      <c r="C4476" t="s">
        <v>481</v>
      </c>
      <c r="D4476" t="s">
        <v>439</v>
      </c>
      <c r="E4476" t="s">
        <v>431</v>
      </c>
      <c r="F4476" t="s">
        <v>439</v>
      </c>
      <c r="G4476" t="s">
        <v>432</v>
      </c>
      <c r="H4476" t="s">
        <v>433</v>
      </c>
      <c r="I4476" t="s">
        <v>434</v>
      </c>
      <c r="J4476" t="s">
        <v>435</v>
      </c>
    </row>
    <row r="4477" spans="1:11">
      <c r="A4477" t="s">
        <v>503</v>
      </c>
      <c r="B4477" s="2">
        <v>0</v>
      </c>
      <c r="C4477" t="s">
        <v>488</v>
      </c>
      <c r="D4477" t="s">
        <v>439</v>
      </c>
      <c r="E4477" t="s">
        <v>431</v>
      </c>
      <c r="F4477" t="s">
        <v>439</v>
      </c>
      <c r="G4477" t="s">
        <v>432</v>
      </c>
      <c r="H4477" t="s">
        <v>433</v>
      </c>
      <c r="I4477" t="s">
        <v>434</v>
      </c>
      <c r="J4477" t="s">
        <v>435</v>
      </c>
    </row>
    <row r="4478" spans="1:11">
      <c r="A4478" t="s">
        <v>503</v>
      </c>
      <c r="B4478" s="2">
        <v>0</v>
      </c>
      <c r="C4478" t="s">
        <v>456</v>
      </c>
      <c r="D4478" t="s">
        <v>439</v>
      </c>
      <c r="E4478" t="s">
        <v>431</v>
      </c>
      <c r="F4478" t="s">
        <v>439</v>
      </c>
      <c r="G4478" t="s">
        <v>432</v>
      </c>
      <c r="H4478" t="s">
        <v>433</v>
      </c>
      <c r="I4478" t="s">
        <v>434</v>
      </c>
      <c r="J4478" t="s">
        <v>435</v>
      </c>
    </row>
    <row r="4479" spans="1:11">
      <c r="A4479" t="s">
        <v>503</v>
      </c>
      <c r="B4479" s="2">
        <v>0</v>
      </c>
      <c r="C4479" t="s">
        <v>480</v>
      </c>
      <c r="D4479" t="s">
        <v>439</v>
      </c>
      <c r="E4479" t="s">
        <v>431</v>
      </c>
      <c r="F4479" t="s">
        <v>439</v>
      </c>
      <c r="G4479" t="s">
        <v>432</v>
      </c>
      <c r="H4479" t="s">
        <v>433</v>
      </c>
      <c r="I4479" t="s">
        <v>434</v>
      </c>
      <c r="J4479" t="s">
        <v>435</v>
      </c>
    </row>
    <row r="4480" spans="1:11">
      <c r="A4480" t="s">
        <v>503</v>
      </c>
      <c r="B4480" s="2">
        <v>159.1901</v>
      </c>
      <c r="C4480" t="s">
        <v>454</v>
      </c>
      <c r="D4480" t="s">
        <v>440</v>
      </c>
      <c r="E4480" t="s">
        <v>431</v>
      </c>
      <c r="F4480" t="s">
        <v>441</v>
      </c>
      <c r="G4480" t="s">
        <v>432</v>
      </c>
      <c r="H4480" t="s">
        <v>433</v>
      </c>
      <c r="I4480" t="s">
        <v>434</v>
      </c>
      <c r="J4480" t="s">
        <v>435</v>
      </c>
    </row>
    <row r="4481" spans="1:11">
      <c r="A4481" t="s">
        <v>503</v>
      </c>
      <c r="B4481" s="2">
        <v>989707.78390000004</v>
      </c>
      <c r="C4481" t="s">
        <v>454</v>
      </c>
      <c r="D4481" t="s">
        <v>440</v>
      </c>
      <c r="E4481" t="s">
        <v>431</v>
      </c>
      <c r="F4481" t="s">
        <v>441</v>
      </c>
      <c r="G4481" t="s">
        <v>432</v>
      </c>
      <c r="H4481" t="s">
        <v>433</v>
      </c>
      <c r="I4481" t="s">
        <v>434</v>
      </c>
      <c r="J4481" t="s">
        <v>442</v>
      </c>
      <c r="K4481" t="s">
        <v>443</v>
      </c>
    </row>
    <row r="4482" spans="1:11">
      <c r="A4482" t="s">
        <v>503</v>
      </c>
      <c r="B4482" s="2">
        <v>2080844.7642000001</v>
      </c>
      <c r="C4482" t="s">
        <v>454</v>
      </c>
      <c r="D4482" t="s">
        <v>440</v>
      </c>
      <c r="E4482" t="s">
        <v>431</v>
      </c>
      <c r="F4482" t="s">
        <v>441</v>
      </c>
      <c r="G4482" t="s">
        <v>432</v>
      </c>
      <c r="H4482" t="s">
        <v>433</v>
      </c>
      <c r="I4482" t="s">
        <v>434</v>
      </c>
      <c r="J4482" t="s">
        <v>442</v>
      </c>
      <c r="K4482" t="s">
        <v>444</v>
      </c>
    </row>
    <row r="4483" spans="1:11">
      <c r="A4483" t="s">
        <v>503</v>
      </c>
      <c r="B4483" s="2">
        <v>3468081.5252999999</v>
      </c>
      <c r="C4483" t="s">
        <v>454</v>
      </c>
      <c r="D4483" t="s">
        <v>440</v>
      </c>
      <c r="E4483" t="s">
        <v>431</v>
      </c>
      <c r="F4483" t="s">
        <v>441</v>
      </c>
      <c r="G4483" t="s">
        <v>432</v>
      </c>
      <c r="H4483" t="s">
        <v>433</v>
      </c>
      <c r="I4483" t="s">
        <v>434</v>
      </c>
      <c r="J4483" t="s">
        <v>442</v>
      </c>
      <c r="K4483" t="s">
        <v>584</v>
      </c>
    </row>
    <row r="4484" spans="1:11">
      <c r="A4484" t="s">
        <v>503</v>
      </c>
      <c r="B4484" s="2">
        <v>103.982</v>
      </c>
      <c r="C4484" t="s">
        <v>445</v>
      </c>
      <c r="D4484" t="s">
        <v>451</v>
      </c>
      <c r="E4484" t="s">
        <v>431</v>
      </c>
      <c r="F4484" t="s">
        <v>381</v>
      </c>
      <c r="G4484" t="s">
        <v>432</v>
      </c>
      <c r="H4484" t="s">
        <v>433</v>
      </c>
      <c r="I4484" t="s">
        <v>434</v>
      </c>
      <c r="J4484" t="s">
        <v>435</v>
      </c>
    </row>
    <row r="4485" spans="1:11">
      <c r="A4485" t="s">
        <v>503</v>
      </c>
      <c r="B4485" s="2">
        <v>645435.88020000001</v>
      </c>
      <c r="C4485" t="s">
        <v>445</v>
      </c>
      <c r="D4485" t="s">
        <v>451</v>
      </c>
      <c r="E4485" t="s">
        <v>431</v>
      </c>
      <c r="F4485" t="s">
        <v>381</v>
      </c>
      <c r="G4485" t="s">
        <v>432</v>
      </c>
      <c r="H4485" t="s">
        <v>433</v>
      </c>
      <c r="I4485" t="s">
        <v>434</v>
      </c>
      <c r="J4485" t="s">
        <v>442</v>
      </c>
      <c r="K4485" t="s">
        <v>443</v>
      </c>
    </row>
    <row r="4486" spans="1:11">
      <c r="A4486" t="s">
        <v>503</v>
      </c>
      <c r="B4486" s="2">
        <v>1358138.3913</v>
      </c>
      <c r="C4486" t="s">
        <v>445</v>
      </c>
      <c r="D4486" t="s">
        <v>451</v>
      </c>
      <c r="E4486" t="s">
        <v>431</v>
      </c>
      <c r="F4486" t="s">
        <v>381</v>
      </c>
      <c r="G4486" t="s">
        <v>432</v>
      </c>
      <c r="H4486" t="s">
        <v>433</v>
      </c>
      <c r="I4486" t="s">
        <v>434</v>
      </c>
      <c r="J4486" t="s">
        <v>442</v>
      </c>
      <c r="K4486" t="s">
        <v>444</v>
      </c>
    </row>
    <row r="4487" spans="1:11">
      <c r="A4487" t="s">
        <v>503</v>
      </c>
      <c r="B4487" s="2">
        <v>0</v>
      </c>
      <c r="C4487" t="s">
        <v>453</v>
      </c>
      <c r="D4487" t="s">
        <v>458</v>
      </c>
      <c r="E4487" t="s">
        <v>431</v>
      </c>
      <c r="F4487" t="s">
        <v>458</v>
      </c>
      <c r="G4487" t="s">
        <v>432</v>
      </c>
      <c r="H4487" t="s">
        <v>433</v>
      </c>
      <c r="I4487" t="s">
        <v>434</v>
      </c>
      <c r="J4487" t="s">
        <v>435</v>
      </c>
    </row>
    <row r="4488" spans="1:11">
      <c r="A4488" t="s">
        <v>503</v>
      </c>
      <c r="B4488" s="2">
        <v>0</v>
      </c>
      <c r="C4488" t="s">
        <v>471</v>
      </c>
      <c r="D4488" t="s">
        <v>458</v>
      </c>
      <c r="E4488" t="s">
        <v>431</v>
      </c>
      <c r="F4488" t="s">
        <v>458</v>
      </c>
      <c r="G4488" t="s">
        <v>432</v>
      </c>
      <c r="H4488" t="s">
        <v>433</v>
      </c>
      <c r="I4488" t="s">
        <v>434</v>
      </c>
      <c r="J4488" t="s">
        <v>435</v>
      </c>
    </row>
    <row r="4489" spans="1:11">
      <c r="A4489" t="s">
        <v>503</v>
      </c>
      <c r="B4489" s="2">
        <v>0</v>
      </c>
      <c r="C4489" t="s">
        <v>455</v>
      </c>
      <c r="D4489" t="s">
        <v>439</v>
      </c>
      <c r="E4489" t="s">
        <v>431</v>
      </c>
      <c r="F4489" t="s">
        <v>439</v>
      </c>
      <c r="G4489" t="s">
        <v>432</v>
      </c>
      <c r="H4489" t="s">
        <v>433</v>
      </c>
      <c r="I4489" t="s">
        <v>434</v>
      </c>
      <c r="J4489" t="s">
        <v>435</v>
      </c>
    </row>
    <row r="4490" spans="1:11">
      <c r="A4490" t="s">
        <v>503</v>
      </c>
      <c r="B4490" s="2">
        <v>0</v>
      </c>
      <c r="C4490" t="s">
        <v>455</v>
      </c>
      <c r="D4490" t="s">
        <v>430</v>
      </c>
      <c r="E4490" t="s">
        <v>431</v>
      </c>
      <c r="F4490" t="s">
        <v>430</v>
      </c>
      <c r="G4490" t="s">
        <v>432</v>
      </c>
      <c r="H4490" t="s">
        <v>433</v>
      </c>
      <c r="I4490" t="s">
        <v>434</v>
      </c>
      <c r="J4490" t="s">
        <v>435</v>
      </c>
    </row>
    <row r="4491" spans="1:11">
      <c r="A4491" t="s">
        <v>503</v>
      </c>
      <c r="B4491" s="2">
        <v>95.680099999999996</v>
      </c>
      <c r="C4491" t="s">
        <v>429</v>
      </c>
      <c r="D4491" t="s">
        <v>451</v>
      </c>
      <c r="E4491" t="s">
        <v>431</v>
      </c>
      <c r="F4491" t="s">
        <v>381</v>
      </c>
      <c r="G4491" t="s">
        <v>432</v>
      </c>
      <c r="H4491" t="s">
        <v>433</v>
      </c>
      <c r="I4491" t="s">
        <v>434</v>
      </c>
      <c r="J4491" t="s">
        <v>435</v>
      </c>
    </row>
    <row r="4492" spans="1:11">
      <c r="A4492" t="s">
        <v>503</v>
      </c>
      <c r="B4492" s="2">
        <v>594524.11049999995</v>
      </c>
      <c r="C4492" t="s">
        <v>429</v>
      </c>
      <c r="D4492" t="s">
        <v>451</v>
      </c>
      <c r="E4492" t="s">
        <v>431</v>
      </c>
      <c r="F4492" t="s">
        <v>381</v>
      </c>
      <c r="G4492" t="s">
        <v>432</v>
      </c>
      <c r="H4492" t="s">
        <v>433</v>
      </c>
      <c r="I4492" t="s">
        <v>434</v>
      </c>
      <c r="J4492" t="s">
        <v>442</v>
      </c>
      <c r="K4492" t="s">
        <v>443</v>
      </c>
    </row>
    <row r="4493" spans="1:11">
      <c r="A4493" t="s">
        <v>503</v>
      </c>
      <c r="B4493" s="2">
        <v>1249050.6369</v>
      </c>
      <c r="C4493" t="s">
        <v>429</v>
      </c>
      <c r="D4493" t="s">
        <v>451</v>
      </c>
      <c r="E4493" t="s">
        <v>431</v>
      </c>
      <c r="F4493" t="s">
        <v>381</v>
      </c>
      <c r="G4493" t="s">
        <v>432</v>
      </c>
      <c r="H4493" t="s">
        <v>433</v>
      </c>
      <c r="I4493" t="s">
        <v>434</v>
      </c>
      <c r="J4493" t="s">
        <v>442</v>
      </c>
      <c r="K4493" t="s">
        <v>444</v>
      </c>
    </row>
    <row r="4494" spans="1:11">
      <c r="A4494" t="s">
        <v>503</v>
      </c>
      <c r="B4494" s="2">
        <v>0</v>
      </c>
      <c r="C4494" t="s">
        <v>463</v>
      </c>
      <c r="D4494" t="s">
        <v>430</v>
      </c>
      <c r="E4494" t="s">
        <v>431</v>
      </c>
      <c r="F4494" t="s">
        <v>430</v>
      </c>
      <c r="G4494" t="s">
        <v>432</v>
      </c>
      <c r="H4494" t="s">
        <v>433</v>
      </c>
      <c r="I4494" t="s">
        <v>434</v>
      </c>
      <c r="J4494" t="s">
        <v>435</v>
      </c>
    </row>
    <row r="4495" spans="1:11">
      <c r="A4495" t="s">
        <v>503</v>
      </c>
      <c r="B4495" s="2">
        <v>108.4444</v>
      </c>
      <c r="C4495" t="s">
        <v>485</v>
      </c>
      <c r="D4495" t="s">
        <v>451</v>
      </c>
      <c r="E4495" t="s">
        <v>431</v>
      </c>
      <c r="F4495" t="s">
        <v>381</v>
      </c>
      <c r="G4495" t="s">
        <v>432</v>
      </c>
      <c r="H4495" t="s">
        <v>433</v>
      </c>
      <c r="I4495" t="s">
        <v>434</v>
      </c>
      <c r="J4495" t="s">
        <v>435</v>
      </c>
    </row>
    <row r="4496" spans="1:11">
      <c r="A4496" t="s">
        <v>503</v>
      </c>
      <c r="B4496" s="2">
        <v>672707.81880000001</v>
      </c>
      <c r="C4496" t="s">
        <v>485</v>
      </c>
      <c r="D4496" t="s">
        <v>451</v>
      </c>
      <c r="E4496" t="s">
        <v>431</v>
      </c>
      <c r="F4496" t="s">
        <v>381</v>
      </c>
      <c r="G4496" t="s">
        <v>432</v>
      </c>
      <c r="H4496" t="s">
        <v>433</v>
      </c>
      <c r="I4496" t="s">
        <v>434</v>
      </c>
      <c r="J4496" t="s">
        <v>442</v>
      </c>
      <c r="K4496" t="s">
        <v>443</v>
      </c>
    </row>
    <row r="4497" spans="1:11">
      <c r="A4497" t="s">
        <v>503</v>
      </c>
      <c r="B4497" s="2">
        <v>1414871.9103999999</v>
      </c>
      <c r="C4497" t="s">
        <v>485</v>
      </c>
      <c r="D4497" t="s">
        <v>451</v>
      </c>
      <c r="E4497" t="s">
        <v>431</v>
      </c>
      <c r="F4497" t="s">
        <v>381</v>
      </c>
      <c r="G4497" t="s">
        <v>432</v>
      </c>
      <c r="H4497" t="s">
        <v>433</v>
      </c>
      <c r="I4497" t="s">
        <v>434</v>
      </c>
      <c r="J4497" t="s">
        <v>442</v>
      </c>
      <c r="K4497" t="s">
        <v>444</v>
      </c>
    </row>
  </sheetData>
  <phoneticPr fontId="7" type="noConversion"/>
  <pageMargins left="0.7" right="0.7" top="0.75" bottom="0.75" header="0.3" footer="0.3"/>
  <pageSetup orientation="portrait" r:id="rId1"/>
  <customProperties>
    <customPr name="EpmWorksheetKeyString_GUID" r:id="rId2"/>
  </customProperties>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2C69C-5920-4142-9D27-6E7C0651CEB2}">
  <sheetPr codeName="Sheet19"/>
  <dimension ref="A1"/>
  <sheetViews>
    <sheetView workbookViewId="0"/>
  </sheetViews>
  <sheetFormatPr defaultRowHeight="14.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1E159-E247-4A9A-8C9C-5A2D79E0C600}">
  <sheetPr codeName="Sheet18"/>
  <dimension ref="A1:K6017"/>
  <sheetViews>
    <sheetView workbookViewId="0">
      <selection activeCell="E10" sqref="E10"/>
    </sheetView>
  </sheetViews>
  <sheetFormatPr defaultRowHeight="14.5"/>
  <cols>
    <col min="1" max="1" width="14.54296875" bestFit="1" customWidth="1"/>
    <col min="2" max="2" width="15.81640625" style="614" bestFit="1" customWidth="1"/>
    <col min="3" max="3" width="14.81640625" bestFit="1" customWidth="1"/>
    <col min="4" max="4" width="23.6328125" bestFit="1" customWidth="1"/>
    <col min="5" max="5" width="32.453125" bestFit="1" customWidth="1"/>
    <col min="6" max="6" width="16" bestFit="1" customWidth="1"/>
    <col min="7" max="7" width="16.54296875" bestFit="1" customWidth="1"/>
    <col min="8" max="8" width="14.1796875" bestFit="1" customWidth="1"/>
    <col min="9" max="9" width="15.90625" bestFit="1" customWidth="1"/>
    <col min="10" max="10" width="12" bestFit="1" customWidth="1"/>
    <col min="11" max="11" width="17.08984375" bestFit="1" customWidth="1"/>
  </cols>
  <sheetData>
    <row r="1" spans="1:11">
      <c r="A1" t="s">
        <v>418</v>
      </c>
      <c r="B1" s="614" t="s">
        <v>419</v>
      </c>
      <c r="C1" t="s">
        <v>420</v>
      </c>
      <c r="D1" t="s">
        <v>421</v>
      </c>
      <c r="E1" t="s">
        <v>422</v>
      </c>
      <c r="F1" t="s">
        <v>423</v>
      </c>
      <c r="G1" t="s">
        <v>424</v>
      </c>
      <c r="H1" t="s">
        <v>425</v>
      </c>
      <c r="I1" t="s">
        <v>426</v>
      </c>
      <c r="J1" t="s">
        <v>427</v>
      </c>
      <c r="K1" t="s">
        <v>428</v>
      </c>
    </row>
    <row r="2" spans="1:11">
      <c r="A2" t="s">
        <v>61</v>
      </c>
      <c r="B2" s="614">
        <v>4210496</v>
      </c>
      <c r="C2" t="s">
        <v>504</v>
      </c>
      <c r="D2" t="s">
        <v>505</v>
      </c>
      <c r="E2" t="s">
        <v>506</v>
      </c>
      <c r="F2" t="s">
        <v>507</v>
      </c>
      <c r="G2" t="s">
        <v>77</v>
      </c>
      <c r="H2" t="s">
        <v>508</v>
      </c>
      <c r="I2" t="s">
        <v>509</v>
      </c>
      <c r="J2" t="s">
        <v>442</v>
      </c>
      <c r="K2" t="s">
        <v>443</v>
      </c>
    </row>
    <row r="3" spans="1:11">
      <c r="A3" t="s">
        <v>61</v>
      </c>
      <c r="B3" s="614">
        <v>5473645</v>
      </c>
      <c r="C3" t="s">
        <v>510</v>
      </c>
      <c r="D3" t="s">
        <v>505</v>
      </c>
      <c r="E3" t="s">
        <v>506</v>
      </c>
      <c r="F3" t="s">
        <v>507</v>
      </c>
      <c r="G3" t="s">
        <v>77</v>
      </c>
      <c r="H3" t="s">
        <v>508</v>
      </c>
      <c r="I3" t="s">
        <v>509</v>
      </c>
      <c r="J3" t="s">
        <v>442</v>
      </c>
      <c r="K3" t="s">
        <v>443</v>
      </c>
    </row>
    <row r="4" spans="1:11">
      <c r="A4" t="s">
        <v>61</v>
      </c>
      <c r="B4" s="614">
        <v>4210496</v>
      </c>
      <c r="C4" t="s">
        <v>511</v>
      </c>
      <c r="D4" t="s">
        <v>505</v>
      </c>
      <c r="E4" t="s">
        <v>506</v>
      </c>
      <c r="F4" t="s">
        <v>507</v>
      </c>
      <c r="G4" t="s">
        <v>77</v>
      </c>
      <c r="H4" t="s">
        <v>508</v>
      </c>
      <c r="I4" t="s">
        <v>509</v>
      </c>
      <c r="J4" t="s">
        <v>442</v>
      </c>
      <c r="K4" t="s">
        <v>443</v>
      </c>
    </row>
    <row r="5" spans="1:11">
      <c r="A5" t="s">
        <v>61</v>
      </c>
      <c r="B5" s="614">
        <v>3680504</v>
      </c>
      <c r="C5" t="s">
        <v>512</v>
      </c>
      <c r="D5" t="s">
        <v>505</v>
      </c>
      <c r="E5" t="s">
        <v>506</v>
      </c>
      <c r="F5" t="s">
        <v>507</v>
      </c>
      <c r="G5" t="s">
        <v>77</v>
      </c>
      <c r="H5" t="s">
        <v>508</v>
      </c>
      <c r="I5" t="s">
        <v>509</v>
      </c>
      <c r="J5" t="s">
        <v>442</v>
      </c>
      <c r="K5" t="s">
        <v>443</v>
      </c>
    </row>
    <row r="6" spans="1:11">
      <c r="A6" t="s">
        <v>61</v>
      </c>
      <c r="B6" s="614">
        <v>3533284</v>
      </c>
      <c r="C6" t="s">
        <v>472</v>
      </c>
      <c r="D6" t="s">
        <v>505</v>
      </c>
      <c r="E6" t="s">
        <v>506</v>
      </c>
      <c r="F6" t="s">
        <v>507</v>
      </c>
      <c r="G6" t="s">
        <v>77</v>
      </c>
      <c r="H6" t="s">
        <v>508</v>
      </c>
      <c r="I6" t="s">
        <v>509</v>
      </c>
      <c r="J6" t="s">
        <v>442</v>
      </c>
      <c r="K6" t="s">
        <v>443</v>
      </c>
    </row>
    <row r="7" spans="1:11">
      <c r="A7" t="s">
        <v>61</v>
      </c>
      <c r="B7" s="614">
        <v>4122164</v>
      </c>
      <c r="C7" t="s">
        <v>475</v>
      </c>
      <c r="D7" t="s">
        <v>505</v>
      </c>
      <c r="E7" t="s">
        <v>506</v>
      </c>
      <c r="F7" t="s">
        <v>507</v>
      </c>
      <c r="G7" t="s">
        <v>77</v>
      </c>
      <c r="H7" t="s">
        <v>508</v>
      </c>
      <c r="I7" t="s">
        <v>509</v>
      </c>
      <c r="J7" t="s">
        <v>442</v>
      </c>
      <c r="K7" t="s">
        <v>443</v>
      </c>
    </row>
    <row r="8" spans="1:11">
      <c r="A8" t="s">
        <v>61</v>
      </c>
      <c r="B8" s="614">
        <v>3680504</v>
      </c>
      <c r="C8" t="s">
        <v>481</v>
      </c>
      <c r="D8" t="s">
        <v>505</v>
      </c>
      <c r="E8" t="s">
        <v>506</v>
      </c>
      <c r="F8" t="s">
        <v>507</v>
      </c>
      <c r="G8" t="s">
        <v>77</v>
      </c>
      <c r="H8" t="s">
        <v>508</v>
      </c>
      <c r="I8" t="s">
        <v>509</v>
      </c>
      <c r="J8" t="s">
        <v>442</v>
      </c>
      <c r="K8" t="s">
        <v>443</v>
      </c>
    </row>
    <row r="9" spans="1:11">
      <c r="A9" t="s">
        <v>61</v>
      </c>
      <c r="B9" s="614">
        <v>4122164</v>
      </c>
      <c r="C9" t="s">
        <v>513</v>
      </c>
      <c r="D9" t="s">
        <v>505</v>
      </c>
      <c r="E9" t="s">
        <v>506</v>
      </c>
      <c r="F9" t="s">
        <v>507</v>
      </c>
      <c r="G9" t="s">
        <v>77</v>
      </c>
      <c r="H9" t="s">
        <v>508</v>
      </c>
      <c r="I9" t="s">
        <v>509</v>
      </c>
      <c r="J9" t="s">
        <v>442</v>
      </c>
      <c r="K9" t="s">
        <v>443</v>
      </c>
    </row>
    <row r="10" spans="1:11">
      <c r="A10" t="s">
        <v>61</v>
      </c>
      <c r="B10" s="614">
        <v>3680504</v>
      </c>
      <c r="C10" t="s">
        <v>480</v>
      </c>
      <c r="D10" t="s">
        <v>505</v>
      </c>
      <c r="E10" t="s">
        <v>506</v>
      </c>
      <c r="F10" t="s">
        <v>507</v>
      </c>
      <c r="G10" t="s">
        <v>77</v>
      </c>
      <c r="H10" t="s">
        <v>508</v>
      </c>
      <c r="I10" t="s">
        <v>509</v>
      </c>
      <c r="J10" t="s">
        <v>442</v>
      </c>
      <c r="K10" t="s">
        <v>443</v>
      </c>
    </row>
    <row r="11" spans="1:11">
      <c r="A11" t="s">
        <v>61</v>
      </c>
      <c r="B11" s="614">
        <v>3827724</v>
      </c>
      <c r="C11" t="s">
        <v>50</v>
      </c>
      <c r="D11" t="s">
        <v>505</v>
      </c>
      <c r="E11" t="s">
        <v>506</v>
      </c>
      <c r="F11" t="s">
        <v>507</v>
      </c>
      <c r="G11" t="s">
        <v>77</v>
      </c>
      <c r="H11" t="s">
        <v>508</v>
      </c>
      <c r="I11" t="s">
        <v>509</v>
      </c>
      <c r="J11" t="s">
        <v>442</v>
      </c>
      <c r="K11" t="s">
        <v>443</v>
      </c>
    </row>
    <row r="12" spans="1:11">
      <c r="A12" t="s">
        <v>61</v>
      </c>
      <c r="B12" s="614">
        <v>3621616</v>
      </c>
      <c r="C12" t="s">
        <v>465</v>
      </c>
      <c r="D12" t="s">
        <v>505</v>
      </c>
      <c r="E12" t="s">
        <v>506</v>
      </c>
      <c r="F12" t="s">
        <v>507</v>
      </c>
      <c r="G12" t="s">
        <v>77</v>
      </c>
      <c r="H12" t="s">
        <v>508</v>
      </c>
      <c r="I12" t="s">
        <v>509</v>
      </c>
      <c r="J12" t="s">
        <v>442</v>
      </c>
      <c r="K12" t="s">
        <v>443</v>
      </c>
    </row>
    <row r="13" spans="1:11">
      <c r="A13" t="s">
        <v>61</v>
      </c>
      <c r="B13" s="614">
        <v>3827724</v>
      </c>
      <c r="C13" t="s">
        <v>471</v>
      </c>
      <c r="D13" t="s">
        <v>505</v>
      </c>
      <c r="E13" t="s">
        <v>506</v>
      </c>
      <c r="F13" t="s">
        <v>507</v>
      </c>
      <c r="G13" t="s">
        <v>77</v>
      </c>
      <c r="H13" t="s">
        <v>508</v>
      </c>
      <c r="I13" t="s">
        <v>509</v>
      </c>
      <c r="J13" t="s">
        <v>442</v>
      </c>
      <c r="K13" t="s">
        <v>443</v>
      </c>
    </row>
    <row r="14" spans="1:11">
      <c r="A14" t="s">
        <v>61</v>
      </c>
      <c r="B14" s="614">
        <v>3533284</v>
      </c>
      <c r="C14" t="s">
        <v>466</v>
      </c>
      <c r="D14" t="s">
        <v>505</v>
      </c>
      <c r="E14" t="s">
        <v>506</v>
      </c>
      <c r="F14" t="s">
        <v>507</v>
      </c>
      <c r="G14" t="s">
        <v>77</v>
      </c>
      <c r="H14" t="s">
        <v>508</v>
      </c>
      <c r="I14" t="s">
        <v>509</v>
      </c>
      <c r="J14" t="s">
        <v>442</v>
      </c>
      <c r="K14" t="s">
        <v>443</v>
      </c>
    </row>
    <row r="15" spans="1:11">
      <c r="A15" t="s">
        <v>61</v>
      </c>
      <c r="B15" s="614">
        <v>3533284</v>
      </c>
      <c r="C15" t="s">
        <v>484</v>
      </c>
      <c r="D15" t="s">
        <v>505</v>
      </c>
      <c r="E15" t="s">
        <v>506</v>
      </c>
      <c r="F15" t="s">
        <v>507</v>
      </c>
      <c r="G15" t="s">
        <v>77</v>
      </c>
      <c r="H15" t="s">
        <v>508</v>
      </c>
      <c r="I15" t="s">
        <v>509</v>
      </c>
      <c r="J15" t="s">
        <v>442</v>
      </c>
      <c r="K15" t="s">
        <v>443</v>
      </c>
    </row>
    <row r="16" spans="1:11">
      <c r="A16" t="s">
        <v>61</v>
      </c>
      <c r="B16" s="614">
        <v>5473645</v>
      </c>
      <c r="C16" t="s">
        <v>455</v>
      </c>
      <c r="D16" t="s">
        <v>505</v>
      </c>
      <c r="E16" t="s">
        <v>506</v>
      </c>
      <c r="F16" t="s">
        <v>507</v>
      </c>
      <c r="G16" t="s">
        <v>77</v>
      </c>
      <c r="H16" t="s">
        <v>508</v>
      </c>
      <c r="I16" t="s">
        <v>509</v>
      </c>
      <c r="J16" t="s">
        <v>442</v>
      </c>
      <c r="K16" t="s">
        <v>443</v>
      </c>
    </row>
    <row r="17" spans="1:11">
      <c r="A17" t="s">
        <v>61</v>
      </c>
      <c r="B17" s="614">
        <v>2944403</v>
      </c>
      <c r="C17" t="s">
        <v>477</v>
      </c>
      <c r="D17" t="s">
        <v>505</v>
      </c>
      <c r="E17" t="s">
        <v>506</v>
      </c>
      <c r="F17" t="s">
        <v>507</v>
      </c>
      <c r="G17" t="s">
        <v>77</v>
      </c>
      <c r="H17" t="s">
        <v>508</v>
      </c>
      <c r="I17" t="s">
        <v>509</v>
      </c>
      <c r="J17" t="s">
        <v>442</v>
      </c>
      <c r="K17" t="s">
        <v>443</v>
      </c>
    </row>
    <row r="18" spans="1:11">
      <c r="A18" t="s">
        <v>61</v>
      </c>
      <c r="B18" s="614">
        <v>4269384</v>
      </c>
      <c r="C18" t="s">
        <v>445</v>
      </c>
      <c r="D18" t="s">
        <v>505</v>
      </c>
      <c r="E18" t="s">
        <v>506</v>
      </c>
      <c r="F18" t="s">
        <v>507</v>
      </c>
      <c r="G18" t="s">
        <v>77</v>
      </c>
      <c r="H18" t="s">
        <v>508</v>
      </c>
      <c r="I18" t="s">
        <v>509</v>
      </c>
      <c r="J18" t="s">
        <v>442</v>
      </c>
      <c r="K18" t="s">
        <v>443</v>
      </c>
    </row>
    <row r="19" spans="1:11">
      <c r="A19" t="s">
        <v>61</v>
      </c>
      <c r="B19" s="614">
        <v>4269384</v>
      </c>
      <c r="C19" t="s">
        <v>462</v>
      </c>
      <c r="D19" t="s">
        <v>505</v>
      </c>
      <c r="E19" t="s">
        <v>506</v>
      </c>
      <c r="F19" t="s">
        <v>507</v>
      </c>
      <c r="G19" t="s">
        <v>77</v>
      </c>
      <c r="H19" t="s">
        <v>508</v>
      </c>
      <c r="I19" t="s">
        <v>509</v>
      </c>
      <c r="J19" t="s">
        <v>442</v>
      </c>
      <c r="K19" t="s">
        <v>443</v>
      </c>
    </row>
    <row r="20" spans="1:11">
      <c r="A20" t="s">
        <v>61</v>
      </c>
      <c r="B20" s="614">
        <v>2944403</v>
      </c>
      <c r="C20" t="s">
        <v>452</v>
      </c>
      <c r="D20" t="s">
        <v>505</v>
      </c>
      <c r="E20" t="s">
        <v>506</v>
      </c>
      <c r="F20" t="s">
        <v>507</v>
      </c>
      <c r="G20" t="s">
        <v>77</v>
      </c>
      <c r="H20" t="s">
        <v>508</v>
      </c>
      <c r="I20" t="s">
        <v>509</v>
      </c>
      <c r="J20" t="s">
        <v>442</v>
      </c>
      <c r="K20" t="s">
        <v>443</v>
      </c>
    </row>
    <row r="21" spans="1:11">
      <c r="A21" t="s">
        <v>61</v>
      </c>
      <c r="B21" s="614">
        <v>4210496</v>
      </c>
      <c r="C21" t="s">
        <v>448</v>
      </c>
      <c r="D21" t="s">
        <v>505</v>
      </c>
      <c r="E21" t="s">
        <v>506</v>
      </c>
      <c r="F21" t="s">
        <v>507</v>
      </c>
      <c r="G21" t="s">
        <v>77</v>
      </c>
      <c r="H21" t="s">
        <v>508</v>
      </c>
      <c r="I21" t="s">
        <v>509</v>
      </c>
      <c r="J21" t="s">
        <v>442</v>
      </c>
      <c r="K21" t="s">
        <v>443</v>
      </c>
    </row>
    <row r="22" spans="1:11">
      <c r="A22" t="s">
        <v>61</v>
      </c>
      <c r="B22" s="614">
        <v>4269384</v>
      </c>
      <c r="C22" t="s">
        <v>514</v>
      </c>
      <c r="D22" t="s">
        <v>505</v>
      </c>
      <c r="E22" t="s">
        <v>506</v>
      </c>
      <c r="F22" t="s">
        <v>507</v>
      </c>
      <c r="G22" t="s">
        <v>77</v>
      </c>
      <c r="H22" t="s">
        <v>508</v>
      </c>
      <c r="I22" t="s">
        <v>509</v>
      </c>
      <c r="J22" t="s">
        <v>442</v>
      </c>
      <c r="K22" t="s">
        <v>443</v>
      </c>
    </row>
    <row r="23" spans="1:11">
      <c r="A23" t="s">
        <v>61</v>
      </c>
      <c r="B23" s="614">
        <v>4210496</v>
      </c>
      <c r="C23" t="s">
        <v>528</v>
      </c>
      <c r="D23" t="s">
        <v>505</v>
      </c>
      <c r="E23" t="s">
        <v>506</v>
      </c>
      <c r="F23" t="s">
        <v>507</v>
      </c>
      <c r="G23" t="s">
        <v>77</v>
      </c>
      <c r="H23" t="s">
        <v>508</v>
      </c>
      <c r="I23" t="s">
        <v>509</v>
      </c>
      <c r="J23" t="s">
        <v>442</v>
      </c>
      <c r="K23" t="s">
        <v>443</v>
      </c>
    </row>
    <row r="24" spans="1:11">
      <c r="A24" t="s">
        <v>61</v>
      </c>
      <c r="B24" s="614">
        <v>3533284</v>
      </c>
      <c r="C24" t="s">
        <v>429</v>
      </c>
      <c r="D24" t="s">
        <v>505</v>
      </c>
      <c r="E24" t="s">
        <v>506</v>
      </c>
      <c r="F24" t="s">
        <v>507</v>
      </c>
      <c r="G24" t="s">
        <v>77</v>
      </c>
      <c r="H24" t="s">
        <v>508</v>
      </c>
      <c r="I24" t="s">
        <v>509</v>
      </c>
      <c r="J24" t="s">
        <v>442</v>
      </c>
      <c r="K24" t="s">
        <v>443</v>
      </c>
    </row>
    <row r="25" spans="1:11">
      <c r="A25" t="s">
        <v>61</v>
      </c>
      <c r="B25" s="614">
        <v>3974944</v>
      </c>
      <c r="C25" t="s">
        <v>515</v>
      </c>
      <c r="D25" t="s">
        <v>505</v>
      </c>
      <c r="E25" t="s">
        <v>506</v>
      </c>
      <c r="F25" t="s">
        <v>507</v>
      </c>
      <c r="G25" t="s">
        <v>77</v>
      </c>
      <c r="H25" t="s">
        <v>508</v>
      </c>
      <c r="I25" t="s">
        <v>509</v>
      </c>
      <c r="J25" t="s">
        <v>442</v>
      </c>
      <c r="K25" t="s">
        <v>443</v>
      </c>
    </row>
    <row r="26" spans="1:11">
      <c r="A26" t="s">
        <v>61</v>
      </c>
      <c r="B26" s="614">
        <v>3827724</v>
      </c>
      <c r="C26" t="s">
        <v>488</v>
      </c>
      <c r="D26" t="s">
        <v>505</v>
      </c>
      <c r="E26" t="s">
        <v>506</v>
      </c>
      <c r="F26" t="s">
        <v>507</v>
      </c>
      <c r="G26" t="s">
        <v>77</v>
      </c>
      <c r="H26" t="s">
        <v>508</v>
      </c>
      <c r="I26" t="s">
        <v>509</v>
      </c>
      <c r="J26" t="s">
        <v>442</v>
      </c>
      <c r="K26" t="s">
        <v>443</v>
      </c>
    </row>
    <row r="27" spans="1:11">
      <c r="A27" t="s">
        <v>61</v>
      </c>
      <c r="B27" s="614">
        <v>3827724</v>
      </c>
      <c r="C27" t="s">
        <v>479</v>
      </c>
      <c r="D27" t="s">
        <v>505</v>
      </c>
      <c r="E27" t="s">
        <v>506</v>
      </c>
      <c r="F27" t="s">
        <v>507</v>
      </c>
      <c r="G27" t="s">
        <v>77</v>
      </c>
      <c r="H27" t="s">
        <v>508</v>
      </c>
      <c r="I27" t="s">
        <v>509</v>
      </c>
      <c r="J27" t="s">
        <v>442</v>
      </c>
      <c r="K27" t="s">
        <v>443</v>
      </c>
    </row>
    <row r="28" spans="1:11">
      <c r="A28" t="s">
        <v>61</v>
      </c>
      <c r="B28" s="614">
        <v>4563825</v>
      </c>
      <c r="C28" t="s">
        <v>450</v>
      </c>
      <c r="D28" t="s">
        <v>505</v>
      </c>
      <c r="E28" t="s">
        <v>506</v>
      </c>
      <c r="F28" t="s">
        <v>507</v>
      </c>
      <c r="G28" t="s">
        <v>77</v>
      </c>
      <c r="H28" t="s">
        <v>508</v>
      </c>
      <c r="I28" t="s">
        <v>509</v>
      </c>
      <c r="J28" t="s">
        <v>442</v>
      </c>
      <c r="K28" t="s">
        <v>443</v>
      </c>
    </row>
    <row r="29" spans="1:11">
      <c r="A29" t="s">
        <v>61</v>
      </c>
      <c r="B29" s="614">
        <v>2944403</v>
      </c>
      <c r="C29" t="s">
        <v>464</v>
      </c>
      <c r="D29" t="s">
        <v>505</v>
      </c>
      <c r="E29" t="s">
        <v>506</v>
      </c>
      <c r="F29" t="s">
        <v>507</v>
      </c>
      <c r="G29" t="s">
        <v>77</v>
      </c>
      <c r="H29" t="s">
        <v>508</v>
      </c>
      <c r="I29" t="s">
        <v>509</v>
      </c>
      <c r="J29" t="s">
        <v>442</v>
      </c>
      <c r="K29" t="s">
        <v>443</v>
      </c>
    </row>
    <row r="30" spans="1:11">
      <c r="A30" t="s">
        <v>61</v>
      </c>
      <c r="B30" s="614">
        <v>4446049</v>
      </c>
      <c r="C30" t="s">
        <v>516</v>
      </c>
      <c r="D30" t="s">
        <v>505</v>
      </c>
      <c r="E30" t="s">
        <v>506</v>
      </c>
      <c r="F30" t="s">
        <v>507</v>
      </c>
      <c r="G30" t="s">
        <v>77</v>
      </c>
      <c r="H30" t="s">
        <v>508</v>
      </c>
      <c r="I30" t="s">
        <v>509</v>
      </c>
      <c r="J30" t="s">
        <v>442</v>
      </c>
      <c r="K30" t="s">
        <v>443</v>
      </c>
    </row>
    <row r="31" spans="1:11">
      <c r="A31" t="s">
        <v>61</v>
      </c>
      <c r="B31" s="614">
        <v>4563825</v>
      </c>
      <c r="C31" t="s">
        <v>476</v>
      </c>
      <c r="D31" t="s">
        <v>505</v>
      </c>
      <c r="E31" t="s">
        <v>506</v>
      </c>
      <c r="F31" t="s">
        <v>507</v>
      </c>
      <c r="G31" t="s">
        <v>77</v>
      </c>
      <c r="H31" t="s">
        <v>508</v>
      </c>
      <c r="I31" t="s">
        <v>509</v>
      </c>
      <c r="J31" t="s">
        <v>442</v>
      </c>
      <c r="K31" t="s">
        <v>443</v>
      </c>
    </row>
    <row r="32" spans="1:11">
      <c r="A32" t="s">
        <v>61</v>
      </c>
      <c r="B32" s="614">
        <v>5473645</v>
      </c>
      <c r="C32" t="s">
        <v>517</v>
      </c>
      <c r="D32" t="s">
        <v>505</v>
      </c>
      <c r="E32" t="s">
        <v>506</v>
      </c>
      <c r="F32" t="s">
        <v>507</v>
      </c>
      <c r="G32" t="s">
        <v>77</v>
      </c>
      <c r="H32" t="s">
        <v>508</v>
      </c>
      <c r="I32" t="s">
        <v>509</v>
      </c>
      <c r="J32" t="s">
        <v>442</v>
      </c>
      <c r="K32" t="s">
        <v>443</v>
      </c>
    </row>
    <row r="33" spans="1:11">
      <c r="A33" t="s">
        <v>61</v>
      </c>
      <c r="B33" s="614">
        <v>3857168</v>
      </c>
      <c r="C33" t="s">
        <v>461</v>
      </c>
      <c r="D33" t="s">
        <v>505</v>
      </c>
      <c r="E33" t="s">
        <v>506</v>
      </c>
      <c r="F33" t="s">
        <v>507</v>
      </c>
      <c r="G33" t="s">
        <v>77</v>
      </c>
      <c r="H33" t="s">
        <v>508</v>
      </c>
      <c r="I33" t="s">
        <v>509</v>
      </c>
      <c r="J33" t="s">
        <v>442</v>
      </c>
      <c r="K33" t="s">
        <v>443</v>
      </c>
    </row>
    <row r="34" spans="1:11">
      <c r="A34" t="s">
        <v>61</v>
      </c>
      <c r="B34" s="614">
        <v>3680504</v>
      </c>
      <c r="C34" t="s">
        <v>485</v>
      </c>
      <c r="D34" t="s">
        <v>505</v>
      </c>
      <c r="E34" t="s">
        <v>506</v>
      </c>
      <c r="F34" t="s">
        <v>507</v>
      </c>
      <c r="G34" t="s">
        <v>77</v>
      </c>
      <c r="H34" t="s">
        <v>508</v>
      </c>
      <c r="I34" t="s">
        <v>509</v>
      </c>
      <c r="J34" t="s">
        <v>442</v>
      </c>
      <c r="K34" t="s">
        <v>443</v>
      </c>
    </row>
    <row r="35" spans="1:11">
      <c r="A35" t="s">
        <v>61</v>
      </c>
      <c r="B35" s="614">
        <v>3680504</v>
      </c>
      <c r="C35" t="s">
        <v>454</v>
      </c>
      <c r="D35" t="s">
        <v>505</v>
      </c>
      <c r="E35" t="s">
        <v>506</v>
      </c>
      <c r="F35" t="s">
        <v>507</v>
      </c>
      <c r="G35" t="s">
        <v>77</v>
      </c>
      <c r="H35" t="s">
        <v>508</v>
      </c>
      <c r="I35" t="s">
        <v>509</v>
      </c>
      <c r="J35" t="s">
        <v>442</v>
      </c>
      <c r="K35" t="s">
        <v>443</v>
      </c>
    </row>
    <row r="36" spans="1:11">
      <c r="A36" t="s">
        <v>61</v>
      </c>
      <c r="B36" s="614">
        <v>3533284</v>
      </c>
      <c r="C36" t="s">
        <v>449</v>
      </c>
      <c r="D36" t="s">
        <v>505</v>
      </c>
      <c r="E36" t="s">
        <v>506</v>
      </c>
      <c r="F36" t="s">
        <v>507</v>
      </c>
      <c r="G36" t="s">
        <v>77</v>
      </c>
      <c r="H36" t="s">
        <v>508</v>
      </c>
      <c r="I36" t="s">
        <v>509</v>
      </c>
      <c r="J36" t="s">
        <v>442</v>
      </c>
      <c r="K36" t="s">
        <v>443</v>
      </c>
    </row>
    <row r="37" spans="1:11">
      <c r="A37" t="s">
        <v>61</v>
      </c>
      <c r="B37" s="614">
        <v>4976041</v>
      </c>
      <c r="C37" t="s">
        <v>518</v>
      </c>
      <c r="D37" t="s">
        <v>505</v>
      </c>
      <c r="E37" t="s">
        <v>506</v>
      </c>
      <c r="F37" t="s">
        <v>507</v>
      </c>
      <c r="G37" t="s">
        <v>77</v>
      </c>
      <c r="H37" t="s">
        <v>508</v>
      </c>
      <c r="I37" t="s">
        <v>509</v>
      </c>
      <c r="J37" t="s">
        <v>442</v>
      </c>
      <c r="K37" t="s">
        <v>443</v>
      </c>
    </row>
    <row r="38" spans="1:11">
      <c r="A38" t="s">
        <v>61</v>
      </c>
      <c r="B38" s="614">
        <v>2944403</v>
      </c>
      <c r="C38" t="s">
        <v>453</v>
      </c>
      <c r="D38" t="s">
        <v>505</v>
      </c>
      <c r="E38" t="s">
        <v>506</v>
      </c>
      <c r="F38" t="s">
        <v>507</v>
      </c>
      <c r="G38" t="s">
        <v>77</v>
      </c>
      <c r="H38" t="s">
        <v>508</v>
      </c>
      <c r="I38" t="s">
        <v>509</v>
      </c>
      <c r="J38" t="s">
        <v>442</v>
      </c>
      <c r="K38" t="s">
        <v>443</v>
      </c>
    </row>
    <row r="39" spans="1:11">
      <c r="A39" t="s">
        <v>489</v>
      </c>
      <c r="B39" s="614">
        <v>6339676.2779000001</v>
      </c>
      <c r="C39" t="s">
        <v>504</v>
      </c>
      <c r="D39" t="s">
        <v>505</v>
      </c>
      <c r="E39" t="s">
        <v>506</v>
      </c>
      <c r="F39" t="s">
        <v>507</v>
      </c>
      <c r="G39" t="s">
        <v>77</v>
      </c>
      <c r="H39" t="s">
        <v>508</v>
      </c>
      <c r="I39" t="s">
        <v>509</v>
      </c>
      <c r="J39" t="s">
        <v>442</v>
      </c>
      <c r="K39" t="s">
        <v>443</v>
      </c>
    </row>
    <row r="40" spans="1:11">
      <c r="A40" t="s">
        <v>489</v>
      </c>
      <c r="B40" s="614">
        <v>8241579.4625000004</v>
      </c>
      <c r="C40" t="s">
        <v>510</v>
      </c>
      <c r="D40" t="s">
        <v>505</v>
      </c>
      <c r="E40" t="s">
        <v>506</v>
      </c>
      <c r="F40" t="s">
        <v>507</v>
      </c>
      <c r="G40" t="s">
        <v>77</v>
      </c>
      <c r="H40" t="s">
        <v>508</v>
      </c>
      <c r="I40" t="s">
        <v>509</v>
      </c>
      <c r="J40" t="s">
        <v>442</v>
      </c>
      <c r="K40" t="s">
        <v>443</v>
      </c>
    </row>
    <row r="41" spans="1:11">
      <c r="A41" t="s">
        <v>489</v>
      </c>
      <c r="B41" s="614">
        <v>6339676.2779000001</v>
      </c>
      <c r="C41" t="s">
        <v>511</v>
      </c>
      <c r="D41" t="s">
        <v>505</v>
      </c>
      <c r="E41" t="s">
        <v>506</v>
      </c>
      <c r="F41" t="s">
        <v>507</v>
      </c>
      <c r="G41" t="s">
        <v>77</v>
      </c>
      <c r="H41" t="s">
        <v>508</v>
      </c>
      <c r="I41" t="s">
        <v>509</v>
      </c>
      <c r="J41" t="s">
        <v>442</v>
      </c>
      <c r="K41" t="s">
        <v>443</v>
      </c>
    </row>
    <row r="42" spans="1:11">
      <c r="A42" t="s">
        <v>489</v>
      </c>
      <c r="B42" s="614">
        <v>5541675.8262</v>
      </c>
      <c r="C42" t="s">
        <v>512</v>
      </c>
      <c r="D42" t="s">
        <v>505</v>
      </c>
      <c r="E42" t="s">
        <v>506</v>
      </c>
      <c r="F42" t="s">
        <v>507</v>
      </c>
      <c r="G42" t="s">
        <v>77</v>
      </c>
      <c r="H42" t="s">
        <v>508</v>
      </c>
      <c r="I42" t="s">
        <v>509</v>
      </c>
      <c r="J42" t="s">
        <v>442</v>
      </c>
      <c r="K42" t="s">
        <v>443</v>
      </c>
    </row>
    <row r="43" spans="1:11">
      <c r="A43" t="s">
        <v>489</v>
      </c>
      <c r="B43" s="614">
        <v>5320009.0340999998</v>
      </c>
      <c r="C43" t="s">
        <v>472</v>
      </c>
      <c r="D43" t="s">
        <v>505</v>
      </c>
      <c r="E43" t="s">
        <v>506</v>
      </c>
      <c r="F43" t="s">
        <v>507</v>
      </c>
      <c r="G43" t="s">
        <v>77</v>
      </c>
      <c r="H43" t="s">
        <v>508</v>
      </c>
      <c r="I43" t="s">
        <v>509</v>
      </c>
      <c r="J43" t="s">
        <v>442</v>
      </c>
      <c r="K43" t="s">
        <v>443</v>
      </c>
    </row>
    <row r="44" spans="1:11">
      <c r="A44" t="s">
        <v>489</v>
      </c>
      <c r="B44" s="614">
        <v>6206676.2027000003</v>
      </c>
      <c r="C44" t="s">
        <v>475</v>
      </c>
      <c r="D44" t="s">
        <v>505</v>
      </c>
      <c r="E44" t="s">
        <v>506</v>
      </c>
      <c r="F44" t="s">
        <v>507</v>
      </c>
      <c r="G44" t="s">
        <v>77</v>
      </c>
      <c r="H44" t="s">
        <v>508</v>
      </c>
      <c r="I44" t="s">
        <v>509</v>
      </c>
      <c r="J44" t="s">
        <v>442</v>
      </c>
      <c r="K44" t="s">
        <v>443</v>
      </c>
    </row>
    <row r="45" spans="1:11">
      <c r="A45" t="s">
        <v>489</v>
      </c>
      <c r="B45" s="614">
        <v>5541675.8262</v>
      </c>
      <c r="C45" t="s">
        <v>481</v>
      </c>
      <c r="D45" t="s">
        <v>505</v>
      </c>
      <c r="E45" t="s">
        <v>506</v>
      </c>
      <c r="F45" t="s">
        <v>507</v>
      </c>
      <c r="G45" t="s">
        <v>77</v>
      </c>
      <c r="H45" t="s">
        <v>508</v>
      </c>
      <c r="I45" t="s">
        <v>509</v>
      </c>
      <c r="J45" t="s">
        <v>442</v>
      </c>
      <c r="K45" t="s">
        <v>443</v>
      </c>
    </row>
    <row r="46" spans="1:11">
      <c r="A46" t="s">
        <v>489</v>
      </c>
      <c r="B46" s="614">
        <v>6206676.2027000003</v>
      </c>
      <c r="C46" t="s">
        <v>513</v>
      </c>
      <c r="D46" t="s">
        <v>505</v>
      </c>
      <c r="E46" t="s">
        <v>506</v>
      </c>
      <c r="F46" t="s">
        <v>507</v>
      </c>
      <c r="G46" t="s">
        <v>77</v>
      </c>
      <c r="H46" t="s">
        <v>508</v>
      </c>
      <c r="I46" t="s">
        <v>509</v>
      </c>
      <c r="J46" t="s">
        <v>442</v>
      </c>
      <c r="K46" t="s">
        <v>443</v>
      </c>
    </row>
    <row r="47" spans="1:11">
      <c r="A47" t="s">
        <v>489</v>
      </c>
      <c r="B47" s="614">
        <v>5541675.8262</v>
      </c>
      <c r="C47" t="s">
        <v>480</v>
      </c>
      <c r="D47" t="s">
        <v>505</v>
      </c>
      <c r="E47" t="s">
        <v>506</v>
      </c>
      <c r="F47" t="s">
        <v>507</v>
      </c>
      <c r="G47" t="s">
        <v>77</v>
      </c>
      <c r="H47" t="s">
        <v>508</v>
      </c>
      <c r="I47" t="s">
        <v>509</v>
      </c>
      <c r="J47" t="s">
        <v>442</v>
      </c>
      <c r="K47" t="s">
        <v>443</v>
      </c>
    </row>
    <row r="48" spans="1:11">
      <c r="A48" t="s">
        <v>489</v>
      </c>
      <c r="B48" s="614">
        <v>5763342.6184</v>
      </c>
      <c r="C48" t="s">
        <v>50</v>
      </c>
      <c r="D48" t="s">
        <v>505</v>
      </c>
      <c r="E48" t="s">
        <v>506</v>
      </c>
      <c r="F48" t="s">
        <v>507</v>
      </c>
      <c r="G48" t="s">
        <v>77</v>
      </c>
      <c r="H48" t="s">
        <v>508</v>
      </c>
      <c r="I48" t="s">
        <v>509</v>
      </c>
      <c r="J48" t="s">
        <v>442</v>
      </c>
      <c r="K48" t="s">
        <v>443</v>
      </c>
    </row>
    <row r="49" spans="1:11">
      <c r="A49" t="s">
        <v>489</v>
      </c>
      <c r="B49" s="614">
        <v>5453009.1094000004</v>
      </c>
      <c r="C49" t="s">
        <v>465</v>
      </c>
      <c r="D49" t="s">
        <v>505</v>
      </c>
      <c r="E49" t="s">
        <v>506</v>
      </c>
      <c r="F49" t="s">
        <v>507</v>
      </c>
      <c r="G49" t="s">
        <v>77</v>
      </c>
      <c r="H49" t="s">
        <v>508</v>
      </c>
      <c r="I49" t="s">
        <v>509</v>
      </c>
      <c r="J49" t="s">
        <v>442</v>
      </c>
      <c r="K49" t="s">
        <v>443</v>
      </c>
    </row>
    <row r="50" spans="1:11">
      <c r="A50" t="s">
        <v>489</v>
      </c>
      <c r="B50" s="614">
        <v>5763342.6184</v>
      </c>
      <c r="C50" t="s">
        <v>471</v>
      </c>
      <c r="D50" t="s">
        <v>505</v>
      </c>
      <c r="E50" t="s">
        <v>506</v>
      </c>
      <c r="F50" t="s">
        <v>507</v>
      </c>
      <c r="G50" t="s">
        <v>77</v>
      </c>
      <c r="H50" t="s">
        <v>508</v>
      </c>
      <c r="I50" t="s">
        <v>509</v>
      </c>
      <c r="J50" t="s">
        <v>442</v>
      </c>
      <c r="K50" t="s">
        <v>443</v>
      </c>
    </row>
    <row r="51" spans="1:11">
      <c r="A51" t="s">
        <v>489</v>
      </c>
      <c r="B51" s="614">
        <v>5320009.0340999998</v>
      </c>
      <c r="C51" t="s">
        <v>466</v>
      </c>
      <c r="D51" t="s">
        <v>505</v>
      </c>
      <c r="E51" t="s">
        <v>506</v>
      </c>
      <c r="F51" t="s">
        <v>507</v>
      </c>
      <c r="G51" t="s">
        <v>77</v>
      </c>
      <c r="H51" t="s">
        <v>508</v>
      </c>
      <c r="I51" t="s">
        <v>509</v>
      </c>
      <c r="J51" t="s">
        <v>442</v>
      </c>
      <c r="K51" t="s">
        <v>443</v>
      </c>
    </row>
    <row r="52" spans="1:11">
      <c r="A52" t="s">
        <v>489</v>
      </c>
      <c r="B52" s="614">
        <v>5320009.0340999998</v>
      </c>
      <c r="C52" t="s">
        <v>484</v>
      </c>
      <c r="D52" t="s">
        <v>505</v>
      </c>
      <c r="E52" t="s">
        <v>506</v>
      </c>
      <c r="F52" t="s">
        <v>507</v>
      </c>
      <c r="G52" t="s">
        <v>77</v>
      </c>
      <c r="H52" t="s">
        <v>508</v>
      </c>
      <c r="I52" t="s">
        <v>509</v>
      </c>
      <c r="J52" t="s">
        <v>442</v>
      </c>
      <c r="K52" t="s">
        <v>443</v>
      </c>
    </row>
    <row r="53" spans="1:11">
      <c r="A53" t="s">
        <v>489</v>
      </c>
      <c r="B53" s="614">
        <v>8241579.4625000004</v>
      </c>
      <c r="C53" t="s">
        <v>455</v>
      </c>
      <c r="D53" t="s">
        <v>505</v>
      </c>
      <c r="E53" t="s">
        <v>506</v>
      </c>
      <c r="F53" t="s">
        <v>507</v>
      </c>
      <c r="G53" t="s">
        <v>77</v>
      </c>
      <c r="H53" t="s">
        <v>508</v>
      </c>
      <c r="I53" t="s">
        <v>509</v>
      </c>
      <c r="J53" t="s">
        <v>442</v>
      </c>
      <c r="K53" t="s">
        <v>443</v>
      </c>
    </row>
    <row r="54" spans="1:11">
      <c r="A54" t="s">
        <v>489</v>
      </c>
      <c r="B54" s="614">
        <v>4433340.3598999996</v>
      </c>
      <c r="C54" t="s">
        <v>477</v>
      </c>
      <c r="D54" t="s">
        <v>505</v>
      </c>
      <c r="E54" t="s">
        <v>506</v>
      </c>
      <c r="F54" t="s">
        <v>507</v>
      </c>
      <c r="G54" t="s">
        <v>77</v>
      </c>
      <c r="H54" t="s">
        <v>508</v>
      </c>
      <c r="I54" t="s">
        <v>509</v>
      </c>
      <c r="J54" t="s">
        <v>442</v>
      </c>
      <c r="K54" t="s">
        <v>443</v>
      </c>
    </row>
    <row r="55" spans="1:11">
      <c r="A55" t="s">
        <v>489</v>
      </c>
      <c r="B55" s="614">
        <v>6428342.9948000005</v>
      </c>
      <c r="C55" t="s">
        <v>445</v>
      </c>
      <c r="D55" t="s">
        <v>505</v>
      </c>
      <c r="E55" t="s">
        <v>506</v>
      </c>
      <c r="F55" t="s">
        <v>507</v>
      </c>
      <c r="G55" t="s">
        <v>77</v>
      </c>
      <c r="H55" t="s">
        <v>508</v>
      </c>
      <c r="I55" t="s">
        <v>509</v>
      </c>
      <c r="J55" t="s">
        <v>442</v>
      </c>
      <c r="K55" t="s">
        <v>443</v>
      </c>
    </row>
    <row r="56" spans="1:11">
      <c r="A56" t="s">
        <v>489</v>
      </c>
      <c r="B56" s="614">
        <v>6428342.9948000005</v>
      </c>
      <c r="C56" t="s">
        <v>462</v>
      </c>
      <c r="D56" t="s">
        <v>505</v>
      </c>
      <c r="E56" t="s">
        <v>506</v>
      </c>
      <c r="F56" t="s">
        <v>507</v>
      </c>
      <c r="G56" t="s">
        <v>77</v>
      </c>
      <c r="H56" t="s">
        <v>508</v>
      </c>
      <c r="I56" t="s">
        <v>509</v>
      </c>
      <c r="J56" t="s">
        <v>442</v>
      </c>
      <c r="K56" t="s">
        <v>443</v>
      </c>
    </row>
    <row r="57" spans="1:11">
      <c r="A57" t="s">
        <v>489</v>
      </c>
      <c r="B57" s="614">
        <v>4433340.3598999996</v>
      </c>
      <c r="C57" t="s">
        <v>452</v>
      </c>
      <c r="D57" t="s">
        <v>505</v>
      </c>
      <c r="E57" t="s">
        <v>506</v>
      </c>
      <c r="F57" t="s">
        <v>507</v>
      </c>
      <c r="G57" t="s">
        <v>77</v>
      </c>
      <c r="H57" t="s">
        <v>508</v>
      </c>
      <c r="I57" t="s">
        <v>509</v>
      </c>
      <c r="J57" t="s">
        <v>442</v>
      </c>
      <c r="K57" t="s">
        <v>443</v>
      </c>
    </row>
    <row r="58" spans="1:11">
      <c r="A58" t="s">
        <v>489</v>
      </c>
      <c r="B58" s="614">
        <v>6339676.2779000001</v>
      </c>
      <c r="C58" t="s">
        <v>448</v>
      </c>
      <c r="D58" t="s">
        <v>505</v>
      </c>
      <c r="E58" t="s">
        <v>506</v>
      </c>
      <c r="F58" t="s">
        <v>507</v>
      </c>
      <c r="G58" t="s">
        <v>77</v>
      </c>
      <c r="H58" t="s">
        <v>508</v>
      </c>
      <c r="I58" t="s">
        <v>509</v>
      </c>
      <c r="J58" t="s">
        <v>442</v>
      </c>
      <c r="K58" t="s">
        <v>443</v>
      </c>
    </row>
    <row r="59" spans="1:11">
      <c r="A59" t="s">
        <v>489</v>
      </c>
      <c r="B59" s="614">
        <v>6428342.9948000005</v>
      </c>
      <c r="C59" t="s">
        <v>514</v>
      </c>
      <c r="D59" t="s">
        <v>505</v>
      </c>
      <c r="E59" t="s">
        <v>506</v>
      </c>
      <c r="F59" t="s">
        <v>507</v>
      </c>
      <c r="G59" t="s">
        <v>77</v>
      </c>
      <c r="H59" t="s">
        <v>508</v>
      </c>
      <c r="I59" t="s">
        <v>509</v>
      </c>
      <c r="J59" t="s">
        <v>442</v>
      </c>
      <c r="K59" t="s">
        <v>443</v>
      </c>
    </row>
    <row r="60" spans="1:11">
      <c r="A60" t="s">
        <v>489</v>
      </c>
      <c r="B60" s="614">
        <v>6339676.2779000001</v>
      </c>
      <c r="C60" t="s">
        <v>528</v>
      </c>
      <c r="D60" t="s">
        <v>505</v>
      </c>
      <c r="E60" t="s">
        <v>506</v>
      </c>
      <c r="F60" t="s">
        <v>507</v>
      </c>
      <c r="G60" t="s">
        <v>77</v>
      </c>
      <c r="H60" t="s">
        <v>508</v>
      </c>
      <c r="I60" t="s">
        <v>509</v>
      </c>
      <c r="J60" t="s">
        <v>442</v>
      </c>
      <c r="K60" t="s">
        <v>443</v>
      </c>
    </row>
    <row r="61" spans="1:11">
      <c r="A61" t="s">
        <v>489</v>
      </c>
      <c r="B61" s="614">
        <v>5320009.0340999998</v>
      </c>
      <c r="C61" t="s">
        <v>429</v>
      </c>
      <c r="D61" t="s">
        <v>505</v>
      </c>
      <c r="E61" t="s">
        <v>506</v>
      </c>
      <c r="F61" t="s">
        <v>507</v>
      </c>
      <c r="G61" t="s">
        <v>77</v>
      </c>
      <c r="H61" t="s">
        <v>508</v>
      </c>
      <c r="I61" t="s">
        <v>509</v>
      </c>
      <c r="J61" t="s">
        <v>442</v>
      </c>
      <c r="K61" t="s">
        <v>443</v>
      </c>
    </row>
    <row r="62" spans="1:11">
      <c r="A62" t="s">
        <v>489</v>
      </c>
      <c r="B62" s="614">
        <v>5985009.4105000002</v>
      </c>
      <c r="C62" t="s">
        <v>515</v>
      </c>
      <c r="D62" t="s">
        <v>505</v>
      </c>
      <c r="E62" t="s">
        <v>506</v>
      </c>
      <c r="F62" t="s">
        <v>507</v>
      </c>
      <c r="G62" t="s">
        <v>77</v>
      </c>
      <c r="H62" t="s">
        <v>508</v>
      </c>
      <c r="I62" t="s">
        <v>509</v>
      </c>
      <c r="J62" t="s">
        <v>442</v>
      </c>
      <c r="K62" t="s">
        <v>443</v>
      </c>
    </row>
    <row r="63" spans="1:11">
      <c r="A63" t="s">
        <v>489</v>
      </c>
      <c r="B63" s="614">
        <v>5763342.6184</v>
      </c>
      <c r="C63" t="s">
        <v>488</v>
      </c>
      <c r="D63" t="s">
        <v>505</v>
      </c>
      <c r="E63" t="s">
        <v>506</v>
      </c>
      <c r="F63" t="s">
        <v>507</v>
      </c>
      <c r="G63" t="s">
        <v>77</v>
      </c>
      <c r="H63" t="s">
        <v>508</v>
      </c>
      <c r="I63" t="s">
        <v>509</v>
      </c>
      <c r="J63" t="s">
        <v>442</v>
      </c>
      <c r="K63" t="s">
        <v>443</v>
      </c>
    </row>
    <row r="64" spans="1:11">
      <c r="A64" t="s">
        <v>489</v>
      </c>
      <c r="B64" s="614">
        <v>5763342.6184</v>
      </c>
      <c r="C64" t="s">
        <v>479</v>
      </c>
      <c r="D64" t="s">
        <v>505</v>
      </c>
      <c r="E64" t="s">
        <v>506</v>
      </c>
      <c r="F64" t="s">
        <v>507</v>
      </c>
      <c r="G64" t="s">
        <v>77</v>
      </c>
      <c r="H64" t="s">
        <v>508</v>
      </c>
      <c r="I64" t="s">
        <v>509</v>
      </c>
      <c r="J64" t="s">
        <v>442</v>
      </c>
      <c r="K64" t="s">
        <v>443</v>
      </c>
    </row>
    <row r="65" spans="1:11">
      <c r="A65" t="s">
        <v>489</v>
      </c>
      <c r="B65" s="614">
        <v>6871678.0848000003</v>
      </c>
      <c r="C65" t="s">
        <v>450</v>
      </c>
      <c r="D65" t="s">
        <v>505</v>
      </c>
      <c r="E65" t="s">
        <v>506</v>
      </c>
      <c r="F65" t="s">
        <v>507</v>
      </c>
      <c r="G65" t="s">
        <v>77</v>
      </c>
      <c r="H65" t="s">
        <v>508</v>
      </c>
      <c r="I65" t="s">
        <v>509</v>
      </c>
      <c r="J65" t="s">
        <v>442</v>
      </c>
      <c r="K65" t="s">
        <v>443</v>
      </c>
    </row>
    <row r="66" spans="1:11">
      <c r="A66" t="s">
        <v>489</v>
      </c>
      <c r="B66" s="614">
        <v>4433340.3598999996</v>
      </c>
      <c r="C66" t="s">
        <v>464</v>
      </c>
      <c r="D66" t="s">
        <v>505</v>
      </c>
      <c r="E66" t="s">
        <v>506</v>
      </c>
      <c r="F66" t="s">
        <v>507</v>
      </c>
      <c r="G66" t="s">
        <v>77</v>
      </c>
      <c r="H66" t="s">
        <v>508</v>
      </c>
      <c r="I66" t="s">
        <v>509</v>
      </c>
      <c r="J66" t="s">
        <v>442</v>
      </c>
      <c r="K66" t="s">
        <v>443</v>
      </c>
    </row>
    <row r="67" spans="1:11">
      <c r="A67" t="s">
        <v>489</v>
      </c>
      <c r="B67" s="614">
        <v>6694344.6511000004</v>
      </c>
      <c r="C67" t="s">
        <v>516</v>
      </c>
      <c r="D67" t="s">
        <v>505</v>
      </c>
      <c r="E67" t="s">
        <v>506</v>
      </c>
      <c r="F67" t="s">
        <v>507</v>
      </c>
      <c r="G67" t="s">
        <v>77</v>
      </c>
      <c r="H67" t="s">
        <v>508</v>
      </c>
      <c r="I67" t="s">
        <v>509</v>
      </c>
      <c r="J67" t="s">
        <v>442</v>
      </c>
      <c r="K67" t="s">
        <v>443</v>
      </c>
    </row>
    <row r="68" spans="1:11">
      <c r="A68" t="s">
        <v>489</v>
      </c>
      <c r="B68" s="614">
        <v>6871678.0848000003</v>
      </c>
      <c r="C68" t="s">
        <v>476</v>
      </c>
      <c r="D68" t="s">
        <v>505</v>
      </c>
      <c r="E68" t="s">
        <v>506</v>
      </c>
      <c r="F68" t="s">
        <v>507</v>
      </c>
      <c r="G68" t="s">
        <v>77</v>
      </c>
      <c r="H68" t="s">
        <v>508</v>
      </c>
      <c r="I68" t="s">
        <v>509</v>
      </c>
      <c r="J68" t="s">
        <v>442</v>
      </c>
      <c r="K68" t="s">
        <v>443</v>
      </c>
    </row>
    <row r="69" spans="1:11">
      <c r="A69" t="s">
        <v>489</v>
      </c>
      <c r="B69" s="614">
        <v>8241579.4625000004</v>
      </c>
      <c r="C69" t="s">
        <v>517</v>
      </c>
      <c r="D69" t="s">
        <v>505</v>
      </c>
      <c r="E69" t="s">
        <v>506</v>
      </c>
      <c r="F69" t="s">
        <v>507</v>
      </c>
      <c r="G69" t="s">
        <v>77</v>
      </c>
      <c r="H69" t="s">
        <v>508</v>
      </c>
      <c r="I69" t="s">
        <v>509</v>
      </c>
      <c r="J69" t="s">
        <v>442</v>
      </c>
      <c r="K69" t="s">
        <v>443</v>
      </c>
    </row>
    <row r="70" spans="1:11">
      <c r="A70" t="s">
        <v>489</v>
      </c>
      <c r="B70" s="614">
        <v>5807675.9768000003</v>
      </c>
      <c r="C70" t="s">
        <v>461</v>
      </c>
      <c r="D70" t="s">
        <v>505</v>
      </c>
      <c r="E70" t="s">
        <v>506</v>
      </c>
      <c r="F70" t="s">
        <v>507</v>
      </c>
      <c r="G70" t="s">
        <v>77</v>
      </c>
      <c r="H70" t="s">
        <v>508</v>
      </c>
      <c r="I70" t="s">
        <v>509</v>
      </c>
      <c r="J70" t="s">
        <v>442</v>
      </c>
      <c r="K70" t="s">
        <v>443</v>
      </c>
    </row>
    <row r="71" spans="1:11">
      <c r="A71" t="s">
        <v>489</v>
      </c>
      <c r="B71" s="614">
        <v>5541675.8262</v>
      </c>
      <c r="C71" t="s">
        <v>485</v>
      </c>
      <c r="D71" t="s">
        <v>505</v>
      </c>
      <c r="E71" t="s">
        <v>506</v>
      </c>
      <c r="F71" t="s">
        <v>507</v>
      </c>
      <c r="G71" t="s">
        <v>77</v>
      </c>
      <c r="H71" t="s">
        <v>508</v>
      </c>
      <c r="I71" t="s">
        <v>509</v>
      </c>
      <c r="J71" t="s">
        <v>442</v>
      </c>
      <c r="K71" t="s">
        <v>443</v>
      </c>
    </row>
    <row r="72" spans="1:11">
      <c r="A72" t="s">
        <v>489</v>
      </c>
      <c r="B72" s="614">
        <v>5541675.8262</v>
      </c>
      <c r="C72" t="s">
        <v>454</v>
      </c>
      <c r="D72" t="s">
        <v>505</v>
      </c>
      <c r="E72" t="s">
        <v>506</v>
      </c>
      <c r="F72" t="s">
        <v>507</v>
      </c>
      <c r="G72" t="s">
        <v>77</v>
      </c>
      <c r="H72" t="s">
        <v>508</v>
      </c>
      <c r="I72" t="s">
        <v>509</v>
      </c>
      <c r="J72" t="s">
        <v>442</v>
      </c>
      <c r="K72" t="s">
        <v>443</v>
      </c>
    </row>
    <row r="73" spans="1:11">
      <c r="A73" t="s">
        <v>489</v>
      </c>
      <c r="B73" s="614">
        <v>5320009.0340999998</v>
      </c>
      <c r="C73" t="s">
        <v>449</v>
      </c>
      <c r="D73" t="s">
        <v>505</v>
      </c>
      <c r="E73" t="s">
        <v>506</v>
      </c>
      <c r="F73" t="s">
        <v>507</v>
      </c>
      <c r="G73" t="s">
        <v>77</v>
      </c>
      <c r="H73" t="s">
        <v>508</v>
      </c>
      <c r="I73" t="s">
        <v>509</v>
      </c>
      <c r="J73" t="s">
        <v>442</v>
      </c>
      <c r="K73" t="s">
        <v>443</v>
      </c>
    </row>
    <row r="74" spans="1:11">
      <c r="A74" t="s">
        <v>489</v>
      </c>
      <c r="B74" s="614">
        <v>7492345.1028000005</v>
      </c>
      <c r="C74" t="s">
        <v>518</v>
      </c>
      <c r="D74" t="s">
        <v>505</v>
      </c>
      <c r="E74" t="s">
        <v>506</v>
      </c>
      <c r="F74" t="s">
        <v>507</v>
      </c>
      <c r="G74" t="s">
        <v>77</v>
      </c>
      <c r="H74" t="s">
        <v>508</v>
      </c>
      <c r="I74" t="s">
        <v>509</v>
      </c>
      <c r="J74" t="s">
        <v>442</v>
      </c>
      <c r="K74" t="s">
        <v>443</v>
      </c>
    </row>
    <row r="75" spans="1:11">
      <c r="A75" t="s">
        <v>489</v>
      </c>
      <c r="B75" s="614">
        <v>4433340.3598999996</v>
      </c>
      <c r="C75" t="s">
        <v>453</v>
      </c>
      <c r="D75" t="s">
        <v>505</v>
      </c>
      <c r="E75" t="s">
        <v>506</v>
      </c>
      <c r="F75" t="s">
        <v>507</v>
      </c>
      <c r="G75" t="s">
        <v>77</v>
      </c>
      <c r="H75" t="s">
        <v>508</v>
      </c>
      <c r="I75" t="s">
        <v>509</v>
      </c>
      <c r="J75" t="s">
        <v>442</v>
      </c>
      <c r="K75" t="s">
        <v>443</v>
      </c>
    </row>
    <row r="76" spans="1:11">
      <c r="A76" t="s">
        <v>490</v>
      </c>
      <c r="B76" s="614">
        <v>20491220.883200001</v>
      </c>
      <c r="C76" t="s">
        <v>504</v>
      </c>
      <c r="D76" t="s">
        <v>505</v>
      </c>
      <c r="E76" t="s">
        <v>506</v>
      </c>
      <c r="F76" t="s">
        <v>507</v>
      </c>
      <c r="G76" t="s">
        <v>77</v>
      </c>
      <c r="H76" t="s">
        <v>508</v>
      </c>
      <c r="I76" t="s">
        <v>509</v>
      </c>
      <c r="J76" t="s">
        <v>442</v>
      </c>
      <c r="K76" t="s">
        <v>443</v>
      </c>
    </row>
    <row r="77" spans="1:11">
      <c r="A77" t="s">
        <v>490</v>
      </c>
      <c r="B77" s="614">
        <v>26638588.1215</v>
      </c>
      <c r="C77" t="s">
        <v>510</v>
      </c>
      <c r="D77" t="s">
        <v>505</v>
      </c>
      <c r="E77" t="s">
        <v>506</v>
      </c>
      <c r="F77" t="s">
        <v>507</v>
      </c>
      <c r="G77" t="s">
        <v>77</v>
      </c>
      <c r="H77" t="s">
        <v>508</v>
      </c>
      <c r="I77" t="s">
        <v>509</v>
      </c>
      <c r="J77" t="s">
        <v>442</v>
      </c>
      <c r="K77" t="s">
        <v>443</v>
      </c>
    </row>
    <row r="78" spans="1:11">
      <c r="A78" t="s">
        <v>490</v>
      </c>
      <c r="B78" s="614">
        <v>20491220.883200001</v>
      </c>
      <c r="C78" t="s">
        <v>511</v>
      </c>
      <c r="D78" t="s">
        <v>505</v>
      </c>
      <c r="E78" t="s">
        <v>506</v>
      </c>
      <c r="F78" t="s">
        <v>507</v>
      </c>
      <c r="G78" t="s">
        <v>77</v>
      </c>
      <c r="H78" t="s">
        <v>508</v>
      </c>
      <c r="I78" t="s">
        <v>509</v>
      </c>
      <c r="J78" t="s">
        <v>442</v>
      </c>
      <c r="K78" t="s">
        <v>443</v>
      </c>
    </row>
    <row r="79" spans="1:11">
      <c r="A79" t="s">
        <v>490</v>
      </c>
      <c r="B79" s="614">
        <v>17911908.816799998</v>
      </c>
      <c r="C79" t="s">
        <v>512</v>
      </c>
      <c r="D79" t="s">
        <v>505</v>
      </c>
      <c r="E79" t="s">
        <v>506</v>
      </c>
      <c r="F79" t="s">
        <v>507</v>
      </c>
      <c r="G79" t="s">
        <v>77</v>
      </c>
      <c r="H79" t="s">
        <v>508</v>
      </c>
      <c r="I79" t="s">
        <v>509</v>
      </c>
      <c r="J79" t="s">
        <v>442</v>
      </c>
      <c r="K79" t="s">
        <v>443</v>
      </c>
    </row>
    <row r="80" spans="1:11">
      <c r="A80" t="s">
        <v>490</v>
      </c>
      <c r="B80" s="614">
        <v>17195433.242800001</v>
      </c>
      <c r="C80" t="s">
        <v>472</v>
      </c>
      <c r="D80" t="s">
        <v>505</v>
      </c>
      <c r="E80" t="s">
        <v>506</v>
      </c>
      <c r="F80" t="s">
        <v>507</v>
      </c>
      <c r="G80" t="s">
        <v>77</v>
      </c>
      <c r="H80" t="s">
        <v>508</v>
      </c>
      <c r="I80" t="s">
        <v>509</v>
      </c>
      <c r="J80" t="s">
        <v>442</v>
      </c>
      <c r="K80" t="s">
        <v>443</v>
      </c>
    </row>
    <row r="81" spans="1:11">
      <c r="A81" t="s">
        <v>490</v>
      </c>
      <c r="B81" s="614">
        <v>20061335.538800001</v>
      </c>
      <c r="C81" t="s">
        <v>475</v>
      </c>
      <c r="D81" t="s">
        <v>505</v>
      </c>
      <c r="E81" t="s">
        <v>506</v>
      </c>
      <c r="F81" t="s">
        <v>507</v>
      </c>
      <c r="G81" t="s">
        <v>77</v>
      </c>
      <c r="H81" t="s">
        <v>508</v>
      </c>
      <c r="I81" t="s">
        <v>509</v>
      </c>
      <c r="J81" t="s">
        <v>442</v>
      </c>
      <c r="K81" t="s">
        <v>443</v>
      </c>
    </row>
    <row r="82" spans="1:11">
      <c r="A82" t="s">
        <v>490</v>
      </c>
      <c r="B82" s="614">
        <v>17911908.816799998</v>
      </c>
      <c r="C82" t="s">
        <v>481</v>
      </c>
      <c r="D82" t="s">
        <v>505</v>
      </c>
      <c r="E82" t="s">
        <v>506</v>
      </c>
      <c r="F82" t="s">
        <v>507</v>
      </c>
      <c r="G82" t="s">
        <v>77</v>
      </c>
      <c r="H82" t="s">
        <v>508</v>
      </c>
      <c r="I82" t="s">
        <v>509</v>
      </c>
      <c r="J82" t="s">
        <v>442</v>
      </c>
      <c r="K82" t="s">
        <v>443</v>
      </c>
    </row>
    <row r="83" spans="1:11">
      <c r="A83" t="s">
        <v>490</v>
      </c>
      <c r="B83" s="614">
        <v>20061335.538800001</v>
      </c>
      <c r="C83" t="s">
        <v>513</v>
      </c>
      <c r="D83" t="s">
        <v>505</v>
      </c>
      <c r="E83" t="s">
        <v>506</v>
      </c>
      <c r="F83" t="s">
        <v>507</v>
      </c>
      <c r="G83" t="s">
        <v>77</v>
      </c>
      <c r="H83" t="s">
        <v>508</v>
      </c>
      <c r="I83" t="s">
        <v>509</v>
      </c>
      <c r="J83" t="s">
        <v>442</v>
      </c>
      <c r="K83" t="s">
        <v>443</v>
      </c>
    </row>
    <row r="84" spans="1:11">
      <c r="A84" t="s">
        <v>490</v>
      </c>
      <c r="B84" s="614">
        <v>17911908.816799998</v>
      </c>
      <c r="C84" t="s">
        <v>480</v>
      </c>
      <c r="D84" t="s">
        <v>505</v>
      </c>
      <c r="E84" t="s">
        <v>506</v>
      </c>
      <c r="F84" t="s">
        <v>507</v>
      </c>
      <c r="G84" t="s">
        <v>77</v>
      </c>
      <c r="H84" t="s">
        <v>508</v>
      </c>
      <c r="I84" t="s">
        <v>509</v>
      </c>
      <c r="J84" t="s">
        <v>442</v>
      </c>
      <c r="K84" t="s">
        <v>443</v>
      </c>
    </row>
    <row r="85" spans="1:11">
      <c r="A85" t="s">
        <v>490</v>
      </c>
      <c r="B85" s="614">
        <v>18628384.390799999</v>
      </c>
      <c r="C85" t="s">
        <v>50</v>
      </c>
      <c r="D85" t="s">
        <v>505</v>
      </c>
      <c r="E85" t="s">
        <v>506</v>
      </c>
      <c r="F85" t="s">
        <v>507</v>
      </c>
      <c r="G85" t="s">
        <v>77</v>
      </c>
      <c r="H85" t="s">
        <v>508</v>
      </c>
      <c r="I85" t="s">
        <v>509</v>
      </c>
      <c r="J85" t="s">
        <v>442</v>
      </c>
      <c r="K85" t="s">
        <v>443</v>
      </c>
    </row>
    <row r="86" spans="1:11">
      <c r="A86" t="s">
        <v>490</v>
      </c>
      <c r="B86" s="614">
        <v>17625318.587200001</v>
      </c>
      <c r="C86" t="s">
        <v>465</v>
      </c>
      <c r="D86" t="s">
        <v>505</v>
      </c>
      <c r="E86" t="s">
        <v>506</v>
      </c>
      <c r="F86" t="s">
        <v>507</v>
      </c>
      <c r="G86" t="s">
        <v>77</v>
      </c>
      <c r="H86" t="s">
        <v>508</v>
      </c>
      <c r="I86" t="s">
        <v>509</v>
      </c>
      <c r="J86" t="s">
        <v>442</v>
      </c>
      <c r="K86" t="s">
        <v>443</v>
      </c>
    </row>
    <row r="87" spans="1:11">
      <c r="A87" t="s">
        <v>490</v>
      </c>
      <c r="B87" s="614">
        <v>18628384.390799999</v>
      </c>
      <c r="C87" t="s">
        <v>471</v>
      </c>
      <c r="D87" t="s">
        <v>505</v>
      </c>
      <c r="E87" t="s">
        <v>506</v>
      </c>
      <c r="F87" t="s">
        <v>507</v>
      </c>
      <c r="G87" t="s">
        <v>77</v>
      </c>
      <c r="H87" t="s">
        <v>508</v>
      </c>
      <c r="I87" t="s">
        <v>509</v>
      </c>
      <c r="J87" t="s">
        <v>442</v>
      </c>
      <c r="K87" t="s">
        <v>443</v>
      </c>
    </row>
    <row r="88" spans="1:11">
      <c r="A88" t="s">
        <v>490</v>
      </c>
      <c r="B88" s="614">
        <v>17195433.242800001</v>
      </c>
      <c r="C88" t="s">
        <v>466</v>
      </c>
      <c r="D88" t="s">
        <v>505</v>
      </c>
      <c r="E88" t="s">
        <v>506</v>
      </c>
      <c r="F88" t="s">
        <v>507</v>
      </c>
      <c r="G88" t="s">
        <v>77</v>
      </c>
      <c r="H88" t="s">
        <v>508</v>
      </c>
      <c r="I88" t="s">
        <v>509</v>
      </c>
      <c r="J88" t="s">
        <v>442</v>
      </c>
      <c r="K88" t="s">
        <v>443</v>
      </c>
    </row>
    <row r="89" spans="1:11">
      <c r="A89" t="s">
        <v>490</v>
      </c>
      <c r="B89" s="614">
        <v>17195433.242800001</v>
      </c>
      <c r="C89" t="s">
        <v>484</v>
      </c>
      <c r="D89" t="s">
        <v>505</v>
      </c>
      <c r="E89" t="s">
        <v>506</v>
      </c>
      <c r="F89" t="s">
        <v>507</v>
      </c>
      <c r="G89" t="s">
        <v>77</v>
      </c>
      <c r="H89" t="s">
        <v>508</v>
      </c>
      <c r="I89" t="s">
        <v>509</v>
      </c>
      <c r="J89" t="s">
        <v>442</v>
      </c>
      <c r="K89" t="s">
        <v>443</v>
      </c>
    </row>
    <row r="90" spans="1:11">
      <c r="A90" t="s">
        <v>490</v>
      </c>
      <c r="B90" s="614">
        <v>26638588.1215</v>
      </c>
      <c r="C90" t="s">
        <v>455</v>
      </c>
      <c r="D90" t="s">
        <v>505</v>
      </c>
      <c r="E90" t="s">
        <v>506</v>
      </c>
      <c r="F90" t="s">
        <v>507</v>
      </c>
      <c r="G90" t="s">
        <v>77</v>
      </c>
      <c r="H90" t="s">
        <v>508</v>
      </c>
      <c r="I90" t="s">
        <v>509</v>
      </c>
      <c r="J90" t="s">
        <v>442</v>
      </c>
      <c r="K90" t="s">
        <v>443</v>
      </c>
    </row>
    <row r="91" spans="1:11">
      <c r="A91" t="s">
        <v>490</v>
      </c>
      <c r="B91" s="614">
        <v>14329526.0801</v>
      </c>
      <c r="C91" t="s">
        <v>477</v>
      </c>
      <c r="D91" t="s">
        <v>505</v>
      </c>
      <c r="E91" t="s">
        <v>506</v>
      </c>
      <c r="F91" t="s">
        <v>507</v>
      </c>
      <c r="G91" t="s">
        <v>77</v>
      </c>
      <c r="H91" t="s">
        <v>508</v>
      </c>
      <c r="I91" t="s">
        <v>509</v>
      </c>
      <c r="J91" t="s">
        <v>442</v>
      </c>
      <c r="K91" t="s">
        <v>443</v>
      </c>
    </row>
    <row r="92" spans="1:11">
      <c r="A92" t="s">
        <v>490</v>
      </c>
      <c r="B92" s="614">
        <v>20777811.112799998</v>
      </c>
      <c r="C92" t="s">
        <v>445</v>
      </c>
      <c r="D92" t="s">
        <v>505</v>
      </c>
      <c r="E92" t="s">
        <v>506</v>
      </c>
      <c r="F92" t="s">
        <v>507</v>
      </c>
      <c r="G92" t="s">
        <v>77</v>
      </c>
      <c r="H92" t="s">
        <v>508</v>
      </c>
      <c r="I92" t="s">
        <v>509</v>
      </c>
      <c r="J92" t="s">
        <v>442</v>
      </c>
      <c r="K92" t="s">
        <v>443</v>
      </c>
    </row>
    <row r="93" spans="1:11">
      <c r="A93" t="s">
        <v>490</v>
      </c>
      <c r="B93" s="614">
        <v>20777811.112799998</v>
      </c>
      <c r="C93" t="s">
        <v>462</v>
      </c>
      <c r="D93" t="s">
        <v>505</v>
      </c>
      <c r="E93" t="s">
        <v>506</v>
      </c>
      <c r="F93" t="s">
        <v>507</v>
      </c>
      <c r="G93" t="s">
        <v>77</v>
      </c>
      <c r="H93" t="s">
        <v>508</v>
      </c>
      <c r="I93" t="s">
        <v>509</v>
      </c>
      <c r="J93" t="s">
        <v>442</v>
      </c>
      <c r="K93" t="s">
        <v>443</v>
      </c>
    </row>
    <row r="94" spans="1:11">
      <c r="A94" t="s">
        <v>490</v>
      </c>
      <c r="B94" s="614">
        <v>14329526.0801</v>
      </c>
      <c r="C94" t="s">
        <v>452</v>
      </c>
      <c r="D94" t="s">
        <v>505</v>
      </c>
      <c r="E94" t="s">
        <v>506</v>
      </c>
      <c r="F94" t="s">
        <v>507</v>
      </c>
      <c r="G94" t="s">
        <v>77</v>
      </c>
      <c r="H94" t="s">
        <v>508</v>
      </c>
      <c r="I94" t="s">
        <v>509</v>
      </c>
      <c r="J94" t="s">
        <v>442</v>
      </c>
      <c r="K94" t="s">
        <v>443</v>
      </c>
    </row>
    <row r="95" spans="1:11">
      <c r="A95" t="s">
        <v>490</v>
      </c>
      <c r="B95" s="614">
        <v>20491220.883200001</v>
      </c>
      <c r="C95" t="s">
        <v>448</v>
      </c>
      <c r="D95" t="s">
        <v>505</v>
      </c>
      <c r="E95" t="s">
        <v>506</v>
      </c>
      <c r="F95" t="s">
        <v>507</v>
      </c>
      <c r="G95" t="s">
        <v>77</v>
      </c>
      <c r="H95" t="s">
        <v>508</v>
      </c>
      <c r="I95" t="s">
        <v>509</v>
      </c>
      <c r="J95" t="s">
        <v>442</v>
      </c>
      <c r="K95" t="s">
        <v>443</v>
      </c>
    </row>
    <row r="96" spans="1:11">
      <c r="A96" t="s">
        <v>490</v>
      </c>
      <c r="B96" s="614">
        <v>20777811.112799998</v>
      </c>
      <c r="C96" t="s">
        <v>514</v>
      </c>
      <c r="D96" t="s">
        <v>505</v>
      </c>
      <c r="E96" t="s">
        <v>506</v>
      </c>
      <c r="F96" t="s">
        <v>507</v>
      </c>
      <c r="G96" t="s">
        <v>77</v>
      </c>
      <c r="H96" t="s">
        <v>508</v>
      </c>
      <c r="I96" t="s">
        <v>509</v>
      </c>
      <c r="J96" t="s">
        <v>442</v>
      </c>
      <c r="K96" t="s">
        <v>443</v>
      </c>
    </row>
    <row r="97" spans="1:11">
      <c r="A97" t="s">
        <v>490</v>
      </c>
      <c r="B97" s="614">
        <v>20491220.883200001</v>
      </c>
      <c r="C97" t="s">
        <v>528</v>
      </c>
      <c r="D97" t="s">
        <v>505</v>
      </c>
      <c r="E97" t="s">
        <v>506</v>
      </c>
      <c r="F97" t="s">
        <v>507</v>
      </c>
      <c r="G97" t="s">
        <v>77</v>
      </c>
      <c r="H97" t="s">
        <v>508</v>
      </c>
      <c r="I97" t="s">
        <v>509</v>
      </c>
      <c r="J97" t="s">
        <v>442</v>
      </c>
      <c r="K97" t="s">
        <v>443</v>
      </c>
    </row>
    <row r="98" spans="1:11">
      <c r="A98" t="s">
        <v>490</v>
      </c>
      <c r="B98" s="614">
        <v>17195433.242800001</v>
      </c>
      <c r="C98" t="s">
        <v>429</v>
      </c>
      <c r="D98" t="s">
        <v>505</v>
      </c>
      <c r="E98" t="s">
        <v>506</v>
      </c>
      <c r="F98" t="s">
        <v>507</v>
      </c>
      <c r="G98" t="s">
        <v>77</v>
      </c>
      <c r="H98" t="s">
        <v>508</v>
      </c>
      <c r="I98" t="s">
        <v>509</v>
      </c>
      <c r="J98" t="s">
        <v>442</v>
      </c>
      <c r="K98" t="s">
        <v>443</v>
      </c>
    </row>
    <row r="99" spans="1:11">
      <c r="A99" t="s">
        <v>490</v>
      </c>
      <c r="B99" s="614">
        <v>19344859.9648</v>
      </c>
      <c r="C99" t="s">
        <v>515</v>
      </c>
      <c r="D99" t="s">
        <v>505</v>
      </c>
      <c r="E99" t="s">
        <v>506</v>
      </c>
      <c r="F99" t="s">
        <v>507</v>
      </c>
      <c r="G99" t="s">
        <v>77</v>
      </c>
      <c r="H99" t="s">
        <v>508</v>
      </c>
      <c r="I99" t="s">
        <v>509</v>
      </c>
      <c r="J99" t="s">
        <v>442</v>
      </c>
      <c r="K99" t="s">
        <v>443</v>
      </c>
    </row>
    <row r="100" spans="1:11">
      <c r="A100" t="s">
        <v>490</v>
      </c>
      <c r="B100" s="614">
        <v>18628384.390799999</v>
      </c>
      <c r="C100" t="s">
        <v>488</v>
      </c>
      <c r="D100" t="s">
        <v>505</v>
      </c>
      <c r="E100" t="s">
        <v>506</v>
      </c>
      <c r="F100" t="s">
        <v>507</v>
      </c>
      <c r="G100" t="s">
        <v>77</v>
      </c>
      <c r="H100" t="s">
        <v>508</v>
      </c>
      <c r="I100" t="s">
        <v>509</v>
      </c>
      <c r="J100" t="s">
        <v>442</v>
      </c>
      <c r="K100" t="s">
        <v>443</v>
      </c>
    </row>
    <row r="101" spans="1:11">
      <c r="A101" t="s">
        <v>490</v>
      </c>
      <c r="B101" s="614">
        <v>18628384.390799999</v>
      </c>
      <c r="C101" t="s">
        <v>479</v>
      </c>
      <c r="D101" t="s">
        <v>505</v>
      </c>
      <c r="E101" t="s">
        <v>506</v>
      </c>
      <c r="F101" t="s">
        <v>507</v>
      </c>
      <c r="G101" t="s">
        <v>77</v>
      </c>
      <c r="H101" t="s">
        <v>508</v>
      </c>
      <c r="I101" t="s">
        <v>509</v>
      </c>
      <c r="J101" t="s">
        <v>442</v>
      </c>
      <c r="K101" t="s">
        <v>443</v>
      </c>
    </row>
    <row r="102" spans="1:11">
      <c r="A102" t="s">
        <v>490</v>
      </c>
      <c r="B102" s="614">
        <v>22210767.127500001</v>
      </c>
      <c r="C102" t="s">
        <v>450</v>
      </c>
      <c r="D102" t="s">
        <v>505</v>
      </c>
      <c r="E102" t="s">
        <v>506</v>
      </c>
      <c r="F102" t="s">
        <v>507</v>
      </c>
      <c r="G102" t="s">
        <v>77</v>
      </c>
      <c r="H102" t="s">
        <v>508</v>
      </c>
      <c r="I102" t="s">
        <v>509</v>
      </c>
      <c r="J102" t="s">
        <v>442</v>
      </c>
      <c r="K102" t="s">
        <v>443</v>
      </c>
    </row>
    <row r="103" spans="1:11">
      <c r="A103" t="s">
        <v>490</v>
      </c>
      <c r="B103" s="614">
        <v>14329526.0801</v>
      </c>
      <c r="C103" t="s">
        <v>464</v>
      </c>
      <c r="D103" t="s">
        <v>505</v>
      </c>
      <c r="E103" t="s">
        <v>506</v>
      </c>
      <c r="F103" t="s">
        <v>507</v>
      </c>
      <c r="G103" t="s">
        <v>77</v>
      </c>
      <c r="H103" t="s">
        <v>508</v>
      </c>
      <c r="I103" t="s">
        <v>509</v>
      </c>
      <c r="J103" t="s">
        <v>442</v>
      </c>
      <c r="K103" t="s">
        <v>443</v>
      </c>
    </row>
    <row r="104" spans="1:11">
      <c r="A104" t="s">
        <v>490</v>
      </c>
      <c r="B104" s="614">
        <v>21637586.668299999</v>
      </c>
      <c r="C104" t="s">
        <v>516</v>
      </c>
      <c r="D104" t="s">
        <v>505</v>
      </c>
      <c r="E104" t="s">
        <v>506</v>
      </c>
      <c r="F104" t="s">
        <v>507</v>
      </c>
      <c r="G104" t="s">
        <v>77</v>
      </c>
      <c r="H104" t="s">
        <v>508</v>
      </c>
      <c r="I104" t="s">
        <v>509</v>
      </c>
      <c r="J104" t="s">
        <v>442</v>
      </c>
      <c r="K104" t="s">
        <v>443</v>
      </c>
    </row>
    <row r="105" spans="1:11">
      <c r="A105" t="s">
        <v>490</v>
      </c>
      <c r="B105" s="614">
        <v>22210767.127500001</v>
      </c>
      <c r="C105" t="s">
        <v>476</v>
      </c>
      <c r="D105" t="s">
        <v>505</v>
      </c>
      <c r="E105" t="s">
        <v>506</v>
      </c>
      <c r="F105" t="s">
        <v>507</v>
      </c>
      <c r="G105" t="s">
        <v>77</v>
      </c>
      <c r="H105" t="s">
        <v>508</v>
      </c>
      <c r="I105" t="s">
        <v>509</v>
      </c>
      <c r="J105" t="s">
        <v>442</v>
      </c>
      <c r="K105" t="s">
        <v>443</v>
      </c>
    </row>
    <row r="106" spans="1:11">
      <c r="A106" t="s">
        <v>490</v>
      </c>
      <c r="B106" s="614">
        <v>26638588.1215</v>
      </c>
      <c r="C106" t="s">
        <v>517</v>
      </c>
      <c r="D106" t="s">
        <v>505</v>
      </c>
      <c r="E106" t="s">
        <v>506</v>
      </c>
      <c r="F106" t="s">
        <v>507</v>
      </c>
      <c r="G106" t="s">
        <v>77</v>
      </c>
      <c r="H106" t="s">
        <v>508</v>
      </c>
      <c r="I106" t="s">
        <v>509</v>
      </c>
      <c r="J106" t="s">
        <v>442</v>
      </c>
      <c r="K106" t="s">
        <v>443</v>
      </c>
    </row>
    <row r="107" spans="1:11">
      <c r="A107" t="s">
        <v>490</v>
      </c>
      <c r="B107" s="614">
        <v>18771679.505600002</v>
      </c>
      <c r="C107" t="s">
        <v>461</v>
      </c>
      <c r="D107" t="s">
        <v>505</v>
      </c>
      <c r="E107" t="s">
        <v>506</v>
      </c>
      <c r="F107" t="s">
        <v>507</v>
      </c>
      <c r="G107" t="s">
        <v>77</v>
      </c>
      <c r="H107" t="s">
        <v>508</v>
      </c>
      <c r="I107" t="s">
        <v>509</v>
      </c>
      <c r="J107" t="s">
        <v>442</v>
      </c>
      <c r="K107" t="s">
        <v>443</v>
      </c>
    </row>
    <row r="108" spans="1:11">
      <c r="A108" t="s">
        <v>490</v>
      </c>
      <c r="B108" s="614">
        <v>17911908.816799998</v>
      </c>
      <c r="C108" t="s">
        <v>485</v>
      </c>
      <c r="D108" t="s">
        <v>505</v>
      </c>
      <c r="E108" t="s">
        <v>506</v>
      </c>
      <c r="F108" t="s">
        <v>507</v>
      </c>
      <c r="G108" t="s">
        <v>77</v>
      </c>
      <c r="H108" t="s">
        <v>508</v>
      </c>
      <c r="I108" t="s">
        <v>509</v>
      </c>
      <c r="J108" t="s">
        <v>442</v>
      </c>
      <c r="K108" t="s">
        <v>443</v>
      </c>
    </row>
    <row r="109" spans="1:11">
      <c r="A109" t="s">
        <v>490</v>
      </c>
      <c r="B109" s="614">
        <v>17911908.816799998</v>
      </c>
      <c r="C109" t="s">
        <v>454</v>
      </c>
      <c r="D109" t="s">
        <v>505</v>
      </c>
      <c r="E109" t="s">
        <v>506</v>
      </c>
      <c r="F109" t="s">
        <v>507</v>
      </c>
      <c r="G109" t="s">
        <v>77</v>
      </c>
      <c r="H109" t="s">
        <v>508</v>
      </c>
      <c r="I109" t="s">
        <v>509</v>
      </c>
      <c r="J109" t="s">
        <v>442</v>
      </c>
      <c r="K109" t="s">
        <v>443</v>
      </c>
    </row>
    <row r="110" spans="1:11">
      <c r="A110" t="s">
        <v>490</v>
      </c>
      <c r="B110" s="614">
        <v>17195433.242800001</v>
      </c>
      <c r="C110" t="s">
        <v>449</v>
      </c>
      <c r="D110" t="s">
        <v>505</v>
      </c>
      <c r="E110" t="s">
        <v>506</v>
      </c>
      <c r="F110" t="s">
        <v>507</v>
      </c>
      <c r="G110" t="s">
        <v>77</v>
      </c>
      <c r="H110" t="s">
        <v>508</v>
      </c>
      <c r="I110" t="s">
        <v>509</v>
      </c>
      <c r="J110" t="s">
        <v>442</v>
      </c>
      <c r="K110" t="s">
        <v>443</v>
      </c>
    </row>
    <row r="111" spans="1:11">
      <c r="A111" t="s">
        <v>490</v>
      </c>
      <c r="B111" s="614">
        <v>24216898.734700002</v>
      </c>
      <c r="C111" t="s">
        <v>518</v>
      </c>
      <c r="D111" t="s">
        <v>505</v>
      </c>
      <c r="E111" t="s">
        <v>506</v>
      </c>
      <c r="F111" t="s">
        <v>507</v>
      </c>
      <c r="G111" t="s">
        <v>77</v>
      </c>
      <c r="H111" t="s">
        <v>508</v>
      </c>
      <c r="I111" t="s">
        <v>509</v>
      </c>
      <c r="J111" t="s">
        <v>442</v>
      </c>
      <c r="K111" t="s">
        <v>443</v>
      </c>
    </row>
    <row r="112" spans="1:11">
      <c r="A112" t="s">
        <v>490</v>
      </c>
      <c r="B112" s="614">
        <v>14329526.0801</v>
      </c>
      <c r="C112" t="s">
        <v>453</v>
      </c>
      <c r="D112" t="s">
        <v>505</v>
      </c>
      <c r="E112" t="s">
        <v>506</v>
      </c>
      <c r="F112" t="s">
        <v>507</v>
      </c>
      <c r="G112" t="s">
        <v>77</v>
      </c>
      <c r="H112" t="s">
        <v>508</v>
      </c>
      <c r="I112" t="s">
        <v>509</v>
      </c>
      <c r="J112" t="s">
        <v>442</v>
      </c>
      <c r="K112" t="s">
        <v>443</v>
      </c>
    </row>
    <row r="113" spans="1:11">
      <c r="A113" t="s">
        <v>491</v>
      </c>
      <c r="B113" s="614">
        <v>5719748.2911999999</v>
      </c>
      <c r="C113" t="s">
        <v>504</v>
      </c>
      <c r="D113" t="s">
        <v>505</v>
      </c>
      <c r="E113" t="s">
        <v>506</v>
      </c>
      <c r="F113" t="s">
        <v>507</v>
      </c>
      <c r="G113" t="s">
        <v>77</v>
      </c>
      <c r="H113" t="s">
        <v>508</v>
      </c>
      <c r="I113" t="s">
        <v>509</v>
      </c>
      <c r="J113" t="s">
        <v>442</v>
      </c>
      <c r="K113" t="s">
        <v>443</v>
      </c>
    </row>
    <row r="114" spans="1:11">
      <c r="A114" t="s">
        <v>491</v>
      </c>
      <c r="B114" s="614">
        <v>7435673.0502000004</v>
      </c>
      <c r="C114" t="s">
        <v>510</v>
      </c>
      <c r="D114" t="s">
        <v>505</v>
      </c>
      <c r="E114" t="s">
        <v>506</v>
      </c>
      <c r="F114" t="s">
        <v>507</v>
      </c>
      <c r="G114" t="s">
        <v>77</v>
      </c>
      <c r="H114" t="s">
        <v>508</v>
      </c>
      <c r="I114" t="s">
        <v>509</v>
      </c>
      <c r="J114" t="s">
        <v>442</v>
      </c>
      <c r="K114" t="s">
        <v>443</v>
      </c>
    </row>
    <row r="115" spans="1:11">
      <c r="A115" t="s">
        <v>491</v>
      </c>
      <c r="B115" s="614">
        <v>5719748.2911999999</v>
      </c>
      <c r="C115" t="s">
        <v>511</v>
      </c>
      <c r="D115" t="s">
        <v>505</v>
      </c>
      <c r="E115" t="s">
        <v>506</v>
      </c>
      <c r="F115" t="s">
        <v>507</v>
      </c>
      <c r="G115" t="s">
        <v>77</v>
      </c>
      <c r="H115" t="s">
        <v>508</v>
      </c>
      <c r="I115" t="s">
        <v>509</v>
      </c>
      <c r="J115" t="s">
        <v>442</v>
      </c>
      <c r="K115" t="s">
        <v>443</v>
      </c>
    </row>
    <row r="116" spans="1:11">
      <c r="A116" t="s">
        <v>491</v>
      </c>
      <c r="B116" s="614">
        <v>4999780.6588000003</v>
      </c>
      <c r="C116" t="s">
        <v>512</v>
      </c>
      <c r="D116" t="s">
        <v>505</v>
      </c>
      <c r="E116" t="s">
        <v>506</v>
      </c>
      <c r="F116" t="s">
        <v>507</v>
      </c>
      <c r="G116" t="s">
        <v>77</v>
      </c>
      <c r="H116" t="s">
        <v>508</v>
      </c>
      <c r="I116" t="s">
        <v>509</v>
      </c>
      <c r="J116" t="s">
        <v>442</v>
      </c>
      <c r="K116" t="s">
        <v>443</v>
      </c>
    </row>
    <row r="117" spans="1:11">
      <c r="A117" t="s">
        <v>491</v>
      </c>
      <c r="B117" s="614">
        <v>4799789.6497999998</v>
      </c>
      <c r="C117" t="s">
        <v>472</v>
      </c>
      <c r="D117" t="s">
        <v>505</v>
      </c>
      <c r="E117" t="s">
        <v>506</v>
      </c>
      <c r="F117" t="s">
        <v>507</v>
      </c>
      <c r="G117" t="s">
        <v>77</v>
      </c>
      <c r="H117" t="s">
        <v>508</v>
      </c>
      <c r="I117" t="s">
        <v>509</v>
      </c>
      <c r="J117" t="s">
        <v>442</v>
      </c>
      <c r="K117" t="s">
        <v>443</v>
      </c>
    </row>
    <row r="118" spans="1:11">
      <c r="A118" t="s">
        <v>491</v>
      </c>
      <c r="B118" s="614">
        <v>5599753.6858000001</v>
      </c>
      <c r="C118" t="s">
        <v>475</v>
      </c>
      <c r="D118" t="s">
        <v>505</v>
      </c>
      <c r="E118" t="s">
        <v>506</v>
      </c>
      <c r="F118" t="s">
        <v>507</v>
      </c>
      <c r="G118" t="s">
        <v>77</v>
      </c>
      <c r="H118" t="s">
        <v>508</v>
      </c>
      <c r="I118" t="s">
        <v>509</v>
      </c>
      <c r="J118" t="s">
        <v>442</v>
      </c>
      <c r="K118" t="s">
        <v>443</v>
      </c>
    </row>
    <row r="119" spans="1:11">
      <c r="A119" t="s">
        <v>491</v>
      </c>
      <c r="B119" s="614">
        <v>4999780.6588000003</v>
      </c>
      <c r="C119" t="s">
        <v>481</v>
      </c>
      <c r="D119" t="s">
        <v>505</v>
      </c>
      <c r="E119" t="s">
        <v>506</v>
      </c>
      <c r="F119" t="s">
        <v>507</v>
      </c>
      <c r="G119" t="s">
        <v>77</v>
      </c>
      <c r="H119" t="s">
        <v>508</v>
      </c>
      <c r="I119" t="s">
        <v>509</v>
      </c>
      <c r="J119" t="s">
        <v>442</v>
      </c>
      <c r="K119" t="s">
        <v>443</v>
      </c>
    </row>
    <row r="120" spans="1:11">
      <c r="A120" t="s">
        <v>491</v>
      </c>
      <c r="B120" s="614">
        <v>5599753.6858000001</v>
      </c>
      <c r="C120" t="s">
        <v>513</v>
      </c>
      <c r="D120" t="s">
        <v>505</v>
      </c>
      <c r="E120" t="s">
        <v>506</v>
      </c>
      <c r="F120" t="s">
        <v>507</v>
      </c>
      <c r="G120" t="s">
        <v>77</v>
      </c>
      <c r="H120" t="s">
        <v>508</v>
      </c>
      <c r="I120" t="s">
        <v>509</v>
      </c>
      <c r="J120" t="s">
        <v>442</v>
      </c>
      <c r="K120" t="s">
        <v>443</v>
      </c>
    </row>
    <row r="121" spans="1:11">
      <c r="A121" t="s">
        <v>491</v>
      </c>
      <c r="B121" s="614">
        <v>4999780.6588000003</v>
      </c>
      <c r="C121" t="s">
        <v>480</v>
      </c>
      <c r="D121" t="s">
        <v>505</v>
      </c>
      <c r="E121" t="s">
        <v>506</v>
      </c>
      <c r="F121" t="s">
        <v>507</v>
      </c>
      <c r="G121" t="s">
        <v>77</v>
      </c>
      <c r="H121" t="s">
        <v>508</v>
      </c>
      <c r="I121" t="s">
        <v>509</v>
      </c>
      <c r="J121" t="s">
        <v>442</v>
      </c>
      <c r="K121" t="s">
        <v>443</v>
      </c>
    </row>
    <row r="122" spans="1:11">
      <c r="A122" t="s">
        <v>491</v>
      </c>
      <c r="B122" s="614">
        <v>5199771.6677999999</v>
      </c>
      <c r="C122" t="s">
        <v>50</v>
      </c>
      <c r="D122" t="s">
        <v>505</v>
      </c>
      <c r="E122" t="s">
        <v>506</v>
      </c>
      <c r="F122" t="s">
        <v>507</v>
      </c>
      <c r="G122" t="s">
        <v>77</v>
      </c>
      <c r="H122" t="s">
        <v>508</v>
      </c>
      <c r="I122" t="s">
        <v>509</v>
      </c>
      <c r="J122" t="s">
        <v>442</v>
      </c>
      <c r="K122" t="s">
        <v>443</v>
      </c>
    </row>
    <row r="123" spans="1:11">
      <c r="A123" t="s">
        <v>491</v>
      </c>
      <c r="B123" s="614">
        <v>4919784.2551999995</v>
      </c>
      <c r="C123" t="s">
        <v>465</v>
      </c>
      <c r="D123" t="s">
        <v>505</v>
      </c>
      <c r="E123" t="s">
        <v>506</v>
      </c>
      <c r="F123" t="s">
        <v>507</v>
      </c>
      <c r="G123" t="s">
        <v>77</v>
      </c>
      <c r="H123" t="s">
        <v>508</v>
      </c>
      <c r="I123" t="s">
        <v>509</v>
      </c>
      <c r="J123" t="s">
        <v>442</v>
      </c>
      <c r="K123" t="s">
        <v>443</v>
      </c>
    </row>
    <row r="124" spans="1:11">
      <c r="A124" t="s">
        <v>491</v>
      </c>
      <c r="B124" s="614">
        <v>5199771.6677999999</v>
      </c>
      <c r="C124" t="s">
        <v>471</v>
      </c>
      <c r="D124" t="s">
        <v>505</v>
      </c>
      <c r="E124" t="s">
        <v>506</v>
      </c>
      <c r="F124" t="s">
        <v>507</v>
      </c>
      <c r="G124" t="s">
        <v>77</v>
      </c>
      <c r="H124" t="s">
        <v>508</v>
      </c>
      <c r="I124" t="s">
        <v>509</v>
      </c>
      <c r="J124" t="s">
        <v>442</v>
      </c>
      <c r="K124" t="s">
        <v>443</v>
      </c>
    </row>
    <row r="125" spans="1:11">
      <c r="A125" t="s">
        <v>491</v>
      </c>
      <c r="B125" s="614">
        <v>4799789.6497999998</v>
      </c>
      <c r="C125" t="s">
        <v>466</v>
      </c>
      <c r="D125" t="s">
        <v>505</v>
      </c>
      <c r="E125" t="s">
        <v>506</v>
      </c>
      <c r="F125" t="s">
        <v>507</v>
      </c>
      <c r="G125" t="s">
        <v>77</v>
      </c>
      <c r="H125" t="s">
        <v>508</v>
      </c>
      <c r="I125" t="s">
        <v>509</v>
      </c>
      <c r="J125" t="s">
        <v>442</v>
      </c>
      <c r="K125" t="s">
        <v>443</v>
      </c>
    </row>
    <row r="126" spans="1:11">
      <c r="A126" t="s">
        <v>491</v>
      </c>
      <c r="B126" s="614">
        <v>4799789.6497999998</v>
      </c>
      <c r="C126" t="s">
        <v>484</v>
      </c>
      <c r="D126" t="s">
        <v>505</v>
      </c>
      <c r="E126" t="s">
        <v>506</v>
      </c>
      <c r="F126" t="s">
        <v>507</v>
      </c>
      <c r="G126" t="s">
        <v>77</v>
      </c>
      <c r="H126" t="s">
        <v>508</v>
      </c>
      <c r="I126" t="s">
        <v>509</v>
      </c>
      <c r="J126" t="s">
        <v>442</v>
      </c>
      <c r="K126" t="s">
        <v>443</v>
      </c>
    </row>
    <row r="127" spans="1:11">
      <c r="A127" t="s">
        <v>491</v>
      </c>
      <c r="B127" s="614">
        <v>7435673.0502000004</v>
      </c>
      <c r="C127" t="s">
        <v>455</v>
      </c>
      <c r="D127" t="s">
        <v>505</v>
      </c>
      <c r="E127" t="s">
        <v>506</v>
      </c>
      <c r="F127" t="s">
        <v>507</v>
      </c>
      <c r="G127" t="s">
        <v>77</v>
      </c>
      <c r="H127" t="s">
        <v>508</v>
      </c>
      <c r="I127" t="s">
        <v>509</v>
      </c>
      <c r="J127" t="s">
        <v>442</v>
      </c>
      <c r="K127" t="s">
        <v>443</v>
      </c>
    </row>
    <row r="128" spans="1:11">
      <c r="A128" t="s">
        <v>491</v>
      </c>
      <c r="B128" s="614">
        <v>3999824.2552999998</v>
      </c>
      <c r="C128" t="s">
        <v>477</v>
      </c>
      <c r="D128" t="s">
        <v>505</v>
      </c>
      <c r="E128" t="s">
        <v>506</v>
      </c>
      <c r="F128" t="s">
        <v>507</v>
      </c>
      <c r="G128" t="s">
        <v>77</v>
      </c>
      <c r="H128" t="s">
        <v>508</v>
      </c>
      <c r="I128" t="s">
        <v>509</v>
      </c>
      <c r="J128" t="s">
        <v>442</v>
      </c>
      <c r="K128" t="s">
        <v>443</v>
      </c>
    </row>
    <row r="129" spans="1:11">
      <c r="A129" t="s">
        <v>491</v>
      </c>
      <c r="B129" s="614">
        <v>5799744.6947999997</v>
      </c>
      <c r="C129" t="s">
        <v>445</v>
      </c>
      <c r="D129" t="s">
        <v>505</v>
      </c>
      <c r="E129" t="s">
        <v>506</v>
      </c>
      <c r="F129" t="s">
        <v>507</v>
      </c>
      <c r="G129" t="s">
        <v>77</v>
      </c>
      <c r="H129" t="s">
        <v>508</v>
      </c>
      <c r="I129" t="s">
        <v>509</v>
      </c>
      <c r="J129" t="s">
        <v>442</v>
      </c>
      <c r="K129" t="s">
        <v>443</v>
      </c>
    </row>
    <row r="130" spans="1:11">
      <c r="A130" t="s">
        <v>491</v>
      </c>
      <c r="B130" s="614">
        <v>5799744.6947999997</v>
      </c>
      <c r="C130" t="s">
        <v>462</v>
      </c>
      <c r="D130" t="s">
        <v>505</v>
      </c>
      <c r="E130" t="s">
        <v>506</v>
      </c>
      <c r="F130" t="s">
        <v>507</v>
      </c>
      <c r="G130" t="s">
        <v>77</v>
      </c>
      <c r="H130" t="s">
        <v>508</v>
      </c>
      <c r="I130" t="s">
        <v>509</v>
      </c>
      <c r="J130" t="s">
        <v>442</v>
      </c>
      <c r="K130" t="s">
        <v>443</v>
      </c>
    </row>
    <row r="131" spans="1:11">
      <c r="A131" t="s">
        <v>491</v>
      </c>
      <c r="B131" s="614">
        <v>3999824.2552999998</v>
      </c>
      <c r="C131" t="s">
        <v>452</v>
      </c>
      <c r="D131" t="s">
        <v>505</v>
      </c>
      <c r="E131" t="s">
        <v>506</v>
      </c>
      <c r="F131" t="s">
        <v>507</v>
      </c>
      <c r="G131" t="s">
        <v>77</v>
      </c>
      <c r="H131" t="s">
        <v>508</v>
      </c>
      <c r="I131" t="s">
        <v>509</v>
      </c>
      <c r="J131" t="s">
        <v>442</v>
      </c>
      <c r="K131" t="s">
        <v>443</v>
      </c>
    </row>
    <row r="132" spans="1:11">
      <c r="A132" t="s">
        <v>491</v>
      </c>
      <c r="B132" s="614">
        <v>5719748.2911999999</v>
      </c>
      <c r="C132" t="s">
        <v>448</v>
      </c>
      <c r="D132" t="s">
        <v>505</v>
      </c>
      <c r="E132" t="s">
        <v>506</v>
      </c>
      <c r="F132" t="s">
        <v>507</v>
      </c>
      <c r="G132" t="s">
        <v>77</v>
      </c>
      <c r="H132" t="s">
        <v>508</v>
      </c>
      <c r="I132" t="s">
        <v>509</v>
      </c>
      <c r="J132" t="s">
        <v>442</v>
      </c>
      <c r="K132" t="s">
        <v>443</v>
      </c>
    </row>
    <row r="133" spans="1:11">
      <c r="A133" t="s">
        <v>491</v>
      </c>
      <c r="B133" s="614">
        <v>5799744.6947999997</v>
      </c>
      <c r="C133" t="s">
        <v>514</v>
      </c>
      <c r="D133" t="s">
        <v>505</v>
      </c>
      <c r="E133" t="s">
        <v>506</v>
      </c>
      <c r="F133" t="s">
        <v>507</v>
      </c>
      <c r="G133" t="s">
        <v>77</v>
      </c>
      <c r="H133" t="s">
        <v>508</v>
      </c>
      <c r="I133" t="s">
        <v>509</v>
      </c>
      <c r="J133" t="s">
        <v>442</v>
      </c>
      <c r="K133" t="s">
        <v>443</v>
      </c>
    </row>
    <row r="134" spans="1:11">
      <c r="A134" t="s">
        <v>491</v>
      </c>
      <c r="B134" s="614">
        <v>5719748.2911999999</v>
      </c>
      <c r="C134" t="s">
        <v>528</v>
      </c>
      <c r="D134" t="s">
        <v>505</v>
      </c>
      <c r="E134" t="s">
        <v>506</v>
      </c>
      <c r="F134" t="s">
        <v>507</v>
      </c>
      <c r="G134" t="s">
        <v>77</v>
      </c>
      <c r="H134" t="s">
        <v>508</v>
      </c>
      <c r="I134" t="s">
        <v>509</v>
      </c>
      <c r="J134" t="s">
        <v>442</v>
      </c>
      <c r="K134" t="s">
        <v>443</v>
      </c>
    </row>
    <row r="135" spans="1:11">
      <c r="A135" t="s">
        <v>491</v>
      </c>
      <c r="B135" s="614">
        <v>4799789.6497999998</v>
      </c>
      <c r="C135" t="s">
        <v>429</v>
      </c>
      <c r="D135" t="s">
        <v>505</v>
      </c>
      <c r="E135" t="s">
        <v>506</v>
      </c>
      <c r="F135" t="s">
        <v>507</v>
      </c>
      <c r="G135" t="s">
        <v>77</v>
      </c>
      <c r="H135" t="s">
        <v>508</v>
      </c>
      <c r="I135" t="s">
        <v>509</v>
      </c>
      <c r="J135" t="s">
        <v>442</v>
      </c>
      <c r="K135" t="s">
        <v>443</v>
      </c>
    </row>
    <row r="136" spans="1:11">
      <c r="A136" t="s">
        <v>491</v>
      </c>
      <c r="B136" s="614">
        <v>5399762.6767999995</v>
      </c>
      <c r="C136" t="s">
        <v>515</v>
      </c>
      <c r="D136" t="s">
        <v>505</v>
      </c>
      <c r="E136" t="s">
        <v>506</v>
      </c>
      <c r="F136" t="s">
        <v>507</v>
      </c>
      <c r="G136" t="s">
        <v>77</v>
      </c>
      <c r="H136" t="s">
        <v>508</v>
      </c>
      <c r="I136" t="s">
        <v>509</v>
      </c>
      <c r="J136" t="s">
        <v>442</v>
      </c>
      <c r="K136" t="s">
        <v>443</v>
      </c>
    </row>
    <row r="137" spans="1:11">
      <c r="A137" t="s">
        <v>491</v>
      </c>
      <c r="B137" s="614">
        <v>5199771.6677999999</v>
      </c>
      <c r="C137" t="s">
        <v>488</v>
      </c>
      <c r="D137" t="s">
        <v>505</v>
      </c>
      <c r="E137" t="s">
        <v>506</v>
      </c>
      <c r="F137" t="s">
        <v>507</v>
      </c>
      <c r="G137" t="s">
        <v>77</v>
      </c>
      <c r="H137" t="s">
        <v>508</v>
      </c>
      <c r="I137" t="s">
        <v>509</v>
      </c>
      <c r="J137" t="s">
        <v>442</v>
      </c>
      <c r="K137" t="s">
        <v>443</v>
      </c>
    </row>
    <row r="138" spans="1:11">
      <c r="A138" t="s">
        <v>491</v>
      </c>
      <c r="B138" s="614">
        <v>5199771.6677999999</v>
      </c>
      <c r="C138" t="s">
        <v>479</v>
      </c>
      <c r="D138" t="s">
        <v>505</v>
      </c>
      <c r="E138" t="s">
        <v>506</v>
      </c>
      <c r="F138" t="s">
        <v>507</v>
      </c>
      <c r="G138" t="s">
        <v>77</v>
      </c>
      <c r="H138" t="s">
        <v>508</v>
      </c>
      <c r="I138" t="s">
        <v>509</v>
      </c>
      <c r="J138" t="s">
        <v>442</v>
      </c>
      <c r="K138" t="s">
        <v>443</v>
      </c>
    </row>
    <row r="139" spans="1:11">
      <c r="A139" t="s">
        <v>491</v>
      </c>
      <c r="B139" s="614">
        <v>6199728.0712000001</v>
      </c>
      <c r="C139" t="s">
        <v>450</v>
      </c>
      <c r="D139" t="s">
        <v>505</v>
      </c>
      <c r="E139" t="s">
        <v>506</v>
      </c>
      <c r="F139" t="s">
        <v>507</v>
      </c>
      <c r="G139" t="s">
        <v>77</v>
      </c>
      <c r="H139" t="s">
        <v>508</v>
      </c>
      <c r="I139" t="s">
        <v>509</v>
      </c>
      <c r="J139" t="s">
        <v>442</v>
      </c>
      <c r="K139" t="s">
        <v>443</v>
      </c>
    </row>
    <row r="140" spans="1:11">
      <c r="A140" t="s">
        <v>491</v>
      </c>
      <c r="B140" s="614">
        <v>3999824.2552999998</v>
      </c>
      <c r="C140" t="s">
        <v>464</v>
      </c>
      <c r="D140" t="s">
        <v>505</v>
      </c>
      <c r="E140" t="s">
        <v>506</v>
      </c>
      <c r="F140" t="s">
        <v>507</v>
      </c>
      <c r="G140" t="s">
        <v>77</v>
      </c>
      <c r="H140" t="s">
        <v>508</v>
      </c>
      <c r="I140" t="s">
        <v>509</v>
      </c>
      <c r="J140" t="s">
        <v>442</v>
      </c>
      <c r="K140" t="s">
        <v>443</v>
      </c>
    </row>
    <row r="141" spans="1:11">
      <c r="A141" t="s">
        <v>491</v>
      </c>
      <c r="B141" s="614">
        <v>6039735.2640000004</v>
      </c>
      <c r="C141" t="s">
        <v>516</v>
      </c>
      <c r="D141" t="s">
        <v>505</v>
      </c>
      <c r="E141" t="s">
        <v>506</v>
      </c>
      <c r="F141" t="s">
        <v>507</v>
      </c>
      <c r="G141" t="s">
        <v>77</v>
      </c>
      <c r="H141" t="s">
        <v>508</v>
      </c>
      <c r="I141" t="s">
        <v>509</v>
      </c>
      <c r="J141" t="s">
        <v>442</v>
      </c>
      <c r="K141" t="s">
        <v>443</v>
      </c>
    </row>
    <row r="142" spans="1:11">
      <c r="A142" t="s">
        <v>491</v>
      </c>
      <c r="B142" s="614">
        <v>6199728.0712000001</v>
      </c>
      <c r="C142" t="s">
        <v>476</v>
      </c>
      <c r="D142" t="s">
        <v>505</v>
      </c>
      <c r="E142" t="s">
        <v>506</v>
      </c>
      <c r="F142" t="s">
        <v>507</v>
      </c>
      <c r="G142" t="s">
        <v>77</v>
      </c>
      <c r="H142" t="s">
        <v>508</v>
      </c>
      <c r="I142" t="s">
        <v>509</v>
      </c>
      <c r="J142" t="s">
        <v>442</v>
      </c>
      <c r="K142" t="s">
        <v>443</v>
      </c>
    </row>
    <row r="143" spans="1:11">
      <c r="A143" t="s">
        <v>491</v>
      </c>
      <c r="B143" s="614">
        <v>7435673.0502000004</v>
      </c>
      <c r="C143" t="s">
        <v>517</v>
      </c>
      <c r="D143" t="s">
        <v>505</v>
      </c>
      <c r="E143" t="s">
        <v>506</v>
      </c>
      <c r="F143" t="s">
        <v>507</v>
      </c>
      <c r="G143" t="s">
        <v>77</v>
      </c>
      <c r="H143" t="s">
        <v>508</v>
      </c>
      <c r="I143" t="s">
        <v>509</v>
      </c>
      <c r="J143" t="s">
        <v>442</v>
      </c>
      <c r="K143" t="s">
        <v>443</v>
      </c>
    </row>
    <row r="144" spans="1:11">
      <c r="A144" t="s">
        <v>491</v>
      </c>
      <c r="B144" s="614">
        <v>5239769.8695999999</v>
      </c>
      <c r="C144" t="s">
        <v>461</v>
      </c>
      <c r="D144" t="s">
        <v>505</v>
      </c>
      <c r="E144" t="s">
        <v>506</v>
      </c>
      <c r="F144" t="s">
        <v>507</v>
      </c>
      <c r="G144" t="s">
        <v>77</v>
      </c>
      <c r="H144" t="s">
        <v>508</v>
      </c>
      <c r="I144" t="s">
        <v>509</v>
      </c>
      <c r="J144" t="s">
        <v>442</v>
      </c>
      <c r="K144" t="s">
        <v>443</v>
      </c>
    </row>
    <row r="145" spans="1:11">
      <c r="A145" t="s">
        <v>491</v>
      </c>
      <c r="B145" s="614">
        <v>4999780.6588000003</v>
      </c>
      <c r="C145" t="s">
        <v>485</v>
      </c>
      <c r="D145" t="s">
        <v>505</v>
      </c>
      <c r="E145" t="s">
        <v>506</v>
      </c>
      <c r="F145" t="s">
        <v>507</v>
      </c>
      <c r="G145" t="s">
        <v>77</v>
      </c>
      <c r="H145" t="s">
        <v>508</v>
      </c>
      <c r="I145" t="s">
        <v>509</v>
      </c>
      <c r="J145" t="s">
        <v>442</v>
      </c>
      <c r="K145" t="s">
        <v>443</v>
      </c>
    </row>
    <row r="146" spans="1:11">
      <c r="A146" t="s">
        <v>491</v>
      </c>
      <c r="B146" s="614">
        <v>4999780.6588000003</v>
      </c>
      <c r="C146" t="s">
        <v>454</v>
      </c>
      <c r="D146" t="s">
        <v>505</v>
      </c>
      <c r="E146" t="s">
        <v>506</v>
      </c>
      <c r="F146" t="s">
        <v>507</v>
      </c>
      <c r="G146" t="s">
        <v>77</v>
      </c>
      <c r="H146" t="s">
        <v>508</v>
      </c>
      <c r="I146" t="s">
        <v>509</v>
      </c>
      <c r="J146" t="s">
        <v>442</v>
      </c>
      <c r="K146" t="s">
        <v>443</v>
      </c>
    </row>
    <row r="147" spans="1:11">
      <c r="A147" t="s">
        <v>491</v>
      </c>
      <c r="B147" s="614">
        <v>4799789.6497999998</v>
      </c>
      <c r="C147" t="s">
        <v>449</v>
      </c>
      <c r="D147" t="s">
        <v>505</v>
      </c>
      <c r="E147" t="s">
        <v>506</v>
      </c>
      <c r="F147" t="s">
        <v>507</v>
      </c>
      <c r="G147" t="s">
        <v>77</v>
      </c>
      <c r="H147" t="s">
        <v>508</v>
      </c>
      <c r="I147" t="s">
        <v>509</v>
      </c>
      <c r="J147" t="s">
        <v>442</v>
      </c>
      <c r="K147" t="s">
        <v>443</v>
      </c>
    </row>
    <row r="148" spans="1:11">
      <c r="A148" t="s">
        <v>491</v>
      </c>
      <c r="B148" s="614">
        <v>6759702.8964</v>
      </c>
      <c r="C148" t="s">
        <v>518</v>
      </c>
      <c r="D148" t="s">
        <v>505</v>
      </c>
      <c r="E148" t="s">
        <v>506</v>
      </c>
      <c r="F148" t="s">
        <v>507</v>
      </c>
      <c r="G148" t="s">
        <v>77</v>
      </c>
      <c r="H148" t="s">
        <v>508</v>
      </c>
      <c r="I148" t="s">
        <v>509</v>
      </c>
      <c r="J148" t="s">
        <v>442</v>
      </c>
      <c r="K148" t="s">
        <v>443</v>
      </c>
    </row>
    <row r="149" spans="1:11">
      <c r="A149" t="s">
        <v>491</v>
      </c>
      <c r="B149" s="614">
        <v>3999824.2552999998</v>
      </c>
      <c r="C149" t="s">
        <v>453</v>
      </c>
      <c r="D149" t="s">
        <v>505</v>
      </c>
      <c r="E149" t="s">
        <v>506</v>
      </c>
      <c r="F149" t="s">
        <v>507</v>
      </c>
      <c r="G149" t="s">
        <v>77</v>
      </c>
      <c r="H149" t="s">
        <v>508</v>
      </c>
      <c r="I149" t="s">
        <v>509</v>
      </c>
      <c r="J149" t="s">
        <v>442</v>
      </c>
      <c r="K149" t="s">
        <v>443</v>
      </c>
    </row>
    <row r="150" spans="1:11">
      <c r="A150" t="s">
        <v>492</v>
      </c>
      <c r="B150" s="614">
        <v>3698289.1616000002</v>
      </c>
      <c r="C150" t="s">
        <v>504</v>
      </c>
      <c r="D150" t="s">
        <v>505</v>
      </c>
      <c r="E150" t="s">
        <v>506</v>
      </c>
      <c r="F150" t="s">
        <v>507</v>
      </c>
      <c r="G150" t="s">
        <v>77</v>
      </c>
      <c r="H150" t="s">
        <v>508</v>
      </c>
      <c r="I150" t="s">
        <v>509</v>
      </c>
      <c r="J150" t="s">
        <v>442</v>
      </c>
      <c r="K150" t="s">
        <v>443</v>
      </c>
    </row>
    <row r="151" spans="1:11">
      <c r="A151" t="s">
        <v>492</v>
      </c>
      <c r="B151" s="614">
        <v>4807776.0856999997</v>
      </c>
      <c r="C151" t="s">
        <v>510</v>
      </c>
      <c r="D151" t="s">
        <v>505</v>
      </c>
      <c r="E151" t="s">
        <v>506</v>
      </c>
      <c r="F151" t="s">
        <v>507</v>
      </c>
      <c r="G151" t="s">
        <v>77</v>
      </c>
      <c r="H151" t="s">
        <v>508</v>
      </c>
      <c r="I151" t="s">
        <v>509</v>
      </c>
      <c r="J151" t="s">
        <v>442</v>
      </c>
      <c r="K151" t="s">
        <v>443</v>
      </c>
    </row>
    <row r="152" spans="1:11">
      <c r="A152" t="s">
        <v>492</v>
      </c>
      <c r="B152" s="614">
        <v>3698289.1616000002</v>
      </c>
      <c r="C152" t="s">
        <v>511</v>
      </c>
      <c r="D152" t="s">
        <v>505</v>
      </c>
      <c r="E152" t="s">
        <v>506</v>
      </c>
      <c r="F152" t="s">
        <v>507</v>
      </c>
      <c r="G152" t="s">
        <v>77</v>
      </c>
      <c r="H152" t="s">
        <v>508</v>
      </c>
      <c r="I152" t="s">
        <v>509</v>
      </c>
      <c r="J152" t="s">
        <v>442</v>
      </c>
      <c r="K152" t="s">
        <v>443</v>
      </c>
    </row>
    <row r="153" spans="1:11">
      <c r="A153" t="s">
        <v>492</v>
      </c>
      <c r="B153" s="614">
        <v>3232770.6883999999</v>
      </c>
      <c r="C153" t="s">
        <v>512</v>
      </c>
      <c r="D153" t="s">
        <v>505</v>
      </c>
      <c r="E153" t="s">
        <v>506</v>
      </c>
      <c r="F153" t="s">
        <v>507</v>
      </c>
      <c r="G153" t="s">
        <v>77</v>
      </c>
      <c r="H153" t="s">
        <v>508</v>
      </c>
      <c r="I153" t="s">
        <v>509</v>
      </c>
      <c r="J153" t="s">
        <v>442</v>
      </c>
      <c r="K153" t="s">
        <v>443</v>
      </c>
    </row>
    <row r="154" spans="1:11">
      <c r="A154" t="s">
        <v>492</v>
      </c>
      <c r="B154" s="614">
        <v>3103460.0014</v>
      </c>
      <c r="C154" t="s">
        <v>472</v>
      </c>
      <c r="D154" t="s">
        <v>505</v>
      </c>
      <c r="E154" t="s">
        <v>506</v>
      </c>
      <c r="F154" t="s">
        <v>507</v>
      </c>
      <c r="G154" t="s">
        <v>77</v>
      </c>
      <c r="H154" t="s">
        <v>508</v>
      </c>
      <c r="I154" t="s">
        <v>509</v>
      </c>
      <c r="J154" t="s">
        <v>442</v>
      </c>
      <c r="K154" t="s">
        <v>443</v>
      </c>
    </row>
    <row r="155" spans="1:11">
      <c r="A155" t="s">
        <v>492</v>
      </c>
      <c r="B155" s="614">
        <v>3620702.7494000001</v>
      </c>
      <c r="C155" t="s">
        <v>475</v>
      </c>
      <c r="D155" t="s">
        <v>505</v>
      </c>
      <c r="E155" t="s">
        <v>506</v>
      </c>
      <c r="F155" t="s">
        <v>507</v>
      </c>
      <c r="G155" t="s">
        <v>77</v>
      </c>
      <c r="H155" t="s">
        <v>508</v>
      </c>
      <c r="I155" t="s">
        <v>509</v>
      </c>
      <c r="J155" t="s">
        <v>442</v>
      </c>
      <c r="K155" t="s">
        <v>443</v>
      </c>
    </row>
    <row r="156" spans="1:11">
      <c r="A156" t="s">
        <v>492</v>
      </c>
      <c r="B156" s="614">
        <v>3232770.6883999999</v>
      </c>
      <c r="C156" t="s">
        <v>481</v>
      </c>
      <c r="D156" t="s">
        <v>505</v>
      </c>
      <c r="E156" t="s">
        <v>506</v>
      </c>
      <c r="F156" t="s">
        <v>507</v>
      </c>
      <c r="G156" t="s">
        <v>77</v>
      </c>
      <c r="H156" t="s">
        <v>508</v>
      </c>
      <c r="I156" t="s">
        <v>509</v>
      </c>
      <c r="J156" t="s">
        <v>442</v>
      </c>
      <c r="K156" t="s">
        <v>443</v>
      </c>
    </row>
    <row r="157" spans="1:11">
      <c r="A157" t="s">
        <v>492</v>
      </c>
      <c r="B157" s="614">
        <v>3620702.7494000001</v>
      </c>
      <c r="C157" t="s">
        <v>513</v>
      </c>
      <c r="D157" t="s">
        <v>505</v>
      </c>
      <c r="E157" t="s">
        <v>506</v>
      </c>
      <c r="F157" t="s">
        <v>507</v>
      </c>
      <c r="G157" t="s">
        <v>77</v>
      </c>
      <c r="H157" t="s">
        <v>508</v>
      </c>
      <c r="I157" t="s">
        <v>509</v>
      </c>
      <c r="J157" t="s">
        <v>442</v>
      </c>
      <c r="K157" t="s">
        <v>443</v>
      </c>
    </row>
    <row r="158" spans="1:11">
      <c r="A158" t="s">
        <v>492</v>
      </c>
      <c r="B158" s="614">
        <v>3232770.6883999999</v>
      </c>
      <c r="C158" t="s">
        <v>480</v>
      </c>
      <c r="D158" t="s">
        <v>505</v>
      </c>
      <c r="E158" t="s">
        <v>506</v>
      </c>
      <c r="F158" t="s">
        <v>507</v>
      </c>
      <c r="G158" t="s">
        <v>77</v>
      </c>
      <c r="H158" t="s">
        <v>508</v>
      </c>
      <c r="I158" t="s">
        <v>509</v>
      </c>
      <c r="J158" t="s">
        <v>442</v>
      </c>
      <c r="K158" t="s">
        <v>443</v>
      </c>
    </row>
    <row r="159" spans="1:11">
      <c r="A159" t="s">
        <v>492</v>
      </c>
      <c r="B159" s="614">
        <v>3362081.3753999998</v>
      </c>
      <c r="C159" t="s">
        <v>50</v>
      </c>
      <c r="D159" t="s">
        <v>505</v>
      </c>
      <c r="E159" t="s">
        <v>506</v>
      </c>
      <c r="F159" t="s">
        <v>507</v>
      </c>
      <c r="G159" t="s">
        <v>77</v>
      </c>
      <c r="H159" t="s">
        <v>508</v>
      </c>
      <c r="I159" t="s">
        <v>509</v>
      </c>
      <c r="J159" t="s">
        <v>442</v>
      </c>
      <c r="K159" t="s">
        <v>443</v>
      </c>
    </row>
    <row r="160" spans="1:11">
      <c r="A160" t="s">
        <v>492</v>
      </c>
      <c r="B160" s="614">
        <v>3181046.4136000001</v>
      </c>
      <c r="C160" t="s">
        <v>465</v>
      </c>
      <c r="D160" t="s">
        <v>505</v>
      </c>
      <c r="E160" t="s">
        <v>506</v>
      </c>
      <c r="F160" t="s">
        <v>507</v>
      </c>
      <c r="G160" t="s">
        <v>77</v>
      </c>
      <c r="H160" t="s">
        <v>508</v>
      </c>
      <c r="I160" t="s">
        <v>509</v>
      </c>
      <c r="J160" t="s">
        <v>442</v>
      </c>
      <c r="K160" t="s">
        <v>443</v>
      </c>
    </row>
    <row r="161" spans="1:11">
      <c r="A161" t="s">
        <v>492</v>
      </c>
      <c r="B161" s="614">
        <v>3362081.3753999998</v>
      </c>
      <c r="C161" t="s">
        <v>471</v>
      </c>
      <c r="D161" t="s">
        <v>505</v>
      </c>
      <c r="E161" t="s">
        <v>506</v>
      </c>
      <c r="F161" t="s">
        <v>507</v>
      </c>
      <c r="G161" t="s">
        <v>77</v>
      </c>
      <c r="H161" t="s">
        <v>508</v>
      </c>
      <c r="I161" t="s">
        <v>509</v>
      </c>
      <c r="J161" t="s">
        <v>442</v>
      </c>
      <c r="K161" t="s">
        <v>443</v>
      </c>
    </row>
    <row r="162" spans="1:11">
      <c r="A162" t="s">
        <v>492</v>
      </c>
      <c r="B162" s="614">
        <v>3103460.0014</v>
      </c>
      <c r="C162" t="s">
        <v>466</v>
      </c>
      <c r="D162" t="s">
        <v>505</v>
      </c>
      <c r="E162" t="s">
        <v>506</v>
      </c>
      <c r="F162" t="s">
        <v>507</v>
      </c>
      <c r="G162" t="s">
        <v>77</v>
      </c>
      <c r="H162" t="s">
        <v>508</v>
      </c>
      <c r="I162" t="s">
        <v>509</v>
      </c>
      <c r="J162" t="s">
        <v>442</v>
      </c>
      <c r="K162" t="s">
        <v>443</v>
      </c>
    </row>
    <row r="163" spans="1:11">
      <c r="A163" t="s">
        <v>492</v>
      </c>
      <c r="B163" s="614">
        <v>3103460.0014</v>
      </c>
      <c r="C163" t="s">
        <v>484</v>
      </c>
      <c r="D163" t="s">
        <v>505</v>
      </c>
      <c r="E163" t="s">
        <v>506</v>
      </c>
      <c r="F163" t="s">
        <v>507</v>
      </c>
      <c r="G163" t="s">
        <v>77</v>
      </c>
      <c r="H163" t="s">
        <v>508</v>
      </c>
      <c r="I163" t="s">
        <v>509</v>
      </c>
      <c r="J163" t="s">
        <v>442</v>
      </c>
      <c r="K163" t="s">
        <v>443</v>
      </c>
    </row>
    <row r="164" spans="1:11">
      <c r="A164" t="s">
        <v>492</v>
      </c>
      <c r="B164" s="614">
        <v>4807776.0856999997</v>
      </c>
      <c r="C164" t="s">
        <v>455</v>
      </c>
      <c r="D164" t="s">
        <v>505</v>
      </c>
      <c r="E164" t="s">
        <v>506</v>
      </c>
      <c r="F164" t="s">
        <v>507</v>
      </c>
      <c r="G164" t="s">
        <v>77</v>
      </c>
      <c r="H164" t="s">
        <v>508</v>
      </c>
      <c r="I164" t="s">
        <v>509</v>
      </c>
      <c r="J164" t="s">
        <v>442</v>
      </c>
      <c r="K164" t="s">
        <v>443</v>
      </c>
    </row>
    <row r="165" spans="1:11">
      <c r="A165" t="s">
        <v>492</v>
      </c>
      <c r="B165" s="614">
        <v>2586216.375</v>
      </c>
      <c r="C165" t="s">
        <v>477</v>
      </c>
      <c r="D165" t="s">
        <v>505</v>
      </c>
      <c r="E165" t="s">
        <v>506</v>
      </c>
      <c r="F165" t="s">
        <v>507</v>
      </c>
      <c r="G165" t="s">
        <v>77</v>
      </c>
      <c r="H165" t="s">
        <v>508</v>
      </c>
      <c r="I165" t="s">
        <v>509</v>
      </c>
      <c r="J165" t="s">
        <v>442</v>
      </c>
      <c r="K165" t="s">
        <v>443</v>
      </c>
    </row>
    <row r="166" spans="1:11">
      <c r="A166" t="s">
        <v>492</v>
      </c>
      <c r="B166" s="614">
        <v>3750013.4364</v>
      </c>
      <c r="C166" t="s">
        <v>445</v>
      </c>
      <c r="D166" t="s">
        <v>505</v>
      </c>
      <c r="E166" t="s">
        <v>506</v>
      </c>
      <c r="F166" t="s">
        <v>507</v>
      </c>
      <c r="G166" t="s">
        <v>77</v>
      </c>
      <c r="H166" t="s">
        <v>508</v>
      </c>
      <c r="I166" t="s">
        <v>509</v>
      </c>
      <c r="J166" t="s">
        <v>442</v>
      </c>
      <c r="K166" t="s">
        <v>443</v>
      </c>
    </row>
    <row r="167" spans="1:11">
      <c r="A167" t="s">
        <v>492</v>
      </c>
      <c r="B167" s="614">
        <v>3750013.4364</v>
      </c>
      <c r="C167" t="s">
        <v>462</v>
      </c>
      <c r="D167" t="s">
        <v>505</v>
      </c>
      <c r="E167" t="s">
        <v>506</v>
      </c>
      <c r="F167" t="s">
        <v>507</v>
      </c>
      <c r="G167" t="s">
        <v>77</v>
      </c>
      <c r="H167" t="s">
        <v>508</v>
      </c>
      <c r="I167" t="s">
        <v>509</v>
      </c>
      <c r="J167" t="s">
        <v>442</v>
      </c>
      <c r="K167" t="s">
        <v>443</v>
      </c>
    </row>
    <row r="168" spans="1:11">
      <c r="A168" t="s">
        <v>492</v>
      </c>
      <c r="B168" s="614">
        <v>2586216.375</v>
      </c>
      <c r="C168" t="s">
        <v>452</v>
      </c>
      <c r="D168" t="s">
        <v>505</v>
      </c>
      <c r="E168" t="s">
        <v>506</v>
      </c>
      <c r="F168" t="s">
        <v>507</v>
      </c>
      <c r="G168" t="s">
        <v>77</v>
      </c>
      <c r="H168" t="s">
        <v>508</v>
      </c>
      <c r="I168" t="s">
        <v>509</v>
      </c>
      <c r="J168" t="s">
        <v>442</v>
      </c>
      <c r="K168" t="s">
        <v>443</v>
      </c>
    </row>
    <row r="169" spans="1:11">
      <c r="A169" t="s">
        <v>492</v>
      </c>
      <c r="B169" s="614">
        <v>3698289.1616000002</v>
      </c>
      <c r="C169" t="s">
        <v>448</v>
      </c>
      <c r="D169" t="s">
        <v>505</v>
      </c>
      <c r="E169" t="s">
        <v>506</v>
      </c>
      <c r="F169" t="s">
        <v>507</v>
      </c>
      <c r="G169" t="s">
        <v>77</v>
      </c>
      <c r="H169" t="s">
        <v>508</v>
      </c>
      <c r="I169" t="s">
        <v>509</v>
      </c>
      <c r="J169" t="s">
        <v>442</v>
      </c>
      <c r="K169" t="s">
        <v>443</v>
      </c>
    </row>
    <row r="170" spans="1:11">
      <c r="A170" t="s">
        <v>492</v>
      </c>
      <c r="B170" s="614">
        <v>3750013.4364</v>
      </c>
      <c r="C170" t="s">
        <v>514</v>
      </c>
      <c r="D170" t="s">
        <v>505</v>
      </c>
      <c r="E170" t="s">
        <v>506</v>
      </c>
      <c r="F170" t="s">
        <v>507</v>
      </c>
      <c r="G170" t="s">
        <v>77</v>
      </c>
      <c r="H170" t="s">
        <v>508</v>
      </c>
      <c r="I170" t="s">
        <v>509</v>
      </c>
      <c r="J170" t="s">
        <v>442</v>
      </c>
      <c r="K170" t="s">
        <v>443</v>
      </c>
    </row>
    <row r="171" spans="1:11">
      <c r="A171" t="s">
        <v>492</v>
      </c>
      <c r="B171" s="614">
        <v>3698289.1616000002</v>
      </c>
      <c r="C171" t="s">
        <v>528</v>
      </c>
      <c r="D171" t="s">
        <v>505</v>
      </c>
      <c r="E171" t="s">
        <v>506</v>
      </c>
      <c r="F171" t="s">
        <v>507</v>
      </c>
      <c r="G171" t="s">
        <v>77</v>
      </c>
      <c r="H171" t="s">
        <v>508</v>
      </c>
      <c r="I171" t="s">
        <v>509</v>
      </c>
      <c r="J171" t="s">
        <v>442</v>
      </c>
      <c r="K171" t="s">
        <v>443</v>
      </c>
    </row>
    <row r="172" spans="1:11">
      <c r="A172" t="s">
        <v>492</v>
      </c>
      <c r="B172" s="614">
        <v>3103460.0014</v>
      </c>
      <c r="C172" t="s">
        <v>429</v>
      </c>
      <c r="D172" t="s">
        <v>505</v>
      </c>
      <c r="E172" t="s">
        <v>506</v>
      </c>
      <c r="F172" t="s">
        <v>507</v>
      </c>
      <c r="G172" t="s">
        <v>77</v>
      </c>
      <c r="H172" t="s">
        <v>508</v>
      </c>
      <c r="I172" t="s">
        <v>509</v>
      </c>
      <c r="J172" t="s">
        <v>442</v>
      </c>
      <c r="K172" t="s">
        <v>443</v>
      </c>
    </row>
    <row r="173" spans="1:11">
      <c r="A173" t="s">
        <v>492</v>
      </c>
      <c r="B173" s="614">
        <v>3491392.0624000002</v>
      </c>
      <c r="C173" t="s">
        <v>515</v>
      </c>
      <c r="D173" t="s">
        <v>505</v>
      </c>
      <c r="E173" t="s">
        <v>506</v>
      </c>
      <c r="F173" t="s">
        <v>507</v>
      </c>
      <c r="G173" t="s">
        <v>77</v>
      </c>
      <c r="H173" t="s">
        <v>508</v>
      </c>
      <c r="I173" t="s">
        <v>509</v>
      </c>
      <c r="J173" t="s">
        <v>442</v>
      </c>
      <c r="K173" t="s">
        <v>443</v>
      </c>
    </row>
    <row r="174" spans="1:11">
      <c r="A174" t="s">
        <v>492</v>
      </c>
      <c r="B174" s="614">
        <v>3362081.3753999998</v>
      </c>
      <c r="C174" t="s">
        <v>488</v>
      </c>
      <c r="D174" t="s">
        <v>505</v>
      </c>
      <c r="E174" t="s">
        <v>506</v>
      </c>
      <c r="F174" t="s">
        <v>507</v>
      </c>
      <c r="G174" t="s">
        <v>77</v>
      </c>
      <c r="H174" t="s">
        <v>508</v>
      </c>
      <c r="I174" t="s">
        <v>509</v>
      </c>
      <c r="J174" t="s">
        <v>442</v>
      </c>
      <c r="K174" t="s">
        <v>443</v>
      </c>
    </row>
    <row r="175" spans="1:11">
      <c r="A175" t="s">
        <v>492</v>
      </c>
      <c r="B175" s="614">
        <v>3362081.3753999998</v>
      </c>
      <c r="C175" t="s">
        <v>479</v>
      </c>
      <c r="D175" t="s">
        <v>505</v>
      </c>
      <c r="E175" t="s">
        <v>506</v>
      </c>
      <c r="F175" t="s">
        <v>507</v>
      </c>
      <c r="G175" t="s">
        <v>77</v>
      </c>
      <c r="H175" t="s">
        <v>508</v>
      </c>
      <c r="I175" t="s">
        <v>509</v>
      </c>
      <c r="J175" t="s">
        <v>442</v>
      </c>
      <c r="K175" t="s">
        <v>443</v>
      </c>
    </row>
    <row r="176" spans="1:11">
      <c r="A176" t="s">
        <v>492</v>
      </c>
      <c r="B176" s="614">
        <v>4008635.6886999998</v>
      </c>
      <c r="C176" t="s">
        <v>450</v>
      </c>
      <c r="D176" t="s">
        <v>505</v>
      </c>
      <c r="E176" t="s">
        <v>506</v>
      </c>
      <c r="F176" t="s">
        <v>507</v>
      </c>
      <c r="G176" t="s">
        <v>77</v>
      </c>
      <c r="H176" t="s">
        <v>508</v>
      </c>
      <c r="I176" t="s">
        <v>509</v>
      </c>
      <c r="J176" t="s">
        <v>442</v>
      </c>
      <c r="K176" t="s">
        <v>443</v>
      </c>
    </row>
    <row r="177" spans="1:11">
      <c r="A177" t="s">
        <v>492</v>
      </c>
      <c r="B177" s="614">
        <v>2586216.375</v>
      </c>
      <c r="C177" t="s">
        <v>464</v>
      </c>
      <c r="D177" t="s">
        <v>505</v>
      </c>
      <c r="E177" t="s">
        <v>506</v>
      </c>
      <c r="F177" t="s">
        <v>507</v>
      </c>
      <c r="G177" t="s">
        <v>77</v>
      </c>
      <c r="H177" t="s">
        <v>508</v>
      </c>
      <c r="I177" t="s">
        <v>509</v>
      </c>
      <c r="J177" t="s">
        <v>442</v>
      </c>
      <c r="K177" t="s">
        <v>443</v>
      </c>
    </row>
    <row r="178" spans="1:11">
      <c r="A178" t="s">
        <v>492</v>
      </c>
      <c r="B178" s="614">
        <v>3905187.1390999998</v>
      </c>
      <c r="C178" t="s">
        <v>516</v>
      </c>
      <c r="D178" t="s">
        <v>505</v>
      </c>
      <c r="E178" t="s">
        <v>506</v>
      </c>
      <c r="F178" t="s">
        <v>507</v>
      </c>
      <c r="G178" t="s">
        <v>77</v>
      </c>
      <c r="H178" t="s">
        <v>508</v>
      </c>
      <c r="I178" t="s">
        <v>509</v>
      </c>
      <c r="J178" t="s">
        <v>442</v>
      </c>
      <c r="K178" t="s">
        <v>443</v>
      </c>
    </row>
    <row r="179" spans="1:11">
      <c r="A179" t="s">
        <v>492</v>
      </c>
      <c r="B179" s="614">
        <v>4008635.6886999998</v>
      </c>
      <c r="C179" t="s">
        <v>476</v>
      </c>
      <c r="D179" t="s">
        <v>505</v>
      </c>
      <c r="E179" t="s">
        <v>506</v>
      </c>
      <c r="F179" t="s">
        <v>507</v>
      </c>
      <c r="G179" t="s">
        <v>77</v>
      </c>
      <c r="H179" t="s">
        <v>508</v>
      </c>
      <c r="I179" t="s">
        <v>509</v>
      </c>
      <c r="J179" t="s">
        <v>442</v>
      </c>
      <c r="K179" t="s">
        <v>443</v>
      </c>
    </row>
    <row r="180" spans="1:11">
      <c r="A180" t="s">
        <v>492</v>
      </c>
      <c r="B180" s="614">
        <v>4807776.0856999997</v>
      </c>
      <c r="C180" t="s">
        <v>517</v>
      </c>
      <c r="D180" t="s">
        <v>505</v>
      </c>
      <c r="E180" t="s">
        <v>506</v>
      </c>
      <c r="F180" t="s">
        <v>507</v>
      </c>
      <c r="G180" t="s">
        <v>77</v>
      </c>
      <c r="H180" t="s">
        <v>508</v>
      </c>
      <c r="I180" t="s">
        <v>509</v>
      </c>
      <c r="J180" t="s">
        <v>442</v>
      </c>
      <c r="K180" t="s">
        <v>443</v>
      </c>
    </row>
    <row r="181" spans="1:11">
      <c r="A181" t="s">
        <v>492</v>
      </c>
      <c r="B181" s="614">
        <v>3387943.5128000001</v>
      </c>
      <c r="C181" t="s">
        <v>461</v>
      </c>
      <c r="D181" t="s">
        <v>505</v>
      </c>
      <c r="E181" t="s">
        <v>506</v>
      </c>
      <c r="F181" t="s">
        <v>507</v>
      </c>
      <c r="G181" t="s">
        <v>77</v>
      </c>
      <c r="H181" t="s">
        <v>508</v>
      </c>
      <c r="I181" t="s">
        <v>509</v>
      </c>
      <c r="J181" t="s">
        <v>442</v>
      </c>
      <c r="K181" t="s">
        <v>443</v>
      </c>
    </row>
    <row r="182" spans="1:11">
      <c r="A182" t="s">
        <v>492</v>
      </c>
      <c r="B182" s="614">
        <v>3232770.6883999999</v>
      </c>
      <c r="C182" t="s">
        <v>485</v>
      </c>
      <c r="D182" t="s">
        <v>505</v>
      </c>
      <c r="E182" t="s">
        <v>506</v>
      </c>
      <c r="F182" t="s">
        <v>507</v>
      </c>
      <c r="G182" t="s">
        <v>77</v>
      </c>
      <c r="H182" t="s">
        <v>508</v>
      </c>
      <c r="I182" t="s">
        <v>509</v>
      </c>
      <c r="J182" t="s">
        <v>442</v>
      </c>
      <c r="K182" t="s">
        <v>443</v>
      </c>
    </row>
    <row r="183" spans="1:11">
      <c r="A183" t="s">
        <v>492</v>
      </c>
      <c r="B183" s="614">
        <v>3232770.6883999999</v>
      </c>
      <c r="C183" t="s">
        <v>454</v>
      </c>
      <c r="D183" t="s">
        <v>505</v>
      </c>
      <c r="E183" t="s">
        <v>506</v>
      </c>
      <c r="F183" t="s">
        <v>507</v>
      </c>
      <c r="G183" t="s">
        <v>77</v>
      </c>
      <c r="H183" t="s">
        <v>508</v>
      </c>
      <c r="I183" t="s">
        <v>509</v>
      </c>
      <c r="J183" t="s">
        <v>442</v>
      </c>
      <c r="K183" t="s">
        <v>443</v>
      </c>
    </row>
    <row r="184" spans="1:11">
      <c r="A184" t="s">
        <v>492</v>
      </c>
      <c r="B184" s="614">
        <v>3103460.0014</v>
      </c>
      <c r="C184" t="s">
        <v>449</v>
      </c>
      <c r="D184" t="s">
        <v>505</v>
      </c>
      <c r="E184" t="s">
        <v>506</v>
      </c>
      <c r="F184" t="s">
        <v>507</v>
      </c>
      <c r="G184" t="s">
        <v>77</v>
      </c>
      <c r="H184" t="s">
        <v>508</v>
      </c>
      <c r="I184" t="s">
        <v>509</v>
      </c>
      <c r="J184" t="s">
        <v>442</v>
      </c>
      <c r="K184" t="s">
        <v>443</v>
      </c>
    </row>
    <row r="185" spans="1:11">
      <c r="A185" t="s">
        <v>492</v>
      </c>
      <c r="B185" s="614">
        <v>4370705.6123000002</v>
      </c>
      <c r="C185" t="s">
        <v>518</v>
      </c>
      <c r="D185" t="s">
        <v>505</v>
      </c>
      <c r="E185" t="s">
        <v>506</v>
      </c>
      <c r="F185" t="s">
        <v>507</v>
      </c>
      <c r="G185" t="s">
        <v>77</v>
      </c>
      <c r="H185" t="s">
        <v>508</v>
      </c>
      <c r="I185" t="s">
        <v>509</v>
      </c>
      <c r="J185" t="s">
        <v>442</v>
      </c>
      <c r="K185" t="s">
        <v>443</v>
      </c>
    </row>
    <row r="186" spans="1:11">
      <c r="A186" t="s">
        <v>492</v>
      </c>
      <c r="B186" s="614">
        <v>2586216.375</v>
      </c>
      <c r="C186" t="s">
        <v>453</v>
      </c>
      <c r="D186" t="s">
        <v>505</v>
      </c>
      <c r="E186" t="s">
        <v>506</v>
      </c>
      <c r="F186" t="s">
        <v>507</v>
      </c>
      <c r="G186" t="s">
        <v>77</v>
      </c>
      <c r="H186" t="s">
        <v>508</v>
      </c>
      <c r="I186" t="s">
        <v>509</v>
      </c>
      <c r="J186" t="s">
        <v>442</v>
      </c>
      <c r="K186" t="s">
        <v>443</v>
      </c>
    </row>
    <row r="187" spans="1:11">
      <c r="A187" t="s">
        <v>493</v>
      </c>
      <c r="B187" s="614">
        <v>30114730.540800001</v>
      </c>
      <c r="C187" t="s">
        <v>504</v>
      </c>
      <c r="D187" t="s">
        <v>505</v>
      </c>
      <c r="E187" t="s">
        <v>506</v>
      </c>
      <c r="F187" t="s">
        <v>507</v>
      </c>
      <c r="G187" t="s">
        <v>77</v>
      </c>
      <c r="H187" t="s">
        <v>508</v>
      </c>
      <c r="I187" t="s">
        <v>509</v>
      </c>
      <c r="J187" t="s">
        <v>442</v>
      </c>
      <c r="K187" t="s">
        <v>443</v>
      </c>
    </row>
    <row r="188" spans="1:11">
      <c r="A188" t="s">
        <v>493</v>
      </c>
      <c r="B188" s="614">
        <v>39149151.133500002</v>
      </c>
      <c r="C188" t="s">
        <v>510</v>
      </c>
      <c r="D188" t="s">
        <v>505</v>
      </c>
      <c r="E188" t="s">
        <v>506</v>
      </c>
      <c r="F188" t="s">
        <v>507</v>
      </c>
      <c r="G188" t="s">
        <v>77</v>
      </c>
      <c r="H188" t="s">
        <v>508</v>
      </c>
      <c r="I188" t="s">
        <v>509</v>
      </c>
      <c r="J188" t="s">
        <v>442</v>
      </c>
      <c r="K188" t="s">
        <v>443</v>
      </c>
    </row>
    <row r="189" spans="1:11">
      <c r="A189" t="s">
        <v>493</v>
      </c>
      <c r="B189" s="614">
        <v>30114730.540800001</v>
      </c>
      <c r="C189" t="s">
        <v>511</v>
      </c>
      <c r="D189" t="s">
        <v>505</v>
      </c>
      <c r="E189" t="s">
        <v>506</v>
      </c>
      <c r="F189" t="s">
        <v>507</v>
      </c>
      <c r="G189" t="s">
        <v>77</v>
      </c>
      <c r="H189" t="s">
        <v>508</v>
      </c>
      <c r="I189" t="s">
        <v>509</v>
      </c>
      <c r="J189" t="s">
        <v>442</v>
      </c>
      <c r="K189" t="s">
        <v>443</v>
      </c>
    </row>
    <row r="190" spans="1:11">
      <c r="A190" t="s">
        <v>493</v>
      </c>
      <c r="B190" s="614">
        <v>26324068.759199999</v>
      </c>
      <c r="C190" t="s">
        <v>512</v>
      </c>
      <c r="D190" t="s">
        <v>505</v>
      </c>
      <c r="E190" t="s">
        <v>506</v>
      </c>
      <c r="F190" t="s">
        <v>507</v>
      </c>
      <c r="G190" t="s">
        <v>77</v>
      </c>
      <c r="H190" t="s">
        <v>508</v>
      </c>
      <c r="I190" t="s">
        <v>509</v>
      </c>
      <c r="J190" t="s">
        <v>442</v>
      </c>
      <c r="K190" t="s">
        <v>443</v>
      </c>
    </row>
    <row r="191" spans="1:11">
      <c r="A191" t="s">
        <v>493</v>
      </c>
      <c r="B191" s="614">
        <v>25271107.153200001</v>
      </c>
      <c r="C191" t="s">
        <v>472</v>
      </c>
      <c r="D191" t="s">
        <v>505</v>
      </c>
      <c r="E191" t="s">
        <v>506</v>
      </c>
      <c r="F191" t="s">
        <v>507</v>
      </c>
      <c r="G191" t="s">
        <v>77</v>
      </c>
      <c r="H191" t="s">
        <v>508</v>
      </c>
      <c r="I191" t="s">
        <v>509</v>
      </c>
      <c r="J191" t="s">
        <v>442</v>
      </c>
      <c r="K191" t="s">
        <v>443</v>
      </c>
    </row>
    <row r="192" spans="1:11">
      <c r="A192" t="s">
        <v>493</v>
      </c>
      <c r="B192" s="614">
        <v>29482953.577199999</v>
      </c>
      <c r="C192" t="s">
        <v>475</v>
      </c>
      <c r="D192" t="s">
        <v>505</v>
      </c>
      <c r="E192" t="s">
        <v>506</v>
      </c>
      <c r="F192" t="s">
        <v>507</v>
      </c>
      <c r="G192" t="s">
        <v>77</v>
      </c>
      <c r="H192" t="s">
        <v>508</v>
      </c>
      <c r="I192" t="s">
        <v>509</v>
      </c>
      <c r="J192" t="s">
        <v>442</v>
      </c>
      <c r="K192" t="s">
        <v>443</v>
      </c>
    </row>
    <row r="193" spans="1:11">
      <c r="A193" t="s">
        <v>493</v>
      </c>
      <c r="B193" s="614">
        <v>26324068.759199999</v>
      </c>
      <c r="C193" t="s">
        <v>481</v>
      </c>
      <c r="D193" t="s">
        <v>505</v>
      </c>
      <c r="E193" t="s">
        <v>506</v>
      </c>
      <c r="F193" t="s">
        <v>507</v>
      </c>
      <c r="G193" t="s">
        <v>77</v>
      </c>
      <c r="H193" t="s">
        <v>508</v>
      </c>
      <c r="I193" t="s">
        <v>509</v>
      </c>
      <c r="J193" t="s">
        <v>442</v>
      </c>
      <c r="K193" t="s">
        <v>443</v>
      </c>
    </row>
    <row r="194" spans="1:11">
      <c r="A194" t="s">
        <v>493</v>
      </c>
      <c r="B194" s="614">
        <v>29482953.577199999</v>
      </c>
      <c r="C194" t="s">
        <v>513</v>
      </c>
      <c r="D194" t="s">
        <v>505</v>
      </c>
      <c r="E194" t="s">
        <v>506</v>
      </c>
      <c r="F194" t="s">
        <v>507</v>
      </c>
      <c r="G194" t="s">
        <v>77</v>
      </c>
      <c r="H194" t="s">
        <v>508</v>
      </c>
      <c r="I194" t="s">
        <v>509</v>
      </c>
      <c r="J194" t="s">
        <v>442</v>
      </c>
      <c r="K194" t="s">
        <v>443</v>
      </c>
    </row>
    <row r="195" spans="1:11">
      <c r="A195" t="s">
        <v>493</v>
      </c>
      <c r="B195" s="614">
        <v>26324068.759199999</v>
      </c>
      <c r="C195" t="s">
        <v>480</v>
      </c>
      <c r="D195" t="s">
        <v>505</v>
      </c>
      <c r="E195" t="s">
        <v>506</v>
      </c>
      <c r="F195" t="s">
        <v>507</v>
      </c>
      <c r="G195" t="s">
        <v>77</v>
      </c>
      <c r="H195" t="s">
        <v>508</v>
      </c>
      <c r="I195" t="s">
        <v>509</v>
      </c>
      <c r="J195" t="s">
        <v>442</v>
      </c>
      <c r="K195" t="s">
        <v>443</v>
      </c>
    </row>
    <row r="196" spans="1:11">
      <c r="A196" t="s">
        <v>493</v>
      </c>
      <c r="B196" s="614">
        <v>27377030.365200002</v>
      </c>
      <c r="C196" t="s">
        <v>50</v>
      </c>
      <c r="D196" t="s">
        <v>505</v>
      </c>
      <c r="E196" t="s">
        <v>506</v>
      </c>
      <c r="F196" t="s">
        <v>507</v>
      </c>
      <c r="G196" t="s">
        <v>77</v>
      </c>
      <c r="H196" t="s">
        <v>508</v>
      </c>
      <c r="I196" t="s">
        <v>509</v>
      </c>
      <c r="J196" t="s">
        <v>442</v>
      </c>
      <c r="K196" t="s">
        <v>443</v>
      </c>
    </row>
    <row r="197" spans="1:11">
      <c r="A197" t="s">
        <v>493</v>
      </c>
      <c r="B197" s="614">
        <v>25902884.116799999</v>
      </c>
      <c r="C197" t="s">
        <v>465</v>
      </c>
      <c r="D197" t="s">
        <v>505</v>
      </c>
      <c r="E197" t="s">
        <v>506</v>
      </c>
      <c r="F197" t="s">
        <v>507</v>
      </c>
      <c r="G197" t="s">
        <v>77</v>
      </c>
      <c r="H197" t="s">
        <v>508</v>
      </c>
      <c r="I197" t="s">
        <v>509</v>
      </c>
      <c r="J197" t="s">
        <v>442</v>
      </c>
      <c r="K197" t="s">
        <v>443</v>
      </c>
    </row>
    <row r="198" spans="1:11">
      <c r="A198" t="s">
        <v>493</v>
      </c>
      <c r="B198" s="614">
        <v>27377030.365200002</v>
      </c>
      <c r="C198" t="s">
        <v>471</v>
      </c>
      <c r="D198" t="s">
        <v>505</v>
      </c>
      <c r="E198" t="s">
        <v>506</v>
      </c>
      <c r="F198" t="s">
        <v>507</v>
      </c>
      <c r="G198" t="s">
        <v>77</v>
      </c>
      <c r="H198" t="s">
        <v>508</v>
      </c>
      <c r="I198" t="s">
        <v>509</v>
      </c>
      <c r="J198" t="s">
        <v>442</v>
      </c>
      <c r="K198" t="s">
        <v>443</v>
      </c>
    </row>
    <row r="199" spans="1:11">
      <c r="A199" t="s">
        <v>493</v>
      </c>
      <c r="B199" s="614">
        <v>25271107.153200001</v>
      </c>
      <c r="C199" t="s">
        <v>466</v>
      </c>
      <c r="D199" t="s">
        <v>505</v>
      </c>
      <c r="E199" t="s">
        <v>506</v>
      </c>
      <c r="F199" t="s">
        <v>507</v>
      </c>
      <c r="G199" t="s">
        <v>77</v>
      </c>
      <c r="H199" t="s">
        <v>508</v>
      </c>
      <c r="I199" t="s">
        <v>509</v>
      </c>
      <c r="J199" t="s">
        <v>442</v>
      </c>
      <c r="K199" t="s">
        <v>443</v>
      </c>
    </row>
    <row r="200" spans="1:11">
      <c r="A200" t="s">
        <v>493</v>
      </c>
      <c r="B200" s="614">
        <v>25271107.153200001</v>
      </c>
      <c r="C200" t="s">
        <v>484</v>
      </c>
      <c r="D200" t="s">
        <v>505</v>
      </c>
      <c r="E200" t="s">
        <v>506</v>
      </c>
      <c r="F200" t="s">
        <v>507</v>
      </c>
      <c r="G200" t="s">
        <v>77</v>
      </c>
      <c r="H200" t="s">
        <v>508</v>
      </c>
      <c r="I200" t="s">
        <v>509</v>
      </c>
      <c r="J200" t="s">
        <v>442</v>
      </c>
      <c r="K200" t="s">
        <v>443</v>
      </c>
    </row>
    <row r="201" spans="1:11">
      <c r="A201" t="s">
        <v>493</v>
      </c>
      <c r="B201" s="614">
        <v>39149151.133500002</v>
      </c>
      <c r="C201" t="s">
        <v>455</v>
      </c>
      <c r="D201" t="s">
        <v>505</v>
      </c>
      <c r="E201" t="s">
        <v>506</v>
      </c>
      <c r="F201" t="s">
        <v>507</v>
      </c>
      <c r="G201" t="s">
        <v>77</v>
      </c>
      <c r="H201" t="s">
        <v>508</v>
      </c>
      <c r="I201" t="s">
        <v>509</v>
      </c>
      <c r="J201" t="s">
        <v>442</v>
      </c>
      <c r="K201" t="s">
        <v>443</v>
      </c>
    </row>
    <row r="202" spans="1:11">
      <c r="A202" t="s">
        <v>493</v>
      </c>
      <c r="B202" s="614">
        <v>21059253.576900002</v>
      </c>
      <c r="C202" t="s">
        <v>477</v>
      </c>
      <c r="D202" t="s">
        <v>505</v>
      </c>
      <c r="E202" t="s">
        <v>506</v>
      </c>
      <c r="F202" t="s">
        <v>507</v>
      </c>
      <c r="G202" t="s">
        <v>77</v>
      </c>
      <c r="H202" t="s">
        <v>508</v>
      </c>
      <c r="I202" t="s">
        <v>509</v>
      </c>
      <c r="J202" t="s">
        <v>442</v>
      </c>
      <c r="K202" t="s">
        <v>443</v>
      </c>
    </row>
    <row r="203" spans="1:11">
      <c r="A203" t="s">
        <v>493</v>
      </c>
      <c r="B203" s="614">
        <v>30535915.183200002</v>
      </c>
      <c r="C203" t="s">
        <v>445</v>
      </c>
      <c r="D203" t="s">
        <v>505</v>
      </c>
      <c r="E203" t="s">
        <v>506</v>
      </c>
      <c r="F203" t="s">
        <v>507</v>
      </c>
      <c r="G203" t="s">
        <v>77</v>
      </c>
      <c r="H203" t="s">
        <v>508</v>
      </c>
      <c r="I203" t="s">
        <v>509</v>
      </c>
      <c r="J203" t="s">
        <v>442</v>
      </c>
      <c r="K203" t="s">
        <v>443</v>
      </c>
    </row>
    <row r="204" spans="1:11">
      <c r="A204" t="s">
        <v>493</v>
      </c>
      <c r="B204" s="614">
        <v>30535915.183200002</v>
      </c>
      <c r="C204" t="s">
        <v>462</v>
      </c>
      <c r="D204" t="s">
        <v>505</v>
      </c>
      <c r="E204" t="s">
        <v>506</v>
      </c>
      <c r="F204" t="s">
        <v>507</v>
      </c>
      <c r="G204" t="s">
        <v>77</v>
      </c>
      <c r="H204" t="s">
        <v>508</v>
      </c>
      <c r="I204" t="s">
        <v>509</v>
      </c>
      <c r="J204" t="s">
        <v>442</v>
      </c>
      <c r="K204" t="s">
        <v>443</v>
      </c>
    </row>
    <row r="205" spans="1:11">
      <c r="A205" t="s">
        <v>493</v>
      </c>
      <c r="B205" s="614">
        <v>21059253.576900002</v>
      </c>
      <c r="C205" t="s">
        <v>452</v>
      </c>
      <c r="D205" t="s">
        <v>505</v>
      </c>
      <c r="E205" t="s">
        <v>506</v>
      </c>
      <c r="F205" t="s">
        <v>507</v>
      </c>
      <c r="G205" t="s">
        <v>77</v>
      </c>
      <c r="H205" t="s">
        <v>508</v>
      </c>
      <c r="I205" t="s">
        <v>509</v>
      </c>
      <c r="J205" t="s">
        <v>442</v>
      </c>
      <c r="K205" t="s">
        <v>443</v>
      </c>
    </row>
    <row r="206" spans="1:11">
      <c r="A206" t="s">
        <v>493</v>
      </c>
      <c r="B206" s="614">
        <v>30114730.540800001</v>
      </c>
      <c r="C206" t="s">
        <v>448</v>
      </c>
      <c r="D206" t="s">
        <v>505</v>
      </c>
      <c r="E206" t="s">
        <v>506</v>
      </c>
      <c r="F206" t="s">
        <v>507</v>
      </c>
      <c r="G206" t="s">
        <v>77</v>
      </c>
      <c r="H206" t="s">
        <v>508</v>
      </c>
      <c r="I206" t="s">
        <v>509</v>
      </c>
      <c r="J206" t="s">
        <v>442</v>
      </c>
      <c r="K206" t="s">
        <v>443</v>
      </c>
    </row>
    <row r="207" spans="1:11">
      <c r="A207" t="s">
        <v>493</v>
      </c>
      <c r="B207" s="614">
        <v>30535915.183200002</v>
      </c>
      <c r="C207" t="s">
        <v>514</v>
      </c>
      <c r="D207" t="s">
        <v>505</v>
      </c>
      <c r="E207" t="s">
        <v>506</v>
      </c>
      <c r="F207" t="s">
        <v>507</v>
      </c>
      <c r="G207" t="s">
        <v>77</v>
      </c>
      <c r="H207" t="s">
        <v>508</v>
      </c>
      <c r="I207" t="s">
        <v>509</v>
      </c>
      <c r="J207" t="s">
        <v>442</v>
      </c>
      <c r="K207" t="s">
        <v>443</v>
      </c>
    </row>
    <row r="208" spans="1:11">
      <c r="A208" t="s">
        <v>493</v>
      </c>
      <c r="B208" s="614">
        <v>30114730.540800001</v>
      </c>
      <c r="C208" t="s">
        <v>528</v>
      </c>
      <c r="D208" t="s">
        <v>505</v>
      </c>
      <c r="E208" t="s">
        <v>506</v>
      </c>
      <c r="F208" t="s">
        <v>507</v>
      </c>
      <c r="G208" t="s">
        <v>77</v>
      </c>
      <c r="H208" t="s">
        <v>508</v>
      </c>
      <c r="I208" t="s">
        <v>509</v>
      </c>
      <c r="J208" t="s">
        <v>442</v>
      </c>
      <c r="K208" t="s">
        <v>443</v>
      </c>
    </row>
    <row r="209" spans="1:11">
      <c r="A209" t="s">
        <v>493</v>
      </c>
      <c r="B209" s="614">
        <v>25271107.153200001</v>
      </c>
      <c r="C209" t="s">
        <v>429</v>
      </c>
      <c r="D209" t="s">
        <v>505</v>
      </c>
      <c r="E209" t="s">
        <v>506</v>
      </c>
      <c r="F209" t="s">
        <v>507</v>
      </c>
      <c r="G209" t="s">
        <v>77</v>
      </c>
      <c r="H209" t="s">
        <v>508</v>
      </c>
      <c r="I209" t="s">
        <v>509</v>
      </c>
      <c r="J209" t="s">
        <v>442</v>
      </c>
      <c r="K209" t="s">
        <v>443</v>
      </c>
    </row>
    <row r="210" spans="1:11">
      <c r="A210" t="s">
        <v>493</v>
      </c>
      <c r="B210" s="614">
        <v>28429991.9712</v>
      </c>
      <c r="C210" t="s">
        <v>515</v>
      </c>
      <c r="D210" t="s">
        <v>505</v>
      </c>
      <c r="E210" t="s">
        <v>506</v>
      </c>
      <c r="F210" t="s">
        <v>507</v>
      </c>
      <c r="G210" t="s">
        <v>77</v>
      </c>
      <c r="H210" t="s">
        <v>508</v>
      </c>
      <c r="I210" t="s">
        <v>509</v>
      </c>
      <c r="J210" t="s">
        <v>442</v>
      </c>
      <c r="K210" t="s">
        <v>443</v>
      </c>
    </row>
    <row r="211" spans="1:11">
      <c r="A211" t="s">
        <v>493</v>
      </c>
      <c r="B211" s="614">
        <v>27377030.365200002</v>
      </c>
      <c r="C211" t="s">
        <v>488</v>
      </c>
      <c r="D211" t="s">
        <v>505</v>
      </c>
      <c r="E211" t="s">
        <v>506</v>
      </c>
      <c r="F211" t="s">
        <v>507</v>
      </c>
      <c r="G211" t="s">
        <v>77</v>
      </c>
      <c r="H211" t="s">
        <v>508</v>
      </c>
      <c r="I211" t="s">
        <v>509</v>
      </c>
      <c r="J211" t="s">
        <v>442</v>
      </c>
      <c r="K211" t="s">
        <v>443</v>
      </c>
    </row>
    <row r="212" spans="1:11">
      <c r="A212" t="s">
        <v>493</v>
      </c>
      <c r="B212" s="614">
        <v>27377030.365200002</v>
      </c>
      <c r="C212" t="s">
        <v>479</v>
      </c>
      <c r="D212" t="s">
        <v>505</v>
      </c>
      <c r="E212" t="s">
        <v>506</v>
      </c>
      <c r="F212" t="s">
        <v>507</v>
      </c>
      <c r="G212" t="s">
        <v>77</v>
      </c>
      <c r="H212" t="s">
        <v>508</v>
      </c>
      <c r="I212" t="s">
        <v>509</v>
      </c>
      <c r="J212" t="s">
        <v>442</v>
      </c>
      <c r="K212" t="s">
        <v>443</v>
      </c>
    </row>
    <row r="213" spans="1:11">
      <c r="A213" t="s">
        <v>493</v>
      </c>
      <c r="B213" s="614">
        <v>32641845.547499999</v>
      </c>
      <c r="C213" t="s">
        <v>450</v>
      </c>
      <c r="D213" t="s">
        <v>505</v>
      </c>
      <c r="E213" t="s">
        <v>506</v>
      </c>
      <c r="F213" t="s">
        <v>507</v>
      </c>
      <c r="G213" t="s">
        <v>77</v>
      </c>
      <c r="H213" t="s">
        <v>508</v>
      </c>
      <c r="I213" t="s">
        <v>509</v>
      </c>
      <c r="J213" t="s">
        <v>442</v>
      </c>
      <c r="K213" t="s">
        <v>443</v>
      </c>
    </row>
    <row r="214" spans="1:11">
      <c r="A214" t="s">
        <v>493</v>
      </c>
      <c r="B214" s="614">
        <v>21059253.576900002</v>
      </c>
      <c r="C214" t="s">
        <v>464</v>
      </c>
      <c r="D214" t="s">
        <v>505</v>
      </c>
      <c r="E214" t="s">
        <v>506</v>
      </c>
      <c r="F214" t="s">
        <v>507</v>
      </c>
      <c r="G214" t="s">
        <v>77</v>
      </c>
      <c r="H214" t="s">
        <v>508</v>
      </c>
      <c r="I214" t="s">
        <v>509</v>
      </c>
      <c r="J214" t="s">
        <v>442</v>
      </c>
      <c r="K214" t="s">
        <v>443</v>
      </c>
    </row>
    <row r="215" spans="1:11">
      <c r="A215" t="s">
        <v>493</v>
      </c>
      <c r="B215" s="614">
        <v>31799476.262699999</v>
      </c>
      <c r="C215" t="s">
        <v>516</v>
      </c>
      <c r="D215" t="s">
        <v>505</v>
      </c>
      <c r="E215" t="s">
        <v>506</v>
      </c>
      <c r="F215" t="s">
        <v>507</v>
      </c>
      <c r="G215" t="s">
        <v>77</v>
      </c>
      <c r="H215" t="s">
        <v>508</v>
      </c>
      <c r="I215" t="s">
        <v>509</v>
      </c>
      <c r="J215" t="s">
        <v>442</v>
      </c>
      <c r="K215" t="s">
        <v>443</v>
      </c>
    </row>
    <row r="216" spans="1:11">
      <c r="A216" t="s">
        <v>493</v>
      </c>
      <c r="B216" s="614">
        <v>32641845.547499999</v>
      </c>
      <c r="C216" t="s">
        <v>476</v>
      </c>
      <c r="D216" t="s">
        <v>505</v>
      </c>
      <c r="E216" t="s">
        <v>506</v>
      </c>
      <c r="F216" t="s">
        <v>507</v>
      </c>
      <c r="G216" t="s">
        <v>77</v>
      </c>
      <c r="H216" t="s">
        <v>508</v>
      </c>
      <c r="I216" t="s">
        <v>509</v>
      </c>
      <c r="J216" t="s">
        <v>442</v>
      </c>
      <c r="K216" t="s">
        <v>443</v>
      </c>
    </row>
    <row r="217" spans="1:11">
      <c r="A217" t="s">
        <v>493</v>
      </c>
      <c r="B217" s="614">
        <v>39149151.133500002</v>
      </c>
      <c r="C217" t="s">
        <v>517</v>
      </c>
      <c r="D217" t="s">
        <v>505</v>
      </c>
      <c r="E217" t="s">
        <v>506</v>
      </c>
      <c r="F217" t="s">
        <v>507</v>
      </c>
      <c r="G217" t="s">
        <v>77</v>
      </c>
      <c r="H217" t="s">
        <v>508</v>
      </c>
      <c r="I217" t="s">
        <v>509</v>
      </c>
      <c r="J217" t="s">
        <v>442</v>
      </c>
      <c r="K217" t="s">
        <v>443</v>
      </c>
    </row>
    <row r="218" spans="1:11">
      <c r="A218" t="s">
        <v>493</v>
      </c>
      <c r="B218" s="614">
        <v>27587622.6864</v>
      </c>
      <c r="C218" t="s">
        <v>461</v>
      </c>
      <c r="D218" t="s">
        <v>505</v>
      </c>
      <c r="E218" t="s">
        <v>506</v>
      </c>
      <c r="F218" t="s">
        <v>507</v>
      </c>
      <c r="G218" t="s">
        <v>77</v>
      </c>
      <c r="H218" t="s">
        <v>508</v>
      </c>
      <c r="I218" t="s">
        <v>509</v>
      </c>
      <c r="J218" t="s">
        <v>442</v>
      </c>
      <c r="K218" t="s">
        <v>443</v>
      </c>
    </row>
    <row r="219" spans="1:11">
      <c r="A219" t="s">
        <v>493</v>
      </c>
      <c r="B219" s="614">
        <v>26324068.759199999</v>
      </c>
      <c r="C219" t="s">
        <v>485</v>
      </c>
      <c r="D219" t="s">
        <v>505</v>
      </c>
      <c r="E219" t="s">
        <v>506</v>
      </c>
      <c r="F219" t="s">
        <v>507</v>
      </c>
      <c r="G219" t="s">
        <v>77</v>
      </c>
      <c r="H219" t="s">
        <v>508</v>
      </c>
      <c r="I219" t="s">
        <v>509</v>
      </c>
      <c r="J219" t="s">
        <v>442</v>
      </c>
      <c r="K219" t="s">
        <v>443</v>
      </c>
    </row>
    <row r="220" spans="1:11">
      <c r="A220" t="s">
        <v>493</v>
      </c>
      <c r="B220" s="614">
        <v>26324068.759199999</v>
      </c>
      <c r="C220" t="s">
        <v>454</v>
      </c>
      <c r="D220" t="s">
        <v>505</v>
      </c>
      <c r="E220" t="s">
        <v>506</v>
      </c>
      <c r="F220" t="s">
        <v>507</v>
      </c>
      <c r="G220" t="s">
        <v>77</v>
      </c>
      <c r="H220" t="s">
        <v>508</v>
      </c>
      <c r="I220" t="s">
        <v>509</v>
      </c>
      <c r="J220" t="s">
        <v>442</v>
      </c>
      <c r="K220" t="s">
        <v>443</v>
      </c>
    </row>
    <row r="221" spans="1:11">
      <c r="A221" t="s">
        <v>493</v>
      </c>
      <c r="B221" s="614">
        <v>25271107.153200001</v>
      </c>
      <c r="C221" t="s">
        <v>449</v>
      </c>
      <c r="D221" t="s">
        <v>505</v>
      </c>
      <c r="E221" t="s">
        <v>506</v>
      </c>
      <c r="F221" t="s">
        <v>507</v>
      </c>
      <c r="G221" t="s">
        <v>77</v>
      </c>
      <c r="H221" t="s">
        <v>508</v>
      </c>
      <c r="I221" t="s">
        <v>509</v>
      </c>
      <c r="J221" t="s">
        <v>442</v>
      </c>
      <c r="K221" t="s">
        <v>443</v>
      </c>
    </row>
    <row r="222" spans="1:11">
      <c r="A222" t="s">
        <v>493</v>
      </c>
      <c r="B222" s="614">
        <v>35590138.044299997</v>
      </c>
      <c r="C222" t="s">
        <v>518</v>
      </c>
      <c r="D222" t="s">
        <v>505</v>
      </c>
      <c r="E222" t="s">
        <v>506</v>
      </c>
      <c r="F222" t="s">
        <v>507</v>
      </c>
      <c r="G222" t="s">
        <v>77</v>
      </c>
      <c r="H222" t="s">
        <v>508</v>
      </c>
      <c r="I222" t="s">
        <v>509</v>
      </c>
      <c r="J222" t="s">
        <v>442</v>
      </c>
      <c r="K222" t="s">
        <v>443</v>
      </c>
    </row>
    <row r="223" spans="1:11">
      <c r="A223" t="s">
        <v>493</v>
      </c>
      <c r="B223" s="614">
        <v>21059253.576900002</v>
      </c>
      <c r="C223" t="s">
        <v>453</v>
      </c>
      <c r="D223" t="s">
        <v>505</v>
      </c>
      <c r="E223" t="s">
        <v>506</v>
      </c>
      <c r="F223" t="s">
        <v>507</v>
      </c>
      <c r="G223" t="s">
        <v>77</v>
      </c>
      <c r="H223" t="s">
        <v>508</v>
      </c>
      <c r="I223" t="s">
        <v>509</v>
      </c>
      <c r="J223" t="s">
        <v>442</v>
      </c>
      <c r="K223" t="s">
        <v>443</v>
      </c>
    </row>
    <row r="224" spans="1:11">
      <c r="A224" t="s">
        <v>494</v>
      </c>
      <c r="B224" s="614">
        <v>28589899.4144</v>
      </c>
      <c r="C224" t="s">
        <v>504</v>
      </c>
      <c r="D224" t="s">
        <v>505</v>
      </c>
      <c r="E224" t="s">
        <v>506</v>
      </c>
      <c r="F224" t="s">
        <v>507</v>
      </c>
      <c r="G224" t="s">
        <v>77</v>
      </c>
      <c r="H224" t="s">
        <v>508</v>
      </c>
      <c r="I224" t="s">
        <v>509</v>
      </c>
      <c r="J224" t="s">
        <v>442</v>
      </c>
      <c r="K224" t="s">
        <v>443</v>
      </c>
    </row>
    <row r="225" spans="1:11">
      <c r="A225" t="s">
        <v>494</v>
      </c>
      <c r="B225" s="614">
        <v>37166870.596799999</v>
      </c>
      <c r="C225" t="s">
        <v>510</v>
      </c>
      <c r="D225" t="s">
        <v>505</v>
      </c>
      <c r="E225" t="s">
        <v>506</v>
      </c>
      <c r="F225" t="s">
        <v>507</v>
      </c>
      <c r="G225" t="s">
        <v>77</v>
      </c>
      <c r="H225" t="s">
        <v>508</v>
      </c>
      <c r="I225" t="s">
        <v>509</v>
      </c>
      <c r="J225" t="s">
        <v>442</v>
      </c>
      <c r="K225" t="s">
        <v>443</v>
      </c>
    </row>
    <row r="226" spans="1:11">
      <c r="A226" t="s">
        <v>494</v>
      </c>
      <c r="B226" s="614">
        <v>28589899.4144</v>
      </c>
      <c r="C226" t="s">
        <v>511</v>
      </c>
      <c r="D226" t="s">
        <v>505</v>
      </c>
      <c r="E226" t="s">
        <v>506</v>
      </c>
      <c r="F226" t="s">
        <v>507</v>
      </c>
      <c r="G226" t="s">
        <v>77</v>
      </c>
      <c r="H226" t="s">
        <v>508</v>
      </c>
      <c r="I226" t="s">
        <v>509</v>
      </c>
      <c r="J226" t="s">
        <v>442</v>
      </c>
      <c r="K226" t="s">
        <v>443</v>
      </c>
    </row>
    <row r="227" spans="1:11">
      <c r="A227" t="s">
        <v>494</v>
      </c>
      <c r="B227" s="614">
        <v>24991174.235599998</v>
      </c>
      <c r="C227" t="s">
        <v>512</v>
      </c>
      <c r="D227" t="s">
        <v>505</v>
      </c>
      <c r="E227" t="s">
        <v>506</v>
      </c>
      <c r="F227" t="s">
        <v>507</v>
      </c>
      <c r="G227" t="s">
        <v>77</v>
      </c>
      <c r="H227" t="s">
        <v>508</v>
      </c>
      <c r="I227" t="s">
        <v>509</v>
      </c>
      <c r="J227" t="s">
        <v>442</v>
      </c>
      <c r="K227" t="s">
        <v>443</v>
      </c>
    </row>
    <row r="228" spans="1:11">
      <c r="A228" t="s">
        <v>494</v>
      </c>
      <c r="B228" s="614">
        <v>23991528.352600001</v>
      </c>
      <c r="C228" t="s">
        <v>472</v>
      </c>
      <c r="D228" t="s">
        <v>505</v>
      </c>
      <c r="E228" t="s">
        <v>506</v>
      </c>
      <c r="F228" t="s">
        <v>507</v>
      </c>
      <c r="G228" t="s">
        <v>77</v>
      </c>
      <c r="H228" t="s">
        <v>508</v>
      </c>
      <c r="I228" t="s">
        <v>509</v>
      </c>
      <c r="J228" t="s">
        <v>442</v>
      </c>
      <c r="K228" t="s">
        <v>443</v>
      </c>
    </row>
    <row r="229" spans="1:11">
      <c r="A229" t="s">
        <v>494</v>
      </c>
      <c r="B229" s="614">
        <v>27990111.884599999</v>
      </c>
      <c r="C229" t="s">
        <v>475</v>
      </c>
      <c r="D229" t="s">
        <v>505</v>
      </c>
      <c r="E229" t="s">
        <v>506</v>
      </c>
      <c r="F229" t="s">
        <v>507</v>
      </c>
      <c r="G229" t="s">
        <v>77</v>
      </c>
      <c r="H229" t="s">
        <v>508</v>
      </c>
      <c r="I229" t="s">
        <v>509</v>
      </c>
      <c r="J229" t="s">
        <v>442</v>
      </c>
      <c r="K229" t="s">
        <v>443</v>
      </c>
    </row>
    <row r="230" spans="1:11">
      <c r="A230" t="s">
        <v>494</v>
      </c>
      <c r="B230" s="614">
        <v>24991174.235599998</v>
      </c>
      <c r="C230" t="s">
        <v>481</v>
      </c>
      <c r="D230" t="s">
        <v>505</v>
      </c>
      <c r="E230" t="s">
        <v>506</v>
      </c>
      <c r="F230" t="s">
        <v>507</v>
      </c>
      <c r="G230" t="s">
        <v>77</v>
      </c>
      <c r="H230" t="s">
        <v>508</v>
      </c>
      <c r="I230" t="s">
        <v>509</v>
      </c>
      <c r="J230" t="s">
        <v>442</v>
      </c>
      <c r="K230" t="s">
        <v>443</v>
      </c>
    </row>
    <row r="231" spans="1:11">
      <c r="A231" t="s">
        <v>494</v>
      </c>
      <c r="B231" s="614">
        <v>27990111.884599999</v>
      </c>
      <c r="C231" t="s">
        <v>513</v>
      </c>
      <c r="D231" t="s">
        <v>505</v>
      </c>
      <c r="E231" t="s">
        <v>506</v>
      </c>
      <c r="F231" t="s">
        <v>507</v>
      </c>
      <c r="G231" t="s">
        <v>77</v>
      </c>
      <c r="H231" t="s">
        <v>508</v>
      </c>
      <c r="I231" t="s">
        <v>509</v>
      </c>
      <c r="J231" t="s">
        <v>442</v>
      </c>
      <c r="K231" t="s">
        <v>443</v>
      </c>
    </row>
    <row r="232" spans="1:11">
      <c r="A232" t="s">
        <v>494</v>
      </c>
      <c r="B232" s="614">
        <v>24991174.235599998</v>
      </c>
      <c r="C232" t="s">
        <v>480</v>
      </c>
      <c r="D232" t="s">
        <v>505</v>
      </c>
      <c r="E232" t="s">
        <v>506</v>
      </c>
      <c r="F232" t="s">
        <v>507</v>
      </c>
      <c r="G232" t="s">
        <v>77</v>
      </c>
      <c r="H232" t="s">
        <v>508</v>
      </c>
      <c r="I232" t="s">
        <v>509</v>
      </c>
      <c r="J232" t="s">
        <v>442</v>
      </c>
      <c r="K232" t="s">
        <v>443</v>
      </c>
    </row>
    <row r="233" spans="1:11">
      <c r="A233" t="s">
        <v>494</v>
      </c>
      <c r="B233" s="614">
        <v>25990820.1186</v>
      </c>
      <c r="C233" t="s">
        <v>50</v>
      </c>
      <c r="D233" t="s">
        <v>505</v>
      </c>
      <c r="E233" t="s">
        <v>506</v>
      </c>
      <c r="F233" t="s">
        <v>507</v>
      </c>
      <c r="G233" t="s">
        <v>77</v>
      </c>
      <c r="H233" t="s">
        <v>508</v>
      </c>
      <c r="I233" t="s">
        <v>509</v>
      </c>
      <c r="J233" t="s">
        <v>442</v>
      </c>
      <c r="K233" t="s">
        <v>443</v>
      </c>
    </row>
    <row r="234" spans="1:11">
      <c r="A234" t="s">
        <v>494</v>
      </c>
      <c r="B234" s="614">
        <v>24591315.882399999</v>
      </c>
      <c r="C234" t="s">
        <v>465</v>
      </c>
      <c r="D234" t="s">
        <v>505</v>
      </c>
      <c r="E234" t="s">
        <v>506</v>
      </c>
      <c r="F234" t="s">
        <v>507</v>
      </c>
      <c r="G234" t="s">
        <v>77</v>
      </c>
      <c r="H234" t="s">
        <v>508</v>
      </c>
      <c r="I234" t="s">
        <v>509</v>
      </c>
      <c r="J234" t="s">
        <v>442</v>
      </c>
      <c r="K234" t="s">
        <v>443</v>
      </c>
    </row>
    <row r="235" spans="1:11">
      <c r="A235" t="s">
        <v>494</v>
      </c>
      <c r="B235" s="614">
        <v>25990820.1186</v>
      </c>
      <c r="C235" t="s">
        <v>471</v>
      </c>
      <c r="D235" t="s">
        <v>505</v>
      </c>
      <c r="E235" t="s">
        <v>506</v>
      </c>
      <c r="F235" t="s">
        <v>507</v>
      </c>
      <c r="G235" t="s">
        <v>77</v>
      </c>
      <c r="H235" t="s">
        <v>508</v>
      </c>
      <c r="I235" t="s">
        <v>509</v>
      </c>
      <c r="J235" t="s">
        <v>442</v>
      </c>
      <c r="K235" t="s">
        <v>443</v>
      </c>
    </row>
    <row r="236" spans="1:11">
      <c r="A236" t="s">
        <v>494</v>
      </c>
      <c r="B236" s="614">
        <v>23991528.352600001</v>
      </c>
      <c r="C236" t="s">
        <v>466</v>
      </c>
      <c r="D236" t="s">
        <v>505</v>
      </c>
      <c r="E236" t="s">
        <v>506</v>
      </c>
      <c r="F236" t="s">
        <v>507</v>
      </c>
      <c r="G236" t="s">
        <v>77</v>
      </c>
      <c r="H236" t="s">
        <v>508</v>
      </c>
      <c r="I236" t="s">
        <v>509</v>
      </c>
      <c r="J236" t="s">
        <v>442</v>
      </c>
      <c r="K236" t="s">
        <v>443</v>
      </c>
    </row>
    <row r="237" spans="1:11">
      <c r="A237" t="s">
        <v>494</v>
      </c>
      <c r="B237" s="614">
        <v>23991528.352600001</v>
      </c>
      <c r="C237" t="s">
        <v>484</v>
      </c>
      <c r="D237" t="s">
        <v>505</v>
      </c>
      <c r="E237" t="s">
        <v>506</v>
      </c>
      <c r="F237" t="s">
        <v>507</v>
      </c>
      <c r="G237" t="s">
        <v>77</v>
      </c>
      <c r="H237" t="s">
        <v>508</v>
      </c>
      <c r="I237" t="s">
        <v>509</v>
      </c>
      <c r="J237" t="s">
        <v>442</v>
      </c>
      <c r="K237" t="s">
        <v>443</v>
      </c>
    </row>
    <row r="238" spans="1:11">
      <c r="A238" t="s">
        <v>494</v>
      </c>
      <c r="B238" s="614">
        <v>37166870.596799999</v>
      </c>
      <c r="C238" t="s">
        <v>455</v>
      </c>
      <c r="D238" t="s">
        <v>505</v>
      </c>
      <c r="E238" t="s">
        <v>506</v>
      </c>
      <c r="F238" t="s">
        <v>507</v>
      </c>
      <c r="G238" t="s">
        <v>77</v>
      </c>
      <c r="H238" t="s">
        <v>508</v>
      </c>
      <c r="I238" t="s">
        <v>509</v>
      </c>
      <c r="J238" t="s">
        <v>442</v>
      </c>
      <c r="K238" t="s">
        <v>443</v>
      </c>
    </row>
    <row r="239" spans="1:11">
      <c r="A239" t="s">
        <v>494</v>
      </c>
      <c r="B239" s="614">
        <v>19992938.030499998</v>
      </c>
      <c r="C239" t="s">
        <v>477</v>
      </c>
      <c r="D239" t="s">
        <v>505</v>
      </c>
      <c r="E239" t="s">
        <v>506</v>
      </c>
      <c r="F239" t="s">
        <v>507</v>
      </c>
      <c r="G239" t="s">
        <v>77</v>
      </c>
      <c r="H239" t="s">
        <v>508</v>
      </c>
      <c r="I239" t="s">
        <v>509</v>
      </c>
      <c r="J239" t="s">
        <v>442</v>
      </c>
      <c r="K239" t="s">
        <v>443</v>
      </c>
    </row>
    <row r="240" spans="1:11">
      <c r="A240" t="s">
        <v>494</v>
      </c>
      <c r="B240" s="614">
        <v>28989757.7676</v>
      </c>
      <c r="C240" t="s">
        <v>445</v>
      </c>
      <c r="D240" t="s">
        <v>505</v>
      </c>
      <c r="E240" t="s">
        <v>506</v>
      </c>
      <c r="F240" t="s">
        <v>507</v>
      </c>
      <c r="G240" t="s">
        <v>77</v>
      </c>
      <c r="H240" t="s">
        <v>508</v>
      </c>
      <c r="I240" t="s">
        <v>509</v>
      </c>
      <c r="J240" t="s">
        <v>442</v>
      </c>
      <c r="K240" t="s">
        <v>443</v>
      </c>
    </row>
    <row r="241" spans="1:11">
      <c r="A241" t="s">
        <v>494</v>
      </c>
      <c r="B241" s="614">
        <v>28989757.7676</v>
      </c>
      <c r="C241" t="s">
        <v>462</v>
      </c>
      <c r="D241" t="s">
        <v>505</v>
      </c>
      <c r="E241" t="s">
        <v>506</v>
      </c>
      <c r="F241" t="s">
        <v>507</v>
      </c>
      <c r="G241" t="s">
        <v>77</v>
      </c>
      <c r="H241" t="s">
        <v>508</v>
      </c>
      <c r="I241" t="s">
        <v>509</v>
      </c>
      <c r="J241" t="s">
        <v>442</v>
      </c>
      <c r="K241" t="s">
        <v>443</v>
      </c>
    </row>
    <row r="242" spans="1:11">
      <c r="A242" t="s">
        <v>494</v>
      </c>
      <c r="B242" s="614">
        <v>19992938.030499998</v>
      </c>
      <c r="C242" t="s">
        <v>452</v>
      </c>
      <c r="D242" t="s">
        <v>505</v>
      </c>
      <c r="E242" t="s">
        <v>506</v>
      </c>
      <c r="F242" t="s">
        <v>507</v>
      </c>
      <c r="G242" t="s">
        <v>77</v>
      </c>
      <c r="H242" t="s">
        <v>508</v>
      </c>
      <c r="I242" t="s">
        <v>509</v>
      </c>
      <c r="J242" t="s">
        <v>442</v>
      </c>
      <c r="K242" t="s">
        <v>443</v>
      </c>
    </row>
    <row r="243" spans="1:11">
      <c r="A243" t="s">
        <v>494</v>
      </c>
      <c r="B243" s="614">
        <v>28589899.4144</v>
      </c>
      <c r="C243" t="s">
        <v>448</v>
      </c>
      <c r="D243" t="s">
        <v>505</v>
      </c>
      <c r="E243" t="s">
        <v>506</v>
      </c>
      <c r="F243" t="s">
        <v>507</v>
      </c>
      <c r="G243" t="s">
        <v>77</v>
      </c>
      <c r="H243" t="s">
        <v>508</v>
      </c>
      <c r="I243" t="s">
        <v>509</v>
      </c>
      <c r="J243" t="s">
        <v>442</v>
      </c>
      <c r="K243" t="s">
        <v>443</v>
      </c>
    </row>
    <row r="244" spans="1:11">
      <c r="A244" t="s">
        <v>494</v>
      </c>
      <c r="B244" s="614">
        <v>28989757.7676</v>
      </c>
      <c r="C244" t="s">
        <v>514</v>
      </c>
      <c r="D244" t="s">
        <v>505</v>
      </c>
      <c r="E244" t="s">
        <v>506</v>
      </c>
      <c r="F244" t="s">
        <v>507</v>
      </c>
      <c r="G244" t="s">
        <v>77</v>
      </c>
      <c r="H244" t="s">
        <v>508</v>
      </c>
      <c r="I244" t="s">
        <v>509</v>
      </c>
      <c r="J244" t="s">
        <v>442</v>
      </c>
      <c r="K244" t="s">
        <v>443</v>
      </c>
    </row>
    <row r="245" spans="1:11">
      <c r="A245" t="s">
        <v>494</v>
      </c>
      <c r="B245" s="614">
        <v>28589899.4144</v>
      </c>
      <c r="C245" t="s">
        <v>528</v>
      </c>
      <c r="D245" t="s">
        <v>505</v>
      </c>
      <c r="E245" t="s">
        <v>506</v>
      </c>
      <c r="F245" t="s">
        <v>507</v>
      </c>
      <c r="G245" t="s">
        <v>77</v>
      </c>
      <c r="H245" t="s">
        <v>508</v>
      </c>
      <c r="I245" t="s">
        <v>509</v>
      </c>
      <c r="J245" t="s">
        <v>442</v>
      </c>
      <c r="K245" t="s">
        <v>443</v>
      </c>
    </row>
    <row r="246" spans="1:11">
      <c r="A246" t="s">
        <v>494</v>
      </c>
      <c r="B246" s="614">
        <v>23991528.352600001</v>
      </c>
      <c r="C246" t="s">
        <v>429</v>
      </c>
      <c r="D246" t="s">
        <v>505</v>
      </c>
      <c r="E246" t="s">
        <v>506</v>
      </c>
      <c r="F246" t="s">
        <v>507</v>
      </c>
      <c r="G246" t="s">
        <v>77</v>
      </c>
      <c r="H246" t="s">
        <v>508</v>
      </c>
      <c r="I246" t="s">
        <v>509</v>
      </c>
      <c r="J246" t="s">
        <v>442</v>
      </c>
      <c r="K246" t="s">
        <v>443</v>
      </c>
    </row>
    <row r="247" spans="1:11">
      <c r="A247" t="s">
        <v>494</v>
      </c>
      <c r="B247" s="614">
        <v>26990466.001600001</v>
      </c>
      <c r="C247" t="s">
        <v>515</v>
      </c>
      <c r="D247" t="s">
        <v>505</v>
      </c>
      <c r="E247" t="s">
        <v>506</v>
      </c>
      <c r="F247" t="s">
        <v>507</v>
      </c>
      <c r="G247" t="s">
        <v>77</v>
      </c>
      <c r="H247" t="s">
        <v>508</v>
      </c>
      <c r="I247" t="s">
        <v>509</v>
      </c>
      <c r="J247" t="s">
        <v>442</v>
      </c>
      <c r="K247" t="s">
        <v>443</v>
      </c>
    </row>
    <row r="248" spans="1:11">
      <c r="A248" t="s">
        <v>494</v>
      </c>
      <c r="B248" s="614">
        <v>25990820.1186</v>
      </c>
      <c r="C248" t="s">
        <v>488</v>
      </c>
      <c r="D248" t="s">
        <v>505</v>
      </c>
      <c r="E248" t="s">
        <v>506</v>
      </c>
      <c r="F248" t="s">
        <v>507</v>
      </c>
      <c r="G248" t="s">
        <v>77</v>
      </c>
      <c r="H248" t="s">
        <v>508</v>
      </c>
      <c r="I248" t="s">
        <v>509</v>
      </c>
      <c r="J248" t="s">
        <v>442</v>
      </c>
      <c r="K248" t="s">
        <v>443</v>
      </c>
    </row>
    <row r="249" spans="1:11">
      <c r="A249" t="s">
        <v>494</v>
      </c>
      <c r="B249" s="614">
        <v>25990820.1186</v>
      </c>
      <c r="C249" t="s">
        <v>479</v>
      </c>
      <c r="D249" t="s">
        <v>505</v>
      </c>
      <c r="E249" t="s">
        <v>506</v>
      </c>
      <c r="F249" t="s">
        <v>507</v>
      </c>
      <c r="G249" t="s">
        <v>77</v>
      </c>
      <c r="H249" t="s">
        <v>508</v>
      </c>
      <c r="I249" t="s">
        <v>509</v>
      </c>
      <c r="J249" t="s">
        <v>442</v>
      </c>
      <c r="K249" t="s">
        <v>443</v>
      </c>
    </row>
    <row r="250" spans="1:11">
      <c r="A250" t="s">
        <v>494</v>
      </c>
      <c r="B250" s="614">
        <v>30989056.323800001</v>
      </c>
      <c r="C250" t="s">
        <v>450</v>
      </c>
      <c r="D250" t="s">
        <v>505</v>
      </c>
      <c r="E250" t="s">
        <v>506</v>
      </c>
      <c r="F250" t="s">
        <v>507</v>
      </c>
      <c r="G250" t="s">
        <v>77</v>
      </c>
      <c r="H250" t="s">
        <v>508</v>
      </c>
      <c r="I250" t="s">
        <v>509</v>
      </c>
      <c r="J250" t="s">
        <v>442</v>
      </c>
      <c r="K250" t="s">
        <v>443</v>
      </c>
    </row>
    <row r="251" spans="1:11">
      <c r="A251" t="s">
        <v>494</v>
      </c>
      <c r="B251" s="614">
        <v>19992938.030499998</v>
      </c>
      <c r="C251" t="s">
        <v>464</v>
      </c>
      <c r="D251" t="s">
        <v>505</v>
      </c>
      <c r="E251" t="s">
        <v>506</v>
      </c>
      <c r="F251" t="s">
        <v>507</v>
      </c>
      <c r="G251" t="s">
        <v>77</v>
      </c>
      <c r="H251" t="s">
        <v>508</v>
      </c>
      <c r="I251" t="s">
        <v>509</v>
      </c>
      <c r="J251" t="s">
        <v>442</v>
      </c>
      <c r="K251" t="s">
        <v>443</v>
      </c>
    </row>
    <row r="252" spans="1:11">
      <c r="A252" t="s">
        <v>494</v>
      </c>
      <c r="B252" s="614">
        <v>30189339.617400002</v>
      </c>
      <c r="C252" t="s">
        <v>516</v>
      </c>
      <c r="D252" t="s">
        <v>505</v>
      </c>
      <c r="E252" t="s">
        <v>506</v>
      </c>
      <c r="F252" t="s">
        <v>507</v>
      </c>
      <c r="G252" t="s">
        <v>77</v>
      </c>
      <c r="H252" t="s">
        <v>508</v>
      </c>
      <c r="I252" t="s">
        <v>509</v>
      </c>
      <c r="J252" t="s">
        <v>442</v>
      </c>
      <c r="K252" t="s">
        <v>443</v>
      </c>
    </row>
    <row r="253" spans="1:11">
      <c r="A253" t="s">
        <v>494</v>
      </c>
      <c r="B253" s="614">
        <v>30989056.323800001</v>
      </c>
      <c r="C253" t="s">
        <v>476</v>
      </c>
      <c r="D253" t="s">
        <v>505</v>
      </c>
      <c r="E253" t="s">
        <v>506</v>
      </c>
      <c r="F253" t="s">
        <v>507</v>
      </c>
      <c r="G253" t="s">
        <v>77</v>
      </c>
      <c r="H253" t="s">
        <v>508</v>
      </c>
      <c r="I253" t="s">
        <v>509</v>
      </c>
      <c r="J253" t="s">
        <v>442</v>
      </c>
      <c r="K253" t="s">
        <v>443</v>
      </c>
    </row>
    <row r="254" spans="1:11">
      <c r="A254" t="s">
        <v>494</v>
      </c>
      <c r="B254" s="614">
        <v>37166870.596799999</v>
      </c>
      <c r="C254" t="s">
        <v>517</v>
      </c>
      <c r="D254" t="s">
        <v>505</v>
      </c>
      <c r="E254" t="s">
        <v>506</v>
      </c>
      <c r="F254" t="s">
        <v>507</v>
      </c>
      <c r="G254" t="s">
        <v>77</v>
      </c>
      <c r="H254" t="s">
        <v>508</v>
      </c>
      <c r="I254" t="s">
        <v>509</v>
      </c>
      <c r="J254" t="s">
        <v>442</v>
      </c>
      <c r="K254" t="s">
        <v>443</v>
      </c>
    </row>
    <row r="255" spans="1:11">
      <c r="A255" t="s">
        <v>494</v>
      </c>
      <c r="B255" s="614">
        <v>26190749.295200001</v>
      </c>
      <c r="C255" t="s">
        <v>461</v>
      </c>
      <c r="D255" t="s">
        <v>505</v>
      </c>
      <c r="E255" t="s">
        <v>506</v>
      </c>
      <c r="F255" t="s">
        <v>507</v>
      </c>
      <c r="G255" t="s">
        <v>77</v>
      </c>
      <c r="H255" t="s">
        <v>508</v>
      </c>
      <c r="I255" t="s">
        <v>509</v>
      </c>
      <c r="J255" t="s">
        <v>442</v>
      </c>
      <c r="K255" t="s">
        <v>443</v>
      </c>
    </row>
    <row r="256" spans="1:11">
      <c r="A256" t="s">
        <v>494</v>
      </c>
      <c r="B256" s="614">
        <v>24991174.235599998</v>
      </c>
      <c r="C256" t="s">
        <v>485</v>
      </c>
      <c r="D256" t="s">
        <v>505</v>
      </c>
      <c r="E256" t="s">
        <v>506</v>
      </c>
      <c r="F256" t="s">
        <v>507</v>
      </c>
      <c r="G256" t="s">
        <v>77</v>
      </c>
      <c r="H256" t="s">
        <v>508</v>
      </c>
      <c r="I256" t="s">
        <v>509</v>
      </c>
      <c r="J256" t="s">
        <v>442</v>
      </c>
      <c r="K256" t="s">
        <v>443</v>
      </c>
    </row>
    <row r="257" spans="1:11">
      <c r="A257" t="s">
        <v>494</v>
      </c>
      <c r="B257" s="614">
        <v>24991174.235599998</v>
      </c>
      <c r="C257" t="s">
        <v>454</v>
      </c>
      <c r="D257" t="s">
        <v>505</v>
      </c>
      <c r="E257" t="s">
        <v>506</v>
      </c>
      <c r="F257" t="s">
        <v>507</v>
      </c>
      <c r="G257" t="s">
        <v>77</v>
      </c>
      <c r="H257" t="s">
        <v>508</v>
      </c>
      <c r="I257" t="s">
        <v>509</v>
      </c>
      <c r="J257" t="s">
        <v>442</v>
      </c>
      <c r="K257" t="s">
        <v>443</v>
      </c>
    </row>
    <row r="258" spans="1:11">
      <c r="A258" t="s">
        <v>494</v>
      </c>
      <c r="B258" s="614">
        <v>23991528.352600001</v>
      </c>
      <c r="C258" t="s">
        <v>449</v>
      </c>
      <c r="D258" t="s">
        <v>505</v>
      </c>
      <c r="E258" t="s">
        <v>506</v>
      </c>
      <c r="F258" t="s">
        <v>507</v>
      </c>
      <c r="G258" t="s">
        <v>77</v>
      </c>
      <c r="H258" t="s">
        <v>508</v>
      </c>
      <c r="I258" t="s">
        <v>509</v>
      </c>
      <c r="J258" t="s">
        <v>442</v>
      </c>
      <c r="K258" t="s">
        <v>443</v>
      </c>
    </row>
    <row r="259" spans="1:11">
      <c r="A259" t="s">
        <v>494</v>
      </c>
      <c r="B259" s="614">
        <v>33788064.7962</v>
      </c>
      <c r="C259" t="s">
        <v>518</v>
      </c>
      <c r="D259" t="s">
        <v>505</v>
      </c>
      <c r="E259" t="s">
        <v>506</v>
      </c>
      <c r="F259" t="s">
        <v>507</v>
      </c>
      <c r="G259" t="s">
        <v>77</v>
      </c>
      <c r="H259" t="s">
        <v>508</v>
      </c>
      <c r="I259" t="s">
        <v>509</v>
      </c>
      <c r="J259" t="s">
        <v>442</v>
      </c>
      <c r="K259" t="s">
        <v>443</v>
      </c>
    </row>
    <row r="260" spans="1:11">
      <c r="A260" t="s">
        <v>494</v>
      </c>
      <c r="B260" s="614">
        <v>19992938.030499998</v>
      </c>
      <c r="C260" t="s">
        <v>453</v>
      </c>
      <c r="D260" t="s">
        <v>505</v>
      </c>
      <c r="E260" t="s">
        <v>506</v>
      </c>
      <c r="F260" t="s">
        <v>507</v>
      </c>
      <c r="G260" t="s">
        <v>77</v>
      </c>
      <c r="H260" t="s">
        <v>508</v>
      </c>
      <c r="I260" t="s">
        <v>509</v>
      </c>
      <c r="J260" t="s">
        <v>442</v>
      </c>
      <c r="K260" t="s">
        <v>443</v>
      </c>
    </row>
    <row r="261" spans="1:11">
      <c r="A261" t="s">
        <v>495</v>
      </c>
      <c r="B261" s="614">
        <v>3834346.5987</v>
      </c>
      <c r="C261" t="s">
        <v>504</v>
      </c>
      <c r="D261" t="s">
        <v>505</v>
      </c>
      <c r="E261" t="s">
        <v>506</v>
      </c>
      <c r="F261" t="s">
        <v>507</v>
      </c>
      <c r="G261" t="s">
        <v>77</v>
      </c>
      <c r="H261" t="s">
        <v>508</v>
      </c>
      <c r="I261" t="s">
        <v>509</v>
      </c>
      <c r="J261" t="s">
        <v>442</v>
      </c>
      <c r="K261" t="s">
        <v>443</v>
      </c>
    </row>
    <row r="262" spans="1:11">
      <c r="A262" t="s">
        <v>495</v>
      </c>
      <c r="B262" s="614">
        <v>4984650.7604</v>
      </c>
      <c r="C262" t="s">
        <v>510</v>
      </c>
      <c r="D262" t="s">
        <v>505</v>
      </c>
      <c r="E262" t="s">
        <v>506</v>
      </c>
      <c r="F262" t="s">
        <v>507</v>
      </c>
      <c r="G262" t="s">
        <v>77</v>
      </c>
      <c r="H262" t="s">
        <v>508</v>
      </c>
      <c r="I262" t="s">
        <v>509</v>
      </c>
      <c r="J262" t="s">
        <v>442</v>
      </c>
      <c r="K262" t="s">
        <v>443</v>
      </c>
    </row>
    <row r="263" spans="1:11">
      <c r="A263" t="s">
        <v>495</v>
      </c>
      <c r="B263" s="614">
        <v>3834346.5987</v>
      </c>
      <c r="C263" t="s">
        <v>511</v>
      </c>
      <c r="D263" t="s">
        <v>505</v>
      </c>
      <c r="E263" t="s">
        <v>506</v>
      </c>
      <c r="F263" t="s">
        <v>507</v>
      </c>
      <c r="G263" t="s">
        <v>77</v>
      </c>
      <c r="H263" t="s">
        <v>508</v>
      </c>
      <c r="I263" t="s">
        <v>509</v>
      </c>
      <c r="J263" t="s">
        <v>442</v>
      </c>
      <c r="K263" t="s">
        <v>443</v>
      </c>
    </row>
    <row r="264" spans="1:11">
      <c r="A264" t="s">
        <v>495</v>
      </c>
      <c r="B264" s="614">
        <v>3351702.0307999998</v>
      </c>
      <c r="C264" t="s">
        <v>512</v>
      </c>
      <c r="D264" t="s">
        <v>505</v>
      </c>
      <c r="E264" t="s">
        <v>506</v>
      </c>
      <c r="F264" t="s">
        <v>507</v>
      </c>
      <c r="G264" t="s">
        <v>77</v>
      </c>
      <c r="H264" t="s">
        <v>508</v>
      </c>
      <c r="I264" t="s">
        <v>509</v>
      </c>
      <c r="J264" t="s">
        <v>442</v>
      </c>
      <c r="K264" t="s">
        <v>443</v>
      </c>
    </row>
    <row r="265" spans="1:11">
      <c r="A265" t="s">
        <v>495</v>
      </c>
      <c r="B265" s="614">
        <v>3217634.0953000002</v>
      </c>
      <c r="C265" t="s">
        <v>472</v>
      </c>
      <c r="D265" t="s">
        <v>505</v>
      </c>
      <c r="E265" t="s">
        <v>506</v>
      </c>
      <c r="F265" t="s">
        <v>507</v>
      </c>
      <c r="G265" t="s">
        <v>77</v>
      </c>
      <c r="H265" t="s">
        <v>508</v>
      </c>
      <c r="I265" t="s">
        <v>509</v>
      </c>
      <c r="J265" t="s">
        <v>442</v>
      </c>
      <c r="K265" t="s">
        <v>443</v>
      </c>
    </row>
    <row r="266" spans="1:11">
      <c r="A266" t="s">
        <v>495</v>
      </c>
      <c r="B266" s="614">
        <v>3753905.8374000001</v>
      </c>
      <c r="C266" t="s">
        <v>475</v>
      </c>
      <c r="D266" t="s">
        <v>505</v>
      </c>
      <c r="E266" t="s">
        <v>506</v>
      </c>
      <c r="F266" t="s">
        <v>507</v>
      </c>
      <c r="G266" t="s">
        <v>77</v>
      </c>
      <c r="H266" t="s">
        <v>508</v>
      </c>
      <c r="I266" t="s">
        <v>509</v>
      </c>
      <c r="J266" t="s">
        <v>442</v>
      </c>
      <c r="K266" t="s">
        <v>443</v>
      </c>
    </row>
    <row r="267" spans="1:11">
      <c r="A267" t="s">
        <v>495</v>
      </c>
      <c r="B267" s="614">
        <v>3351702.0307999998</v>
      </c>
      <c r="C267" t="s">
        <v>481</v>
      </c>
      <c r="D267" t="s">
        <v>505</v>
      </c>
      <c r="E267" t="s">
        <v>506</v>
      </c>
      <c r="F267" t="s">
        <v>507</v>
      </c>
      <c r="G267" t="s">
        <v>77</v>
      </c>
      <c r="H267" t="s">
        <v>508</v>
      </c>
      <c r="I267" t="s">
        <v>509</v>
      </c>
      <c r="J267" t="s">
        <v>442</v>
      </c>
      <c r="K267" t="s">
        <v>443</v>
      </c>
    </row>
    <row r="268" spans="1:11">
      <c r="A268" t="s">
        <v>495</v>
      </c>
      <c r="B268" s="614">
        <v>3753905.8374000001</v>
      </c>
      <c r="C268" t="s">
        <v>513</v>
      </c>
      <c r="D268" t="s">
        <v>505</v>
      </c>
      <c r="E268" t="s">
        <v>506</v>
      </c>
      <c r="F268" t="s">
        <v>507</v>
      </c>
      <c r="G268" t="s">
        <v>77</v>
      </c>
      <c r="H268" t="s">
        <v>508</v>
      </c>
      <c r="I268" t="s">
        <v>509</v>
      </c>
      <c r="J268" t="s">
        <v>442</v>
      </c>
      <c r="K268" t="s">
        <v>443</v>
      </c>
    </row>
    <row r="269" spans="1:11">
      <c r="A269" t="s">
        <v>495</v>
      </c>
      <c r="B269" s="614">
        <v>3351702.0307999998</v>
      </c>
      <c r="C269" t="s">
        <v>480</v>
      </c>
      <c r="D269" t="s">
        <v>505</v>
      </c>
      <c r="E269" t="s">
        <v>506</v>
      </c>
      <c r="F269" t="s">
        <v>507</v>
      </c>
      <c r="G269" t="s">
        <v>77</v>
      </c>
      <c r="H269" t="s">
        <v>508</v>
      </c>
      <c r="I269" t="s">
        <v>509</v>
      </c>
      <c r="J269" t="s">
        <v>442</v>
      </c>
      <c r="K269" t="s">
        <v>443</v>
      </c>
    </row>
    <row r="270" spans="1:11">
      <c r="A270" t="s">
        <v>495</v>
      </c>
      <c r="B270" s="614">
        <v>3485769.9663</v>
      </c>
      <c r="C270" t="s">
        <v>50</v>
      </c>
      <c r="D270" t="s">
        <v>505</v>
      </c>
      <c r="E270" t="s">
        <v>506</v>
      </c>
      <c r="F270" t="s">
        <v>507</v>
      </c>
      <c r="G270" t="s">
        <v>77</v>
      </c>
      <c r="H270" t="s">
        <v>508</v>
      </c>
      <c r="I270" t="s">
        <v>509</v>
      </c>
      <c r="J270" t="s">
        <v>442</v>
      </c>
      <c r="K270" t="s">
        <v>443</v>
      </c>
    </row>
    <row r="271" spans="1:11">
      <c r="A271" t="s">
        <v>495</v>
      </c>
      <c r="B271" s="614">
        <v>3298074.8566000001</v>
      </c>
      <c r="C271" t="s">
        <v>465</v>
      </c>
      <c r="D271" t="s">
        <v>505</v>
      </c>
      <c r="E271" t="s">
        <v>506</v>
      </c>
      <c r="F271" t="s">
        <v>507</v>
      </c>
      <c r="G271" t="s">
        <v>77</v>
      </c>
      <c r="H271" t="s">
        <v>508</v>
      </c>
      <c r="I271" t="s">
        <v>509</v>
      </c>
      <c r="J271" t="s">
        <v>442</v>
      </c>
      <c r="K271" t="s">
        <v>443</v>
      </c>
    </row>
    <row r="272" spans="1:11">
      <c r="A272" t="s">
        <v>495</v>
      </c>
      <c r="B272" s="614">
        <v>3485769.9663</v>
      </c>
      <c r="C272" t="s">
        <v>471</v>
      </c>
      <c r="D272" t="s">
        <v>505</v>
      </c>
      <c r="E272" t="s">
        <v>506</v>
      </c>
      <c r="F272" t="s">
        <v>507</v>
      </c>
      <c r="G272" t="s">
        <v>77</v>
      </c>
      <c r="H272" t="s">
        <v>508</v>
      </c>
      <c r="I272" t="s">
        <v>509</v>
      </c>
      <c r="J272" t="s">
        <v>442</v>
      </c>
      <c r="K272" t="s">
        <v>443</v>
      </c>
    </row>
    <row r="273" spans="1:11">
      <c r="A273" t="s">
        <v>495</v>
      </c>
      <c r="B273" s="614">
        <v>3217634.0953000002</v>
      </c>
      <c r="C273" t="s">
        <v>466</v>
      </c>
      <c r="D273" t="s">
        <v>505</v>
      </c>
      <c r="E273" t="s">
        <v>506</v>
      </c>
      <c r="F273" t="s">
        <v>507</v>
      </c>
      <c r="G273" t="s">
        <v>77</v>
      </c>
      <c r="H273" t="s">
        <v>508</v>
      </c>
      <c r="I273" t="s">
        <v>509</v>
      </c>
      <c r="J273" t="s">
        <v>442</v>
      </c>
      <c r="K273" t="s">
        <v>443</v>
      </c>
    </row>
    <row r="274" spans="1:11">
      <c r="A274" t="s">
        <v>495</v>
      </c>
      <c r="B274" s="614">
        <v>3217634.0953000002</v>
      </c>
      <c r="C274" t="s">
        <v>484</v>
      </c>
      <c r="D274" t="s">
        <v>505</v>
      </c>
      <c r="E274" t="s">
        <v>506</v>
      </c>
      <c r="F274" t="s">
        <v>507</v>
      </c>
      <c r="G274" t="s">
        <v>77</v>
      </c>
      <c r="H274" t="s">
        <v>508</v>
      </c>
      <c r="I274" t="s">
        <v>509</v>
      </c>
      <c r="J274" t="s">
        <v>442</v>
      </c>
      <c r="K274" t="s">
        <v>443</v>
      </c>
    </row>
    <row r="275" spans="1:11">
      <c r="A275" t="s">
        <v>495</v>
      </c>
      <c r="B275" s="614">
        <v>4984650.7604</v>
      </c>
      <c r="C275" t="s">
        <v>455</v>
      </c>
      <c r="D275" t="s">
        <v>505</v>
      </c>
      <c r="E275" t="s">
        <v>506</v>
      </c>
      <c r="F275" t="s">
        <v>507</v>
      </c>
      <c r="G275" t="s">
        <v>77</v>
      </c>
      <c r="H275" t="s">
        <v>508</v>
      </c>
      <c r="I275" t="s">
        <v>509</v>
      </c>
      <c r="J275" t="s">
        <v>442</v>
      </c>
      <c r="K275" t="s">
        <v>443</v>
      </c>
    </row>
    <row r="276" spans="1:11">
      <c r="A276" t="s">
        <v>495</v>
      </c>
      <c r="B276" s="614">
        <v>2681361.4424999999</v>
      </c>
      <c r="C276" t="s">
        <v>477</v>
      </c>
      <c r="D276" t="s">
        <v>505</v>
      </c>
      <c r="E276" t="s">
        <v>506</v>
      </c>
      <c r="F276" t="s">
        <v>507</v>
      </c>
      <c r="G276" t="s">
        <v>77</v>
      </c>
      <c r="H276" t="s">
        <v>508</v>
      </c>
      <c r="I276" t="s">
        <v>509</v>
      </c>
      <c r="J276" t="s">
        <v>442</v>
      </c>
      <c r="K276" t="s">
        <v>443</v>
      </c>
    </row>
    <row r="277" spans="1:11">
      <c r="A277" t="s">
        <v>495</v>
      </c>
      <c r="B277" s="614">
        <v>3887973.7729000002</v>
      </c>
      <c r="C277" t="s">
        <v>445</v>
      </c>
      <c r="D277" t="s">
        <v>505</v>
      </c>
      <c r="E277" t="s">
        <v>506</v>
      </c>
      <c r="F277" t="s">
        <v>507</v>
      </c>
      <c r="G277" t="s">
        <v>77</v>
      </c>
      <c r="H277" t="s">
        <v>508</v>
      </c>
      <c r="I277" t="s">
        <v>509</v>
      </c>
      <c r="J277" t="s">
        <v>442</v>
      </c>
      <c r="K277" t="s">
        <v>443</v>
      </c>
    </row>
    <row r="278" spans="1:11">
      <c r="A278" t="s">
        <v>495</v>
      </c>
      <c r="B278" s="614">
        <v>3887973.7729000002</v>
      </c>
      <c r="C278" t="s">
        <v>462</v>
      </c>
      <c r="D278" t="s">
        <v>505</v>
      </c>
      <c r="E278" t="s">
        <v>506</v>
      </c>
      <c r="F278" t="s">
        <v>507</v>
      </c>
      <c r="G278" t="s">
        <v>77</v>
      </c>
      <c r="H278" t="s">
        <v>508</v>
      </c>
      <c r="I278" t="s">
        <v>509</v>
      </c>
      <c r="J278" t="s">
        <v>442</v>
      </c>
      <c r="K278" t="s">
        <v>443</v>
      </c>
    </row>
    <row r="279" spans="1:11">
      <c r="A279" t="s">
        <v>495</v>
      </c>
      <c r="B279" s="614">
        <v>2681361.4424999999</v>
      </c>
      <c r="C279" t="s">
        <v>452</v>
      </c>
      <c r="D279" t="s">
        <v>505</v>
      </c>
      <c r="E279" t="s">
        <v>506</v>
      </c>
      <c r="F279" t="s">
        <v>507</v>
      </c>
      <c r="G279" t="s">
        <v>77</v>
      </c>
      <c r="H279" t="s">
        <v>508</v>
      </c>
      <c r="I279" t="s">
        <v>509</v>
      </c>
      <c r="J279" t="s">
        <v>442</v>
      </c>
      <c r="K279" t="s">
        <v>443</v>
      </c>
    </row>
    <row r="280" spans="1:11">
      <c r="A280" t="s">
        <v>495</v>
      </c>
      <c r="B280" s="614">
        <v>3834346.5987</v>
      </c>
      <c r="C280" t="s">
        <v>448</v>
      </c>
      <c r="D280" t="s">
        <v>505</v>
      </c>
      <c r="E280" t="s">
        <v>506</v>
      </c>
      <c r="F280" t="s">
        <v>507</v>
      </c>
      <c r="G280" t="s">
        <v>77</v>
      </c>
      <c r="H280" t="s">
        <v>508</v>
      </c>
      <c r="I280" t="s">
        <v>509</v>
      </c>
      <c r="J280" t="s">
        <v>442</v>
      </c>
      <c r="K280" t="s">
        <v>443</v>
      </c>
    </row>
    <row r="281" spans="1:11">
      <c r="A281" t="s">
        <v>495</v>
      </c>
      <c r="B281" s="614">
        <v>3887973.7729000002</v>
      </c>
      <c r="C281" t="s">
        <v>514</v>
      </c>
      <c r="D281" t="s">
        <v>505</v>
      </c>
      <c r="E281" t="s">
        <v>506</v>
      </c>
      <c r="F281" t="s">
        <v>507</v>
      </c>
      <c r="G281" t="s">
        <v>77</v>
      </c>
      <c r="H281" t="s">
        <v>508</v>
      </c>
      <c r="I281" t="s">
        <v>509</v>
      </c>
      <c r="J281" t="s">
        <v>442</v>
      </c>
      <c r="K281" t="s">
        <v>443</v>
      </c>
    </row>
    <row r="282" spans="1:11">
      <c r="A282" t="s">
        <v>495</v>
      </c>
      <c r="B282" s="614">
        <v>3834346.5987</v>
      </c>
      <c r="C282" t="s">
        <v>528</v>
      </c>
      <c r="D282" t="s">
        <v>505</v>
      </c>
      <c r="E282" t="s">
        <v>506</v>
      </c>
      <c r="F282" t="s">
        <v>507</v>
      </c>
      <c r="G282" t="s">
        <v>77</v>
      </c>
      <c r="H282" t="s">
        <v>508</v>
      </c>
      <c r="I282" t="s">
        <v>509</v>
      </c>
      <c r="J282" t="s">
        <v>442</v>
      </c>
      <c r="K282" t="s">
        <v>443</v>
      </c>
    </row>
    <row r="283" spans="1:11">
      <c r="A283" t="s">
        <v>495</v>
      </c>
      <c r="B283" s="614">
        <v>3217634.0953000002</v>
      </c>
      <c r="C283" t="s">
        <v>429</v>
      </c>
      <c r="D283" t="s">
        <v>505</v>
      </c>
      <c r="E283" t="s">
        <v>506</v>
      </c>
      <c r="F283" t="s">
        <v>507</v>
      </c>
      <c r="G283" t="s">
        <v>77</v>
      </c>
      <c r="H283" t="s">
        <v>508</v>
      </c>
      <c r="I283" t="s">
        <v>509</v>
      </c>
      <c r="J283" t="s">
        <v>442</v>
      </c>
      <c r="K283" t="s">
        <v>443</v>
      </c>
    </row>
    <row r="284" spans="1:11">
      <c r="A284" t="s">
        <v>495</v>
      </c>
      <c r="B284" s="614">
        <v>3619837.9018000001</v>
      </c>
      <c r="C284" t="s">
        <v>515</v>
      </c>
      <c r="D284" t="s">
        <v>505</v>
      </c>
      <c r="E284" t="s">
        <v>506</v>
      </c>
      <c r="F284" t="s">
        <v>507</v>
      </c>
      <c r="G284" t="s">
        <v>77</v>
      </c>
      <c r="H284" t="s">
        <v>508</v>
      </c>
      <c r="I284" t="s">
        <v>509</v>
      </c>
      <c r="J284" t="s">
        <v>442</v>
      </c>
      <c r="K284" t="s">
        <v>443</v>
      </c>
    </row>
    <row r="285" spans="1:11">
      <c r="A285" t="s">
        <v>495</v>
      </c>
      <c r="B285" s="614">
        <v>3485769.9663</v>
      </c>
      <c r="C285" t="s">
        <v>488</v>
      </c>
      <c r="D285" t="s">
        <v>505</v>
      </c>
      <c r="E285" t="s">
        <v>506</v>
      </c>
      <c r="F285" t="s">
        <v>507</v>
      </c>
      <c r="G285" t="s">
        <v>77</v>
      </c>
      <c r="H285" t="s">
        <v>508</v>
      </c>
      <c r="I285" t="s">
        <v>509</v>
      </c>
      <c r="J285" t="s">
        <v>442</v>
      </c>
      <c r="K285" t="s">
        <v>443</v>
      </c>
    </row>
    <row r="286" spans="1:11">
      <c r="A286" t="s">
        <v>495</v>
      </c>
      <c r="B286" s="614">
        <v>3485769.9663</v>
      </c>
      <c r="C286" t="s">
        <v>479</v>
      </c>
      <c r="D286" t="s">
        <v>505</v>
      </c>
      <c r="E286" t="s">
        <v>506</v>
      </c>
      <c r="F286" t="s">
        <v>507</v>
      </c>
      <c r="G286" t="s">
        <v>77</v>
      </c>
      <c r="H286" t="s">
        <v>508</v>
      </c>
      <c r="I286" t="s">
        <v>509</v>
      </c>
      <c r="J286" t="s">
        <v>442</v>
      </c>
      <c r="K286" t="s">
        <v>443</v>
      </c>
    </row>
    <row r="287" spans="1:11">
      <c r="A287" t="s">
        <v>495</v>
      </c>
      <c r="B287" s="614">
        <v>4156110.5545999999</v>
      </c>
      <c r="C287" t="s">
        <v>450</v>
      </c>
      <c r="D287" t="s">
        <v>505</v>
      </c>
      <c r="E287" t="s">
        <v>506</v>
      </c>
      <c r="F287" t="s">
        <v>507</v>
      </c>
      <c r="G287" t="s">
        <v>77</v>
      </c>
      <c r="H287" t="s">
        <v>508</v>
      </c>
      <c r="I287" t="s">
        <v>509</v>
      </c>
      <c r="J287" t="s">
        <v>442</v>
      </c>
      <c r="K287" t="s">
        <v>443</v>
      </c>
    </row>
    <row r="288" spans="1:11">
      <c r="A288" t="s">
        <v>495</v>
      </c>
      <c r="B288" s="614">
        <v>2681361.4424999999</v>
      </c>
      <c r="C288" t="s">
        <v>464</v>
      </c>
      <c r="D288" t="s">
        <v>505</v>
      </c>
      <c r="E288" t="s">
        <v>506</v>
      </c>
      <c r="F288" t="s">
        <v>507</v>
      </c>
      <c r="G288" t="s">
        <v>77</v>
      </c>
      <c r="H288" t="s">
        <v>508</v>
      </c>
      <c r="I288" t="s">
        <v>509</v>
      </c>
      <c r="J288" t="s">
        <v>442</v>
      </c>
      <c r="K288" t="s">
        <v>443</v>
      </c>
    </row>
    <row r="289" spans="1:11">
      <c r="A289" t="s">
        <v>495</v>
      </c>
      <c r="B289" s="614">
        <v>4048856.2061999999</v>
      </c>
      <c r="C289" t="s">
        <v>516</v>
      </c>
      <c r="D289" t="s">
        <v>505</v>
      </c>
      <c r="E289" t="s">
        <v>506</v>
      </c>
      <c r="F289" t="s">
        <v>507</v>
      </c>
      <c r="G289" t="s">
        <v>77</v>
      </c>
      <c r="H289" t="s">
        <v>508</v>
      </c>
      <c r="I289" t="s">
        <v>509</v>
      </c>
      <c r="J289" t="s">
        <v>442</v>
      </c>
      <c r="K289" t="s">
        <v>443</v>
      </c>
    </row>
    <row r="290" spans="1:11">
      <c r="A290" t="s">
        <v>495</v>
      </c>
      <c r="B290" s="614">
        <v>4156110.5545999999</v>
      </c>
      <c r="C290" t="s">
        <v>476</v>
      </c>
      <c r="D290" t="s">
        <v>505</v>
      </c>
      <c r="E290" t="s">
        <v>506</v>
      </c>
      <c r="F290" t="s">
        <v>507</v>
      </c>
      <c r="G290" t="s">
        <v>77</v>
      </c>
      <c r="H290" t="s">
        <v>508</v>
      </c>
      <c r="I290" t="s">
        <v>509</v>
      </c>
      <c r="J290" t="s">
        <v>442</v>
      </c>
      <c r="K290" t="s">
        <v>443</v>
      </c>
    </row>
    <row r="291" spans="1:11">
      <c r="A291" t="s">
        <v>495</v>
      </c>
      <c r="B291" s="614">
        <v>4984650.7604</v>
      </c>
      <c r="C291" t="s">
        <v>517</v>
      </c>
      <c r="D291" t="s">
        <v>505</v>
      </c>
      <c r="E291" t="s">
        <v>506</v>
      </c>
      <c r="F291" t="s">
        <v>507</v>
      </c>
      <c r="G291" t="s">
        <v>77</v>
      </c>
      <c r="H291" t="s">
        <v>508</v>
      </c>
      <c r="I291" t="s">
        <v>509</v>
      </c>
      <c r="J291" t="s">
        <v>442</v>
      </c>
      <c r="K291" t="s">
        <v>443</v>
      </c>
    </row>
    <row r="292" spans="1:11">
      <c r="A292" t="s">
        <v>495</v>
      </c>
      <c r="B292" s="614">
        <v>3512583.5534000001</v>
      </c>
      <c r="C292" t="s">
        <v>461</v>
      </c>
      <c r="D292" t="s">
        <v>505</v>
      </c>
      <c r="E292" t="s">
        <v>506</v>
      </c>
      <c r="F292" t="s">
        <v>507</v>
      </c>
      <c r="G292" t="s">
        <v>77</v>
      </c>
      <c r="H292" t="s">
        <v>508</v>
      </c>
      <c r="I292" t="s">
        <v>509</v>
      </c>
      <c r="J292" t="s">
        <v>442</v>
      </c>
      <c r="K292" t="s">
        <v>443</v>
      </c>
    </row>
    <row r="293" spans="1:11">
      <c r="A293" t="s">
        <v>495</v>
      </c>
      <c r="B293" s="614">
        <v>3351702.0307999998</v>
      </c>
      <c r="C293" t="s">
        <v>485</v>
      </c>
      <c r="D293" t="s">
        <v>505</v>
      </c>
      <c r="E293" t="s">
        <v>506</v>
      </c>
      <c r="F293" t="s">
        <v>507</v>
      </c>
      <c r="G293" t="s">
        <v>77</v>
      </c>
      <c r="H293" t="s">
        <v>508</v>
      </c>
      <c r="I293" t="s">
        <v>509</v>
      </c>
      <c r="J293" t="s">
        <v>442</v>
      </c>
      <c r="K293" t="s">
        <v>443</v>
      </c>
    </row>
    <row r="294" spans="1:11">
      <c r="A294" t="s">
        <v>495</v>
      </c>
      <c r="B294" s="614">
        <v>3351702.0307999998</v>
      </c>
      <c r="C294" t="s">
        <v>454</v>
      </c>
      <c r="D294" t="s">
        <v>505</v>
      </c>
      <c r="E294" t="s">
        <v>506</v>
      </c>
      <c r="F294" t="s">
        <v>507</v>
      </c>
      <c r="G294" t="s">
        <v>77</v>
      </c>
      <c r="H294" t="s">
        <v>508</v>
      </c>
      <c r="I294" t="s">
        <v>509</v>
      </c>
      <c r="J294" t="s">
        <v>442</v>
      </c>
      <c r="K294" t="s">
        <v>443</v>
      </c>
    </row>
    <row r="295" spans="1:11">
      <c r="A295" t="s">
        <v>495</v>
      </c>
      <c r="B295" s="614">
        <v>3217634.0953000002</v>
      </c>
      <c r="C295" t="s">
        <v>449</v>
      </c>
      <c r="D295" t="s">
        <v>505</v>
      </c>
      <c r="E295" t="s">
        <v>506</v>
      </c>
      <c r="F295" t="s">
        <v>507</v>
      </c>
      <c r="G295" t="s">
        <v>77</v>
      </c>
      <c r="H295" t="s">
        <v>508</v>
      </c>
      <c r="I295" t="s">
        <v>509</v>
      </c>
      <c r="J295" t="s">
        <v>442</v>
      </c>
      <c r="K295" t="s">
        <v>443</v>
      </c>
    </row>
    <row r="296" spans="1:11">
      <c r="A296" t="s">
        <v>495</v>
      </c>
      <c r="B296" s="614">
        <v>4531500.7741</v>
      </c>
      <c r="C296" t="s">
        <v>518</v>
      </c>
      <c r="D296" t="s">
        <v>505</v>
      </c>
      <c r="E296" t="s">
        <v>506</v>
      </c>
      <c r="F296" t="s">
        <v>507</v>
      </c>
      <c r="G296" t="s">
        <v>77</v>
      </c>
      <c r="H296" t="s">
        <v>508</v>
      </c>
      <c r="I296" t="s">
        <v>509</v>
      </c>
      <c r="J296" t="s">
        <v>442</v>
      </c>
      <c r="K296" t="s">
        <v>443</v>
      </c>
    </row>
    <row r="297" spans="1:11">
      <c r="A297" t="s">
        <v>495</v>
      </c>
      <c r="B297" s="614">
        <v>2681361.4424999999</v>
      </c>
      <c r="C297" t="s">
        <v>453</v>
      </c>
      <c r="D297" t="s">
        <v>505</v>
      </c>
      <c r="E297" t="s">
        <v>506</v>
      </c>
      <c r="F297" t="s">
        <v>507</v>
      </c>
      <c r="G297" t="s">
        <v>77</v>
      </c>
      <c r="H297" t="s">
        <v>508</v>
      </c>
      <c r="I297" t="s">
        <v>509</v>
      </c>
      <c r="J297" t="s">
        <v>442</v>
      </c>
      <c r="K297" t="s">
        <v>443</v>
      </c>
    </row>
    <row r="298" spans="1:11">
      <c r="A298" t="s">
        <v>496</v>
      </c>
      <c r="B298" s="614">
        <v>3319925.8821</v>
      </c>
      <c r="C298" t="s">
        <v>504</v>
      </c>
      <c r="D298" t="s">
        <v>505</v>
      </c>
      <c r="E298" t="s">
        <v>506</v>
      </c>
      <c r="F298" t="s">
        <v>507</v>
      </c>
      <c r="G298" t="s">
        <v>77</v>
      </c>
      <c r="H298" t="s">
        <v>508</v>
      </c>
      <c r="I298" t="s">
        <v>509</v>
      </c>
      <c r="J298" t="s">
        <v>442</v>
      </c>
      <c r="K298" t="s">
        <v>443</v>
      </c>
    </row>
    <row r="299" spans="1:11">
      <c r="A299" t="s">
        <v>496</v>
      </c>
      <c r="B299" s="614">
        <v>4315903.8044999996</v>
      </c>
      <c r="C299" t="s">
        <v>510</v>
      </c>
      <c r="D299" t="s">
        <v>505</v>
      </c>
      <c r="E299" t="s">
        <v>506</v>
      </c>
      <c r="F299" t="s">
        <v>507</v>
      </c>
      <c r="G299" t="s">
        <v>77</v>
      </c>
      <c r="H299" t="s">
        <v>508</v>
      </c>
      <c r="I299" t="s">
        <v>509</v>
      </c>
      <c r="J299" t="s">
        <v>442</v>
      </c>
      <c r="K299" t="s">
        <v>443</v>
      </c>
    </row>
    <row r="300" spans="1:11">
      <c r="A300" t="s">
        <v>496</v>
      </c>
      <c r="B300" s="614">
        <v>3319925.8821</v>
      </c>
      <c r="C300" t="s">
        <v>511</v>
      </c>
      <c r="D300" t="s">
        <v>505</v>
      </c>
      <c r="E300" t="s">
        <v>506</v>
      </c>
      <c r="F300" t="s">
        <v>507</v>
      </c>
      <c r="G300" t="s">
        <v>77</v>
      </c>
      <c r="H300" t="s">
        <v>508</v>
      </c>
      <c r="I300" t="s">
        <v>509</v>
      </c>
      <c r="J300" t="s">
        <v>442</v>
      </c>
      <c r="K300" t="s">
        <v>443</v>
      </c>
    </row>
    <row r="301" spans="1:11">
      <c r="A301" t="s">
        <v>496</v>
      </c>
      <c r="B301" s="614">
        <v>2902033.5107</v>
      </c>
      <c r="C301" t="s">
        <v>512</v>
      </c>
      <c r="D301" t="s">
        <v>505</v>
      </c>
      <c r="E301" t="s">
        <v>506</v>
      </c>
      <c r="F301" t="s">
        <v>507</v>
      </c>
      <c r="G301" t="s">
        <v>77</v>
      </c>
      <c r="H301" t="s">
        <v>508</v>
      </c>
      <c r="I301" t="s">
        <v>509</v>
      </c>
      <c r="J301" t="s">
        <v>442</v>
      </c>
      <c r="K301" t="s">
        <v>443</v>
      </c>
    </row>
    <row r="302" spans="1:11">
      <c r="A302" t="s">
        <v>496</v>
      </c>
      <c r="B302" s="614">
        <v>2785952.2965000002</v>
      </c>
      <c r="C302" t="s">
        <v>472</v>
      </c>
      <c r="D302" t="s">
        <v>505</v>
      </c>
      <c r="E302" t="s">
        <v>506</v>
      </c>
      <c r="F302" t="s">
        <v>507</v>
      </c>
      <c r="G302" t="s">
        <v>77</v>
      </c>
      <c r="H302" t="s">
        <v>508</v>
      </c>
      <c r="I302" t="s">
        <v>509</v>
      </c>
      <c r="J302" t="s">
        <v>442</v>
      </c>
      <c r="K302" t="s">
        <v>443</v>
      </c>
    </row>
    <row r="303" spans="1:11">
      <c r="A303" t="s">
        <v>496</v>
      </c>
      <c r="B303" s="614">
        <v>3250277.1535999998</v>
      </c>
      <c r="C303" t="s">
        <v>475</v>
      </c>
      <c r="D303" t="s">
        <v>505</v>
      </c>
      <c r="E303" t="s">
        <v>506</v>
      </c>
      <c r="F303" t="s">
        <v>507</v>
      </c>
      <c r="G303" t="s">
        <v>77</v>
      </c>
      <c r="H303" t="s">
        <v>508</v>
      </c>
      <c r="I303" t="s">
        <v>509</v>
      </c>
      <c r="J303" t="s">
        <v>442</v>
      </c>
      <c r="K303" t="s">
        <v>443</v>
      </c>
    </row>
    <row r="304" spans="1:11">
      <c r="A304" t="s">
        <v>496</v>
      </c>
      <c r="B304" s="614">
        <v>2902033.5107</v>
      </c>
      <c r="C304" t="s">
        <v>481</v>
      </c>
      <c r="D304" t="s">
        <v>505</v>
      </c>
      <c r="E304" t="s">
        <v>506</v>
      </c>
      <c r="F304" t="s">
        <v>507</v>
      </c>
      <c r="G304" t="s">
        <v>77</v>
      </c>
      <c r="H304" t="s">
        <v>508</v>
      </c>
      <c r="I304" t="s">
        <v>509</v>
      </c>
      <c r="J304" t="s">
        <v>442</v>
      </c>
      <c r="K304" t="s">
        <v>443</v>
      </c>
    </row>
    <row r="305" spans="1:11">
      <c r="A305" t="s">
        <v>496</v>
      </c>
      <c r="B305" s="614">
        <v>3250277.1535999998</v>
      </c>
      <c r="C305" t="s">
        <v>513</v>
      </c>
      <c r="D305" t="s">
        <v>505</v>
      </c>
      <c r="E305" t="s">
        <v>506</v>
      </c>
      <c r="F305" t="s">
        <v>507</v>
      </c>
      <c r="G305" t="s">
        <v>77</v>
      </c>
      <c r="H305" t="s">
        <v>508</v>
      </c>
      <c r="I305" t="s">
        <v>509</v>
      </c>
      <c r="J305" t="s">
        <v>442</v>
      </c>
      <c r="K305" t="s">
        <v>443</v>
      </c>
    </row>
    <row r="306" spans="1:11">
      <c r="A306" t="s">
        <v>496</v>
      </c>
      <c r="B306" s="614">
        <v>2902033.5107</v>
      </c>
      <c r="C306" t="s">
        <v>480</v>
      </c>
      <c r="D306" t="s">
        <v>505</v>
      </c>
      <c r="E306" t="s">
        <v>506</v>
      </c>
      <c r="F306" t="s">
        <v>507</v>
      </c>
      <c r="G306" t="s">
        <v>77</v>
      </c>
      <c r="H306" t="s">
        <v>508</v>
      </c>
      <c r="I306" t="s">
        <v>509</v>
      </c>
      <c r="J306" t="s">
        <v>442</v>
      </c>
      <c r="K306" t="s">
        <v>443</v>
      </c>
    </row>
    <row r="307" spans="1:11">
      <c r="A307" t="s">
        <v>496</v>
      </c>
      <c r="B307" s="614">
        <v>3018114.7250000001</v>
      </c>
      <c r="C307" t="s">
        <v>50</v>
      </c>
      <c r="D307" t="s">
        <v>505</v>
      </c>
      <c r="E307" t="s">
        <v>506</v>
      </c>
      <c r="F307" t="s">
        <v>507</v>
      </c>
      <c r="G307" t="s">
        <v>77</v>
      </c>
      <c r="H307" t="s">
        <v>508</v>
      </c>
      <c r="I307" t="s">
        <v>509</v>
      </c>
      <c r="J307" t="s">
        <v>442</v>
      </c>
      <c r="K307" t="s">
        <v>443</v>
      </c>
    </row>
    <row r="308" spans="1:11">
      <c r="A308" t="s">
        <v>496</v>
      </c>
      <c r="B308" s="614">
        <v>2855601.0249999999</v>
      </c>
      <c r="C308" t="s">
        <v>465</v>
      </c>
      <c r="D308" t="s">
        <v>505</v>
      </c>
      <c r="E308" t="s">
        <v>506</v>
      </c>
      <c r="F308" t="s">
        <v>507</v>
      </c>
      <c r="G308" t="s">
        <v>77</v>
      </c>
      <c r="H308" t="s">
        <v>508</v>
      </c>
      <c r="I308" t="s">
        <v>509</v>
      </c>
      <c r="J308" t="s">
        <v>442</v>
      </c>
      <c r="K308" t="s">
        <v>443</v>
      </c>
    </row>
    <row r="309" spans="1:11">
      <c r="A309" t="s">
        <v>496</v>
      </c>
      <c r="B309" s="614">
        <v>3018114.7250000001</v>
      </c>
      <c r="C309" t="s">
        <v>471</v>
      </c>
      <c r="D309" t="s">
        <v>505</v>
      </c>
      <c r="E309" t="s">
        <v>506</v>
      </c>
      <c r="F309" t="s">
        <v>507</v>
      </c>
      <c r="G309" t="s">
        <v>77</v>
      </c>
      <c r="H309" t="s">
        <v>508</v>
      </c>
      <c r="I309" t="s">
        <v>509</v>
      </c>
      <c r="J309" t="s">
        <v>442</v>
      </c>
      <c r="K309" t="s">
        <v>443</v>
      </c>
    </row>
    <row r="310" spans="1:11">
      <c r="A310" t="s">
        <v>496</v>
      </c>
      <c r="B310" s="614">
        <v>2785952.2965000002</v>
      </c>
      <c r="C310" t="s">
        <v>466</v>
      </c>
      <c r="D310" t="s">
        <v>505</v>
      </c>
      <c r="E310" t="s">
        <v>506</v>
      </c>
      <c r="F310" t="s">
        <v>507</v>
      </c>
      <c r="G310" t="s">
        <v>77</v>
      </c>
      <c r="H310" t="s">
        <v>508</v>
      </c>
      <c r="I310" t="s">
        <v>509</v>
      </c>
      <c r="J310" t="s">
        <v>442</v>
      </c>
      <c r="K310" t="s">
        <v>443</v>
      </c>
    </row>
    <row r="311" spans="1:11">
      <c r="A311" t="s">
        <v>496</v>
      </c>
      <c r="B311" s="614">
        <v>2785952.2965000002</v>
      </c>
      <c r="C311" t="s">
        <v>484</v>
      </c>
      <c r="D311" t="s">
        <v>505</v>
      </c>
      <c r="E311" t="s">
        <v>506</v>
      </c>
      <c r="F311" t="s">
        <v>507</v>
      </c>
      <c r="G311" t="s">
        <v>77</v>
      </c>
      <c r="H311" t="s">
        <v>508</v>
      </c>
      <c r="I311" t="s">
        <v>509</v>
      </c>
      <c r="J311" t="s">
        <v>442</v>
      </c>
      <c r="K311" t="s">
        <v>443</v>
      </c>
    </row>
    <row r="312" spans="1:11">
      <c r="A312" t="s">
        <v>496</v>
      </c>
      <c r="B312" s="614">
        <v>4315903.8044999996</v>
      </c>
      <c r="C312" t="s">
        <v>455</v>
      </c>
      <c r="D312" t="s">
        <v>505</v>
      </c>
      <c r="E312" t="s">
        <v>506</v>
      </c>
      <c r="F312" t="s">
        <v>507</v>
      </c>
      <c r="G312" t="s">
        <v>77</v>
      </c>
      <c r="H312" t="s">
        <v>508</v>
      </c>
      <c r="I312" t="s">
        <v>509</v>
      </c>
      <c r="J312" t="s">
        <v>442</v>
      </c>
      <c r="K312" t="s">
        <v>443</v>
      </c>
    </row>
    <row r="313" spans="1:11">
      <c r="A313" t="s">
        <v>496</v>
      </c>
      <c r="B313" s="614">
        <v>2321626.6508999998</v>
      </c>
      <c r="C313" t="s">
        <v>477</v>
      </c>
      <c r="D313" t="s">
        <v>505</v>
      </c>
      <c r="E313" t="s">
        <v>506</v>
      </c>
      <c r="F313" t="s">
        <v>507</v>
      </c>
      <c r="G313" t="s">
        <v>77</v>
      </c>
      <c r="H313" t="s">
        <v>508</v>
      </c>
      <c r="I313" t="s">
        <v>509</v>
      </c>
      <c r="J313" t="s">
        <v>442</v>
      </c>
      <c r="K313" t="s">
        <v>443</v>
      </c>
    </row>
    <row r="314" spans="1:11">
      <c r="A314" t="s">
        <v>496</v>
      </c>
      <c r="B314" s="614">
        <v>3366358.3678000001</v>
      </c>
      <c r="C314" t="s">
        <v>445</v>
      </c>
      <c r="D314" t="s">
        <v>505</v>
      </c>
      <c r="E314" t="s">
        <v>506</v>
      </c>
      <c r="F314" t="s">
        <v>507</v>
      </c>
      <c r="G314" t="s">
        <v>77</v>
      </c>
      <c r="H314" t="s">
        <v>508</v>
      </c>
      <c r="I314" t="s">
        <v>509</v>
      </c>
      <c r="J314" t="s">
        <v>442</v>
      </c>
      <c r="K314" t="s">
        <v>443</v>
      </c>
    </row>
    <row r="315" spans="1:11">
      <c r="A315" t="s">
        <v>496</v>
      </c>
      <c r="B315" s="614">
        <v>3366358.3678000001</v>
      </c>
      <c r="C315" t="s">
        <v>462</v>
      </c>
      <c r="D315" t="s">
        <v>505</v>
      </c>
      <c r="E315" t="s">
        <v>506</v>
      </c>
      <c r="F315" t="s">
        <v>507</v>
      </c>
      <c r="G315" t="s">
        <v>77</v>
      </c>
      <c r="H315" t="s">
        <v>508</v>
      </c>
      <c r="I315" t="s">
        <v>509</v>
      </c>
      <c r="J315" t="s">
        <v>442</v>
      </c>
      <c r="K315" t="s">
        <v>443</v>
      </c>
    </row>
    <row r="316" spans="1:11">
      <c r="A316" t="s">
        <v>496</v>
      </c>
      <c r="B316" s="614">
        <v>2321626.6508999998</v>
      </c>
      <c r="C316" t="s">
        <v>452</v>
      </c>
      <c r="D316" t="s">
        <v>505</v>
      </c>
      <c r="E316" t="s">
        <v>506</v>
      </c>
      <c r="F316" t="s">
        <v>507</v>
      </c>
      <c r="G316" t="s">
        <v>77</v>
      </c>
      <c r="H316" t="s">
        <v>508</v>
      </c>
      <c r="I316" t="s">
        <v>509</v>
      </c>
      <c r="J316" t="s">
        <v>442</v>
      </c>
      <c r="K316" t="s">
        <v>443</v>
      </c>
    </row>
    <row r="317" spans="1:11">
      <c r="A317" t="s">
        <v>496</v>
      </c>
      <c r="B317" s="614">
        <v>3319925.8821</v>
      </c>
      <c r="C317" t="s">
        <v>448</v>
      </c>
      <c r="D317" t="s">
        <v>505</v>
      </c>
      <c r="E317" t="s">
        <v>506</v>
      </c>
      <c r="F317" t="s">
        <v>507</v>
      </c>
      <c r="G317" t="s">
        <v>77</v>
      </c>
      <c r="H317" t="s">
        <v>508</v>
      </c>
      <c r="I317" t="s">
        <v>509</v>
      </c>
      <c r="J317" t="s">
        <v>442</v>
      </c>
      <c r="K317" t="s">
        <v>443</v>
      </c>
    </row>
    <row r="318" spans="1:11">
      <c r="A318" t="s">
        <v>496</v>
      </c>
      <c r="B318" s="614">
        <v>3366358.3678000001</v>
      </c>
      <c r="C318" t="s">
        <v>514</v>
      </c>
      <c r="D318" t="s">
        <v>505</v>
      </c>
      <c r="E318" t="s">
        <v>506</v>
      </c>
      <c r="F318" t="s">
        <v>507</v>
      </c>
      <c r="G318" t="s">
        <v>77</v>
      </c>
      <c r="H318" t="s">
        <v>508</v>
      </c>
      <c r="I318" t="s">
        <v>509</v>
      </c>
      <c r="J318" t="s">
        <v>442</v>
      </c>
      <c r="K318" t="s">
        <v>443</v>
      </c>
    </row>
    <row r="319" spans="1:11">
      <c r="A319" t="s">
        <v>496</v>
      </c>
      <c r="B319" s="614">
        <v>3319925.8821</v>
      </c>
      <c r="C319" t="s">
        <v>528</v>
      </c>
      <c r="D319" t="s">
        <v>505</v>
      </c>
      <c r="E319" t="s">
        <v>506</v>
      </c>
      <c r="F319" t="s">
        <v>507</v>
      </c>
      <c r="G319" t="s">
        <v>77</v>
      </c>
      <c r="H319" t="s">
        <v>508</v>
      </c>
      <c r="I319" t="s">
        <v>509</v>
      </c>
      <c r="J319" t="s">
        <v>442</v>
      </c>
      <c r="K319" t="s">
        <v>443</v>
      </c>
    </row>
    <row r="320" spans="1:11">
      <c r="A320" t="s">
        <v>496</v>
      </c>
      <c r="B320" s="614">
        <v>2785952.2965000002</v>
      </c>
      <c r="C320" t="s">
        <v>429</v>
      </c>
      <c r="D320" t="s">
        <v>505</v>
      </c>
      <c r="E320" t="s">
        <v>506</v>
      </c>
      <c r="F320" t="s">
        <v>507</v>
      </c>
      <c r="G320" t="s">
        <v>77</v>
      </c>
      <c r="H320" t="s">
        <v>508</v>
      </c>
      <c r="I320" t="s">
        <v>509</v>
      </c>
      <c r="J320" t="s">
        <v>442</v>
      </c>
      <c r="K320" t="s">
        <v>443</v>
      </c>
    </row>
    <row r="321" spans="1:11">
      <c r="A321" t="s">
        <v>496</v>
      </c>
      <c r="B321" s="614">
        <v>3134195.9393000002</v>
      </c>
      <c r="C321" t="s">
        <v>515</v>
      </c>
      <c r="D321" t="s">
        <v>505</v>
      </c>
      <c r="E321" t="s">
        <v>506</v>
      </c>
      <c r="F321" t="s">
        <v>507</v>
      </c>
      <c r="G321" t="s">
        <v>77</v>
      </c>
      <c r="H321" t="s">
        <v>508</v>
      </c>
      <c r="I321" t="s">
        <v>509</v>
      </c>
      <c r="J321" t="s">
        <v>442</v>
      </c>
      <c r="K321" t="s">
        <v>443</v>
      </c>
    </row>
    <row r="322" spans="1:11">
      <c r="A322" t="s">
        <v>496</v>
      </c>
      <c r="B322" s="614">
        <v>3018114.7250000001</v>
      </c>
      <c r="C322" t="s">
        <v>488</v>
      </c>
      <c r="D322" t="s">
        <v>505</v>
      </c>
      <c r="E322" t="s">
        <v>506</v>
      </c>
      <c r="F322" t="s">
        <v>507</v>
      </c>
      <c r="G322" t="s">
        <v>77</v>
      </c>
      <c r="H322" t="s">
        <v>508</v>
      </c>
      <c r="I322" t="s">
        <v>509</v>
      </c>
      <c r="J322" t="s">
        <v>442</v>
      </c>
      <c r="K322" t="s">
        <v>443</v>
      </c>
    </row>
    <row r="323" spans="1:11">
      <c r="A323" t="s">
        <v>496</v>
      </c>
      <c r="B323" s="614">
        <v>3018114.7250000001</v>
      </c>
      <c r="C323" t="s">
        <v>479</v>
      </c>
      <c r="D323" t="s">
        <v>505</v>
      </c>
      <c r="E323" t="s">
        <v>506</v>
      </c>
      <c r="F323" t="s">
        <v>507</v>
      </c>
      <c r="G323" t="s">
        <v>77</v>
      </c>
      <c r="H323" t="s">
        <v>508</v>
      </c>
      <c r="I323" t="s">
        <v>509</v>
      </c>
      <c r="J323" t="s">
        <v>442</v>
      </c>
      <c r="K323" t="s">
        <v>443</v>
      </c>
    </row>
    <row r="324" spans="1:11">
      <c r="A324" t="s">
        <v>496</v>
      </c>
      <c r="B324" s="614">
        <v>3598521.5849000001</v>
      </c>
      <c r="C324" t="s">
        <v>450</v>
      </c>
      <c r="D324" t="s">
        <v>505</v>
      </c>
      <c r="E324" t="s">
        <v>506</v>
      </c>
      <c r="F324" t="s">
        <v>507</v>
      </c>
      <c r="G324" t="s">
        <v>77</v>
      </c>
      <c r="H324" t="s">
        <v>508</v>
      </c>
      <c r="I324" t="s">
        <v>509</v>
      </c>
      <c r="J324" t="s">
        <v>442</v>
      </c>
      <c r="K324" t="s">
        <v>443</v>
      </c>
    </row>
    <row r="325" spans="1:11">
      <c r="A325" t="s">
        <v>496</v>
      </c>
      <c r="B325" s="614">
        <v>2321626.6508999998</v>
      </c>
      <c r="C325" t="s">
        <v>464</v>
      </c>
      <c r="D325" t="s">
        <v>505</v>
      </c>
      <c r="E325" t="s">
        <v>506</v>
      </c>
      <c r="F325" t="s">
        <v>507</v>
      </c>
      <c r="G325" t="s">
        <v>77</v>
      </c>
      <c r="H325" t="s">
        <v>508</v>
      </c>
      <c r="I325" t="s">
        <v>509</v>
      </c>
      <c r="J325" t="s">
        <v>442</v>
      </c>
      <c r="K325" t="s">
        <v>443</v>
      </c>
    </row>
    <row r="326" spans="1:11">
      <c r="A326" t="s">
        <v>496</v>
      </c>
      <c r="B326" s="614">
        <v>3505656.6134000001</v>
      </c>
      <c r="C326" t="s">
        <v>516</v>
      </c>
      <c r="D326" t="s">
        <v>505</v>
      </c>
      <c r="E326" t="s">
        <v>506</v>
      </c>
      <c r="F326" t="s">
        <v>507</v>
      </c>
      <c r="G326" t="s">
        <v>77</v>
      </c>
      <c r="H326" t="s">
        <v>508</v>
      </c>
      <c r="I326" t="s">
        <v>509</v>
      </c>
      <c r="J326" t="s">
        <v>442</v>
      </c>
      <c r="K326" t="s">
        <v>443</v>
      </c>
    </row>
    <row r="327" spans="1:11">
      <c r="A327" t="s">
        <v>496</v>
      </c>
      <c r="B327" s="614">
        <v>3598521.5849000001</v>
      </c>
      <c r="C327" t="s">
        <v>476</v>
      </c>
      <c r="D327" t="s">
        <v>505</v>
      </c>
      <c r="E327" t="s">
        <v>506</v>
      </c>
      <c r="F327" t="s">
        <v>507</v>
      </c>
      <c r="G327" t="s">
        <v>77</v>
      </c>
      <c r="H327" t="s">
        <v>508</v>
      </c>
      <c r="I327" t="s">
        <v>509</v>
      </c>
      <c r="J327" t="s">
        <v>442</v>
      </c>
      <c r="K327" t="s">
        <v>443</v>
      </c>
    </row>
    <row r="328" spans="1:11">
      <c r="A328" t="s">
        <v>496</v>
      </c>
      <c r="B328" s="614">
        <v>4315903.8044999996</v>
      </c>
      <c r="C328" t="s">
        <v>517</v>
      </c>
      <c r="D328" t="s">
        <v>505</v>
      </c>
      <c r="E328" t="s">
        <v>506</v>
      </c>
      <c r="F328" t="s">
        <v>507</v>
      </c>
      <c r="G328" t="s">
        <v>77</v>
      </c>
      <c r="H328" t="s">
        <v>508</v>
      </c>
      <c r="I328" t="s">
        <v>509</v>
      </c>
      <c r="J328" t="s">
        <v>442</v>
      </c>
      <c r="K328" t="s">
        <v>443</v>
      </c>
    </row>
    <row r="329" spans="1:11">
      <c r="A329" t="s">
        <v>496</v>
      </c>
      <c r="B329" s="614">
        <v>3041330.9679</v>
      </c>
      <c r="C329" t="s">
        <v>461</v>
      </c>
      <c r="D329" t="s">
        <v>505</v>
      </c>
      <c r="E329" t="s">
        <v>506</v>
      </c>
      <c r="F329" t="s">
        <v>507</v>
      </c>
      <c r="G329" t="s">
        <v>77</v>
      </c>
      <c r="H329" t="s">
        <v>508</v>
      </c>
      <c r="I329" t="s">
        <v>509</v>
      </c>
      <c r="J329" t="s">
        <v>442</v>
      </c>
      <c r="K329" t="s">
        <v>443</v>
      </c>
    </row>
    <row r="330" spans="1:11">
      <c r="A330" t="s">
        <v>496</v>
      </c>
      <c r="B330" s="614">
        <v>2902033.5107</v>
      </c>
      <c r="C330" t="s">
        <v>485</v>
      </c>
      <c r="D330" t="s">
        <v>505</v>
      </c>
      <c r="E330" t="s">
        <v>506</v>
      </c>
      <c r="F330" t="s">
        <v>507</v>
      </c>
      <c r="G330" t="s">
        <v>77</v>
      </c>
      <c r="H330" t="s">
        <v>508</v>
      </c>
      <c r="I330" t="s">
        <v>509</v>
      </c>
      <c r="J330" t="s">
        <v>442</v>
      </c>
      <c r="K330" t="s">
        <v>443</v>
      </c>
    </row>
    <row r="331" spans="1:11">
      <c r="A331" t="s">
        <v>496</v>
      </c>
      <c r="B331" s="614">
        <v>2902033.5107</v>
      </c>
      <c r="C331" t="s">
        <v>454</v>
      </c>
      <c r="D331" t="s">
        <v>505</v>
      </c>
      <c r="E331" t="s">
        <v>506</v>
      </c>
      <c r="F331" t="s">
        <v>507</v>
      </c>
      <c r="G331" t="s">
        <v>77</v>
      </c>
      <c r="H331" t="s">
        <v>508</v>
      </c>
      <c r="I331" t="s">
        <v>509</v>
      </c>
      <c r="J331" t="s">
        <v>442</v>
      </c>
      <c r="K331" t="s">
        <v>443</v>
      </c>
    </row>
    <row r="332" spans="1:11">
      <c r="A332" t="s">
        <v>496</v>
      </c>
      <c r="B332" s="614">
        <v>2785952.2965000002</v>
      </c>
      <c r="C332" t="s">
        <v>449</v>
      </c>
      <c r="D332" t="s">
        <v>505</v>
      </c>
      <c r="E332" t="s">
        <v>506</v>
      </c>
      <c r="F332" t="s">
        <v>507</v>
      </c>
      <c r="G332" t="s">
        <v>77</v>
      </c>
      <c r="H332" t="s">
        <v>508</v>
      </c>
      <c r="I332" t="s">
        <v>509</v>
      </c>
      <c r="J332" t="s">
        <v>442</v>
      </c>
      <c r="K332" t="s">
        <v>443</v>
      </c>
    </row>
    <row r="333" spans="1:11">
      <c r="A333" t="s">
        <v>496</v>
      </c>
      <c r="B333" s="614">
        <v>3923548.9848000002</v>
      </c>
      <c r="C333" t="s">
        <v>518</v>
      </c>
      <c r="D333" t="s">
        <v>505</v>
      </c>
      <c r="E333" t="s">
        <v>506</v>
      </c>
      <c r="F333" t="s">
        <v>507</v>
      </c>
      <c r="G333" t="s">
        <v>77</v>
      </c>
      <c r="H333" t="s">
        <v>508</v>
      </c>
      <c r="I333" t="s">
        <v>509</v>
      </c>
      <c r="J333" t="s">
        <v>442</v>
      </c>
      <c r="K333" t="s">
        <v>443</v>
      </c>
    </row>
    <row r="334" spans="1:11">
      <c r="A334" t="s">
        <v>496</v>
      </c>
      <c r="B334" s="614">
        <v>2321626.6508999998</v>
      </c>
      <c r="C334" t="s">
        <v>453</v>
      </c>
      <c r="D334" t="s">
        <v>505</v>
      </c>
      <c r="E334" t="s">
        <v>506</v>
      </c>
      <c r="F334" t="s">
        <v>507</v>
      </c>
      <c r="G334" t="s">
        <v>77</v>
      </c>
      <c r="H334" t="s">
        <v>508</v>
      </c>
      <c r="I334" t="s">
        <v>509</v>
      </c>
      <c r="J334" t="s">
        <v>442</v>
      </c>
      <c r="K334" t="s">
        <v>443</v>
      </c>
    </row>
    <row r="335" spans="1:11">
      <c r="A335" t="s">
        <v>497</v>
      </c>
      <c r="B335" s="614">
        <v>350918526</v>
      </c>
      <c r="C335" t="s">
        <v>504</v>
      </c>
      <c r="D335" t="s">
        <v>505</v>
      </c>
      <c r="E335" t="s">
        <v>506</v>
      </c>
      <c r="F335" t="s">
        <v>507</v>
      </c>
      <c r="G335" t="s">
        <v>77</v>
      </c>
      <c r="H335" t="s">
        <v>508</v>
      </c>
      <c r="I335" t="s">
        <v>509</v>
      </c>
      <c r="J335" t="s">
        <v>442</v>
      </c>
      <c r="K335" t="s">
        <v>443</v>
      </c>
    </row>
    <row r="336" spans="1:11">
      <c r="A336" t="s">
        <v>497</v>
      </c>
      <c r="B336" s="614">
        <v>456194100.46869999</v>
      </c>
      <c r="C336" t="s">
        <v>510</v>
      </c>
      <c r="D336" t="s">
        <v>505</v>
      </c>
      <c r="E336" t="s">
        <v>506</v>
      </c>
      <c r="F336" t="s">
        <v>507</v>
      </c>
      <c r="G336" t="s">
        <v>77</v>
      </c>
      <c r="H336" t="s">
        <v>508</v>
      </c>
      <c r="I336" t="s">
        <v>509</v>
      </c>
      <c r="J336" t="s">
        <v>442</v>
      </c>
      <c r="K336" t="s">
        <v>443</v>
      </c>
    </row>
    <row r="337" spans="1:11">
      <c r="A337" t="s">
        <v>497</v>
      </c>
      <c r="B337" s="614">
        <v>350918526</v>
      </c>
      <c r="C337" t="s">
        <v>511</v>
      </c>
      <c r="D337" t="s">
        <v>505</v>
      </c>
      <c r="E337" t="s">
        <v>506</v>
      </c>
      <c r="F337" t="s">
        <v>507</v>
      </c>
      <c r="G337" t="s">
        <v>77</v>
      </c>
      <c r="H337" t="s">
        <v>508</v>
      </c>
      <c r="I337" t="s">
        <v>509</v>
      </c>
      <c r="J337" t="s">
        <v>442</v>
      </c>
      <c r="K337" t="s">
        <v>443</v>
      </c>
    </row>
    <row r="338" spans="1:11">
      <c r="A338" t="s">
        <v>497</v>
      </c>
      <c r="B338" s="614">
        <v>306747005.25</v>
      </c>
      <c r="C338" t="s">
        <v>512</v>
      </c>
      <c r="D338" t="s">
        <v>505</v>
      </c>
      <c r="E338" t="s">
        <v>506</v>
      </c>
      <c r="F338" t="s">
        <v>507</v>
      </c>
      <c r="G338" t="s">
        <v>77</v>
      </c>
      <c r="H338" t="s">
        <v>508</v>
      </c>
      <c r="I338" t="s">
        <v>509</v>
      </c>
      <c r="J338" t="s">
        <v>442</v>
      </c>
      <c r="K338" t="s">
        <v>443</v>
      </c>
    </row>
    <row r="339" spans="1:11">
      <c r="A339" t="s">
        <v>497</v>
      </c>
      <c r="B339" s="614">
        <v>294477138.375</v>
      </c>
      <c r="C339" t="s">
        <v>472</v>
      </c>
      <c r="D339" t="s">
        <v>505</v>
      </c>
      <c r="E339" t="s">
        <v>506</v>
      </c>
      <c r="F339" t="s">
        <v>507</v>
      </c>
      <c r="G339" t="s">
        <v>77</v>
      </c>
      <c r="H339" t="s">
        <v>508</v>
      </c>
      <c r="I339" t="s">
        <v>509</v>
      </c>
      <c r="J339" t="s">
        <v>442</v>
      </c>
      <c r="K339" t="s">
        <v>443</v>
      </c>
    </row>
    <row r="340" spans="1:11">
      <c r="A340" t="s">
        <v>497</v>
      </c>
      <c r="B340" s="614">
        <v>343556605.875</v>
      </c>
      <c r="C340" t="s">
        <v>475</v>
      </c>
      <c r="D340" t="s">
        <v>505</v>
      </c>
      <c r="E340" t="s">
        <v>506</v>
      </c>
      <c r="F340" t="s">
        <v>507</v>
      </c>
      <c r="G340" t="s">
        <v>77</v>
      </c>
      <c r="H340" t="s">
        <v>508</v>
      </c>
      <c r="I340" t="s">
        <v>509</v>
      </c>
      <c r="J340" t="s">
        <v>442</v>
      </c>
      <c r="K340" t="s">
        <v>443</v>
      </c>
    </row>
    <row r="341" spans="1:11">
      <c r="A341" t="s">
        <v>497</v>
      </c>
      <c r="B341" s="614">
        <v>306747005.25</v>
      </c>
      <c r="C341" t="s">
        <v>481</v>
      </c>
      <c r="D341" t="s">
        <v>505</v>
      </c>
      <c r="E341" t="s">
        <v>506</v>
      </c>
      <c r="F341" t="s">
        <v>507</v>
      </c>
      <c r="G341" t="s">
        <v>77</v>
      </c>
      <c r="H341" t="s">
        <v>508</v>
      </c>
      <c r="I341" t="s">
        <v>509</v>
      </c>
      <c r="J341" t="s">
        <v>442</v>
      </c>
      <c r="K341" t="s">
        <v>443</v>
      </c>
    </row>
    <row r="342" spans="1:11">
      <c r="A342" t="s">
        <v>497</v>
      </c>
      <c r="B342" s="614">
        <v>343556605.875</v>
      </c>
      <c r="C342" t="s">
        <v>513</v>
      </c>
      <c r="D342" t="s">
        <v>505</v>
      </c>
      <c r="E342" t="s">
        <v>506</v>
      </c>
      <c r="F342" t="s">
        <v>507</v>
      </c>
      <c r="G342" t="s">
        <v>77</v>
      </c>
      <c r="H342" t="s">
        <v>508</v>
      </c>
      <c r="I342" t="s">
        <v>509</v>
      </c>
      <c r="J342" t="s">
        <v>442</v>
      </c>
      <c r="K342" t="s">
        <v>443</v>
      </c>
    </row>
    <row r="343" spans="1:11">
      <c r="A343" t="s">
        <v>497</v>
      </c>
      <c r="B343" s="614">
        <v>306747005.25</v>
      </c>
      <c r="C343" t="s">
        <v>480</v>
      </c>
      <c r="D343" t="s">
        <v>505</v>
      </c>
      <c r="E343" t="s">
        <v>506</v>
      </c>
      <c r="F343" t="s">
        <v>507</v>
      </c>
      <c r="G343" t="s">
        <v>77</v>
      </c>
      <c r="H343" t="s">
        <v>508</v>
      </c>
      <c r="I343" t="s">
        <v>509</v>
      </c>
      <c r="J343" t="s">
        <v>442</v>
      </c>
      <c r="K343" t="s">
        <v>443</v>
      </c>
    </row>
    <row r="344" spans="1:11">
      <c r="A344" t="s">
        <v>497</v>
      </c>
      <c r="B344" s="614">
        <v>319016872.125</v>
      </c>
      <c r="C344" t="s">
        <v>50</v>
      </c>
      <c r="D344" t="s">
        <v>505</v>
      </c>
      <c r="E344" t="s">
        <v>506</v>
      </c>
      <c r="F344" t="s">
        <v>507</v>
      </c>
      <c r="G344" t="s">
        <v>77</v>
      </c>
      <c r="H344" t="s">
        <v>508</v>
      </c>
      <c r="I344" t="s">
        <v>509</v>
      </c>
      <c r="J344" t="s">
        <v>442</v>
      </c>
      <c r="K344" t="s">
        <v>443</v>
      </c>
    </row>
    <row r="345" spans="1:11">
      <c r="A345" t="s">
        <v>497</v>
      </c>
      <c r="B345" s="614">
        <v>301839058.5</v>
      </c>
      <c r="C345" t="s">
        <v>465</v>
      </c>
      <c r="D345" t="s">
        <v>505</v>
      </c>
      <c r="E345" t="s">
        <v>506</v>
      </c>
      <c r="F345" t="s">
        <v>507</v>
      </c>
      <c r="G345" t="s">
        <v>77</v>
      </c>
      <c r="H345" t="s">
        <v>508</v>
      </c>
      <c r="I345" t="s">
        <v>509</v>
      </c>
      <c r="J345" t="s">
        <v>442</v>
      </c>
      <c r="K345" t="s">
        <v>443</v>
      </c>
    </row>
    <row r="346" spans="1:11">
      <c r="A346" t="s">
        <v>497</v>
      </c>
      <c r="B346" s="614">
        <v>319016872.125</v>
      </c>
      <c r="C346" t="s">
        <v>471</v>
      </c>
      <c r="D346" t="s">
        <v>505</v>
      </c>
      <c r="E346" t="s">
        <v>506</v>
      </c>
      <c r="F346" t="s">
        <v>507</v>
      </c>
      <c r="G346" t="s">
        <v>77</v>
      </c>
      <c r="H346" t="s">
        <v>508</v>
      </c>
      <c r="I346" t="s">
        <v>509</v>
      </c>
      <c r="J346" t="s">
        <v>442</v>
      </c>
      <c r="K346" t="s">
        <v>443</v>
      </c>
    </row>
    <row r="347" spans="1:11">
      <c r="A347" t="s">
        <v>497</v>
      </c>
      <c r="B347" s="614">
        <v>294477138.375</v>
      </c>
      <c r="C347" t="s">
        <v>466</v>
      </c>
      <c r="D347" t="s">
        <v>505</v>
      </c>
      <c r="E347" t="s">
        <v>506</v>
      </c>
      <c r="F347" t="s">
        <v>507</v>
      </c>
      <c r="G347" t="s">
        <v>77</v>
      </c>
      <c r="H347" t="s">
        <v>508</v>
      </c>
      <c r="I347" t="s">
        <v>509</v>
      </c>
      <c r="J347" t="s">
        <v>442</v>
      </c>
      <c r="K347" t="s">
        <v>443</v>
      </c>
    </row>
    <row r="348" spans="1:11">
      <c r="A348" t="s">
        <v>497</v>
      </c>
      <c r="B348" s="614">
        <v>294477138.375</v>
      </c>
      <c r="C348" t="s">
        <v>484</v>
      </c>
      <c r="D348" t="s">
        <v>505</v>
      </c>
      <c r="E348" t="s">
        <v>506</v>
      </c>
      <c r="F348" t="s">
        <v>507</v>
      </c>
      <c r="G348" t="s">
        <v>77</v>
      </c>
      <c r="H348" t="s">
        <v>508</v>
      </c>
      <c r="I348" t="s">
        <v>509</v>
      </c>
      <c r="J348" t="s">
        <v>442</v>
      </c>
      <c r="K348" t="s">
        <v>443</v>
      </c>
    </row>
    <row r="349" spans="1:11">
      <c r="A349" t="s">
        <v>497</v>
      </c>
      <c r="B349" s="614">
        <v>456194100.46869999</v>
      </c>
      <c r="C349" t="s">
        <v>455</v>
      </c>
      <c r="D349" t="s">
        <v>505</v>
      </c>
      <c r="E349" t="s">
        <v>506</v>
      </c>
      <c r="F349" t="s">
        <v>507</v>
      </c>
      <c r="G349" t="s">
        <v>77</v>
      </c>
      <c r="H349" t="s">
        <v>508</v>
      </c>
      <c r="I349" t="s">
        <v>509</v>
      </c>
      <c r="J349" t="s">
        <v>442</v>
      </c>
      <c r="K349" t="s">
        <v>443</v>
      </c>
    </row>
    <row r="350" spans="1:11">
      <c r="A350" t="s">
        <v>497</v>
      </c>
      <c r="B350" s="614">
        <v>245397587.53119999</v>
      </c>
      <c r="C350" t="s">
        <v>477</v>
      </c>
      <c r="D350" t="s">
        <v>505</v>
      </c>
      <c r="E350" t="s">
        <v>506</v>
      </c>
      <c r="F350" t="s">
        <v>507</v>
      </c>
      <c r="G350" t="s">
        <v>77</v>
      </c>
      <c r="H350" t="s">
        <v>508</v>
      </c>
      <c r="I350" t="s">
        <v>509</v>
      </c>
      <c r="J350" t="s">
        <v>442</v>
      </c>
      <c r="K350" t="s">
        <v>443</v>
      </c>
    </row>
    <row r="351" spans="1:11">
      <c r="A351" t="s">
        <v>497</v>
      </c>
      <c r="B351" s="614">
        <v>355826472.75</v>
      </c>
      <c r="C351" t="s">
        <v>445</v>
      </c>
      <c r="D351" t="s">
        <v>505</v>
      </c>
      <c r="E351" t="s">
        <v>506</v>
      </c>
      <c r="F351" t="s">
        <v>507</v>
      </c>
      <c r="G351" t="s">
        <v>77</v>
      </c>
      <c r="H351" t="s">
        <v>508</v>
      </c>
      <c r="I351" t="s">
        <v>509</v>
      </c>
      <c r="J351" t="s">
        <v>442</v>
      </c>
      <c r="K351" t="s">
        <v>443</v>
      </c>
    </row>
    <row r="352" spans="1:11">
      <c r="A352" t="s">
        <v>497</v>
      </c>
      <c r="B352" s="614">
        <v>355826472.75</v>
      </c>
      <c r="C352" t="s">
        <v>462</v>
      </c>
      <c r="D352" t="s">
        <v>505</v>
      </c>
      <c r="E352" t="s">
        <v>506</v>
      </c>
      <c r="F352" t="s">
        <v>507</v>
      </c>
      <c r="G352" t="s">
        <v>77</v>
      </c>
      <c r="H352" t="s">
        <v>508</v>
      </c>
      <c r="I352" t="s">
        <v>509</v>
      </c>
      <c r="J352" t="s">
        <v>442</v>
      </c>
      <c r="K352" t="s">
        <v>443</v>
      </c>
    </row>
    <row r="353" spans="1:11">
      <c r="A353" t="s">
        <v>497</v>
      </c>
      <c r="B353" s="614">
        <v>245397587.53119999</v>
      </c>
      <c r="C353" t="s">
        <v>452</v>
      </c>
      <c r="D353" t="s">
        <v>505</v>
      </c>
      <c r="E353" t="s">
        <v>506</v>
      </c>
      <c r="F353" t="s">
        <v>507</v>
      </c>
      <c r="G353" t="s">
        <v>77</v>
      </c>
      <c r="H353" t="s">
        <v>508</v>
      </c>
      <c r="I353" t="s">
        <v>509</v>
      </c>
      <c r="J353" t="s">
        <v>442</v>
      </c>
      <c r="K353" t="s">
        <v>443</v>
      </c>
    </row>
    <row r="354" spans="1:11">
      <c r="A354" t="s">
        <v>497</v>
      </c>
      <c r="B354" s="614">
        <v>350918526</v>
      </c>
      <c r="C354" t="s">
        <v>448</v>
      </c>
      <c r="D354" t="s">
        <v>505</v>
      </c>
      <c r="E354" t="s">
        <v>506</v>
      </c>
      <c r="F354" t="s">
        <v>507</v>
      </c>
      <c r="G354" t="s">
        <v>77</v>
      </c>
      <c r="H354" t="s">
        <v>508</v>
      </c>
      <c r="I354" t="s">
        <v>509</v>
      </c>
      <c r="J354" t="s">
        <v>442</v>
      </c>
      <c r="K354" t="s">
        <v>443</v>
      </c>
    </row>
    <row r="355" spans="1:11">
      <c r="A355" t="s">
        <v>497</v>
      </c>
      <c r="B355" s="614">
        <v>355826472.75</v>
      </c>
      <c r="C355" t="s">
        <v>514</v>
      </c>
      <c r="D355" t="s">
        <v>505</v>
      </c>
      <c r="E355" t="s">
        <v>506</v>
      </c>
      <c r="F355" t="s">
        <v>507</v>
      </c>
      <c r="G355" t="s">
        <v>77</v>
      </c>
      <c r="H355" t="s">
        <v>508</v>
      </c>
      <c r="I355" t="s">
        <v>509</v>
      </c>
      <c r="J355" t="s">
        <v>442</v>
      </c>
      <c r="K355" t="s">
        <v>443</v>
      </c>
    </row>
    <row r="356" spans="1:11">
      <c r="A356" t="s">
        <v>497</v>
      </c>
      <c r="B356" s="614">
        <v>350918526</v>
      </c>
      <c r="C356" t="s">
        <v>528</v>
      </c>
      <c r="D356" t="s">
        <v>505</v>
      </c>
      <c r="E356" t="s">
        <v>506</v>
      </c>
      <c r="F356" t="s">
        <v>507</v>
      </c>
      <c r="G356" t="s">
        <v>77</v>
      </c>
      <c r="H356" t="s">
        <v>508</v>
      </c>
      <c r="I356" t="s">
        <v>509</v>
      </c>
      <c r="J356" t="s">
        <v>442</v>
      </c>
      <c r="K356" t="s">
        <v>443</v>
      </c>
    </row>
    <row r="357" spans="1:11">
      <c r="A357" t="s">
        <v>497</v>
      </c>
      <c r="B357" s="614">
        <v>294477138.375</v>
      </c>
      <c r="C357" t="s">
        <v>429</v>
      </c>
      <c r="D357" t="s">
        <v>505</v>
      </c>
      <c r="E357" t="s">
        <v>506</v>
      </c>
      <c r="F357" t="s">
        <v>507</v>
      </c>
      <c r="G357" t="s">
        <v>77</v>
      </c>
      <c r="H357" t="s">
        <v>508</v>
      </c>
      <c r="I357" t="s">
        <v>509</v>
      </c>
      <c r="J357" t="s">
        <v>442</v>
      </c>
      <c r="K357" t="s">
        <v>443</v>
      </c>
    </row>
    <row r="358" spans="1:11">
      <c r="A358" t="s">
        <v>497</v>
      </c>
      <c r="B358" s="614">
        <v>331286739</v>
      </c>
      <c r="C358" t="s">
        <v>515</v>
      </c>
      <c r="D358" t="s">
        <v>505</v>
      </c>
      <c r="E358" t="s">
        <v>506</v>
      </c>
      <c r="F358" t="s">
        <v>507</v>
      </c>
      <c r="G358" t="s">
        <v>77</v>
      </c>
      <c r="H358" t="s">
        <v>508</v>
      </c>
      <c r="I358" t="s">
        <v>509</v>
      </c>
      <c r="J358" t="s">
        <v>442</v>
      </c>
      <c r="K358" t="s">
        <v>443</v>
      </c>
    </row>
    <row r="359" spans="1:11">
      <c r="A359" t="s">
        <v>497</v>
      </c>
      <c r="B359" s="614">
        <v>319016872.125</v>
      </c>
      <c r="C359" t="s">
        <v>488</v>
      </c>
      <c r="D359" t="s">
        <v>505</v>
      </c>
      <c r="E359" t="s">
        <v>506</v>
      </c>
      <c r="F359" t="s">
        <v>507</v>
      </c>
      <c r="G359" t="s">
        <v>77</v>
      </c>
      <c r="H359" t="s">
        <v>508</v>
      </c>
      <c r="I359" t="s">
        <v>509</v>
      </c>
      <c r="J359" t="s">
        <v>442</v>
      </c>
      <c r="K359" t="s">
        <v>443</v>
      </c>
    </row>
    <row r="360" spans="1:11">
      <c r="A360" t="s">
        <v>497</v>
      </c>
      <c r="B360" s="614">
        <v>319016872.125</v>
      </c>
      <c r="C360" t="s">
        <v>479</v>
      </c>
      <c r="D360" t="s">
        <v>505</v>
      </c>
      <c r="E360" t="s">
        <v>506</v>
      </c>
      <c r="F360" t="s">
        <v>507</v>
      </c>
      <c r="G360" t="s">
        <v>77</v>
      </c>
      <c r="H360" t="s">
        <v>508</v>
      </c>
      <c r="I360" t="s">
        <v>509</v>
      </c>
      <c r="J360" t="s">
        <v>442</v>
      </c>
      <c r="K360" t="s">
        <v>443</v>
      </c>
    </row>
    <row r="361" spans="1:11">
      <c r="A361" t="s">
        <v>497</v>
      </c>
      <c r="B361" s="614">
        <v>380366289.84369999</v>
      </c>
      <c r="C361" t="s">
        <v>450</v>
      </c>
      <c r="D361" t="s">
        <v>505</v>
      </c>
      <c r="E361" t="s">
        <v>506</v>
      </c>
      <c r="F361" t="s">
        <v>507</v>
      </c>
      <c r="G361" t="s">
        <v>77</v>
      </c>
      <c r="H361" t="s">
        <v>508</v>
      </c>
      <c r="I361" t="s">
        <v>509</v>
      </c>
      <c r="J361" t="s">
        <v>442</v>
      </c>
      <c r="K361" t="s">
        <v>443</v>
      </c>
    </row>
    <row r="362" spans="1:11">
      <c r="A362" t="s">
        <v>497</v>
      </c>
      <c r="B362" s="614">
        <v>245397587.53119999</v>
      </c>
      <c r="C362" t="s">
        <v>464</v>
      </c>
      <c r="D362" t="s">
        <v>505</v>
      </c>
      <c r="E362" t="s">
        <v>506</v>
      </c>
      <c r="F362" t="s">
        <v>507</v>
      </c>
      <c r="G362" t="s">
        <v>77</v>
      </c>
      <c r="H362" t="s">
        <v>508</v>
      </c>
      <c r="I362" t="s">
        <v>509</v>
      </c>
      <c r="J362" t="s">
        <v>442</v>
      </c>
      <c r="K362" t="s">
        <v>443</v>
      </c>
    </row>
    <row r="363" spans="1:11">
      <c r="A363" t="s">
        <v>497</v>
      </c>
      <c r="B363" s="614">
        <v>370550396.34369999</v>
      </c>
      <c r="C363" t="s">
        <v>516</v>
      </c>
      <c r="D363" t="s">
        <v>505</v>
      </c>
      <c r="E363" t="s">
        <v>506</v>
      </c>
      <c r="F363" t="s">
        <v>507</v>
      </c>
      <c r="G363" t="s">
        <v>77</v>
      </c>
      <c r="H363" t="s">
        <v>508</v>
      </c>
      <c r="I363" t="s">
        <v>509</v>
      </c>
      <c r="J363" t="s">
        <v>442</v>
      </c>
      <c r="K363" t="s">
        <v>443</v>
      </c>
    </row>
    <row r="364" spans="1:11">
      <c r="A364" t="s">
        <v>497</v>
      </c>
      <c r="B364" s="614">
        <v>380366289.84369999</v>
      </c>
      <c r="C364" t="s">
        <v>476</v>
      </c>
      <c r="D364" t="s">
        <v>505</v>
      </c>
      <c r="E364" t="s">
        <v>506</v>
      </c>
      <c r="F364" t="s">
        <v>507</v>
      </c>
      <c r="G364" t="s">
        <v>77</v>
      </c>
      <c r="H364" t="s">
        <v>508</v>
      </c>
      <c r="I364" t="s">
        <v>509</v>
      </c>
      <c r="J364" t="s">
        <v>442</v>
      </c>
      <c r="K364" t="s">
        <v>443</v>
      </c>
    </row>
    <row r="365" spans="1:11">
      <c r="A365" t="s">
        <v>497</v>
      </c>
      <c r="B365" s="614">
        <v>456194100.46869999</v>
      </c>
      <c r="C365" t="s">
        <v>517</v>
      </c>
      <c r="D365" t="s">
        <v>505</v>
      </c>
      <c r="E365" t="s">
        <v>506</v>
      </c>
      <c r="F365" t="s">
        <v>507</v>
      </c>
      <c r="G365" t="s">
        <v>77</v>
      </c>
      <c r="H365" t="s">
        <v>508</v>
      </c>
      <c r="I365" t="s">
        <v>509</v>
      </c>
      <c r="J365" t="s">
        <v>442</v>
      </c>
      <c r="K365" t="s">
        <v>443</v>
      </c>
    </row>
    <row r="366" spans="1:11">
      <c r="A366" t="s">
        <v>497</v>
      </c>
      <c r="B366" s="614">
        <v>321470845.5</v>
      </c>
      <c r="C366" t="s">
        <v>461</v>
      </c>
      <c r="D366" t="s">
        <v>505</v>
      </c>
      <c r="E366" t="s">
        <v>506</v>
      </c>
      <c r="F366" t="s">
        <v>507</v>
      </c>
      <c r="G366" t="s">
        <v>77</v>
      </c>
      <c r="H366" t="s">
        <v>508</v>
      </c>
      <c r="I366" t="s">
        <v>509</v>
      </c>
      <c r="J366" t="s">
        <v>442</v>
      </c>
      <c r="K366" t="s">
        <v>443</v>
      </c>
    </row>
    <row r="367" spans="1:11">
      <c r="A367" t="s">
        <v>497</v>
      </c>
      <c r="B367" s="614">
        <v>306747005.25</v>
      </c>
      <c r="C367" t="s">
        <v>485</v>
      </c>
      <c r="D367" t="s">
        <v>505</v>
      </c>
      <c r="E367" t="s">
        <v>506</v>
      </c>
      <c r="F367" t="s">
        <v>507</v>
      </c>
      <c r="G367" t="s">
        <v>77</v>
      </c>
      <c r="H367" t="s">
        <v>508</v>
      </c>
      <c r="I367" t="s">
        <v>509</v>
      </c>
      <c r="J367" t="s">
        <v>442</v>
      </c>
      <c r="K367" t="s">
        <v>443</v>
      </c>
    </row>
    <row r="368" spans="1:11">
      <c r="A368" t="s">
        <v>497</v>
      </c>
      <c r="B368" s="614">
        <v>306747005.25</v>
      </c>
      <c r="C368" t="s">
        <v>454</v>
      </c>
      <c r="D368" t="s">
        <v>505</v>
      </c>
      <c r="E368" t="s">
        <v>506</v>
      </c>
      <c r="F368" t="s">
        <v>507</v>
      </c>
      <c r="G368" t="s">
        <v>77</v>
      </c>
      <c r="H368" t="s">
        <v>508</v>
      </c>
      <c r="I368" t="s">
        <v>509</v>
      </c>
      <c r="J368" t="s">
        <v>442</v>
      </c>
      <c r="K368" t="s">
        <v>443</v>
      </c>
    </row>
    <row r="369" spans="1:11">
      <c r="A369" t="s">
        <v>497</v>
      </c>
      <c r="B369" s="614">
        <v>294477138.375</v>
      </c>
      <c r="C369" t="s">
        <v>449</v>
      </c>
      <c r="D369" t="s">
        <v>505</v>
      </c>
      <c r="E369" t="s">
        <v>506</v>
      </c>
      <c r="F369" t="s">
        <v>507</v>
      </c>
      <c r="G369" t="s">
        <v>77</v>
      </c>
      <c r="H369" t="s">
        <v>508</v>
      </c>
      <c r="I369" t="s">
        <v>509</v>
      </c>
      <c r="J369" t="s">
        <v>442</v>
      </c>
      <c r="K369" t="s">
        <v>443</v>
      </c>
    </row>
    <row r="370" spans="1:11">
      <c r="A370" t="s">
        <v>497</v>
      </c>
      <c r="B370" s="614">
        <v>414721917.09369999</v>
      </c>
      <c r="C370" t="s">
        <v>518</v>
      </c>
      <c r="D370" t="s">
        <v>505</v>
      </c>
      <c r="E370" t="s">
        <v>506</v>
      </c>
      <c r="F370" t="s">
        <v>507</v>
      </c>
      <c r="G370" t="s">
        <v>77</v>
      </c>
      <c r="H370" t="s">
        <v>508</v>
      </c>
      <c r="I370" t="s">
        <v>509</v>
      </c>
      <c r="J370" t="s">
        <v>442</v>
      </c>
      <c r="K370" t="s">
        <v>443</v>
      </c>
    </row>
    <row r="371" spans="1:11">
      <c r="A371" t="s">
        <v>497</v>
      </c>
      <c r="B371" s="614">
        <v>245397587.53119999</v>
      </c>
      <c r="C371" t="s">
        <v>453</v>
      </c>
      <c r="D371" t="s">
        <v>505</v>
      </c>
      <c r="E371" t="s">
        <v>506</v>
      </c>
      <c r="F371" t="s">
        <v>507</v>
      </c>
      <c r="G371" t="s">
        <v>77</v>
      </c>
      <c r="H371" t="s">
        <v>508</v>
      </c>
      <c r="I371" t="s">
        <v>509</v>
      </c>
      <c r="J371" t="s">
        <v>442</v>
      </c>
      <c r="K371" t="s">
        <v>443</v>
      </c>
    </row>
    <row r="372" spans="1:11">
      <c r="A372" t="s">
        <v>498</v>
      </c>
      <c r="B372" s="614">
        <v>622648148.48000002</v>
      </c>
      <c r="C372" t="s">
        <v>504</v>
      </c>
      <c r="D372" t="s">
        <v>505</v>
      </c>
      <c r="E372" t="s">
        <v>506</v>
      </c>
      <c r="F372" t="s">
        <v>507</v>
      </c>
      <c r="G372" t="s">
        <v>77</v>
      </c>
      <c r="H372" t="s">
        <v>508</v>
      </c>
      <c r="I372" t="s">
        <v>509</v>
      </c>
      <c r="J372" t="s">
        <v>442</v>
      </c>
      <c r="K372" t="s">
        <v>443</v>
      </c>
    </row>
    <row r="373" spans="1:11">
      <c r="A373" t="s">
        <v>498</v>
      </c>
      <c r="B373" s="614">
        <v>809442622.60000002</v>
      </c>
      <c r="C373" t="s">
        <v>510</v>
      </c>
      <c r="D373" t="s">
        <v>505</v>
      </c>
      <c r="E373" t="s">
        <v>506</v>
      </c>
      <c r="F373" t="s">
        <v>507</v>
      </c>
      <c r="G373" t="s">
        <v>77</v>
      </c>
      <c r="H373" t="s">
        <v>508</v>
      </c>
      <c r="I373" t="s">
        <v>509</v>
      </c>
      <c r="J373" t="s">
        <v>442</v>
      </c>
      <c r="K373" t="s">
        <v>443</v>
      </c>
    </row>
    <row r="374" spans="1:11">
      <c r="A374" t="s">
        <v>498</v>
      </c>
      <c r="B374" s="614">
        <v>622648148.48000002</v>
      </c>
      <c r="C374" t="s">
        <v>511</v>
      </c>
      <c r="D374" t="s">
        <v>505</v>
      </c>
      <c r="E374" t="s">
        <v>506</v>
      </c>
      <c r="F374" t="s">
        <v>507</v>
      </c>
      <c r="G374" t="s">
        <v>77</v>
      </c>
      <c r="H374" t="s">
        <v>508</v>
      </c>
      <c r="I374" t="s">
        <v>509</v>
      </c>
      <c r="J374" t="s">
        <v>442</v>
      </c>
      <c r="K374" t="s">
        <v>443</v>
      </c>
    </row>
    <row r="375" spans="1:11">
      <c r="A375" t="s">
        <v>498</v>
      </c>
      <c r="B375" s="614">
        <v>544272931.51999998</v>
      </c>
      <c r="C375" t="s">
        <v>512</v>
      </c>
      <c r="D375" t="s">
        <v>505</v>
      </c>
      <c r="E375" t="s">
        <v>506</v>
      </c>
      <c r="F375" t="s">
        <v>507</v>
      </c>
      <c r="G375" t="s">
        <v>77</v>
      </c>
      <c r="H375" t="s">
        <v>508</v>
      </c>
      <c r="I375" t="s">
        <v>509</v>
      </c>
      <c r="J375" t="s">
        <v>442</v>
      </c>
      <c r="K375" t="s">
        <v>443</v>
      </c>
    </row>
    <row r="376" spans="1:11">
      <c r="A376" t="s">
        <v>498</v>
      </c>
      <c r="B376" s="614">
        <v>522502037.92000002</v>
      </c>
      <c r="C376" t="s">
        <v>472</v>
      </c>
      <c r="D376" t="s">
        <v>505</v>
      </c>
      <c r="E376" t="s">
        <v>506</v>
      </c>
      <c r="F376" t="s">
        <v>507</v>
      </c>
      <c r="G376" t="s">
        <v>77</v>
      </c>
      <c r="H376" t="s">
        <v>508</v>
      </c>
      <c r="I376" t="s">
        <v>509</v>
      </c>
      <c r="J376" t="s">
        <v>442</v>
      </c>
      <c r="K376" t="s">
        <v>443</v>
      </c>
    </row>
    <row r="377" spans="1:11">
      <c r="A377" t="s">
        <v>498</v>
      </c>
      <c r="B377" s="614">
        <v>609585612.32000005</v>
      </c>
      <c r="C377" t="s">
        <v>475</v>
      </c>
      <c r="D377" t="s">
        <v>505</v>
      </c>
      <c r="E377" t="s">
        <v>506</v>
      </c>
      <c r="F377" t="s">
        <v>507</v>
      </c>
      <c r="G377" t="s">
        <v>77</v>
      </c>
      <c r="H377" t="s">
        <v>508</v>
      </c>
      <c r="I377" t="s">
        <v>509</v>
      </c>
      <c r="J377" t="s">
        <v>442</v>
      </c>
      <c r="K377" t="s">
        <v>443</v>
      </c>
    </row>
    <row r="378" spans="1:11">
      <c r="A378" t="s">
        <v>498</v>
      </c>
      <c r="B378" s="614">
        <v>544272931.51999998</v>
      </c>
      <c r="C378" t="s">
        <v>481</v>
      </c>
      <c r="D378" t="s">
        <v>505</v>
      </c>
      <c r="E378" t="s">
        <v>506</v>
      </c>
      <c r="F378" t="s">
        <v>507</v>
      </c>
      <c r="G378" t="s">
        <v>77</v>
      </c>
      <c r="H378" t="s">
        <v>508</v>
      </c>
      <c r="I378" t="s">
        <v>509</v>
      </c>
      <c r="J378" t="s">
        <v>442</v>
      </c>
      <c r="K378" t="s">
        <v>443</v>
      </c>
    </row>
    <row r="379" spans="1:11">
      <c r="A379" t="s">
        <v>498</v>
      </c>
      <c r="B379" s="614">
        <v>609585612.32000005</v>
      </c>
      <c r="C379" t="s">
        <v>513</v>
      </c>
      <c r="D379" t="s">
        <v>505</v>
      </c>
      <c r="E379" t="s">
        <v>506</v>
      </c>
      <c r="F379" t="s">
        <v>507</v>
      </c>
      <c r="G379" t="s">
        <v>77</v>
      </c>
      <c r="H379" t="s">
        <v>508</v>
      </c>
      <c r="I379" t="s">
        <v>509</v>
      </c>
      <c r="J379" t="s">
        <v>442</v>
      </c>
      <c r="K379" t="s">
        <v>443</v>
      </c>
    </row>
    <row r="380" spans="1:11">
      <c r="A380" t="s">
        <v>498</v>
      </c>
      <c r="B380" s="614">
        <v>544272931.51999998</v>
      </c>
      <c r="C380" t="s">
        <v>480</v>
      </c>
      <c r="D380" t="s">
        <v>505</v>
      </c>
      <c r="E380" t="s">
        <v>506</v>
      </c>
      <c r="F380" t="s">
        <v>507</v>
      </c>
      <c r="G380" t="s">
        <v>77</v>
      </c>
      <c r="H380" t="s">
        <v>508</v>
      </c>
      <c r="I380" t="s">
        <v>509</v>
      </c>
      <c r="J380" t="s">
        <v>442</v>
      </c>
      <c r="K380" t="s">
        <v>443</v>
      </c>
    </row>
    <row r="381" spans="1:11">
      <c r="A381" t="s">
        <v>498</v>
      </c>
      <c r="B381" s="614">
        <v>566043825.12</v>
      </c>
      <c r="C381" t="s">
        <v>50</v>
      </c>
      <c r="D381" t="s">
        <v>505</v>
      </c>
      <c r="E381" t="s">
        <v>506</v>
      </c>
      <c r="F381" t="s">
        <v>507</v>
      </c>
      <c r="G381" t="s">
        <v>77</v>
      </c>
      <c r="H381" t="s">
        <v>508</v>
      </c>
      <c r="I381" t="s">
        <v>509</v>
      </c>
      <c r="J381" t="s">
        <v>442</v>
      </c>
      <c r="K381" t="s">
        <v>443</v>
      </c>
    </row>
    <row r="382" spans="1:11">
      <c r="A382" t="s">
        <v>498</v>
      </c>
      <c r="B382" s="614">
        <v>535564574.07999998</v>
      </c>
      <c r="C382" t="s">
        <v>465</v>
      </c>
      <c r="D382" t="s">
        <v>505</v>
      </c>
      <c r="E382" t="s">
        <v>506</v>
      </c>
      <c r="F382" t="s">
        <v>507</v>
      </c>
      <c r="G382" t="s">
        <v>77</v>
      </c>
      <c r="H382" t="s">
        <v>508</v>
      </c>
      <c r="I382" t="s">
        <v>509</v>
      </c>
      <c r="J382" t="s">
        <v>442</v>
      </c>
      <c r="K382" t="s">
        <v>443</v>
      </c>
    </row>
    <row r="383" spans="1:11">
      <c r="A383" t="s">
        <v>498</v>
      </c>
      <c r="B383" s="614">
        <v>566043825.12</v>
      </c>
      <c r="C383" t="s">
        <v>471</v>
      </c>
      <c r="D383" t="s">
        <v>505</v>
      </c>
      <c r="E383" t="s">
        <v>506</v>
      </c>
      <c r="F383" t="s">
        <v>507</v>
      </c>
      <c r="G383" t="s">
        <v>77</v>
      </c>
      <c r="H383" t="s">
        <v>508</v>
      </c>
      <c r="I383" t="s">
        <v>509</v>
      </c>
      <c r="J383" t="s">
        <v>442</v>
      </c>
      <c r="K383" t="s">
        <v>443</v>
      </c>
    </row>
    <row r="384" spans="1:11">
      <c r="A384" t="s">
        <v>498</v>
      </c>
      <c r="B384" s="614">
        <v>522502037.92000002</v>
      </c>
      <c r="C384" t="s">
        <v>466</v>
      </c>
      <c r="D384" t="s">
        <v>505</v>
      </c>
      <c r="E384" t="s">
        <v>506</v>
      </c>
      <c r="F384" t="s">
        <v>507</v>
      </c>
      <c r="G384" t="s">
        <v>77</v>
      </c>
      <c r="H384" t="s">
        <v>508</v>
      </c>
      <c r="I384" t="s">
        <v>509</v>
      </c>
      <c r="J384" t="s">
        <v>442</v>
      </c>
      <c r="K384" t="s">
        <v>443</v>
      </c>
    </row>
    <row r="385" spans="1:11">
      <c r="A385" t="s">
        <v>498</v>
      </c>
      <c r="B385" s="614">
        <v>522502037.92000002</v>
      </c>
      <c r="C385" t="s">
        <v>484</v>
      </c>
      <c r="D385" t="s">
        <v>505</v>
      </c>
      <c r="E385" t="s">
        <v>506</v>
      </c>
      <c r="F385" t="s">
        <v>507</v>
      </c>
      <c r="G385" t="s">
        <v>77</v>
      </c>
      <c r="H385" t="s">
        <v>508</v>
      </c>
      <c r="I385" t="s">
        <v>509</v>
      </c>
      <c r="J385" t="s">
        <v>442</v>
      </c>
      <c r="K385" t="s">
        <v>443</v>
      </c>
    </row>
    <row r="386" spans="1:11">
      <c r="A386" t="s">
        <v>498</v>
      </c>
      <c r="B386" s="614">
        <v>809442622.60000002</v>
      </c>
      <c r="C386" t="s">
        <v>455</v>
      </c>
      <c r="D386" t="s">
        <v>505</v>
      </c>
      <c r="E386" t="s">
        <v>506</v>
      </c>
      <c r="F386" t="s">
        <v>507</v>
      </c>
      <c r="G386" t="s">
        <v>77</v>
      </c>
      <c r="H386" t="s">
        <v>508</v>
      </c>
      <c r="I386" t="s">
        <v>509</v>
      </c>
      <c r="J386" t="s">
        <v>442</v>
      </c>
      <c r="K386" t="s">
        <v>443</v>
      </c>
    </row>
    <row r="387" spans="1:11">
      <c r="A387" t="s">
        <v>498</v>
      </c>
      <c r="B387" s="614">
        <v>435418315.63999999</v>
      </c>
      <c r="C387" t="s">
        <v>477</v>
      </c>
      <c r="D387" t="s">
        <v>505</v>
      </c>
      <c r="E387" t="s">
        <v>506</v>
      </c>
      <c r="F387" t="s">
        <v>507</v>
      </c>
      <c r="G387" t="s">
        <v>77</v>
      </c>
      <c r="H387" t="s">
        <v>508</v>
      </c>
      <c r="I387" t="s">
        <v>509</v>
      </c>
      <c r="J387" t="s">
        <v>442</v>
      </c>
      <c r="K387" t="s">
        <v>443</v>
      </c>
    </row>
    <row r="388" spans="1:11">
      <c r="A388" t="s">
        <v>498</v>
      </c>
      <c r="B388" s="614">
        <v>631356505.91999996</v>
      </c>
      <c r="C388" t="s">
        <v>445</v>
      </c>
      <c r="D388" t="s">
        <v>505</v>
      </c>
      <c r="E388" t="s">
        <v>506</v>
      </c>
      <c r="F388" t="s">
        <v>507</v>
      </c>
      <c r="G388" t="s">
        <v>77</v>
      </c>
      <c r="H388" t="s">
        <v>508</v>
      </c>
      <c r="I388" t="s">
        <v>509</v>
      </c>
      <c r="J388" t="s">
        <v>442</v>
      </c>
      <c r="K388" t="s">
        <v>443</v>
      </c>
    </row>
    <row r="389" spans="1:11">
      <c r="A389" t="s">
        <v>498</v>
      </c>
      <c r="B389" s="614">
        <v>631356505.91999996</v>
      </c>
      <c r="C389" t="s">
        <v>462</v>
      </c>
      <c r="D389" t="s">
        <v>505</v>
      </c>
      <c r="E389" t="s">
        <v>506</v>
      </c>
      <c r="F389" t="s">
        <v>507</v>
      </c>
      <c r="G389" t="s">
        <v>77</v>
      </c>
      <c r="H389" t="s">
        <v>508</v>
      </c>
      <c r="I389" t="s">
        <v>509</v>
      </c>
      <c r="J389" t="s">
        <v>442</v>
      </c>
      <c r="K389" t="s">
        <v>443</v>
      </c>
    </row>
    <row r="390" spans="1:11">
      <c r="A390" t="s">
        <v>498</v>
      </c>
      <c r="B390" s="614">
        <v>435418315.63999999</v>
      </c>
      <c r="C390" t="s">
        <v>452</v>
      </c>
      <c r="D390" t="s">
        <v>505</v>
      </c>
      <c r="E390" t="s">
        <v>506</v>
      </c>
      <c r="F390" t="s">
        <v>507</v>
      </c>
      <c r="G390" t="s">
        <v>77</v>
      </c>
      <c r="H390" t="s">
        <v>508</v>
      </c>
      <c r="I390" t="s">
        <v>509</v>
      </c>
      <c r="J390" t="s">
        <v>442</v>
      </c>
      <c r="K390" t="s">
        <v>443</v>
      </c>
    </row>
    <row r="391" spans="1:11">
      <c r="A391" t="s">
        <v>498</v>
      </c>
      <c r="B391" s="614">
        <v>622648148.48000002</v>
      </c>
      <c r="C391" t="s">
        <v>448</v>
      </c>
      <c r="D391" t="s">
        <v>505</v>
      </c>
      <c r="E391" t="s">
        <v>506</v>
      </c>
      <c r="F391" t="s">
        <v>507</v>
      </c>
      <c r="G391" t="s">
        <v>77</v>
      </c>
      <c r="H391" t="s">
        <v>508</v>
      </c>
      <c r="I391" t="s">
        <v>509</v>
      </c>
      <c r="J391" t="s">
        <v>442</v>
      </c>
      <c r="K391" t="s">
        <v>443</v>
      </c>
    </row>
    <row r="392" spans="1:11">
      <c r="A392" t="s">
        <v>498</v>
      </c>
      <c r="B392" s="614">
        <v>631356505.91999996</v>
      </c>
      <c r="C392" t="s">
        <v>514</v>
      </c>
      <c r="D392" t="s">
        <v>505</v>
      </c>
      <c r="E392" t="s">
        <v>506</v>
      </c>
      <c r="F392" t="s">
        <v>507</v>
      </c>
      <c r="G392" t="s">
        <v>77</v>
      </c>
      <c r="H392" t="s">
        <v>508</v>
      </c>
      <c r="I392" t="s">
        <v>509</v>
      </c>
      <c r="J392" t="s">
        <v>442</v>
      </c>
      <c r="K392" t="s">
        <v>443</v>
      </c>
    </row>
    <row r="393" spans="1:11">
      <c r="A393" t="s">
        <v>498</v>
      </c>
      <c r="B393" s="614">
        <v>622648148.48000002</v>
      </c>
      <c r="C393" t="s">
        <v>528</v>
      </c>
      <c r="D393" t="s">
        <v>505</v>
      </c>
      <c r="E393" t="s">
        <v>506</v>
      </c>
      <c r="F393" t="s">
        <v>507</v>
      </c>
      <c r="G393" t="s">
        <v>77</v>
      </c>
      <c r="H393" t="s">
        <v>508</v>
      </c>
      <c r="I393" t="s">
        <v>509</v>
      </c>
      <c r="J393" t="s">
        <v>442</v>
      </c>
      <c r="K393" t="s">
        <v>443</v>
      </c>
    </row>
    <row r="394" spans="1:11">
      <c r="A394" t="s">
        <v>498</v>
      </c>
      <c r="B394" s="614">
        <v>522502037.92000002</v>
      </c>
      <c r="C394" t="s">
        <v>429</v>
      </c>
      <c r="D394" t="s">
        <v>505</v>
      </c>
      <c r="E394" t="s">
        <v>506</v>
      </c>
      <c r="F394" t="s">
        <v>507</v>
      </c>
      <c r="G394" t="s">
        <v>77</v>
      </c>
      <c r="H394" t="s">
        <v>508</v>
      </c>
      <c r="I394" t="s">
        <v>509</v>
      </c>
      <c r="J394" t="s">
        <v>442</v>
      </c>
      <c r="K394" t="s">
        <v>443</v>
      </c>
    </row>
    <row r="395" spans="1:11">
      <c r="A395" t="s">
        <v>498</v>
      </c>
      <c r="B395" s="614">
        <v>587814718.72000003</v>
      </c>
      <c r="C395" t="s">
        <v>515</v>
      </c>
      <c r="D395" t="s">
        <v>505</v>
      </c>
      <c r="E395" t="s">
        <v>506</v>
      </c>
      <c r="F395" t="s">
        <v>507</v>
      </c>
      <c r="G395" t="s">
        <v>77</v>
      </c>
      <c r="H395" t="s">
        <v>508</v>
      </c>
      <c r="I395" t="s">
        <v>509</v>
      </c>
      <c r="J395" t="s">
        <v>442</v>
      </c>
      <c r="K395" t="s">
        <v>443</v>
      </c>
    </row>
    <row r="396" spans="1:11">
      <c r="A396" t="s">
        <v>498</v>
      </c>
      <c r="B396" s="614">
        <v>566043825.12</v>
      </c>
      <c r="C396" t="s">
        <v>488</v>
      </c>
      <c r="D396" t="s">
        <v>505</v>
      </c>
      <c r="E396" t="s">
        <v>506</v>
      </c>
      <c r="F396" t="s">
        <v>507</v>
      </c>
      <c r="G396" t="s">
        <v>77</v>
      </c>
      <c r="H396" t="s">
        <v>508</v>
      </c>
      <c r="I396" t="s">
        <v>509</v>
      </c>
      <c r="J396" t="s">
        <v>442</v>
      </c>
      <c r="K396" t="s">
        <v>443</v>
      </c>
    </row>
    <row r="397" spans="1:11">
      <c r="A397" t="s">
        <v>498</v>
      </c>
      <c r="B397" s="614">
        <v>566043825.12</v>
      </c>
      <c r="C397" t="s">
        <v>479</v>
      </c>
      <c r="D397" t="s">
        <v>505</v>
      </c>
      <c r="E397" t="s">
        <v>506</v>
      </c>
      <c r="F397" t="s">
        <v>507</v>
      </c>
      <c r="G397" t="s">
        <v>77</v>
      </c>
      <c r="H397" t="s">
        <v>508</v>
      </c>
      <c r="I397" t="s">
        <v>509</v>
      </c>
      <c r="J397" t="s">
        <v>442</v>
      </c>
      <c r="K397" t="s">
        <v>443</v>
      </c>
    </row>
    <row r="398" spans="1:11">
      <c r="A398" t="s">
        <v>498</v>
      </c>
      <c r="B398" s="614">
        <v>674898441</v>
      </c>
      <c r="C398" t="s">
        <v>450</v>
      </c>
      <c r="D398" t="s">
        <v>505</v>
      </c>
      <c r="E398" t="s">
        <v>506</v>
      </c>
      <c r="F398" t="s">
        <v>507</v>
      </c>
      <c r="G398" t="s">
        <v>77</v>
      </c>
      <c r="H398" t="s">
        <v>508</v>
      </c>
      <c r="I398" t="s">
        <v>509</v>
      </c>
      <c r="J398" t="s">
        <v>442</v>
      </c>
      <c r="K398" t="s">
        <v>443</v>
      </c>
    </row>
    <row r="399" spans="1:11">
      <c r="A399" t="s">
        <v>498</v>
      </c>
      <c r="B399" s="614">
        <v>435418315.63999999</v>
      </c>
      <c r="C399" t="s">
        <v>464</v>
      </c>
      <c r="D399" t="s">
        <v>505</v>
      </c>
      <c r="E399" t="s">
        <v>506</v>
      </c>
      <c r="F399" t="s">
        <v>507</v>
      </c>
      <c r="G399" t="s">
        <v>77</v>
      </c>
      <c r="H399" t="s">
        <v>508</v>
      </c>
      <c r="I399" t="s">
        <v>509</v>
      </c>
      <c r="J399" t="s">
        <v>442</v>
      </c>
      <c r="K399" t="s">
        <v>443</v>
      </c>
    </row>
    <row r="400" spans="1:11">
      <c r="A400" t="s">
        <v>498</v>
      </c>
      <c r="B400" s="614">
        <v>657481726.12</v>
      </c>
      <c r="C400" t="s">
        <v>516</v>
      </c>
      <c r="D400" t="s">
        <v>505</v>
      </c>
      <c r="E400" t="s">
        <v>506</v>
      </c>
      <c r="F400" t="s">
        <v>507</v>
      </c>
      <c r="G400" t="s">
        <v>77</v>
      </c>
      <c r="H400" t="s">
        <v>508</v>
      </c>
      <c r="I400" t="s">
        <v>509</v>
      </c>
      <c r="J400" t="s">
        <v>442</v>
      </c>
      <c r="K400" t="s">
        <v>443</v>
      </c>
    </row>
    <row r="401" spans="1:11">
      <c r="A401" t="s">
        <v>498</v>
      </c>
      <c r="B401" s="614">
        <v>674898441</v>
      </c>
      <c r="C401" t="s">
        <v>476</v>
      </c>
      <c r="D401" t="s">
        <v>505</v>
      </c>
      <c r="E401" t="s">
        <v>506</v>
      </c>
      <c r="F401" t="s">
        <v>507</v>
      </c>
      <c r="G401" t="s">
        <v>77</v>
      </c>
      <c r="H401" t="s">
        <v>508</v>
      </c>
      <c r="I401" t="s">
        <v>509</v>
      </c>
      <c r="J401" t="s">
        <v>442</v>
      </c>
      <c r="K401" t="s">
        <v>443</v>
      </c>
    </row>
    <row r="402" spans="1:11">
      <c r="A402" t="s">
        <v>498</v>
      </c>
      <c r="B402" s="614">
        <v>809442622.60000002</v>
      </c>
      <c r="C402" t="s">
        <v>517</v>
      </c>
      <c r="D402" t="s">
        <v>505</v>
      </c>
      <c r="E402" t="s">
        <v>506</v>
      </c>
      <c r="F402" t="s">
        <v>507</v>
      </c>
      <c r="G402" t="s">
        <v>77</v>
      </c>
      <c r="H402" t="s">
        <v>508</v>
      </c>
      <c r="I402" t="s">
        <v>509</v>
      </c>
      <c r="J402" t="s">
        <v>442</v>
      </c>
      <c r="K402" t="s">
        <v>443</v>
      </c>
    </row>
    <row r="403" spans="1:11">
      <c r="A403" t="s">
        <v>498</v>
      </c>
      <c r="B403" s="614">
        <v>570398003.84000003</v>
      </c>
      <c r="C403" t="s">
        <v>461</v>
      </c>
      <c r="D403" t="s">
        <v>505</v>
      </c>
      <c r="E403" t="s">
        <v>506</v>
      </c>
      <c r="F403" t="s">
        <v>507</v>
      </c>
      <c r="G403" t="s">
        <v>77</v>
      </c>
      <c r="H403" t="s">
        <v>508</v>
      </c>
      <c r="I403" t="s">
        <v>509</v>
      </c>
      <c r="J403" t="s">
        <v>442</v>
      </c>
      <c r="K403" t="s">
        <v>443</v>
      </c>
    </row>
    <row r="404" spans="1:11">
      <c r="A404" t="s">
        <v>498</v>
      </c>
      <c r="B404" s="614">
        <v>544272931.51999998</v>
      </c>
      <c r="C404" t="s">
        <v>485</v>
      </c>
      <c r="D404" t="s">
        <v>505</v>
      </c>
      <c r="E404" t="s">
        <v>506</v>
      </c>
      <c r="F404" t="s">
        <v>507</v>
      </c>
      <c r="G404" t="s">
        <v>77</v>
      </c>
      <c r="H404" t="s">
        <v>508</v>
      </c>
      <c r="I404" t="s">
        <v>509</v>
      </c>
      <c r="J404" t="s">
        <v>442</v>
      </c>
      <c r="K404" t="s">
        <v>443</v>
      </c>
    </row>
    <row r="405" spans="1:11">
      <c r="A405" t="s">
        <v>498</v>
      </c>
      <c r="B405" s="614">
        <v>544272931.51999998</v>
      </c>
      <c r="C405" t="s">
        <v>454</v>
      </c>
      <c r="D405" t="s">
        <v>505</v>
      </c>
      <c r="E405" t="s">
        <v>506</v>
      </c>
      <c r="F405" t="s">
        <v>507</v>
      </c>
      <c r="G405" t="s">
        <v>77</v>
      </c>
      <c r="H405" t="s">
        <v>508</v>
      </c>
      <c r="I405" t="s">
        <v>509</v>
      </c>
      <c r="J405" t="s">
        <v>442</v>
      </c>
      <c r="K405" t="s">
        <v>443</v>
      </c>
    </row>
    <row r="406" spans="1:11">
      <c r="A406" t="s">
        <v>498</v>
      </c>
      <c r="B406" s="614">
        <v>522502037.92000002</v>
      </c>
      <c r="C406" t="s">
        <v>449</v>
      </c>
      <c r="D406" t="s">
        <v>505</v>
      </c>
      <c r="E406" t="s">
        <v>506</v>
      </c>
      <c r="F406" t="s">
        <v>507</v>
      </c>
      <c r="G406" t="s">
        <v>77</v>
      </c>
      <c r="H406" t="s">
        <v>508</v>
      </c>
      <c r="I406" t="s">
        <v>509</v>
      </c>
      <c r="J406" t="s">
        <v>442</v>
      </c>
      <c r="K406" t="s">
        <v>443</v>
      </c>
    </row>
    <row r="407" spans="1:11">
      <c r="A407" t="s">
        <v>498</v>
      </c>
      <c r="B407" s="614">
        <v>735856943.08000004</v>
      </c>
      <c r="C407" t="s">
        <v>518</v>
      </c>
      <c r="D407" t="s">
        <v>505</v>
      </c>
      <c r="E407" t="s">
        <v>506</v>
      </c>
      <c r="F407" t="s">
        <v>507</v>
      </c>
      <c r="G407" t="s">
        <v>77</v>
      </c>
      <c r="H407" t="s">
        <v>508</v>
      </c>
      <c r="I407" t="s">
        <v>509</v>
      </c>
      <c r="J407" t="s">
        <v>442</v>
      </c>
      <c r="K407" t="s">
        <v>443</v>
      </c>
    </row>
    <row r="408" spans="1:11">
      <c r="A408" t="s">
        <v>498</v>
      </c>
      <c r="B408" s="614">
        <v>435418315.63999999</v>
      </c>
      <c r="C408" t="s">
        <v>453</v>
      </c>
      <c r="D408" t="s">
        <v>505</v>
      </c>
      <c r="E408" t="s">
        <v>506</v>
      </c>
      <c r="F408" t="s">
        <v>507</v>
      </c>
      <c r="G408" t="s">
        <v>77</v>
      </c>
      <c r="H408" t="s">
        <v>508</v>
      </c>
      <c r="I408" t="s">
        <v>509</v>
      </c>
      <c r="J408" t="s">
        <v>442</v>
      </c>
      <c r="K408" t="s">
        <v>443</v>
      </c>
    </row>
    <row r="409" spans="1:11">
      <c r="A409" t="s">
        <v>499</v>
      </c>
      <c r="B409" s="614">
        <v>5447118675.1999998</v>
      </c>
      <c r="C409" t="s">
        <v>504</v>
      </c>
      <c r="D409" t="s">
        <v>505</v>
      </c>
      <c r="E409" t="s">
        <v>506</v>
      </c>
      <c r="F409" t="s">
        <v>507</v>
      </c>
      <c r="G409" t="s">
        <v>77</v>
      </c>
      <c r="H409" t="s">
        <v>508</v>
      </c>
      <c r="I409" t="s">
        <v>509</v>
      </c>
      <c r="J409" t="s">
        <v>442</v>
      </c>
      <c r="K409" t="s">
        <v>443</v>
      </c>
    </row>
    <row r="410" spans="1:11">
      <c r="A410" t="s">
        <v>499</v>
      </c>
      <c r="B410" s="614">
        <v>7081254536.5</v>
      </c>
      <c r="C410" t="s">
        <v>510</v>
      </c>
      <c r="D410" t="s">
        <v>505</v>
      </c>
      <c r="E410" t="s">
        <v>506</v>
      </c>
      <c r="F410" t="s">
        <v>507</v>
      </c>
      <c r="G410" t="s">
        <v>77</v>
      </c>
      <c r="H410" t="s">
        <v>508</v>
      </c>
      <c r="I410" t="s">
        <v>509</v>
      </c>
      <c r="J410" t="s">
        <v>442</v>
      </c>
      <c r="K410" t="s">
        <v>443</v>
      </c>
    </row>
    <row r="411" spans="1:11">
      <c r="A411" t="s">
        <v>499</v>
      </c>
      <c r="B411" s="614">
        <v>5447118675.1999998</v>
      </c>
      <c r="C411" t="s">
        <v>511</v>
      </c>
      <c r="D411" t="s">
        <v>505</v>
      </c>
      <c r="E411" t="s">
        <v>506</v>
      </c>
      <c r="F411" t="s">
        <v>507</v>
      </c>
      <c r="G411" t="s">
        <v>77</v>
      </c>
      <c r="H411" t="s">
        <v>508</v>
      </c>
      <c r="I411" t="s">
        <v>509</v>
      </c>
      <c r="J411" t="s">
        <v>442</v>
      </c>
      <c r="K411" t="s">
        <v>443</v>
      </c>
    </row>
    <row r="412" spans="1:11">
      <c r="A412" t="s">
        <v>499</v>
      </c>
      <c r="B412" s="614">
        <v>4761468024.8000002</v>
      </c>
      <c r="C412" t="s">
        <v>512</v>
      </c>
      <c r="D412" t="s">
        <v>505</v>
      </c>
      <c r="E412" t="s">
        <v>506</v>
      </c>
      <c r="F412" t="s">
        <v>507</v>
      </c>
      <c r="G412" t="s">
        <v>77</v>
      </c>
      <c r="H412" t="s">
        <v>508</v>
      </c>
      <c r="I412" t="s">
        <v>509</v>
      </c>
      <c r="J412" t="s">
        <v>442</v>
      </c>
      <c r="K412" t="s">
        <v>443</v>
      </c>
    </row>
    <row r="413" spans="1:11">
      <c r="A413" t="s">
        <v>499</v>
      </c>
      <c r="B413" s="614">
        <v>4571009510.8000002</v>
      </c>
      <c r="C413" t="s">
        <v>472</v>
      </c>
      <c r="D413" t="s">
        <v>505</v>
      </c>
      <c r="E413" t="s">
        <v>506</v>
      </c>
      <c r="F413" t="s">
        <v>507</v>
      </c>
      <c r="G413" t="s">
        <v>77</v>
      </c>
      <c r="H413" t="s">
        <v>508</v>
      </c>
      <c r="I413" t="s">
        <v>509</v>
      </c>
      <c r="J413" t="s">
        <v>442</v>
      </c>
      <c r="K413" t="s">
        <v>443</v>
      </c>
    </row>
    <row r="414" spans="1:11">
      <c r="A414" t="s">
        <v>499</v>
      </c>
      <c r="B414" s="614">
        <v>5332843566.8000002</v>
      </c>
      <c r="C414" t="s">
        <v>475</v>
      </c>
      <c r="D414" t="s">
        <v>505</v>
      </c>
      <c r="E414" t="s">
        <v>506</v>
      </c>
      <c r="F414" t="s">
        <v>507</v>
      </c>
      <c r="G414" t="s">
        <v>77</v>
      </c>
      <c r="H414" t="s">
        <v>508</v>
      </c>
      <c r="I414" t="s">
        <v>509</v>
      </c>
      <c r="J414" t="s">
        <v>442</v>
      </c>
      <c r="K414" t="s">
        <v>443</v>
      </c>
    </row>
    <row r="415" spans="1:11">
      <c r="A415" t="s">
        <v>499</v>
      </c>
      <c r="B415" s="614">
        <v>4761468024.8000002</v>
      </c>
      <c r="C415" t="s">
        <v>481</v>
      </c>
      <c r="D415" t="s">
        <v>505</v>
      </c>
      <c r="E415" t="s">
        <v>506</v>
      </c>
      <c r="F415" t="s">
        <v>507</v>
      </c>
      <c r="G415" t="s">
        <v>77</v>
      </c>
      <c r="H415" t="s">
        <v>508</v>
      </c>
      <c r="I415" t="s">
        <v>509</v>
      </c>
      <c r="J415" t="s">
        <v>442</v>
      </c>
      <c r="K415" t="s">
        <v>443</v>
      </c>
    </row>
    <row r="416" spans="1:11">
      <c r="A416" t="s">
        <v>499</v>
      </c>
      <c r="B416" s="614">
        <v>5332843566.8000002</v>
      </c>
      <c r="C416" t="s">
        <v>513</v>
      </c>
      <c r="D416" t="s">
        <v>505</v>
      </c>
      <c r="E416" t="s">
        <v>506</v>
      </c>
      <c r="F416" t="s">
        <v>507</v>
      </c>
      <c r="G416" t="s">
        <v>77</v>
      </c>
      <c r="H416" t="s">
        <v>508</v>
      </c>
      <c r="I416" t="s">
        <v>509</v>
      </c>
      <c r="J416" t="s">
        <v>442</v>
      </c>
      <c r="K416" t="s">
        <v>443</v>
      </c>
    </row>
    <row r="417" spans="1:11">
      <c r="A417" t="s">
        <v>499</v>
      </c>
      <c r="B417" s="614">
        <v>4761468024.8000002</v>
      </c>
      <c r="C417" t="s">
        <v>480</v>
      </c>
      <c r="D417" t="s">
        <v>505</v>
      </c>
      <c r="E417" t="s">
        <v>506</v>
      </c>
      <c r="F417" t="s">
        <v>507</v>
      </c>
      <c r="G417" t="s">
        <v>77</v>
      </c>
      <c r="H417" t="s">
        <v>508</v>
      </c>
      <c r="I417" t="s">
        <v>509</v>
      </c>
      <c r="J417" t="s">
        <v>442</v>
      </c>
      <c r="K417" t="s">
        <v>443</v>
      </c>
    </row>
    <row r="418" spans="1:11">
      <c r="A418" t="s">
        <v>499</v>
      </c>
      <c r="B418" s="614">
        <v>4951926538.8000002</v>
      </c>
      <c r="C418" t="s">
        <v>50</v>
      </c>
      <c r="D418" t="s">
        <v>505</v>
      </c>
      <c r="E418" t="s">
        <v>506</v>
      </c>
      <c r="F418" t="s">
        <v>507</v>
      </c>
      <c r="G418" t="s">
        <v>77</v>
      </c>
      <c r="H418" t="s">
        <v>508</v>
      </c>
      <c r="I418" t="s">
        <v>509</v>
      </c>
      <c r="J418" t="s">
        <v>442</v>
      </c>
      <c r="K418" t="s">
        <v>443</v>
      </c>
    </row>
    <row r="419" spans="1:11">
      <c r="A419" t="s">
        <v>499</v>
      </c>
      <c r="B419" s="614">
        <v>4685284619.1999998</v>
      </c>
      <c r="C419" t="s">
        <v>465</v>
      </c>
      <c r="D419" t="s">
        <v>505</v>
      </c>
      <c r="E419" t="s">
        <v>506</v>
      </c>
      <c r="F419" t="s">
        <v>507</v>
      </c>
      <c r="G419" t="s">
        <v>77</v>
      </c>
      <c r="H419" t="s">
        <v>508</v>
      </c>
      <c r="I419" t="s">
        <v>509</v>
      </c>
      <c r="J419" t="s">
        <v>442</v>
      </c>
      <c r="K419" t="s">
        <v>443</v>
      </c>
    </row>
    <row r="420" spans="1:11">
      <c r="A420" t="s">
        <v>499</v>
      </c>
      <c r="B420" s="614">
        <v>4951926538.8000002</v>
      </c>
      <c r="C420" t="s">
        <v>471</v>
      </c>
      <c r="D420" t="s">
        <v>505</v>
      </c>
      <c r="E420" t="s">
        <v>506</v>
      </c>
      <c r="F420" t="s">
        <v>507</v>
      </c>
      <c r="G420" t="s">
        <v>77</v>
      </c>
      <c r="H420" t="s">
        <v>508</v>
      </c>
      <c r="I420" t="s">
        <v>509</v>
      </c>
      <c r="J420" t="s">
        <v>442</v>
      </c>
      <c r="K420" t="s">
        <v>443</v>
      </c>
    </row>
    <row r="421" spans="1:11">
      <c r="A421" t="s">
        <v>499</v>
      </c>
      <c r="B421" s="614">
        <v>4571009510.8000002</v>
      </c>
      <c r="C421" t="s">
        <v>466</v>
      </c>
      <c r="D421" t="s">
        <v>505</v>
      </c>
      <c r="E421" t="s">
        <v>506</v>
      </c>
      <c r="F421" t="s">
        <v>507</v>
      </c>
      <c r="G421" t="s">
        <v>77</v>
      </c>
      <c r="H421" t="s">
        <v>508</v>
      </c>
      <c r="I421" t="s">
        <v>509</v>
      </c>
      <c r="J421" t="s">
        <v>442</v>
      </c>
      <c r="K421" t="s">
        <v>443</v>
      </c>
    </row>
    <row r="422" spans="1:11">
      <c r="A422" t="s">
        <v>499</v>
      </c>
      <c r="B422" s="614">
        <v>4571009510.8000002</v>
      </c>
      <c r="C422" t="s">
        <v>484</v>
      </c>
      <c r="D422" t="s">
        <v>505</v>
      </c>
      <c r="E422" t="s">
        <v>506</v>
      </c>
      <c r="F422" t="s">
        <v>507</v>
      </c>
      <c r="G422" t="s">
        <v>77</v>
      </c>
      <c r="H422" t="s">
        <v>508</v>
      </c>
      <c r="I422" t="s">
        <v>509</v>
      </c>
      <c r="J422" t="s">
        <v>442</v>
      </c>
      <c r="K422" t="s">
        <v>443</v>
      </c>
    </row>
    <row r="423" spans="1:11">
      <c r="A423" t="s">
        <v>499</v>
      </c>
      <c r="B423" s="614">
        <v>7081254536.5</v>
      </c>
      <c r="C423" t="s">
        <v>455</v>
      </c>
      <c r="D423" t="s">
        <v>505</v>
      </c>
      <c r="E423" t="s">
        <v>506</v>
      </c>
      <c r="F423" t="s">
        <v>507</v>
      </c>
      <c r="G423" t="s">
        <v>77</v>
      </c>
      <c r="H423" t="s">
        <v>508</v>
      </c>
      <c r="I423" t="s">
        <v>509</v>
      </c>
      <c r="J423" t="s">
        <v>442</v>
      </c>
      <c r="K423" t="s">
        <v>443</v>
      </c>
    </row>
    <row r="424" spans="1:11">
      <c r="A424" t="s">
        <v>499</v>
      </c>
      <c r="B424" s="614">
        <v>3809174161.0999999</v>
      </c>
      <c r="C424" t="s">
        <v>477</v>
      </c>
      <c r="D424" t="s">
        <v>505</v>
      </c>
      <c r="E424" t="s">
        <v>506</v>
      </c>
      <c r="F424" t="s">
        <v>507</v>
      </c>
      <c r="G424" t="s">
        <v>77</v>
      </c>
      <c r="H424" t="s">
        <v>508</v>
      </c>
      <c r="I424" t="s">
        <v>509</v>
      </c>
      <c r="J424" t="s">
        <v>442</v>
      </c>
      <c r="K424" t="s">
        <v>443</v>
      </c>
    </row>
    <row r="425" spans="1:11">
      <c r="A425" t="s">
        <v>499</v>
      </c>
      <c r="B425" s="614">
        <v>5523302080.8000002</v>
      </c>
      <c r="C425" t="s">
        <v>445</v>
      </c>
      <c r="D425" t="s">
        <v>505</v>
      </c>
      <c r="E425" t="s">
        <v>506</v>
      </c>
      <c r="F425" t="s">
        <v>507</v>
      </c>
      <c r="G425" t="s">
        <v>77</v>
      </c>
      <c r="H425" t="s">
        <v>508</v>
      </c>
      <c r="I425" t="s">
        <v>509</v>
      </c>
      <c r="J425" t="s">
        <v>442</v>
      </c>
      <c r="K425" t="s">
        <v>443</v>
      </c>
    </row>
    <row r="426" spans="1:11">
      <c r="A426" t="s">
        <v>499</v>
      </c>
      <c r="B426" s="614">
        <v>5523302080.8000002</v>
      </c>
      <c r="C426" t="s">
        <v>462</v>
      </c>
      <c r="D426" t="s">
        <v>505</v>
      </c>
      <c r="E426" t="s">
        <v>506</v>
      </c>
      <c r="F426" t="s">
        <v>507</v>
      </c>
      <c r="G426" t="s">
        <v>77</v>
      </c>
      <c r="H426" t="s">
        <v>508</v>
      </c>
      <c r="I426" t="s">
        <v>509</v>
      </c>
      <c r="J426" t="s">
        <v>442</v>
      </c>
      <c r="K426" t="s">
        <v>443</v>
      </c>
    </row>
    <row r="427" spans="1:11">
      <c r="A427" t="s">
        <v>499</v>
      </c>
      <c r="B427" s="614">
        <v>3809174161.0999999</v>
      </c>
      <c r="C427" t="s">
        <v>452</v>
      </c>
      <c r="D427" t="s">
        <v>505</v>
      </c>
      <c r="E427" t="s">
        <v>506</v>
      </c>
      <c r="F427" t="s">
        <v>507</v>
      </c>
      <c r="G427" t="s">
        <v>77</v>
      </c>
      <c r="H427" t="s">
        <v>508</v>
      </c>
      <c r="I427" t="s">
        <v>509</v>
      </c>
      <c r="J427" t="s">
        <v>442</v>
      </c>
      <c r="K427" t="s">
        <v>443</v>
      </c>
    </row>
    <row r="428" spans="1:11">
      <c r="A428" t="s">
        <v>499</v>
      </c>
      <c r="B428" s="614">
        <v>5447118675.1999998</v>
      </c>
      <c r="C428" t="s">
        <v>448</v>
      </c>
      <c r="D428" t="s">
        <v>505</v>
      </c>
      <c r="E428" t="s">
        <v>506</v>
      </c>
      <c r="F428" t="s">
        <v>507</v>
      </c>
      <c r="G428" t="s">
        <v>77</v>
      </c>
      <c r="H428" t="s">
        <v>508</v>
      </c>
      <c r="I428" t="s">
        <v>509</v>
      </c>
      <c r="J428" t="s">
        <v>442</v>
      </c>
      <c r="K428" t="s">
        <v>443</v>
      </c>
    </row>
    <row r="429" spans="1:11">
      <c r="A429" t="s">
        <v>499</v>
      </c>
      <c r="B429" s="614">
        <v>5523302080.8000002</v>
      </c>
      <c r="C429" t="s">
        <v>514</v>
      </c>
      <c r="D429" t="s">
        <v>505</v>
      </c>
      <c r="E429" t="s">
        <v>506</v>
      </c>
      <c r="F429" t="s">
        <v>507</v>
      </c>
      <c r="G429" t="s">
        <v>77</v>
      </c>
      <c r="H429" t="s">
        <v>508</v>
      </c>
      <c r="I429" t="s">
        <v>509</v>
      </c>
      <c r="J429" t="s">
        <v>442</v>
      </c>
      <c r="K429" t="s">
        <v>443</v>
      </c>
    </row>
    <row r="430" spans="1:11">
      <c r="A430" t="s">
        <v>499</v>
      </c>
      <c r="B430" s="614">
        <v>5447118675.1999998</v>
      </c>
      <c r="C430" t="s">
        <v>528</v>
      </c>
      <c r="D430" t="s">
        <v>505</v>
      </c>
      <c r="E430" t="s">
        <v>506</v>
      </c>
      <c r="F430" t="s">
        <v>507</v>
      </c>
      <c r="G430" t="s">
        <v>77</v>
      </c>
      <c r="H430" t="s">
        <v>508</v>
      </c>
      <c r="I430" t="s">
        <v>509</v>
      </c>
      <c r="J430" t="s">
        <v>442</v>
      </c>
      <c r="K430" t="s">
        <v>443</v>
      </c>
    </row>
    <row r="431" spans="1:11">
      <c r="A431" t="s">
        <v>499</v>
      </c>
      <c r="B431" s="614">
        <v>4571009510.8000002</v>
      </c>
      <c r="C431" t="s">
        <v>429</v>
      </c>
      <c r="D431" t="s">
        <v>505</v>
      </c>
      <c r="E431" t="s">
        <v>506</v>
      </c>
      <c r="F431" t="s">
        <v>507</v>
      </c>
      <c r="G431" t="s">
        <v>77</v>
      </c>
      <c r="H431" t="s">
        <v>508</v>
      </c>
      <c r="I431" t="s">
        <v>509</v>
      </c>
      <c r="J431" t="s">
        <v>442</v>
      </c>
      <c r="K431" t="s">
        <v>443</v>
      </c>
    </row>
    <row r="432" spans="1:11">
      <c r="A432" t="s">
        <v>499</v>
      </c>
      <c r="B432" s="614">
        <v>5142385052.8000002</v>
      </c>
      <c r="C432" t="s">
        <v>515</v>
      </c>
      <c r="D432" t="s">
        <v>505</v>
      </c>
      <c r="E432" t="s">
        <v>506</v>
      </c>
      <c r="F432" t="s">
        <v>507</v>
      </c>
      <c r="G432" t="s">
        <v>77</v>
      </c>
      <c r="H432" t="s">
        <v>508</v>
      </c>
      <c r="I432" t="s">
        <v>509</v>
      </c>
      <c r="J432" t="s">
        <v>442</v>
      </c>
      <c r="K432" t="s">
        <v>443</v>
      </c>
    </row>
    <row r="433" spans="1:11">
      <c r="A433" t="s">
        <v>499</v>
      </c>
      <c r="B433" s="614">
        <v>4951926538.8000002</v>
      </c>
      <c r="C433" t="s">
        <v>488</v>
      </c>
      <c r="D433" t="s">
        <v>505</v>
      </c>
      <c r="E433" t="s">
        <v>506</v>
      </c>
      <c r="F433" t="s">
        <v>507</v>
      </c>
      <c r="G433" t="s">
        <v>77</v>
      </c>
      <c r="H433" t="s">
        <v>508</v>
      </c>
      <c r="I433" t="s">
        <v>509</v>
      </c>
      <c r="J433" t="s">
        <v>442</v>
      </c>
      <c r="K433" t="s">
        <v>443</v>
      </c>
    </row>
    <row r="434" spans="1:11">
      <c r="A434" t="s">
        <v>499</v>
      </c>
      <c r="B434" s="614">
        <v>4951926538.8000002</v>
      </c>
      <c r="C434" t="s">
        <v>479</v>
      </c>
      <c r="D434" t="s">
        <v>505</v>
      </c>
      <c r="E434" t="s">
        <v>506</v>
      </c>
      <c r="F434" t="s">
        <v>507</v>
      </c>
      <c r="G434" t="s">
        <v>77</v>
      </c>
      <c r="H434" t="s">
        <v>508</v>
      </c>
      <c r="I434" t="s">
        <v>509</v>
      </c>
      <c r="J434" t="s">
        <v>442</v>
      </c>
      <c r="K434" t="s">
        <v>443</v>
      </c>
    </row>
    <row r="435" spans="1:11">
      <c r="A435" t="s">
        <v>499</v>
      </c>
      <c r="B435" s="614">
        <v>5904220402.5</v>
      </c>
      <c r="C435" t="s">
        <v>450</v>
      </c>
      <c r="D435" t="s">
        <v>505</v>
      </c>
      <c r="E435" t="s">
        <v>506</v>
      </c>
      <c r="F435" t="s">
        <v>507</v>
      </c>
      <c r="G435" t="s">
        <v>77</v>
      </c>
      <c r="H435" t="s">
        <v>508</v>
      </c>
      <c r="I435" t="s">
        <v>509</v>
      </c>
      <c r="J435" t="s">
        <v>442</v>
      </c>
      <c r="K435" t="s">
        <v>443</v>
      </c>
    </row>
    <row r="436" spans="1:11">
      <c r="A436" t="s">
        <v>499</v>
      </c>
      <c r="B436" s="614">
        <v>3809174161.0999999</v>
      </c>
      <c r="C436" t="s">
        <v>464</v>
      </c>
      <c r="D436" t="s">
        <v>505</v>
      </c>
      <c r="E436" t="s">
        <v>506</v>
      </c>
      <c r="F436" t="s">
        <v>507</v>
      </c>
      <c r="G436" t="s">
        <v>77</v>
      </c>
      <c r="H436" t="s">
        <v>508</v>
      </c>
      <c r="I436" t="s">
        <v>509</v>
      </c>
      <c r="J436" t="s">
        <v>442</v>
      </c>
      <c r="K436" t="s">
        <v>443</v>
      </c>
    </row>
    <row r="437" spans="1:11">
      <c r="A437" t="s">
        <v>499</v>
      </c>
      <c r="B437" s="614">
        <v>5751853591.3000002</v>
      </c>
      <c r="C437" t="s">
        <v>516</v>
      </c>
      <c r="D437" t="s">
        <v>505</v>
      </c>
      <c r="E437" t="s">
        <v>506</v>
      </c>
      <c r="F437" t="s">
        <v>507</v>
      </c>
      <c r="G437" t="s">
        <v>77</v>
      </c>
      <c r="H437" t="s">
        <v>508</v>
      </c>
      <c r="I437" t="s">
        <v>509</v>
      </c>
      <c r="J437" t="s">
        <v>442</v>
      </c>
      <c r="K437" t="s">
        <v>443</v>
      </c>
    </row>
    <row r="438" spans="1:11">
      <c r="A438" t="s">
        <v>499</v>
      </c>
      <c r="B438" s="614">
        <v>5904220402.5</v>
      </c>
      <c r="C438" t="s">
        <v>476</v>
      </c>
      <c r="D438" t="s">
        <v>505</v>
      </c>
      <c r="E438" t="s">
        <v>506</v>
      </c>
      <c r="F438" t="s">
        <v>507</v>
      </c>
      <c r="G438" t="s">
        <v>77</v>
      </c>
      <c r="H438" t="s">
        <v>508</v>
      </c>
      <c r="I438" t="s">
        <v>509</v>
      </c>
      <c r="J438" t="s">
        <v>442</v>
      </c>
      <c r="K438" t="s">
        <v>443</v>
      </c>
    </row>
    <row r="439" spans="1:11">
      <c r="A439" t="s">
        <v>499</v>
      </c>
      <c r="B439" s="614">
        <v>7081254536.5</v>
      </c>
      <c r="C439" t="s">
        <v>517</v>
      </c>
      <c r="D439" t="s">
        <v>505</v>
      </c>
      <c r="E439" t="s">
        <v>506</v>
      </c>
      <c r="F439" t="s">
        <v>507</v>
      </c>
      <c r="G439" t="s">
        <v>77</v>
      </c>
      <c r="H439" t="s">
        <v>508</v>
      </c>
      <c r="I439" t="s">
        <v>509</v>
      </c>
      <c r="J439" t="s">
        <v>442</v>
      </c>
      <c r="K439" t="s">
        <v>443</v>
      </c>
    </row>
    <row r="440" spans="1:11">
      <c r="A440" t="s">
        <v>499</v>
      </c>
      <c r="B440" s="614">
        <v>4990018241.6000004</v>
      </c>
      <c r="C440" t="s">
        <v>461</v>
      </c>
      <c r="D440" t="s">
        <v>505</v>
      </c>
      <c r="E440" t="s">
        <v>506</v>
      </c>
      <c r="F440" t="s">
        <v>507</v>
      </c>
      <c r="G440" t="s">
        <v>77</v>
      </c>
      <c r="H440" t="s">
        <v>508</v>
      </c>
      <c r="I440" t="s">
        <v>509</v>
      </c>
      <c r="J440" t="s">
        <v>442</v>
      </c>
      <c r="K440" t="s">
        <v>443</v>
      </c>
    </row>
    <row r="441" spans="1:11">
      <c r="A441" t="s">
        <v>499</v>
      </c>
      <c r="B441" s="614">
        <v>4761468024.8000002</v>
      </c>
      <c r="C441" t="s">
        <v>485</v>
      </c>
      <c r="D441" t="s">
        <v>505</v>
      </c>
      <c r="E441" t="s">
        <v>506</v>
      </c>
      <c r="F441" t="s">
        <v>507</v>
      </c>
      <c r="G441" t="s">
        <v>77</v>
      </c>
      <c r="H441" t="s">
        <v>508</v>
      </c>
      <c r="I441" t="s">
        <v>509</v>
      </c>
      <c r="J441" t="s">
        <v>442</v>
      </c>
      <c r="K441" t="s">
        <v>443</v>
      </c>
    </row>
    <row r="442" spans="1:11">
      <c r="A442" t="s">
        <v>499</v>
      </c>
      <c r="B442" s="614">
        <v>4761468024.8000002</v>
      </c>
      <c r="C442" t="s">
        <v>454</v>
      </c>
      <c r="D442" t="s">
        <v>505</v>
      </c>
      <c r="E442" t="s">
        <v>506</v>
      </c>
      <c r="F442" t="s">
        <v>507</v>
      </c>
      <c r="G442" t="s">
        <v>77</v>
      </c>
      <c r="H442" t="s">
        <v>508</v>
      </c>
      <c r="I442" t="s">
        <v>509</v>
      </c>
      <c r="J442" t="s">
        <v>442</v>
      </c>
      <c r="K442" t="s">
        <v>443</v>
      </c>
    </row>
    <row r="443" spans="1:11">
      <c r="A443" t="s">
        <v>499</v>
      </c>
      <c r="B443" s="614">
        <v>4571009510.8000002</v>
      </c>
      <c r="C443" t="s">
        <v>449</v>
      </c>
      <c r="D443" t="s">
        <v>505</v>
      </c>
      <c r="E443" t="s">
        <v>506</v>
      </c>
      <c r="F443" t="s">
        <v>507</v>
      </c>
      <c r="G443" t="s">
        <v>77</v>
      </c>
      <c r="H443" t="s">
        <v>508</v>
      </c>
      <c r="I443" t="s">
        <v>509</v>
      </c>
      <c r="J443" t="s">
        <v>442</v>
      </c>
      <c r="K443" t="s">
        <v>443</v>
      </c>
    </row>
    <row r="444" spans="1:11">
      <c r="A444" t="s">
        <v>499</v>
      </c>
      <c r="B444" s="614">
        <v>6437504241.6999998</v>
      </c>
      <c r="C444" t="s">
        <v>518</v>
      </c>
      <c r="D444" t="s">
        <v>505</v>
      </c>
      <c r="E444" t="s">
        <v>506</v>
      </c>
      <c r="F444" t="s">
        <v>507</v>
      </c>
      <c r="G444" t="s">
        <v>77</v>
      </c>
      <c r="H444" t="s">
        <v>508</v>
      </c>
      <c r="I444" t="s">
        <v>509</v>
      </c>
      <c r="J444" t="s">
        <v>442</v>
      </c>
      <c r="K444" t="s">
        <v>443</v>
      </c>
    </row>
    <row r="445" spans="1:11">
      <c r="A445" t="s">
        <v>499</v>
      </c>
      <c r="B445" s="614">
        <v>3809174161.0999999</v>
      </c>
      <c r="C445" t="s">
        <v>453</v>
      </c>
      <c r="D445" t="s">
        <v>505</v>
      </c>
      <c r="E445" t="s">
        <v>506</v>
      </c>
      <c r="F445" t="s">
        <v>507</v>
      </c>
      <c r="G445" t="s">
        <v>77</v>
      </c>
      <c r="H445" t="s">
        <v>508</v>
      </c>
      <c r="I445" t="s">
        <v>509</v>
      </c>
      <c r="J445" t="s">
        <v>442</v>
      </c>
      <c r="K445" t="s">
        <v>443</v>
      </c>
    </row>
    <row r="446" spans="1:11">
      <c r="A446" t="s">
        <v>500</v>
      </c>
      <c r="B446" s="614">
        <v>44838835.0528</v>
      </c>
      <c r="C446" t="s">
        <v>504</v>
      </c>
      <c r="D446" t="s">
        <v>505</v>
      </c>
      <c r="E446" t="s">
        <v>506</v>
      </c>
      <c r="F446" t="s">
        <v>507</v>
      </c>
      <c r="G446" t="s">
        <v>77</v>
      </c>
      <c r="H446" t="s">
        <v>508</v>
      </c>
      <c r="I446" t="s">
        <v>509</v>
      </c>
      <c r="J446" t="s">
        <v>442</v>
      </c>
      <c r="K446" t="s">
        <v>443</v>
      </c>
    </row>
    <row r="447" spans="1:11">
      <c r="A447" t="s">
        <v>500</v>
      </c>
      <c r="B447" s="614">
        <v>58290487.6985</v>
      </c>
      <c r="C447" t="s">
        <v>510</v>
      </c>
      <c r="D447" t="s">
        <v>505</v>
      </c>
      <c r="E447" t="s">
        <v>506</v>
      </c>
      <c r="F447" t="s">
        <v>507</v>
      </c>
      <c r="G447" t="s">
        <v>77</v>
      </c>
      <c r="H447" t="s">
        <v>508</v>
      </c>
      <c r="I447" t="s">
        <v>509</v>
      </c>
      <c r="J447" t="s">
        <v>442</v>
      </c>
      <c r="K447" t="s">
        <v>443</v>
      </c>
    </row>
    <row r="448" spans="1:11">
      <c r="A448" t="s">
        <v>500</v>
      </c>
      <c r="B448" s="614">
        <v>44838835.0528</v>
      </c>
      <c r="C448" t="s">
        <v>511</v>
      </c>
      <c r="D448" t="s">
        <v>505</v>
      </c>
      <c r="E448" t="s">
        <v>506</v>
      </c>
      <c r="F448" t="s">
        <v>507</v>
      </c>
      <c r="G448" t="s">
        <v>77</v>
      </c>
      <c r="H448" t="s">
        <v>508</v>
      </c>
      <c r="I448" t="s">
        <v>509</v>
      </c>
      <c r="J448" t="s">
        <v>442</v>
      </c>
      <c r="K448" t="s">
        <v>443</v>
      </c>
    </row>
    <row r="449" spans="1:11">
      <c r="A449" t="s">
        <v>500</v>
      </c>
      <c r="B449" s="614">
        <v>39194791.247199997</v>
      </c>
      <c r="C449" t="s">
        <v>512</v>
      </c>
      <c r="D449" t="s">
        <v>505</v>
      </c>
      <c r="E449" t="s">
        <v>506</v>
      </c>
      <c r="F449" t="s">
        <v>507</v>
      </c>
      <c r="G449" t="s">
        <v>77</v>
      </c>
      <c r="H449" t="s">
        <v>508</v>
      </c>
      <c r="I449" t="s">
        <v>509</v>
      </c>
      <c r="J449" t="s">
        <v>442</v>
      </c>
      <c r="K449" t="s">
        <v>443</v>
      </c>
    </row>
    <row r="450" spans="1:11">
      <c r="A450" t="s">
        <v>500</v>
      </c>
      <c r="B450" s="614">
        <v>37627001.301200002</v>
      </c>
      <c r="C450" t="s">
        <v>472</v>
      </c>
      <c r="D450" t="s">
        <v>505</v>
      </c>
      <c r="E450" t="s">
        <v>506</v>
      </c>
      <c r="F450" t="s">
        <v>507</v>
      </c>
      <c r="G450" t="s">
        <v>77</v>
      </c>
      <c r="H450" t="s">
        <v>508</v>
      </c>
      <c r="I450" t="s">
        <v>509</v>
      </c>
      <c r="J450" t="s">
        <v>442</v>
      </c>
      <c r="K450" t="s">
        <v>443</v>
      </c>
    </row>
    <row r="451" spans="1:11">
      <c r="A451" t="s">
        <v>500</v>
      </c>
      <c r="B451" s="614">
        <v>43898161.085199997</v>
      </c>
      <c r="C451" t="s">
        <v>475</v>
      </c>
      <c r="D451" t="s">
        <v>505</v>
      </c>
      <c r="E451" t="s">
        <v>506</v>
      </c>
      <c r="F451" t="s">
        <v>507</v>
      </c>
      <c r="G451" t="s">
        <v>77</v>
      </c>
      <c r="H451" t="s">
        <v>508</v>
      </c>
      <c r="I451" t="s">
        <v>509</v>
      </c>
      <c r="J451" t="s">
        <v>442</v>
      </c>
      <c r="K451" t="s">
        <v>443</v>
      </c>
    </row>
    <row r="452" spans="1:11">
      <c r="A452" t="s">
        <v>500</v>
      </c>
      <c r="B452" s="614">
        <v>39194791.247199997</v>
      </c>
      <c r="C452" t="s">
        <v>481</v>
      </c>
      <c r="D452" t="s">
        <v>505</v>
      </c>
      <c r="E452" t="s">
        <v>506</v>
      </c>
      <c r="F452" t="s">
        <v>507</v>
      </c>
      <c r="G452" t="s">
        <v>77</v>
      </c>
      <c r="H452" t="s">
        <v>508</v>
      </c>
      <c r="I452" t="s">
        <v>509</v>
      </c>
      <c r="J452" t="s">
        <v>442</v>
      </c>
      <c r="K452" t="s">
        <v>443</v>
      </c>
    </row>
    <row r="453" spans="1:11">
      <c r="A453" t="s">
        <v>500</v>
      </c>
      <c r="B453" s="614">
        <v>43898161.085199997</v>
      </c>
      <c r="C453" t="s">
        <v>513</v>
      </c>
      <c r="D453" t="s">
        <v>505</v>
      </c>
      <c r="E453" t="s">
        <v>506</v>
      </c>
      <c r="F453" t="s">
        <v>507</v>
      </c>
      <c r="G453" t="s">
        <v>77</v>
      </c>
      <c r="H453" t="s">
        <v>508</v>
      </c>
      <c r="I453" t="s">
        <v>509</v>
      </c>
      <c r="J453" t="s">
        <v>442</v>
      </c>
      <c r="K453" t="s">
        <v>443</v>
      </c>
    </row>
    <row r="454" spans="1:11">
      <c r="A454" t="s">
        <v>500</v>
      </c>
      <c r="B454" s="614">
        <v>39194791.247199997</v>
      </c>
      <c r="C454" t="s">
        <v>480</v>
      </c>
      <c r="D454" t="s">
        <v>505</v>
      </c>
      <c r="E454" t="s">
        <v>506</v>
      </c>
      <c r="F454" t="s">
        <v>507</v>
      </c>
      <c r="G454" t="s">
        <v>77</v>
      </c>
      <c r="H454" t="s">
        <v>508</v>
      </c>
      <c r="I454" t="s">
        <v>509</v>
      </c>
      <c r="J454" t="s">
        <v>442</v>
      </c>
      <c r="K454" t="s">
        <v>443</v>
      </c>
    </row>
    <row r="455" spans="1:11">
      <c r="A455" t="s">
        <v>500</v>
      </c>
      <c r="B455" s="614">
        <v>40762581.1932</v>
      </c>
      <c r="C455" t="s">
        <v>50</v>
      </c>
      <c r="D455" t="s">
        <v>505</v>
      </c>
      <c r="E455" t="s">
        <v>506</v>
      </c>
      <c r="F455" t="s">
        <v>507</v>
      </c>
      <c r="G455" t="s">
        <v>77</v>
      </c>
      <c r="H455" t="s">
        <v>508</v>
      </c>
      <c r="I455" t="s">
        <v>509</v>
      </c>
      <c r="J455" t="s">
        <v>442</v>
      </c>
      <c r="K455" t="s">
        <v>443</v>
      </c>
    </row>
    <row r="456" spans="1:11">
      <c r="A456" t="s">
        <v>500</v>
      </c>
      <c r="B456" s="614">
        <v>38567675.268799998</v>
      </c>
      <c r="C456" t="s">
        <v>465</v>
      </c>
      <c r="D456" t="s">
        <v>505</v>
      </c>
      <c r="E456" t="s">
        <v>506</v>
      </c>
      <c r="F456" t="s">
        <v>507</v>
      </c>
      <c r="G456" t="s">
        <v>77</v>
      </c>
      <c r="H456" t="s">
        <v>508</v>
      </c>
      <c r="I456" t="s">
        <v>509</v>
      </c>
      <c r="J456" t="s">
        <v>442</v>
      </c>
      <c r="K456" t="s">
        <v>443</v>
      </c>
    </row>
    <row r="457" spans="1:11">
      <c r="A457" t="s">
        <v>500</v>
      </c>
      <c r="B457" s="614">
        <v>40762581.1932</v>
      </c>
      <c r="C457" t="s">
        <v>471</v>
      </c>
      <c r="D457" t="s">
        <v>505</v>
      </c>
      <c r="E457" t="s">
        <v>506</v>
      </c>
      <c r="F457" t="s">
        <v>507</v>
      </c>
      <c r="G457" t="s">
        <v>77</v>
      </c>
      <c r="H457" t="s">
        <v>508</v>
      </c>
      <c r="I457" t="s">
        <v>509</v>
      </c>
      <c r="J457" t="s">
        <v>442</v>
      </c>
      <c r="K457" t="s">
        <v>443</v>
      </c>
    </row>
    <row r="458" spans="1:11">
      <c r="A458" t="s">
        <v>500</v>
      </c>
      <c r="B458" s="614">
        <v>37627001.301200002</v>
      </c>
      <c r="C458" t="s">
        <v>466</v>
      </c>
      <c r="D458" t="s">
        <v>505</v>
      </c>
      <c r="E458" t="s">
        <v>506</v>
      </c>
      <c r="F458" t="s">
        <v>507</v>
      </c>
      <c r="G458" t="s">
        <v>77</v>
      </c>
      <c r="H458" t="s">
        <v>508</v>
      </c>
      <c r="I458" t="s">
        <v>509</v>
      </c>
      <c r="J458" t="s">
        <v>442</v>
      </c>
      <c r="K458" t="s">
        <v>443</v>
      </c>
    </row>
    <row r="459" spans="1:11">
      <c r="A459" t="s">
        <v>500</v>
      </c>
      <c r="B459" s="614">
        <v>37627001.301200002</v>
      </c>
      <c r="C459" t="s">
        <v>484</v>
      </c>
      <c r="D459" t="s">
        <v>505</v>
      </c>
      <c r="E459" t="s">
        <v>506</v>
      </c>
      <c r="F459" t="s">
        <v>507</v>
      </c>
      <c r="G459" t="s">
        <v>77</v>
      </c>
      <c r="H459" t="s">
        <v>508</v>
      </c>
      <c r="I459" t="s">
        <v>509</v>
      </c>
      <c r="J459" t="s">
        <v>442</v>
      </c>
      <c r="K459" t="s">
        <v>443</v>
      </c>
    </row>
    <row r="460" spans="1:11">
      <c r="A460" t="s">
        <v>500</v>
      </c>
      <c r="B460" s="614">
        <v>58290487.6985</v>
      </c>
      <c r="C460" t="s">
        <v>455</v>
      </c>
      <c r="D460" t="s">
        <v>505</v>
      </c>
      <c r="E460" t="s">
        <v>506</v>
      </c>
      <c r="F460" t="s">
        <v>507</v>
      </c>
      <c r="G460" t="s">
        <v>77</v>
      </c>
      <c r="H460" t="s">
        <v>508</v>
      </c>
      <c r="I460" t="s">
        <v>509</v>
      </c>
      <c r="J460" t="s">
        <v>442</v>
      </c>
      <c r="K460" t="s">
        <v>443</v>
      </c>
    </row>
    <row r="461" spans="1:11">
      <c r="A461" t="s">
        <v>500</v>
      </c>
      <c r="B461" s="614">
        <v>31355830.867899999</v>
      </c>
      <c r="C461" t="s">
        <v>477</v>
      </c>
      <c r="D461" t="s">
        <v>505</v>
      </c>
      <c r="E461" t="s">
        <v>506</v>
      </c>
      <c r="F461" t="s">
        <v>507</v>
      </c>
      <c r="G461" t="s">
        <v>77</v>
      </c>
      <c r="H461" t="s">
        <v>508</v>
      </c>
      <c r="I461" t="s">
        <v>509</v>
      </c>
      <c r="J461" t="s">
        <v>442</v>
      </c>
      <c r="K461" t="s">
        <v>443</v>
      </c>
    </row>
    <row r="462" spans="1:11">
      <c r="A462" t="s">
        <v>500</v>
      </c>
      <c r="B462" s="614">
        <v>45465951.031199999</v>
      </c>
      <c r="C462" t="s">
        <v>445</v>
      </c>
      <c r="D462" t="s">
        <v>505</v>
      </c>
      <c r="E462" t="s">
        <v>506</v>
      </c>
      <c r="F462" t="s">
        <v>507</v>
      </c>
      <c r="G462" t="s">
        <v>77</v>
      </c>
      <c r="H462" t="s">
        <v>508</v>
      </c>
      <c r="I462" t="s">
        <v>509</v>
      </c>
      <c r="J462" t="s">
        <v>442</v>
      </c>
      <c r="K462" t="s">
        <v>443</v>
      </c>
    </row>
    <row r="463" spans="1:11">
      <c r="A463" t="s">
        <v>500</v>
      </c>
      <c r="B463" s="614">
        <v>45465951.031199999</v>
      </c>
      <c r="C463" t="s">
        <v>462</v>
      </c>
      <c r="D463" t="s">
        <v>505</v>
      </c>
      <c r="E463" t="s">
        <v>506</v>
      </c>
      <c r="F463" t="s">
        <v>507</v>
      </c>
      <c r="G463" t="s">
        <v>77</v>
      </c>
      <c r="H463" t="s">
        <v>508</v>
      </c>
      <c r="I463" t="s">
        <v>509</v>
      </c>
      <c r="J463" t="s">
        <v>442</v>
      </c>
      <c r="K463" t="s">
        <v>443</v>
      </c>
    </row>
    <row r="464" spans="1:11">
      <c r="A464" t="s">
        <v>500</v>
      </c>
      <c r="B464" s="614">
        <v>31355830.867899999</v>
      </c>
      <c r="C464" t="s">
        <v>452</v>
      </c>
      <c r="D464" t="s">
        <v>505</v>
      </c>
      <c r="E464" t="s">
        <v>506</v>
      </c>
      <c r="F464" t="s">
        <v>507</v>
      </c>
      <c r="G464" t="s">
        <v>77</v>
      </c>
      <c r="H464" t="s">
        <v>508</v>
      </c>
      <c r="I464" t="s">
        <v>509</v>
      </c>
      <c r="J464" t="s">
        <v>442</v>
      </c>
      <c r="K464" t="s">
        <v>443</v>
      </c>
    </row>
    <row r="465" spans="1:11">
      <c r="A465" t="s">
        <v>500</v>
      </c>
      <c r="B465" s="614">
        <v>44838835.0528</v>
      </c>
      <c r="C465" t="s">
        <v>448</v>
      </c>
      <c r="D465" t="s">
        <v>505</v>
      </c>
      <c r="E465" t="s">
        <v>506</v>
      </c>
      <c r="F465" t="s">
        <v>507</v>
      </c>
      <c r="G465" t="s">
        <v>77</v>
      </c>
      <c r="H465" t="s">
        <v>508</v>
      </c>
      <c r="I465" t="s">
        <v>509</v>
      </c>
      <c r="J465" t="s">
        <v>442</v>
      </c>
      <c r="K465" t="s">
        <v>443</v>
      </c>
    </row>
    <row r="466" spans="1:11">
      <c r="A466" t="s">
        <v>500</v>
      </c>
      <c r="B466" s="614">
        <v>45465951.031199999</v>
      </c>
      <c r="C466" t="s">
        <v>514</v>
      </c>
      <c r="D466" t="s">
        <v>505</v>
      </c>
      <c r="E466" t="s">
        <v>506</v>
      </c>
      <c r="F466" t="s">
        <v>507</v>
      </c>
      <c r="G466" t="s">
        <v>77</v>
      </c>
      <c r="H466" t="s">
        <v>508</v>
      </c>
      <c r="I466" t="s">
        <v>509</v>
      </c>
      <c r="J466" t="s">
        <v>442</v>
      </c>
      <c r="K466" t="s">
        <v>443</v>
      </c>
    </row>
    <row r="467" spans="1:11">
      <c r="A467" t="s">
        <v>500</v>
      </c>
      <c r="B467" s="614">
        <v>44838835.0528</v>
      </c>
      <c r="C467" t="s">
        <v>528</v>
      </c>
      <c r="D467" t="s">
        <v>505</v>
      </c>
      <c r="E467" t="s">
        <v>506</v>
      </c>
      <c r="F467" t="s">
        <v>507</v>
      </c>
      <c r="G467" t="s">
        <v>77</v>
      </c>
      <c r="H467" t="s">
        <v>508</v>
      </c>
      <c r="I467" t="s">
        <v>509</v>
      </c>
      <c r="J467" t="s">
        <v>442</v>
      </c>
      <c r="K467" t="s">
        <v>443</v>
      </c>
    </row>
    <row r="468" spans="1:11">
      <c r="A468" t="s">
        <v>500</v>
      </c>
      <c r="B468" s="614">
        <v>37627001.301200002</v>
      </c>
      <c r="C468" t="s">
        <v>429</v>
      </c>
      <c r="D468" t="s">
        <v>505</v>
      </c>
      <c r="E468" t="s">
        <v>506</v>
      </c>
      <c r="F468" t="s">
        <v>507</v>
      </c>
      <c r="G468" t="s">
        <v>77</v>
      </c>
      <c r="H468" t="s">
        <v>508</v>
      </c>
      <c r="I468" t="s">
        <v>509</v>
      </c>
      <c r="J468" t="s">
        <v>442</v>
      </c>
      <c r="K468" t="s">
        <v>443</v>
      </c>
    </row>
    <row r="469" spans="1:11">
      <c r="A469" t="s">
        <v>500</v>
      </c>
      <c r="B469" s="614">
        <v>42330371.139200002</v>
      </c>
      <c r="C469" t="s">
        <v>515</v>
      </c>
      <c r="D469" t="s">
        <v>505</v>
      </c>
      <c r="E469" t="s">
        <v>506</v>
      </c>
      <c r="F469" t="s">
        <v>507</v>
      </c>
      <c r="G469" t="s">
        <v>77</v>
      </c>
      <c r="H469" t="s">
        <v>508</v>
      </c>
      <c r="I469" t="s">
        <v>509</v>
      </c>
      <c r="J469" t="s">
        <v>442</v>
      </c>
      <c r="K469" t="s">
        <v>443</v>
      </c>
    </row>
    <row r="470" spans="1:11">
      <c r="A470" t="s">
        <v>500</v>
      </c>
      <c r="B470" s="614">
        <v>40762581.1932</v>
      </c>
      <c r="C470" t="s">
        <v>488</v>
      </c>
      <c r="D470" t="s">
        <v>505</v>
      </c>
      <c r="E470" t="s">
        <v>506</v>
      </c>
      <c r="F470" t="s">
        <v>507</v>
      </c>
      <c r="G470" t="s">
        <v>77</v>
      </c>
      <c r="H470" t="s">
        <v>508</v>
      </c>
      <c r="I470" t="s">
        <v>509</v>
      </c>
      <c r="J470" t="s">
        <v>442</v>
      </c>
      <c r="K470" t="s">
        <v>443</v>
      </c>
    </row>
    <row r="471" spans="1:11">
      <c r="A471" t="s">
        <v>500</v>
      </c>
      <c r="B471" s="614">
        <v>40762581.1932</v>
      </c>
      <c r="C471" t="s">
        <v>479</v>
      </c>
      <c r="D471" t="s">
        <v>505</v>
      </c>
      <c r="E471" t="s">
        <v>506</v>
      </c>
      <c r="F471" t="s">
        <v>507</v>
      </c>
      <c r="G471" t="s">
        <v>77</v>
      </c>
      <c r="H471" t="s">
        <v>508</v>
      </c>
      <c r="I471" t="s">
        <v>509</v>
      </c>
      <c r="J471" t="s">
        <v>442</v>
      </c>
      <c r="K471" t="s">
        <v>443</v>
      </c>
    </row>
    <row r="472" spans="1:11">
      <c r="A472" t="s">
        <v>500</v>
      </c>
      <c r="B472" s="614">
        <v>48601541.572499998</v>
      </c>
      <c r="C472" t="s">
        <v>450</v>
      </c>
      <c r="D472" t="s">
        <v>505</v>
      </c>
      <c r="E472" t="s">
        <v>506</v>
      </c>
      <c r="F472" t="s">
        <v>507</v>
      </c>
      <c r="G472" t="s">
        <v>77</v>
      </c>
      <c r="H472" t="s">
        <v>508</v>
      </c>
      <c r="I472" t="s">
        <v>509</v>
      </c>
      <c r="J472" t="s">
        <v>442</v>
      </c>
      <c r="K472" t="s">
        <v>443</v>
      </c>
    </row>
    <row r="473" spans="1:11">
      <c r="A473" t="s">
        <v>500</v>
      </c>
      <c r="B473" s="614">
        <v>31355830.867899999</v>
      </c>
      <c r="C473" t="s">
        <v>464</v>
      </c>
      <c r="D473" t="s">
        <v>505</v>
      </c>
      <c r="E473" t="s">
        <v>506</v>
      </c>
      <c r="F473" t="s">
        <v>507</v>
      </c>
      <c r="G473" t="s">
        <v>77</v>
      </c>
      <c r="H473" t="s">
        <v>508</v>
      </c>
      <c r="I473" t="s">
        <v>509</v>
      </c>
      <c r="J473" t="s">
        <v>442</v>
      </c>
      <c r="K473" t="s">
        <v>443</v>
      </c>
    </row>
    <row r="474" spans="1:11">
      <c r="A474" t="s">
        <v>500</v>
      </c>
      <c r="B474" s="614">
        <v>47347309.615699999</v>
      </c>
      <c r="C474" t="s">
        <v>516</v>
      </c>
      <c r="D474" t="s">
        <v>505</v>
      </c>
      <c r="E474" t="s">
        <v>506</v>
      </c>
      <c r="F474" t="s">
        <v>507</v>
      </c>
      <c r="G474" t="s">
        <v>77</v>
      </c>
      <c r="H474" t="s">
        <v>508</v>
      </c>
      <c r="I474" t="s">
        <v>509</v>
      </c>
      <c r="J474" t="s">
        <v>442</v>
      </c>
      <c r="K474" t="s">
        <v>443</v>
      </c>
    </row>
    <row r="475" spans="1:11">
      <c r="A475" t="s">
        <v>500</v>
      </c>
      <c r="B475" s="614">
        <v>48601541.572499998</v>
      </c>
      <c r="C475" t="s">
        <v>476</v>
      </c>
      <c r="D475" t="s">
        <v>505</v>
      </c>
      <c r="E475" t="s">
        <v>506</v>
      </c>
      <c r="F475" t="s">
        <v>507</v>
      </c>
      <c r="G475" t="s">
        <v>77</v>
      </c>
      <c r="H475" t="s">
        <v>508</v>
      </c>
      <c r="I475" t="s">
        <v>509</v>
      </c>
      <c r="J475" t="s">
        <v>442</v>
      </c>
      <c r="K475" t="s">
        <v>443</v>
      </c>
    </row>
    <row r="476" spans="1:11">
      <c r="A476" t="s">
        <v>500</v>
      </c>
      <c r="B476" s="614">
        <v>58290487.6985</v>
      </c>
      <c r="C476" t="s">
        <v>517</v>
      </c>
      <c r="D476" t="s">
        <v>505</v>
      </c>
      <c r="E476" t="s">
        <v>506</v>
      </c>
      <c r="F476" t="s">
        <v>507</v>
      </c>
      <c r="G476" t="s">
        <v>77</v>
      </c>
      <c r="H476" t="s">
        <v>508</v>
      </c>
      <c r="I476" t="s">
        <v>509</v>
      </c>
      <c r="J476" t="s">
        <v>442</v>
      </c>
      <c r="K476" t="s">
        <v>443</v>
      </c>
    </row>
    <row r="477" spans="1:11">
      <c r="A477" t="s">
        <v>500</v>
      </c>
      <c r="B477" s="614">
        <v>41076139.182400003</v>
      </c>
      <c r="C477" t="s">
        <v>461</v>
      </c>
      <c r="D477" t="s">
        <v>505</v>
      </c>
      <c r="E477" t="s">
        <v>506</v>
      </c>
      <c r="F477" t="s">
        <v>507</v>
      </c>
      <c r="G477" t="s">
        <v>77</v>
      </c>
      <c r="H477" t="s">
        <v>508</v>
      </c>
      <c r="I477" t="s">
        <v>509</v>
      </c>
      <c r="J477" t="s">
        <v>442</v>
      </c>
      <c r="K477" t="s">
        <v>443</v>
      </c>
    </row>
    <row r="478" spans="1:11">
      <c r="A478" t="s">
        <v>500</v>
      </c>
      <c r="B478" s="614">
        <v>39194791.247199997</v>
      </c>
      <c r="C478" t="s">
        <v>485</v>
      </c>
      <c r="D478" t="s">
        <v>505</v>
      </c>
      <c r="E478" t="s">
        <v>506</v>
      </c>
      <c r="F478" t="s">
        <v>507</v>
      </c>
      <c r="G478" t="s">
        <v>77</v>
      </c>
      <c r="H478" t="s">
        <v>508</v>
      </c>
      <c r="I478" t="s">
        <v>509</v>
      </c>
      <c r="J478" t="s">
        <v>442</v>
      </c>
      <c r="K478" t="s">
        <v>443</v>
      </c>
    </row>
    <row r="479" spans="1:11">
      <c r="A479" t="s">
        <v>500</v>
      </c>
      <c r="B479" s="614">
        <v>39194791.247199997</v>
      </c>
      <c r="C479" t="s">
        <v>454</v>
      </c>
      <c r="D479" t="s">
        <v>505</v>
      </c>
      <c r="E479" t="s">
        <v>506</v>
      </c>
      <c r="F479" t="s">
        <v>507</v>
      </c>
      <c r="G479" t="s">
        <v>77</v>
      </c>
      <c r="H479" t="s">
        <v>508</v>
      </c>
      <c r="I479" t="s">
        <v>509</v>
      </c>
      <c r="J479" t="s">
        <v>442</v>
      </c>
      <c r="K479" t="s">
        <v>443</v>
      </c>
    </row>
    <row r="480" spans="1:11">
      <c r="A480" t="s">
        <v>500</v>
      </c>
      <c r="B480" s="614">
        <v>37627001.301200002</v>
      </c>
      <c r="C480" t="s">
        <v>449</v>
      </c>
      <c r="D480" t="s">
        <v>505</v>
      </c>
      <c r="E480" t="s">
        <v>506</v>
      </c>
      <c r="F480" t="s">
        <v>507</v>
      </c>
      <c r="G480" t="s">
        <v>77</v>
      </c>
      <c r="H480" t="s">
        <v>508</v>
      </c>
      <c r="I480" t="s">
        <v>509</v>
      </c>
      <c r="J480" t="s">
        <v>442</v>
      </c>
      <c r="K480" t="s">
        <v>443</v>
      </c>
    </row>
    <row r="481" spans="1:11">
      <c r="A481" t="s">
        <v>500</v>
      </c>
      <c r="B481" s="614">
        <v>52991353.421300001</v>
      </c>
      <c r="C481" t="s">
        <v>518</v>
      </c>
      <c r="D481" t="s">
        <v>505</v>
      </c>
      <c r="E481" t="s">
        <v>506</v>
      </c>
      <c r="F481" t="s">
        <v>507</v>
      </c>
      <c r="G481" t="s">
        <v>77</v>
      </c>
      <c r="H481" t="s">
        <v>508</v>
      </c>
      <c r="I481" t="s">
        <v>509</v>
      </c>
      <c r="J481" t="s">
        <v>442</v>
      </c>
      <c r="K481" t="s">
        <v>443</v>
      </c>
    </row>
    <row r="482" spans="1:11">
      <c r="A482" t="s">
        <v>500</v>
      </c>
      <c r="B482" s="614">
        <v>31355830.867899999</v>
      </c>
      <c r="C482" t="s">
        <v>453</v>
      </c>
      <c r="D482" t="s">
        <v>505</v>
      </c>
      <c r="E482" t="s">
        <v>506</v>
      </c>
      <c r="F482" t="s">
        <v>507</v>
      </c>
      <c r="G482" t="s">
        <v>77</v>
      </c>
      <c r="H482" t="s">
        <v>508</v>
      </c>
      <c r="I482" t="s">
        <v>509</v>
      </c>
      <c r="J482" t="s">
        <v>442</v>
      </c>
      <c r="K482" t="s">
        <v>443</v>
      </c>
    </row>
    <row r="483" spans="1:11">
      <c r="A483" t="s">
        <v>501</v>
      </c>
      <c r="B483" s="614">
        <v>6864752.5882000001</v>
      </c>
      <c r="C483" t="s">
        <v>504</v>
      </c>
      <c r="D483" t="s">
        <v>505</v>
      </c>
      <c r="E483" t="s">
        <v>506</v>
      </c>
      <c r="F483" t="s">
        <v>507</v>
      </c>
      <c r="G483" t="s">
        <v>77</v>
      </c>
      <c r="H483" t="s">
        <v>508</v>
      </c>
      <c r="I483" t="s">
        <v>509</v>
      </c>
      <c r="J483" t="s">
        <v>442</v>
      </c>
      <c r="K483" t="s">
        <v>443</v>
      </c>
    </row>
    <row r="484" spans="1:11">
      <c r="A484" t="s">
        <v>501</v>
      </c>
      <c r="B484" s="614">
        <v>8924178.6908</v>
      </c>
      <c r="C484" t="s">
        <v>510</v>
      </c>
      <c r="D484" t="s">
        <v>505</v>
      </c>
      <c r="E484" t="s">
        <v>506</v>
      </c>
      <c r="F484" t="s">
        <v>507</v>
      </c>
      <c r="G484" t="s">
        <v>77</v>
      </c>
      <c r="H484" t="s">
        <v>508</v>
      </c>
      <c r="I484" t="s">
        <v>509</v>
      </c>
      <c r="J484" t="s">
        <v>442</v>
      </c>
      <c r="K484" t="s">
        <v>443</v>
      </c>
    </row>
    <row r="485" spans="1:11">
      <c r="A485" t="s">
        <v>501</v>
      </c>
      <c r="B485" s="614">
        <v>6864752.5882000001</v>
      </c>
      <c r="C485" t="s">
        <v>511</v>
      </c>
      <c r="D485" t="s">
        <v>505</v>
      </c>
      <c r="E485" t="s">
        <v>506</v>
      </c>
      <c r="F485" t="s">
        <v>507</v>
      </c>
      <c r="G485" t="s">
        <v>77</v>
      </c>
      <c r="H485" t="s">
        <v>508</v>
      </c>
      <c r="I485" t="s">
        <v>509</v>
      </c>
      <c r="J485" t="s">
        <v>442</v>
      </c>
      <c r="K485" t="s">
        <v>443</v>
      </c>
    </row>
    <row r="486" spans="1:11">
      <c r="A486" t="s">
        <v>501</v>
      </c>
      <c r="B486" s="614">
        <v>6000658.6777999997</v>
      </c>
      <c r="C486" t="s">
        <v>512</v>
      </c>
      <c r="D486" t="s">
        <v>505</v>
      </c>
      <c r="E486" t="s">
        <v>506</v>
      </c>
      <c r="F486" t="s">
        <v>507</v>
      </c>
      <c r="G486" t="s">
        <v>77</v>
      </c>
      <c r="H486" t="s">
        <v>508</v>
      </c>
      <c r="I486" t="s">
        <v>509</v>
      </c>
      <c r="J486" t="s">
        <v>442</v>
      </c>
      <c r="K486" t="s">
        <v>443</v>
      </c>
    </row>
    <row r="487" spans="1:11">
      <c r="A487" t="s">
        <v>501</v>
      </c>
      <c r="B487" s="614">
        <v>5760632.5915000001</v>
      </c>
      <c r="C487" t="s">
        <v>472</v>
      </c>
      <c r="D487" t="s">
        <v>505</v>
      </c>
      <c r="E487" t="s">
        <v>506</v>
      </c>
      <c r="F487" t="s">
        <v>507</v>
      </c>
      <c r="G487" t="s">
        <v>77</v>
      </c>
      <c r="H487" t="s">
        <v>508</v>
      </c>
      <c r="I487" t="s">
        <v>509</v>
      </c>
      <c r="J487" t="s">
        <v>442</v>
      </c>
      <c r="K487" t="s">
        <v>443</v>
      </c>
    </row>
    <row r="488" spans="1:11">
      <c r="A488" t="s">
        <v>501</v>
      </c>
      <c r="B488" s="614">
        <v>6720736.9364999998</v>
      </c>
      <c r="C488" t="s">
        <v>475</v>
      </c>
      <c r="D488" t="s">
        <v>505</v>
      </c>
      <c r="E488" t="s">
        <v>506</v>
      </c>
      <c r="F488" t="s">
        <v>507</v>
      </c>
      <c r="G488" t="s">
        <v>77</v>
      </c>
      <c r="H488" t="s">
        <v>508</v>
      </c>
      <c r="I488" t="s">
        <v>509</v>
      </c>
      <c r="J488" t="s">
        <v>442</v>
      </c>
      <c r="K488" t="s">
        <v>443</v>
      </c>
    </row>
    <row r="489" spans="1:11">
      <c r="A489" t="s">
        <v>501</v>
      </c>
      <c r="B489" s="614">
        <v>6000658.6777999997</v>
      </c>
      <c r="C489" t="s">
        <v>481</v>
      </c>
      <c r="D489" t="s">
        <v>505</v>
      </c>
      <c r="E489" t="s">
        <v>506</v>
      </c>
      <c r="F489" t="s">
        <v>507</v>
      </c>
      <c r="G489" t="s">
        <v>77</v>
      </c>
      <c r="H489" t="s">
        <v>508</v>
      </c>
      <c r="I489" t="s">
        <v>509</v>
      </c>
      <c r="J489" t="s">
        <v>442</v>
      </c>
      <c r="K489" t="s">
        <v>443</v>
      </c>
    </row>
    <row r="490" spans="1:11">
      <c r="A490" t="s">
        <v>501</v>
      </c>
      <c r="B490" s="614">
        <v>6720736.9364999998</v>
      </c>
      <c r="C490" t="s">
        <v>513</v>
      </c>
      <c r="D490" t="s">
        <v>505</v>
      </c>
      <c r="E490" t="s">
        <v>506</v>
      </c>
      <c r="F490" t="s">
        <v>507</v>
      </c>
      <c r="G490" t="s">
        <v>77</v>
      </c>
      <c r="H490" t="s">
        <v>508</v>
      </c>
      <c r="I490" t="s">
        <v>509</v>
      </c>
      <c r="J490" t="s">
        <v>442</v>
      </c>
      <c r="K490" t="s">
        <v>443</v>
      </c>
    </row>
    <row r="491" spans="1:11">
      <c r="A491" t="s">
        <v>501</v>
      </c>
      <c r="B491" s="614">
        <v>6000658.6777999997</v>
      </c>
      <c r="C491" t="s">
        <v>480</v>
      </c>
      <c r="D491" t="s">
        <v>505</v>
      </c>
      <c r="E491" t="s">
        <v>506</v>
      </c>
      <c r="F491" t="s">
        <v>507</v>
      </c>
      <c r="G491" t="s">
        <v>77</v>
      </c>
      <c r="H491" t="s">
        <v>508</v>
      </c>
      <c r="I491" t="s">
        <v>509</v>
      </c>
      <c r="J491" t="s">
        <v>442</v>
      </c>
      <c r="K491" t="s">
        <v>443</v>
      </c>
    </row>
    <row r="492" spans="1:11">
      <c r="A492" t="s">
        <v>501</v>
      </c>
      <c r="B492" s="614">
        <v>6240684.7640000004</v>
      </c>
      <c r="C492" t="s">
        <v>50</v>
      </c>
      <c r="D492" t="s">
        <v>505</v>
      </c>
      <c r="E492" t="s">
        <v>506</v>
      </c>
      <c r="F492" t="s">
        <v>507</v>
      </c>
      <c r="G492" t="s">
        <v>77</v>
      </c>
      <c r="H492" t="s">
        <v>508</v>
      </c>
      <c r="I492" t="s">
        <v>509</v>
      </c>
      <c r="J492" t="s">
        <v>442</v>
      </c>
      <c r="K492" t="s">
        <v>443</v>
      </c>
    </row>
    <row r="493" spans="1:11">
      <c r="A493" t="s">
        <v>501</v>
      </c>
      <c r="B493" s="614">
        <v>5904648.2433000002</v>
      </c>
      <c r="C493" t="s">
        <v>465</v>
      </c>
      <c r="D493" t="s">
        <v>505</v>
      </c>
      <c r="E493" t="s">
        <v>506</v>
      </c>
      <c r="F493" t="s">
        <v>507</v>
      </c>
      <c r="G493" t="s">
        <v>77</v>
      </c>
      <c r="H493" t="s">
        <v>508</v>
      </c>
      <c r="I493" t="s">
        <v>509</v>
      </c>
      <c r="J493" t="s">
        <v>442</v>
      </c>
      <c r="K493" t="s">
        <v>443</v>
      </c>
    </row>
    <row r="494" spans="1:11">
      <c r="A494" t="s">
        <v>501</v>
      </c>
      <c r="B494" s="614">
        <v>6240684.7640000004</v>
      </c>
      <c r="C494" t="s">
        <v>471</v>
      </c>
      <c r="D494" t="s">
        <v>505</v>
      </c>
      <c r="E494" t="s">
        <v>506</v>
      </c>
      <c r="F494" t="s">
        <v>507</v>
      </c>
      <c r="G494" t="s">
        <v>77</v>
      </c>
      <c r="H494" t="s">
        <v>508</v>
      </c>
      <c r="I494" t="s">
        <v>509</v>
      </c>
      <c r="J494" t="s">
        <v>442</v>
      </c>
      <c r="K494" t="s">
        <v>443</v>
      </c>
    </row>
    <row r="495" spans="1:11">
      <c r="A495" t="s">
        <v>501</v>
      </c>
      <c r="B495" s="614">
        <v>5760632.5915000001</v>
      </c>
      <c r="C495" t="s">
        <v>466</v>
      </c>
      <c r="D495" t="s">
        <v>505</v>
      </c>
      <c r="E495" t="s">
        <v>506</v>
      </c>
      <c r="F495" t="s">
        <v>507</v>
      </c>
      <c r="G495" t="s">
        <v>77</v>
      </c>
      <c r="H495" t="s">
        <v>508</v>
      </c>
      <c r="I495" t="s">
        <v>509</v>
      </c>
      <c r="J495" t="s">
        <v>442</v>
      </c>
      <c r="K495" t="s">
        <v>443</v>
      </c>
    </row>
    <row r="496" spans="1:11">
      <c r="A496" t="s">
        <v>501</v>
      </c>
      <c r="B496" s="614">
        <v>5760632.5915000001</v>
      </c>
      <c r="C496" t="s">
        <v>484</v>
      </c>
      <c r="D496" t="s">
        <v>505</v>
      </c>
      <c r="E496" t="s">
        <v>506</v>
      </c>
      <c r="F496" t="s">
        <v>507</v>
      </c>
      <c r="G496" t="s">
        <v>77</v>
      </c>
      <c r="H496" t="s">
        <v>508</v>
      </c>
      <c r="I496" t="s">
        <v>509</v>
      </c>
      <c r="J496" t="s">
        <v>442</v>
      </c>
      <c r="K496" t="s">
        <v>443</v>
      </c>
    </row>
    <row r="497" spans="1:11">
      <c r="A497" t="s">
        <v>501</v>
      </c>
      <c r="B497" s="614">
        <v>8924178.6908</v>
      </c>
      <c r="C497" t="s">
        <v>455</v>
      </c>
      <c r="D497" t="s">
        <v>505</v>
      </c>
      <c r="E497" t="s">
        <v>506</v>
      </c>
      <c r="F497" t="s">
        <v>507</v>
      </c>
      <c r="G497" t="s">
        <v>77</v>
      </c>
      <c r="H497" t="s">
        <v>508</v>
      </c>
      <c r="I497" t="s">
        <v>509</v>
      </c>
      <c r="J497" t="s">
        <v>442</v>
      </c>
      <c r="K497" t="s">
        <v>443</v>
      </c>
    </row>
    <row r="498" spans="1:11">
      <c r="A498" t="s">
        <v>501</v>
      </c>
      <c r="B498" s="614">
        <v>4800526.6161000002</v>
      </c>
      <c r="C498" t="s">
        <v>477</v>
      </c>
      <c r="D498" t="s">
        <v>505</v>
      </c>
      <c r="E498" t="s">
        <v>506</v>
      </c>
      <c r="F498" t="s">
        <v>507</v>
      </c>
      <c r="G498" t="s">
        <v>77</v>
      </c>
      <c r="H498" t="s">
        <v>508</v>
      </c>
      <c r="I498" t="s">
        <v>509</v>
      </c>
      <c r="J498" t="s">
        <v>442</v>
      </c>
      <c r="K498" t="s">
        <v>443</v>
      </c>
    </row>
    <row r="499" spans="1:11">
      <c r="A499" t="s">
        <v>501</v>
      </c>
      <c r="B499" s="614">
        <v>6960763.0226999996</v>
      </c>
      <c r="C499" t="s">
        <v>445</v>
      </c>
      <c r="D499" t="s">
        <v>505</v>
      </c>
      <c r="E499" t="s">
        <v>506</v>
      </c>
      <c r="F499" t="s">
        <v>507</v>
      </c>
      <c r="G499" t="s">
        <v>77</v>
      </c>
      <c r="H499" t="s">
        <v>508</v>
      </c>
      <c r="I499" t="s">
        <v>509</v>
      </c>
      <c r="J499" t="s">
        <v>442</v>
      </c>
      <c r="K499" t="s">
        <v>443</v>
      </c>
    </row>
    <row r="500" spans="1:11">
      <c r="A500" t="s">
        <v>501</v>
      </c>
      <c r="B500" s="614">
        <v>6960763.0226999996</v>
      </c>
      <c r="C500" t="s">
        <v>462</v>
      </c>
      <c r="D500" t="s">
        <v>505</v>
      </c>
      <c r="E500" t="s">
        <v>506</v>
      </c>
      <c r="F500" t="s">
        <v>507</v>
      </c>
      <c r="G500" t="s">
        <v>77</v>
      </c>
      <c r="H500" t="s">
        <v>508</v>
      </c>
      <c r="I500" t="s">
        <v>509</v>
      </c>
      <c r="J500" t="s">
        <v>442</v>
      </c>
      <c r="K500" t="s">
        <v>443</v>
      </c>
    </row>
    <row r="501" spans="1:11">
      <c r="A501" t="s">
        <v>501</v>
      </c>
      <c r="B501" s="614">
        <v>4800526.6161000002</v>
      </c>
      <c r="C501" t="s">
        <v>452</v>
      </c>
      <c r="D501" t="s">
        <v>505</v>
      </c>
      <c r="E501" t="s">
        <v>506</v>
      </c>
      <c r="F501" t="s">
        <v>507</v>
      </c>
      <c r="G501" t="s">
        <v>77</v>
      </c>
      <c r="H501" t="s">
        <v>508</v>
      </c>
      <c r="I501" t="s">
        <v>509</v>
      </c>
      <c r="J501" t="s">
        <v>442</v>
      </c>
      <c r="K501" t="s">
        <v>443</v>
      </c>
    </row>
    <row r="502" spans="1:11">
      <c r="A502" t="s">
        <v>501</v>
      </c>
      <c r="B502" s="614">
        <v>6864752.5882000001</v>
      </c>
      <c r="C502" t="s">
        <v>448</v>
      </c>
      <c r="D502" t="s">
        <v>505</v>
      </c>
      <c r="E502" t="s">
        <v>506</v>
      </c>
      <c r="F502" t="s">
        <v>507</v>
      </c>
      <c r="G502" t="s">
        <v>77</v>
      </c>
      <c r="H502" t="s">
        <v>508</v>
      </c>
      <c r="I502" t="s">
        <v>509</v>
      </c>
      <c r="J502" t="s">
        <v>442</v>
      </c>
      <c r="K502" t="s">
        <v>443</v>
      </c>
    </row>
    <row r="503" spans="1:11">
      <c r="A503" t="s">
        <v>501</v>
      </c>
      <c r="B503" s="614">
        <v>6960763.0226999996</v>
      </c>
      <c r="C503" t="s">
        <v>514</v>
      </c>
      <c r="D503" t="s">
        <v>505</v>
      </c>
      <c r="E503" t="s">
        <v>506</v>
      </c>
      <c r="F503" t="s">
        <v>507</v>
      </c>
      <c r="G503" t="s">
        <v>77</v>
      </c>
      <c r="H503" t="s">
        <v>508</v>
      </c>
      <c r="I503" t="s">
        <v>509</v>
      </c>
      <c r="J503" t="s">
        <v>442</v>
      </c>
      <c r="K503" t="s">
        <v>443</v>
      </c>
    </row>
    <row r="504" spans="1:11">
      <c r="A504" t="s">
        <v>501</v>
      </c>
      <c r="B504" s="614">
        <v>6864752.5882000001</v>
      </c>
      <c r="C504" t="s">
        <v>528</v>
      </c>
      <c r="D504" t="s">
        <v>505</v>
      </c>
      <c r="E504" t="s">
        <v>506</v>
      </c>
      <c r="F504" t="s">
        <v>507</v>
      </c>
      <c r="G504" t="s">
        <v>77</v>
      </c>
      <c r="H504" t="s">
        <v>508</v>
      </c>
      <c r="I504" t="s">
        <v>509</v>
      </c>
      <c r="J504" t="s">
        <v>442</v>
      </c>
      <c r="K504" t="s">
        <v>443</v>
      </c>
    </row>
    <row r="505" spans="1:11">
      <c r="A505" t="s">
        <v>501</v>
      </c>
      <c r="B505" s="614">
        <v>5760632.5915000001</v>
      </c>
      <c r="C505" t="s">
        <v>429</v>
      </c>
      <c r="D505" t="s">
        <v>505</v>
      </c>
      <c r="E505" t="s">
        <v>506</v>
      </c>
      <c r="F505" t="s">
        <v>507</v>
      </c>
      <c r="G505" t="s">
        <v>77</v>
      </c>
      <c r="H505" t="s">
        <v>508</v>
      </c>
      <c r="I505" t="s">
        <v>509</v>
      </c>
      <c r="J505" t="s">
        <v>442</v>
      </c>
      <c r="K505" t="s">
        <v>443</v>
      </c>
    </row>
    <row r="506" spans="1:11">
      <c r="A506" t="s">
        <v>501</v>
      </c>
      <c r="B506" s="614">
        <v>6480710.8502000002</v>
      </c>
      <c r="C506" t="s">
        <v>515</v>
      </c>
      <c r="D506" t="s">
        <v>505</v>
      </c>
      <c r="E506" t="s">
        <v>506</v>
      </c>
      <c r="F506" t="s">
        <v>507</v>
      </c>
      <c r="G506" t="s">
        <v>77</v>
      </c>
      <c r="H506" t="s">
        <v>508</v>
      </c>
      <c r="I506" t="s">
        <v>509</v>
      </c>
      <c r="J506" t="s">
        <v>442</v>
      </c>
      <c r="K506" t="s">
        <v>443</v>
      </c>
    </row>
    <row r="507" spans="1:11">
      <c r="A507" t="s">
        <v>501</v>
      </c>
      <c r="B507" s="614">
        <v>6240684.7640000004</v>
      </c>
      <c r="C507" t="s">
        <v>488</v>
      </c>
      <c r="D507" t="s">
        <v>505</v>
      </c>
      <c r="E507" t="s">
        <v>506</v>
      </c>
      <c r="F507" t="s">
        <v>507</v>
      </c>
      <c r="G507" t="s">
        <v>77</v>
      </c>
      <c r="H507" t="s">
        <v>508</v>
      </c>
      <c r="I507" t="s">
        <v>509</v>
      </c>
      <c r="J507" t="s">
        <v>442</v>
      </c>
      <c r="K507" t="s">
        <v>443</v>
      </c>
    </row>
    <row r="508" spans="1:11">
      <c r="A508" t="s">
        <v>501</v>
      </c>
      <c r="B508" s="614">
        <v>6240684.7640000004</v>
      </c>
      <c r="C508" t="s">
        <v>479</v>
      </c>
      <c r="D508" t="s">
        <v>505</v>
      </c>
      <c r="E508" t="s">
        <v>506</v>
      </c>
      <c r="F508" t="s">
        <v>507</v>
      </c>
      <c r="G508" t="s">
        <v>77</v>
      </c>
      <c r="H508" t="s">
        <v>508</v>
      </c>
      <c r="I508" t="s">
        <v>509</v>
      </c>
      <c r="J508" t="s">
        <v>442</v>
      </c>
      <c r="K508" t="s">
        <v>443</v>
      </c>
    </row>
    <row r="509" spans="1:11">
      <c r="A509" t="s">
        <v>501</v>
      </c>
      <c r="B509" s="614">
        <v>7440816.8256000001</v>
      </c>
      <c r="C509" t="s">
        <v>450</v>
      </c>
      <c r="D509" t="s">
        <v>505</v>
      </c>
      <c r="E509" t="s">
        <v>506</v>
      </c>
      <c r="F509" t="s">
        <v>507</v>
      </c>
      <c r="G509" t="s">
        <v>77</v>
      </c>
      <c r="H509" t="s">
        <v>508</v>
      </c>
      <c r="I509" t="s">
        <v>509</v>
      </c>
      <c r="J509" t="s">
        <v>442</v>
      </c>
      <c r="K509" t="s">
        <v>443</v>
      </c>
    </row>
    <row r="510" spans="1:11">
      <c r="A510" t="s">
        <v>501</v>
      </c>
      <c r="B510" s="614">
        <v>4800526.6161000002</v>
      </c>
      <c r="C510" t="s">
        <v>464</v>
      </c>
      <c r="D510" t="s">
        <v>505</v>
      </c>
      <c r="E510" t="s">
        <v>506</v>
      </c>
      <c r="F510" t="s">
        <v>507</v>
      </c>
      <c r="G510" t="s">
        <v>77</v>
      </c>
      <c r="H510" t="s">
        <v>508</v>
      </c>
      <c r="I510" t="s">
        <v>509</v>
      </c>
      <c r="J510" t="s">
        <v>442</v>
      </c>
      <c r="K510" t="s">
        <v>443</v>
      </c>
    </row>
    <row r="511" spans="1:11">
      <c r="A511" t="s">
        <v>501</v>
      </c>
      <c r="B511" s="614">
        <v>7248795.9566000002</v>
      </c>
      <c r="C511" t="s">
        <v>516</v>
      </c>
      <c r="D511" t="s">
        <v>505</v>
      </c>
      <c r="E511" t="s">
        <v>506</v>
      </c>
      <c r="F511" t="s">
        <v>507</v>
      </c>
      <c r="G511" t="s">
        <v>77</v>
      </c>
      <c r="H511" t="s">
        <v>508</v>
      </c>
      <c r="I511" t="s">
        <v>509</v>
      </c>
      <c r="J511" t="s">
        <v>442</v>
      </c>
      <c r="K511" t="s">
        <v>443</v>
      </c>
    </row>
    <row r="512" spans="1:11">
      <c r="A512" t="s">
        <v>501</v>
      </c>
      <c r="B512" s="614">
        <v>7440816.8256000001</v>
      </c>
      <c r="C512" t="s">
        <v>476</v>
      </c>
      <c r="D512" t="s">
        <v>505</v>
      </c>
      <c r="E512" t="s">
        <v>506</v>
      </c>
      <c r="F512" t="s">
        <v>507</v>
      </c>
      <c r="G512" t="s">
        <v>77</v>
      </c>
      <c r="H512" t="s">
        <v>508</v>
      </c>
      <c r="I512" t="s">
        <v>509</v>
      </c>
      <c r="J512" t="s">
        <v>442</v>
      </c>
      <c r="K512" t="s">
        <v>443</v>
      </c>
    </row>
    <row r="513" spans="1:11">
      <c r="A513" t="s">
        <v>501</v>
      </c>
      <c r="B513" s="614">
        <v>8924178.6908</v>
      </c>
      <c r="C513" t="s">
        <v>517</v>
      </c>
      <c r="D513" t="s">
        <v>505</v>
      </c>
      <c r="E513" t="s">
        <v>506</v>
      </c>
      <c r="F513" t="s">
        <v>507</v>
      </c>
      <c r="G513" t="s">
        <v>77</v>
      </c>
      <c r="H513" t="s">
        <v>508</v>
      </c>
      <c r="I513" t="s">
        <v>509</v>
      </c>
      <c r="J513" t="s">
        <v>442</v>
      </c>
      <c r="K513" t="s">
        <v>443</v>
      </c>
    </row>
    <row r="514" spans="1:11">
      <c r="A514" t="s">
        <v>501</v>
      </c>
      <c r="B514" s="614">
        <v>6288689.9813000001</v>
      </c>
      <c r="C514" t="s">
        <v>461</v>
      </c>
      <c r="D514" t="s">
        <v>505</v>
      </c>
      <c r="E514" t="s">
        <v>506</v>
      </c>
      <c r="F514" t="s">
        <v>507</v>
      </c>
      <c r="G514" t="s">
        <v>77</v>
      </c>
      <c r="H514" t="s">
        <v>508</v>
      </c>
      <c r="I514" t="s">
        <v>509</v>
      </c>
      <c r="J514" t="s">
        <v>442</v>
      </c>
      <c r="K514" t="s">
        <v>443</v>
      </c>
    </row>
    <row r="515" spans="1:11">
      <c r="A515" t="s">
        <v>501</v>
      </c>
      <c r="B515" s="614">
        <v>6000658.6777999997</v>
      </c>
      <c r="C515" t="s">
        <v>485</v>
      </c>
      <c r="D515" t="s">
        <v>505</v>
      </c>
      <c r="E515" t="s">
        <v>506</v>
      </c>
      <c r="F515" t="s">
        <v>507</v>
      </c>
      <c r="G515" t="s">
        <v>77</v>
      </c>
      <c r="H515" t="s">
        <v>508</v>
      </c>
      <c r="I515" t="s">
        <v>509</v>
      </c>
      <c r="J515" t="s">
        <v>442</v>
      </c>
      <c r="K515" t="s">
        <v>443</v>
      </c>
    </row>
    <row r="516" spans="1:11">
      <c r="A516" t="s">
        <v>501</v>
      </c>
      <c r="B516" s="614">
        <v>6000658.6777999997</v>
      </c>
      <c r="C516" t="s">
        <v>454</v>
      </c>
      <c r="D516" t="s">
        <v>505</v>
      </c>
      <c r="E516" t="s">
        <v>506</v>
      </c>
      <c r="F516" t="s">
        <v>507</v>
      </c>
      <c r="G516" t="s">
        <v>77</v>
      </c>
      <c r="H516" t="s">
        <v>508</v>
      </c>
      <c r="I516" t="s">
        <v>509</v>
      </c>
      <c r="J516" t="s">
        <v>442</v>
      </c>
      <c r="K516" t="s">
        <v>443</v>
      </c>
    </row>
    <row r="517" spans="1:11">
      <c r="A517" t="s">
        <v>501</v>
      </c>
      <c r="B517" s="614">
        <v>5760632.5915000001</v>
      </c>
      <c r="C517" t="s">
        <v>449</v>
      </c>
      <c r="D517" t="s">
        <v>505</v>
      </c>
      <c r="E517" t="s">
        <v>506</v>
      </c>
      <c r="F517" t="s">
        <v>507</v>
      </c>
      <c r="G517" t="s">
        <v>77</v>
      </c>
      <c r="H517" t="s">
        <v>508</v>
      </c>
      <c r="I517" t="s">
        <v>509</v>
      </c>
      <c r="J517" t="s">
        <v>442</v>
      </c>
      <c r="K517" t="s">
        <v>443</v>
      </c>
    </row>
    <row r="518" spans="1:11">
      <c r="A518" t="s">
        <v>501</v>
      </c>
      <c r="B518" s="614">
        <v>8112889.8671000004</v>
      </c>
      <c r="C518" t="s">
        <v>518</v>
      </c>
      <c r="D518" t="s">
        <v>505</v>
      </c>
      <c r="E518" t="s">
        <v>506</v>
      </c>
      <c r="F518" t="s">
        <v>507</v>
      </c>
      <c r="G518" t="s">
        <v>77</v>
      </c>
      <c r="H518" t="s">
        <v>508</v>
      </c>
      <c r="I518" t="s">
        <v>509</v>
      </c>
      <c r="J518" t="s">
        <v>442</v>
      </c>
      <c r="K518" t="s">
        <v>443</v>
      </c>
    </row>
    <row r="519" spans="1:11">
      <c r="A519" t="s">
        <v>501</v>
      </c>
      <c r="B519" s="614">
        <v>4800526.6161000002</v>
      </c>
      <c r="C519" t="s">
        <v>453</v>
      </c>
      <c r="D519" t="s">
        <v>505</v>
      </c>
      <c r="E519" t="s">
        <v>506</v>
      </c>
      <c r="F519" t="s">
        <v>507</v>
      </c>
      <c r="G519" t="s">
        <v>77</v>
      </c>
      <c r="H519" t="s">
        <v>508</v>
      </c>
      <c r="I519" t="s">
        <v>509</v>
      </c>
      <c r="J519" t="s">
        <v>442</v>
      </c>
      <c r="K519" t="s">
        <v>443</v>
      </c>
    </row>
    <row r="520" spans="1:11">
      <c r="A520" t="s">
        <v>502</v>
      </c>
      <c r="B520" s="614">
        <v>376839392</v>
      </c>
      <c r="C520" t="s">
        <v>504</v>
      </c>
      <c r="D520" t="s">
        <v>505</v>
      </c>
      <c r="E520" t="s">
        <v>506</v>
      </c>
      <c r="F520" t="s">
        <v>507</v>
      </c>
      <c r="G520" t="s">
        <v>77</v>
      </c>
      <c r="H520" t="s">
        <v>508</v>
      </c>
      <c r="I520" t="s">
        <v>509</v>
      </c>
      <c r="J520" t="s">
        <v>442</v>
      </c>
      <c r="K520" t="s">
        <v>443</v>
      </c>
    </row>
    <row r="521" spans="1:11">
      <c r="A521" t="s">
        <v>502</v>
      </c>
      <c r="B521" s="614">
        <v>489891227.5</v>
      </c>
      <c r="C521" t="s">
        <v>510</v>
      </c>
      <c r="D521" t="s">
        <v>505</v>
      </c>
      <c r="E521" t="s">
        <v>506</v>
      </c>
      <c r="F521" t="s">
        <v>507</v>
      </c>
      <c r="G521" t="s">
        <v>77</v>
      </c>
      <c r="H521" t="s">
        <v>508</v>
      </c>
      <c r="I521" t="s">
        <v>509</v>
      </c>
      <c r="J521" t="s">
        <v>442</v>
      </c>
      <c r="K521" t="s">
        <v>443</v>
      </c>
    </row>
    <row r="522" spans="1:11">
      <c r="A522" t="s">
        <v>502</v>
      </c>
      <c r="B522" s="614">
        <v>376839392</v>
      </c>
      <c r="C522" t="s">
        <v>511</v>
      </c>
      <c r="D522" t="s">
        <v>505</v>
      </c>
      <c r="E522" t="s">
        <v>506</v>
      </c>
      <c r="F522" t="s">
        <v>507</v>
      </c>
      <c r="G522" t="s">
        <v>77</v>
      </c>
      <c r="H522" t="s">
        <v>508</v>
      </c>
      <c r="I522" t="s">
        <v>509</v>
      </c>
      <c r="J522" t="s">
        <v>442</v>
      </c>
      <c r="K522" t="s">
        <v>443</v>
      </c>
    </row>
    <row r="523" spans="1:11">
      <c r="A523" t="s">
        <v>502</v>
      </c>
      <c r="B523" s="614">
        <v>329405108</v>
      </c>
      <c r="C523" t="s">
        <v>512</v>
      </c>
      <c r="D523" t="s">
        <v>505</v>
      </c>
      <c r="E523" t="s">
        <v>506</v>
      </c>
      <c r="F523" t="s">
        <v>507</v>
      </c>
      <c r="G523" t="s">
        <v>77</v>
      </c>
      <c r="H523" t="s">
        <v>508</v>
      </c>
      <c r="I523" t="s">
        <v>509</v>
      </c>
      <c r="J523" t="s">
        <v>442</v>
      </c>
      <c r="K523" t="s">
        <v>443</v>
      </c>
    </row>
    <row r="524" spans="1:11">
      <c r="A524" t="s">
        <v>502</v>
      </c>
      <c r="B524" s="614">
        <v>316228918</v>
      </c>
      <c r="C524" t="s">
        <v>472</v>
      </c>
      <c r="D524" t="s">
        <v>505</v>
      </c>
      <c r="E524" t="s">
        <v>506</v>
      </c>
      <c r="F524" t="s">
        <v>507</v>
      </c>
      <c r="G524" t="s">
        <v>77</v>
      </c>
      <c r="H524" t="s">
        <v>508</v>
      </c>
      <c r="I524" t="s">
        <v>509</v>
      </c>
      <c r="J524" t="s">
        <v>442</v>
      </c>
      <c r="K524" t="s">
        <v>443</v>
      </c>
    </row>
    <row r="525" spans="1:11">
      <c r="A525" t="s">
        <v>502</v>
      </c>
      <c r="B525" s="614">
        <v>368933678</v>
      </c>
      <c r="C525" t="s">
        <v>475</v>
      </c>
      <c r="D525" t="s">
        <v>505</v>
      </c>
      <c r="E525" t="s">
        <v>506</v>
      </c>
      <c r="F525" t="s">
        <v>507</v>
      </c>
      <c r="G525" t="s">
        <v>77</v>
      </c>
      <c r="H525" t="s">
        <v>508</v>
      </c>
      <c r="I525" t="s">
        <v>509</v>
      </c>
      <c r="J525" t="s">
        <v>442</v>
      </c>
      <c r="K525" t="s">
        <v>443</v>
      </c>
    </row>
    <row r="526" spans="1:11">
      <c r="A526" t="s">
        <v>502</v>
      </c>
      <c r="B526" s="614">
        <v>329405108</v>
      </c>
      <c r="C526" t="s">
        <v>481</v>
      </c>
      <c r="D526" t="s">
        <v>505</v>
      </c>
      <c r="E526" t="s">
        <v>506</v>
      </c>
      <c r="F526" t="s">
        <v>507</v>
      </c>
      <c r="G526" t="s">
        <v>77</v>
      </c>
      <c r="H526" t="s">
        <v>508</v>
      </c>
      <c r="I526" t="s">
        <v>509</v>
      </c>
      <c r="J526" t="s">
        <v>442</v>
      </c>
      <c r="K526" t="s">
        <v>443</v>
      </c>
    </row>
    <row r="527" spans="1:11">
      <c r="A527" t="s">
        <v>502</v>
      </c>
      <c r="B527" s="614">
        <v>368933678</v>
      </c>
      <c r="C527" t="s">
        <v>513</v>
      </c>
      <c r="D527" t="s">
        <v>505</v>
      </c>
      <c r="E527" t="s">
        <v>506</v>
      </c>
      <c r="F527" t="s">
        <v>507</v>
      </c>
      <c r="G527" t="s">
        <v>77</v>
      </c>
      <c r="H527" t="s">
        <v>508</v>
      </c>
      <c r="I527" t="s">
        <v>509</v>
      </c>
      <c r="J527" t="s">
        <v>442</v>
      </c>
      <c r="K527" t="s">
        <v>443</v>
      </c>
    </row>
    <row r="528" spans="1:11">
      <c r="A528" t="s">
        <v>502</v>
      </c>
      <c r="B528" s="614">
        <v>329405108</v>
      </c>
      <c r="C528" t="s">
        <v>480</v>
      </c>
      <c r="D528" t="s">
        <v>505</v>
      </c>
      <c r="E528" t="s">
        <v>506</v>
      </c>
      <c r="F528" t="s">
        <v>507</v>
      </c>
      <c r="G528" t="s">
        <v>77</v>
      </c>
      <c r="H528" t="s">
        <v>508</v>
      </c>
      <c r="I528" t="s">
        <v>509</v>
      </c>
      <c r="J528" t="s">
        <v>442</v>
      </c>
      <c r="K528" t="s">
        <v>443</v>
      </c>
    </row>
    <row r="529" spans="1:11">
      <c r="A529" t="s">
        <v>502</v>
      </c>
      <c r="B529" s="614">
        <v>342581298</v>
      </c>
      <c r="C529" t="s">
        <v>50</v>
      </c>
      <c r="D529" t="s">
        <v>505</v>
      </c>
      <c r="E529" t="s">
        <v>506</v>
      </c>
      <c r="F529" t="s">
        <v>507</v>
      </c>
      <c r="G529" t="s">
        <v>77</v>
      </c>
      <c r="H529" t="s">
        <v>508</v>
      </c>
      <c r="I529" t="s">
        <v>509</v>
      </c>
      <c r="J529" t="s">
        <v>442</v>
      </c>
      <c r="K529" t="s">
        <v>443</v>
      </c>
    </row>
    <row r="530" spans="1:11">
      <c r="A530" t="s">
        <v>502</v>
      </c>
      <c r="B530" s="614">
        <v>324134632</v>
      </c>
      <c r="C530" t="s">
        <v>465</v>
      </c>
      <c r="D530" t="s">
        <v>505</v>
      </c>
      <c r="E530" t="s">
        <v>506</v>
      </c>
      <c r="F530" t="s">
        <v>507</v>
      </c>
      <c r="G530" t="s">
        <v>77</v>
      </c>
      <c r="H530" t="s">
        <v>508</v>
      </c>
      <c r="I530" t="s">
        <v>509</v>
      </c>
      <c r="J530" t="s">
        <v>442</v>
      </c>
      <c r="K530" t="s">
        <v>443</v>
      </c>
    </row>
    <row r="531" spans="1:11">
      <c r="A531" t="s">
        <v>502</v>
      </c>
      <c r="B531" s="614">
        <v>342581298</v>
      </c>
      <c r="C531" t="s">
        <v>471</v>
      </c>
      <c r="D531" t="s">
        <v>505</v>
      </c>
      <c r="E531" t="s">
        <v>506</v>
      </c>
      <c r="F531" t="s">
        <v>507</v>
      </c>
      <c r="G531" t="s">
        <v>77</v>
      </c>
      <c r="H531" t="s">
        <v>508</v>
      </c>
      <c r="I531" t="s">
        <v>509</v>
      </c>
      <c r="J531" t="s">
        <v>442</v>
      </c>
      <c r="K531" t="s">
        <v>443</v>
      </c>
    </row>
    <row r="532" spans="1:11">
      <c r="A532" t="s">
        <v>502</v>
      </c>
      <c r="B532" s="614">
        <v>316228918</v>
      </c>
      <c r="C532" t="s">
        <v>466</v>
      </c>
      <c r="D532" t="s">
        <v>505</v>
      </c>
      <c r="E532" t="s">
        <v>506</v>
      </c>
      <c r="F532" t="s">
        <v>507</v>
      </c>
      <c r="G532" t="s">
        <v>77</v>
      </c>
      <c r="H532" t="s">
        <v>508</v>
      </c>
      <c r="I532" t="s">
        <v>509</v>
      </c>
      <c r="J532" t="s">
        <v>442</v>
      </c>
      <c r="K532" t="s">
        <v>443</v>
      </c>
    </row>
    <row r="533" spans="1:11">
      <c r="A533" t="s">
        <v>502</v>
      </c>
      <c r="B533" s="614">
        <v>316228918</v>
      </c>
      <c r="C533" t="s">
        <v>484</v>
      </c>
      <c r="D533" t="s">
        <v>505</v>
      </c>
      <c r="E533" t="s">
        <v>506</v>
      </c>
      <c r="F533" t="s">
        <v>507</v>
      </c>
      <c r="G533" t="s">
        <v>77</v>
      </c>
      <c r="H533" t="s">
        <v>508</v>
      </c>
      <c r="I533" t="s">
        <v>509</v>
      </c>
      <c r="J533" t="s">
        <v>442</v>
      </c>
      <c r="K533" t="s">
        <v>443</v>
      </c>
    </row>
    <row r="534" spans="1:11">
      <c r="A534" t="s">
        <v>502</v>
      </c>
      <c r="B534" s="614">
        <v>489891227.5</v>
      </c>
      <c r="C534" t="s">
        <v>455</v>
      </c>
      <c r="D534" t="s">
        <v>505</v>
      </c>
      <c r="E534" t="s">
        <v>506</v>
      </c>
      <c r="F534" t="s">
        <v>507</v>
      </c>
      <c r="G534" t="s">
        <v>77</v>
      </c>
      <c r="H534" t="s">
        <v>508</v>
      </c>
      <c r="I534" t="s">
        <v>509</v>
      </c>
      <c r="J534" t="s">
        <v>442</v>
      </c>
      <c r="K534" t="s">
        <v>443</v>
      </c>
    </row>
    <row r="535" spans="1:11">
      <c r="A535" t="s">
        <v>502</v>
      </c>
      <c r="B535" s="614">
        <v>263524068.5</v>
      </c>
      <c r="C535" t="s">
        <v>477</v>
      </c>
      <c r="D535" t="s">
        <v>505</v>
      </c>
      <c r="E535" t="s">
        <v>506</v>
      </c>
      <c r="F535" t="s">
        <v>507</v>
      </c>
      <c r="G535" t="s">
        <v>77</v>
      </c>
      <c r="H535" t="s">
        <v>508</v>
      </c>
      <c r="I535" t="s">
        <v>509</v>
      </c>
      <c r="J535" t="s">
        <v>442</v>
      </c>
      <c r="K535" t="s">
        <v>443</v>
      </c>
    </row>
    <row r="536" spans="1:11">
      <c r="A536" t="s">
        <v>502</v>
      </c>
      <c r="B536" s="614">
        <v>382109868</v>
      </c>
      <c r="C536" t="s">
        <v>445</v>
      </c>
      <c r="D536" t="s">
        <v>505</v>
      </c>
      <c r="E536" t="s">
        <v>506</v>
      </c>
      <c r="F536" t="s">
        <v>507</v>
      </c>
      <c r="G536" t="s">
        <v>77</v>
      </c>
      <c r="H536" t="s">
        <v>508</v>
      </c>
      <c r="I536" t="s">
        <v>509</v>
      </c>
      <c r="J536" t="s">
        <v>442</v>
      </c>
      <c r="K536" t="s">
        <v>443</v>
      </c>
    </row>
    <row r="537" spans="1:11">
      <c r="A537" t="s">
        <v>502</v>
      </c>
      <c r="B537" s="614">
        <v>382109868</v>
      </c>
      <c r="C537" t="s">
        <v>462</v>
      </c>
      <c r="D537" t="s">
        <v>505</v>
      </c>
      <c r="E537" t="s">
        <v>506</v>
      </c>
      <c r="F537" t="s">
        <v>507</v>
      </c>
      <c r="G537" t="s">
        <v>77</v>
      </c>
      <c r="H537" t="s">
        <v>508</v>
      </c>
      <c r="I537" t="s">
        <v>509</v>
      </c>
      <c r="J537" t="s">
        <v>442</v>
      </c>
      <c r="K537" t="s">
        <v>443</v>
      </c>
    </row>
    <row r="538" spans="1:11">
      <c r="A538" t="s">
        <v>502</v>
      </c>
      <c r="B538" s="614">
        <v>263524068.5</v>
      </c>
      <c r="C538" t="s">
        <v>452</v>
      </c>
      <c r="D538" t="s">
        <v>505</v>
      </c>
      <c r="E538" t="s">
        <v>506</v>
      </c>
      <c r="F538" t="s">
        <v>507</v>
      </c>
      <c r="G538" t="s">
        <v>77</v>
      </c>
      <c r="H538" t="s">
        <v>508</v>
      </c>
      <c r="I538" t="s">
        <v>509</v>
      </c>
      <c r="J538" t="s">
        <v>442</v>
      </c>
      <c r="K538" t="s">
        <v>443</v>
      </c>
    </row>
    <row r="539" spans="1:11">
      <c r="A539" t="s">
        <v>502</v>
      </c>
      <c r="B539" s="614">
        <v>376839392</v>
      </c>
      <c r="C539" t="s">
        <v>448</v>
      </c>
      <c r="D539" t="s">
        <v>505</v>
      </c>
      <c r="E539" t="s">
        <v>506</v>
      </c>
      <c r="F539" t="s">
        <v>507</v>
      </c>
      <c r="G539" t="s">
        <v>77</v>
      </c>
      <c r="H539" t="s">
        <v>508</v>
      </c>
      <c r="I539" t="s">
        <v>509</v>
      </c>
      <c r="J539" t="s">
        <v>442</v>
      </c>
      <c r="K539" t="s">
        <v>443</v>
      </c>
    </row>
    <row r="540" spans="1:11">
      <c r="A540" t="s">
        <v>502</v>
      </c>
      <c r="B540" s="614">
        <v>382109868</v>
      </c>
      <c r="C540" t="s">
        <v>514</v>
      </c>
      <c r="D540" t="s">
        <v>505</v>
      </c>
      <c r="E540" t="s">
        <v>506</v>
      </c>
      <c r="F540" t="s">
        <v>507</v>
      </c>
      <c r="G540" t="s">
        <v>77</v>
      </c>
      <c r="H540" t="s">
        <v>508</v>
      </c>
      <c r="I540" t="s">
        <v>509</v>
      </c>
      <c r="J540" t="s">
        <v>442</v>
      </c>
      <c r="K540" t="s">
        <v>443</v>
      </c>
    </row>
    <row r="541" spans="1:11">
      <c r="A541" t="s">
        <v>502</v>
      </c>
      <c r="B541" s="614">
        <v>376839392</v>
      </c>
      <c r="C541" t="s">
        <v>528</v>
      </c>
      <c r="D541" t="s">
        <v>505</v>
      </c>
      <c r="E541" t="s">
        <v>506</v>
      </c>
      <c r="F541" t="s">
        <v>507</v>
      </c>
      <c r="G541" t="s">
        <v>77</v>
      </c>
      <c r="H541" t="s">
        <v>508</v>
      </c>
      <c r="I541" t="s">
        <v>509</v>
      </c>
      <c r="J541" t="s">
        <v>442</v>
      </c>
      <c r="K541" t="s">
        <v>443</v>
      </c>
    </row>
    <row r="542" spans="1:11">
      <c r="A542" t="s">
        <v>502</v>
      </c>
      <c r="B542" s="614">
        <v>316228918</v>
      </c>
      <c r="C542" t="s">
        <v>429</v>
      </c>
      <c r="D542" t="s">
        <v>505</v>
      </c>
      <c r="E542" t="s">
        <v>506</v>
      </c>
      <c r="F542" t="s">
        <v>507</v>
      </c>
      <c r="G542" t="s">
        <v>77</v>
      </c>
      <c r="H542" t="s">
        <v>508</v>
      </c>
      <c r="I542" t="s">
        <v>509</v>
      </c>
      <c r="J542" t="s">
        <v>442</v>
      </c>
      <c r="K542" t="s">
        <v>443</v>
      </c>
    </row>
    <row r="543" spans="1:11">
      <c r="A543" t="s">
        <v>502</v>
      </c>
      <c r="B543" s="614">
        <v>355757488</v>
      </c>
      <c r="C543" t="s">
        <v>515</v>
      </c>
      <c r="D543" t="s">
        <v>505</v>
      </c>
      <c r="E543" t="s">
        <v>506</v>
      </c>
      <c r="F543" t="s">
        <v>507</v>
      </c>
      <c r="G543" t="s">
        <v>77</v>
      </c>
      <c r="H543" t="s">
        <v>508</v>
      </c>
      <c r="I543" t="s">
        <v>509</v>
      </c>
      <c r="J543" t="s">
        <v>442</v>
      </c>
      <c r="K543" t="s">
        <v>443</v>
      </c>
    </row>
    <row r="544" spans="1:11">
      <c r="A544" t="s">
        <v>502</v>
      </c>
      <c r="B544" s="614">
        <v>342581298</v>
      </c>
      <c r="C544" t="s">
        <v>488</v>
      </c>
      <c r="D544" t="s">
        <v>505</v>
      </c>
      <c r="E544" t="s">
        <v>506</v>
      </c>
      <c r="F544" t="s">
        <v>507</v>
      </c>
      <c r="G544" t="s">
        <v>77</v>
      </c>
      <c r="H544" t="s">
        <v>508</v>
      </c>
      <c r="I544" t="s">
        <v>509</v>
      </c>
      <c r="J544" t="s">
        <v>442</v>
      </c>
      <c r="K544" t="s">
        <v>443</v>
      </c>
    </row>
    <row r="545" spans="1:11">
      <c r="A545" t="s">
        <v>502</v>
      </c>
      <c r="B545" s="614">
        <v>342581298</v>
      </c>
      <c r="C545" t="s">
        <v>479</v>
      </c>
      <c r="D545" t="s">
        <v>505</v>
      </c>
      <c r="E545" t="s">
        <v>506</v>
      </c>
      <c r="F545" t="s">
        <v>507</v>
      </c>
      <c r="G545" t="s">
        <v>77</v>
      </c>
      <c r="H545" t="s">
        <v>508</v>
      </c>
      <c r="I545" t="s">
        <v>509</v>
      </c>
      <c r="J545" t="s">
        <v>442</v>
      </c>
      <c r="K545" t="s">
        <v>443</v>
      </c>
    </row>
    <row r="546" spans="1:11">
      <c r="A546" t="s">
        <v>502</v>
      </c>
      <c r="B546" s="614">
        <v>408462337.5</v>
      </c>
      <c r="C546" t="s">
        <v>450</v>
      </c>
      <c r="D546" t="s">
        <v>505</v>
      </c>
      <c r="E546" t="s">
        <v>506</v>
      </c>
      <c r="F546" t="s">
        <v>507</v>
      </c>
      <c r="G546" t="s">
        <v>77</v>
      </c>
      <c r="H546" t="s">
        <v>508</v>
      </c>
      <c r="I546" t="s">
        <v>509</v>
      </c>
      <c r="J546" t="s">
        <v>442</v>
      </c>
      <c r="K546" t="s">
        <v>443</v>
      </c>
    </row>
    <row r="547" spans="1:11">
      <c r="A547" t="s">
        <v>502</v>
      </c>
      <c r="B547" s="614">
        <v>263524068.5</v>
      </c>
      <c r="C547" t="s">
        <v>464</v>
      </c>
      <c r="D547" t="s">
        <v>505</v>
      </c>
      <c r="E547" t="s">
        <v>506</v>
      </c>
      <c r="F547" t="s">
        <v>507</v>
      </c>
      <c r="G547" t="s">
        <v>77</v>
      </c>
      <c r="H547" t="s">
        <v>508</v>
      </c>
      <c r="I547" t="s">
        <v>509</v>
      </c>
      <c r="J547" t="s">
        <v>442</v>
      </c>
      <c r="K547" t="s">
        <v>443</v>
      </c>
    </row>
    <row r="548" spans="1:11">
      <c r="A548" t="s">
        <v>502</v>
      </c>
      <c r="B548" s="614">
        <v>397921385.5</v>
      </c>
      <c r="C548" t="s">
        <v>516</v>
      </c>
      <c r="D548" t="s">
        <v>505</v>
      </c>
      <c r="E548" t="s">
        <v>506</v>
      </c>
      <c r="F548" t="s">
        <v>507</v>
      </c>
      <c r="G548" t="s">
        <v>77</v>
      </c>
      <c r="H548" t="s">
        <v>508</v>
      </c>
      <c r="I548" t="s">
        <v>509</v>
      </c>
      <c r="J548" t="s">
        <v>442</v>
      </c>
      <c r="K548" t="s">
        <v>443</v>
      </c>
    </row>
    <row r="549" spans="1:11">
      <c r="A549" t="s">
        <v>502</v>
      </c>
      <c r="B549" s="614">
        <v>408462337.5</v>
      </c>
      <c r="C549" t="s">
        <v>476</v>
      </c>
      <c r="D549" t="s">
        <v>505</v>
      </c>
      <c r="E549" t="s">
        <v>506</v>
      </c>
      <c r="F549" t="s">
        <v>507</v>
      </c>
      <c r="G549" t="s">
        <v>77</v>
      </c>
      <c r="H549" t="s">
        <v>508</v>
      </c>
      <c r="I549" t="s">
        <v>509</v>
      </c>
      <c r="J549" t="s">
        <v>442</v>
      </c>
      <c r="K549" t="s">
        <v>443</v>
      </c>
    </row>
    <row r="550" spans="1:11">
      <c r="A550" t="s">
        <v>502</v>
      </c>
      <c r="B550" s="614">
        <v>489891227.5</v>
      </c>
      <c r="C550" t="s">
        <v>517</v>
      </c>
      <c r="D550" t="s">
        <v>505</v>
      </c>
      <c r="E550" t="s">
        <v>506</v>
      </c>
      <c r="F550" t="s">
        <v>507</v>
      </c>
      <c r="G550" t="s">
        <v>77</v>
      </c>
      <c r="H550" t="s">
        <v>508</v>
      </c>
      <c r="I550" t="s">
        <v>509</v>
      </c>
      <c r="J550" t="s">
        <v>442</v>
      </c>
      <c r="K550" t="s">
        <v>443</v>
      </c>
    </row>
    <row r="551" spans="1:11">
      <c r="A551" t="s">
        <v>502</v>
      </c>
      <c r="B551" s="614">
        <v>345216536</v>
      </c>
      <c r="C551" t="s">
        <v>461</v>
      </c>
      <c r="D551" t="s">
        <v>505</v>
      </c>
      <c r="E551" t="s">
        <v>506</v>
      </c>
      <c r="F551" t="s">
        <v>507</v>
      </c>
      <c r="G551" t="s">
        <v>77</v>
      </c>
      <c r="H551" t="s">
        <v>508</v>
      </c>
      <c r="I551" t="s">
        <v>509</v>
      </c>
      <c r="J551" t="s">
        <v>442</v>
      </c>
      <c r="K551" t="s">
        <v>443</v>
      </c>
    </row>
    <row r="552" spans="1:11">
      <c r="A552" t="s">
        <v>502</v>
      </c>
      <c r="B552" s="614">
        <v>329405108</v>
      </c>
      <c r="C552" t="s">
        <v>485</v>
      </c>
      <c r="D552" t="s">
        <v>505</v>
      </c>
      <c r="E552" t="s">
        <v>506</v>
      </c>
      <c r="F552" t="s">
        <v>507</v>
      </c>
      <c r="G552" t="s">
        <v>77</v>
      </c>
      <c r="H552" t="s">
        <v>508</v>
      </c>
      <c r="I552" t="s">
        <v>509</v>
      </c>
      <c r="J552" t="s">
        <v>442</v>
      </c>
      <c r="K552" t="s">
        <v>443</v>
      </c>
    </row>
    <row r="553" spans="1:11">
      <c r="A553" t="s">
        <v>502</v>
      </c>
      <c r="B553" s="614">
        <v>329405108</v>
      </c>
      <c r="C553" t="s">
        <v>454</v>
      </c>
      <c r="D553" t="s">
        <v>505</v>
      </c>
      <c r="E553" t="s">
        <v>506</v>
      </c>
      <c r="F553" t="s">
        <v>507</v>
      </c>
      <c r="G553" t="s">
        <v>77</v>
      </c>
      <c r="H553" t="s">
        <v>508</v>
      </c>
      <c r="I553" t="s">
        <v>509</v>
      </c>
      <c r="J553" t="s">
        <v>442</v>
      </c>
      <c r="K553" t="s">
        <v>443</v>
      </c>
    </row>
    <row r="554" spans="1:11">
      <c r="A554" t="s">
        <v>502</v>
      </c>
      <c r="B554" s="614">
        <v>316228918</v>
      </c>
      <c r="C554" t="s">
        <v>449</v>
      </c>
      <c r="D554" t="s">
        <v>505</v>
      </c>
      <c r="E554" t="s">
        <v>506</v>
      </c>
      <c r="F554" t="s">
        <v>507</v>
      </c>
      <c r="G554" t="s">
        <v>77</v>
      </c>
      <c r="H554" t="s">
        <v>508</v>
      </c>
      <c r="I554" t="s">
        <v>509</v>
      </c>
      <c r="J554" t="s">
        <v>442</v>
      </c>
      <c r="K554" t="s">
        <v>443</v>
      </c>
    </row>
    <row r="555" spans="1:11">
      <c r="A555" t="s">
        <v>502</v>
      </c>
      <c r="B555" s="614">
        <v>445355669.5</v>
      </c>
      <c r="C555" t="s">
        <v>518</v>
      </c>
      <c r="D555" t="s">
        <v>505</v>
      </c>
      <c r="E555" t="s">
        <v>506</v>
      </c>
      <c r="F555" t="s">
        <v>507</v>
      </c>
      <c r="G555" t="s">
        <v>77</v>
      </c>
      <c r="H555" t="s">
        <v>508</v>
      </c>
      <c r="I555" t="s">
        <v>509</v>
      </c>
      <c r="J555" t="s">
        <v>442</v>
      </c>
      <c r="K555" t="s">
        <v>443</v>
      </c>
    </row>
    <row r="556" spans="1:11">
      <c r="A556" t="s">
        <v>502</v>
      </c>
      <c r="B556" s="614">
        <v>263524068.5</v>
      </c>
      <c r="C556" t="s">
        <v>453</v>
      </c>
      <c r="D556" t="s">
        <v>505</v>
      </c>
      <c r="E556" t="s">
        <v>506</v>
      </c>
      <c r="F556" t="s">
        <v>507</v>
      </c>
      <c r="G556" t="s">
        <v>77</v>
      </c>
      <c r="H556" t="s">
        <v>508</v>
      </c>
      <c r="I556" t="s">
        <v>509</v>
      </c>
      <c r="J556" t="s">
        <v>442</v>
      </c>
      <c r="K556" t="s">
        <v>443</v>
      </c>
    </row>
    <row r="557" spans="1:11">
      <c r="A557" t="s">
        <v>503</v>
      </c>
      <c r="B557" s="614">
        <v>43694211.7152</v>
      </c>
      <c r="C557" t="s">
        <v>504</v>
      </c>
      <c r="D557" t="s">
        <v>505</v>
      </c>
      <c r="E557" t="s">
        <v>506</v>
      </c>
      <c r="F557" t="s">
        <v>507</v>
      </c>
      <c r="G557" t="s">
        <v>77</v>
      </c>
      <c r="H557" t="s">
        <v>508</v>
      </c>
      <c r="I557" t="s">
        <v>509</v>
      </c>
      <c r="J557" t="s">
        <v>442</v>
      </c>
      <c r="K557" t="s">
        <v>443</v>
      </c>
    </row>
    <row r="558" spans="1:11">
      <c r="A558" t="s">
        <v>503</v>
      </c>
      <c r="B558" s="614">
        <v>56802477.305200003</v>
      </c>
      <c r="C558" t="s">
        <v>510</v>
      </c>
      <c r="D558" t="s">
        <v>505</v>
      </c>
      <c r="E558" t="s">
        <v>506</v>
      </c>
      <c r="F558" t="s">
        <v>507</v>
      </c>
      <c r="G558" t="s">
        <v>77</v>
      </c>
      <c r="H558" t="s">
        <v>508</v>
      </c>
      <c r="I558" t="s">
        <v>509</v>
      </c>
      <c r="J558" t="s">
        <v>442</v>
      </c>
      <c r="K558" t="s">
        <v>443</v>
      </c>
    </row>
    <row r="559" spans="1:11">
      <c r="A559" t="s">
        <v>503</v>
      </c>
      <c r="B559" s="614">
        <v>43694211.7152</v>
      </c>
      <c r="C559" t="s">
        <v>511</v>
      </c>
      <c r="D559" t="s">
        <v>505</v>
      </c>
      <c r="E559" t="s">
        <v>506</v>
      </c>
      <c r="F559" t="s">
        <v>507</v>
      </c>
      <c r="G559" t="s">
        <v>77</v>
      </c>
      <c r="H559" t="s">
        <v>508</v>
      </c>
      <c r="I559" t="s">
        <v>509</v>
      </c>
      <c r="J559" t="s">
        <v>442</v>
      </c>
      <c r="K559" t="s">
        <v>443</v>
      </c>
    </row>
    <row r="560" spans="1:11">
      <c r="A560" t="s">
        <v>503</v>
      </c>
      <c r="B560" s="614">
        <v>38194246.234800003</v>
      </c>
      <c r="C560" t="s">
        <v>512</v>
      </c>
      <c r="D560" t="s">
        <v>505</v>
      </c>
      <c r="E560" t="s">
        <v>506</v>
      </c>
      <c r="F560" t="s">
        <v>507</v>
      </c>
      <c r="G560" t="s">
        <v>77</v>
      </c>
      <c r="H560" t="s">
        <v>508</v>
      </c>
      <c r="I560" t="s">
        <v>509</v>
      </c>
      <c r="J560" t="s">
        <v>442</v>
      </c>
      <c r="K560" t="s">
        <v>443</v>
      </c>
    </row>
    <row r="561" spans="1:11">
      <c r="A561" t="s">
        <v>503</v>
      </c>
      <c r="B561" s="614">
        <v>36666478.0458</v>
      </c>
      <c r="C561" t="s">
        <v>472</v>
      </c>
      <c r="D561" t="s">
        <v>505</v>
      </c>
      <c r="E561" t="s">
        <v>506</v>
      </c>
      <c r="F561" t="s">
        <v>507</v>
      </c>
      <c r="G561" t="s">
        <v>77</v>
      </c>
      <c r="H561" t="s">
        <v>508</v>
      </c>
      <c r="I561" t="s">
        <v>509</v>
      </c>
      <c r="J561" t="s">
        <v>442</v>
      </c>
      <c r="K561" t="s">
        <v>443</v>
      </c>
    </row>
    <row r="562" spans="1:11">
      <c r="A562" t="s">
        <v>503</v>
      </c>
      <c r="B562" s="614">
        <v>42777550.801799998</v>
      </c>
      <c r="C562" t="s">
        <v>475</v>
      </c>
      <c r="D562" t="s">
        <v>505</v>
      </c>
      <c r="E562" t="s">
        <v>506</v>
      </c>
      <c r="F562" t="s">
        <v>507</v>
      </c>
      <c r="G562" t="s">
        <v>77</v>
      </c>
      <c r="H562" t="s">
        <v>508</v>
      </c>
      <c r="I562" t="s">
        <v>509</v>
      </c>
      <c r="J562" t="s">
        <v>442</v>
      </c>
      <c r="K562" t="s">
        <v>443</v>
      </c>
    </row>
    <row r="563" spans="1:11">
      <c r="A563" t="s">
        <v>503</v>
      </c>
      <c r="B563" s="614">
        <v>38194246.234800003</v>
      </c>
      <c r="C563" t="s">
        <v>481</v>
      </c>
      <c r="D563" t="s">
        <v>505</v>
      </c>
      <c r="E563" t="s">
        <v>506</v>
      </c>
      <c r="F563" t="s">
        <v>507</v>
      </c>
      <c r="G563" t="s">
        <v>77</v>
      </c>
      <c r="H563" t="s">
        <v>508</v>
      </c>
      <c r="I563" t="s">
        <v>509</v>
      </c>
      <c r="J563" t="s">
        <v>442</v>
      </c>
      <c r="K563" t="s">
        <v>443</v>
      </c>
    </row>
    <row r="564" spans="1:11">
      <c r="A564" t="s">
        <v>503</v>
      </c>
      <c r="B564" s="614">
        <v>42777550.801799998</v>
      </c>
      <c r="C564" t="s">
        <v>513</v>
      </c>
      <c r="D564" t="s">
        <v>505</v>
      </c>
      <c r="E564" t="s">
        <v>506</v>
      </c>
      <c r="F564" t="s">
        <v>507</v>
      </c>
      <c r="G564" t="s">
        <v>77</v>
      </c>
      <c r="H564" t="s">
        <v>508</v>
      </c>
      <c r="I564" t="s">
        <v>509</v>
      </c>
      <c r="J564" t="s">
        <v>442</v>
      </c>
      <c r="K564" t="s">
        <v>443</v>
      </c>
    </row>
    <row r="565" spans="1:11">
      <c r="A565" t="s">
        <v>503</v>
      </c>
      <c r="B565" s="614">
        <v>38194246.234800003</v>
      </c>
      <c r="C565" t="s">
        <v>480</v>
      </c>
      <c r="D565" t="s">
        <v>505</v>
      </c>
      <c r="E565" t="s">
        <v>506</v>
      </c>
      <c r="F565" t="s">
        <v>507</v>
      </c>
      <c r="G565" t="s">
        <v>77</v>
      </c>
      <c r="H565" t="s">
        <v>508</v>
      </c>
      <c r="I565" t="s">
        <v>509</v>
      </c>
      <c r="J565" t="s">
        <v>442</v>
      </c>
      <c r="K565" t="s">
        <v>443</v>
      </c>
    </row>
    <row r="566" spans="1:11">
      <c r="A566" t="s">
        <v>503</v>
      </c>
      <c r="B566" s="614">
        <v>39722014.423799999</v>
      </c>
      <c r="C566" t="s">
        <v>50</v>
      </c>
      <c r="D566" t="s">
        <v>505</v>
      </c>
      <c r="E566" t="s">
        <v>506</v>
      </c>
      <c r="F566" t="s">
        <v>507</v>
      </c>
      <c r="G566" t="s">
        <v>77</v>
      </c>
      <c r="H566" t="s">
        <v>508</v>
      </c>
      <c r="I566" t="s">
        <v>509</v>
      </c>
      <c r="J566" t="s">
        <v>442</v>
      </c>
      <c r="K566" t="s">
        <v>443</v>
      </c>
    </row>
    <row r="567" spans="1:11">
      <c r="A567" t="s">
        <v>503</v>
      </c>
      <c r="B567" s="614">
        <v>37583138.959200002</v>
      </c>
      <c r="C567" t="s">
        <v>465</v>
      </c>
      <c r="D567" t="s">
        <v>505</v>
      </c>
      <c r="E567" t="s">
        <v>506</v>
      </c>
      <c r="F567" t="s">
        <v>507</v>
      </c>
      <c r="G567" t="s">
        <v>77</v>
      </c>
      <c r="H567" t="s">
        <v>508</v>
      </c>
      <c r="I567" t="s">
        <v>509</v>
      </c>
      <c r="J567" t="s">
        <v>442</v>
      </c>
      <c r="K567" t="s">
        <v>443</v>
      </c>
    </row>
    <row r="568" spans="1:11">
      <c r="A568" t="s">
        <v>503</v>
      </c>
      <c r="B568" s="614">
        <v>39722014.423799999</v>
      </c>
      <c r="C568" t="s">
        <v>471</v>
      </c>
      <c r="D568" t="s">
        <v>505</v>
      </c>
      <c r="E568" t="s">
        <v>506</v>
      </c>
      <c r="F568" t="s">
        <v>507</v>
      </c>
      <c r="G568" t="s">
        <v>77</v>
      </c>
      <c r="H568" t="s">
        <v>508</v>
      </c>
      <c r="I568" t="s">
        <v>509</v>
      </c>
      <c r="J568" t="s">
        <v>442</v>
      </c>
      <c r="K568" t="s">
        <v>443</v>
      </c>
    </row>
    <row r="569" spans="1:11">
      <c r="A569" t="s">
        <v>503</v>
      </c>
      <c r="B569" s="614">
        <v>36666478.0458</v>
      </c>
      <c r="C569" t="s">
        <v>466</v>
      </c>
      <c r="D569" t="s">
        <v>505</v>
      </c>
      <c r="E569" t="s">
        <v>506</v>
      </c>
      <c r="F569" t="s">
        <v>507</v>
      </c>
      <c r="G569" t="s">
        <v>77</v>
      </c>
      <c r="H569" t="s">
        <v>508</v>
      </c>
      <c r="I569" t="s">
        <v>509</v>
      </c>
      <c r="J569" t="s">
        <v>442</v>
      </c>
      <c r="K569" t="s">
        <v>443</v>
      </c>
    </row>
    <row r="570" spans="1:11">
      <c r="A570" t="s">
        <v>503</v>
      </c>
      <c r="B570" s="614">
        <v>36666478.0458</v>
      </c>
      <c r="C570" t="s">
        <v>484</v>
      </c>
      <c r="D570" t="s">
        <v>505</v>
      </c>
      <c r="E570" t="s">
        <v>506</v>
      </c>
      <c r="F570" t="s">
        <v>507</v>
      </c>
      <c r="G570" t="s">
        <v>77</v>
      </c>
      <c r="H570" t="s">
        <v>508</v>
      </c>
      <c r="I570" t="s">
        <v>509</v>
      </c>
      <c r="J570" t="s">
        <v>442</v>
      </c>
      <c r="K570" t="s">
        <v>443</v>
      </c>
    </row>
    <row r="571" spans="1:11">
      <c r="A571" t="s">
        <v>503</v>
      </c>
      <c r="B571" s="614">
        <v>56802477.305200003</v>
      </c>
      <c r="C571" t="s">
        <v>455</v>
      </c>
      <c r="D571" t="s">
        <v>505</v>
      </c>
      <c r="E571" t="s">
        <v>506</v>
      </c>
      <c r="F571" t="s">
        <v>507</v>
      </c>
      <c r="G571" t="s">
        <v>77</v>
      </c>
      <c r="H571" t="s">
        <v>508</v>
      </c>
      <c r="I571" t="s">
        <v>509</v>
      </c>
      <c r="J571" t="s">
        <v>442</v>
      </c>
      <c r="K571" t="s">
        <v>443</v>
      </c>
    </row>
    <row r="572" spans="1:11">
      <c r="A572" t="s">
        <v>503</v>
      </c>
      <c r="B572" s="614">
        <v>30555394.912300002</v>
      </c>
      <c r="C572" t="s">
        <v>477</v>
      </c>
      <c r="D572" t="s">
        <v>505</v>
      </c>
      <c r="E572" t="s">
        <v>506</v>
      </c>
      <c r="F572" t="s">
        <v>507</v>
      </c>
      <c r="G572" t="s">
        <v>77</v>
      </c>
      <c r="H572" t="s">
        <v>508</v>
      </c>
      <c r="I572" t="s">
        <v>509</v>
      </c>
      <c r="J572" t="s">
        <v>442</v>
      </c>
      <c r="K572" t="s">
        <v>443</v>
      </c>
    </row>
    <row r="573" spans="1:11">
      <c r="A573" t="s">
        <v>503</v>
      </c>
      <c r="B573" s="614">
        <v>44305318.990800001</v>
      </c>
      <c r="C573" t="s">
        <v>445</v>
      </c>
      <c r="D573" t="s">
        <v>505</v>
      </c>
      <c r="E573" t="s">
        <v>506</v>
      </c>
      <c r="F573" t="s">
        <v>507</v>
      </c>
      <c r="G573" t="s">
        <v>77</v>
      </c>
      <c r="H573" t="s">
        <v>508</v>
      </c>
      <c r="I573" t="s">
        <v>509</v>
      </c>
      <c r="J573" t="s">
        <v>442</v>
      </c>
      <c r="K573" t="s">
        <v>443</v>
      </c>
    </row>
    <row r="574" spans="1:11">
      <c r="A574" t="s">
        <v>503</v>
      </c>
      <c r="B574" s="614">
        <v>44305318.990800001</v>
      </c>
      <c r="C574" t="s">
        <v>462</v>
      </c>
      <c r="D574" t="s">
        <v>505</v>
      </c>
      <c r="E574" t="s">
        <v>506</v>
      </c>
      <c r="F574" t="s">
        <v>507</v>
      </c>
      <c r="G574" t="s">
        <v>77</v>
      </c>
      <c r="H574" t="s">
        <v>508</v>
      </c>
      <c r="I574" t="s">
        <v>509</v>
      </c>
      <c r="J574" t="s">
        <v>442</v>
      </c>
      <c r="K574" t="s">
        <v>443</v>
      </c>
    </row>
    <row r="575" spans="1:11">
      <c r="A575" t="s">
        <v>503</v>
      </c>
      <c r="B575" s="614">
        <v>30555394.912300002</v>
      </c>
      <c r="C575" t="s">
        <v>452</v>
      </c>
      <c r="D575" t="s">
        <v>505</v>
      </c>
      <c r="E575" t="s">
        <v>506</v>
      </c>
      <c r="F575" t="s">
        <v>507</v>
      </c>
      <c r="G575" t="s">
        <v>77</v>
      </c>
      <c r="H575" t="s">
        <v>508</v>
      </c>
      <c r="I575" t="s">
        <v>509</v>
      </c>
      <c r="J575" t="s">
        <v>442</v>
      </c>
      <c r="K575" t="s">
        <v>443</v>
      </c>
    </row>
    <row r="576" spans="1:11">
      <c r="A576" t="s">
        <v>503</v>
      </c>
      <c r="B576" s="614">
        <v>43694211.7152</v>
      </c>
      <c r="C576" t="s">
        <v>448</v>
      </c>
      <c r="D576" t="s">
        <v>505</v>
      </c>
      <c r="E576" t="s">
        <v>506</v>
      </c>
      <c r="F576" t="s">
        <v>507</v>
      </c>
      <c r="G576" t="s">
        <v>77</v>
      </c>
      <c r="H576" t="s">
        <v>508</v>
      </c>
      <c r="I576" t="s">
        <v>509</v>
      </c>
      <c r="J576" t="s">
        <v>442</v>
      </c>
      <c r="K576" t="s">
        <v>443</v>
      </c>
    </row>
    <row r="577" spans="1:11">
      <c r="A577" t="s">
        <v>503</v>
      </c>
      <c r="B577" s="614">
        <v>44305318.990800001</v>
      </c>
      <c r="C577" t="s">
        <v>514</v>
      </c>
      <c r="D577" t="s">
        <v>505</v>
      </c>
      <c r="E577" t="s">
        <v>506</v>
      </c>
      <c r="F577" t="s">
        <v>507</v>
      </c>
      <c r="G577" t="s">
        <v>77</v>
      </c>
      <c r="H577" t="s">
        <v>508</v>
      </c>
      <c r="I577" t="s">
        <v>509</v>
      </c>
      <c r="J577" t="s">
        <v>442</v>
      </c>
      <c r="K577" t="s">
        <v>443</v>
      </c>
    </row>
    <row r="578" spans="1:11">
      <c r="A578" t="s">
        <v>503</v>
      </c>
      <c r="B578" s="614">
        <v>43694211.7152</v>
      </c>
      <c r="C578" t="s">
        <v>528</v>
      </c>
      <c r="D578" t="s">
        <v>505</v>
      </c>
      <c r="E578" t="s">
        <v>506</v>
      </c>
      <c r="F578" t="s">
        <v>507</v>
      </c>
      <c r="G578" t="s">
        <v>77</v>
      </c>
      <c r="H578" t="s">
        <v>508</v>
      </c>
      <c r="I578" t="s">
        <v>509</v>
      </c>
      <c r="J578" t="s">
        <v>442</v>
      </c>
      <c r="K578" t="s">
        <v>443</v>
      </c>
    </row>
    <row r="579" spans="1:11">
      <c r="A579" t="s">
        <v>503</v>
      </c>
      <c r="B579" s="614">
        <v>36666478.0458</v>
      </c>
      <c r="C579" t="s">
        <v>429</v>
      </c>
      <c r="D579" t="s">
        <v>505</v>
      </c>
      <c r="E579" t="s">
        <v>506</v>
      </c>
      <c r="F579" t="s">
        <v>507</v>
      </c>
      <c r="G579" t="s">
        <v>77</v>
      </c>
      <c r="H579" t="s">
        <v>508</v>
      </c>
      <c r="I579" t="s">
        <v>509</v>
      </c>
      <c r="J579" t="s">
        <v>442</v>
      </c>
      <c r="K579" t="s">
        <v>443</v>
      </c>
    </row>
    <row r="580" spans="1:11">
      <c r="A580" t="s">
        <v>503</v>
      </c>
      <c r="B580" s="614">
        <v>41249782.612800002</v>
      </c>
      <c r="C580" t="s">
        <v>515</v>
      </c>
      <c r="D580" t="s">
        <v>505</v>
      </c>
      <c r="E580" t="s">
        <v>506</v>
      </c>
      <c r="F580" t="s">
        <v>507</v>
      </c>
      <c r="G580" t="s">
        <v>77</v>
      </c>
      <c r="H580" t="s">
        <v>508</v>
      </c>
      <c r="I580" t="s">
        <v>509</v>
      </c>
      <c r="J580" t="s">
        <v>442</v>
      </c>
      <c r="K580" t="s">
        <v>443</v>
      </c>
    </row>
    <row r="581" spans="1:11">
      <c r="A581" t="s">
        <v>503</v>
      </c>
      <c r="B581" s="614">
        <v>39722014.423799999</v>
      </c>
      <c r="C581" t="s">
        <v>488</v>
      </c>
      <c r="D581" t="s">
        <v>505</v>
      </c>
      <c r="E581" t="s">
        <v>506</v>
      </c>
      <c r="F581" t="s">
        <v>507</v>
      </c>
      <c r="G581" t="s">
        <v>77</v>
      </c>
      <c r="H581" t="s">
        <v>508</v>
      </c>
      <c r="I581" t="s">
        <v>509</v>
      </c>
      <c r="J581" t="s">
        <v>442</v>
      </c>
      <c r="K581" t="s">
        <v>443</v>
      </c>
    </row>
    <row r="582" spans="1:11">
      <c r="A582" t="s">
        <v>503</v>
      </c>
      <c r="B582" s="614">
        <v>39722014.423799999</v>
      </c>
      <c r="C582" t="s">
        <v>479</v>
      </c>
      <c r="D582" t="s">
        <v>505</v>
      </c>
      <c r="E582" t="s">
        <v>506</v>
      </c>
      <c r="F582" t="s">
        <v>507</v>
      </c>
      <c r="G582" t="s">
        <v>77</v>
      </c>
      <c r="H582" t="s">
        <v>508</v>
      </c>
      <c r="I582" t="s">
        <v>509</v>
      </c>
      <c r="J582" t="s">
        <v>442</v>
      </c>
      <c r="K582" t="s">
        <v>443</v>
      </c>
    </row>
    <row r="583" spans="1:11">
      <c r="A583" t="s">
        <v>503</v>
      </c>
      <c r="B583" s="614">
        <v>47360865.746200003</v>
      </c>
      <c r="C583" t="s">
        <v>450</v>
      </c>
      <c r="D583" t="s">
        <v>505</v>
      </c>
      <c r="E583" t="s">
        <v>506</v>
      </c>
      <c r="F583" t="s">
        <v>507</v>
      </c>
      <c r="G583" t="s">
        <v>77</v>
      </c>
      <c r="H583" t="s">
        <v>508</v>
      </c>
      <c r="I583" t="s">
        <v>509</v>
      </c>
      <c r="J583" t="s">
        <v>442</v>
      </c>
      <c r="K583" t="s">
        <v>443</v>
      </c>
    </row>
    <row r="584" spans="1:11">
      <c r="A584" t="s">
        <v>503</v>
      </c>
      <c r="B584" s="614">
        <v>30555394.912300002</v>
      </c>
      <c r="C584" t="s">
        <v>464</v>
      </c>
      <c r="D584" t="s">
        <v>505</v>
      </c>
      <c r="E584" t="s">
        <v>506</v>
      </c>
      <c r="F584" t="s">
        <v>507</v>
      </c>
      <c r="G584" t="s">
        <v>77</v>
      </c>
      <c r="H584" t="s">
        <v>508</v>
      </c>
      <c r="I584" t="s">
        <v>509</v>
      </c>
      <c r="J584" t="s">
        <v>442</v>
      </c>
      <c r="K584" t="s">
        <v>443</v>
      </c>
    </row>
    <row r="585" spans="1:11">
      <c r="A585" t="s">
        <v>503</v>
      </c>
      <c r="B585" s="614">
        <v>46138651.195</v>
      </c>
      <c r="C585" t="s">
        <v>516</v>
      </c>
      <c r="D585" t="s">
        <v>505</v>
      </c>
      <c r="E585" t="s">
        <v>506</v>
      </c>
      <c r="F585" t="s">
        <v>507</v>
      </c>
      <c r="G585" t="s">
        <v>77</v>
      </c>
      <c r="H585" t="s">
        <v>508</v>
      </c>
      <c r="I585" t="s">
        <v>509</v>
      </c>
      <c r="J585" t="s">
        <v>442</v>
      </c>
      <c r="K585" t="s">
        <v>443</v>
      </c>
    </row>
    <row r="586" spans="1:11">
      <c r="A586" t="s">
        <v>503</v>
      </c>
      <c r="B586" s="614">
        <v>47360865.746200003</v>
      </c>
      <c r="C586" t="s">
        <v>476</v>
      </c>
      <c r="D586" t="s">
        <v>505</v>
      </c>
      <c r="E586" t="s">
        <v>506</v>
      </c>
      <c r="F586" t="s">
        <v>507</v>
      </c>
      <c r="G586" t="s">
        <v>77</v>
      </c>
      <c r="H586" t="s">
        <v>508</v>
      </c>
      <c r="I586" t="s">
        <v>509</v>
      </c>
      <c r="J586" t="s">
        <v>442</v>
      </c>
      <c r="K586" t="s">
        <v>443</v>
      </c>
    </row>
    <row r="587" spans="1:11">
      <c r="A587" t="s">
        <v>503</v>
      </c>
      <c r="B587" s="614">
        <v>56802477.305200003</v>
      </c>
      <c r="C587" t="s">
        <v>517</v>
      </c>
      <c r="D587" t="s">
        <v>505</v>
      </c>
      <c r="E587" t="s">
        <v>506</v>
      </c>
      <c r="F587" t="s">
        <v>507</v>
      </c>
      <c r="G587" t="s">
        <v>77</v>
      </c>
      <c r="H587" t="s">
        <v>508</v>
      </c>
      <c r="I587" t="s">
        <v>509</v>
      </c>
      <c r="J587" t="s">
        <v>442</v>
      </c>
      <c r="K587" t="s">
        <v>443</v>
      </c>
    </row>
    <row r="588" spans="1:11">
      <c r="A588" t="s">
        <v>503</v>
      </c>
      <c r="B588" s="614">
        <v>40027568.0616</v>
      </c>
      <c r="C588" t="s">
        <v>461</v>
      </c>
      <c r="D588" t="s">
        <v>505</v>
      </c>
      <c r="E588" t="s">
        <v>506</v>
      </c>
      <c r="F588" t="s">
        <v>507</v>
      </c>
      <c r="G588" t="s">
        <v>77</v>
      </c>
      <c r="H588" t="s">
        <v>508</v>
      </c>
      <c r="I588" t="s">
        <v>509</v>
      </c>
      <c r="J588" t="s">
        <v>442</v>
      </c>
      <c r="K588" t="s">
        <v>443</v>
      </c>
    </row>
    <row r="589" spans="1:11">
      <c r="A589" t="s">
        <v>503</v>
      </c>
      <c r="B589" s="614">
        <v>38194246.234800003</v>
      </c>
      <c r="C589" t="s">
        <v>485</v>
      </c>
      <c r="D589" t="s">
        <v>505</v>
      </c>
      <c r="E589" t="s">
        <v>506</v>
      </c>
      <c r="F589" t="s">
        <v>507</v>
      </c>
      <c r="G589" t="s">
        <v>77</v>
      </c>
      <c r="H589" t="s">
        <v>508</v>
      </c>
      <c r="I589" t="s">
        <v>509</v>
      </c>
      <c r="J589" t="s">
        <v>442</v>
      </c>
      <c r="K589" t="s">
        <v>443</v>
      </c>
    </row>
    <row r="590" spans="1:11">
      <c r="A590" t="s">
        <v>503</v>
      </c>
      <c r="B590" s="614">
        <v>38194246.234800003</v>
      </c>
      <c r="C590" t="s">
        <v>454</v>
      </c>
      <c r="D590" t="s">
        <v>505</v>
      </c>
      <c r="E590" t="s">
        <v>506</v>
      </c>
      <c r="F590" t="s">
        <v>507</v>
      </c>
      <c r="G590" t="s">
        <v>77</v>
      </c>
      <c r="H590" t="s">
        <v>508</v>
      </c>
      <c r="I590" t="s">
        <v>509</v>
      </c>
      <c r="J590" t="s">
        <v>442</v>
      </c>
      <c r="K590" t="s">
        <v>443</v>
      </c>
    </row>
    <row r="591" spans="1:11">
      <c r="A591" t="s">
        <v>503</v>
      </c>
      <c r="B591" s="614">
        <v>36666478.0458</v>
      </c>
      <c r="C591" t="s">
        <v>449</v>
      </c>
      <c r="D591" t="s">
        <v>505</v>
      </c>
      <c r="E591" t="s">
        <v>506</v>
      </c>
      <c r="F591" t="s">
        <v>507</v>
      </c>
      <c r="G591" t="s">
        <v>77</v>
      </c>
      <c r="H591" t="s">
        <v>508</v>
      </c>
      <c r="I591" t="s">
        <v>509</v>
      </c>
      <c r="J591" t="s">
        <v>442</v>
      </c>
      <c r="K591" t="s">
        <v>443</v>
      </c>
    </row>
    <row r="592" spans="1:11">
      <c r="A592" t="s">
        <v>503</v>
      </c>
      <c r="B592" s="614">
        <v>51638616.675399996</v>
      </c>
      <c r="C592" t="s">
        <v>518</v>
      </c>
      <c r="D592" t="s">
        <v>505</v>
      </c>
      <c r="E592" t="s">
        <v>506</v>
      </c>
      <c r="F592" t="s">
        <v>507</v>
      </c>
      <c r="G592" t="s">
        <v>77</v>
      </c>
      <c r="H592" t="s">
        <v>508</v>
      </c>
      <c r="I592" t="s">
        <v>509</v>
      </c>
      <c r="J592" t="s">
        <v>442</v>
      </c>
      <c r="K592" t="s">
        <v>443</v>
      </c>
    </row>
    <row r="593" spans="1:11">
      <c r="A593" t="s">
        <v>503</v>
      </c>
      <c r="B593" s="614">
        <v>30555394.912300002</v>
      </c>
      <c r="C593" t="s">
        <v>453</v>
      </c>
      <c r="D593" t="s">
        <v>505</v>
      </c>
      <c r="E593" t="s">
        <v>506</v>
      </c>
      <c r="F593" t="s">
        <v>507</v>
      </c>
      <c r="G593" t="s">
        <v>77</v>
      </c>
      <c r="H593" t="s">
        <v>508</v>
      </c>
      <c r="I593" t="s">
        <v>509</v>
      </c>
      <c r="J593" t="s">
        <v>442</v>
      </c>
      <c r="K593" t="s">
        <v>443</v>
      </c>
    </row>
    <row r="594" spans="1:11">
      <c r="A594" t="s">
        <v>61</v>
      </c>
      <c r="B594" s="614">
        <v>561948</v>
      </c>
      <c r="C594" t="s">
        <v>510</v>
      </c>
      <c r="D594" t="s">
        <v>519</v>
      </c>
      <c r="E594" t="s">
        <v>506</v>
      </c>
      <c r="F594" t="s">
        <v>520</v>
      </c>
      <c r="G594" t="s">
        <v>77</v>
      </c>
      <c r="H594" t="s">
        <v>508</v>
      </c>
      <c r="I594" t="s">
        <v>509</v>
      </c>
      <c r="J594" t="s">
        <v>442</v>
      </c>
      <c r="K594" t="s">
        <v>443</v>
      </c>
    </row>
    <row r="595" spans="1:11">
      <c r="A595" t="s">
        <v>61</v>
      </c>
      <c r="B595" s="614">
        <v>392971</v>
      </c>
      <c r="C595" t="s">
        <v>50</v>
      </c>
      <c r="D595" t="s">
        <v>519</v>
      </c>
      <c r="E595" t="s">
        <v>506</v>
      </c>
      <c r="F595" t="s">
        <v>520</v>
      </c>
      <c r="G595" t="s">
        <v>77</v>
      </c>
      <c r="H595" t="s">
        <v>508</v>
      </c>
      <c r="I595" t="s">
        <v>509</v>
      </c>
      <c r="J595" t="s">
        <v>442</v>
      </c>
      <c r="K595" t="s">
        <v>443</v>
      </c>
    </row>
    <row r="596" spans="1:11">
      <c r="A596" t="s">
        <v>61</v>
      </c>
      <c r="B596" s="614">
        <v>468542</v>
      </c>
      <c r="C596" t="s">
        <v>450</v>
      </c>
      <c r="D596" t="s">
        <v>519</v>
      </c>
      <c r="E596" t="s">
        <v>506</v>
      </c>
      <c r="F596" t="s">
        <v>520</v>
      </c>
      <c r="G596" t="s">
        <v>77</v>
      </c>
      <c r="H596" t="s">
        <v>508</v>
      </c>
      <c r="I596" t="s">
        <v>509</v>
      </c>
      <c r="J596" t="s">
        <v>442</v>
      </c>
      <c r="K596" t="s">
        <v>443</v>
      </c>
    </row>
    <row r="597" spans="1:11">
      <c r="A597" t="s">
        <v>61</v>
      </c>
      <c r="B597" s="614">
        <v>362742</v>
      </c>
      <c r="C597" t="s">
        <v>449</v>
      </c>
      <c r="D597" t="s">
        <v>519</v>
      </c>
      <c r="E597" t="s">
        <v>506</v>
      </c>
      <c r="F597" t="s">
        <v>520</v>
      </c>
      <c r="G597" t="s">
        <v>77</v>
      </c>
      <c r="H597" t="s">
        <v>508</v>
      </c>
      <c r="I597" t="s">
        <v>509</v>
      </c>
      <c r="J597" t="s">
        <v>442</v>
      </c>
      <c r="K597" t="s">
        <v>443</v>
      </c>
    </row>
    <row r="598" spans="1:11">
      <c r="A598" t="s">
        <v>61</v>
      </c>
      <c r="B598" s="614">
        <v>468542</v>
      </c>
      <c r="C598" t="s">
        <v>476</v>
      </c>
      <c r="D598" t="s">
        <v>519</v>
      </c>
      <c r="E598" t="s">
        <v>506</v>
      </c>
      <c r="F598" t="s">
        <v>520</v>
      </c>
      <c r="G598" t="s">
        <v>77</v>
      </c>
      <c r="H598" t="s">
        <v>508</v>
      </c>
      <c r="I598" t="s">
        <v>509</v>
      </c>
      <c r="J598" t="s">
        <v>442</v>
      </c>
      <c r="K598" t="s">
        <v>443</v>
      </c>
    </row>
    <row r="599" spans="1:11">
      <c r="A599" t="s">
        <v>61</v>
      </c>
      <c r="B599" s="614">
        <v>561948</v>
      </c>
      <c r="C599" t="s">
        <v>517</v>
      </c>
      <c r="D599" t="s">
        <v>519</v>
      </c>
      <c r="E599" t="s">
        <v>506</v>
      </c>
      <c r="F599" t="s">
        <v>520</v>
      </c>
      <c r="G599" t="s">
        <v>77</v>
      </c>
      <c r="H599" t="s">
        <v>508</v>
      </c>
      <c r="I599" t="s">
        <v>509</v>
      </c>
      <c r="J599" t="s">
        <v>442</v>
      </c>
      <c r="K599" t="s">
        <v>443</v>
      </c>
    </row>
    <row r="600" spans="1:11">
      <c r="A600" t="s">
        <v>61</v>
      </c>
      <c r="B600" s="614">
        <v>377856</v>
      </c>
      <c r="C600" t="s">
        <v>454</v>
      </c>
      <c r="D600" t="s">
        <v>519</v>
      </c>
      <c r="E600" t="s">
        <v>506</v>
      </c>
      <c r="F600" t="s">
        <v>520</v>
      </c>
      <c r="G600" t="s">
        <v>77</v>
      </c>
      <c r="H600" t="s">
        <v>508</v>
      </c>
      <c r="I600" t="s">
        <v>509</v>
      </c>
      <c r="J600" t="s">
        <v>442</v>
      </c>
      <c r="K600" t="s">
        <v>443</v>
      </c>
    </row>
    <row r="601" spans="1:11">
      <c r="A601" t="s">
        <v>61</v>
      </c>
      <c r="B601" s="614">
        <v>362742</v>
      </c>
      <c r="C601" t="s">
        <v>472</v>
      </c>
      <c r="D601" t="s">
        <v>519</v>
      </c>
      <c r="E601" t="s">
        <v>506</v>
      </c>
      <c r="F601" t="s">
        <v>520</v>
      </c>
      <c r="G601" t="s">
        <v>77</v>
      </c>
      <c r="H601" t="s">
        <v>508</v>
      </c>
      <c r="I601" t="s">
        <v>509</v>
      </c>
      <c r="J601" t="s">
        <v>442</v>
      </c>
      <c r="K601" t="s">
        <v>443</v>
      </c>
    </row>
    <row r="602" spans="1:11">
      <c r="A602" t="s">
        <v>61</v>
      </c>
      <c r="B602" s="614">
        <v>561948</v>
      </c>
      <c r="C602" t="s">
        <v>455</v>
      </c>
      <c r="D602" t="s">
        <v>519</v>
      </c>
      <c r="E602" t="s">
        <v>506</v>
      </c>
      <c r="F602" t="s">
        <v>520</v>
      </c>
      <c r="G602" t="s">
        <v>77</v>
      </c>
      <c r="H602" t="s">
        <v>508</v>
      </c>
      <c r="I602" t="s">
        <v>509</v>
      </c>
      <c r="J602" t="s">
        <v>442</v>
      </c>
      <c r="K602" t="s">
        <v>443</v>
      </c>
    </row>
    <row r="603" spans="1:11">
      <c r="A603" t="s">
        <v>61</v>
      </c>
      <c r="B603" s="614">
        <v>362742</v>
      </c>
      <c r="C603" t="s">
        <v>484</v>
      </c>
      <c r="D603" t="s">
        <v>519</v>
      </c>
      <c r="E603" t="s">
        <v>506</v>
      </c>
      <c r="F603" t="s">
        <v>520</v>
      </c>
      <c r="G603" t="s">
        <v>77</v>
      </c>
      <c r="H603" t="s">
        <v>508</v>
      </c>
      <c r="I603" t="s">
        <v>509</v>
      </c>
      <c r="J603" t="s">
        <v>442</v>
      </c>
      <c r="K603" t="s">
        <v>443</v>
      </c>
    </row>
    <row r="604" spans="1:11">
      <c r="A604" t="s">
        <v>61</v>
      </c>
      <c r="B604" s="614">
        <v>392971</v>
      </c>
      <c r="C604" t="s">
        <v>471</v>
      </c>
      <c r="D604" t="s">
        <v>519</v>
      </c>
      <c r="E604" t="s">
        <v>506</v>
      </c>
      <c r="F604" t="s">
        <v>520</v>
      </c>
      <c r="G604" t="s">
        <v>77</v>
      </c>
      <c r="H604" t="s">
        <v>508</v>
      </c>
      <c r="I604" t="s">
        <v>509</v>
      </c>
      <c r="J604" t="s">
        <v>442</v>
      </c>
      <c r="K604" t="s">
        <v>443</v>
      </c>
    </row>
    <row r="605" spans="1:11">
      <c r="A605" t="s">
        <v>61</v>
      </c>
      <c r="B605" s="614">
        <v>432268</v>
      </c>
      <c r="C605" t="s">
        <v>448</v>
      </c>
      <c r="D605" t="s">
        <v>519</v>
      </c>
      <c r="E605" t="s">
        <v>506</v>
      </c>
      <c r="F605" t="s">
        <v>520</v>
      </c>
      <c r="G605" t="s">
        <v>77</v>
      </c>
      <c r="H605" t="s">
        <v>508</v>
      </c>
      <c r="I605" t="s">
        <v>509</v>
      </c>
      <c r="J605" t="s">
        <v>442</v>
      </c>
      <c r="K605" t="s">
        <v>443</v>
      </c>
    </row>
    <row r="606" spans="1:11">
      <c r="A606" t="s">
        <v>61</v>
      </c>
      <c r="B606" s="614">
        <v>302285</v>
      </c>
      <c r="C606" t="s">
        <v>452</v>
      </c>
      <c r="D606" t="s">
        <v>519</v>
      </c>
      <c r="E606" t="s">
        <v>506</v>
      </c>
      <c r="F606" t="s">
        <v>520</v>
      </c>
      <c r="G606" t="s">
        <v>77</v>
      </c>
      <c r="H606" t="s">
        <v>508</v>
      </c>
      <c r="I606" t="s">
        <v>509</v>
      </c>
      <c r="J606" t="s">
        <v>442</v>
      </c>
      <c r="K606" t="s">
        <v>443</v>
      </c>
    </row>
    <row r="607" spans="1:11">
      <c r="A607" t="s">
        <v>61</v>
      </c>
      <c r="B607" s="614">
        <v>423199</v>
      </c>
      <c r="C607" t="s">
        <v>475</v>
      </c>
      <c r="D607" t="s">
        <v>519</v>
      </c>
      <c r="E607" t="s">
        <v>506</v>
      </c>
      <c r="F607" t="s">
        <v>520</v>
      </c>
      <c r="G607" t="s">
        <v>77</v>
      </c>
      <c r="H607" t="s">
        <v>508</v>
      </c>
      <c r="I607" t="s">
        <v>509</v>
      </c>
      <c r="J607" t="s">
        <v>442</v>
      </c>
      <c r="K607" t="s">
        <v>443</v>
      </c>
    </row>
    <row r="608" spans="1:11">
      <c r="A608" t="s">
        <v>61</v>
      </c>
      <c r="B608" s="614">
        <v>377856</v>
      </c>
      <c r="C608" t="s">
        <v>480</v>
      </c>
      <c r="D608" t="s">
        <v>519</v>
      </c>
      <c r="E608" t="s">
        <v>506</v>
      </c>
      <c r="F608" t="s">
        <v>520</v>
      </c>
      <c r="G608" t="s">
        <v>77</v>
      </c>
      <c r="H608" t="s">
        <v>508</v>
      </c>
      <c r="I608" t="s">
        <v>509</v>
      </c>
      <c r="J608" t="s">
        <v>442</v>
      </c>
      <c r="K608" t="s">
        <v>443</v>
      </c>
    </row>
    <row r="609" spans="1:11">
      <c r="A609" t="s">
        <v>61</v>
      </c>
      <c r="B609" s="614">
        <v>510862</v>
      </c>
      <c r="C609" t="s">
        <v>518</v>
      </c>
      <c r="D609" t="s">
        <v>519</v>
      </c>
      <c r="E609" t="s">
        <v>506</v>
      </c>
      <c r="F609" t="s">
        <v>520</v>
      </c>
      <c r="G609" t="s">
        <v>77</v>
      </c>
      <c r="H609" t="s">
        <v>508</v>
      </c>
      <c r="I609" t="s">
        <v>509</v>
      </c>
      <c r="J609" t="s">
        <v>442</v>
      </c>
      <c r="K609" t="s">
        <v>443</v>
      </c>
    </row>
    <row r="610" spans="1:11">
      <c r="A610" t="s">
        <v>61</v>
      </c>
      <c r="B610" s="614">
        <v>302285</v>
      </c>
      <c r="C610" t="s">
        <v>453</v>
      </c>
      <c r="D610" t="s">
        <v>519</v>
      </c>
      <c r="E610" t="s">
        <v>506</v>
      </c>
      <c r="F610" t="s">
        <v>520</v>
      </c>
      <c r="G610" t="s">
        <v>77</v>
      </c>
      <c r="H610" t="s">
        <v>508</v>
      </c>
      <c r="I610" t="s">
        <v>509</v>
      </c>
      <c r="J610" t="s">
        <v>442</v>
      </c>
      <c r="K610" t="s">
        <v>443</v>
      </c>
    </row>
    <row r="611" spans="1:11">
      <c r="A611" t="s">
        <v>61</v>
      </c>
      <c r="B611" s="614">
        <v>377856</v>
      </c>
      <c r="C611" t="s">
        <v>512</v>
      </c>
      <c r="D611" t="s">
        <v>519</v>
      </c>
      <c r="E611" t="s">
        <v>506</v>
      </c>
      <c r="F611" t="s">
        <v>520</v>
      </c>
      <c r="G611" t="s">
        <v>77</v>
      </c>
      <c r="H611" t="s">
        <v>508</v>
      </c>
      <c r="I611" t="s">
        <v>509</v>
      </c>
      <c r="J611" t="s">
        <v>442</v>
      </c>
      <c r="K611" t="s">
        <v>443</v>
      </c>
    </row>
    <row r="612" spans="1:11">
      <c r="A612" t="s">
        <v>61</v>
      </c>
      <c r="B612" s="614">
        <v>302285</v>
      </c>
      <c r="C612" t="s">
        <v>477</v>
      </c>
      <c r="D612" t="s">
        <v>519</v>
      </c>
      <c r="E612" t="s">
        <v>506</v>
      </c>
      <c r="F612" t="s">
        <v>520</v>
      </c>
      <c r="G612" t="s">
        <v>77</v>
      </c>
      <c r="H612" t="s">
        <v>508</v>
      </c>
      <c r="I612" t="s">
        <v>509</v>
      </c>
      <c r="J612" t="s">
        <v>442</v>
      </c>
      <c r="K612" t="s">
        <v>443</v>
      </c>
    </row>
    <row r="613" spans="1:11">
      <c r="A613" t="s">
        <v>61</v>
      </c>
      <c r="B613" s="614">
        <v>395993</v>
      </c>
      <c r="C613" t="s">
        <v>461</v>
      </c>
      <c r="D613" t="s">
        <v>519</v>
      </c>
      <c r="E613" t="s">
        <v>506</v>
      </c>
      <c r="F613" t="s">
        <v>520</v>
      </c>
      <c r="G613" t="s">
        <v>77</v>
      </c>
      <c r="H613" t="s">
        <v>508</v>
      </c>
      <c r="I613" t="s">
        <v>509</v>
      </c>
      <c r="J613" t="s">
        <v>442</v>
      </c>
      <c r="K613" t="s">
        <v>443</v>
      </c>
    </row>
    <row r="614" spans="1:11">
      <c r="A614" t="s">
        <v>61</v>
      </c>
      <c r="B614" s="614">
        <v>438313</v>
      </c>
      <c r="C614" t="s">
        <v>514</v>
      </c>
      <c r="D614" t="s">
        <v>519</v>
      </c>
      <c r="E614" t="s">
        <v>506</v>
      </c>
      <c r="F614" t="s">
        <v>520</v>
      </c>
      <c r="G614" t="s">
        <v>77</v>
      </c>
      <c r="H614" t="s">
        <v>508</v>
      </c>
      <c r="I614" t="s">
        <v>509</v>
      </c>
      <c r="J614" t="s">
        <v>442</v>
      </c>
      <c r="K614" t="s">
        <v>443</v>
      </c>
    </row>
    <row r="615" spans="1:11">
      <c r="A615" t="s">
        <v>61</v>
      </c>
      <c r="B615" s="614">
        <v>362742</v>
      </c>
      <c r="C615" t="s">
        <v>466</v>
      </c>
      <c r="D615" t="s">
        <v>519</v>
      </c>
      <c r="E615" t="s">
        <v>506</v>
      </c>
      <c r="F615" t="s">
        <v>520</v>
      </c>
      <c r="G615" t="s">
        <v>77</v>
      </c>
      <c r="H615" t="s">
        <v>508</v>
      </c>
      <c r="I615" t="s">
        <v>509</v>
      </c>
      <c r="J615" t="s">
        <v>442</v>
      </c>
      <c r="K615" t="s">
        <v>443</v>
      </c>
    </row>
    <row r="616" spans="1:11">
      <c r="A616" t="s">
        <v>61</v>
      </c>
      <c r="B616" s="614">
        <v>432268</v>
      </c>
      <c r="C616" t="s">
        <v>511</v>
      </c>
      <c r="D616" t="s">
        <v>519</v>
      </c>
      <c r="E616" t="s">
        <v>506</v>
      </c>
      <c r="F616" t="s">
        <v>520</v>
      </c>
      <c r="G616" t="s">
        <v>77</v>
      </c>
      <c r="H616" t="s">
        <v>508</v>
      </c>
      <c r="I616" t="s">
        <v>509</v>
      </c>
      <c r="J616" t="s">
        <v>442</v>
      </c>
      <c r="K616" t="s">
        <v>443</v>
      </c>
    </row>
    <row r="617" spans="1:11">
      <c r="A617" t="s">
        <v>61</v>
      </c>
      <c r="B617" s="614">
        <v>371811</v>
      </c>
      <c r="C617" t="s">
        <v>465</v>
      </c>
      <c r="D617" t="s">
        <v>519</v>
      </c>
      <c r="E617" t="s">
        <v>506</v>
      </c>
      <c r="F617" t="s">
        <v>520</v>
      </c>
      <c r="G617" t="s">
        <v>77</v>
      </c>
      <c r="H617" t="s">
        <v>508</v>
      </c>
      <c r="I617" t="s">
        <v>509</v>
      </c>
      <c r="J617" t="s">
        <v>442</v>
      </c>
      <c r="K617" t="s">
        <v>443</v>
      </c>
    </row>
    <row r="618" spans="1:11">
      <c r="A618" t="s">
        <v>61</v>
      </c>
      <c r="B618" s="614">
        <v>438313</v>
      </c>
      <c r="C618" t="s">
        <v>462</v>
      </c>
      <c r="D618" t="s">
        <v>519</v>
      </c>
      <c r="E618" t="s">
        <v>506</v>
      </c>
      <c r="F618" t="s">
        <v>520</v>
      </c>
      <c r="G618" t="s">
        <v>77</v>
      </c>
      <c r="H618" t="s">
        <v>508</v>
      </c>
      <c r="I618" t="s">
        <v>509</v>
      </c>
      <c r="J618" t="s">
        <v>442</v>
      </c>
      <c r="K618" t="s">
        <v>443</v>
      </c>
    </row>
    <row r="619" spans="1:11">
      <c r="A619" t="s">
        <v>61</v>
      </c>
      <c r="B619" s="614">
        <v>392971</v>
      </c>
      <c r="C619" t="s">
        <v>488</v>
      </c>
      <c r="D619" t="s">
        <v>519</v>
      </c>
      <c r="E619" t="s">
        <v>506</v>
      </c>
      <c r="F619" t="s">
        <v>520</v>
      </c>
      <c r="G619" t="s">
        <v>77</v>
      </c>
      <c r="H619" t="s">
        <v>508</v>
      </c>
      <c r="I619" t="s">
        <v>509</v>
      </c>
      <c r="J619" t="s">
        <v>442</v>
      </c>
      <c r="K619" t="s">
        <v>443</v>
      </c>
    </row>
    <row r="620" spans="1:11">
      <c r="A620" t="s">
        <v>61</v>
      </c>
      <c r="B620" s="614">
        <v>456450</v>
      </c>
      <c r="C620" t="s">
        <v>516</v>
      </c>
      <c r="D620" t="s">
        <v>519</v>
      </c>
      <c r="E620" t="s">
        <v>506</v>
      </c>
      <c r="F620" t="s">
        <v>520</v>
      </c>
      <c r="G620" t="s">
        <v>77</v>
      </c>
      <c r="H620" t="s">
        <v>508</v>
      </c>
      <c r="I620" t="s">
        <v>509</v>
      </c>
      <c r="J620" t="s">
        <v>442</v>
      </c>
      <c r="K620" t="s">
        <v>443</v>
      </c>
    </row>
    <row r="621" spans="1:11">
      <c r="A621" t="s">
        <v>61</v>
      </c>
      <c r="B621" s="614">
        <v>392971</v>
      </c>
      <c r="C621" t="s">
        <v>479</v>
      </c>
      <c r="D621" t="s">
        <v>519</v>
      </c>
      <c r="E621" t="s">
        <v>506</v>
      </c>
      <c r="F621" t="s">
        <v>520</v>
      </c>
      <c r="G621" t="s">
        <v>77</v>
      </c>
      <c r="H621" t="s">
        <v>508</v>
      </c>
      <c r="I621" t="s">
        <v>509</v>
      </c>
      <c r="J621" t="s">
        <v>442</v>
      </c>
      <c r="K621" t="s">
        <v>443</v>
      </c>
    </row>
    <row r="622" spans="1:11">
      <c r="A622" t="s">
        <v>61</v>
      </c>
      <c r="B622" s="614">
        <v>438313</v>
      </c>
      <c r="C622" t="s">
        <v>445</v>
      </c>
      <c r="D622" t="s">
        <v>519</v>
      </c>
      <c r="E622" t="s">
        <v>506</v>
      </c>
      <c r="F622" t="s">
        <v>520</v>
      </c>
      <c r="G622" t="s">
        <v>77</v>
      </c>
      <c r="H622" t="s">
        <v>508</v>
      </c>
      <c r="I622" t="s">
        <v>509</v>
      </c>
      <c r="J622" t="s">
        <v>442</v>
      </c>
      <c r="K622" t="s">
        <v>443</v>
      </c>
    </row>
    <row r="623" spans="1:11">
      <c r="A623" t="s">
        <v>61</v>
      </c>
      <c r="B623" s="614">
        <v>423199</v>
      </c>
      <c r="C623" t="s">
        <v>513</v>
      </c>
      <c r="D623" t="s">
        <v>519</v>
      </c>
      <c r="E623" t="s">
        <v>506</v>
      </c>
      <c r="F623" t="s">
        <v>520</v>
      </c>
      <c r="G623" t="s">
        <v>77</v>
      </c>
      <c r="H623" t="s">
        <v>508</v>
      </c>
      <c r="I623" t="s">
        <v>509</v>
      </c>
      <c r="J623" t="s">
        <v>442</v>
      </c>
      <c r="K623" t="s">
        <v>443</v>
      </c>
    </row>
    <row r="624" spans="1:11">
      <c r="A624" t="s">
        <v>61</v>
      </c>
      <c r="B624" s="614">
        <v>432268</v>
      </c>
      <c r="C624" t="s">
        <v>528</v>
      </c>
      <c r="D624" t="s">
        <v>519</v>
      </c>
      <c r="E624" t="s">
        <v>506</v>
      </c>
      <c r="F624" t="s">
        <v>520</v>
      </c>
      <c r="G624" t="s">
        <v>77</v>
      </c>
      <c r="H624" t="s">
        <v>508</v>
      </c>
      <c r="I624" t="s">
        <v>509</v>
      </c>
      <c r="J624" t="s">
        <v>442</v>
      </c>
      <c r="K624" t="s">
        <v>443</v>
      </c>
    </row>
    <row r="625" spans="1:11">
      <c r="A625" t="s">
        <v>61</v>
      </c>
      <c r="B625" s="614">
        <v>377856</v>
      </c>
      <c r="C625" t="s">
        <v>481</v>
      </c>
      <c r="D625" t="s">
        <v>519</v>
      </c>
      <c r="E625" t="s">
        <v>506</v>
      </c>
      <c r="F625" t="s">
        <v>520</v>
      </c>
      <c r="G625" t="s">
        <v>77</v>
      </c>
      <c r="H625" t="s">
        <v>508</v>
      </c>
      <c r="I625" t="s">
        <v>509</v>
      </c>
      <c r="J625" t="s">
        <v>442</v>
      </c>
      <c r="K625" t="s">
        <v>443</v>
      </c>
    </row>
    <row r="626" spans="1:11">
      <c r="A626" t="s">
        <v>61</v>
      </c>
      <c r="B626" s="614">
        <v>302285</v>
      </c>
      <c r="C626" t="s">
        <v>464</v>
      </c>
      <c r="D626" t="s">
        <v>519</v>
      </c>
      <c r="E626" t="s">
        <v>506</v>
      </c>
      <c r="F626" t="s">
        <v>520</v>
      </c>
      <c r="G626" t="s">
        <v>77</v>
      </c>
      <c r="H626" t="s">
        <v>508</v>
      </c>
      <c r="I626" t="s">
        <v>509</v>
      </c>
      <c r="J626" t="s">
        <v>442</v>
      </c>
      <c r="K626" t="s">
        <v>443</v>
      </c>
    </row>
    <row r="627" spans="1:11">
      <c r="A627" t="s">
        <v>61</v>
      </c>
      <c r="B627" s="614">
        <v>408085</v>
      </c>
      <c r="C627" t="s">
        <v>515</v>
      </c>
      <c r="D627" t="s">
        <v>519</v>
      </c>
      <c r="E627" t="s">
        <v>506</v>
      </c>
      <c r="F627" t="s">
        <v>520</v>
      </c>
      <c r="G627" t="s">
        <v>77</v>
      </c>
      <c r="H627" t="s">
        <v>508</v>
      </c>
      <c r="I627" t="s">
        <v>509</v>
      </c>
      <c r="J627" t="s">
        <v>442</v>
      </c>
      <c r="K627" t="s">
        <v>443</v>
      </c>
    </row>
    <row r="628" spans="1:11">
      <c r="A628" t="s">
        <v>61</v>
      </c>
      <c r="B628" s="614">
        <v>362742</v>
      </c>
      <c r="C628" t="s">
        <v>429</v>
      </c>
      <c r="D628" t="s">
        <v>519</v>
      </c>
      <c r="E628" t="s">
        <v>506</v>
      </c>
      <c r="F628" t="s">
        <v>520</v>
      </c>
      <c r="G628" t="s">
        <v>77</v>
      </c>
      <c r="H628" t="s">
        <v>508</v>
      </c>
      <c r="I628" t="s">
        <v>509</v>
      </c>
      <c r="J628" t="s">
        <v>442</v>
      </c>
      <c r="K628" t="s">
        <v>443</v>
      </c>
    </row>
    <row r="629" spans="1:11">
      <c r="A629" t="s">
        <v>61</v>
      </c>
      <c r="B629" s="614">
        <v>432268</v>
      </c>
      <c r="C629" t="s">
        <v>504</v>
      </c>
      <c r="D629" t="s">
        <v>519</v>
      </c>
      <c r="E629" t="s">
        <v>506</v>
      </c>
      <c r="F629" t="s">
        <v>520</v>
      </c>
      <c r="G629" t="s">
        <v>77</v>
      </c>
      <c r="H629" t="s">
        <v>508</v>
      </c>
      <c r="I629" t="s">
        <v>509</v>
      </c>
      <c r="J629" t="s">
        <v>442</v>
      </c>
      <c r="K629" t="s">
        <v>443</v>
      </c>
    </row>
    <row r="630" spans="1:11">
      <c r="A630" t="s">
        <v>61</v>
      </c>
      <c r="B630" s="614">
        <v>377856</v>
      </c>
      <c r="C630" t="s">
        <v>485</v>
      </c>
      <c r="D630" t="s">
        <v>519</v>
      </c>
      <c r="E630" t="s">
        <v>506</v>
      </c>
      <c r="F630" t="s">
        <v>520</v>
      </c>
      <c r="G630" t="s">
        <v>77</v>
      </c>
      <c r="H630" t="s">
        <v>508</v>
      </c>
      <c r="I630" t="s">
        <v>509</v>
      </c>
      <c r="J630" t="s">
        <v>442</v>
      </c>
      <c r="K630" t="s">
        <v>443</v>
      </c>
    </row>
    <row r="631" spans="1:11">
      <c r="A631" t="s">
        <v>489</v>
      </c>
      <c r="B631" s="614">
        <v>846116.0882</v>
      </c>
      <c r="C631" t="s">
        <v>510</v>
      </c>
      <c r="D631" t="s">
        <v>519</v>
      </c>
      <c r="E631" t="s">
        <v>506</v>
      </c>
      <c r="F631" t="s">
        <v>520</v>
      </c>
      <c r="G631" t="s">
        <v>77</v>
      </c>
      <c r="H631" t="s">
        <v>508</v>
      </c>
      <c r="I631" t="s">
        <v>509</v>
      </c>
      <c r="J631" t="s">
        <v>442</v>
      </c>
      <c r="K631" t="s">
        <v>443</v>
      </c>
    </row>
    <row r="632" spans="1:11">
      <c r="A632" t="s">
        <v>489</v>
      </c>
      <c r="B632" s="614">
        <v>591690.13020000001</v>
      </c>
      <c r="C632" t="s">
        <v>50</v>
      </c>
      <c r="D632" t="s">
        <v>519</v>
      </c>
      <c r="E632" t="s">
        <v>506</v>
      </c>
      <c r="F632" t="s">
        <v>520</v>
      </c>
      <c r="G632" t="s">
        <v>77</v>
      </c>
      <c r="H632" t="s">
        <v>508</v>
      </c>
      <c r="I632" t="s">
        <v>509</v>
      </c>
      <c r="J632" t="s">
        <v>442</v>
      </c>
      <c r="K632" t="s">
        <v>443</v>
      </c>
    </row>
    <row r="633" spans="1:11">
      <c r="A633" t="s">
        <v>489</v>
      </c>
      <c r="B633" s="614">
        <v>705476.17260000005</v>
      </c>
      <c r="C633" t="s">
        <v>450</v>
      </c>
      <c r="D633" t="s">
        <v>519</v>
      </c>
      <c r="E633" t="s">
        <v>506</v>
      </c>
      <c r="F633" t="s">
        <v>520</v>
      </c>
      <c r="G633" t="s">
        <v>77</v>
      </c>
      <c r="H633" t="s">
        <v>508</v>
      </c>
      <c r="I633" t="s">
        <v>509</v>
      </c>
      <c r="J633" t="s">
        <v>442</v>
      </c>
      <c r="K633" t="s">
        <v>443</v>
      </c>
    </row>
    <row r="634" spans="1:11">
      <c r="A634" t="s">
        <v>489</v>
      </c>
      <c r="B634" s="614">
        <v>546174.80989999999</v>
      </c>
      <c r="C634" t="s">
        <v>449</v>
      </c>
      <c r="D634" t="s">
        <v>519</v>
      </c>
      <c r="E634" t="s">
        <v>506</v>
      </c>
      <c r="F634" t="s">
        <v>520</v>
      </c>
      <c r="G634" t="s">
        <v>77</v>
      </c>
      <c r="H634" t="s">
        <v>508</v>
      </c>
      <c r="I634" t="s">
        <v>509</v>
      </c>
      <c r="J634" t="s">
        <v>442</v>
      </c>
      <c r="K634" t="s">
        <v>443</v>
      </c>
    </row>
    <row r="635" spans="1:11">
      <c r="A635" t="s">
        <v>489</v>
      </c>
      <c r="B635" s="614">
        <v>705476.17260000005</v>
      </c>
      <c r="C635" t="s">
        <v>476</v>
      </c>
      <c r="D635" t="s">
        <v>519</v>
      </c>
      <c r="E635" t="s">
        <v>506</v>
      </c>
      <c r="F635" t="s">
        <v>520</v>
      </c>
      <c r="G635" t="s">
        <v>77</v>
      </c>
      <c r="H635" t="s">
        <v>508</v>
      </c>
      <c r="I635" t="s">
        <v>509</v>
      </c>
      <c r="J635" t="s">
        <v>442</v>
      </c>
      <c r="K635" t="s">
        <v>443</v>
      </c>
    </row>
    <row r="636" spans="1:11">
      <c r="A636" t="s">
        <v>489</v>
      </c>
      <c r="B636" s="614">
        <v>846116.0882</v>
      </c>
      <c r="C636" t="s">
        <v>517</v>
      </c>
      <c r="D636" t="s">
        <v>519</v>
      </c>
      <c r="E636" t="s">
        <v>506</v>
      </c>
      <c r="F636" t="s">
        <v>520</v>
      </c>
      <c r="G636" t="s">
        <v>77</v>
      </c>
      <c r="H636" t="s">
        <v>508</v>
      </c>
      <c r="I636" t="s">
        <v>509</v>
      </c>
      <c r="J636" t="s">
        <v>442</v>
      </c>
      <c r="K636" t="s">
        <v>443</v>
      </c>
    </row>
    <row r="637" spans="1:11">
      <c r="A637" t="s">
        <v>489</v>
      </c>
      <c r="B637" s="614">
        <v>568931.71719999996</v>
      </c>
      <c r="C637" t="s">
        <v>454</v>
      </c>
      <c r="D637" t="s">
        <v>519</v>
      </c>
      <c r="E637" t="s">
        <v>506</v>
      </c>
      <c r="F637" t="s">
        <v>520</v>
      </c>
      <c r="G637" t="s">
        <v>77</v>
      </c>
      <c r="H637" t="s">
        <v>508</v>
      </c>
      <c r="I637" t="s">
        <v>509</v>
      </c>
      <c r="J637" t="s">
        <v>442</v>
      </c>
      <c r="K637" t="s">
        <v>443</v>
      </c>
    </row>
    <row r="638" spans="1:11">
      <c r="A638" t="s">
        <v>489</v>
      </c>
      <c r="B638" s="614">
        <v>546174.80989999999</v>
      </c>
      <c r="C638" t="s">
        <v>472</v>
      </c>
      <c r="D638" t="s">
        <v>519</v>
      </c>
      <c r="E638" t="s">
        <v>506</v>
      </c>
      <c r="F638" t="s">
        <v>520</v>
      </c>
      <c r="G638" t="s">
        <v>77</v>
      </c>
      <c r="H638" t="s">
        <v>508</v>
      </c>
      <c r="I638" t="s">
        <v>509</v>
      </c>
      <c r="J638" t="s">
        <v>442</v>
      </c>
      <c r="K638" t="s">
        <v>443</v>
      </c>
    </row>
    <row r="639" spans="1:11">
      <c r="A639" t="s">
        <v>489</v>
      </c>
      <c r="B639" s="614">
        <v>846116.0882</v>
      </c>
      <c r="C639" t="s">
        <v>455</v>
      </c>
      <c r="D639" t="s">
        <v>519</v>
      </c>
      <c r="E639" t="s">
        <v>506</v>
      </c>
      <c r="F639" t="s">
        <v>520</v>
      </c>
      <c r="G639" t="s">
        <v>77</v>
      </c>
      <c r="H639" t="s">
        <v>508</v>
      </c>
      <c r="I639" t="s">
        <v>509</v>
      </c>
      <c r="J639" t="s">
        <v>442</v>
      </c>
      <c r="K639" t="s">
        <v>443</v>
      </c>
    </row>
    <row r="640" spans="1:11">
      <c r="A640" t="s">
        <v>489</v>
      </c>
      <c r="B640" s="614">
        <v>546174.80989999999</v>
      </c>
      <c r="C640" t="s">
        <v>484</v>
      </c>
      <c r="D640" t="s">
        <v>519</v>
      </c>
      <c r="E640" t="s">
        <v>506</v>
      </c>
      <c r="F640" t="s">
        <v>520</v>
      </c>
      <c r="G640" t="s">
        <v>77</v>
      </c>
      <c r="H640" t="s">
        <v>508</v>
      </c>
      <c r="I640" t="s">
        <v>509</v>
      </c>
      <c r="J640" t="s">
        <v>442</v>
      </c>
      <c r="K640" t="s">
        <v>443</v>
      </c>
    </row>
    <row r="641" spans="1:11">
      <c r="A641" t="s">
        <v>489</v>
      </c>
      <c r="B641" s="614">
        <v>591690.13020000001</v>
      </c>
      <c r="C641" t="s">
        <v>471</v>
      </c>
      <c r="D641" t="s">
        <v>519</v>
      </c>
      <c r="E641" t="s">
        <v>506</v>
      </c>
      <c r="F641" t="s">
        <v>520</v>
      </c>
      <c r="G641" t="s">
        <v>77</v>
      </c>
      <c r="H641" t="s">
        <v>508</v>
      </c>
      <c r="I641" t="s">
        <v>509</v>
      </c>
      <c r="J641" t="s">
        <v>442</v>
      </c>
      <c r="K641" t="s">
        <v>443</v>
      </c>
    </row>
    <row r="642" spans="1:11">
      <c r="A642" t="s">
        <v>489</v>
      </c>
      <c r="B642" s="614">
        <v>650858.99269999994</v>
      </c>
      <c r="C642" t="s">
        <v>448</v>
      </c>
      <c r="D642" t="s">
        <v>519</v>
      </c>
      <c r="E642" t="s">
        <v>506</v>
      </c>
      <c r="F642" t="s">
        <v>520</v>
      </c>
      <c r="G642" t="s">
        <v>77</v>
      </c>
      <c r="H642" t="s">
        <v>508</v>
      </c>
      <c r="I642" t="s">
        <v>509</v>
      </c>
      <c r="J642" t="s">
        <v>442</v>
      </c>
      <c r="K642" t="s">
        <v>443</v>
      </c>
    </row>
    <row r="643" spans="1:11">
      <c r="A643" t="s">
        <v>489</v>
      </c>
      <c r="B643" s="614">
        <v>455145.67489999998</v>
      </c>
      <c r="C643" t="s">
        <v>452</v>
      </c>
      <c r="D643" t="s">
        <v>519</v>
      </c>
      <c r="E643" t="s">
        <v>506</v>
      </c>
      <c r="F643" t="s">
        <v>520</v>
      </c>
      <c r="G643" t="s">
        <v>77</v>
      </c>
      <c r="H643" t="s">
        <v>508</v>
      </c>
      <c r="I643" t="s">
        <v>509</v>
      </c>
      <c r="J643" t="s">
        <v>442</v>
      </c>
      <c r="K643" t="s">
        <v>443</v>
      </c>
    </row>
    <row r="644" spans="1:11">
      <c r="A644" t="s">
        <v>489</v>
      </c>
      <c r="B644" s="614">
        <v>637203.9449</v>
      </c>
      <c r="C644" t="s">
        <v>475</v>
      </c>
      <c r="D644" t="s">
        <v>519</v>
      </c>
      <c r="E644" t="s">
        <v>506</v>
      </c>
      <c r="F644" t="s">
        <v>520</v>
      </c>
      <c r="G644" t="s">
        <v>77</v>
      </c>
      <c r="H644" t="s">
        <v>508</v>
      </c>
      <c r="I644" t="s">
        <v>509</v>
      </c>
      <c r="J644" t="s">
        <v>442</v>
      </c>
      <c r="K644" t="s">
        <v>443</v>
      </c>
    </row>
    <row r="645" spans="1:11">
      <c r="A645" t="s">
        <v>489</v>
      </c>
      <c r="B645" s="614">
        <v>568931.71719999996</v>
      </c>
      <c r="C645" t="s">
        <v>480</v>
      </c>
      <c r="D645" t="s">
        <v>519</v>
      </c>
      <c r="E645" t="s">
        <v>506</v>
      </c>
      <c r="F645" t="s">
        <v>520</v>
      </c>
      <c r="G645" t="s">
        <v>77</v>
      </c>
      <c r="H645" t="s">
        <v>508</v>
      </c>
      <c r="I645" t="s">
        <v>509</v>
      </c>
      <c r="J645" t="s">
        <v>442</v>
      </c>
      <c r="K645" t="s">
        <v>443</v>
      </c>
    </row>
    <row r="646" spans="1:11">
      <c r="A646" t="s">
        <v>489</v>
      </c>
      <c r="B646" s="614">
        <v>769196.71759999997</v>
      </c>
      <c r="C646" t="s">
        <v>518</v>
      </c>
      <c r="D646" t="s">
        <v>519</v>
      </c>
      <c r="E646" t="s">
        <v>506</v>
      </c>
      <c r="F646" t="s">
        <v>520</v>
      </c>
      <c r="G646" t="s">
        <v>77</v>
      </c>
      <c r="H646" t="s">
        <v>508</v>
      </c>
      <c r="I646" t="s">
        <v>509</v>
      </c>
      <c r="J646" t="s">
        <v>442</v>
      </c>
      <c r="K646" t="s">
        <v>443</v>
      </c>
    </row>
    <row r="647" spans="1:11">
      <c r="A647" t="s">
        <v>489</v>
      </c>
      <c r="B647" s="614">
        <v>455145.67489999998</v>
      </c>
      <c r="C647" t="s">
        <v>453</v>
      </c>
      <c r="D647" t="s">
        <v>519</v>
      </c>
      <c r="E647" t="s">
        <v>506</v>
      </c>
      <c r="F647" t="s">
        <v>520</v>
      </c>
      <c r="G647" t="s">
        <v>77</v>
      </c>
      <c r="H647" t="s">
        <v>508</v>
      </c>
      <c r="I647" t="s">
        <v>509</v>
      </c>
      <c r="J647" t="s">
        <v>442</v>
      </c>
      <c r="K647" t="s">
        <v>443</v>
      </c>
    </row>
    <row r="648" spans="1:11">
      <c r="A648" t="s">
        <v>489</v>
      </c>
      <c r="B648" s="614">
        <v>568931.71719999996</v>
      </c>
      <c r="C648" t="s">
        <v>512</v>
      </c>
      <c r="D648" t="s">
        <v>519</v>
      </c>
      <c r="E648" t="s">
        <v>506</v>
      </c>
      <c r="F648" t="s">
        <v>520</v>
      </c>
      <c r="G648" t="s">
        <v>77</v>
      </c>
      <c r="H648" t="s">
        <v>508</v>
      </c>
      <c r="I648" t="s">
        <v>509</v>
      </c>
      <c r="J648" t="s">
        <v>442</v>
      </c>
      <c r="K648" t="s">
        <v>443</v>
      </c>
    </row>
    <row r="649" spans="1:11">
      <c r="A649" t="s">
        <v>489</v>
      </c>
      <c r="B649" s="614">
        <v>455145.67489999998</v>
      </c>
      <c r="C649" t="s">
        <v>477</v>
      </c>
      <c r="D649" t="s">
        <v>519</v>
      </c>
      <c r="E649" t="s">
        <v>506</v>
      </c>
      <c r="F649" t="s">
        <v>520</v>
      </c>
      <c r="G649" t="s">
        <v>77</v>
      </c>
      <c r="H649" t="s">
        <v>508</v>
      </c>
      <c r="I649" t="s">
        <v>509</v>
      </c>
      <c r="J649" t="s">
        <v>442</v>
      </c>
      <c r="K649" t="s">
        <v>443</v>
      </c>
    </row>
    <row r="650" spans="1:11">
      <c r="A650" t="s">
        <v>489</v>
      </c>
      <c r="B650" s="614">
        <v>596240.30720000004</v>
      </c>
      <c r="C650" t="s">
        <v>461</v>
      </c>
      <c r="D650" t="s">
        <v>519</v>
      </c>
      <c r="E650" t="s">
        <v>506</v>
      </c>
      <c r="F650" t="s">
        <v>520</v>
      </c>
      <c r="G650" t="s">
        <v>77</v>
      </c>
      <c r="H650" t="s">
        <v>508</v>
      </c>
      <c r="I650" t="s">
        <v>509</v>
      </c>
      <c r="J650" t="s">
        <v>442</v>
      </c>
      <c r="K650" t="s">
        <v>443</v>
      </c>
    </row>
    <row r="651" spans="1:11">
      <c r="A651" t="s">
        <v>489</v>
      </c>
      <c r="B651" s="614">
        <v>659960.85219999996</v>
      </c>
      <c r="C651" t="s">
        <v>514</v>
      </c>
      <c r="D651" t="s">
        <v>519</v>
      </c>
      <c r="E651" t="s">
        <v>506</v>
      </c>
      <c r="F651" t="s">
        <v>520</v>
      </c>
      <c r="G651" t="s">
        <v>77</v>
      </c>
      <c r="H651" t="s">
        <v>508</v>
      </c>
      <c r="I651" t="s">
        <v>509</v>
      </c>
      <c r="J651" t="s">
        <v>442</v>
      </c>
      <c r="K651" t="s">
        <v>443</v>
      </c>
    </row>
    <row r="652" spans="1:11">
      <c r="A652" t="s">
        <v>489</v>
      </c>
      <c r="B652" s="614">
        <v>546174.80989999999</v>
      </c>
      <c r="C652" t="s">
        <v>466</v>
      </c>
      <c r="D652" t="s">
        <v>519</v>
      </c>
      <c r="E652" t="s">
        <v>506</v>
      </c>
      <c r="F652" t="s">
        <v>520</v>
      </c>
      <c r="G652" t="s">
        <v>77</v>
      </c>
      <c r="H652" t="s">
        <v>508</v>
      </c>
      <c r="I652" t="s">
        <v>509</v>
      </c>
      <c r="J652" t="s">
        <v>442</v>
      </c>
      <c r="K652" t="s">
        <v>443</v>
      </c>
    </row>
    <row r="653" spans="1:11">
      <c r="A653" t="s">
        <v>489</v>
      </c>
      <c r="B653" s="614">
        <v>650858.99269999994</v>
      </c>
      <c r="C653" t="s">
        <v>511</v>
      </c>
      <c r="D653" t="s">
        <v>519</v>
      </c>
      <c r="E653" t="s">
        <v>506</v>
      </c>
      <c r="F653" t="s">
        <v>520</v>
      </c>
      <c r="G653" t="s">
        <v>77</v>
      </c>
      <c r="H653" t="s">
        <v>508</v>
      </c>
      <c r="I653" t="s">
        <v>509</v>
      </c>
      <c r="J653" t="s">
        <v>442</v>
      </c>
      <c r="K653" t="s">
        <v>443</v>
      </c>
    </row>
    <row r="654" spans="1:11">
      <c r="A654" t="s">
        <v>489</v>
      </c>
      <c r="B654" s="614">
        <v>559829.85770000005</v>
      </c>
      <c r="C654" t="s">
        <v>465</v>
      </c>
      <c r="D654" t="s">
        <v>519</v>
      </c>
      <c r="E654" t="s">
        <v>506</v>
      </c>
      <c r="F654" t="s">
        <v>520</v>
      </c>
      <c r="G654" t="s">
        <v>77</v>
      </c>
      <c r="H654" t="s">
        <v>508</v>
      </c>
      <c r="I654" t="s">
        <v>509</v>
      </c>
      <c r="J654" t="s">
        <v>442</v>
      </c>
      <c r="K654" t="s">
        <v>443</v>
      </c>
    </row>
    <row r="655" spans="1:11">
      <c r="A655" t="s">
        <v>489</v>
      </c>
      <c r="B655" s="614">
        <v>659960.85219999996</v>
      </c>
      <c r="C655" t="s">
        <v>462</v>
      </c>
      <c r="D655" t="s">
        <v>519</v>
      </c>
      <c r="E655" t="s">
        <v>506</v>
      </c>
      <c r="F655" t="s">
        <v>520</v>
      </c>
      <c r="G655" t="s">
        <v>77</v>
      </c>
      <c r="H655" t="s">
        <v>508</v>
      </c>
      <c r="I655" t="s">
        <v>509</v>
      </c>
      <c r="J655" t="s">
        <v>442</v>
      </c>
      <c r="K655" t="s">
        <v>443</v>
      </c>
    </row>
    <row r="656" spans="1:11">
      <c r="A656" t="s">
        <v>489</v>
      </c>
      <c r="B656" s="614">
        <v>591690.13020000001</v>
      </c>
      <c r="C656" t="s">
        <v>488</v>
      </c>
      <c r="D656" t="s">
        <v>519</v>
      </c>
      <c r="E656" t="s">
        <v>506</v>
      </c>
      <c r="F656" t="s">
        <v>520</v>
      </c>
      <c r="G656" t="s">
        <v>77</v>
      </c>
      <c r="H656" t="s">
        <v>508</v>
      </c>
      <c r="I656" t="s">
        <v>509</v>
      </c>
      <c r="J656" t="s">
        <v>442</v>
      </c>
      <c r="K656" t="s">
        <v>443</v>
      </c>
    </row>
    <row r="657" spans="1:11">
      <c r="A657" t="s">
        <v>489</v>
      </c>
      <c r="B657" s="614">
        <v>687269.44209999999</v>
      </c>
      <c r="C657" t="s">
        <v>516</v>
      </c>
      <c r="D657" t="s">
        <v>519</v>
      </c>
      <c r="E657" t="s">
        <v>506</v>
      </c>
      <c r="F657" t="s">
        <v>520</v>
      </c>
      <c r="G657" t="s">
        <v>77</v>
      </c>
      <c r="H657" t="s">
        <v>508</v>
      </c>
      <c r="I657" t="s">
        <v>509</v>
      </c>
      <c r="J657" t="s">
        <v>442</v>
      </c>
      <c r="K657" t="s">
        <v>443</v>
      </c>
    </row>
    <row r="658" spans="1:11">
      <c r="A658" t="s">
        <v>489</v>
      </c>
      <c r="B658" s="614">
        <v>591690.13020000001</v>
      </c>
      <c r="C658" t="s">
        <v>479</v>
      </c>
      <c r="D658" t="s">
        <v>519</v>
      </c>
      <c r="E658" t="s">
        <v>506</v>
      </c>
      <c r="F658" t="s">
        <v>520</v>
      </c>
      <c r="G658" t="s">
        <v>77</v>
      </c>
      <c r="H658" t="s">
        <v>508</v>
      </c>
      <c r="I658" t="s">
        <v>509</v>
      </c>
      <c r="J658" t="s">
        <v>442</v>
      </c>
      <c r="K658" t="s">
        <v>443</v>
      </c>
    </row>
    <row r="659" spans="1:11">
      <c r="A659" t="s">
        <v>489</v>
      </c>
      <c r="B659" s="614">
        <v>659960.85219999996</v>
      </c>
      <c r="C659" t="s">
        <v>445</v>
      </c>
      <c r="D659" t="s">
        <v>519</v>
      </c>
      <c r="E659" t="s">
        <v>506</v>
      </c>
      <c r="F659" t="s">
        <v>520</v>
      </c>
      <c r="G659" t="s">
        <v>77</v>
      </c>
      <c r="H659" t="s">
        <v>508</v>
      </c>
      <c r="I659" t="s">
        <v>509</v>
      </c>
      <c r="J659" t="s">
        <v>442</v>
      </c>
      <c r="K659" t="s">
        <v>443</v>
      </c>
    </row>
    <row r="660" spans="1:11">
      <c r="A660" t="s">
        <v>489</v>
      </c>
      <c r="B660" s="614">
        <v>637203.9449</v>
      </c>
      <c r="C660" t="s">
        <v>513</v>
      </c>
      <c r="D660" t="s">
        <v>519</v>
      </c>
      <c r="E660" t="s">
        <v>506</v>
      </c>
      <c r="F660" t="s">
        <v>520</v>
      </c>
      <c r="G660" t="s">
        <v>77</v>
      </c>
      <c r="H660" t="s">
        <v>508</v>
      </c>
      <c r="I660" t="s">
        <v>509</v>
      </c>
      <c r="J660" t="s">
        <v>442</v>
      </c>
      <c r="K660" t="s">
        <v>443</v>
      </c>
    </row>
    <row r="661" spans="1:11">
      <c r="A661" t="s">
        <v>489</v>
      </c>
      <c r="B661" s="614">
        <v>650858.99269999994</v>
      </c>
      <c r="C661" t="s">
        <v>528</v>
      </c>
      <c r="D661" t="s">
        <v>519</v>
      </c>
      <c r="E661" t="s">
        <v>506</v>
      </c>
      <c r="F661" t="s">
        <v>520</v>
      </c>
      <c r="G661" t="s">
        <v>77</v>
      </c>
      <c r="H661" t="s">
        <v>508</v>
      </c>
      <c r="I661" t="s">
        <v>509</v>
      </c>
      <c r="J661" t="s">
        <v>442</v>
      </c>
      <c r="K661" t="s">
        <v>443</v>
      </c>
    </row>
    <row r="662" spans="1:11">
      <c r="A662" t="s">
        <v>489</v>
      </c>
      <c r="B662" s="614">
        <v>568931.71719999996</v>
      </c>
      <c r="C662" t="s">
        <v>481</v>
      </c>
      <c r="D662" t="s">
        <v>519</v>
      </c>
      <c r="E662" t="s">
        <v>506</v>
      </c>
      <c r="F662" t="s">
        <v>520</v>
      </c>
      <c r="G662" t="s">
        <v>77</v>
      </c>
      <c r="H662" t="s">
        <v>508</v>
      </c>
      <c r="I662" t="s">
        <v>509</v>
      </c>
      <c r="J662" t="s">
        <v>442</v>
      </c>
      <c r="K662" t="s">
        <v>443</v>
      </c>
    </row>
    <row r="663" spans="1:11">
      <c r="A663" t="s">
        <v>489</v>
      </c>
      <c r="B663" s="614">
        <v>455145.67489999998</v>
      </c>
      <c r="C663" t="s">
        <v>464</v>
      </c>
      <c r="D663" t="s">
        <v>519</v>
      </c>
      <c r="E663" t="s">
        <v>506</v>
      </c>
      <c r="F663" t="s">
        <v>520</v>
      </c>
      <c r="G663" t="s">
        <v>77</v>
      </c>
      <c r="H663" t="s">
        <v>508</v>
      </c>
      <c r="I663" t="s">
        <v>509</v>
      </c>
      <c r="J663" t="s">
        <v>442</v>
      </c>
      <c r="K663" t="s">
        <v>443</v>
      </c>
    </row>
    <row r="664" spans="1:11">
      <c r="A664" t="s">
        <v>489</v>
      </c>
      <c r="B664" s="614">
        <v>614447.03760000004</v>
      </c>
      <c r="C664" t="s">
        <v>515</v>
      </c>
      <c r="D664" t="s">
        <v>519</v>
      </c>
      <c r="E664" t="s">
        <v>506</v>
      </c>
      <c r="F664" t="s">
        <v>520</v>
      </c>
      <c r="G664" t="s">
        <v>77</v>
      </c>
      <c r="H664" t="s">
        <v>508</v>
      </c>
      <c r="I664" t="s">
        <v>509</v>
      </c>
      <c r="J664" t="s">
        <v>442</v>
      </c>
      <c r="K664" t="s">
        <v>443</v>
      </c>
    </row>
    <row r="665" spans="1:11">
      <c r="A665" t="s">
        <v>489</v>
      </c>
      <c r="B665" s="614">
        <v>546174.80989999999</v>
      </c>
      <c r="C665" t="s">
        <v>429</v>
      </c>
      <c r="D665" t="s">
        <v>519</v>
      </c>
      <c r="E665" t="s">
        <v>506</v>
      </c>
      <c r="F665" t="s">
        <v>520</v>
      </c>
      <c r="G665" t="s">
        <v>77</v>
      </c>
      <c r="H665" t="s">
        <v>508</v>
      </c>
      <c r="I665" t="s">
        <v>509</v>
      </c>
      <c r="J665" t="s">
        <v>442</v>
      </c>
      <c r="K665" t="s">
        <v>443</v>
      </c>
    </row>
    <row r="666" spans="1:11">
      <c r="A666" t="s">
        <v>489</v>
      </c>
      <c r="B666" s="614">
        <v>650858.99269999994</v>
      </c>
      <c r="C666" t="s">
        <v>504</v>
      </c>
      <c r="D666" t="s">
        <v>519</v>
      </c>
      <c r="E666" t="s">
        <v>506</v>
      </c>
      <c r="F666" t="s">
        <v>520</v>
      </c>
      <c r="G666" t="s">
        <v>77</v>
      </c>
      <c r="H666" t="s">
        <v>508</v>
      </c>
      <c r="I666" t="s">
        <v>509</v>
      </c>
      <c r="J666" t="s">
        <v>442</v>
      </c>
      <c r="K666" t="s">
        <v>443</v>
      </c>
    </row>
    <row r="667" spans="1:11">
      <c r="A667" t="s">
        <v>489</v>
      </c>
      <c r="B667" s="614">
        <v>568931.71719999996</v>
      </c>
      <c r="C667" t="s">
        <v>485</v>
      </c>
      <c r="D667" t="s">
        <v>519</v>
      </c>
      <c r="E667" t="s">
        <v>506</v>
      </c>
      <c r="F667" t="s">
        <v>520</v>
      </c>
      <c r="G667" t="s">
        <v>77</v>
      </c>
      <c r="H667" t="s">
        <v>508</v>
      </c>
      <c r="I667" t="s">
        <v>509</v>
      </c>
      <c r="J667" t="s">
        <v>442</v>
      </c>
      <c r="K667" t="s">
        <v>443</v>
      </c>
    </row>
    <row r="668" spans="1:11">
      <c r="A668" t="s">
        <v>490</v>
      </c>
      <c r="B668" s="614">
        <v>2734832.3316000002</v>
      </c>
      <c r="C668" t="s">
        <v>510</v>
      </c>
      <c r="D668" t="s">
        <v>519</v>
      </c>
      <c r="E668" t="s">
        <v>506</v>
      </c>
      <c r="F668" t="s">
        <v>520</v>
      </c>
      <c r="G668" t="s">
        <v>77</v>
      </c>
      <c r="H668" t="s">
        <v>508</v>
      </c>
      <c r="I668" t="s">
        <v>509</v>
      </c>
      <c r="J668" t="s">
        <v>442</v>
      </c>
      <c r="K668" t="s">
        <v>443</v>
      </c>
    </row>
    <row r="669" spans="1:11">
      <c r="A669" t="s">
        <v>490</v>
      </c>
      <c r="B669" s="614">
        <v>1912471.9657000001</v>
      </c>
      <c r="C669" t="s">
        <v>50</v>
      </c>
      <c r="D669" t="s">
        <v>519</v>
      </c>
      <c r="E669" t="s">
        <v>506</v>
      </c>
      <c r="F669" t="s">
        <v>520</v>
      </c>
      <c r="G669" t="s">
        <v>77</v>
      </c>
      <c r="H669" t="s">
        <v>508</v>
      </c>
      <c r="I669" t="s">
        <v>509</v>
      </c>
      <c r="J669" t="s">
        <v>442</v>
      </c>
      <c r="K669" t="s">
        <v>443</v>
      </c>
    </row>
    <row r="670" spans="1:11">
      <c r="A670" t="s">
        <v>490</v>
      </c>
      <c r="B670" s="614">
        <v>2280253.3514</v>
      </c>
      <c r="C670" t="s">
        <v>450</v>
      </c>
      <c r="D670" t="s">
        <v>519</v>
      </c>
      <c r="E670" t="s">
        <v>506</v>
      </c>
      <c r="F670" t="s">
        <v>520</v>
      </c>
      <c r="G670" t="s">
        <v>77</v>
      </c>
      <c r="H670" t="s">
        <v>508</v>
      </c>
      <c r="I670" t="s">
        <v>509</v>
      </c>
      <c r="J670" t="s">
        <v>442</v>
      </c>
      <c r="K670" t="s">
        <v>443</v>
      </c>
    </row>
    <row r="671" spans="1:11">
      <c r="A671" t="s">
        <v>490</v>
      </c>
      <c r="B671" s="614">
        <v>1765356.4913999999</v>
      </c>
      <c r="C671" t="s">
        <v>449</v>
      </c>
      <c r="D671" t="s">
        <v>519</v>
      </c>
      <c r="E671" t="s">
        <v>506</v>
      </c>
      <c r="F671" t="s">
        <v>520</v>
      </c>
      <c r="G671" t="s">
        <v>77</v>
      </c>
      <c r="H671" t="s">
        <v>508</v>
      </c>
      <c r="I671" t="s">
        <v>509</v>
      </c>
      <c r="J671" t="s">
        <v>442</v>
      </c>
      <c r="K671" t="s">
        <v>443</v>
      </c>
    </row>
    <row r="672" spans="1:11">
      <c r="A672" t="s">
        <v>490</v>
      </c>
      <c r="B672" s="614">
        <v>2280253.3514</v>
      </c>
      <c r="C672" t="s">
        <v>476</v>
      </c>
      <c r="D672" t="s">
        <v>519</v>
      </c>
      <c r="E672" t="s">
        <v>506</v>
      </c>
      <c r="F672" t="s">
        <v>520</v>
      </c>
      <c r="G672" t="s">
        <v>77</v>
      </c>
      <c r="H672" t="s">
        <v>508</v>
      </c>
      <c r="I672" t="s">
        <v>509</v>
      </c>
      <c r="J672" t="s">
        <v>442</v>
      </c>
      <c r="K672" t="s">
        <v>443</v>
      </c>
    </row>
    <row r="673" spans="1:11">
      <c r="A673" t="s">
        <v>490</v>
      </c>
      <c r="B673" s="614">
        <v>2734832.3316000002</v>
      </c>
      <c r="C673" t="s">
        <v>517</v>
      </c>
      <c r="D673" t="s">
        <v>519</v>
      </c>
      <c r="E673" t="s">
        <v>506</v>
      </c>
      <c r="F673" t="s">
        <v>520</v>
      </c>
      <c r="G673" t="s">
        <v>77</v>
      </c>
      <c r="H673" t="s">
        <v>508</v>
      </c>
      <c r="I673" t="s">
        <v>509</v>
      </c>
      <c r="J673" t="s">
        <v>442</v>
      </c>
      <c r="K673" t="s">
        <v>443</v>
      </c>
    </row>
    <row r="674" spans="1:11">
      <c r="A674" t="s">
        <v>490</v>
      </c>
      <c r="B674" s="614">
        <v>1838911.7952000001</v>
      </c>
      <c r="C674" t="s">
        <v>454</v>
      </c>
      <c r="D674" t="s">
        <v>519</v>
      </c>
      <c r="E674" t="s">
        <v>506</v>
      </c>
      <c r="F674" t="s">
        <v>520</v>
      </c>
      <c r="G674" t="s">
        <v>77</v>
      </c>
      <c r="H674" t="s">
        <v>508</v>
      </c>
      <c r="I674" t="s">
        <v>509</v>
      </c>
      <c r="J674" t="s">
        <v>442</v>
      </c>
      <c r="K674" t="s">
        <v>443</v>
      </c>
    </row>
    <row r="675" spans="1:11">
      <c r="A675" t="s">
        <v>490</v>
      </c>
      <c r="B675" s="614">
        <v>1765356.4913999999</v>
      </c>
      <c r="C675" t="s">
        <v>472</v>
      </c>
      <c r="D675" t="s">
        <v>519</v>
      </c>
      <c r="E675" t="s">
        <v>506</v>
      </c>
      <c r="F675" t="s">
        <v>520</v>
      </c>
      <c r="G675" t="s">
        <v>77</v>
      </c>
      <c r="H675" t="s">
        <v>508</v>
      </c>
      <c r="I675" t="s">
        <v>509</v>
      </c>
      <c r="J675" t="s">
        <v>442</v>
      </c>
      <c r="K675" t="s">
        <v>443</v>
      </c>
    </row>
    <row r="676" spans="1:11">
      <c r="A676" t="s">
        <v>490</v>
      </c>
      <c r="B676" s="614">
        <v>2734832.3316000002</v>
      </c>
      <c r="C676" t="s">
        <v>455</v>
      </c>
      <c r="D676" t="s">
        <v>519</v>
      </c>
      <c r="E676" t="s">
        <v>506</v>
      </c>
      <c r="F676" t="s">
        <v>520</v>
      </c>
      <c r="G676" t="s">
        <v>77</v>
      </c>
      <c r="H676" t="s">
        <v>508</v>
      </c>
      <c r="I676" t="s">
        <v>509</v>
      </c>
      <c r="J676" t="s">
        <v>442</v>
      </c>
      <c r="K676" t="s">
        <v>443</v>
      </c>
    </row>
    <row r="677" spans="1:11">
      <c r="A677" t="s">
        <v>490</v>
      </c>
      <c r="B677" s="614">
        <v>1765356.4913999999</v>
      </c>
      <c r="C677" t="s">
        <v>484</v>
      </c>
      <c r="D677" t="s">
        <v>519</v>
      </c>
      <c r="E677" t="s">
        <v>506</v>
      </c>
      <c r="F677" t="s">
        <v>520</v>
      </c>
      <c r="G677" t="s">
        <v>77</v>
      </c>
      <c r="H677" t="s">
        <v>508</v>
      </c>
      <c r="I677" t="s">
        <v>509</v>
      </c>
      <c r="J677" t="s">
        <v>442</v>
      </c>
      <c r="K677" t="s">
        <v>443</v>
      </c>
    </row>
    <row r="678" spans="1:11">
      <c r="A678" t="s">
        <v>490</v>
      </c>
      <c r="B678" s="614">
        <v>1912471.9657000001</v>
      </c>
      <c r="C678" t="s">
        <v>471</v>
      </c>
      <c r="D678" t="s">
        <v>519</v>
      </c>
      <c r="E678" t="s">
        <v>506</v>
      </c>
      <c r="F678" t="s">
        <v>520</v>
      </c>
      <c r="G678" t="s">
        <v>77</v>
      </c>
      <c r="H678" t="s">
        <v>508</v>
      </c>
      <c r="I678" t="s">
        <v>509</v>
      </c>
      <c r="J678" t="s">
        <v>442</v>
      </c>
      <c r="K678" t="s">
        <v>443</v>
      </c>
    </row>
    <row r="679" spans="1:11">
      <c r="A679" t="s">
        <v>490</v>
      </c>
      <c r="B679" s="614">
        <v>2103718.6756000002</v>
      </c>
      <c r="C679" t="s">
        <v>448</v>
      </c>
      <c r="D679" t="s">
        <v>519</v>
      </c>
      <c r="E679" t="s">
        <v>506</v>
      </c>
      <c r="F679" t="s">
        <v>520</v>
      </c>
      <c r="G679" t="s">
        <v>77</v>
      </c>
      <c r="H679" t="s">
        <v>508</v>
      </c>
      <c r="I679" t="s">
        <v>509</v>
      </c>
      <c r="J679" t="s">
        <v>442</v>
      </c>
      <c r="K679" t="s">
        <v>443</v>
      </c>
    </row>
    <row r="680" spans="1:11">
      <c r="A680" t="s">
        <v>490</v>
      </c>
      <c r="B680" s="614">
        <v>1471130.4095000001</v>
      </c>
      <c r="C680" t="s">
        <v>452</v>
      </c>
      <c r="D680" t="s">
        <v>519</v>
      </c>
      <c r="E680" t="s">
        <v>506</v>
      </c>
      <c r="F680" t="s">
        <v>520</v>
      </c>
      <c r="G680" t="s">
        <v>77</v>
      </c>
      <c r="H680" t="s">
        <v>508</v>
      </c>
      <c r="I680" t="s">
        <v>509</v>
      </c>
      <c r="J680" t="s">
        <v>442</v>
      </c>
      <c r="K680" t="s">
        <v>443</v>
      </c>
    </row>
    <row r="681" spans="1:11">
      <c r="A681" t="s">
        <v>490</v>
      </c>
      <c r="B681" s="614">
        <v>2059582.5733</v>
      </c>
      <c r="C681" t="s">
        <v>475</v>
      </c>
      <c r="D681" t="s">
        <v>519</v>
      </c>
      <c r="E681" t="s">
        <v>506</v>
      </c>
      <c r="F681" t="s">
        <v>520</v>
      </c>
      <c r="G681" t="s">
        <v>77</v>
      </c>
      <c r="H681" t="s">
        <v>508</v>
      </c>
      <c r="I681" t="s">
        <v>509</v>
      </c>
      <c r="J681" t="s">
        <v>442</v>
      </c>
      <c r="K681" t="s">
        <v>443</v>
      </c>
    </row>
    <row r="682" spans="1:11">
      <c r="A682" t="s">
        <v>490</v>
      </c>
      <c r="B682" s="614">
        <v>1838911.7952000001</v>
      </c>
      <c r="C682" t="s">
        <v>480</v>
      </c>
      <c r="D682" t="s">
        <v>519</v>
      </c>
      <c r="E682" t="s">
        <v>506</v>
      </c>
      <c r="F682" t="s">
        <v>520</v>
      </c>
      <c r="G682" t="s">
        <v>77</v>
      </c>
      <c r="H682" t="s">
        <v>508</v>
      </c>
      <c r="I682" t="s">
        <v>509</v>
      </c>
      <c r="J682" t="s">
        <v>442</v>
      </c>
      <c r="K682" t="s">
        <v>443</v>
      </c>
    </row>
    <row r="683" spans="1:11">
      <c r="A683" t="s">
        <v>490</v>
      </c>
      <c r="B683" s="614">
        <v>2486212.0954</v>
      </c>
      <c r="C683" t="s">
        <v>518</v>
      </c>
      <c r="D683" t="s">
        <v>519</v>
      </c>
      <c r="E683" t="s">
        <v>506</v>
      </c>
      <c r="F683" t="s">
        <v>520</v>
      </c>
      <c r="G683" t="s">
        <v>77</v>
      </c>
      <c r="H683" t="s">
        <v>508</v>
      </c>
      <c r="I683" t="s">
        <v>509</v>
      </c>
      <c r="J683" t="s">
        <v>442</v>
      </c>
      <c r="K683" t="s">
        <v>443</v>
      </c>
    </row>
    <row r="684" spans="1:11">
      <c r="A684" t="s">
        <v>490</v>
      </c>
      <c r="B684" s="614">
        <v>1471130.4095000001</v>
      </c>
      <c r="C684" t="s">
        <v>453</v>
      </c>
      <c r="D684" t="s">
        <v>519</v>
      </c>
      <c r="E684" t="s">
        <v>506</v>
      </c>
      <c r="F684" t="s">
        <v>520</v>
      </c>
      <c r="G684" t="s">
        <v>77</v>
      </c>
      <c r="H684" t="s">
        <v>508</v>
      </c>
      <c r="I684" t="s">
        <v>509</v>
      </c>
      <c r="J684" t="s">
        <v>442</v>
      </c>
      <c r="K684" t="s">
        <v>443</v>
      </c>
    </row>
    <row r="685" spans="1:11">
      <c r="A685" t="s">
        <v>490</v>
      </c>
      <c r="B685" s="614">
        <v>1838911.7952000001</v>
      </c>
      <c r="C685" t="s">
        <v>512</v>
      </c>
      <c r="D685" t="s">
        <v>519</v>
      </c>
      <c r="E685" t="s">
        <v>506</v>
      </c>
      <c r="F685" t="s">
        <v>520</v>
      </c>
      <c r="G685" t="s">
        <v>77</v>
      </c>
      <c r="H685" t="s">
        <v>508</v>
      </c>
      <c r="I685" t="s">
        <v>509</v>
      </c>
      <c r="J685" t="s">
        <v>442</v>
      </c>
      <c r="K685" t="s">
        <v>443</v>
      </c>
    </row>
    <row r="686" spans="1:11">
      <c r="A686" t="s">
        <v>490</v>
      </c>
      <c r="B686" s="614">
        <v>1471130.4095000001</v>
      </c>
      <c r="C686" t="s">
        <v>477</v>
      </c>
      <c r="D686" t="s">
        <v>519</v>
      </c>
      <c r="E686" t="s">
        <v>506</v>
      </c>
      <c r="F686" t="s">
        <v>520</v>
      </c>
      <c r="G686" t="s">
        <v>77</v>
      </c>
      <c r="H686" t="s">
        <v>508</v>
      </c>
      <c r="I686" t="s">
        <v>509</v>
      </c>
      <c r="J686" t="s">
        <v>442</v>
      </c>
      <c r="K686" t="s">
        <v>443</v>
      </c>
    </row>
    <row r="687" spans="1:11">
      <c r="A687" t="s">
        <v>490</v>
      </c>
      <c r="B687" s="614">
        <v>1927179.1331</v>
      </c>
      <c r="C687" t="s">
        <v>461</v>
      </c>
      <c r="D687" t="s">
        <v>519</v>
      </c>
      <c r="E687" t="s">
        <v>506</v>
      </c>
      <c r="F687" t="s">
        <v>520</v>
      </c>
      <c r="G687" t="s">
        <v>77</v>
      </c>
      <c r="H687" t="s">
        <v>508</v>
      </c>
      <c r="I687" t="s">
        <v>509</v>
      </c>
      <c r="J687" t="s">
        <v>442</v>
      </c>
      <c r="K687" t="s">
        <v>443</v>
      </c>
    </row>
    <row r="688" spans="1:11">
      <c r="A688" t="s">
        <v>490</v>
      </c>
      <c r="B688" s="614">
        <v>2133137.8771000002</v>
      </c>
      <c r="C688" t="s">
        <v>514</v>
      </c>
      <c r="D688" t="s">
        <v>519</v>
      </c>
      <c r="E688" t="s">
        <v>506</v>
      </c>
      <c r="F688" t="s">
        <v>520</v>
      </c>
      <c r="G688" t="s">
        <v>77</v>
      </c>
      <c r="H688" t="s">
        <v>508</v>
      </c>
      <c r="I688" t="s">
        <v>509</v>
      </c>
      <c r="J688" t="s">
        <v>442</v>
      </c>
      <c r="K688" t="s">
        <v>443</v>
      </c>
    </row>
    <row r="689" spans="1:11">
      <c r="A689" t="s">
        <v>490</v>
      </c>
      <c r="B689" s="614">
        <v>1765356.4913999999</v>
      </c>
      <c r="C689" t="s">
        <v>466</v>
      </c>
      <c r="D689" t="s">
        <v>519</v>
      </c>
      <c r="E689" t="s">
        <v>506</v>
      </c>
      <c r="F689" t="s">
        <v>520</v>
      </c>
      <c r="G689" t="s">
        <v>77</v>
      </c>
      <c r="H689" t="s">
        <v>508</v>
      </c>
      <c r="I689" t="s">
        <v>509</v>
      </c>
      <c r="J689" t="s">
        <v>442</v>
      </c>
      <c r="K689" t="s">
        <v>443</v>
      </c>
    </row>
    <row r="690" spans="1:11">
      <c r="A690" t="s">
        <v>490</v>
      </c>
      <c r="B690" s="614">
        <v>2103718.6756000002</v>
      </c>
      <c r="C690" t="s">
        <v>511</v>
      </c>
      <c r="D690" t="s">
        <v>519</v>
      </c>
      <c r="E690" t="s">
        <v>506</v>
      </c>
      <c r="F690" t="s">
        <v>520</v>
      </c>
      <c r="G690" t="s">
        <v>77</v>
      </c>
      <c r="H690" t="s">
        <v>508</v>
      </c>
      <c r="I690" t="s">
        <v>509</v>
      </c>
      <c r="J690" t="s">
        <v>442</v>
      </c>
      <c r="K690" t="s">
        <v>443</v>
      </c>
    </row>
    <row r="691" spans="1:11">
      <c r="A691" t="s">
        <v>490</v>
      </c>
      <c r="B691" s="614">
        <v>1809492.5937000001</v>
      </c>
      <c r="C691" t="s">
        <v>465</v>
      </c>
      <c r="D691" t="s">
        <v>519</v>
      </c>
      <c r="E691" t="s">
        <v>506</v>
      </c>
      <c r="F691" t="s">
        <v>520</v>
      </c>
      <c r="G691" t="s">
        <v>77</v>
      </c>
      <c r="H691" t="s">
        <v>508</v>
      </c>
      <c r="I691" t="s">
        <v>509</v>
      </c>
      <c r="J691" t="s">
        <v>442</v>
      </c>
      <c r="K691" t="s">
        <v>443</v>
      </c>
    </row>
    <row r="692" spans="1:11">
      <c r="A692" t="s">
        <v>490</v>
      </c>
      <c r="B692" s="614">
        <v>2133137.8771000002</v>
      </c>
      <c r="C692" t="s">
        <v>462</v>
      </c>
      <c r="D692" t="s">
        <v>519</v>
      </c>
      <c r="E692" t="s">
        <v>506</v>
      </c>
      <c r="F692" t="s">
        <v>520</v>
      </c>
      <c r="G692" t="s">
        <v>77</v>
      </c>
      <c r="H692" t="s">
        <v>508</v>
      </c>
      <c r="I692" t="s">
        <v>509</v>
      </c>
      <c r="J692" t="s">
        <v>442</v>
      </c>
      <c r="K692" t="s">
        <v>443</v>
      </c>
    </row>
    <row r="693" spans="1:11">
      <c r="A693" t="s">
        <v>490</v>
      </c>
      <c r="B693" s="614">
        <v>1912471.9657000001</v>
      </c>
      <c r="C693" t="s">
        <v>488</v>
      </c>
      <c r="D693" t="s">
        <v>519</v>
      </c>
      <c r="E693" t="s">
        <v>506</v>
      </c>
      <c r="F693" t="s">
        <v>520</v>
      </c>
      <c r="G693" t="s">
        <v>77</v>
      </c>
      <c r="H693" t="s">
        <v>508</v>
      </c>
      <c r="I693" t="s">
        <v>509</v>
      </c>
      <c r="J693" t="s">
        <v>442</v>
      </c>
      <c r="K693" t="s">
        <v>443</v>
      </c>
    </row>
    <row r="694" spans="1:11">
      <c r="A694" t="s">
        <v>490</v>
      </c>
      <c r="B694" s="614">
        <v>2221405.2149999999</v>
      </c>
      <c r="C694" t="s">
        <v>516</v>
      </c>
      <c r="D694" t="s">
        <v>519</v>
      </c>
      <c r="E694" t="s">
        <v>506</v>
      </c>
      <c r="F694" t="s">
        <v>520</v>
      </c>
      <c r="G694" t="s">
        <v>77</v>
      </c>
      <c r="H694" t="s">
        <v>508</v>
      </c>
      <c r="I694" t="s">
        <v>509</v>
      </c>
      <c r="J694" t="s">
        <v>442</v>
      </c>
      <c r="K694" t="s">
        <v>443</v>
      </c>
    </row>
    <row r="695" spans="1:11">
      <c r="A695" t="s">
        <v>490</v>
      </c>
      <c r="B695" s="614">
        <v>1912471.9657000001</v>
      </c>
      <c r="C695" t="s">
        <v>479</v>
      </c>
      <c r="D695" t="s">
        <v>519</v>
      </c>
      <c r="E695" t="s">
        <v>506</v>
      </c>
      <c r="F695" t="s">
        <v>520</v>
      </c>
      <c r="G695" t="s">
        <v>77</v>
      </c>
      <c r="H695" t="s">
        <v>508</v>
      </c>
      <c r="I695" t="s">
        <v>509</v>
      </c>
      <c r="J695" t="s">
        <v>442</v>
      </c>
      <c r="K695" t="s">
        <v>443</v>
      </c>
    </row>
    <row r="696" spans="1:11">
      <c r="A696" t="s">
        <v>490</v>
      </c>
      <c r="B696" s="614">
        <v>2133137.8771000002</v>
      </c>
      <c r="C696" t="s">
        <v>445</v>
      </c>
      <c r="D696" t="s">
        <v>519</v>
      </c>
      <c r="E696" t="s">
        <v>506</v>
      </c>
      <c r="F696" t="s">
        <v>520</v>
      </c>
      <c r="G696" t="s">
        <v>77</v>
      </c>
      <c r="H696" t="s">
        <v>508</v>
      </c>
      <c r="I696" t="s">
        <v>509</v>
      </c>
      <c r="J696" t="s">
        <v>442</v>
      </c>
      <c r="K696" t="s">
        <v>443</v>
      </c>
    </row>
    <row r="697" spans="1:11">
      <c r="A697" t="s">
        <v>490</v>
      </c>
      <c r="B697" s="614">
        <v>2059582.5733</v>
      </c>
      <c r="C697" t="s">
        <v>513</v>
      </c>
      <c r="D697" t="s">
        <v>519</v>
      </c>
      <c r="E697" t="s">
        <v>506</v>
      </c>
      <c r="F697" t="s">
        <v>520</v>
      </c>
      <c r="G697" t="s">
        <v>77</v>
      </c>
      <c r="H697" t="s">
        <v>508</v>
      </c>
      <c r="I697" t="s">
        <v>509</v>
      </c>
      <c r="J697" t="s">
        <v>442</v>
      </c>
      <c r="K697" t="s">
        <v>443</v>
      </c>
    </row>
    <row r="698" spans="1:11">
      <c r="A698" t="s">
        <v>490</v>
      </c>
      <c r="B698" s="614">
        <v>2103718.6756000002</v>
      </c>
      <c r="C698" t="s">
        <v>528</v>
      </c>
      <c r="D698" t="s">
        <v>519</v>
      </c>
      <c r="E698" t="s">
        <v>506</v>
      </c>
      <c r="F698" t="s">
        <v>520</v>
      </c>
      <c r="G698" t="s">
        <v>77</v>
      </c>
      <c r="H698" t="s">
        <v>508</v>
      </c>
      <c r="I698" t="s">
        <v>509</v>
      </c>
      <c r="J698" t="s">
        <v>442</v>
      </c>
      <c r="K698" t="s">
        <v>443</v>
      </c>
    </row>
    <row r="699" spans="1:11">
      <c r="A699" t="s">
        <v>490</v>
      </c>
      <c r="B699" s="614">
        <v>1838911.7952000001</v>
      </c>
      <c r="C699" t="s">
        <v>481</v>
      </c>
      <c r="D699" t="s">
        <v>519</v>
      </c>
      <c r="E699" t="s">
        <v>506</v>
      </c>
      <c r="F699" t="s">
        <v>520</v>
      </c>
      <c r="G699" t="s">
        <v>77</v>
      </c>
      <c r="H699" t="s">
        <v>508</v>
      </c>
      <c r="I699" t="s">
        <v>509</v>
      </c>
      <c r="J699" t="s">
        <v>442</v>
      </c>
      <c r="K699" t="s">
        <v>443</v>
      </c>
    </row>
    <row r="700" spans="1:11">
      <c r="A700" t="s">
        <v>490</v>
      </c>
      <c r="B700" s="614">
        <v>1471130.4095000001</v>
      </c>
      <c r="C700" t="s">
        <v>464</v>
      </c>
      <c r="D700" t="s">
        <v>519</v>
      </c>
      <c r="E700" t="s">
        <v>506</v>
      </c>
      <c r="F700" t="s">
        <v>520</v>
      </c>
      <c r="G700" t="s">
        <v>77</v>
      </c>
      <c r="H700" t="s">
        <v>508</v>
      </c>
      <c r="I700" t="s">
        <v>509</v>
      </c>
      <c r="J700" t="s">
        <v>442</v>
      </c>
      <c r="K700" t="s">
        <v>443</v>
      </c>
    </row>
    <row r="701" spans="1:11">
      <c r="A701" t="s">
        <v>490</v>
      </c>
      <c r="B701" s="614">
        <v>1986027.2694999999</v>
      </c>
      <c r="C701" t="s">
        <v>515</v>
      </c>
      <c r="D701" t="s">
        <v>519</v>
      </c>
      <c r="E701" t="s">
        <v>506</v>
      </c>
      <c r="F701" t="s">
        <v>520</v>
      </c>
      <c r="G701" t="s">
        <v>77</v>
      </c>
      <c r="H701" t="s">
        <v>508</v>
      </c>
      <c r="I701" t="s">
        <v>509</v>
      </c>
      <c r="J701" t="s">
        <v>442</v>
      </c>
      <c r="K701" t="s">
        <v>443</v>
      </c>
    </row>
    <row r="702" spans="1:11">
      <c r="A702" t="s">
        <v>490</v>
      </c>
      <c r="B702" s="614">
        <v>1765356.4913999999</v>
      </c>
      <c r="C702" t="s">
        <v>429</v>
      </c>
      <c r="D702" t="s">
        <v>519</v>
      </c>
      <c r="E702" t="s">
        <v>506</v>
      </c>
      <c r="F702" t="s">
        <v>520</v>
      </c>
      <c r="G702" t="s">
        <v>77</v>
      </c>
      <c r="H702" t="s">
        <v>508</v>
      </c>
      <c r="I702" t="s">
        <v>509</v>
      </c>
      <c r="J702" t="s">
        <v>442</v>
      </c>
      <c r="K702" t="s">
        <v>443</v>
      </c>
    </row>
    <row r="703" spans="1:11">
      <c r="A703" t="s">
        <v>490</v>
      </c>
      <c r="B703" s="614">
        <v>2103718.6756000002</v>
      </c>
      <c r="C703" t="s">
        <v>504</v>
      </c>
      <c r="D703" t="s">
        <v>519</v>
      </c>
      <c r="E703" t="s">
        <v>506</v>
      </c>
      <c r="F703" t="s">
        <v>520</v>
      </c>
      <c r="G703" t="s">
        <v>77</v>
      </c>
      <c r="H703" t="s">
        <v>508</v>
      </c>
      <c r="I703" t="s">
        <v>509</v>
      </c>
      <c r="J703" t="s">
        <v>442</v>
      </c>
      <c r="K703" t="s">
        <v>443</v>
      </c>
    </row>
    <row r="704" spans="1:11">
      <c r="A704" t="s">
        <v>490</v>
      </c>
      <c r="B704" s="614">
        <v>1838911.7952000001</v>
      </c>
      <c r="C704" t="s">
        <v>485</v>
      </c>
      <c r="D704" t="s">
        <v>519</v>
      </c>
      <c r="E704" t="s">
        <v>506</v>
      </c>
      <c r="F704" t="s">
        <v>520</v>
      </c>
      <c r="G704" t="s">
        <v>77</v>
      </c>
      <c r="H704" t="s">
        <v>508</v>
      </c>
      <c r="I704" t="s">
        <v>509</v>
      </c>
      <c r="J704" t="s">
        <v>442</v>
      </c>
      <c r="K704" t="s">
        <v>443</v>
      </c>
    </row>
    <row r="705" spans="1:11">
      <c r="A705" t="s">
        <v>491</v>
      </c>
      <c r="B705" s="614">
        <v>763378.26060000004</v>
      </c>
      <c r="C705" t="s">
        <v>510</v>
      </c>
      <c r="D705" t="s">
        <v>519</v>
      </c>
      <c r="E705" t="s">
        <v>506</v>
      </c>
      <c r="F705" t="s">
        <v>520</v>
      </c>
      <c r="G705" t="s">
        <v>77</v>
      </c>
      <c r="H705" t="s">
        <v>508</v>
      </c>
      <c r="I705" t="s">
        <v>509</v>
      </c>
      <c r="J705" t="s">
        <v>442</v>
      </c>
      <c r="K705" t="s">
        <v>443</v>
      </c>
    </row>
    <row r="706" spans="1:11">
      <c r="A706" t="s">
        <v>491</v>
      </c>
      <c r="B706" s="614">
        <v>533831.45490000001</v>
      </c>
      <c r="C706" t="s">
        <v>50</v>
      </c>
      <c r="D706" t="s">
        <v>519</v>
      </c>
      <c r="E706" t="s">
        <v>506</v>
      </c>
      <c r="F706" t="s">
        <v>520</v>
      </c>
      <c r="G706" t="s">
        <v>77</v>
      </c>
      <c r="H706" t="s">
        <v>508</v>
      </c>
      <c r="I706" t="s">
        <v>509</v>
      </c>
      <c r="J706" t="s">
        <v>442</v>
      </c>
      <c r="K706" t="s">
        <v>443</v>
      </c>
    </row>
    <row r="707" spans="1:11">
      <c r="A707" t="s">
        <v>491</v>
      </c>
      <c r="B707" s="614">
        <v>636490.87990000006</v>
      </c>
      <c r="C707" t="s">
        <v>450</v>
      </c>
      <c r="D707" t="s">
        <v>519</v>
      </c>
      <c r="E707" t="s">
        <v>506</v>
      </c>
      <c r="F707" t="s">
        <v>520</v>
      </c>
      <c r="G707" t="s">
        <v>77</v>
      </c>
      <c r="H707" t="s">
        <v>508</v>
      </c>
      <c r="I707" t="s">
        <v>509</v>
      </c>
      <c r="J707" t="s">
        <v>442</v>
      </c>
      <c r="K707" t="s">
        <v>443</v>
      </c>
    </row>
    <row r="708" spans="1:11">
      <c r="A708" t="s">
        <v>491</v>
      </c>
      <c r="B708" s="614">
        <v>492766.86989999999</v>
      </c>
      <c r="C708" t="s">
        <v>449</v>
      </c>
      <c r="D708" t="s">
        <v>519</v>
      </c>
      <c r="E708" t="s">
        <v>506</v>
      </c>
      <c r="F708" t="s">
        <v>520</v>
      </c>
      <c r="G708" t="s">
        <v>77</v>
      </c>
      <c r="H708" t="s">
        <v>508</v>
      </c>
      <c r="I708" t="s">
        <v>509</v>
      </c>
      <c r="J708" t="s">
        <v>442</v>
      </c>
      <c r="K708" t="s">
        <v>443</v>
      </c>
    </row>
    <row r="709" spans="1:11">
      <c r="A709" t="s">
        <v>491</v>
      </c>
      <c r="B709" s="614">
        <v>636490.87990000006</v>
      </c>
      <c r="C709" t="s">
        <v>476</v>
      </c>
      <c r="D709" t="s">
        <v>519</v>
      </c>
      <c r="E709" t="s">
        <v>506</v>
      </c>
      <c r="F709" t="s">
        <v>520</v>
      </c>
      <c r="G709" t="s">
        <v>77</v>
      </c>
      <c r="H709" t="s">
        <v>508</v>
      </c>
      <c r="I709" t="s">
        <v>509</v>
      </c>
      <c r="J709" t="s">
        <v>442</v>
      </c>
      <c r="K709" t="s">
        <v>443</v>
      </c>
    </row>
    <row r="710" spans="1:11">
      <c r="A710" t="s">
        <v>491</v>
      </c>
      <c r="B710" s="614">
        <v>763378.26060000004</v>
      </c>
      <c r="C710" t="s">
        <v>517</v>
      </c>
      <c r="D710" t="s">
        <v>519</v>
      </c>
      <c r="E710" t="s">
        <v>506</v>
      </c>
      <c r="F710" t="s">
        <v>520</v>
      </c>
      <c r="G710" t="s">
        <v>77</v>
      </c>
      <c r="H710" t="s">
        <v>508</v>
      </c>
      <c r="I710" t="s">
        <v>509</v>
      </c>
      <c r="J710" t="s">
        <v>442</v>
      </c>
      <c r="K710" t="s">
        <v>443</v>
      </c>
    </row>
    <row r="711" spans="1:11">
      <c r="A711" t="s">
        <v>491</v>
      </c>
      <c r="B711" s="614">
        <v>513298.48320000002</v>
      </c>
      <c r="C711" t="s">
        <v>454</v>
      </c>
      <c r="D711" t="s">
        <v>519</v>
      </c>
      <c r="E711" t="s">
        <v>506</v>
      </c>
      <c r="F711" t="s">
        <v>520</v>
      </c>
      <c r="G711" t="s">
        <v>77</v>
      </c>
      <c r="H711" t="s">
        <v>508</v>
      </c>
      <c r="I711" t="s">
        <v>509</v>
      </c>
      <c r="J711" t="s">
        <v>442</v>
      </c>
      <c r="K711" t="s">
        <v>443</v>
      </c>
    </row>
    <row r="712" spans="1:11">
      <c r="A712" t="s">
        <v>491</v>
      </c>
      <c r="B712" s="614">
        <v>492766.86989999999</v>
      </c>
      <c r="C712" t="s">
        <v>472</v>
      </c>
      <c r="D712" t="s">
        <v>519</v>
      </c>
      <c r="E712" t="s">
        <v>506</v>
      </c>
      <c r="F712" t="s">
        <v>520</v>
      </c>
      <c r="G712" t="s">
        <v>77</v>
      </c>
      <c r="H712" t="s">
        <v>508</v>
      </c>
      <c r="I712" t="s">
        <v>509</v>
      </c>
      <c r="J712" t="s">
        <v>442</v>
      </c>
      <c r="K712" t="s">
        <v>443</v>
      </c>
    </row>
    <row r="713" spans="1:11">
      <c r="A713" t="s">
        <v>491</v>
      </c>
      <c r="B713" s="614">
        <v>763378.26060000004</v>
      </c>
      <c r="C713" t="s">
        <v>455</v>
      </c>
      <c r="D713" t="s">
        <v>519</v>
      </c>
      <c r="E713" t="s">
        <v>506</v>
      </c>
      <c r="F713" t="s">
        <v>520</v>
      </c>
      <c r="G713" t="s">
        <v>77</v>
      </c>
      <c r="H713" t="s">
        <v>508</v>
      </c>
      <c r="I713" t="s">
        <v>509</v>
      </c>
      <c r="J713" t="s">
        <v>442</v>
      </c>
      <c r="K713" t="s">
        <v>443</v>
      </c>
    </row>
    <row r="714" spans="1:11">
      <c r="A714" t="s">
        <v>491</v>
      </c>
      <c r="B714" s="614">
        <v>492766.86989999999</v>
      </c>
      <c r="C714" t="s">
        <v>484</v>
      </c>
      <c r="D714" t="s">
        <v>519</v>
      </c>
      <c r="E714" t="s">
        <v>506</v>
      </c>
      <c r="F714" t="s">
        <v>520</v>
      </c>
      <c r="G714" t="s">
        <v>77</v>
      </c>
      <c r="H714" t="s">
        <v>508</v>
      </c>
      <c r="I714" t="s">
        <v>509</v>
      </c>
      <c r="J714" t="s">
        <v>442</v>
      </c>
      <c r="K714" t="s">
        <v>443</v>
      </c>
    </row>
    <row r="715" spans="1:11">
      <c r="A715" t="s">
        <v>491</v>
      </c>
      <c r="B715" s="614">
        <v>533831.45490000001</v>
      </c>
      <c r="C715" t="s">
        <v>471</v>
      </c>
      <c r="D715" t="s">
        <v>519</v>
      </c>
      <c r="E715" t="s">
        <v>506</v>
      </c>
      <c r="F715" t="s">
        <v>520</v>
      </c>
      <c r="G715" t="s">
        <v>77</v>
      </c>
      <c r="H715" t="s">
        <v>508</v>
      </c>
      <c r="I715" t="s">
        <v>509</v>
      </c>
      <c r="J715" t="s">
        <v>442</v>
      </c>
      <c r="K715" t="s">
        <v>443</v>
      </c>
    </row>
    <row r="716" spans="1:11">
      <c r="A716" t="s">
        <v>491</v>
      </c>
      <c r="B716" s="614">
        <v>587214.46459999995</v>
      </c>
      <c r="C716" t="s">
        <v>448</v>
      </c>
      <c r="D716" t="s">
        <v>519</v>
      </c>
      <c r="E716" t="s">
        <v>506</v>
      </c>
      <c r="F716" t="s">
        <v>520</v>
      </c>
      <c r="G716" t="s">
        <v>77</v>
      </c>
      <c r="H716" t="s">
        <v>508</v>
      </c>
      <c r="I716" t="s">
        <v>509</v>
      </c>
      <c r="J716" t="s">
        <v>442</v>
      </c>
      <c r="K716" t="s">
        <v>443</v>
      </c>
    </row>
    <row r="717" spans="1:11">
      <c r="A717" t="s">
        <v>491</v>
      </c>
      <c r="B717" s="614">
        <v>410639.05820000003</v>
      </c>
      <c r="C717" t="s">
        <v>452</v>
      </c>
      <c r="D717" t="s">
        <v>519</v>
      </c>
      <c r="E717" t="s">
        <v>506</v>
      </c>
      <c r="F717" t="s">
        <v>520</v>
      </c>
      <c r="G717" t="s">
        <v>77</v>
      </c>
      <c r="H717" t="s">
        <v>508</v>
      </c>
      <c r="I717" t="s">
        <v>509</v>
      </c>
      <c r="J717" t="s">
        <v>442</v>
      </c>
      <c r="K717" t="s">
        <v>443</v>
      </c>
    </row>
    <row r="718" spans="1:11">
      <c r="A718" t="s">
        <v>491</v>
      </c>
      <c r="B718" s="614">
        <v>574894.68149999995</v>
      </c>
      <c r="C718" t="s">
        <v>475</v>
      </c>
      <c r="D718" t="s">
        <v>519</v>
      </c>
      <c r="E718" t="s">
        <v>506</v>
      </c>
      <c r="F718" t="s">
        <v>520</v>
      </c>
      <c r="G718" t="s">
        <v>77</v>
      </c>
      <c r="H718" t="s">
        <v>508</v>
      </c>
      <c r="I718" t="s">
        <v>509</v>
      </c>
      <c r="J718" t="s">
        <v>442</v>
      </c>
      <c r="K718" t="s">
        <v>443</v>
      </c>
    </row>
    <row r="719" spans="1:11">
      <c r="A719" t="s">
        <v>491</v>
      </c>
      <c r="B719" s="614">
        <v>513298.48320000002</v>
      </c>
      <c r="C719" t="s">
        <v>480</v>
      </c>
      <c r="D719" t="s">
        <v>519</v>
      </c>
      <c r="E719" t="s">
        <v>506</v>
      </c>
      <c r="F719" t="s">
        <v>520</v>
      </c>
      <c r="G719" t="s">
        <v>77</v>
      </c>
      <c r="H719" t="s">
        <v>508</v>
      </c>
      <c r="I719" t="s">
        <v>509</v>
      </c>
      <c r="J719" t="s">
        <v>442</v>
      </c>
      <c r="K719" t="s">
        <v>443</v>
      </c>
    </row>
    <row r="720" spans="1:11">
      <c r="A720" t="s">
        <v>491</v>
      </c>
      <c r="B720" s="614">
        <v>693980.48389999999</v>
      </c>
      <c r="C720" t="s">
        <v>518</v>
      </c>
      <c r="D720" t="s">
        <v>519</v>
      </c>
      <c r="E720" t="s">
        <v>506</v>
      </c>
      <c r="F720" t="s">
        <v>520</v>
      </c>
      <c r="G720" t="s">
        <v>77</v>
      </c>
      <c r="H720" t="s">
        <v>508</v>
      </c>
      <c r="I720" t="s">
        <v>509</v>
      </c>
      <c r="J720" t="s">
        <v>442</v>
      </c>
      <c r="K720" t="s">
        <v>443</v>
      </c>
    </row>
    <row r="721" spans="1:11">
      <c r="A721" t="s">
        <v>491</v>
      </c>
      <c r="B721" s="614">
        <v>410639.05820000003</v>
      </c>
      <c r="C721" t="s">
        <v>453</v>
      </c>
      <c r="D721" t="s">
        <v>519</v>
      </c>
      <c r="E721" t="s">
        <v>506</v>
      </c>
      <c r="F721" t="s">
        <v>520</v>
      </c>
      <c r="G721" t="s">
        <v>77</v>
      </c>
      <c r="H721" t="s">
        <v>508</v>
      </c>
      <c r="I721" t="s">
        <v>509</v>
      </c>
      <c r="J721" t="s">
        <v>442</v>
      </c>
      <c r="K721" t="s">
        <v>443</v>
      </c>
    </row>
    <row r="722" spans="1:11">
      <c r="A722" t="s">
        <v>491</v>
      </c>
      <c r="B722" s="614">
        <v>513298.48320000002</v>
      </c>
      <c r="C722" t="s">
        <v>512</v>
      </c>
      <c r="D722" t="s">
        <v>519</v>
      </c>
      <c r="E722" t="s">
        <v>506</v>
      </c>
      <c r="F722" t="s">
        <v>520</v>
      </c>
      <c r="G722" t="s">
        <v>77</v>
      </c>
      <c r="H722" t="s">
        <v>508</v>
      </c>
      <c r="I722" t="s">
        <v>509</v>
      </c>
      <c r="J722" t="s">
        <v>442</v>
      </c>
      <c r="K722" t="s">
        <v>443</v>
      </c>
    </row>
    <row r="723" spans="1:11">
      <c r="A723" t="s">
        <v>491</v>
      </c>
      <c r="B723" s="614">
        <v>410639.05820000003</v>
      </c>
      <c r="C723" t="s">
        <v>477</v>
      </c>
      <c r="D723" t="s">
        <v>519</v>
      </c>
      <c r="E723" t="s">
        <v>506</v>
      </c>
      <c r="F723" t="s">
        <v>520</v>
      </c>
      <c r="G723" t="s">
        <v>77</v>
      </c>
      <c r="H723" t="s">
        <v>508</v>
      </c>
      <c r="I723" t="s">
        <v>509</v>
      </c>
      <c r="J723" t="s">
        <v>442</v>
      </c>
      <c r="K723" t="s">
        <v>443</v>
      </c>
    </row>
    <row r="724" spans="1:11">
      <c r="A724" t="s">
        <v>491</v>
      </c>
      <c r="B724" s="614">
        <v>537936.69079999998</v>
      </c>
      <c r="C724" t="s">
        <v>461</v>
      </c>
      <c r="D724" t="s">
        <v>519</v>
      </c>
      <c r="E724" t="s">
        <v>506</v>
      </c>
      <c r="F724" t="s">
        <v>520</v>
      </c>
      <c r="G724" t="s">
        <v>77</v>
      </c>
      <c r="H724" t="s">
        <v>508</v>
      </c>
      <c r="I724" t="s">
        <v>509</v>
      </c>
      <c r="J724" t="s">
        <v>442</v>
      </c>
      <c r="K724" t="s">
        <v>443</v>
      </c>
    </row>
    <row r="725" spans="1:11">
      <c r="A725" t="s">
        <v>491</v>
      </c>
      <c r="B725" s="614">
        <v>595426.29480000003</v>
      </c>
      <c r="C725" t="s">
        <v>514</v>
      </c>
      <c r="D725" t="s">
        <v>519</v>
      </c>
      <c r="E725" t="s">
        <v>506</v>
      </c>
      <c r="F725" t="s">
        <v>520</v>
      </c>
      <c r="G725" t="s">
        <v>77</v>
      </c>
      <c r="H725" t="s">
        <v>508</v>
      </c>
      <c r="I725" t="s">
        <v>509</v>
      </c>
      <c r="J725" t="s">
        <v>442</v>
      </c>
      <c r="K725" t="s">
        <v>443</v>
      </c>
    </row>
    <row r="726" spans="1:11">
      <c r="A726" t="s">
        <v>491</v>
      </c>
      <c r="B726" s="614">
        <v>492766.86989999999</v>
      </c>
      <c r="C726" t="s">
        <v>466</v>
      </c>
      <c r="D726" t="s">
        <v>519</v>
      </c>
      <c r="E726" t="s">
        <v>506</v>
      </c>
      <c r="F726" t="s">
        <v>520</v>
      </c>
      <c r="G726" t="s">
        <v>77</v>
      </c>
      <c r="H726" t="s">
        <v>508</v>
      </c>
      <c r="I726" t="s">
        <v>509</v>
      </c>
      <c r="J726" t="s">
        <v>442</v>
      </c>
      <c r="K726" t="s">
        <v>443</v>
      </c>
    </row>
    <row r="727" spans="1:11">
      <c r="A727" t="s">
        <v>491</v>
      </c>
      <c r="B727" s="614">
        <v>587214.46459999995</v>
      </c>
      <c r="C727" t="s">
        <v>511</v>
      </c>
      <c r="D727" t="s">
        <v>519</v>
      </c>
      <c r="E727" t="s">
        <v>506</v>
      </c>
      <c r="F727" t="s">
        <v>520</v>
      </c>
      <c r="G727" t="s">
        <v>77</v>
      </c>
      <c r="H727" t="s">
        <v>508</v>
      </c>
      <c r="I727" t="s">
        <v>509</v>
      </c>
      <c r="J727" t="s">
        <v>442</v>
      </c>
      <c r="K727" t="s">
        <v>443</v>
      </c>
    </row>
    <row r="728" spans="1:11">
      <c r="A728" t="s">
        <v>491</v>
      </c>
      <c r="B728" s="614">
        <v>505086.65289999999</v>
      </c>
      <c r="C728" t="s">
        <v>465</v>
      </c>
      <c r="D728" t="s">
        <v>519</v>
      </c>
      <c r="E728" t="s">
        <v>506</v>
      </c>
      <c r="F728" t="s">
        <v>520</v>
      </c>
      <c r="G728" t="s">
        <v>77</v>
      </c>
      <c r="H728" t="s">
        <v>508</v>
      </c>
      <c r="I728" t="s">
        <v>509</v>
      </c>
      <c r="J728" t="s">
        <v>442</v>
      </c>
      <c r="K728" t="s">
        <v>443</v>
      </c>
    </row>
    <row r="729" spans="1:11">
      <c r="A729" t="s">
        <v>491</v>
      </c>
      <c r="B729" s="614">
        <v>595426.29480000003</v>
      </c>
      <c r="C729" t="s">
        <v>462</v>
      </c>
      <c r="D729" t="s">
        <v>519</v>
      </c>
      <c r="E729" t="s">
        <v>506</v>
      </c>
      <c r="F729" t="s">
        <v>520</v>
      </c>
      <c r="G729" t="s">
        <v>77</v>
      </c>
      <c r="H729" t="s">
        <v>508</v>
      </c>
      <c r="I729" t="s">
        <v>509</v>
      </c>
      <c r="J729" t="s">
        <v>442</v>
      </c>
      <c r="K729" t="s">
        <v>443</v>
      </c>
    </row>
    <row r="730" spans="1:11">
      <c r="A730" t="s">
        <v>491</v>
      </c>
      <c r="B730" s="614">
        <v>533831.45490000001</v>
      </c>
      <c r="C730" t="s">
        <v>488</v>
      </c>
      <c r="D730" t="s">
        <v>519</v>
      </c>
      <c r="E730" t="s">
        <v>506</v>
      </c>
      <c r="F730" t="s">
        <v>520</v>
      </c>
      <c r="G730" t="s">
        <v>77</v>
      </c>
      <c r="H730" t="s">
        <v>508</v>
      </c>
      <c r="I730" t="s">
        <v>509</v>
      </c>
      <c r="J730" t="s">
        <v>442</v>
      </c>
      <c r="K730" t="s">
        <v>443</v>
      </c>
    </row>
    <row r="731" spans="1:11">
      <c r="A731" t="s">
        <v>491</v>
      </c>
      <c r="B731" s="614">
        <v>620064.50249999994</v>
      </c>
      <c r="C731" t="s">
        <v>516</v>
      </c>
      <c r="D731" t="s">
        <v>519</v>
      </c>
      <c r="E731" t="s">
        <v>506</v>
      </c>
      <c r="F731" t="s">
        <v>520</v>
      </c>
      <c r="G731" t="s">
        <v>77</v>
      </c>
      <c r="H731" t="s">
        <v>508</v>
      </c>
      <c r="I731" t="s">
        <v>509</v>
      </c>
      <c r="J731" t="s">
        <v>442</v>
      </c>
      <c r="K731" t="s">
        <v>443</v>
      </c>
    </row>
    <row r="732" spans="1:11">
      <c r="A732" t="s">
        <v>491</v>
      </c>
      <c r="B732" s="614">
        <v>533831.45490000001</v>
      </c>
      <c r="C732" t="s">
        <v>479</v>
      </c>
      <c r="D732" t="s">
        <v>519</v>
      </c>
      <c r="E732" t="s">
        <v>506</v>
      </c>
      <c r="F732" t="s">
        <v>520</v>
      </c>
      <c r="G732" t="s">
        <v>77</v>
      </c>
      <c r="H732" t="s">
        <v>508</v>
      </c>
      <c r="I732" t="s">
        <v>509</v>
      </c>
      <c r="J732" t="s">
        <v>442</v>
      </c>
      <c r="K732" t="s">
        <v>443</v>
      </c>
    </row>
    <row r="733" spans="1:11">
      <c r="A733" t="s">
        <v>491</v>
      </c>
      <c r="B733" s="614">
        <v>595426.29480000003</v>
      </c>
      <c r="C733" t="s">
        <v>445</v>
      </c>
      <c r="D733" t="s">
        <v>519</v>
      </c>
      <c r="E733" t="s">
        <v>506</v>
      </c>
      <c r="F733" t="s">
        <v>520</v>
      </c>
      <c r="G733" t="s">
        <v>77</v>
      </c>
      <c r="H733" t="s">
        <v>508</v>
      </c>
      <c r="I733" t="s">
        <v>509</v>
      </c>
      <c r="J733" t="s">
        <v>442</v>
      </c>
      <c r="K733" t="s">
        <v>443</v>
      </c>
    </row>
    <row r="734" spans="1:11">
      <c r="A734" t="s">
        <v>491</v>
      </c>
      <c r="B734" s="614">
        <v>574894.68149999995</v>
      </c>
      <c r="C734" t="s">
        <v>513</v>
      </c>
      <c r="D734" t="s">
        <v>519</v>
      </c>
      <c r="E734" t="s">
        <v>506</v>
      </c>
      <c r="F734" t="s">
        <v>520</v>
      </c>
      <c r="G734" t="s">
        <v>77</v>
      </c>
      <c r="H734" t="s">
        <v>508</v>
      </c>
      <c r="I734" t="s">
        <v>509</v>
      </c>
      <c r="J734" t="s">
        <v>442</v>
      </c>
      <c r="K734" t="s">
        <v>443</v>
      </c>
    </row>
    <row r="735" spans="1:11">
      <c r="A735" t="s">
        <v>491</v>
      </c>
      <c r="B735" s="614">
        <v>587214.46459999995</v>
      </c>
      <c r="C735" t="s">
        <v>528</v>
      </c>
      <c r="D735" t="s">
        <v>519</v>
      </c>
      <c r="E735" t="s">
        <v>506</v>
      </c>
      <c r="F735" t="s">
        <v>520</v>
      </c>
      <c r="G735" t="s">
        <v>77</v>
      </c>
      <c r="H735" t="s">
        <v>508</v>
      </c>
      <c r="I735" t="s">
        <v>509</v>
      </c>
      <c r="J735" t="s">
        <v>442</v>
      </c>
      <c r="K735" t="s">
        <v>443</v>
      </c>
    </row>
    <row r="736" spans="1:11">
      <c r="A736" t="s">
        <v>491</v>
      </c>
      <c r="B736" s="614">
        <v>513298.48320000002</v>
      </c>
      <c r="C736" t="s">
        <v>481</v>
      </c>
      <c r="D736" t="s">
        <v>519</v>
      </c>
      <c r="E736" t="s">
        <v>506</v>
      </c>
      <c r="F736" t="s">
        <v>520</v>
      </c>
      <c r="G736" t="s">
        <v>77</v>
      </c>
      <c r="H736" t="s">
        <v>508</v>
      </c>
      <c r="I736" t="s">
        <v>509</v>
      </c>
      <c r="J736" t="s">
        <v>442</v>
      </c>
      <c r="K736" t="s">
        <v>443</v>
      </c>
    </row>
    <row r="737" spans="1:11">
      <c r="A737" t="s">
        <v>491</v>
      </c>
      <c r="B737" s="614">
        <v>410639.05820000003</v>
      </c>
      <c r="C737" t="s">
        <v>464</v>
      </c>
      <c r="D737" t="s">
        <v>519</v>
      </c>
      <c r="E737" t="s">
        <v>506</v>
      </c>
      <c r="F737" t="s">
        <v>520</v>
      </c>
      <c r="G737" t="s">
        <v>77</v>
      </c>
      <c r="H737" t="s">
        <v>508</v>
      </c>
      <c r="I737" t="s">
        <v>509</v>
      </c>
      <c r="J737" t="s">
        <v>442</v>
      </c>
      <c r="K737" t="s">
        <v>443</v>
      </c>
    </row>
    <row r="738" spans="1:11">
      <c r="A738" t="s">
        <v>491</v>
      </c>
      <c r="B738" s="614">
        <v>554363.06819999998</v>
      </c>
      <c r="C738" t="s">
        <v>515</v>
      </c>
      <c r="D738" t="s">
        <v>519</v>
      </c>
      <c r="E738" t="s">
        <v>506</v>
      </c>
      <c r="F738" t="s">
        <v>520</v>
      </c>
      <c r="G738" t="s">
        <v>77</v>
      </c>
      <c r="H738" t="s">
        <v>508</v>
      </c>
      <c r="I738" t="s">
        <v>509</v>
      </c>
      <c r="J738" t="s">
        <v>442</v>
      </c>
      <c r="K738" t="s">
        <v>443</v>
      </c>
    </row>
    <row r="739" spans="1:11">
      <c r="A739" t="s">
        <v>491</v>
      </c>
      <c r="B739" s="614">
        <v>492766.86989999999</v>
      </c>
      <c r="C739" t="s">
        <v>429</v>
      </c>
      <c r="D739" t="s">
        <v>519</v>
      </c>
      <c r="E739" t="s">
        <v>506</v>
      </c>
      <c r="F739" t="s">
        <v>520</v>
      </c>
      <c r="G739" t="s">
        <v>77</v>
      </c>
      <c r="H739" t="s">
        <v>508</v>
      </c>
      <c r="I739" t="s">
        <v>509</v>
      </c>
      <c r="J739" t="s">
        <v>442</v>
      </c>
      <c r="K739" t="s">
        <v>443</v>
      </c>
    </row>
    <row r="740" spans="1:11">
      <c r="A740" t="s">
        <v>491</v>
      </c>
      <c r="B740" s="614">
        <v>587214.46459999995</v>
      </c>
      <c r="C740" t="s">
        <v>504</v>
      </c>
      <c r="D740" t="s">
        <v>519</v>
      </c>
      <c r="E740" t="s">
        <v>506</v>
      </c>
      <c r="F740" t="s">
        <v>520</v>
      </c>
      <c r="G740" t="s">
        <v>77</v>
      </c>
      <c r="H740" t="s">
        <v>508</v>
      </c>
      <c r="I740" t="s">
        <v>509</v>
      </c>
      <c r="J740" t="s">
        <v>442</v>
      </c>
      <c r="K740" t="s">
        <v>443</v>
      </c>
    </row>
    <row r="741" spans="1:11">
      <c r="A741" t="s">
        <v>491</v>
      </c>
      <c r="B741" s="614">
        <v>513298.48320000002</v>
      </c>
      <c r="C741" t="s">
        <v>485</v>
      </c>
      <c r="D741" t="s">
        <v>519</v>
      </c>
      <c r="E741" t="s">
        <v>506</v>
      </c>
      <c r="F741" t="s">
        <v>520</v>
      </c>
      <c r="G741" t="s">
        <v>77</v>
      </c>
      <c r="H741" t="s">
        <v>508</v>
      </c>
      <c r="I741" t="s">
        <v>509</v>
      </c>
      <c r="J741" t="s">
        <v>442</v>
      </c>
      <c r="K741" t="s">
        <v>443</v>
      </c>
    </row>
    <row r="742" spans="1:11">
      <c r="A742" t="s">
        <v>492</v>
      </c>
      <c r="B742" s="614">
        <v>493587.0258</v>
      </c>
      <c r="C742" t="s">
        <v>510</v>
      </c>
      <c r="D742" t="s">
        <v>519</v>
      </c>
      <c r="E742" t="s">
        <v>506</v>
      </c>
      <c r="F742" t="s">
        <v>520</v>
      </c>
      <c r="G742" t="s">
        <v>77</v>
      </c>
      <c r="H742" t="s">
        <v>508</v>
      </c>
      <c r="I742" t="s">
        <v>509</v>
      </c>
      <c r="J742" t="s">
        <v>442</v>
      </c>
      <c r="K742" t="s">
        <v>443</v>
      </c>
    </row>
    <row r="743" spans="1:11">
      <c r="A743" t="s">
        <v>492</v>
      </c>
      <c r="B743" s="614">
        <v>345166.07780000003</v>
      </c>
      <c r="C743" t="s">
        <v>50</v>
      </c>
      <c r="D743" t="s">
        <v>519</v>
      </c>
      <c r="E743" t="s">
        <v>506</v>
      </c>
      <c r="F743" t="s">
        <v>520</v>
      </c>
      <c r="G743" t="s">
        <v>77</v>
      </c>
      <c r="H743" t="s">
        <v>508</v>
      </c>
      <c r="I743" t="s">
        <v>509</v>
      </c>
      <c r="J743" t="s">
        <v>442</v>
      </c>
      <c r="K743" t="s">
        <v>443</v>
      </c>
    </row>
    <row r="744" spans="1:11">
      <c r="A744" t="s">
        <v>492</v>
      </c>
      <c r="B744" s="614">
        <v>411543.86570000002</v>
      </c>
      <c r="C744" t="s">
        <v>450</v>
      </c>
      <c r="D744" t="s">
        <v>519</v>
      </c>
      <c r="E744" t="s">
        <v>506</v>
      </c>
      <c r="F744" t="s">
        <v>520</v>
      </c>
      <c r="G744" t="s">
        <v>77</v>
      </c>
      <c r="H744" t="s">
        <v>508</v>
      </c>
      <c r="I744" t="s">
        <v>509</v>
      </c>
      <c r="J744" t="s">
        <v>442</v>
      </c>
      <c r="K744" t="s">
        <v>443</v>
      </c>
    </row>
    <row r="745" spans="1:11">
      <c r="A745" t="s">
        <v>492</v>
      </c>
      <c r="B745" s="614">
        <v>318614.43569999997</v>
      </c>
      <c r="C745" t="s">
        <v>449</v>
      </c>
      <c r="D745" t="s">
        <v>519</v>
      </c>
      <c r="E745" t="s">
        <v>506</v>
      </c>
      <c r="F745" t="s">
        <v>520</v>
      </c>
      <c r="G745" t="s">
        <v>77</v>
      </c>
      <c r="H745" t="s">
        <v>508</v>
      </c>
      <c r="I745" t="s">
        <v>509</v>
      </c>
      <c r="J745" t="s">
        <v>442</v>
      </c>
      <c r="K745" t="s">
        <v>443</v>
      </c>
    </row>
    <row r="746" spans="1:11">
      <c r="A746" t="s">
        <v>492</v>
      </c>
      <c r="B746" s="614">
        <v>411543.86570000002</v>
      </c>
      <c r="C746" t="s">
        <v>476</v>
      </c>
      <c r="D746" t="s">
        <v>519</v>
      </c>
      <c r="E746" t="s">
        <v>506</v>
      </c>
      <c r="F746" t="s">
        <v>520</v>
      </c>
      <c r="G746" t="s">
        <v>77</v>
      </c>
      <c r="H746" t="s">
        <v>508</v>
      </c>
      <c r="I746" t="s">
        <v>509</v>
      </c>
      <c r="J746" t="s">
        <v>442</v>
      </c>
      <c r="K746" t="s">
        <v>443</v>
      </c>
    </row>
    <row r="747" spans="1:11">
      <c r="A747" t="s">
        <v>492</v>
      </c>
      <c r="B747" s="614">
        <v>493587.0258</v>
      </c>
      <c r="C747" t="s">
        <v>517</v>
      </c>
      <c r="D747" t="s">
        <v>519</v>
      </c>
      <c r="E747" t="s">
        <v>506</v>
      </c>
      <c r="F747" t="s">
        <v>520</v>
      </c>
      <c r="G747" t="s">
        <v>77</v>
      </c>
      <c r="H747" t="s">
        <v>508</v>
      </c>
      <c r="I747" t="s">
        <v>509</v>
      </c>
      <c r="J747" t="s">
        <v>442</v>
      </c>
      <c r="K747" t="s">
        <v>443</v>
      </c>
    </row>
    <row r="748" spans="1:11">
      <c r="A748" t="s">
        <v>492</v>
      </c>
      <c r="B748" s="614">
        <v>331889.81760000001</v>
      </c>
      <c r="C748" t="s">
        <v>454</v>
      </c>
      <c r="D748" t="s">
        <v>519</v>
      </c>
      <c r="E748" t="s">
        <v>506</v>
      </c>
      <c r="F748" t="s">
        <v>520</v>
      </c>
      <c r="G748" t="s">
        <v>77</v>
      </c>
      <c r="H748" t="s">
        <v>508</v>
      </c>
      <c r="I748" t="s">
        <v>509</v>
      </c>
      <c r="J748" t="s">
        <v>442</v>
      </c>
      <c r="K748" t="s">
        <v>443</v>
      </c>
    </row>
    <row r="749" spans="1:11">
      <c r="A749" t="s">
        <v>492</v>
      </c>
      <c r="B749" s="614">
        <v>318614.43569999997</v>
      </c>
      <c r="C749" t="s">
        <v>472</v>
      </c>
      <c r="D749" t="s">
        <v>519</v>
      </c>
      <c r="E749" t="s">
        <v>506</v>
      </c>
      <c r="F749" t="s">
        <v>520</v>
      </c>
      <c r="G749" t="s">
        <v>77</v>
      </c>
      <c r="H749" t="s">
        <v>508</v>
      </c>
      <c r="I749" t="s">
        <v>509</v>
      </c>
      <c r="J749" t="s">
        <v>442</v>
      </c>
      <c r="K749" t="s">
        <v>443</v>
      </c>
    </row>
    <row r="750" spans="1:11">
      <c r="A750" t="s">
        <v>492</v>
      </c>
      <c r="B750" s="614">
        <v>493587.0258</v>
      </c>
      <c r="C750" t="s">
        <v>455</v>
      </c>
      <c r="D750" t="s">
        <v>519</v>
      </c>
      <c r="E750" t="s">
        <v>506</v>
      </c>
      <c r="F750" t="s">
        <v>520</v>
      </c>
      <c r="G750" t="s">
        <v>77</v>
      </c>
      <c r="H750" t="s">
        <v>508</v>
      </c>
      <c r="I750" t="s">
        <v>509</v>
      </c>
      <c r="J750" t="s">
        <v>442</v>
      </c>
      <c r="K750" t="s">
        <v>443</v>
      </c>
    </row>
    <row r="751" spans="1:11">
      <c r="A751" t="s">
        <v>492</v>
      </c>
      <c r="B751" s="614">
        <v>318614.43569999997</v>
      </c>
      <c r="C751" t="s">
        <v>484</v>
      </c>
      <c r="D751" t="s">
        <v>519</v>
      </c>
      <c r="E751" t="s">
        <v>506</v>
      </c>
      <c r="F751" t="s">
        <v>520</v>
      </c>
      <c r="G751" t="s">
        <v>77</v>
      </c>
      <c r="H751" t="s">
        <v>508</v>
      </c>
      <c r="I751" t="s">
        <v>509</v>
      </c>
      <c r="J751" t="s">
        <v>442</v>
      </c>
      <c r="K751" t="s">
        <v>443</v>
      </c>
    </row>
    <row r="752" spans="1:11">
      <c r="A752" t="s">
        <v>492</v>
      </c>
      <c r="B752" s="614">
        <v>345166.07780000003</v>
      </c>
      <c r="C752" t="s">
        <v>471</v>
      </c>
      <c r="D752" t="s">
        <v>519</v>
      </c>
      <c r="E752" t="s">
        <v>506</v>
      </c>
      <c r="F752" t="s">
        <v>520</v>
      </c>
      <c r="G752" t="s">
        <v>77</v>
      </c>
      <c r="H752" t="s">
        <v>508</v>
      </c>
      <c r="I752" t="s">
        <v>509</v>
      </c>
      <c r="J752" t="s">
        <v>442</v>
      </c>
      <c r="K752" t="s">
        <v>443</v>
      </c>
    </row>
    <row r="753" spans="1:11">
      <c r="A753" t="s">
        <v>492</v>
      </c>
      <c r="B753" s="614">
        <v>379682.59779999999</v>
      </c>
      <c r="C753" t="s">
        <v>448</v>
      </c>
      <c r="D753" t="s">
        <v>519</v>
      </c>
      <c r="E753" t="s">
        <v>506</v>
      </c>
      <c r="F753" t="s">
        <v>520</v>
      </c>
      <c r="G753" t="s">
        <v>77</v>
      </c>
      <c r="H753" t="s">
        <v>508</v>
      </c>
      <c r="I753" t="s">
        <v>509</v>
      </c>
      <c r="J753" t="s">
        <v>442</v>
      </c>
      <c r="K753" t="s">
        <v>443</v>
      </c>
    </row>
    <row r="754" spans="1:11">
      <c r="A754" t="s">
        <v>492</v>
      </c>
      <c r="B754" s="614">
        <v>265512.02970000001</v>
      </c>
      <c r="C754" t="s">
        <v>452</v>
      </c>
      <c r="D754" t="s">
        <v>519</v>
      </c>
      <c r="E754" t="s">
        <v>506</v>
      </c>
      <c r="F754" t="s">
        <v>520</v>
      </c>
      <c r="G754" t="s">
        <v>77</v>
      </c>
      <c r="H754" t="s">
        <v>508</v>
      </c>
      <c r="I754" t="s">
        <v>509</v>
      </c>
      <c r="J754" t="s">
        <v>442</v>
      </c>
      <c r="K754" t="s">
        <v>443</v>
      </c>
    </row>
    <row r="755" spans="1:11">
      <c r="A755" t="s">
        <v>492</v>
      </c>
      <c r="B755" s="614">
        <v>371716.84159999999</v>
      </c>
      <c r="C755" t="s">
        <v>475</v>
      </c>
      <c r="D755" t="s">
        <v>519</v>
      </c>
      <c r="E755" t="s">
        <v>506</v>
      </c>
      <c r="F755" t="s">
        <v>520</v>
      </c>
      <c r="G755" t="s">
        <v>77</v>
      </c>
      <c r="H755" t="s">
        <v>508</v>
      </c>
      <c r="I755" t="s">
        <v>509</v>
      </c>
      <c r="J755" t="s">
        <v>442</v>
      </c>
      <c r="K755" t="s">
        <v>443</v>
      </c>
    </row>
    <row r="756" spans="1:11">
      <c r="A756" t="s">
        <v>492</v>
      </c>
      <c r="B756" s="614">
        <v>331889.81760000001</v>
      </c>
      <c r="C756" t="s">
        <v>480</v>
      </c>
      <c r="D756" t="s">
        <v>519</v>
      </c>
      <c r="E756" t="s">
        <v>506</v>
      </c>
      <c r="F756" t="s">
        <v>520</v>
      </c>
      <c r="G756" t="s">
        <v>77</v>
      </c>
      <c r="H756" t="s">
        <v>508</v>
      </c>
      <c r="I756" t="s">
        <v>509</v>
      </c>
      <c r="J756" t="s">
        <v>442</v>
      </c>
      <c r="K756" t="s">
        <v>443</v>
      </c>
    </row>
    <row r="757" spans="1:11">
      <c r="A757" t="s">
        <v>492</v>
      </c>
      <c r="B757" s="614">
        <v>448715.63770000002</v>
      </c>
      <c r="C757" t="s">
        <v>518</v>
      </c>
      <c r="D757" t="s">
        <v>519</v>
      </c>
      <c r="E757" t="s">
        <v>506</v>
      </c>
      <c r="F757" t="s">
        <v>520</v>
      </c>
      <c r="G757" t="s">
        <v>77</v>
      </c>
      <c r="H757" t="s">
        <v>508</v>
      </c>
      <c r="I757" t="s">
        <v>509</v>
      </c>
      <c r="J757" t="s">
        <v>442</v>
      </c>
      <c r="K757" t="s">
        <v>443</v>
      </c>
    </row>
    <row r="758" spans="1:11">
      <c r="A758" t="s">
        <v>492</v>
      </c>
      <c r="B758" s="614">
        <v>265512.02970000001</v>
      </c>
      <c r="C758" t="s">
        <v>453</v>
      </c>
      <c r="D758" t="s">
        <v>519</v>
      </c>
      <c r="E758" t="s">
        <v>506</v>
      </c>
      <c r="F758" t="s">
        <v>520</v>
      </c>
      <c r="G758" t="s">
        <v>77</v>
      </c>
      <c r="H758" t="s">
        <v>508</v>
      </c>
      <c r="I758" t="s">
        <v>509</v>
      </c>
      <c r="J758" t="s">
        <v>442</v>
      </c>
      <c r="K758" t="s">
        <v>443</v>
      </c>
    </row>
    <row r="759" spans="1:11">
      <c r="A759" t="s">
        <v>492</v>
      </c>
      <c r="B759" s="614">
        <v>331889.81760000001</v>
      </c>
      <c r="C759" t="s">
        <v>512</v>
      </c>
      <c r="D759" t="s">
        <v>519</v>
      </c>
      <c r="E759" t="s">
        <v>506</v>
      </c>
      <c r="F759" t="s">
        <v>520</v>
      </c>
      <c r="G759" t="s">
        <v>77</v>
      </c>
      <c r="H759" t="s">
        <v>508</v>
      </c>
      <c r="I759" t="s">
        <v>509</v>
      </c>
      <c r="J759" t="s">
        <v>442</v>
      </c>
      <c r="K759" t="s">
        <v>443</v>
      </c>
    </row>
    <row r="760" spans="1:11">
      <c r="A760" t="s">
        <v>492</v>
      </c>
      <c r="B760" s="614">
        <v>265512.02970000001</v>
      </c>
      <c r="C760" t="s">
        <v>477</v>
      </c>
      <c r="D760" t="s">
        <v>519</v>
      </c>
      <c r="E760" t="s">
        <v>506</v>
      </c>
      <c r="F760" t="s">
        <v>520</v>
      </c>
      <c r="G760" t="s">
        <v>77</v>
      </c>
      <c r="H760" t="s">
        <v>508</v>
      </c>
      <c r="I760" t="s">
        <v>509</v>
      </c>
      <c r="J760" t="s">
        <v>442</v>
      </c>
      <c r="K760" t="s">
        <v>443</v>
      </c>
    </row>
    <row r="761" spans="1:11">
      <c r="A761" t="s">
        <v>492</v>
      </c>
      <c r="B761" s="614">
        <v>347820.45150000002</v>
      </c>
      <c r="C761" t="s">
        <v>461</v>
      </c>
      <c r="D761" t="s">
        <v>519</v>
      </c>
      <c r="E761" t="s">
        <v>506</v>
      </c>
      <c r="F761" t="s">
        <v>520</v>
      </c>
      <c r="G761" t="s">
        <v>77</v>
      </c>
      <c r="H761" t="s">
        <v>508</v>
      </c>
      <c r="I761" t="s">
        <v>509</v>
      </c>
      <c r="J761" t="s">
        <v>442</v>
      </c>
      <c r="K761" t="s">
        <v>443</v>
      </c>
    </row>
    <row r="762" spans="1:11">
      <c r="A762" t="s">
        <v>492</v>
      </c>
      <c r="B762" s="614">
        <v>384992.22350000002</v>
      </c>
      <c r="C762" t="s">
        <v>514</v>
      </c>
      <c r="D762" t="s">
        <v>519</v>
      </c>
      <c r="E762" t="s">
        <v>506</v>
      </c>
      <c r="F762" t="s">
        <v>520</v>
      </c>
      <c r="G762" t="s">
        <v>77</v>
      </c>
      <c r="H762" t="s">
        <v>508</v>
      </c>
      <c r="I762" t="s">
        <v>509</v>
      </c>
      <c r="J762" t="s">
        <v>442</v>
      </c>
      <c r="K762" t="s">
        <v>443</v>
      </c>
    </row>
    <row r="763" spans="1:11">
      <c r="A763" t="s">
        <v>492</v>
      </c>
      <c r="B763" s="614">
        <v>318614.43569999997</v>
      </c>
      <c r="C763" t="s">
        <v>466</v>
      </c>
      <c r="D763" t="s">
        <v>519</v>
      </c>
      <c r="E763" t="s">
        <v>506</v>
      </c>
      <c r="F763" t="s">
        <v>520</v>
      </c>
      <c r="G763" t="s">
        <v>77</v>
      </c>
      <c r="H763" t="s">
        <v>508</v>
      </c>
      <c r="I763" t="s">
        <v>509</v>
      </c>
      <c r="J763" t="s">
        <v>442</v>
      </c>
      <c r="K763" t="s">
        <v>443</v>
      </c>
    </row>
    <row r="764" spans="1:11">
      <c r="A764" t="s">
        <v>492</v>
      </c>
      <c r="B764" s="614">
        <v>379682.59779999999</v>
      </c>
      <c r="C764" t="s">
        <v>511</v>
      </c>
      <c r="D764" t="s">
        <v>519</v>
      </c>
      <c r="E764" t="s">
        <v>506</v>
      </c>
      <c r="F764" t="s">
        <v>520</v>
      </c>
      <c r="G764" t="s">
        <v>77</v>
      </c>
      <c r="H764" t="s">
        <v>508</v>
      </c>
      <c r="I764" t="s">
        <v>509</v>
      </c>
      <c r="J764" t="s">
        <v>442</v>
      </c>
      <c r="K764" t="s">
        <v>443</v>
      </c>
    </row>
    <row r="765" spans="1:11">
      <c r="A765" t="s">
        <v>492</v>
      </c>
      <c r="B765" s="614">
        <v>326580.19179999997</v>
      </c>
      <c r="C765" t="s">
        <v>465</v>
      </c>
      <c r="D765" t="s">
        <v>519</v>
      </c>
      <c r="E765" t="s">
        <v>506</v>
      </c>
      <c r="F765" t="s">
        <v>520</v>
      </c>
      <c r="G765" t="s">
        <v>77</v>
      </c>
      <c r="H765" t="s">
        <v>508</v>
      </c>
      <c r="I765" t="s">
        <v>509</v>
      </c>
      <c r="J765" t="s">
        <v>442</v>
      </c>
      <c r="K765" t="s">
        <v>443</v>
      </c>
    </row>
    <row r="766" spans="1:11">
      <c r="A766" t="s">
        <v>492</v>
      </c>
      <c r="B766" s="614">
        <v>384992.22350000002</v>
      </c>
      <c r="C766" t="s">
        <v>462</v>
      </c>
      <c r="D766" t="s">
        <v>519</v>
      </c>
      <c r="E766" t="s">
        <v>506</v>
      </c>
      <c r="F766" t="s">
        <v>520</v>
      </c>
      <c r="G766" t="s">
        <v>77</v>
      </c>
      <c r="H766" t="s">
        <v>508</v>
      </c>
      <c r="I766" t="s">
        <v>509</v>
      </c>
      <c r="J766" t="s">
        <v>442</v>
      </c>
      <c r="K766" t="s">
        <v>443</v>
      </c>
    </row>
    <row r="767" spans="1:11">
      <c r="A767" t="s">
        <v>492</v>
      </c>
      <c r="B767" s="614">
        <v>345166.07780000003</v>
      </c>
      <c r="C767" t="s">
        <v>488</v>
      </c>
      <c r="D767" t="s">
        <v>519</v>
      </c>
      <c r="E767" t="s">
        <v>506</v>
      </c>
      <c r="F767" t="s">
        <v>520</v>
      </c>
      <c r="G767" t="s">
        <v>77</v>
      </c>
      <c r="H767" t="s">
        <v>508</v>
      </c>
      <c r="I767" t="s">
        <v>509</v>
      </c>
      <c r="J767" t="s">
        <v>442</v>
      </c>
      <c r="K767" t="s">
        <v>443</v>
      </c>
    </row>
    <row r="768" spans="1:11">
      <c r="A768" t="s">
        <v>492</v>
      </c>
      <c r="B768" s="614">
        <v>400922.85749999998</v>
      </c>
      <c r="C768" t="s">
        <v>516</v>
      </c>
      <c r="D768" t="s">
        <v>519</v>
      </c>
      <c r="E768" t="s">
        <v>506</v>
      </c>
      <c r="F768" t="s">
        <v>520</v>
      </c>
      <c r="G768" t="s">
        <v>77</v>
      </c>
      <c r="H768" t="s">
        <v>508</v>
      </c>
      <c r="I768" t="s">
        <v>509</v>
      </c>
      <c r="J768" t="s">
        <v>442</v>
      </c>
      <c r="K768" t="s">
        <v>443</v>
      </c>
    </row>
    <row r="769" spans="1:11">
      <c r="A769" t="s">
        <v>492</v>
      </c>
      <c r="B769" s="614">
        <v>345166.07780000003</v>
      </c>
      <c r="C769" t="s">
        <v>479</v>
      </c>
      <c r="D769" t="s">
        <v>519</v>
      </c>
      <c r="E769" t="s">
        <v>506</v>
      </c>
      <c r="F769" t="s">
        <v>520</v>
      </c>
      <c r="G769" t="s">
        <v>77</v>
      </c>
      <c r="H769" t="s">
        <v>508</v>
      </c>
      <c r="I769" t="s">
        <v>509</v>
      </c>
      <c r="J769" t="s">
        <v>442</v>
      </c>
      <c r="K769" t="s">
        <v>443</v>
      </c>
    </row>
    <row r="770" spans="1:11">
      <c r="A770" t="s">
        <v>492</v>
      </c>
      <c r="B770" s="614">
        <v>384992.22350000002</v>
      </c>
      <c r="C770" t="s">
        <v>445</v>
      </c>
      <c r="D770" t="s">
        <v>519</v>
      </c>
      <c r="E770" t="s">
        <v>506</v>
      </c>
      <c r="F770" t="s">
        <v>520</v>
      </c>
      <c r="G770" t="s">
        <v>77</v>
      </c>
      <c r="H770" t="s">
        <v>508</v>
      </c>
      <c r="I770" t="s">
        <v>509</v>
      </c>
      <c r="J770" t="s">
        <v>442</v>
      </c>
      <c r="K770" t="s">
        <v>443</v>
      </c>
    </row>
    <row r="771" spans="1:11">
      <c r="A771" t="s">
        <v>492</v>
      </c>
      <c r="B771" s="614">
        <v>371716.84159999999</v>
      </c>
      <c r="C771" t="s">
        <v>513</v>
      </c>
      <c r="D771" t="s">
        <v>519</v>
      </c>
      <c r="E771" t="s">
        <v>506</v>
      </c>
      <c r="F771" t="s">
        <v>520</v>
      </c>
      <c r="G771" t="s">
        <v>77</v>
      </c>
      <c r="H771" t="s">
        <v>508</v>
      </c>
      <c r="I771" t="s">
        <v>509</v>
      </c>
      <c r="J771" t="s">
        <v>442</v>
      </c>
      <c r="K771" t="s">
        <v>443</v>
      </c>
    </row>
    <row r="772" spans="1:11">
      <c r="A772" t="s">
        <v>492</v>
      </c>
      <c r="B772" s="614">
        <v>379682.59779999999</v>
      </c>
      <c r="C772" t="s">
        <v>528</v>
      </c>
      <c r="D772" t="s">
        <v>519</v>
      </c>
      <c r="E772" t="s">
        <v>506</v>
      </c>
      <c r="F772" t="s">
        <v>520</v>
      </c>
      <c r="G772" t="s">
        <v>77</v>
      </c>
      <c r="H772" t="s">
        <v>508</v>
      </c>
      <c r="I772" t="s">
        <v>509</v>
      </c>
      <c r="J772" t="s">
        <v>442</v>
      </c>
      <c r="K772" t="s">
        <v>443</v>
      </c>
    </row>
    <row r="773" spans="1:11">
      <c r="A773" t="s">
        <v>492</v>
      </c>
      <c r="B773" s="614">
        <v>331889.81760000001</v>
      </c>
      <c r="C773" t="s">
        <v>481</v>
      </c>
      <c r="D773" t="s">
        <v>519</v>
      </c>
      <c r="E773" t="s">
        <v>506</v>
      </c>
      <c r="F773" t="s">
        <v>520</v>
      </c>
      <c r="G773" t="s">
        <v>77</v>
      </c>
      <c r="H773" t="s">
        <v>508</v>
      </c>
      <c r="I773" t="s">
        <v>509</v>
      </c>
      <c r="J773" t="s">
        <v>442</v>
      </c>
      <c r="K773" t="s">
        <v>443</v>
      </c>
    </row>
    <row r="774" spans="1:11">
      <c r="A774" t="s">
        <v>492</v>
      </c>
      <c r="B774" s="614">
        <v>265512.02970000001</v>
      </c>
      <c r="C774" t="s">
        <v>464</v>
      </c>
      <c r="D774" t="s">
        <v>519</v>
      </c>
      <c r="E774" t="s">
        <v>506</v>
      </c>
      <c r="F774" t="s">
        <v>520</v>
      </c>
      <c r="G774" t="s">
        <v>77</v>
      </c>
      <c r="H774" t="s">
        <v>508</v>
      </c>
      <c r="I774" t="s">
        <v>509</v>
      </c>
      <c r="J774" t="s">
        <v>442</v>
      </c>
      <c r="K774" t="s">
        <v>443</v>
      </c>
    </row>
    <row r="775" spans="1:11">
      <c r="A775" t="s">
        <v>492</v>
      </c>
      <c r="B775" s="614">
        <v>358441.45970000001</v>
      </c>
      <c r="C775" t="s">
        <v>515</v>
      </c>
      <c r="D775" t="s">
        <v>519</v>
      </c>
      <c r="E775" t="s">
        <v>506</v>
      </c>
      <c r="F775" t="s">
        <v>520</v>
      </c>
      <c r="G775" t="s">
        <v>77</v>
      </c>
      <c r="H775" t="s">
        <v>508</v>
      </c>
      <c r="I775" t="s">
        <v>509</v>
      </c>
      <c r="J775" t="s">
        <v>442</v>
      </c>
      <c r="K775" t="s">
        <v>443</v>
      </c>
    </row>
    <row r="776" spans="1:11">
      <c r="A776" t="s">
        <v>492</v>
      </c>
      <c r="B776" s="614">
        <v>318614.43569999997</v>
      </c>
      <c r="C776" t="s">
        <v>429</v>
      </c>
      <c r="D776" t="s">
        <v>519</v>
      </c>
      <c r="E776" t="s">
        <v>506</v>
      </c>
      <c r="F776" t="s">
        <v>520</v>
      </c>
      <c r="G776" t="s">
        <v>77</v>
      </c>
      <c r="H776" t="s">
        <v>508</v>
      </c>
      <c r="I776" t="s">
        <v>509</v>
      </c>
      <c r="J776" t="s">
        <v>442</v>
      </c>
      <c r="K776" t="s">
        <v>443</v>
      </c>
    </row>
    <row r="777" spans="1:11">
      <c r="A777" t="s">
        <v>492</v>
      </c>
      <c r="B777" s="614">
        <v>379682.59779999999</v>
      </c>
      <c r="C777" t="s">
        <v>504</v>
      </c>
      <c r="D777" t="s">
        <v>519</v>
      </c>
      <c r="E777" t="s">
        <v>506</v>
      </c>
      <c r="F777" t="s">
        <v>520</v>
      </c>
      <c r="G777" t="s">
        <v>77</v>
      </c>
      <c r="H777" t="s">
        <v>508</v>
      </c>
      <c r="I777" t="s">
        <v>509</v>
      </c>
      <c r="J777" t="s">
        <v>442</v>
      </c>
      <c r="K777" t="s">
        <v>443</v>
      </c>
    </row>
    <row r="778" spans="1:11">
      <c r="A778" t="s">
        <v>492</v>
      </c>
      <c r="B778" s="614">
        <v>331889.81760000001</v>
      </c>
      <c r="C778" t="s">
        <v>485</v>
      </c>
      <c r="D778" t="s">
        <v>519</v>
      </c>
      <c r="E778" t="s">
        <v>506</v>
      </c>
      <c r="F778" t="s">
        <v>520</v>
      </c>
      <c r="G778" t="s">
        <v>77</v>
      </c>
      <c r="H778" t="s">
        <v>508</v>
      </c>
      <c r="I778" t="s">
        <v>509</v>
      </c>
      <c r="J778" t="s">
        <v>442</v>
      </c>
      <c r="K778" t="s">
        <v>443</v>
      </c>
    </row>
    <row r="779" spans="1:11">
      <c r="A779" t="s">
        <v>493</v>
      </c>
      <c r="B779" s="614">
        <v>4019220.6804</v>
      </c>
      <c r="C779" t="s">
        <v>510</v>
      </c>
      <c r="D779" t="s">
        <v>519</v>
      </c>
      <c r="E779" t="s">
        <v>506</v>
      </c>
      <c r="F779" t="s">
        <v>520</v>
      </c>
      <c r="G779" t="s">
        <v>77</v>
      </c>
      <c r="H779" t="s">
        <v>508</v>
      </c>
      <c r="I779" t="s">
        <v>509</v>
      </c>
      <c r="J779" t="s">
        <v>442</v>
      </c>
      <c r="K779" t="s">
        <v>443</v>
      </c>
    </row>
    <row r="780" spans="1:11">
      <c r="A780" t="s">
        <v>493</v>
      </c>
      <c r="B780" s="614">
        <v>2810646.4833</v>
      </c>
      <c r="C780" t="s">
        <v>50</v>
      </c>
      <c r="D780" t="s">
        <v>519</v>
      </c>
      <c r="E780" t="s">
        <v>506</v>
      </c>
      <c r="F780" t="s">
        <v>520</v>
      </c>
      <c r="G780" t="s">
        <v>77</v>
      </c>
      <c r="H780" t="s">
        <v>508</v>
      </c>
      <c r="I780" t="s">
        <v>509</v>
      </c>
      <c r="J780" t="s">
        <v>442</v>
      </c>
      <c r="K780" t="s">
        <v>443</v>
      </c>
    </row>
    <row r="781" spans="1:11">
      <c r="A781" t="s">
        <v>493</v>
      </c>
      <c r="B781" s="614">
        <v>3351152.9465999999</v>
      </c>
      <c r="C781" t="s">
        <v>450</v>
      </c>
      <c r="D781" t="s">
        <v>519</v>
      </c>
      <c r="E781" t="s">
        <v>506</v>
      </c>
      <c r="F781" t="s">
        <v>520</v>
      </c>
      <c r="G781" t="s">
        <v>77</v>
      </c>
      <c r="H781" t="s">
        <v>508</v>
      </c>
      <c r="I781" t="s">
        <v>509</v>
      </c>
      <c r="J781" t="s">
        <v>442</v>
      </c>
      <c r="K781" t="s">
        <v>443</v>
      </c>
    </row>
    <row r="782" spans="1:11">
      <c r="A782" t="s">
        <v>493</v>
      </c>
      <c r="B782" s="614">
        <v>2594439.6066000001</v>
      </c>
      <c r="C782" t="s">
        <v>449</v>
      </c>
      <c r="D782" t="s">
        <v>519</v>
      </c>
      <c r="E782" t="s">
        <v>506</v>
      </c>
      <c r="F782" t="s">
        <v>520</v>
      </c>
      <c r="G782" t="s">
        <v>77</v>
      </c>
      <c r="H782" t="s">
        <v>508</v>
      </c>
      <c r="I782" t="s">
        <v>509</v>
      </c>
      <c r="J782" t="s">
        <v>442</v>
      </c>
      <c r="K782" t="s">
        <v>443</v>
      </c>
    </row>
    <row r="783" spans="1:11">
      <c r="A783" t="s">
        <v>493</v>
      </c>
      <c r="B783" s="614">
        <v>3351152.9465999999</v>
      </c>
      <c r="C783" t="s">
        <v>476</v>
      </c>
      <c r="D783" t="s">
        <v>519</v>
      </c>
      <c r="E783" t="s">
        <v>506</v>
      </c>
      <c r="F783" t="s">
        <v>520</v>
      </c>
      <c r="G783" t="s">
        <v>77</v>
      </c>
      <c r="H783" t="s">
        <v>508</v>
      </c>
      <c r="I783" t="s">
        <v>509</v>
      </c>
      <c r="J783" t="s">
        <v>442</v>
      </c>
      <c r="K783" t="s">
        <v>443</v>
      </c>
    </row>
    <row r="784" spans="1:11">
      <c r="A784" t="s">
        <v>493</v>
      </c>
      <c r="B784" s="614">
        <v>4019220.6804</v>
      </c>
      <c r="C784" t="s">
        <v>517</v>
      </c>
      <c r="D784" t="s">
        <v>519</v>
      </c>
      <c r="E784" t="s">
        <v>506</v>
      </c>
      <c r="F784" t="s">
        <v>520</v>
      </c>
      <c r="G784" t="s">
        <v>77</v>
      </c>
      <c r="H784" t="s">
        <v>508</v>
      </c>
      <c r="I784" t="s">
        <v>509</v>
      </c>
      <c r="J784" t="s">
        <v>442</v>
      </c>
      <c r="K784" t="s">
        <v>443</v>
      </c>
    </row>
    <row r="785" spans="1:11">
      <c r="A785" t="s">
        <v>493</v>
      </c>
      <c r="B785" s="614">
        <v>2702539.4687999999</v>
      </c>
      <c r="C785" t="s">
        <v>454</v>
      </c>
      <c r="D785" t="s">
        <v>519</v>
      </c>
      <c r="E785" t="s">
        <v>506</v>
      </c>
      <c r="F785" t="s">
        <v>520</v>
      </c>
      <c r="G785" t="s">
        <v>77</v>
      </c>
      <c r="H785" t="s">
        <v>508</v>
      </c>
      <c r="I785" t="s">
        <v>509</v>
      </c>
      <c r="J785" t="s">
        <v>442</v>
      </c>
      <c r="K785" t="s">
        <v>443</v>
      </c>
    </row>
    <row r="786" spans="1:11">
      <c r="A786" t="s">
        <v>493</v>
      </c>
      <c r="B786" s="614">
        <v>2594439.6066000001</v>
      </c>
      <c r="C786" t="s">
        <v>472</v>
      </c>
      <c r="D786" t="s">
        <v>519</v>
      </c>
      <c r="E786" t="s">
        <v>506</v>
      </c>
      <c r="F786" t="s">
        <v>520</v>
      </c>
      <c r="G786" t="s">
        <v>77</v>
      </c>
      <c r="H786" t="s">
        <v>508</v>
      </c>
      <c r="I786" t="s">
        <v>509</v>
      </c>
      <c r="J786" t="s">
        <v>442</v>
      </c>
      <c r="K786" t="s">
        <v>443</v>
      </c>
    </row>
    <row r="787" spans="1:11">
      <c r="A787" t="s">
        <v>493</v>
      </c>
      <c r="B787" s="614">
        <v>4019220.6804</v>
      </c>
      <c r="C787" t="s">
        <v>455</v>
      </c>
      <c r="D787" t="s">
        <v>519</v>
      </c>
      <c r="E787" t="s">
        <v>506</v>
      </c>
      <c r="F787" t="s">
        <v>520</v>
      </c>
      <c r="G787" t="s">
        <v>77</v>
      </c>
      <c r="H787" t="s">
        <v>508</v>
      </c>
      <c r="I787" t="s">
        <v>509</v>
      </c>
      <c r="J787" t="s">
        <v>442</v>
      </c>
      <c r="K787" t="s">
        <v>443</v>
      </c>
    </row>
    <row r="788" spans="1:11">
      <c r="A788" t="s">
        <v>493</v>
      </c>
      <c r="B788" s="614">
        <v>2594439.6066000001</v>
      </c>
      <c r="C788" t="s">
        <v>484</v>
      </c>
      <c r="D788" t="s">
        <v>519</v>
      </c>
      <c r="E788" t="s">
        <v>506</v>
      </c>
      <c r="F788" t="s">
        <v>520</v>
      </c>
      <c r="G788" t="s">
        <v>77</v>
      </c>
      <c r="H788" t="s">
        <v>508</v>
      </c>
      <c r="I788" t="s">
        <v>509</v>
      </c>
      <c r="J788" t="s">
        <v>442</v>
      </c>
      <c r="K788" t="s">
        <v>443</v>
      </c>
    </row>
    <row r="789" spans="1:11">
      <c r="A789" t="s">
        <v>493</v>
      </c>
      <c r="B789" s="614">
        <v>2810646.4833</v>
      </c>
      <c r="C789" t="s">
        <v>471</v>
      </c>
      <c r="D789" t="s">
        <v>519</v>
      </c>
      <c r="E789" t="s">
        <v>506</v>
      </c>
      <c r="F789" t="s">
        <v>520</v>
      </c>
      <c r="G789" t="s">
        <v>77</v>
      </c>
      <c r="H789" t="s">
        <v>508</v>
      </c>
      <c r="I789" t="s">
        <v>509</v>
      </c>
      <c r="J789" t="s">
        <v>442</v>
      </c>
      <c r="K789" t="s">
        <v>443</v>
      </c>
    </row>
    <row r="790" spans="1:11">
      <c r="A790" t="s">
        <v>493</v>
      </c>
      <c r="B790" s="614">
        <v>3091710.4164</v>
      </c>
      <c r="C790" t="s">
        <v>448</v>
      </c>
      <c r="D790" t="s">
        <v>519</v>
      </c>
      <c r="E790" t="s">
        <v>506</v>
      </c>
      <c r="F790" t="s">
        <v>520</v>
      </c>
      <c r="G790" t="s">
        <v>77</v>
      </c>
      <c r="H790" t="s">
        <v>508</v>
      </c>
      <c r="I790" t="s">
        <v>509</v>
      </c>
      <c r="J790" t="s">
        <v>442</v>
      </c>
      <c r="K790" t="s">
        <v>443</v>
      </c>
    </row>
    <row r="791" spans="1:11">
      <c r="A791" t="s">
        <v>493</v>
      </c>
      <c r="B791" s="614">
        <v>2162033.0055</v>
      </c>
      <c r="C791" t="s">
        <v>452</v>
      </c>
      <c r="D791" t="s">
        <v>519</v>
      </c>
      <c r="E791" t="s">
        <v>506</v>
      </c>
      <c r="F791" t="s">
        <v>520</v>
      </c>
      <c r="G791" t="s">
        <v>77</v>
      </c>
      <c r="H791" t="s">
        <v>508</v>
      </c>
      <c r="I791" t="s">
        <v>509</v>
      </c>
      <c r="J791" t="s">
        <v>442</v>
      </c>
      <c r="K791" t="s">
        <v>443</v>
      </c>
    </row>
    <row r="792" spans="1:11">
      <c r="A792" t="s">
        <v>493</v>
      </c>
      <c r="B792" s="614">
        <v>3026846.2077000001</v>
      </c>
      <c r="C792" t="s">
        <v>475</v>
      </c>
      <c r="D792" t="s">
        <v>519</v>
      </c>
      <c r="E792" t="s">
        <v>506</v>
      </c>
      <c r="F792" t="s">
        <v>520</v>
      </c>
      <c r="G792" t="s">
        <v>77</v>
      </c>
      <c r="H792" t="s">
        <v>508</v>
      </c>
      <c r="I792" t="s">
        <v>509</v>
      </c>
      <c r="J792" t="s">
        <v>442</v>
      </c>
      <c r="K792" t="s">
        <v>443</v>
      </c>
    </row>
    <row r="793" spans="1:11">
      <c r="A793" t="s">
        <v>493</v>
      </c>
      <c r="B793" s="614">
        <v>2702539.4687999999</v>
      </c>
      <c r="C793" t="s">
        <v>480</v>
      </c>
      <c r="D793" t="s">
        <v>519</v>
      </c>
      <c r="E793" t="s">
        <v>506</v>
      </c>
      <c r="F793" t="s">
        <v>520</v>
      </c>
      <c r="G793" t="s">
        <v>77</v>
      </c>
      <c r="H793" t="s">
        <v>508</v>
      </c>
      <c r="I793" t="s">
        <v>509</v>
      </c>
      <c r="J793" t="s">
        <v>442</v>
      </c>
      <c r="K793" t="s">
        <v>443</v>
      </c>
    </row>
    <row r="794" spans="1:11">
      <c r="A794" t="s">
        <v>493</v>
      </c>
      <c r="B794" s="614">
        <v>3653838.2826</v>
      </c>
      <c r="C794" t="s">
        <v>518</v>
      </c>
      <c r="D794" t="s">
        <v>519</v>
      </c>
      <c r="E794" t="s">
        <v>506</v>
      </c>
      <c r="F794" t="s">
        <v>520</v>
      </c>
      <c r="G794" t="s">
        <v>77</v>
      </c>
      <c r="H794" t="s">
        <v>508</v>
      </c>
      <c r="I794" t="s">
        <v>509</v>
      </c>
      <c r="J794" t="s">
        <v>442</v>
      </c>
      <c r="K794" t="s">
        <v>443</v>
      </c>
    </row>
    <row r="795" spans="1:11">
      <c r="A795" t="s">
        <v>493</v>
      </c>
      <c r="B795" s="614">
        <v>2162033.0055</v>
      </c>
      <c r="C795" t="s">
        <v>453</v>
      </c>
      <c r="D795" t="s">
        <v>519</v>
      </c>
      <c r="E795" t="s">
        <v>506</v>
      </c>
      <c r="F795" t="s">
        <v>520</v>
      </c>
      <c r="G795" t="s">
        <v>77</v>
      </c>
      <c r="H795" t="s">
        <v>508</v>
      </c>
      <c r="I795" t="s">
        <v>509</v>
      </c>
      <c r="J795" t="s">
        <v>442</v>
      </c>
      <c r="K795" t="s">
        <v>443</v>
      </c>
    </row>
    <row r="796" spans="1:11">
      <c r="A796" t="s">
        <v>493</v>
      </c>
      <c r="B796" s="614">
        <v>2702539.4687999999</v>
      </c>
      <c r="C796" t="s">
        <v>512</v>
      </c>
      <c r="D796" t="s">
        <v>519</v>
      </c>
      <c r="E796" t="s">
        <v>506</v>
      </c>
      <c r="F796" t="s">
        <v>520</v>
      </c>
      <c r="G796" t="s">
        <v>77</v>
      </c>
      <c r="H796" t="s">
        <v>508</v>
      </c>
      <c r="I796" t="s">
        <v>509</v>
      </c>
      <c r="J796" t="s">
        <v>442</v>
      </c>
      <c r="K796" t="s">
        <v>443</v>
      </c>
    </row>
    <row r="797" spans="1:11">
      <c r="A797" t="s">
        <v>493</v>
      </c>
      <c r="B797" s="614">
        <v>2162033.0055</v>
      </c>
      <c r="C797" t="s">
        <v>477</v>
      </c>
      <c r="D797" t="s">
        <v>519</v>
      </c>
      <c r="E797" t="s">
        <v>506</v>
      </c>
      <c r="F797" t="s">
        <v>520</v>
      </c>
      <c r="G797" t="s">
        <v>77</v>
      </c>
      <c r="H797" t="s">
        <v>508</v>
      </c>
      <c r="I797" t="s">
        <v>509</v>
      </c>
      <c r="J797" t="s">
        <v>442</v>
      </c>
      <c r="K797" t="s">
        <v>443</v>
      </c>
    </row>
    <row r="798" spans="1:11">
      <c r="A798" t="s">
        <v>493</v>
      </c>
      <c r="B798" s="614">
        <v>2832260.7338999999</v>
      </c>
      <c r="C798" t="s">
        <v>461</v>
      </c>
      <c r="D798" t="s">
        <v>519</v>
      </c>
      <c r="E798" t="s">
        <v>506</v>
      </c>
      <c r="F798" t="s">
        <v>520</v>
      </c>
      <c r="G798" t="s">
        <v>77</v>
      </c>
      <c r="H798" t="s">
        <v>508</v>
      </c>
      <c r="I798" t="s">
        <v>509</v>
      </c>
      <c r="J798" t="s">
        <v>442</v>
      </c>
      <c r="K798" t="s">
        <v>443</v>
      </c>
    </row>
    <row r="799" spans="1:11">
      <c r="A799" t="s">
        <v>493</v>
      </c>
      <c r="B799" s="614">
        <v>3134946.0699</v>
      </c>
      <c r="C799" t="s">
        <v>514</v>
      </c>
      <c r="D799" t="s">
        <v>519</v>
      </c>
      <c r="E799" t="s">
        <v>506</v>
      </c>
      <c r="F799" t="s">
        <v>520</v>
      </c>
      <c r="G799" t="s">
        <v>77</v>
      </c>
      <c r="H799" t="s">
        <v>508</v>
      </c>
      <c r="I799" t="s">
        <v>509</v>
      </c>
      <c r="J799" t="s">
        <v>442</v>
      </c>
      <c r="K799" t="s">
        <v>443</v>
      </c>
    </row>
    <row r="800" spans="1:11">
      <c r="A800" t="s">
        <v>493</v>
      </c>
      <c r="B800" s="614">
        <v>2594439.6066000001</v>
      </c>
      <c r="C800" t="s">
        <v>466</v>
      </c>
      <c r="D800" t="s">
        <v>519</v>
      </c>
      <c r="E800" t="s">
        <v>506</v>
      </c>
      <c r="F800" t="s">
        <v>520</v>
      </c>
      <c r="G800" t="s">
        <v>77</v>
      </c>
      <c r="H800" t="s">
        <v>508</v>
      </c>
      <c r="I800" t="s">
        <v>509</v>
      </c>
      <c r="J800" t="s">
        <v>442</v>
      </c>
      <c r="K800" t="s">
        <v>443</v>
      </c>
    </row>
    <row r="801" spans="1:11">
      <c r="A801" t="s">
        <v>493</v>
      </c>
      <c r="B801" s="614">
        <v>3091710.4164</v>
      </c>
      <c r="C801" t="s">
        <v>511</v>
      </c>
      <c r="D801" t="s">
        <v>519</v>
      </c>
      <c r="E801" t="s">
        <v>506</v>
      </c>
      <c r="F801" t="s">
        <v>520</v>
      </c>
      <c r="G801" t="s">
        <v>77</v>
      </c>
      <c r="H801" t="s">
        <v>508</v>
      </c>
      <c r="I801" t="s">
        <v>509</v>
      </c>
      <c r="J801" t="s">
        <v>442</v>
      </c>
      <c r="K801" t="s">
        <v>443</v>
      </c>
    </row>
    <row r="802" spans="1:11">
      <c r="A802" t="s">
        <v>493</v>
      </c>
      <c r="B802" s="614">
        <v>2659303.8152999999</v>
      </c>
      <c r="C802" t="s">
        <v>465</v>
      </c>
      <c r="D802" t="s">
        <v>519</v>
      </c>
      <c r="E802" t="s">
        <v>506</v>
      </c>
      <c r="F802" t="s">
        <v>520</v>
      </c>
      <c r="G802" t="s">
        <v>77</v>
      </c>
      <c r="H802" t="s">
        <v>508</v>
      </c>
      <c r="I802" t="s">
        <v>509</v>
      </c>
      <c r="J802" t="s">
        <v>442</v>
      </c>
      <c r="K802" t="s">
        <v>443</v>
      </c>
    </row>
    <row r="803" spans="1:11">
      <c r="A803" t="s">
        <v>493</v>
      </c>
      <c r="B803" s="614">
        <v>3134946.0699</v>
      </c>
      <c r="C803" t="s">
        <v>462</v>
      </c>
      <c r="D803" t="s">
        <v>519</v>
      </c>
      <c r="E803" t="s">
        <v>506</v>
      </c>
      <c r="F803" t="s">
        <v>520</v>
      </c>
      <c r="G803" t="s">
        <v>77</v>
      </c>
      <c r="H803" t="s">
        <v>508</v>
      </c>
      <c r="I803" t="s">
        <v>509</v>
      </c>
      <c r="J803" t="s">
        <v>442</v>
      </c>
      <c r="K803" t="s">
        <v>443</v>
      </c>
    </row>
    <row r="804" spans="1:11">
      <c r="A804" t="s">
        <v>493</v>
      </c>
      <c r="B804" s="614">
        <v>2810646.4833</v>
      </c>
      <c r="C804" t="s">
        <v>488</v>
      </c>
      <c r="D804" t="s">
        <v>519</v>
      </c>
      <c r="E804" t="s">
        <v>506</v>
      </c>
      <c r="F804" t="s">
        <v>520</v>
      </c>
      <c r="G804" t="s">
        <v>77</v>
      </c>
      <c r="H804" t="s">
        <v>508</v>
      </c>
      <c r="I804" t="s">
        <v>509</v>
      </c>
      <c r="J804" t="s">
        <v>442</v>
      </c>
      <c r="K804" t="s">
        <v>443</v>
      </c>
    </row>
    <row r="805" spans="1:11">
      <c r="A805" t="s">
        <v>493</v>
      </c>
      <c r="B805" s="614">
        <v>3264667.335</v>
      </c>
      <c r="C805" t="s">
        <v>516</v>
      </c>
      <c r="D805" t="s">
        <v>519</v>
      </c>
      <c r="E805" t="s">
        <v>506</v>
      </c>
      <c r="F805" t="s">
        <v>520</v>
      </c>
      <c r="G805" t="s">
        <v>77</v>
      </c>
      <c r="H805" t="s">
        <v>508</v>
      </c>
      <c r="I805" t="s">
        <v>509</v>
      </c>
      <c r="J805" t="s">
        <v>442</v>
      </c>
      <c r="K805" t="s">
        <v>443</v>
      </c>
    </row>
    <row r="806" spans="1:11">
      <c r="A806" t="s">
        <v>493</v>
      </c>
      <c r="B806" s="614">
        <v>2810646.4833</v>
      </c>
      <c r="C806" t="s">
        <v>479</v>
      </c>
      <c r="D806" t="s">
        <v>519</v>
      </c>
      <c r="E806" t="s">
        <v>506</v>
      </c>
      <c r="F806" t="s">
        <v>520</v>
      </c>
      <c r="G806" t="s">
        <v>77</v>
      </c>
      <c r="H806" t="s">
        <v>508</v>
      </c>
      <c r="I806" t="s">
        <v>509</v>
      </c>
      <c r="J806" t="s">
        <v>442</v>
      </c>
      <c r="K806" t="s">
        <v>443</v>
      </c>
    </row>
    <row r="807" spans="1:11">
      <c r="A807" t="s">
        <v>493</v>
      </c>
      <c r="B807" s="614">
        <v>3134946.0699</v>
      </c>
      <c r="C807" t="s">
        <v>445</v>
      </c>
      <c r="D807" t="s">
        <v>519</v>
      </c>
      <c r="E807" t="s">
        <v>506</v>
      </c>
      <c r="F807" t="s">
        <v>520</v>
      </c>
      <c r="G807" t="s">
        <v>77</v>
      </c>
      <c r="H807" t="s">
        <v>508</v>
      </c>
      <c r="I807" t="s">
        <v>509</v>
      </c>
      <c r="J807" t="s">
        <v>442</v>
      </c>
      <c r="K807" t="s">
        <v>443</v>
      </c>
    </row>
    <row r="808" spans="1:11">
      <c r="A808" t="s">
        <v>493</v>
      </c>
      <c r="B808" s="614">
        <v>3026846.2077000001</v>
      </c>
      <c r="C808" t="s">
        <v>513</v>
      </c>
      <c r="D808" t="s">
        <v>519</v>
      </c>
      <c r="E808" t="s">
        <v>506</v>
      </c>
      <c r="F808" t="s">
        <v>520</v>
      </c>
      <c r="G808" t="s">
        <v>77</v>
      </c>
      <c r="H808" t="s">
        <v>508</v>
      </c>
      <c r="I808" t="s">
        <v>509</v>
      </c>
      <c r="J808" t="s">
        <v>442</v>
      </c>
      <c r="K808" t="s">
        <v>443</v>
      </c>
    </row>
    <row r="809" spans="1:11">
      <c r="A809" t="s">
        <v>493</v>
      </c>
      <c r="B809" s="614">
        <v>3091710.4164</v>
      </c>
      <c r="C809" t="s">
        <v>528</v>
      </c>
      <c r="D809" t="s">
        <v>519</v>
      </c>
      <c r="E809" t="s">
        <v>506</v>
      </c>
      <c r="F809" t="s">
        <v>520</v>
      </c>
      <c r="G809" t="s">
        <v>77</v>
      </c>
      <c r="H809" t="s">
        <v>508</v>
      </c>
      <c r="I809" t="s">
        <v>509</v>
      </c>
      <c r="J809" t="s">
        <v>442</v>
      </c>
      <c r="K809" t="s">
        <v>443</v>
      </c>
    </row>
    <row r="810" spans="1:11">
      <c r="A810" t="s">
        <v>493</v>
      </c>
      <c r="B810" s="614">
        <v>2702539.4687999999</v>
      </c>
      <c r="C810" t="s">
        <v>481</v>
      </c>
      <c r="D810" t="s">
        <v>519</v>
      </c>
      <c r="E810" t="s">
        <v>506</v>
      </c>
      <c r="F810" t="s">
        <v>520</v>
      </c>
      <c r="G810" t="s">
        <v>77</v>
      </c>
      <c r="H810" t="s">
        <v>508</v>
      </c>
      <c r="I810" t="s">
        <v>509</v>
      </c>
      <c r="J810" t="s">
        <v>442</v>
      </c>
      <c r="K810" t="s">
        <v>443</v>
      </c>
    </row>
    <row r="811" spans="1:11">
      <c r="A811" t="s">
        <v>493</v>
      </c>
      <c r="B811" s="614">
        <v>2162033.0055</v>
      </c>
      <c r="C811" t="s">
        <v>464</v>
      </c>
      <c r="D811" t="s">
        <v>519</v>
      </c>
      <c r="E811" t="s">
        <v>506</v>
      </c>
      <c r="F811" t="s">
        <v>520</v>
      </c>
      <c r="G811" t="s">
        <v>77</v>
      </c>
      <c r="H811" t="s">
        <v>508</v>
      </c>
      <c r="I811" t="s">
        <v>509</v>
      </c>
      <c r="J811" t="s">
        <v>442</v>
      </c>
      <c r="K811" t="s">
        <v>443</v>
      </c>
    </row>
    <row r="812" spans="1:11">
      <c r="A812" t="s">
        <v>493</v>
      </c>
      <c r="B812" s="614">
        <v>2918746.3454999998</v>
      </c>
      <c r="C812" t="s">
        <v>515</v>
      </c>
      <c r="D812" t="s">
        <v>519</v>
      </c>
      <c r="E812" t="s">
        <v>506</v>
      </c>
      <c r="F812" t="s">
        <v>520</v>
      </c>
      <c r="G812" t="s">
        <v>77</v>
      </c>
      <c r="H812" t="s">
        <v>508</v>
      </c>
      <c r="I812" t="s">
        <v>509</v>
      </c>
      <c r="J812" t="s">
        <v>442</v>
      </c>
      <c r="K812" t="s">
        <v>443</v>
      </c>
    </row>
    <row r="813" spans="1:11">
      <c r="A813" t="s">
        <v>493</v>
      </c>
      <c r="B813" s="614">
        <v>2594439.6066000001</v>
      </c>
      <c r="C813" t="s">
        <v>429</v>
      </c>
      <c r="D813" t="s">
        <v>519</v>
      </c>
      <c r="E813" t="s">
        <v>506</v>
      </c>
      <c r="F813" t="s">
        <v>520</v>
      </c>
      <c r="G813" t="s">
        <v>77</v>
      </c>
      <c r="H813" t="s">
        <v>508</v>
      </c>
      <c r="I813" t="s">
        <v>509</v>
      </c>
      <c r="J813" t="s">
        <v>442</v>
      </c>
      <c r="K813" t="s">
        <v>443</v>
      </c>
    </row>
    <row r="814" spans="1:11">
      <c r="A814" t="s">
        <v>493</v>
      </c>
      <c r="B814" s="614">
        <v>3091710.4164</v>
      </c>
      <c r="C814" t="s">
        <v>504</v>
      </c>
      <c r="D814" t="s">
        <v>519</v>
      </c>
      <c r="E814" t="s">
        <v>506</v>
      </c>
      <c r="F814" t="s">
        <v>520</v>
      </c>
      <c r="G814" t="s">
        <v>77</v>
      </c>
      <c r="H814" t="s">
        <v>508</v>
      </c>
      <c r="I814" t="s">
        <v>509</v>
      </c>
      <c r="J814" t="s">
        <v>442</v>
      </c>
      <c r="K814" t="s">
        <v>443</v>
      </c>
    </row>
    <row r="815" spans="1:11">
      <c r="A815" t="s">
        <v>493</v>
      </c>
      <c r="B815" s="614">
        <v>2702539.4687999999</v>
      </c>
      <c r="C815" t="s">
        <v>485</v>
      </c>
      <c r="D815" t="s">
        <v>519</v>
      </c>
      <c r="E815" t="s">
        <v>506</v>
      </c>
      <c r="F815" t="s">
        <v>520</v>
      </c>
      <c r="G815" t="s">
        <v>77</v>
      </c>
      <c r="H815" t="s">
        <v>508</v>
      </c>
      <c r="I815" t="s">
        <v>509</v>
      </c>
      <c r="J815" t="s">
        <v>442</v>
      </c>
      <c r="K815" t="s">
        <v>443</v>
      </c>
    </row>
    <row r="816" spans="1:11">
      <c r="A816" t="s">
        <v>494</v>
      </c>
      <c r="B816" s="614">
        <v>3815711.2122</v>
      </c>
      <c r="C816" t="s">
        <v>510</v>
      </c>
      <c r="D816" t="s">
        <v>519</v>
      </c>
      <c r="E816" t="s">
        <v>506</v>
      </c>
      <c r="F816" t="s">
        <v>520</v>
      </c>
      <c r="G816" t="s">
        <v>77</v>
      </c>
      <c r="H816" t="s">
        <v>508</v>
      </c>
      <c r="I816" t="s">
        <v>509</v>
      </c>
      <c r="J816" t="s">
        <v>442</v>
      </c>
      <c r="K816" t="s">
        <v>443</v>
      </c>
    </row>
    <row r="817" spans="1:11">
      <c r="A817" t="s">
        <v>494</v>
      </c>
      <c r="B817" s="614">
        <v>2668332.0356999999</v>
      </c>
      <c r="C817" t="s">
        <v>50</v>
      </c>
      <c r="D817" t="s">
        <v>519</v>
      </c>
      <c r="E817" t="s">
        <v>506</v>
      </c>
      <c r="F817" t="s">
        <v>520</v>
      </c>
      <c r="G817" t="s">
        <v>77</v>
      </c>
      <c r="H817" t="s">
        <v>508</v>
      </c>
      <c r="I817" t="s">
        <v>509</v>
      </c>
      <c r="J817" t="s">
        <v>442</v>
      </c>
      <c r="K817" t="s">
        <v>443</v>
      </c>
    </row>
    <row r="818" spans="1:11">
      <c r="A818" t="s">
        <v>494</v>
      </c>
      <c r="B818" s="614">
        <v>3181470.4613000001</v>
      </c>
      <c r="C818" t="s">
        <v>450</v>
      </c>
      <c r="D818" t="s">
        <v>519</v>
      </c>
      <c r="E818" t="s">
        <v>506</v>
      </c>
      <c r="F818" t="s">
        <v>520</v>
      </c>
      <c r="G818" t="s">
        <v>77</v>
      </c>
      <c r="H818" t="s">
        <v>508</v>
      </c>
      <c r="I818" t="s">
        <v>509</v>
      </c>
      <c r="J818" t="s">
        <v>442</v>
      </c>
      <c r="K818" t="s">
        <v>443</v>
      </c>
    </row>
    <row r="819" spans="1:11">
      <c r="A819" t="s">
        <v>494</v>
      </c>
      <c r="B819" s="614">
        <v>2463072.5913</v>
      </c>
      <c r="C819" t="s">
        <v>449</v>
      </c>
      <c r="D819" t="s">
        <v>519</v>
      </c>
      <c r="E819" t="s">
        <v>506</v>
      </c>
      <c r="F819" t="s">
        <v>520</v>
      </c>
      <c r="G819" t="s">
        <v>77</v>
      </c>
      <c r="H819" t="s">
        <v>508</v>
      </c>
      <c r="I819" t="s">
        <v>509</v>
      </c>
      <c r="J819" t="s">
        <v>442</v>
      </c>
      <c r="K819" t="s">
        <v>443</v>
      </c>
    </row>
    <row r="820" spans="1:11">
      <c r="A820" t="s">
        <v>494</v>
      </c>
      <c r="B820" s="614">
        <v>3181470.4613000001</v>
      </c>
      <c r="C820" t="s">
        <v>476</v>
      </c>
      <c r="D820" t="s">
        <v>519</v>
      </c>
      <c r="E820" t="s">
        <v>506</v>
      </c>
      <c r="F820" t="s">
        <v>520</v>
      </c>
      <c r="G820" t="s">
        <v>77</v>
      </c>
      <c r="H820" t="s">
        <v>508</v>
      </c>
      <c r="I820" t="s">
        <v>509</v>
      </c>
      <c r="J820" t="s">
        <v>442</v>
      </c>
      <c r="K820" t="s">
        <v>443</v>
      </c>
    </row>
    <row r="821" spans="1:11">
      <c r="A821" t="s">
        <v>494</v>
      </c>
      <c r="B821" s="614">
        <v>3815711.2122</v>
      </c>
      <c r="C821" t="s">
        <v>517</v>
      </c>
      <c r="D821" t="s">
        <v>519</v>
      </c>
      <c r="E821" t="s">
        <v>506</v>
      </c>
      <c r="F821" t="s">
        <v>520</v>
      </c>
      <c r="G821" t="s">
        <v>77</v>
      </c>
      <c r="H821" t="s">
        <v>508</v>
      </c>
      <c r="I821" t="s">
        <v>509</v>
      </c>
      <c r="J821" t="s">
        <v>442</v>
      </c>
      <c r="K821" t="s">
        <v>443</v>
      </c>
    </row>
    <row r="822" spans="1:11">
      <c r="A822" t="s">
        <v>494</v>
      </c>
      <c r="B822" s="614">
        <v>2565698.9183999998</v>
      </c>
      <c r="C822" t="s">
        <v>454</v>
      </c>
      <c r="D822" t="s">
        <v>519</v>
      </c>
      <c r="E822" t="s">
        <v>506</v>
      </c>
      <c r="F822" t="s">
        <v>520</v>
      </c>
      <c r="G822" t="s">
        <v>77</v>
      </c>
      <c r="H822" t="s">
        <v>508</v>
      </c>
      <c r="I822" t="s">
        <v>509</v>
      </c>
      <c r="J822" t="s">
        <v>442</v>
      </c>
      <c r="K822" t="s">
        <v>443</v>
      </c>
    </row>
    <row r="823" spans="1:11">
      <c r="A823" t="s">
        <v>494</v>
      </c>
      <c r="B823" s="614">
        <v>2463072.5913</v>
      </c>
      <c r="C823" t="s">
        <v>472</v>
      </c>
      <c r="D823" t="s">
        <v>519</v>
      </c>
      <c r="E823" t="s">
        <v>506</v>
      </c>
      <c r="F823" t="s">
        <v>520</v>
      </c>
      <c r="G823" t="s">
        <v>77</v>
      </c>
      <c r="H823" t="s">
        <v>508</v>
      </c>
      <c r="I823" t="s">
        <v>509</v>
      </c>
      <c r="J823" t="s">
        <v>442</v>
      </c>
      <c r="K823" t="s">
        <v>443</v>
      </c>
    </row>
    <row r="824" spans="1:11">
      <c r="A824" t="s">
        <v>494</v>
      </c>
      <c r="B824" s="614">
        <v>3815711.2122</v>
      </c>
      <c r="C824" t="s">
        <v>455</v>
      </c>
      <c r="D824" t="s">
        <v>519</v>
      </c>
      <c r="E824" t="s">
        <v>506</v>
      </c>
      <c r="F824" t="s">
        <v>520</v>
      </c>
      <c r="G824" t="s">
        <v>77</v>
      </c>
      <c r="H824" t="s">
        <v>508</v>
      </c>
      <c r="I824" t="s">
        <v>509</v>
      </c>
      <c r="J824" t="s">
        <v>442</v>
      </c>
      <c r="K824" t="s">
        <v>443</v>
      </c>
    </row>
    <row r="825" spans="1:11">
      <c r="A825" t="s">
        <v>494</v>
      </c>
      <c r="B825" s="614">
        <v>2463072.5913</v>
      </c>
      <c r="C825" t="s">
        <v>484</v>
      </c>
      <c r="D825" t="s">
        <v>519</v>
      </c>
      <c r="E825" t="s">
        <v>506</v>
      </c>
      <c r="F825" t="s">
        <v>520</v>
      </c>
      <c r="G825" t="s">
        <v>77</v>
      </c>
      <c r="H825" t="s">
        <v>508</v>
      </c>
      <c r="I825" t="s">
        <v>509</v>
      </c>
      <c r="J825" t="s">
        <v>442</v>
      </c>
      <c r="K825" t="s">
        <v>443</v>
      </c>
    </row>
    <row r="826" spans="1:11">
      <c r="A826" t="s">
        <v>494</v>
      </c>
      <c r="B826" s="614">
        <v>2668332.0356999999</v>
      </c>
      <c r="C826" t="s">
        <v>471</v>
      </c>
      <c r="D826" t="s">
        <v>519</v>
      </c>
      <c r="E826" t="s">
        <v>506</v>
      </c>
      <c r="F826" t="s">
        <v>520</v>
      </c>
      <c r="G826" t="s">
        <v>77</v>
      </c>
      <c r="H826" t="s">
        <v>508</v>
      </c>
      <c r="I826" t="s">
        <v>509</v>
      </c>
      <c r="J826" t="s">
        <v>442</v>
      </c>
      <c r="K826" t="s">
        <v>443</v>
      </c>
    </row>
    <row r="827" spans="1:11">
      <c r="A827" t="s">
        <v>494</v>
      </c>
      <c r="B827" s="614">
        <v>2935164.5602000002</v>
      </c>
      <c r="C827" t="s">
        <v>448</v>
      </c>
      <c r="D827" t="s">
        <v>519</v>
      </c>
      <c r="E827" t="s">
        <v>506</v>
      </c>
      <c r="F827" t="s">
        <v>520</v>
      </c>
      <c r="G827" t="s">
        <v>77</v>
      </c>
      <c r="H827" t="s">
        <v>508</v>
      </c>
      <c r="I827" t="s">
        <v>509</v>
      </c>
      <c r="J827" t="s">
        <v>442</v>
      </c>
      <c r="K827" t="s">
        <v>443</v>
      </c>
    </row>
    <row r="828" spans="1:11">
      <c r="A828" t="s">
        <v>494</v>
      </c>
      <c r="B828" s="614">
        <v>2052560.4927999999</v>
      </c>
      <c r="C828" t="s">
        <v>452</v>
      </c>
      <c r="D828" t="s">
        <v>519</v>
      </c>
      <c r="E828" t="s">
        <v>506</v>
      </c>
      <c r="F828" t="s">
        <v>520</v>
      </c>
      <c r="G828" t="s">
        <v>77</v>
      </c>
      <c r="H828" t="s">
        <v>508</v>
      </c>
      <c r="I828" t="s">
        <v>509</v>
      </c>
      <c r="J828" t="s">
        <v>442</v>
      </c>
      <c r="K828" t="s">
        <v>443</v>
      </c>
    </row>
    <row r="829" spans="1:11">
      <c r="A829" t="s">
        <v>494</v>
      </c>
      <c r="B829" s="614">
        <v>2873584.6899000001</v>
      </c>
      <c r="C829" t="s">
        <v>475</v>
      </c>
      <c r="D829" t="s">
        <v>519</v>
      </c>
      <c r="E829" t="s">
        <v>506</v>
      </c>
      <c r="F829" t="s">
        <v>520</v>
      </c>
      <c r="G829" t="s">
        <v>77</v>
      </c>
      <c r="H829" t="s">
        <v>508</v>
      </c>
      <c r="I829" t="s">
        <v>509</v>
      </c>
      <c r="J829" t="s">
        <v>442</v>
      </c>
      <c r="K829" t="s">
        <v>443</v>
      </c>
    </row>
    <row r="830" spans="1:11">
      <c r="A830" t="s">
        <v>494</v>
      </c>
      <c r="B830" s="614">
        <v>2565698.9183999998</v>
      </c>
      <c r="C830" t="s">
        <v>480</v>
      </c>
      <c r="D830" t="s">
        <v>519</v>
      </c>
      <c r="E830" t="s">
        <v>506</v>
      </c>
      <c r="F830" t="s">
        <v>520</v>
      </c>
      <c r="G830" t="s">
        <v>77</v>
      </c>
      <c r="H830" t="s">
        <v>508</v>
      </c>
      <c r="I830" t="s">
        <v>509</v>
      </c>
      <c r="J830" t="s">
        <v>442</v>
      </c>
      <c r="K830" t="s">
        <v>443</v>
      </c>
    </row>
    <row r="831" spans="1:11">
      <c r="A831" t="s">
        <v>494</v>
      </c>
      <c r="B831" s="614">
        <v>3468829.6093000001</v>
      </c>
      <c r="C831" t="s">
        <v>518</v>
      </c>
      <c r="D831" t="s">
        <v>519</v>
      </c>
      <c r="E831" t="s">
        <v>506</v>
      </c>
      <c r="F831" t="s">
        <v>520</v>
      </c>
      <c r="G831" t="s">
        <v>77</v>
      </c>
      <c r="H831" t="s">
        <v>508</v>
      </c>
      <c r="I831" t="s">
        <v>509</v>
      </c>
      <c r="J831" t="s">
        <v>442</v>
      </c>
      <c r="K831" t="s">
        <v>443</v>
      </c>
    </row>
    <row r="832" spans="1:11">
      <c r="A832" t="s">
        <v>494</v>
      </c>
      <c r="B832" s="614">
        <v>2052560.4927999999</v>
      </c>
      <c r="C832" t="s">
        <v>453</v>
      </c>
      <c r="D832" t="s">
        <v>519</v>
      </c>
      <c r="E832" t="s">
        <v>506</v>
      </c>
      <c r="F832" t="s">
        <v>520</v>
      </c>
      <c r="G832" t="s">
        <v>77</v>
      </c>
      <c r="H832" t="s">
        <v>508</v>
      </c>
      <c r="I832" t="s">
        <v>509</v>
      </c>
      <c r="J832" t="s">
        <v>442</v>
      </c>
      <c r="K832" t="s">
        <v>443</v>
      </c>
    </row>
    <row r="833" spans="1:11">
      <c r="A833" t="s">
        <v>494</v>
      </c>
      <c r="B833" s="614">
        <v>2565698.9183999998</v>
      </c>
      <c r="C833" t="s">
        <v>512</v>
      </c>
      <c r="D833" t="s">
        <v>519</v>
      </c>
      <c r="E833" t="s">
        <v>506</v>
      </c>
      <c r="F833" t="s">
        <v>520</v>
      </c>
      <c r="G833" t="s">
        <v>77</v>
      </c>
      <c r="H833" t="s">
        <v>508</v>
      </c>
      <c r="I833" t="s">
        <v>509</v>
      </c>
      <c r="J833" t="s">
        <v>442</v>
      </c>
      <c r="K833" t="s">
        <v>443</v>
      </c>
    </row>
    <row r="834" spans="1:11">
      <c r="A834" t="s">
        <v>494</v>
      </c>
      <c r="B834" s="614">
        <v>2052560.4927999999</v>
      </c>
      <c r="C834" t="s">
        <v>477</v>
      </c>
      <c r="D834" t="s">
        <v>519</v>
      </c>
      <c r="E834" t="s">
        <v>506</v>
      </c>
      <c r="F834" t="s">
        <v>520</v>
      </c>
      <c r="G834" t="s">
        <v>77</v>
      </c>
      <c r="H834" t="s">
        <v>508</v>
      </c>
      <c r="I834" t="s">
        <v>509</v>
      </c>
      <c r="J834" t="s">
        <v>442</v>
      </c>
      <c r="K834" t="s">
        <v>443</v>
      </c>
    </row>
    <row r="835" spans="1:11">
      <c r="A835" t="s">
        <v>494</v>
      </c>
      <c r="B835" s="614">
        <v>2688851.8689999999</v>
      </c>
      <c r="C835" t="s">
        <v>461</v>
      </c>
      <c r="D835" t="s">
        <v>519</v>
      </c>
      <c r="E835" t="s">
        <v>506</v>
      </c>
      <c r="F835" t="s">
        <v>520</v>
      </c>
      <c r="G835" t="s">
        <v>77</v>
      </c>
      <c r="H835" t="s">
        <v>508</v>
      </c>
      <c r="I835" t="s">
        <v>509</v>
      </c>
      <c r="J835" t="s">
        <v>442</v>
      </c>
      <c r="K835" t="s">
        <v>443</v>
      </c>
    </row>
    <row r="836" spans="1:11">
      <c r="A836" t="s">
        <v>494</v>
      </c>
      <c r="B836" s="614">
        <v>2976211.017</v>
      </c>
      <c r="C836" t="s">
        <v>514</v>
      </c>
      <c r="D836" t="s">
        <v>519</v>
      </c>
      <c r="E836" t="s">
        <v>506</v>
      </c>
      <c r="F836" t="s">
        <v>520</v>
      </c>
      <c r="G836" t="s">
        <v>77</v>
      </c>
      <c r="H836" t="s">
        <v>508</v>
      </c>
      <c r="I836" t="s">
        <v>509</v>
      </c>
      <c r="J836" t="s">
        <v>442</v>
      </c>
      <c r="K836" t="s">
        <v>443</v>
      </c>
    </row>
    <row r="837" spans="1:11">
      <c r="A837" t="s">
        <v>494</v>
      </c>
      <c r="B837" s="614">
        <v>2463072.5913</v>
      </c>
      <c r="C837" t="s">
        <v>466</v>
      </c>
      <c r="D837" t="s">
        <v>519</v>
      </c>
      <c r="E837" t="s">
        <v>506</v>
      </c>
      <c r="F837" t="s">
        <v>520</v>
      </c>
      <c r="G837" t="s">
        <v>77</v>
      </c>
      <c r="H837" t="s">
        <v>508</v>
      </c>
      <c r="I837" t="s">
        <v>509</v>
      </c>
      <c r="J837" t="s">
        <v>442</v>
      </c>
      <c r="K837" t="s">
        <v>443</v>
      </c>
    </row>
    <row r="838" spans="1:11">
      <c r="A838" t="s">
        <v>494</v>
      </c>
      <c r="B838" s="614">
        <v>2935164.5602000002</v>
      </c>
      <c r="C838" t="s">
        <v>511</v>
      </c>
      <c r="D838" t="s">
        <v>519</v>
      </c>
      <c r="E838" t="s">
        <v>506</v>
      </c>
      <c r="F838" t="s">
        <v>520</v>
      </c>
      <c r="G838" t="s">
        <v>77</v>
      </c>
      <c r="H838" t="s">
        <v>508</v>
      </c>
      <c r="I838" t="s">
        <v>509</v>
      </c>
      <c r="J838" t="s">
        <v>442</v>
      </c>
      <c r="K838" t="s">
        <v>443</v>
      </c>
    </row>
    <row r="839" spans="1:11">
      <c r="A839" t="s">
        <v>494</v>
      </c>
      <c r="B839" s="614">
        <v>2524652.4616999999</v>
      </c>
      <c r="C839" t="s">
        <v>465</v>
      </c>
      <c r="D839" t="s">
        <v>519</v>
      </c>
      <c r="E839" t="s">
        <v>506</v>
      </c>
      <c r="F839" t="s">
        <v>520</v>
      </c>
      <c r="G839" t="s">
        <v>77</v>
      </c>
      <c r="H839" t="s">
        <v>508</v>
      </c>
      <c r="I839" t="s">
        <v>509</v>
      </c>
      <c r="J839" t="s">
        <v>442</v>
      </c>
      <c r="K839" t="s">
        <v>443</v>
      </c>
    </row>
    <row r="840" spans="1:11">
      <c r="A840" t="s">
        <v>494</v>
      </c>
      <c r="B840" s="614">
        <v>2976211.017</v>
      </c>
      <c r="C840" t="s">
        <v>462</v>
      </c>
      <c r="D840" t="s">
        <v>519</v>
      </c>
      <c r="E840" t="s">
        <v>506</v>
      </c>
      <c r="F840" t="s">
        <v>520</v>
      </c>
      <c r="G840" t="s">
        <v>77</v>
      </c>
      <c r="H840" t="s">
        <v>508</v>
      </c>
      <c r="I840" t="s">
        <v>509</v>
      </c>
      <c r="J840" t="s">
        <v>442</v>
      </c>
      <c r="K840" t="s">
        <v>443</v>
      </c>
    </row>
    <row r="841" spans="1:11">
      <c r="A841" t="s">
        <v>494</v>
      </c>
      <c r="B841" s="614">
        <v>2668332.0356999999</v>
      </c>
      <c r="C841" t="s">
        <v>488</v>
      </c>
      <c r="D841" t="s">
        <v>519</v>
      </c>
      <c r="E841" t="s">
        <v>506</v>
      </c>
      <c r="F841" t="s">
        <v>520</v>
      </c>
      <c r="G841" t="s">
        <v>77</v>
      </c>
      <c r="H841" t="s">
        <v>508</v>
      </c>
      <c r="I841" t="s">
        <v>509</v>
      </c>
      <c r="J841" t="s">
        <v>442</v>
      </c>
      <c r="K841" t="s">
        <v>443</v>
      </c>
    </row>
    <row r="842" spans="1:11">
      <c r="A842" t="s">
        <v>494</v>
      </c>
      <c r="B842" s="614">
        <v>3099363.9674999998</v>
      </c>
      <c r="C842" t="s">
        <v>516</v>
      </c>
      <c r="D842" t="s">
        <v>519</v>
      </c>
      <c r="E842" t="s">
        <v>506</v>
      </c>
      <c r="F842" t="s">
        <v>520</v>
      </c>
      <c r="G842" t="s">
        <v>77</v>
      </c>
      <c r="H842" t="s">
        <v>508</v>
      </c>
      <c r="I842" t="s">
        <v>509</v>
      </c>
      <c r="J842" t="s">
        <v>442</v>
      </c>
      <c r="K842" t="s">
        <v>443</v>
      </c>
    </row>
    <row r="843" spans="1:11">
      <c r="A843" t="s">
        <v>494</v>
      </c>
      <c r="B843" s="614">
        <v>2668332.0356999999</v>
      </c>
      <c r="C843" t="s">
        <v>479</v>
      </c>
      <c r="D843" t="s">
        <v>519</v>
      </c>
      <c r="E843" t="s">
        <v>506</v>
      </c>
      <c r="F843" t="s">
        <v>520</v>
      </c>
      <c r="G843" t="s">
        <v>77</v>
      </c>
      <c r="H843" t="s">
        <v>508</v>
      </c>
      <c r="I843" t="s">
        <v>509</v>
      </c>
      <c r="J843" t="s">
        <v>442</v>
      </c>
      <c r="K843" t="s">
        <v>443</v>
      </c>
    </row>
    <row r="844" spans="1:11">
      <c r="A844" t="s">
        <v>494</v>
      </c>
      <c r="B844" s="614">
        <v>2976211.017</v>
      </c>
      <c r="C844" t="s">
        <v>445</v>
      </c>
      <c r="D844" t="s">
        <v>519</v>
      </c>
      <c r="E844" t="s">
        <v>506</v>
      </c>
      <c r="F844" t="s">
        <v>520</v>
      </c>
      <c r="G844" t="s">
        <v>77</v>
      </c>
      <c r="H844" t="s">
        <v>508</v>
      </c>
      <c r="I844" t="s">
        <v>509</v>
      </c>
      <c r="J844" t="s">
        <v>442</v>
      </c>
      <c r="K844" t="s">
        <v>443</v>
      </c>
    </row>
    <row r="845" spans="1:11">
      <c r="A845" t="s">
        <v>494</v>
      </c>
      <c r="B845" s="614">
        <v>2873584.6899000001</v>
      </c>
      <c r="C845" t="s">
        <v>513</v>
      </c>
      <c r="D845" t="s">
        <v>519</v>
      </c>
      <c r="E845" t="s">
        <v>506</v>
      </c>
      <c r="F845" t="s">
        <v>520</v>
      </c>
      <c r="G845" t="s">
        <v>77</v>
      </c>
      <c r="H845" t="s">
        <v>508</v>
      </c>
      <c r="I845" t="s">
        <v>509</v>
      </c>
      <c r="J845" t="s">
        <v>442</v>
      </c>
      <c r="K845" t="s">
        <v>443</v>
      </c>
    </row>
    <row r="846" spans="1:11">
      <c r="A846" t="s">
        <v>494</v>
      </c>
      <c r="B846" s="614">
        <v>2935164.5602000002</v>
      </c>
      <c r="C846" t="s">
        <v>528</v>
      </c>
      <c r="D846" t="s">
        <v>519</v>
      </c>
      <c r="E846" t="s">
        <v>506</v>
      </c>
      <c r="F846" t="s">
        <v>520</v>
      </c>
      <c r="G846" t="s">
        <v>77</v>
      </c>
      <c r="H846" t="s">
        <v>508</v>
      </c>
      <c r="I846" t="s">
        <v>509</v>
      </c>
      <c r="J846" t="s">
        <v>442</v>
      </c>
      <c r="K846" t="s">
        <v>443</v>
      </c>
    </row>
    <row r="847" spans="1:11">
      <c r="A847" t="s">
        <v>494</v>
      </c>
      <c r="B847" s="614">
        <v>2565698.9183999998</v>
      </c>
      <c r="C847" t="s">
        <v>481</v>
      </c>
      <c r="D847" t="s">
        <v>519</v>
      </c>
      <c r="E847" t="s">
        <v>506</v>
      </c>
      <c r="F847" t="s">
        <v>520</v>
      </c>
      <c r="G847" t="s">
        <v>77</v>
      </c>
      <c r="H847" t="s">
        <v>508</v>
      </c>
      <c r="I847" t="s">
        <v>509</v>
      </c>
      <c r="J847" t="s">
        <v>442</v>
      </c>
      <c r="K847" t="s">
        <v>443</v>
      </c>
    </row>
    <row r="848" spans="1:11">
      <c r="A848" t="s">
        <v>494</v>
      </c>
      <c r="B848" s="614">
        <v>2052560.4927999999</v>
      </c>
      <c r="C848" t="s">
        <v>464</v>
      </c>
      <c r="D848" t="s">
        <v>519</v>
      </c>
      <c r="E848" t="s">
        <v>506</v>
      </c>
      <c r="F848" t="s">
        <v>520</v>
      </c>
      <c r="G848" t="s">
        <v>77</v>
      </c>
      <c r="H848" t="s">
        <v>508</v>
      </c>
      <c r="I848" t="s">
        <v>509</v>
      </c>
      <c r="J848" t="s">
        <v>442</v>
      </c>
      <c r="K848" t="s">
        <v>443</v>
      </c>
    </row>
    <row r="849" spans="1:11">
      <c r="A849" t="s">
        <v>494</v>
      </c>
      <c r="B849" s="614">
        <v>2770958.3627999998</v>
      </c>
      <c r="C849" t="s">
        <v>515</v>
      </c>
      <c r="D849" t="s">
        <v>519</v>
      </c>
      <c r="E849" t="s">
        <v>506</v>
      </c>
      <c r="F849" t="s">
        <v>520</v>
      </c>
      <c r="G849" t="s">
        <v>77</v>
      </c>
      <c r="H849" t="s">
        <v>508</v>
      </c>
      <c r="I849" t="s">
        <v>509</v>
      </c>
      <c r="J849" t="s">
        <v>442</v>
      </c>
      <c r="K849" t="s">
        <v>443</v>
      </c>
    </row>
    <row r="850" spans="1:11">
      <c r="A850" t="s">
        <v>494</v>
      </c>
      <c r="B850" s="614">
        <v>2463072.5913</v>
      </c>
      <c r="C850" t="s">
        <v>429</v>
      </c>
      <c r="D850" t="s">
        <v>519</v>
      </c>
      <c r="E850" t="s">
        <v>506</v>
      </c>
      <c r="F850" t="s">
        <v>520</v>
      </c>
      <c r="G850" t="s">
        <v>77</v>
      </c>
      <c r="H850" t="s">
        <v>508</v>
      </c>
      <c r="I850" t="s">
        <v>509</v>
      </c>
      <c r="J850" t="s">
        <v>442</v>
      </c>
      <c r="K850" t="s">
        <v>443</v>
      </c>
    </row>
    <row r="851" spans="1:11">
      <c r="A851" t="s">
        <v>494</v>
      </c>
      <c r="B851" s="614">
        <v>2935164.5602000002</v>
      </c>
      <c r="C851" t="s">
        <v>504</v>
      </c>
      <c r="D851" t="s">
        <v>519</v>
      </c>
      <c r="E851" t="s">
        <v>506</v>
      </c>
      <c r="F851" t="s">
        <v>520</v>
      </c>
      <c r="G851" t="s">
        <v>77</v>
      </c>
      <c r="H851" t="s">
        <v>508</v>
      </c>
      <c r="I851" t="s">
        <v>509</v>
      </c>
      <c r="J851" t="s">
        <v>442</v>
      </c>
      <c r="K851" t="s">
        <v>443</v>
      </c>
    </row>
    <row r="852" spans="1:11">
      <c r="A852" t="s">
        <v>494</v>
      </c>
      <c r="B852" s="614">
        <v>2565698.9183999998</v>
      </c>
      <c r="C852" t="s">
        <v>485</v>
      </c>
      <c r="D852" t="s">
        <v>519</v>
      </c>
      <c r="E852" t="s">
        <v>506</v>
      </c>
      <c r="F852" t="s">
        <v>520</v>
      </c>
      <c r="G852" t="s">
        <v>77</v>
      </c>
      <c r="H852" t="s">
        <v>508</v>
      </c>
      <c r="I852" t="s">
        <v>509</v>
      </c>
      <c r="J852" t="s">
        <v>442</v>
      </c>
      <c r="K852" t="s">
        <v>443</v>
      </c>
    </row>
    <row r="853" spans="1:11">
      <c r="A853" t="s">
        <v>495</v>
      </c>
      <c r="B853" s="614">
        <v>511745.7426</v>
      </c>
      <c r="C853" t="s">
        <v>510</v>
      </c>
      <c r="D853" t="s">
        <v>519</v>
      </c>
      <c r="E853" t="s">
        <v>506</v>
      </c>
      <c r="F853" t="s">
        <v>520</v>
      </c>
      <c r="G853" t="s">
        <v>77</v>
      </c>
      <c r="H853" t="s">
        <v>508</v>
      </c>
      <c r="I853" t="s">
        <v>509</v>
      </c>
      <c r="J853" t="s">
        <v>442</v>
      </c>
      <c r="K853" t="s">
        <v>443</v>
      </c>
    </row>
    <row r="854" spans="1:11">
      <c r="A854" t="s">
        <v>495</v>
      </c>
      <c r="B854" s="614">
        <v>357864.49320000003</v>
      </c>
      <c r="C854" t="s">
        <v>50</v>
      </c>
      <c r="D854" t="s">
        <v>519</v>
      </c>
      <c r="E854" t="s">
        <v>506</v>
      </c>
      <c r="F854" t="s">
        <v>520</v>
      </c>
      <c r="G854" t="s">
        <v>77</v>
      </c>
      <c r="H854" t="s">
        <v>508</v>
      </c>
      <c r="I854" t="s">
        <v>509</v>
      </c>
      <c r="J854" t="s">
        <v>442</v>
      </c>
      <c r="K854" t="s">
        <v>443</v>
      </c>
    </row>
    <row r="855" spans="1:11">
      <c r="A855" t="s">
        <v>495</v>
      </c>
      <c r="B855" s="614">
        <v>426684.27279999998</v>
      </c>
      <c r="C855" t="s">
        <v>450</v>
      </c>
      <c r="D855" t="s">
        <v>519</v>
      </c>
      <c r="E855" t="s">
        <v>506</v>
      </c>
      <c r="F855" t="s">
        <v>520</v>
      </c>
      <c r="G855" t="s">
        <v>77</v>
      </c>
      <c r="H855" t="s">
        <v>508</v>
      </c>
      <c r="I855" t="s">
        <v>509</v>
      </c>
      <c r="J855" t="s">
        <v>442</v>
      </c>
      <c r="K855" t="s">
        <v>443</v>
      </c>
    </row>
    <row r="856" spans="1:11">
      <c r="A856" t="s">
        <v>495</v>
      </c>
      <c r="B856" s="614">
        <v>330336.03499999997</v>
      </c>
      <c r="C856" t="s">
        <v>449</v>
      </c>
      <c r="D856" t="s">
        <v>519</v>
      </c>
      <c r="E856" t="s">
        <v>506</v>
      </c>
      <c r="F856" t="s">
        <v>520</v>
      </c>
      <c r="G856" t="s">
        <v>77</v>
      </c>
      <c r="H856" t="s">
        <v>508</v>
      </c>
      <c r="I856" t="s">
        <v>509</v>
      </c>
      <c r="J856" t="s">
        <v>442</v>
      </c>
      <c r="K856" t="s">
        <v>443</v>
      </c>
    </row>
    <row r="857" spans="1:11">
      <c r="A857" t="s">
        <v>495</v>
      </c>
      <c r="B857" s="614">
        <v>426684.27279999998</v>
      </c>
      <c r="C857" t="s">
        <v>476</v>
      </c>
      <c r="D857" t="s">
        <v>519</v>
      </c>
      <c r="E857" t="s">
        <v>506</v>
      </c>
      <c r="F857" t="s">
        <v>520</v>
      </c>
      <c r="G857" t="s">
        <v>77</v>
      </c>
      <c r="H857" t="s">
        <v>508</v>
      </c>
      <c r="I857" t="s">
        <v>509</v>
      </c>
      <c r="J857" t="s">
        <v>442</v>
      </c>
      <c r="K857" t="s">
        <v>443</v>
      </c>
    </row>
    <row r="858" spans="1:11">
      <c r="A858" t="s">
        <v>495</v>
      </c>
      <c r="B858" s="614">
        <v>511745.7426</v>
      </c>
      <c r="C858" t="s">
        <v>517</v>
      </c>
      <c r="D858" t="s">
        <v>519</v>
      </c>
      <c r="E858" t="s">
        <v>506</v>
      </c>
      <c r="F858" t="s">
        <v>520</v>
      </c>
      <c r="G858" t="s">
        <v>77</v>
      </c>
      <c r="H858" t="s">
        <v>508</v>
      </c>
      <c r="I858" t="s">
        <v>509</v>
      </c>
      <c r="J858" t="s">
        <v>442</v>
      </c>
      <c r="K858" t="s">
        <v>443</v>
      </c>
    </row>
    <row r="859" spans="1:11">
      <c r="A859" t="s">
        <v>495</v>
      </c>
      <c r="B859" s="614">
        <v>344099.8088</v>
      </c>
      <c r="C859" t="s">
        <v>454</v>
      </c>
      <c r="D859" t="s">
        <v>519</v>
      </c>
      <c r="E859" t="s">
        <v>506</v>
      </c>
      <c r="F859" t="s">
        <v>520</v>
      </c>
      <c r="G859" t="s">
        <v>77</v>
      </c>
      <c r="H859" t="s">
        <v>508</v>
      </c>
      <c r="I859" t="s">
        <v>509</v>
      </c>
      <c r="J859" t="s">
        <v>442</v>
      </c>
      <c r="K859" t="s">
        <v>443</v>
      </c>
    </row>
    <row r="860" spans="1:11">
      <c r="A860" t="s">
        <v>495</v>
      </c>
      <c r="B860" s="614">
        <v>330336.03499999997</v>
      </c>
      <c r="C860" t="s">
        <v>472</v>
      </c>
      <c r="D860" t="s">
        <v>519</v>
      </c>
      <c r="E860" t="s">
        <v>506</v>
      </c>
      <c r="F860" t="s">
        <v>520</v>
      </c>
      <c r="G860" t="s">
        <v>77</v>
      </c>
      <c r="H860" t="s">
        <v>508</v>
      </c>
      <c r="I860" t="s">
        <v>509</v>
      </c>
      <c r="J860" t="s">
        <v>442</v>
      </c>
      <c r="K860" t="s">
        <v>443</v>
      </c>
    </row>
    <row r="861" spans="1:11">
      <c r="A861" t="s">
        <v>495</v>
      </c>
      <c r="B861" s="614">
        <v>511745.7426</v>
      </c>
      <c r="C861" t="s">
        <v>455</v>
      </c>
      <c r="D861" t="s">
        <v>519</v>
      </c>
      <c r="E861" t="s">
        <v>506</v>
      </c>
      <c r="F861" t="s">
        <v>520</v>
      </c>
      <c r="G861" t="s">
        <v>77</v>
      </c>
      <c r="H861" t="s">
        <v>508</v>
      </c>
      <c r="I861" t="s">
        <v>509</v>
      </c>
      <c r="J861" t="s">
        <v>442</v>
      </c>
      <c r="K861" t="s">
        <v>443</v>
      </c>
    </row>
    <row r="862" spans="1:11">
      <c r="A862" t="s">
        <v>495</v>
      </c>
      <c r="B862" s="614">
        <v>330336.03499999997</v>
      </c>
      <c r="C862" t="s">
        <v>484</v>
      </c>
      <c r="D862" t="s">
        <v>519</v>
      </c>
      <c r="E862" t="s">
        <v>506</v>
      </c>
      <c r="F862" t="s">
        <v>520</v>
      </c>
      <c r="G862" t="s">
        <v>77</v>
      </c>
      <c r="H862" t="s">
        <v>508</v>
      </c>
      <c r="I862" t="s">
        <v>509</v>
      </c>
      <c r="J862" t="s">
        <v>442</v>
      </c>
      <c r="K862" t="s">
        <v>443</v>
      </c>
    </row>
    <row r="863" spans="1:11">
      <c r="A863" t="s">
        <v>495</v>
      </c>
      <c r="B863" s="614">
        <v>357864.49320000003</v>
      </c>
      <c r="C863" t="s">
        <v>471</v>
      </c>
      <c r="D863" t="s">
        <v>519</v>
      </c>
      <c r="E863" t="s">
        <v>506</v>
      </c>
      <c r="F863" t="s">
        <v>520</v>
      </c>
      <c r="G863" t="s">
        <v>77</v>
      </c>
      <c r="H863" t="s">
        <v>508</v>
      </c>
      <c r="I863" t="s">
        <v>509</v>
      </c>
      <c r="J863" t="s">
        <v>442</v>
      </c>
      <c r="K863" t="s">
        <v>443</v>
      </c>
    </row>
    <row r="864" spans="1:11">
      <c r="A864" t="s">
        <v>495</v>
      </c>
      <c r="B864" s="614">
        <v>393650.85149999999</v>
      </c>
      <c r="C864" t="s">
        <v>448</v>
      </c>
      <c r="D864" t="s">
        <v>519</v>
      </c>
      <c r="E864" t="s">
        <v>506</v>
      </c>
      <c r="F864" t="s">
        <v>520</v>
      </c>
      <c r="G864" t="s">
        <v>77</v>
      </c>
      <c r="H864" t="s">
        <v>508</v>
      </c>
      <c r="I864" t="s">
        <v>509</v>
      </c>
      <c r="J864" t="s">
        <v>442</v>
      </c>
      <c r="K864" t="s">
        <v>443</v>
      </c>
    </row>
    <row r="865" spans="1:11">
      <c r="A865" t="s">
        <v>495</v>
      </c>
      <c r="B865" s="614">
        <v>275280.02909999999</v>
      </c>
      <c r="C865" t="s">
        <v>452</v>
      </c>
      <c r="D865" t="s">
        <v>519</v>
      </c>
      <c r="E865" t="s">
        <v>506</v>
      </c>
      <c r="F865" t="s">
        <v>520</v>
      </c>
      <c r="G865" t="s">
        <v>77</v>
      </c>
      <c r="H865" t="s">
        <v>508</v>
      </c>
      <c r="I865" t="s">
        <v>509</v>
      </c>
      <c r="J865" t="s">
        <v>442</v>
      </c>
      <c r="K865" t="s">
        <v>443</v>
      </c>
    </row>
    <row r="866" spans="1:11">
      <c r="A866" t="s">
        <v>495</v>
      </c>
      <c r="B866" s="614">
        <v>385392.04080000002</v>
      </c>
      <c r="C866" t="s">
        <v>475</v>
      </c>
      <c r="D866" t="s">
        <v>519</v>
      </c>
      <c r="E866" t="s">
        <v>506</v>
      </c>
      <c r="F866" t="s">
        <v>520</v>
      </c>
      <c r="G866" t="s">
        <v>77</v>
      </c>
      <c r="H866" t="s">
        <v>508</v>
      </c>
      <c r="I866" t="s">
        <v>509</v>
      </c>
      <c r="J866" t="s">
        <v>442</v>
      </c>
      <c r="K866" t="s">
        <v>443</v>
      </c>
    </row>
    <row r="867" spans="1:11">
      <c r="A867" t="s">
        <v>495</v>
      </c>
      <c r="B867" s="614">
        <v>344099.8088</v>
      </c>
      <c r="C867" t="s">
        <v>480</v>
      </c>
      <c r="D867" t="s">
        <v>519</v>
      </c>
      <c r="E867" t="s">
        <v>506</v>
      </c>
      <c r="F867" t="s">
        <v>520</v>
      </c>
      <c r="G867" t="s">
        <v>77</v>
      </c>
      <c r="H867" t="s">
        <v>508</v>
      </c>
      <c r="I867" t="s">
        <v>509</v>
      </c>
      <c r="J867" t="s">
        <v>442</v>
      </c>
      <c r="K867" t="s">
        <v>443</v>
      </c>
    </row>
    <row r="868" spans="1:11">
      <c r="A868" t="s">
        <v>495</v>
      </c>
      <c r="B868" s="614">
        <v>465223.56800000003</v>
      </c>
      <c r="C868" t="s">
        <v>518</v>
      </c>
      <c r="D868" t="s">
        <v>519</v>
      </c>
      <c r="E868" t="s">
        <v>506</v>
      </c>
      <c r="F868" t="s">
        <v>520</v>
      </c>
      <c r="G868" t="s">
        <v>77</v>
      </c>
      <c r="H868" t="s">
        <v>508</v>
      </c>
      <c r="I868" t="s">
        <v>509</v>
      </c>
      <c r="J868" t="s">
        <v>442</v>
      </c>
      <c r="K868" t="s">
        <v>443</v>
      </c>
    </row>
    <row r="869" spans="1:11">
      <c r="A869" t="s">
        <v>495</v>
      </c>
      <c r="B869" s="614">
        <v>275280.02909999999</v>
      </c>
      <c r="C869" t="s">
        <v>453</v>
      </c>
      <c r="D869" t="s">
        <v>519</v>
      </c>
      <c r="E869" t="s">
        <v>506</v>
      </c>
      <c r="F869" t="s">
        <v>520</v>
      </c>
      <c r="G869" t="s">
        <v>77</v>
      </c>
      <c r="H869" t="s">
        <v>508</v>
      </c>
      <c r="I869" t="s">
        <v>509</v>
      </c>
      <c r="J869" t="s">
        <v>442</v>
      </c>
      <c r="K869" t="s">
        <v>443</v>
      </c>
    </row>
    <row r="870" spans="1:11">
      <c r="A870" t="s">
        <v>495</v>
      </c>
      <c r="B870" s="614">
        <v>344099.8088</v>
      </c>
      <c r="C870" t="s">
        <v>512</v>
      </c>
      <c r="D870" t="s">
        <v>519</v>
      </c>
      <c r="E870" t="s">
        <v>506</v>
      </c>
      <c r="F870" t="s">
        <v>520</v>
      </c>
      <c r="G870" t="s">
        <v>77</v>
      </c>
      <c r="H870" t="s">
        <v>508</v>
      </c>
      <c r="I870" t="s">
        <v>509</v>
      </c>
      <c r="J870" t="s">
        <v>442</v>
      </c>
      <c r="K870" t="s">
        <v>443</v>
      </c>
    </row>
    <row r="871" spans="1:11">
      <c r="A871" t="s">
        <v>495</v>
      </c>
      <c r="B871" s="614">
        <v>275280.02909999999</v>
      </c>
      <c r="C871" t="s">
        <v>477</v>
      </c>
      <c r="D871" t="s">
        <v>519</v>
      </c>
      <c r="E871" t="s">
        <v>506</v>
      </c>
      <c r="F871" t="s">
        <v>520</v>
      </c>
      <c r="G871" t="s">
        <v>77</v>
      </c>
      <c r="H871" t="s">
        <v>508</v>
      </c>
      <c r="I871" t="s">
        <v>509</v>
      </c>
      <c r="J871" t="s">
        <v>442</v>
      </c>
      <c r="K871" t="s">
        <v>443</v>
      </c>
    </row>
    <row r="872" spans="1:11">
      <c r="A872" t="s">
        <v>495</v>
      </c>
      <c r="B872" s="614">
        <v>360616.51939999999</v>
      </c>
      <c r="C872" t="s">
        <v>461</v>
      </c>
      <c r="D872" t="s">
        <v>519</v>
      </c>
      <c r="E872" t="s">
        <v>506</v>
      </c>
      <c r="F872" t="s">
        <v>520</v>
      </c>
      <c r="G872" t="s">
        <v>77</v>
      </c>
      <c r="H872" t="s">
        <v>508</v>
      </c>
      <c r="I872" t="s">
        <v>509</v>
      </c>
      <c r="J872" t="s">
        <v>442</v>
      </c>
      <c r="K872" t="s">
        <v>443</v>
      </c>
    </row>
    <row r="873" spans="1:11">
      <c r="A873" t="s">
        <v>495</v>
      </c>
      <c r="B873" s="614">
        <v>399155.81459999998</v>
      </c>
      <c r="C873" t="s">
        <v>514</v>
      </c>
      <c r="D873" t="s">
        <v>519</v>
      </c>
      <c r="E873" t="s">
        <v>506</v>
      </c>
      <c r="F873" t="s">
        <v>520</v>
      </c>
      <c r="G873" t="s">
        <v>77</v>
      </c>
      <c r="H873" t="s">
        <v>508</v>
      </c>
      <c r="I873" t="s">
        <v>509</v>
      </c>
      <c r="J873" t="s">
        <v>442</v>
      </c>
      <c r="K873" t="s">
        <v>443</v>
      </c>
    </row>
    <row r="874" spans="1:11">
      <c r="A874" t="s">
        <v>495</v>
      </c>
      <c r="B874" s="614">
        <v>330336.03499999997</v>
      </c>
      <c r="C874" t="s">
        <v>466</v>
      </c>
      <c r="D874" t="s">
        <v>519</v>
      </c>
      <c r="E874" t="s">
        <v>506</v>
      </c>
      <c r="F874" t="s">
        <v>520</v>
      </c>
      <c r="G874" t="s">
        <v>77</v>
      </c>
      <c r="H874" t="s">
        <v>508</v>
      </c>
      <c r="I874" t="s">
        <v>509</v>
      </c>
      <c r="J874" t="s">
        <v>442</v>
      </c>
      <c r="K874" t="s">
        <v>443</v>
      </c>
    </row>
    <row r="875" spans="1:11">
      <c r="A875" t="s">
        <v>495</v>
      </c>
      <c r="B875" s="614">
        <v>393650.85149999999</v>
      </c>
      <c r="C875" t="s">
        <v>511</v>
      </c>
      <c r="D875" t="s">
        <v>519</v>
      </c>
      <c r="E875" t="s">
        <v>506</v>
      </c>
      <c r="F875" t="s">
        <v>520</v>
      </c>
      <c r="G875" t="s">
        <v>77</v>
      </c>
      <c r="H875" t="s">
        <v>508</v>
      </c>
      <c r="I875" t="s">
        <v>509</v>
      </c>
      <c r="J875" t="s">
        <v>442</v>
      </c>
      <c r="K875" t="s">
        <v>443</v>
      </c>
    </row>
    <row r="876" spans="1:11">
      <c r="A876" t="s">
        <v>495</v>
      </c>
      <c r="B876" s="614">
        <v>338594.8456</v>
      </c>
      <c r="C876" t="s">
        <v>465</v>
      </c>
      <c r="D876" t="s">
        <v>519</v>
      </c>
      <c r="E876" t="s">
        <v>506</v>
      </c>
      <c r="F876" t="s">
        <v>520</v>
      </c>
      <c r="G876" t="s">
        <v>77</v>
      </c>
      <c r="H876" t="s">
        <v>508</v>
      </c>
      <c r="I876" t="s">
        <v>509</v>
      </c>
      <c r="J876" t="s">
        <v>442</v>
      </c>
      <c r="K876" t="s">
        <v>443</v>
      </c>
    </row>
    <row r="877" spans="1:11">
      <c r="A877" t="s">
        <v>495</v>
      </c>
      <c r="B877" s="614">
        <v>399155.81459999998</v>
      </c>
      <c r="C877" t="s">
        <v>462</v>
      </c>
      <c r="D877" t="s">
        <v>519</v>
      </c>
      <c r="E877" t="s">
        <v>506</v>
      </c>
      <c r="F877" t="s">
        <v>520</v>
      </c>
      <c r="G877" t="s">
        <v>77</v>
      </c>
      <c r="H877" t="s">
        <v>508</v>
      </c>
      <c r="I877" t="s">
        <v>509</v>
      </c>
      <c r="J877" t="s">
        <v>442</v>
      </c>
      <c r="K877" t="s">
        <v>443</v>
      </c>
    </row>
    <row r="878" spans="1:11">
      <c r="A878" t="s">
        <v>495</v>
      </c>
      <c r="B878" s="614">
        <v>357864.49320000003</v>
      </c>
      <c r="C878" t="s">
        <v>488</v>
      </c>
      <c r="D878" t="s">
        <v>519</v>
      </c>
      <c r="E878" t="s">
        <v>506</v>
      </c>
      <c r="F878" t="s">
        <v>520</v>
      </c>
      <c r="G878" t="s">
        <v>77</v>
      </c>
      <c r="H878" t="s">
        <v>508</v>
      </c>
      <c r="I878" t="s">
        <v>509</v>
      </c>
      <c r="J878" t="s">
        <v>442</v>
      </c>
      <c r="K878" t="s">
        <v>443</v>
      </c>
    </row>
    <row r="879" spans="1:11">
      <c r="A879" t="s">
        <v>495</v>
      </c>
      <c r="B879" s="614">
        <v>415672.52529999998</v>
      </c>
      <c r="C879" t="s">
        <v>516</v>
      </c>
      <c r="D879" t="s">
        <v>519</v>
      </c>
      <c r="E879" t="s">
        <v>506</v>
      </c>
      <c r="F879" t="s">
        <v>520</v>
      </c>
      <c r="G879" t="s">
        <v>77</v>
      </c>
      <c r="H879" t="s">
        <v>508</v>
      </c>
      <c r="I879" t="s">
        <v>509</v>
      </c>
      <c r="J879" t="s">
        <v>442</v>
      </c>
      <c r="K879" t="s">
        <v>443</v>
      </c>
    </row>
    <row r="880" spans="1:11">
      <c r="A880" t="s">
        <v>495</v>
      </c>
      <c r="B880" s="614">
        <v>357864.49320000003</v>
      </c>
      <c r="C880" t="s">
        <v>479</v>
      </c>
      <c r="D880" t="s">
        <v>519</v>
      </c>
      <c r="E880" t="s">
        <v>506</v>
      </c>
      <c r="F880" t="s">
        <v>520</v>
      </c>
      <c r="G880" t="s">
        <v>77</v>
      </c>
      <c r="H880" t="s">
        <v>508</v>
      </c>
      <c r="I880" t="s">
        <v>509</v>
      </c>
      <c r="J880" t="s">
        <v>442</v>
      </c>
      <c r="K880" t="s">
        <v>443</v>
      </c>
    </row>
    <row r="881" spans="1:11">
      <c r="A881" t="s">
        <v>495</v>
      </c>
      <c r="B881" s="614">
        <v>399155.81459999998</v>
      </c>
      <c r="C881" t="s">
        <v>445</v>
      </c>
      <c r="D881" t="s">
        <v>519</v>
      </c>
      <c r="E881" t="s">
        <v>506</v>
      </c>
      <c r="F881" t="s">
        <v>520</v>
      </c>
      <c r="G881" t="s">
        <v>77</v>
      </c>
      <c r="H881" t="s">
        <v>508</v>
      </c>
      <c r="I881" t="s">
        <v>509</v>
      </c>
      <c r="J881" t="s">
        <v>442</v>
      </c>
      <c r="K881" t="s">
        <v>443</v>
      </c>
    </row>
    <row r="882" spans="1:11">
      <c r="A882" t="s">
        <v>495</v>
      </c>
      <c r="B882" s="614">
        <v>385392.04080000002</v>
      </c>
      <c r="C882" t="s">
        <v>513</v>
      </c>
      <c r="D882" t="s">
        <v>519</v>
      </c>
      <c r="E882" t="s">
        <v>506</v>
      </c>
      <c r="F882" t="s">
        <v>520</v>
      </c>
      <c r="G882" t="s">
        <v>77</v>
      </c>
      <c r="H882" t="s">
        <v>508</v>
      </c>
      <c r="I882" t="s">
        <v>509</v>
      </c>
      <c r="J882" t="s">
        <v>442</v>
      </c>
      <c r="K882" t="s">
        <v>443</v>
      </c>
    </row>
    <row r="883" spans="1:11">
      <c r="A883" t="s">
        <v>495</v>
      </c>
      <c r="B883" s="614">
        <v>393650.85149999999</v>
      </c>
      <c r="C883" t="s">
        <v>528</v>
      </c>
      <c r="D883" t="s">
        <v>519</v>
      </c>
      <c r="E883" t="s">
        <v>506</v>
      </c>
      <c r="F883" t="s">
        <v>520</v>
      </c>
      <c r="G883" t="s">
        <v>77</v>
      </c>
      <c r="H883" t="s">
        <v>508</v>
      </c>
      <c r="I883" t="s">
        <v>509</v>
      </c>
      <c r="J883" t="s">
        <v>442</v>
      </c>
      <c r="K883" t="s">
        <v>443</v>
      </c>
    </row>
    <row r="884" spans="1:11">
      <c r="A884" t="s">
        <v>495</v>
      </c>
      <c r="B884" s="614">
        <v>344099.8088</v>
      </c>
      <c r="C884" t="s">
        <v>481</v>
      </c>
      <c r="D884" t="s">
        <v>519</v>
      </c>
      <c r="E884" t="s">
        <v>506</v>
      </c>
      <c r="F884" t="s">
        <v>520</v>
      </c>
      <c r="G884" t="s">
        <v>77</v>
      </c>
      <c r="H884" t="s">
        <v>508</v>
      </c>
      <c r="I884" t="s">
        <v>509</v>
      </c>
      <c r="J884" t="s">
        <v>442</v>
      </c>
      <c r="K884" t="s">
        <v>443</v>
      </c>
    </row>
    <row r="885" spans="1:11">
      <c r="A885" t="s">
        <v>495</v>
      </c>
      <c r="B885" s="614">
        <v>275280.02909999999</v>
      </c>
      <c r="C885" t="s">
        <v>464</v>
      </c>
      <c r="D885" t="s">
        <v>519</v>
      </c>
      <c r="E885" t="s">
        <v>506</v>
      </c>
      <c r="F885" t="s">
        <v>520</v>
      </c>
      <c r="G885" t="s">
        <v>77</v>
      </c>
      <c r="H885" t="s">
        <v>508</v>
      </c>
      <c r="I885" t="s">
        <v>509</v>
      </c>
      <c r="J885" t="s">
        <v>442</v>
      </c>
      <c r="K885" t="s">
        <v>443</v>
      </c>
    </row>
    <row r="886" spans="1:11">
      <c r="A886" t="s">
        <v>495</v>
      </c>
      <c r="B886" s="614">
        <v>371628.26699999999</v>
      </c>
      <c r="C886" t="s">
        <v>515</v>
      </c>
      <c r="D886" t="s">
        <v>519</v>
      </c>
      <c r="E886" t="s">
        <v>506</v>
      </c>
      <c r="F886" t="s">
        <v>520</v>
      </c>
      <c r="G886" t="s">
        <v>77</v>
      </c>
      <c r="H886" t="s">
        <v>508</v>
      </c>
      <c r="I886" t="s">
        <v>509</v>
      </c>
      <c r="J886" t="s">
        <v>442</v>
      </c>
      <c r="K886" t="s">
        <v>443</v>
      </c>
    </row>
    <row r="887" spans="1:11">
      <c r="A887" t="s">
        <v>495</v>
      </c>
      <c r="B887" s="614">
        <v>330336.03499999997</v>
      </c>
      <c r="C887" t="s">
        <v>429</v>
      </c>
      <c r="D887" t="s">
        <v>519</v>
      </c>
      <c r="E887" t="s">
        <v>506</v>
      </c>
      <c r="F887" t="s">
        <v>520</v>
      </c>
      <c r="G887" t="s">
        <v>77</v>
      </c>
      <c r="H887" t="s">
        <v>508</v>
      </c>
      <c r="I887" t="s">
        <v>509</v>
      </c>
      <c r="J887" t="s">
        <v>442</v>
      </c>
      <c r="K887" t="s">
        <v>443</v>
      </c>
    </row>
    <row r="888" spans="1:11">
      <c r="A888" t="s">
        <v>495</v>
      </c>
      <c r="B888" s="614">
        <v>393650.85149999999</v>
      </c>
      <c r="C888" t="s">
        <v>504</v>
      </c>
      <c r="D888" t="s">
        <v>519</v>
      </c>
      <c r="E888" t="s">
        <v>506</v>
      </c>
      <c r="F888" t="s">
        <v>520</v>
      </c>
      <c r="G888" t="s">
        <v>77</v>
      </c>
      <c r="H888" t="s">
        <v>508</v>
      </c>
      <c r="I888" t="s">
        <v>509</v>
      </c>
      <c r="J888" t="s">
        <v>442</v>
      </c>
      <c r="K888" t="s">
        <v>443</v>
      </c>
    </row>
    <row r="889" spans="1:11">
      <c r="A889" t="s">
        <v>495</v>
      </c>
      <c r="B889" s="614">
        <v>344099.8088</v>
      </c>
      <c r="C889" t="s">
        <v>485</v>
      </c>
      <c r="D889" t="s">
        <v>519</v>
      </c>
      <c r="E889" t="s">
        <v>506</v>
      </c>
      <c r="F889" t="s">
        <v>520</v>
      </c>
      <c r="G889" t="s">
        <v>77</v>
      </c>
      <c r="H889" t="s">
        <v>508</v>
      </c>
      <c r="I889" t="s">
        <v>509</v>
      </c>
      <c r="J889" t="s">
        <v>442</v>
      </c>
      <c r="K889" t="s">
        <v>443</v>
      </c>
    </row>
    <row r="890" spans="1:11">
      <c r="A890" t="s">
        <v>496</v>
      </c>
      <c r="B890" s="614">
        <v>443089.29629999999</v>
      </c>
      <c r="C890" t="s">
        <v>510</v>
      </c>
      <c r="D890" t="s">
        <v>519</v>
      </c>
      <c r="E890" t="s">
        <v>506</v>
      </c>
      <c r="F890" t="s">
        <v>520</v>
      </c>
      <c r="G890" t="s">
        <v>77</v>
      </c>
      <c r="H890" t="s">
        <v>508</v>
      </c>
      <c r="I890" t="s">
        <v>509</v>
      </c>
      <c r="J890" t="s">
        <v>442</v>
      </c>
      <c r="K890" t="s">
        <v>443</v>
      </c>
    </row>
    <row r="891" spans="1:11">
      <c r="A891" t="s">
        <v>496</v>
      </c>
      <c r="B891" s="614">
        <v>309852.94699999999</v>
      </c>
      <c r="C891" t="s">
        <v>50</v>
      </c>
      <c r="D891" t="s">
        <v>519</v>
      </c>
      <c r="E891" t="s">
        <v>506</v>
      </c>
      <c r="F891" t="s">
        <v>520</v>
      </c>
      <c r="G891" t="s">
        <v>77</v>
      </c>
      <c r="H891" t="s">
        <v>508</v>
      </c>
      <c r="I891" t="s">
        <v>509</v>
      </c>
      <c r="J891" t="s">
        <v>442</v>
      </c>
      <c r="K891" t="s">
        <v>443</v>
      </c>
    </row>
    <row r="892" spans="1:11">
      <c r="A892" t="s">
        <v>496</v>
      </c>
      <c r="B892" s="614">
        <v>369439.77919999999</v>
      </c>
      <c r="C892" t="s">
        <v>450</v>
      </c>
      <c r="D892" t="s">
        <v>519</v>
      </c>
      <c r="E892" t="s">
        <v>506</v>
      </c>
      <c r="F892" t="s">
        <v>520</v>
      </c>
      <c r="G892" t="s">
        <v>77</v>
      </c>
      <c r="H892" t="s">
        <v>508</v>
      </c>
      <c r="I892" t="s">
        <v>509</v>
      </c>
      <c r="J892" t="s">
        <v>442</v>
      </c>
      <c r="K892" t="s">
        <v>443</v>
      </c>
    </row>
    <row r="893" spans="1:11">
      <c r="A893" t="s">
        <v>496</v>
      </c>
      <c r="B893" s="614">
        <v>286017.74099999998</v>
      </c>
      <c r="C893" t="s">
        <v>449</v>
      </c>
      <c r="D893" t="s">
        <v>519</v>
      </c>
      <c r="E893" t="s">
        <v>506</v>
      </c>
      <c r="F893" t="s">
        <v>520</v>
      </c>
      <c r="G893" t="s">
        <v>77</v>
      </c>
      <c r="H893" t="s">
        <v>508</v>
      </c>
      <c r="I893" t="s">
        <v>509</v>
      </c>
      <c r="J893" t="s">
        <v>442</v>
      </c>
      <c r="K893" t="s">
        <v>443</v>
      </c>
    </row>
    <row r="894" spans="1:11">
      <c r="A894" t="s">
        <v>496</v>
      </c>
      <c r="B894" s="614">
        <v>369439.77919999999</v>
      </c>
      <c r="C894" t="s">
        <v>476</v>
      </c>
      <c r="D894" t="s">
        <v>519</v>
      </c>
      <c r="E894" t="s">
        <v>506</v>
      </c>
      <c r="F894" t="s">
        <v>520</v>
      </c>
      <c r="G894" t="s">
        <v>77</v>
      </c>
      <c r="H894" t="s">
        <v>508</v>
      </c>
      <c r="I894" t="s">
        <v>509</v>
      </c>
      <c r="J894" t="s">
        <v>442</v>
      </c>
      <c r="K894" t="s">
        <v>443</v>
      </c>
    </row>
    <row r="895" spans="1:11">
      <c r="A895" t="s">
        <v>496</v>
      </c>
      <c r="B895" s="614">
        <v>443089.29629999999</v>
      </c>
      <c r="C895" t="s">
        <v>517</v>
      </c>
      <c r="D895" t="s">
        <v>519</v>
      </c>
      <c r="E895" t="s">
        <v>506</v>
      </c>
      <c r="F895" t="s">
        <v>520</v>
      </c>
      <c r="G895" t="s">
        <v>77</v>
      </c>
      <c r="H895" t="s">
        <v>508</v>
      </c>
      <c r="I895" t="s">
        <v>509</v>
      </c>
      <c r="J895" t="s">
        <v>442</v>
      </c>
      <c r="K895" t="s">
        <v>443</v>
      </c>
    </row>
    <row r="896" spans="1:11">
      <c r="A896" t="s">
        <v>496</v>
      </c>
      <c r="B896" s="614">
        <v>297934.9497</v>
      </c>
      <c r="C896" t="s">
        <v>454</v>
      </c>
      <c r="D896" t="s">
        <v>519</v>
      </c>
      <c r="E896" t="s">
        <v>506</v>
      </c>
      <c r="F896" t="s">
        <v>520</v>
      </c>
      <c r="G896" t="s">
        <v>77</v>
      </c>
      <c r="H896" t="s">
        <v>508</v>
      </c>
      <c r="I896" t="s">
        <v>509</v>
      </c>
      <c r="J896" t="s">
        <v>442</v>
      </c>
      <c r="K896" t="s">
        <v>443</v>
      </c>
    </row>
    <row r="897" spans="1:11">
      <c r="A897" t="s">
        <v>496</v>
      </c>
      <c r="B897" s="614">
        <v>286017.74099999998</v>
      </c>
      <c r="C897" t="s">
        <v>472</v>
      </c>
      <c r="D897" t="s">
        <v>519</v>
      </c>
      <c r="E897" t="s">
        <v>506</v>
      </c>
      <c r="F897" t="s">
        <v>520</v>
      </c>
      <c r="G897" t="s">
        <v>77</v>
      </c>
      <c r="H897" t="s">
        <v>508</v>
      </c>
      <c r="I897" t="s">
        <v>509</v>
      </c>
      <c r="J897" t="s">
        <v>442</v>
      </c>
      <c r="K897" t="s">
        <v>443</v>
      </c>
    </row>
    <row r="898" spans="1:11">
      <c r="A898" t="s">
        <v>496</v>
      </c>
      <c r="B898" s="614">
        <v>443089.29629999999</v>
      </c>
      <c r="C898" t="s">
        <v>455</v>
      </c>
      <c r="D898" t="s">
        <v>519</v>
      </c>
      <c r="E898" t="s">
        <v>506</v>
      </c>
      <c r="F898" t="s">
        <v>520</v>
      </c>
      <c r="G898" t="s">
        <v>77</v>
      </c>
      <c r="H898" t="s">
        <v>508</v>
      </c>
      <c r="I898" t="s">
        <v>509</v>
      </c>
      <c r="J898" t="s">
        <v>442</v>
      </c>
      <c r="K898" t="s">
        <v>443</v>
      </c>
    </row>
    <row r="899" spans="1:11">
      <c r="A899" t="s">
        <v>496</v>
      </c>
      <c r="B899" s="614">
        <v>286017.74099999998</v>
      </c>
      <c r="C899" t="s">
        <v>484</v>
      </c>
      <c r="D899" t="s">
        <v>519</v>
      </c>
      <c r="E899" t="s">
        <v>506</v>
      </c>
      <c r="F899" t="s">
        <v>520</v>
      </c>
      <c r="G899" t="s">
        <v>77</v>
      </c>
      <c r="H899" t="s">
        <v>508</v>
      </c>
      <c r="I899" t="s">
        <v>509</v>
      </c>
      <c r="J899" t="s">
        <v>442</v>
      </c>
      <c r="K899" t="s">
        <v>443</v>
      </c>
    </row>
    <row r="900" spans="1:11">
      <c r="A900" t="s">
        <v>496</v>
      </c>
      <c r="B900" s="614">
        <v>309852.94699999999</v>
      </c>
      <c r="C900" t="s">
        <v>471</v>
      </c>
      <c r="D900" t="s">
        <v>519</v>
      </c>
      <c r="E900" t="s">
        <v>506</v>
      </c>
      <c r="F900" t="s">
        <v>520</v>
      </c>
      <c r="G900" t="s">
        <v>77</v>
      </c>
      <c r="H900" t="s">
        <v>508</v>
      </c>
      <c r="I900" t="s">
        <v>509</v>
      </c>
      <c r="J900" t="s">
        <v>442</v>
      </c>
      <c r="K900" t="s">
        <v>443</v>
      </c>
    </row>
    <row r="901" spans="1:11">
      <c r="A901" t="s">
        <v>496</v>
      </c>
      <c r="B901" s="614">
        <v>340838.16279999999</v>
      </c>
      <c r="C901" t="s">
        <v>448</v>
      </c>
      <c r="D901" t="s">
        <v>519</v>
      </c>
      <c r="E901" t="s">
        <v>506</v>
      </c>
      <c r="F901" t="s">
        <v>520</v>
      </c>
      <c r="G901" t="s">
        <v>77</v>
      </c>
      <c r="H901" t="s">
        <v>508</v>
      </c>
      <c r="I901" t="s">
        <v>509</v>
      </c>
      <c r="J901" t="s">
        <v>442</v>
      </c>
      <c r="K901" t="s">
        <v>443</v>
      </c>
    </row>
    <row r="902" spans="1:11">
      <c r="A902" t="s">
        <v>496</v>
      </c>
      <c r="B902" s="614">
        <v>238348.11749999999</v>
      </c>
      <c r="C902" t="s">
        <v>452</v>
      </c>
      <c r="D902" t="s">
        <v>519</v>
      </c>
      <c r="E902" t="s">
        <v>506</v>
      </c>
      <c r="F902" t="s">
        <v>520</v>
      </c>
      <c r="G902" t="s">
        <v>77</v>
      </c>
      <c r="H902" t="s">
        <v>508</v>
      </c>
      <c r="I902" t="s">
        <v>509</v>
      </c>
      <c r="J902" t="s">
        <v>442</v>
      </c>
      <c r="K902" t="s">
        <v>443</v>
      </c>
    </row>
    <row r="903" spans="1:11">
      <c r="A903" t="s">
        <v>496</v>
      </c>
      <c r="B903" s="614">
        <v>333687.36450000003</v>
      </c>
      <c r="C903" t="s">
        <v>475</v>
      </c>
      <c r="D903" t="s">
        <v>519</v>
      </c>
      <c r="E903" t="s">
        <v>506</v>
      </c>
      <c r="F903" t="s">
        <v>520</v>
      </c>
      <c r="G903" t="s">
        <v>77</v>
      </c>
      <c r="H903" t="s">
        <v>508</v>
      </c>
      <c r="I903" t="s">
        <v>509</v>
      </c>
      <c r="J903" t="s">
        <v>442</v>
      </c>
      <c r="K903" t="s">
        <v>443</v>
      </c>
    </row>
    <row r="904" spans="1:11">
      <c r="A904" t="s">
        <v>496</v>
      </c>
      <c r="B904" s="614">
        <v>297934.9497</v>
      </c>
      <c r="C904" t="s">
        <v>480</v>
      </c>
      <c r="D904" t="s">
        <v>519</v>
      </c>
      <c r="E904" t="s">
        <v>506</v>
      </c>
      <c r="F904" t="s">
        <v>520</v>
      </c>
      <c r="G904" t="s">
        <v>77</v>
      </c>
      <c r="H904" t="s">
        <v>508</v>
      </c>
      <c r="I904" t="s">
        <v>509</v>
      </c>
      <c r="J904" t="s">
        <v>442</v>
      </c>
      <c r="K904" t="s">
        <v>443</v>
      </c>
    </row>
    <row r="905" spans="1:11">
      <c r="A905" t="s">
        <v>496</v>
      </c>
      <c r="B905" s="614">
        <v>402808.59450000001</v>
      </c>
      <c r="C905" t="s">
        <v>518</v>
      </c>
      <c r="D905" t="s">
        <v>519</v>
      </c>
      <c r="E905" t="s">
        <v>506</v>
      </c>
      <c r="F905" t="s">
        <v>520</v>
      </c>
      <c r="G905" t="s">
        <v>77</v>
      </c>
      <c r="H905" t="s">
        <v>508</v>
      </c>
      <c r="I905" t="s">
        <v>509</v>
      </c>
      <c r="J905" t="s">
        <v>442</v>
      </c>
      <c r="K905" t="s">
        <v>443</v>
      </c>
    </row>
    <row r="906" spans="1:11">
      <c r="A906" t="s">
        <v>496</v>
      </c>
      <c r="B906" s="614">
        <v>238348.11749999999</v>
      </c>
      <c r="C906" t="s">
        <v>453</v>
      </c>
      <c r="D906" t="s">
        <v>519</v>
      </c>
      <c r="E906" t="s">
        <v>506</v>
      </c>
      <c r="F906" t="s">
        <v>520</v>
      </c>
      <c r="G906" t="s">
        <v>77</v>
      </c>
      <c r="H906" t="s">
        <v>508</v>
      </c>
      <c r="I906" t="s">
        <v>509</v>
      </c>
      <c r="J906" t="s">
        <v>442</v>
      </c>
      <c r="K906" t="s">
        <v>443</v>
      </c>
    </row>
    <row r="907" spans="1:11">
      <c r="A907" t="s">
        <v>496</v>
      </c>
      <c r="B907" s="614">
        <v>297934.9497</v>
      </c>
      <c r="C907" t="s">
        <v>512</v>
      </c>
      <c r="D907" t="s">
        <v>519</v>
      </c>
      <c r="E907" t="s">
        <v>506</v>
      </c>
      <c r="F907" t="s">
        <v>520</v>
      </c>
      <c r="G907" t="s">
        <v>77</v>
      </c>
      <c r="H907" t="s">
        <v>508</v>
      </c>
      <c r="I907" t="s">
        <v>509</v>
      </c>
      <c r="J907" t="s">
        <v>442</v>
      </c>
      <c r="K907" t="s">
        <v>443</v>
      </c>
    </row>
    <row r="908" spans="1:11">
      <c r="A908" t="s">
        <v>496</v>
      </c>
      <c r="B908" s="614">
        <v>238348.11749999999</v>
      </c>
      <c r="C908" t="s">
        <v>477</v>
      </c>
      <c r="D908" t="s">
        <v>519</v>
      </c>
      <c r="E908" t="s">
        <v>506</v>
      </c>
      <c r="F908" t="s">
        <v>520</v>
      </c>
      <c r="G908" t="s">
        <v>77</v>
      </c>
      <c r="H908" t="s">
        <v>508</v>
      </c>
      <c r="I908" t="s">
        <v>509</v>
      </c>
      <c r="J908" t="s">
        <v>442</v>
      </c>
      <c r="K908" t="s">
        <v>443</v>
      </c>
    </row>
    <row r="909" spans="1:11">
      <c r="A909" t="s">
        <v>496</v>
      </c>
      <c r="B909" s="614">
        <v>312235.75790000003</v>
      </c>
      <c r="C909" t="s">
        <v>461</v>
      </c>
      <c r="D909" t="s">
        <v>519</v>
      </c>
      <c r="E909" t="s">
        <v>506</v>
      </c>
      <c r="F909" t="s">
        <v>520</v>
      </c>
      <c r="G909" t="s">
        <v>77</v>
      </c>
      <c r="H909" t="s">
        <v>508</v>
      </c>
      <c r="I909" t="s">
        <v>509</v>
      </c>
      <c r="J909" t="s">
        <v>442</v>
      </c>
      <c r="K909" t="s">
        <v>443</v>
      </c>
    </row>
    <row r="910" spans="1:11">
      <c r="A910" t="s">
        <v>496</v>
      </c>
      <c r="B910" s="614">
        <v>345604.57319999998</v>
      </c>
      <c r="C910" t="s">
        <v>514</v>
      </c>
      <c r="D910" t="s">
        <v>519</v>
      </c>
      <c r="E910" t="s">
        <v>506</v>
      </c>
      <c r="F910" t="s">
        <v>520</v>
      </c>
      <c r="G910" t="s">
        <v>77</v>
      </c>
      <c r="H910" t="s">
        <v>508</v>
      </c>
      <c r="I910" t="s">
        <v>509</v>
      </c>
      <c r="J910" t="s">
        <v>442</v>
      </c>
      <c r="K910" t="s">
        <v>443</v>
      </c>
    </row>
    <row r="911" spans="1:11">
      <c r="A911" t="s">
        <v>496</v>
      </c>
      <c r="B911" s="614">
        <v>286017.74099999998</v>
      </c>
      <c r="C911" t="s">
        <v>466</v>
      </c>
      <c r="D911" t="s">
        <v>519</v>
      </c>
      <c r="E911" t="s">
        <v>506</v>
      </c>
      <c r="F911" t="s">
        <v>520</v>
      </c>
      <c r="G911" t="s">
        <v>77</v>
      </c>
      <c r="H911" t="s">
        <v>508</v>
      </c>
      <c r="I911" t="s">
        <v>509</v>
      </c>
      <c r="J911" t="s">
        <v>442</v>
      </c>
      <c r="K911" t="s">
        <v>443</v>
      </c>
    </row>
    <row r="912" spans="1:11">
      <c r="A912" t="s">
        <v>496</v>
      </c>
      <c r="B912" s="614">
        <v>340838.16279999999</v>
      </c>
      <c r="C912" t="s">
        <v>511</v>
      </c>
      <c r="D912" t="s">
        <v>519</v>
      </c>
      <c r="E912" t="s">
        <v>506</v>
      </c>
      <c r="F912" t="s">
        <v>520</v>
      </c>
      <c r="G912" t="s">
        <v>77</v>
      </c>
      <c r="H912" t="s">
        <v>508</v>
      </c>
      <c r="I912" t="s">
        <v>509</v>
      </c>
      <c r="J912" t="s">
        <v>442</v>
      </c>
      <c r="K912" t="s">
        <v>443</v>
      </c>
    </row>
    <row r="913" spans="1:11">
      <c r="A913" t="s">
        <v>496</v>
      </c>
      <c r="B913" s="614">
        <v>293168.5393</v>
      </c>
      <c r="C913" t="s">
        <v>465</v>
      </c>
      <c r="D913" t="s">
        <v>519</v>
      </c>
      <c r="E913" t="s">
        <v>506</v>
      </c>
      <c r="F913" t="s">
        <v>520</v>
      </c>
      <c r="G913" t="s">
        <v>77</v>
      </c>
      <c r="H913" t="s">
        <v>508</v>
      </c>
      <c r="I913" t="s">
        <v>509</v>
      </c>
      <c r="J913" t="s">
        <v>442</v>
      </c>
      <c r="K913" t="s">
        <v>443</v>
      </c>
    </row>
    <row r="914" spans="1:11">
      <c r="A914" t="s">
        <v>496</v>
      </c>
      <c r="B914" s="614">
        <v>345604.57319999998</v>
      </c>
      <c r="C914" t="s">
        <v>462</v>
      </c>
      <c r="D914" t="s">
        <v>519</v>
      </c>
      <c r="E914" t="s">
        <v>506</v>
      </c>
      <c r="F914" t="s">
        <v>520</v>
      </c>
      <c r="G914" t="s">
        <v>77</v>
      </c>
      <c r="H914" t="s">
        <v>508</v>
      </c>
      <c r="I914" t="s">
        <v>509</v>
      </c>
      <c r="J914" t="s">
        <v>442</v>
      </c>
      <c r="K914" t="s">
        <v>443</v>
      </c>
    </row>
    <row r="915" spans="1:11">
      <c r="A915" t="s">
        <v>496</v>
      </c>
      <c r="B915" s="614">
        <v>309852.94699999999</v>
      </c>
      <c r="C915" t="s">
        <v>488</v>
      </c>
      <c r="D915" t="s">
        <v>519</v>
      </c>
      <c r="E915" t="s">
        <v>506</v>
      </c>
      <c r="F915" t="s">
        <v>520</v>
      </c>
      <c r="G915" t="s">
        <v>77</v>
      </c>
      <c r="H915" t="s">
        <v>508</v>
      </c>
      <c r="I915" t="s">
        <v>509</v>
      </c>
      <c r="J915" t="s">
        <v>442</v>
      </c>
      <c r="K915" t="s">
        <v>443</v>
      </c>
    </row>
    <row r="916" spans="1:11">
      <c r="A916" t="s">
        <v>496</v>
      </c>
      <c r="B916" s="614">
        <v>359905.38140000001</v>
      </c>
      <c r="C916" t="s">
        <v>516</v>
      </c>
      <c r="D916" t="s">
        <v>519</v>
      </c>
      <c r="E916" t="s">
        <v>506</v>
      </c>
      <c r="F916" t="s">
        <v>520</v>
      </c>
      <c r="G916" t="s">
        <v>77</v>
      </c>
      <c r="H916" t="s">
        <v>508</v>
      </c>
      <c r="I916" t="s">
        <v>509</v>
      </c>
      <c r="J916" t="s">
        <v>442</v>
      </c>
      <c r="K916" t="s">
        <v>443</v>
      </c>
    </row>
    <row r="917" spans="1:11">
      <c r="A917" t="s">
        <v>496</v>
      </c>
      <c r="B917" s="614">
        <v>309852.94699999999</v>
      </c>
      <c r="C917" t="s">
        <v>479</v>
      </c>
      <c r="D917" t="s">
        <v>519</v>
      </c>
      <c r="E917" t="s">
        <v>506</v>
      </c>
      <c r="F917" t="s">
        <v>520</v>
      </c>
      <c r="G917" t="s">
        <v>77</v>
      </c>
      <c r="H917" t="s">
        <v>508</v>
      </c>
      <c r="I917" t="s">
        <v>509</v>
      </c>
      <c r="J917" t="s">
        <v>442</v>
      </c>
      <c r="K917" t="s">
        <v>443</v>
      </c>
    </row>
    <row r="918" spans="1:11">
      <c r="A918" t="s">
        <v>496</v>
      </c>
      <c r="B918" s="614">
        <v>345604.57319999998</v>
      </c>
      <c r="C918" t="s">
        <v>445</v>
      </c>
      <c r="D918" t="s">
        <v>519</v>
      </c>
      <c r="E918" t="s">
        <v>506</v>
      </c>
      <c r="F918" t="s">
        <v>520</v>
      </c>
      <c r="G918" t="s">
        <v>77</v>
      </c>
      <c r="H918" t="s">
        <v>508</v>
      </c>
      <c r="I918" t="s">
        <v>509</v>
      </c>
      <c r="J918" t="s">
        <v>442</v>
      </c>
      <c r="K918" t="s">
        <v>443</v>
      </c>
    </row>
    <row r="919" spans="1:11">
      <c r="A919" t="s">
        <v>496</v>
      </c>
      <c r="B919" s="614">
        <v>333687.36450000003</v>
      </c>
      <c r="C919" t="s">
        <v>513</v>
      </c>
      <c r="D919" t="s">
        <v>519</v>
      </c>
      <c r="E919" t="s">
        <v>506</v>
      </c>
      <c r="F919" t="s">
        <v>520</v>
      </c>
      <c r="G919" t="s">
        <v>77</v>
      </c>
      <c r="H919" t="s">
        <v>508</v>
      </c>
      <c r="I919" t="s">
        <v>509</v>
      </c>
      <c r="J919" t="s">
        <v>442</v>
      </c>
      <c r="K919" t="s">
        <v>443</v>
      </c>
    </row>
    <row r="920" spans="1:11">
      <c r="A920" t="s">
        <v>496</v>
      </c>
      <c r="B920" s="614">
        <v>340838.16279999999</v>
      </c>
      <c r="C920" t="s">
        <v>528</v>
      </c>
      <c r="D920" t="s">
        <v>519</v>
      </c>
      <c r="E920" t="s">
        <v>506</v>
      </c>
      <c r="F920" t="s">
        <v>520</v>
      </c>
      <c r="G920" t="s">
        <v>77</v>
      </c>
      <c r="H920" t="s">
        <v>508</v>
      </c>
      <c r="I920" t="s">
        <v>509</v>
      </c>
      <c r="J920" t="s">
        <v>442</v>
      </c>
      <c r="K920" t="s">
        <v>443</v>
      </c>
    </row>
    <row r="921" spans="1:11">
      <c r="A921" t="s">
        <v>496</v>
      </c>
      <c r="B921" s="614">
        <v>297934.9497</v>
      </c>
      <c r="C921" t="s">
        <v>481</v>
      </c>
      <c r="D921" t="s">
        <v>519</v>
      </c>
      <c r="E921" t="s">
        <v>506</v>
      </c>
      <c r="F921" t="s">
        <v>520</v>
      </c>
      <c r="G921" t="s">
        <v>77</v>
      </c>
      <c r="H921" t="s">
        <v>508</v>
      </c>
      <c r="I921" t="s">
        <v>509</v>
      </c>
      <c r="J921" t="s">
        <v>442</v>
      </c>
      <c r="K921" t="s">
        <v>443</v>
      </c>
    </row>
    <row r="922" spans="1:11">
      <c r="A922" t="s">
        <v>496</v>
      </c>
      <c r="B922" s="614">
        <v>238348.11749999999</v>
      </c>
      <c r="C922" t="s">
        <v>464</v>
      </c>
      <c r="D922" t="s">
        <v>519</v>
      </c>
      <c r="E922" t="s">
        <v>506</v>
      </c>
      <c r="F922" t="s">
        <v>520</v>
      </c>
      <c r="G922" t="s">
        <v>77</v>
      </c>
      <c r="H922" t="s">
        <v>508</v>
      </c>
      <c r="I922" t="s">
        <v>509</v>
      </c>
      <c r="J922" t="s">
        <v>442</v>
      </c>
      <c r="K922" t="s">
        <v>443</v>
      </c>
    </row>
    <row r="923" spans="1:11">
      <c r="A923" t="s">
        <v>496</v>
      </c>
      <c r="B923" s="614">
        <v>321770.1557</v>
      </c>
      <c r="C923" t="s">
        <v>515</v>
      </c>
      <c r="D923" t="s">
        <v>519</v>
      </c>
      <c r="E923" t="s">
        <v>506</v>
      </c>
      <c r="F923" t="s">
        <v>520</v>
      </c>
      <c r="G923" t="s">
        <v>77</v>
      </c>
      <c r="H923" t="s">
        <v>508</v>
      </c>
      <c r="I923" t="s">
        <v>509</v>
      </c>
      <c r="J923" t="s">
        <v>442</v>
      </c>
      <c r="K923" t="s">
        <v>443</v>
      </c>
    </row>
    <row r="924" spans="1:11">
      <c r="A924" t="s">
        <v>496</v>
      </c>
      <c r="B924" s="614">
        <v>286017.74099999998</v>
      </c>
      <c r="C924" t="s">
        <v>429</v>
      </c>
      <c r="D924" t="s">
        <v>519</v>
      </c>
      <c r="E924" t="s">
        <v>506</v>
      </c>
      <c r="F924" t="s">
        <v>520</v>
      </c>
      <c r="G924" t="s">
        <v>77</v>
      </c>
      <c r="H924" t="s">
        <v>508</v>
      </c>
      <c r="I924" t="s">
        <v>509</v>
      </c>
      <c r="J924" t="s">
        <v>442</v>
      </c>
      <c r="K924" t="s">
        <v>443</v>
      </c>
    </row>
    <row r="925" spans="1:11">
      <c r="A925" t="s">
        <v>496</v>
      </c>
      <c r="B925" s="614">
        <v>340838.16279999999</v>
      </c>
      <c r="C925" t="s">
        <v>504</v>
      </c>
      <c r="D925" t="s">
        <v>519</v>
      </c>
      <c r="E925" t="s">
        <v>506</v>
      </c>
      <c r="F925" t="s">
        <v>520</v>
      </c>
      <c r="G925" t="s">
        <v>77</v>
      </c>
      <c r="H925" t="s">
        <v>508</v>
      </c>
      <c r="I925" t="s">
        <v>509</v>
      </c>
      <c r="J925" t="s">
        <v>442</v>
      </c>
      <c r="K925" t="s">
        <v>443</v>
      </c>
    </row>
    <row r="926" spans="1:11">
      <c r="A926" t="s">
        <v>496</v>
      </c>
      <c r="B926" s="614">
        <v>297934.9497</v>
      </c>
      <c r="C926" t="s">
        <v>485</v>
      </c>
      <c r="D926" t="s">
        <v>519</v>
      </c>
      <c r="E926" t="s">
        <v>506</v>
      </c>
      <c r="F926" t="s">
        <v>520</v>
      </c>
      <c r="G926" t="s">
        <v>77</v>
      </c>
      <c r="H926" t="s">
        <v>508</v>
      </c>
      <c r="I926" t="s">
        <v>509</v>
      </c>
      <c r="J926" t="s">
        <v>442</v>
      </c>
      <c r="K926" t="s">
        <v>443</v>
      </c>
    </row>
    <row r="927" spans="1:11">
      <c r="A927" t="s">
        <v>497</v>
      </c>
      <c r="B927" s="614">
        <v>46834853.625</v>
      </c>
      <c r="C927" t="s">
        <v>510</v>
      </c>
      <c r="D927" t="s">
        <v>519</v>
      </c>
      <c r="E927" t="s">
        <v>506</v>
      </c>
      <c r="F927" t="s">
        <v>520</v>
      </c>
      <c r="G927" t="s">
        <v>77</v>
      </c>
      <c r="H927" t="s">
        <v>508</v>
      </c>
      <c r="I927" t="s">
        <v>509</v>
      </c>
      <c r="J927" t="s">
        <v>442</v>
      </c>
      <c r="K927" t="s">
        <v>443</v>
      </c>
    </row>
    <row r="928" spans="1:11">
      <c r="A928" t="s">
        <v>497</v>
      </c>
      <c r="B928" s="614">
        <v>32751676.781199999</v>
      </c>
      <c r="C928" t="s">
        <v>50</v>
      </c>
      <c r="D928" t="s">
        <v>519</v>
      </c>
      <c r="E928" t="s">
        <v>506</v>
      </c>
      <c r="F928" t="s">
        <v>520</v>
      </c>
      <c r="G928" t="s">
        <v>77</v>
      </c>
      <c r="H928" t="s">
        <v>508</v>
      </c>
      <c r="I928" t="s">
        <v>509</v>
      </c>
      <c r="J928" t="s">
        <v>442</v>
      </c>
      <c r="K928" t="s">
        <v>443</v>
      </c>
    </row>
    <row r="929" spans="1:11">
      <c r="A929" t="s">
        <v>497</v>
      </c>
      <c r="B929" s="614">
        <v>39050047.3125</v>
      </c>
      <c r="C929" t="s">
        <v>450</v>
      </c>
      <c r="D929" t="s">
        <v>519</v>
      </c>
      <c r="E929" t="s">
        <v>506</v>
      </c>
      <c r="F929" t="s">
        <v>520</v>
      </c>
      <c r="G929" t="s">
        <v>77</v>
      </c>
      <c r="H929" t="s">
        <v>508</v>
      </c>
      <c r="I929" t="s">
        <v>509</v>
      </c>
      <c r="J929" t="s">
        <v>442</v>
      </c>
      <c r="K929" t="s">
        <v>443</v>
      </c>
    </row>
    <row r="930" spans="1:11">
      <c r="A930" t="s">
        <v>497</v>
      </c>
      <c r="B930" s="614">
        <v>30232278.5625</v>
      </c>
      <c r="C930" t="s">
        <v>449</v>
      </c>
      <c r="D930" t="s">
        <v>519</v>
      </c>
      <c r="E930" t="s">
        <v>506</v>
      </c>
      <c r="F930" t="s">
        <v>520</v>
      </c>
      <c r="G930" t="s">
        <v>77</v>
      </c>
      <c r="H930" t="s">
        <v>508</v>
      </c>
      <c r="I930" t="s">
        <v>509</v>
      </c>
      <c r="J930" t="s">
        <v>442</v>
      </c>
      <c r="K930" t="s">
        <v>443</v>
      </c>
    </row>
    <row r="931" spans="1:11">
      <c r="A931" t="s">
        <v>497</v>
      </c>
      <c r="B931" s="614">
        <v>39050047.3125</v>
      </c>
      <c r="C931" t="s">
        <v>476</v>
      </c>
      <c r="D931" t="s">
        <v>519</v>
      </c>
      <c r="E931" t="s">
        <v>506</v>
      </c>
      <c r="F931" t="s">
        <v>520</v>
      </c>
      <c r="G931" t="s">
        <v>77</v>
      </c>
      <c r="H931" t="s">
        <v>508</v>
      </c>
      <c r="I931" t="s">
        <v>509</v>
      </c>
      <c r="J931" t="s">
        <v>442</v>
      </c>
      <c r="K931" t="s">
        <v>443</v>
      </c>
    </row>
    <row r="932" spans="1:11">
      <c r="A932" t="s">
        <v>497</v>
      </c>
      <c r="B932" s="614">
        <v>46834853.625</v>
      </c>
      <c r="C932" t="s">
        <v>517</v>
      </c>
      <c r="D932" t="s">
        <v>519</v>
      </c>
      <c r="E932" t="s">
        <v>506</v>
      </c>
      <c r="F932" t="s">
        <v>520</v>
      </c>
      <c r="G932" t="s">
        <v>77</v>
      </c>
      <c r="H932" t="s">
        <v>508</v>
      </c>
      <c r="I932" t="s">
        <v>509</v>
      </c>
      <c r="J932" t="s">
        <v>442</v>
      </c>
      <c r="K932" t="s">
        <v>443</v>
      </c>
    </row>
    <row r="933" spans="1:11">
      <c r="A933" t="s">
        <v>497</v>
      </c>
      <c r="B933" s="614">
        <v>31491936</v>
      </c>
      <c r="C933" t="s">
        <v>454</v>
      </c>
      <c r="D933" t="s">
        <v>519</v>
      </c>
      <c r="E933" t="s">
        <v>506</v>
      </c>
      <c r="F933" t="s">
        <v>520</v>
      </c>
      <c r="G933" t="s">
        <v>77</v>
      </c>
      <c r="H933" t="s">
        <v>508</v>
      </c>
      <c r="I933" t="s">
        <v>509</v>
      </c>
      <c r="J933" t="s">
        <v>442</v>
      </c>
      <c r="K933" t="s">
        <v>443</v>
      </c>
    </row>
    <row r="934" spans="1:11">
      <c r="A934" t="s">
        <v>497</v>
      </c>
      <c r="B934" s="614">
        <v>30232278.5625</v>
      </c>
      <c r="C934" t="s">
        <v>472</v>
      </c>
      <c r="D934" t="s">
        <v>519</v>
      </c>
      <c r="E934" t="s">
        <v>506</v>
      </c>
      <c r="F934" t="s">
        <v>520</v>
      </c>
      <c r="G934" t="s">
        <v>77</v>
      </c>
      <c r="H934" t="s">
        <v>508</v>
      </c>
      <c r="I934" t="s">
        <v>509</v>
      </c>
      <c r="J934" t="s">
        <v>442</v>
      </c>
      <c r="K934" t="s">
        <v>443</v>
      </c>
    </row>
    <row r="935" spans="1:11">
      <c r="A935" t="s">
        <v>497</v>
      </c>
      <c r="B935" s="614">
        <v>46834853.625</v>
      </c>
      <c r="C935" t="s">
        <v>455</v>
      </c>
      <c r="D935" t="s">
        <v>519</v>
      </c>
      <c r="E935" t="s">
        <v>506</v>
      </c>
      <c r="F935" t="s">
        <v>520</v>
      </c>
      <c r="G935" t="s">
        <v>77</v>
      </c>
      <c r="H935" t="s">
        <v>508</v>
      </c>
      <c r="I935" t="s">
        <v>509</v>
      </c>
      <c r="J935" t="s">
        <v>442</v>
      </c>
      <c r="K935" t="s">
        <v>443</v>
      </c>
    </row>
    <row r="936" spans="1:11">
      <c r="A936" t="s">
        <v>497</v>
      </c>
      <c r="B936" s="614">
        <v>30232278.5625</v>
      </c>
      <c r="C936" t="s">
        <v>484</v>
      </c>
      <c r="D936" t="s">
        <v>519</v>
      </c>
      <c r="E936" t="s">
        <v>506</v>
      </c>
      <c r="F936" t="s">
        <v>520</v>
      </c>
      <c r="G936" t="s">
        <v>77</v>
      </c>
      <c r="H936" t="s">
        <v>508</v>
      </c>
      <c r="I936" t="s">
        <v>509</v>
      </c>
      <c r="J936" t="s">
        <v>442</v>
      </c>
      <c r="K936" t="s">
        <v>443</v>
      </c>
    </row>
    <row r="937" spans="1:11">
      <c r="A937" t="s">
        <v>497</v>
      </c>
      <c r="B937" s="614">
        <v>32751676.781199999</v>
      </c>
      <c r="C937" t="s">
        <v>471</v>
      </c>
      <c r="D937" t="s">
        <v>519</v>
      </c>
      <c r="E937" t="s">
        <v>506</v>
      </c>
      <c r="F937" t="s">
        <v>520</v>
      </c>
      <c r="G937" t="s">
        <v>77</v>
      </c>
      <c r="H937" t="s">
        <v>508</v>
      </c>
      <c r="I937" t="s">
        <v>509</v>
      </c>
      <c r="J937" t="s">
        <v>442</v>
      </c>
      <c r="K937" t="s">
        <v>443</v>
      </c>
    </row>
    <row r="938" spans="1:11">
      <c r="A938" t="s">
        <v>497</v>
      </c>
      <c r="B938" s="614">
        <v>36026836.125</v>
      </c>
      <c r="C938" t="s">
        <v>448</v>
      </c>
      <c r="D938" t="s">
        <v>519</v>
      </c>
      <c r="E938" t="s">
        <v>506</v>
      </c>
      <c r="F938" t="s">
        <v>520</v>
      </c>
      <c r="G938" t="s">
        <v>77</v>
      </c>
      <c r="H938" t="s">
        <v>508</v>
      </c>
      <c r="I938" t="s">
        <v>509</v>
      </c>
      <c r="J938" t="s">
        <v>442</v>
      </c>
      <c r="K938" t="s">
        <v>443</v>
      </c>
    </row>
    <row r="939" spans="1:11">
      <c r="A939" t="s">
        <v>497</v>
      </c>
      <c r="B939" s="614">
        <v>25193565.468699999</v>
      </c>
      <c r="C939" t="s">
        <v>452</v>
      </c>
      <c r="D939" t="s">
        <v>519</v>
      </c>
      <c r="E939" t="s">
        <v>506</v>
      </c>
      <c r="F939" t="s">
        <v>520</v>
      </c>
      <c r="G939" t="s">
        <v>77</v>
      </c>
      <c r="H939" t="s">
        <v>508</v>
      </c>
      <c r="I939" t="s">
        <v>509</v>
      </c>
      <c r="J939" t="s">
        <v>442</v>
      </c>
      <c r="K939" t="s">
        <v>443</v>
      </c>
    </row>
    <row r="940" spans="1:11">
      <c r="A940" t="s">
        <v>497</v>
      </c>
      <c r="B940" s="614">
        <v>35270991.656199999</v>
      </c>
      <c r="C940" t="s">
        <v>475</v>
      </c>
      <c r="D940" t="s">
        <v>519</v>
      </c>
      <c r="E940" t="s">
        <v>506</v>
      </c>
      <c r="F940" t="s">
        <v>520</v>
      </c>
      <c r="G940" t="s">
        <v>77</v>
      </c>
      <c r="H940" t="s">
        <v>508</v>
      </c>
      <c r="I940" t="s">
        <v>509</v>
      </c>
      <c r="J940" t="s">
        <v>442</v>
      </c>
      <c r="K940" t="s">
        <v>443</v>
      </c>
    </row>
    <row r="941" spans="1:11">
      <c r="A941" t="s">
        <v>497</v>
      </c>
      <c r="B941" s="614">
        <v>31491936</v>
      </c>
      <c r="C941" t="s">
        <v>480</v>
      </c>
      <c r="D941" t="s">
        <v>519</v>
      </c>
      <c r="E941" t="s">
        <v>506</v>
      </c>
      <c r="F941" t="s">
        <v>520</v>
      </c>
      <c r="G941" t="s">
        <v>77</v>
      </c>
      <c r="H941" t="s">
        <v>508</v>
      </c>
      <c r="I941" t="s">
        <v>509</v>
      </c>
      <c r="J941" t="s">
        <v>442</v>
      </c>
      <c r="K941" t="s">
        <v>443</v>
      </c>
    </row>
    <row r="942" spans="1:11">
      <c r="A942" t="s">
        <v>497</v>
      </c>
      <c r="B942" s="614">
        <v>42577154.8125</v>
      </c>
      <c r="C942" t="s">
        <v>518</v>
      </c>
      <c r="D942" t="s">
        <v>519</v>
      </c>
      <c r="E942" t="s">
        <v>506</v>
      </c>
      <c r="F942" t="s">
        <v>520</v>
      </c>
      <c r="G942" t="s">
        <v>77</v>
      </c>
      <c r="H942" t="s">
        <v>508</v>
      </c>
      <c r="I942" t="s">
        <v>509</v>
      </c>
      <c r="J942" t="s">
        <v>442</v>
      </c>
      <c r="K942" t="s">
        <v>443</v>
      </c>
    </row>
    <row r="943" spans="1:11">
      <c r="A943" t="s">
        <v>497</v>
      </c>
      <c r="B943" s="614">
        <v>25193565.468699999</v>
      </c>
      <c r="C943" t="s">
        <v>453</v>
      </c>
      <c r="D943" t="s">
        <v>519</v>
      </c>
      <c r="E943" t="s">
        <v>506</v>
      </c>
      <c r="F943" t="s">
        <v>520</v>
      </c>
      <c r="G943" t="s">
        <v>77</v>
      </c>
      <c r="H943" t="s">
        <v>508</v>
      </c>
      <c r="I943" t="s">
        <v>509</v>
      </c>
      <c r="J943" t="s">
        <v>442</v>
      </c>
      <c r="K943" t="s">
        <v>443</v>
      </c>
    </row>
    <row r="944" spans="1:11">
      <c r="A944" t="s">
        <v>497</v>
      </c>
      <c r="B944" s="614">
        <v>31491936</v>
      </c>
      <c r="C944" t="s">
        <v>512</v>
      </c>
      <c r="D944" t="s">
        <v>519</v>
      </c>
      <c r="E944" t="s">
        <v>506</v>
      </c>
      <c r="F944" t="s">
        <v>520</v>
      </c>
      <c r="G944" t="s">
        <v>77</v>
      </c>
      <c r="H944" t="s">
        <v>508</v>
      </c>
      <c r="I944" t="s">
        <v>509</v>
      </c>
      <c r="J944" t="s">
        <v>442</v>
      </c>
      <c r="K944" t="s">
        <v>443</v>
      </c>
    </row>
    <row r="945" spans="1:11">
      <c r="A945" t="s">
        <v>497</v>
      </c>
      <c r="B945" s="614">
        <v>25193565.468699999</v>
      </c>
      <c r="C945" t="s">
        <v>477</v>
      </c>
      <c r="D945" t="s">
        <v>519</v>
      </c>
      <c r="E945" t="s">
        <v>506</v>
      </c>
      <c r="F945" t="s">
        <v>520</v>
      </c>
      <c r="G945" t="s">
        <v>77</v>
      </c>
      <c r="H945" t="s">
        <v>508</v>
      </c>
      <c r="I945" t="s">
        <v>509</v>
      </c>
      <c r="J945" t="s">
        <v>442</v>
      </c>
      <c r="K945" t="s">
        <v>443</v>
      </c>
    </row>
    <row r="946" spans="1:11">
      <c r="A946" t="s">
        <v>497</v>
      </c>
      <c r="B946" s="614">
        <v>33003541.593699999</v>
      </c>
      <c r="C946" t="s">
        <v>461</v>
      </c>
      <c r="D946" t="s">
        <v>519</v>
      </c>
      <c r="E946" t="s">
        <v>506</v>
      </c>
      <c r="F946" t="s">
        <v>520</v>
      </c>
      <c r="G946" t="s">
        <v>77</v>
      </c>
      <c r="H946" t="s">
        <v>508</v>
      </c>
      <c r="I946" t="s">
        <v>509</v>
      </c>
      <c r="J946" t="s">
        <v>442</v>
      </c>
      <c r="K946" t="s">
        <v>443</v>
      </c>
    </row>
    <row r="947" spans="1:11">
      <c r="A947" t="s">
        <v>497</v>
      </c>
      <c r="B947" s="614">
        <v>36530649.093699999</v>
      </c>
      <c r="C947" t="s">
        <v>514</v>
      </c>
      <c r="D947" t="s">
        <v>519</v>
      </c>
      <c r="E947" t="s">
        <v>506</v>
      </c>
      <c r="F947" t="s">
        <v>520</v>
      </c>
      <c r="G947" t="s">
        <v>77</v>
      </c>
      <c r="H947" t="s">
        <v>508</v>
      </c>
      <c r="I947" t="s">
        <v>509</v>
      </c>
      <c r="J947" t="s">
        <v>442</v>
      </c>
      <c r="K947" t="s">
        <v>443</v>
      </c>
    </row>
    <row r="948" spans="1:11">
      <c r="A948" t="s">
        <v>497</v>
      </c>
      <c r="B948" s="614">
        <v>30232278.5625</v>
      </c>
      <c r="C948" t="s">
        <v>466</v>
      </c>
      <c r="D948" t="s">
        <v>519</v>
      </c>
      <c r="E948" t="s">
        <v>506</v>
      </c>
      <c r="F948" t="s">
        <v>520</v>
      </c>
      <c r="G948" t="s">
        <v>77</v>
      </c>
      <c r="H948" t="s">
        <v>508</v>
      </c>
      <c r="I948" t="s">
        <v>509</v>
      </c>
      <c r="J948" t="s">
        <v>442</v>
      </c>
      <c r="K948" t="s">
        <v>443</v>
      </c>
    </row>
    <row r="949" spans="1:11">
      <c r="A949" t="s">
        <v>497</v>
      </c>
      <c r="B949" s="614">
        <v>36026836.125</v>
      </c>
      <c r="C949" t="s">
        <v>511</v>
      </c>
      <c r="D949" t="s">
        <v>519</v>
      </c>
      <c r="E949" t="s">
        <v>506</v>
      </c>
      <c r="F949" t="s">
        <v>520</v>
      </c>
      <c r="G949" t="s">
        <v>77</v>
      </c>
      <c r="H949" t="s">
        <v>508</v>
      </c>
      <c r="I949" t="s">
        <v>509</v>
      </c>
      <c r="J949" t="s">
        <v>442</v>
      </c>
      <c r="K949" t="s">
        <v>443</v>
      </c>
    </row>
    <row r="950" spans="1:11">
      <c r="A950" t="s">
        <v>497</v>
      </c>
      <c r="B950" s="614">
        <v>30988123.031199999</v>
      </c>
      <c r="C950" t="s">
        <v>465</v>
      </c>
      <c r="D950" t="s">
        <v>519</v>
      </c>
      <c r="E950" t="s">
        <v>506</v>
      </c>
      <c r="F950" t="s">
        <v>520</v>
      </c>
      <c r="G950" t="s">
        <v>77</v>
      </c>
      <c r="H950" t="s">
        <v>508</v>
      </c>
      <c r="I950" t="s">
        <v>509</v>
      </c>
      <c r="J950" t="s">
        <v>442</v>
      </c>
      <c r="K950" t="s">
        <v>443</v>
      </c>
    </row>
    <row r="951" spans="1:11">
      <c r="A951" t="s">
        <v>497</v>
      </c>
      <c r="B951" s="614">
        <v>36530649.093699999</v>
      </c>
      <c r="C951" t="s">
        <v>462</v>
      </c>
      <c r="D951" t="s">
        <v>519</v>
      </c>
      <c r="E951" t="s">
        <v>506</v>
      </c>
      <c r="F951" t="s">
        <v>520</v>
      </c>
      <c r="G951" t="s">
        <v>77</v>
      </c>
      <c r="H951" t="s">
        <v>508</v>
      </c>
      <c r="I951" t="s">
        <v>509</v>
      </c>
      <c r="J951" t="s">
        <v>442</v>
      </c>
      <c r="K951" t="s">
        <v>443</v>
      </c>
    </row>
    <row r="952" spans="1:11">
      <c r="A952" t="s">
        <v>497</v>
      </c>
      <c r="B952" s="614">
        <v>32751676.781199999</v>
      </c>
      <c r="C952" t="s">
        <v>488</v>
      </c>
      <c r="D952" t="s">
        <v>519</v>
      </c>
      <c r="E952" t="s">
        <v>506</v>
      </c>
      <c r="F952" t="s">
        <v>520</v>
      </c>
      <c r="G952" t="s">
        <v>77</v>
      </c>
      <c r="H952" t="s">
        <v>508</v>
      </c>
      <c r="I952" t="s">
        <v>509</v>
      </c>
      <c r="J952" t="s">
        <v>442</v>
      </c>
      <c r="K952" t="s">
        <v>443</v>
      </c>
    </row>
    <row r="953" spans="1:11">
      <c r="A953" t="s">
        <v>497</v>
      </c>
      <c r="B953" s="614">
        <v>38042254.6875</v>
      </c>
      <c r="C953" t="s">
        <v>516</v>
      </c>
      <c r="D953" t="s">
        <v>519</v>
      </c>
      <c r="E953" t="s">
        <v>506</v>
      </c>
      <c r="F953" t="s">
        <v>520</v>
      </c>
      <c r="G953" t="s">
        <v>77</v>
      </c>
      <c r="H953" t="s">
        <v>508</v>
      </c>
      <c r="I953" t="s">
        <v>509</v>
      </c>
      <c r="J953" t="s">
        <v>442</v>
      </c>
      <c r="K953" t="s">
        <v>443</v>
      </c>
    </row>
    <row r="954" spans="1:11">
      <c r="A954" t="s">
        <v>497</v>
      </c>
      <c r="B954" s="614">
        <v>32751676.781199999</v>
      </c>
      <c r="C954" t="s">
        <v>479</v>
      </c>
      <c r="D954" t="s">
        <v>519</v>
      </c>
      <c r="E954" t="s">
        <v>506</v>
      </c>
      <c r="F954" t="s">
        <v>520</v>
      </c>
      <c r="G954" t="s">
        <v>77</v>
      </c>
      <c r="H954" t="s">
        <v>508</v>
      </c>
      <c r="I954" t="s">
        <v>509</v>
      </c>
      <c r="J954" t="s">
        <v>442</v>
      </c>
      <c r="K954" t="s">
        <v>443</v>
      </c>
    </row>
    <row r="955" spans="1:11">
      <c r="A955" t="s">
        <v>497</v>
      </c>
      <c r="B955" s="614">
        <v>36530649.093699999</v>
      </c>
      <c r="C955" t="s">
        <v>445</v>
      </c>
      <c r="D955" t="s">
        <v>519</v>
      </c>
      <c r="E955" t="s">
        <v>506</v>
      </c>
      <c r="F955" t="s">
        <v>520</v>
      </c>
      <c r="G955" t="s">
        <v>77</v>
      </c>
      <c r="H955" t="s">
        <v>508</v>
      </c>
      <c r="I955" t="s">
        <v>509</v>
      </c>
      <c r="J955" t="s">
        <v>442</v>
      </c>
      <c r="K955" t="s">
        <v>443</v>
      </c>
    </row>
    <row r="956" spans="1:11">
      <c r="A956" t="s">
        <v>497</v>
      </c>
      <c r="B956" s="614">
        <v>35270991.656199999</v>
      </c>
      <c r="C956" t="s">
        <v>513</v>
      </c>
      <c r="D956" t="s">
        <v>519</v>
      </c>
      <c r="E956" t="s">
        <v>506</v>
      </c>
      <c r="F956" t="s">
        <v>520</v>
      </c>
      <c r="G956" t="s">
        <v>77</v>
      </c>
      <c r="H956" t="s">
        <v>508</v>
      </c>
      <c r="I956" t="s">
        <v>509</v>
      </c>
      <c r="J956" t="s">
        <v>442</v>
      </c>
      <c r="K956" t="s">
        <v>443</v>
      </c>
    </row>
    <row r="957" spans="1:11">
      <c r="A957" t="s">
        <v>497</v>
      </c>
      <c r="B957" s="614">
        <v>36026836.125</v>
      </c>
      <c r="C957" t="s">
        <v>528</v>
      </c>
      <c r="D957" t="s">
        <v>519</v>
      </c>
      <c r="E957" t="s">
        <v>506</v>
      </c>
      <c r="F957" t="s">
        <v>520</v>
      </c>
      <c r="G957" t="s">
        <v>77</v>
      </c>
      <c r="H957" t="s">
        <v>508</v>
      </c>
      <c r="I957" t="s">
        <v>509</v>
      </c>
      <c r="J957" t="s">
        <v>442</v>
      </c>
      <c r="K957" t="s">
        <v>443</v>
      </c>
    </row>
    <row r="958" spans="1:11">
      <c r="A958" t="s">
        <v>497</v>
      </c>
      <c r="B958" s="614">
        <v>31491936</v>
      </c>
      <c r="C958" t="s">
        <v>481</v>
      </c>
      <c r="D958" t="s">
        <v>519</v>
      </c>
      <c r="E958" t="s">
        <v>506</v>
      </c>
      <c r="F958" t="s">
        <v>520</v>
      </c>
      <c r="G958" t="s">
        <v>77</v>
      </c>
      <c r="H958" t="s">
        <v>508</v>
      </c>
      <c r="I958" t="s">
        <v>509</v>
      </c>
      <c r="J958" t="s">
        <v>442</v>
      </c>
      <c r="K958" t="s">
        <v>443</v>
      </c>
    </row>
    <row r="959" spans="1:11">
      <c r="A959" t="s">
        <v>497</v>
      </c>
      <c r="B959" s="614">
        <v>25193565.468699999</v>
      </c>
      <c r="C959" t="s">
        <v>464</v>
      </c>
      <c r="D959" t="s">
        <v>519</v>
      </c>
      <c r="E959" t="s">
        <v>506</v>
      </c>
      <c r="F959" t="s">
        <v>520</v>
      </c>
      <c r="G959" t="s">
        <v>77</v>
      </c>
      <c r="H959" t="s">
        <v>508</v>
      </c>
      <c r="I959" t="s">
        <v>509</v>
      </c>
      <c r="J959" t="s">
        <v>442</v>
      </c>
      <c r="K959" t="s">
        <v>443</v>
      </c>
    </row>
    <row r="960" spans="1:11">
      <c r="A960" t="s">
        <v>497</v>
      </c>
      <c r="B960" s="614">
        <v>34011334.218699999</v>
      </c>
      <c r="C960" t="s">
        <v>515</v>
      </c>
      <c r="D960" t="s">
        <v>519</v>
      </c>
      <c r="E960" t="s">
        <v>506</v>
      </c>
      <c r="F960" t="s">
        <v>520</v>
      </c>
      <c r="G960" t="s">
        <v>77</v>
      </c>
      <c r="H960" t="s">
        <v>508</v>
      </c>
      <c r="I960" t="s">
        <v>509</v>
      </c>
      <c r="J960" t="s">
        <v>442</v>
      </c>
      <c r="K960" t="s">
        <v>443</v>
      </c>
    </row>
    <row r="961" spans="1:11">
      <c r="A961" t="s">
        <v>497</v>
      </c>
      <c r="B961" s="614">
        <v>30232278.5625</v>
      </c>
      <c r="C961" t="s">
        <v>429</v>
      </c>
      <c r="D961" t="s">
        <v>519</v>
      </c>
      <c r="E961" t="s">
        <v>506</v>
      </c>
      <c r="F961" t="s">
        <v>520</v>
      </c>
      <c r="G961" t="s">
        <v>77</v>
      </c>
      <c r="H961" t="s">
        <v>508</v>
      </c>
      <c r="I961" t="s">
        <v>509</v>
      </c>
      <c r="J961" t="s">
        <v>442</v>
      </c>
      <c r="K961" t="s">
        <v>443</v>
      </c>
    </row>
    <row r="962" spans="1:11">
      <c r="A962" t="s">
        <v>497</v>
      </c>
      <c r="B962" s="614">
        <v>36026836.125</v>
      </c>
      <c r="C962" t="s">
        <v>504</v>
      </c>
      <c r="D962" t="s">
        <v>519</v>
      </c>
      <c r="E962" t="s">
        <v>506</v>
      </c>
      <c r="F962" t="s">
        <v>520</v>
      </c>
      <c r="G962" t="s">
        <v>77</v>
      </c>
      <c r="H962" t="s">
        <v>508</v>
      </c>
      <c r="I962" t="s">
        <v>509</v>
      </c>
      <c r="J962" t="s">
        <v>442</v>
      </c>
      <c r="K962" t="s">
        <v>443</v>
      </c>
    </row>
    <row r="963" spans="1:11">
      <c r="A963" t="s">
        <v>497</v>
      </c>
      <c r="B963" s="614">
        <v>31491936</v>
      </c>
      <c r="C963" t="s">
        <v>485</v>
      </c>
      <c r="D963" t="s">
        <v>519</v>
      </c>
      <c r="E963" t="s">
        <v>506</v>
      </c>
      <c r="F963" t="s">
        <v>520</v>
      </c>
      <c r="G963" t="s">
        <v>77</v>
      </c>
      <c r="H963" t="s">
        <v>508</v>
      </c>
      <c r="I963" t="s">
        <v>509</v>
      </c>
      <c r="J963" t="s">
        <v>442</v>
      </c>
      <c r="K963" t="s">
        <v>443</v>
      </c>
    </row>
    <row r="964" spans="1:11">
      <c r="A964" t="s">
        <v>498</v>
      </c>
      <c r="B964" s="614">
        <v>83100870.239999995</v>
      </c>
      <c r="C964" t="s">
        <v>510</v>
      </c>
      <c r="D964" t="s">
        <v>519</v>
      </c>
      <c r="E964" t="s">
        <v>506</v>
      </c>
      <c r="F964" t="s">
        <v>520</v>
      </c>
      <c r="G964" t="s">
        <v>77</v>
      </c>
      <c r="H964" t="s">
        <v>508</v>
      </c>
      <c r="I964" t="s">
        <v>509</v>
      </c>
      <c r="J964" t="s">
        <v>442</v>
      </c>
      <c r="K964" t="s">
        <v>443</v>
      </c>
    </row>
    <row r="965" spans="1:11">
      <c r="A965" t="s">
        <v>498</v>
      </c>
      <c r="B965" s="614">
        <v>58112551.479999997</v>
      </c>
      <c r="C965" t="s">
        <v>50</v>
      </c>
      <c r="D965" t="s">
        <v>519</v>
      </c>
      <c r="E965" t="s">
        <v>506</v>
      </c>
      <c r="F965" t="s">
        <v>520</v>
      </c>
      <c r="G965" t="s">
        <v>77</v>
      </c>
      <c r="H965" t="s">
        <v>508</v>
      </c>
      <c r="I965" t="s">
        <v>509</v>
      </c>
      <c r="J965" t="s">
        <v>442</v>
      </c>
      <c r="K965" t="s">
        <v>443</v>
      </c>
    </row>
    <row r="966" spans="1:11">
      <c r="A966" t="s">
        <v>498</v>
      </c>
      <c r="B966" s="614">
        <v>69287990.959999993</v>
      </c>
      <c r="C966" t="s">
        <v>450</v>
      </c>
      <c r="D966" t="s">
        <v>519</v>
      </c>
      <c r="E966" t="s">
        <v>506</v>
      </c>
      <c r="F966" t="s">
        <v>520</v>
      </c>
      <c r="G966" t="s">
        <v>77</v>
      </c>
      <c r="H966" t="s">
        <v>508</v>
      </c>
      <c r="I966" t="s">
        <v>509</v>
      </c>
      <c r="J966" t="s">
        <v>442</v>
      </c>
      <c r="K966" t="s">
        <v>443</v>
      </c>
    </row>
    <row r="967" spans="1:11">
      <c r="A967" t="s">
        <v>498</v>
      </c>
      <c r="B967" s="614">
        <v>53642286.960000001</v>
      </c>
      <c r="C967" t="s">
        <v>449</v>
      </c>
      <c r="D967" t="s">
        <v>519</v>
      </c>
      <c r="E967" t="s">
        <v>506</v>
      </c>
      <c r="F967" t="s">
        <v>520</v>
      </c>
      <c r="G967" t="s">
        <v>77</v>
      </c>
      <c r="H967" t="s">
        <v>508</v>
      </c>
      <c r="I967" t="s">
        <v>509</v>
      </c>
      <c r="J967" t="s">
        <v>442</v>
      </c>
      <c r="K967" t="s">
        <v>443</v>
      </c>
    </row>
    <row r="968" spans="1:11">
      <c r="A968" t="s">
        <v>498</v>
      </c>
      <c r="B968" s="614">
        <v>69287990.959999993</v>
      </c>
      <c r="C968" t="s">
        <v>476</v>
      </c>
      <c r="D968" t="s">
        <v>519</v>
      </c>
      <c r="E968" t="s">
        <v>506</v>
      </c>
      <c r="F968" t="s">
        <v>520</v>
      </c>
      <c r="G968" t="s">
        <v>77</v>
      </c>
      <c r="H968" t="s">
        <v>508</v>
      </c>
      <c r="I968" t="s">
        <v>509</v>
      </c>
      <c r="J968" t="s">
        <v>442</v>
      </c>
      <c r="K968" t="s">
        <v>443</v>
      </c>
    </row>
    <row r="969" spans="1:11">
      <c r="A969" t="s">
        <v>498</v>
      </c>
      <c r="B969" s="614">
        <v>83100870.239999995</v>
      </c>
      <c r="C969" t="s">
        <v>517</v>
      </c>
      <c r="D969" t="s">
        <v>519</v>
      </c>
      <c r="E969" t="s">
        <v>506</v>
      </c>
      <c r="F969" t="s">
        <v>520</v>
      </c>
      <c r="G969" t="s">
        <v>77</v>
      </c>
      <c r="H969" t="s">
        <v>508</v>
      </c>
      <c r="I969" t="s">
        <v>509</v>
      </c>
      <c r="J969" t="s">
        <v>442</v>
      </c>
      <c r="K969" t="s">
        <v>443</v>
      </c>
    </row>
    <row r="970" spans="1:11">
      <c r="A970" t="s">
        <v>498</v>
      </c>
      <c r="B970" s="614">
        <v>55877345.280000001</v>
      </c>
      <c r="C970" t="s">
        <v>454</v>
      </c>
      <c r="D970" t="s">
        <v>519</v>
      </c>
      <c r="E970" t="s">
        <v>506</v>
      </c>
      <c r="F970" t="s">
        <v>520</v>
      </c>
      <c r="G970" t="s">
        <v>77</v>
      </c>
      <c r="H970" t="s">
        <v>508</v>
      </c>
      <c r="I970" t="s">
        <v>509</v>
      </c>
      <c r="J970" t="s">
        <v>442</v>
      </c>
      <c r="K970" t="s">
        <v>443</v>
      </c>
    </row>
    <row r="971" spans="1:11">
      <c r="A971" t="s">
        <v>498</v>
      </c>
      <c r="B971" s="614">
        <v>53642286.960000001</v>
      </c>
      <c r="C971" t="s">
        <v>472</v>
      </c>
      <c r="D971" t="s">
        <v>519</v>
      </c>
      <c r="E971" t="s">
        <v>506</v>
      </c>
      <c r="F971" t="s">
        <v>520</v>
      </c>
      <c r="G971" t="s">
        <v>77</v>
      </c>
      <c r="H971" t="s">
        <v>508</v>
      </c>
      <c r="I971" t="s">
        <v>509</v>
      </c>
      <c r="J971" t="s">
        <v>442</v>
      </c>
      <c r="K971" t="s">
        <v>443</v>
      </c>
    </row>
    <row r="972" spans="1:11">
      <c r="A972" t="s">
        <v>498</v>
      </c>
      <c r="B972" s="614">
        <v>83100870.239999995</v>
      </c>
      <c r="C972" t="s">
        <v>455</v>
      </c>
      <c r="D972" t="s">
        <v>519</v>
      </c>
      <c r="E972" t="s">
        <v>506</v>
      </c>
      <c r="F972" t="s">
        <v>520</v>
      </c>
      <c r="G972" t="s">
        <v>77</v>
      </c>
      <c r="H972" t="s">
        <v>508</v>
      </c>
      <c r="I972" t="s">
        <v>509</v>
      </c>
      <c r="J972" t="s">
        <v>442</v>
      </c>
      <c r="K972" t="s">
        <v>443</v>
      </c>
    </row>
    <row r="973" spans="1:11">
      <c r="A973" t="s">
        <v>498</v>
      </c>
      <c r="B973" s="614">
        <v>53642286.960000001</v>
      </c>
      <c r="C973" t="s">
        <v>484</v>
      </c>
      <c r="D973" t="s">
        <v>519</v>
      </c>
      <c r="E973" t="s">
        <v>506</v>
      </c>
      <c r="F973" t="s">
        <v>520</v>
      </c>
      <c r="G973" t="s">
        <v>77</v>
      </c>
      <c r="H973" t="s">
        <v>508</v>
      </c>
      <c r="I973" t="s">
        <v>509</v>
      </c>
      <c r="J973" t="s">
        <v>442</v>
      </c>
      <c r="K973" t="s">
        <v>443</v>
      </c>
    </row>
    <row r="974" spans="1:11">
      <c r="A974" t="s">
        <v>498</v>
      </c>
      <c r="B974" s="614">
        <v>58112551.479999997</v>
      </c>
      <c r="C974" t="s">
        <v>471</v>
      </c>
      <c r="D974" t="s">
        <v>519</v>
      </c>
      <c r="E974" t="s">
        <v>506</v>
      </c>
      <c r="F974" t="s">
        <v>520</v>
      </c>
      <c r="G974" t="s">
        <v>77</v>
      </c>
      <c r="H974" t="s">
        <v>508</v>
      </c>
      <c r="I974" t="s">
        <v>509</v>
      </c>
      <c r="J974" t="s">
        <v>442</v>
      </c>
      <c r="K974" t="s">
        <v>443</v>
      </c>
    </row>
    <row r="975" spans="1:11">
      <c r="A975" t="s">
        <v>498</v>
      </c>
      <c r="B975" s="614">
        <v>63923791.840000004</v>
      </c>
      <c r="C975" t="s">
        <v>448</v>
      </c>
      <c r="D975" t="s">
        <v>519</v>
      </c>
      <c r="E975" t="s">
        <v>506</v>
      </c>
      <c r="F975" t="s">
        <v>520</v>
      </c>
      <c r="G975" t="s">
        <v>77</v>
      </c>
      <c r="H975" t="s">
        <v>508</v>
      </c>
      <c r="I975" t="s">
        <v>509</v>
      </c>
      <c r="J975" t="s">
        <v>442</v>
      </c>
      <c r="K975" t="s">
        <v>443</v>
      </c>
    </row>
    <row r="976" spans="1:11">
      <c r="A976" t="s">
        <v>498</v>
      </c>
      <c r="B976" s="614">
        <v>44701905.799999997</v>
      </c>
      <c r="C976" t="s">
        <v>452</v>
      </c>
      <c r="D976" t="s">
        <v>519</v>
      </c>
      <c r="E976" t="s">
        <v>506</v>
      </c>
      <c r="F976" t="s">
        <v>520</v>
      </c>
      <c r="G976" t="s">
        <v>77</v>
      </c>
      <c r="H976" t="s">
        <v>508</v>
      </c>
      <c r="I976" t="s">
        <v>509</v>
      </c>
      <c r="J976" t="s">
        <v>442</v>
      </c>
      <c r="K976" t="s">
        <v>443</v>
      </c>
    </row>
    <row r="977" spans="1:11">
      <c r="A977" t="s">
        <v>498</v>
      </c>
      <c r="B977" s="614">
        <v>62582668.119999997</v>
      </c>
      <c r="C977" t="s">
        <v>475</v>
      </c>
      <c r="D977" t="s">
        <v>519</v>
      </c>
      <c r="E977" t="s">
        <v>506</v>
      </c>
      <c r="F977" t="s">
        <v>520</v>
      </c>
      <c r="G977" t="s">
        <v>77</v>
      </c>
      <c r="H977" t="s">
        <v>508</v>
      </c>
      <c r="I977" t="s">
        <v>509</v>
      </c>
      <c r="J977" t="s">
        <v>442</v>
      </c>
      <c r="K977" t="s">
        <v>443</v>
      </c>
    </row>
    <row r="978" spans="1:11">
      <c r="A978" t="s">
        <v>498</v>
      </c>
      <c r="B978" s="614">
        <v>55877345.280000001</v>
      </c>
      <c r="C978" t="s">
        <v>480</v>
      </c>
      <c r="D978" t="s">
        <v>519</v>
      </c>
      <c r="E978" t="s">
        <v>506</v>
      </c>
      <c r="F978" t="s">
        <v>520</v>
      </c>
      <c r="G978" t="s">
        <v>77</v>
      </c>
      <c r="H978" t="s">
        <v>508</v>
      </c>
      <c r="I978" t="s">
        <v>509</v>
      </c>
      <c r="J978" t="s">
        <v>442</v>
      </c>
      <c r="K978" t="s">
        <v>443</v>
      </c>
    </row>
    <row r="979" spans="1:11">
      <c r="A979" t="s">
        <v>498</v>
      </c>
      <c r="B979" s="614">
        <v>75546272.560000002</v>
      </c>
      <c r="C979" t="s">
        <v>518</v>
      </c>
      <c r="D979" t="s">
        <v>519</v>
      </c>
      <c r="E979" t="s">
        <v>506</v>
      </c>
      <c r="F979" t="s">
        <v>520</v>
      </c>
      <c r="G979" t="s">
        <v>77</v>
      </c>
      <c r="H979" t="s">
        <v>508</v>
      </c>
      <c r="I979" t="s">
        <v>509</v>
      </c>
      <c r="J979" t="s">
        <v>442</v>
      </c>
      <c r="K979" t="s">
        <v>443</v>
      </c>
    </row>
    <row r="980" spans="1:11">
      <c r="A980" t="s">
        <v>498</v>
      </c>
      <c r="B980" s="614">
        <v>44701905.799999997</v>
      </c>
      <c r="C980" t="s">
        <v>453</v>
      </c>
      <c r="D980" t="s">
        <v>519</v>
      </c>
      <c r="E980" t="s">
        <v>506</v>
      </c>
      <c r="F980" t="s">
        <v>520</v>
      </c>
      <c r="G980" t="s">
        <v>77</v>
      </c>
      <c r="H980" t="s">
        <v>508</v>
      </c>
      <c r="I980" t="s">
        <v>509</v>
      </c>
      <c r="J980" t="s">
        <v>442</v>
      </c>
      <c r="K980" t="s">
        <v>443</v>
      </c>
    </row>
    <row r="981" spans="1:11">
      <c r="A981" t="s">
        <v>498</v>
      </c>
      <c r="B981" s="614">
        <v>55877345.280000001</v>
      </c>
      <c r="C981" t="s">
        <v>512</v>
      </c>
      <c r="D981" t="s">
        <v>519</v>
      </c>
      <c r="E981" t="s">
        <v>506</v>
      </c>
      <c r="F981" t="s">
        <v>520</v>
      </c>
      <c r="G981" t="s">
        <v>77</v>
      </c>
      <c r="H981" t="s">
        <v>508</v>
      </c>
      <c r="I981" t="s">
        <v>509</v>
      </c>
      <c r="J981" t="s">
        <v>442</v>
      </c>
      <c r="K981" t="s">
        <v>443</v>
      </c>
    </row>
    <row r="982" spans="1:11">
      <c r="A982" t="s">
        <v>498</v>
      </c>
      <c r="B982" s="614">
        <v>44701905.799999997</v>
      </c>
      <c r="C982" t="s">
        <v>477</v>
      </c>
      <c r="D982" t="s">
        <v>519</v>
      </c>
      <c r="E982" t="s">
        <v>506</v>
      </c>
      <c r="F982" t="s">
        <v>520</v>
      </c>
      <c r="G982" t="s">
        <v>77</v>
      </c>
      <c r="H982" t="s">
        <v>508</v>
      </c>
      <c r="I982" t="s">
        <v>509</v>
      </c>
      <c r="J982" t="s">
        <v>442</v>
      </c>
      <c r="K982" t="s">
        <v>443</v>
      </c>
    </row>
    <row r="983" spans="1:11">
      <c r="A983" t="s">
        <v>498</v>
      </c>
      <c r="B983" s="614">
        <v>58559444.840000004</v>
      </c>
      <c r="C983" t="s">
        <v>461</v>
      </c>
      <c r="D983" t="s">
        <v>519</v>
      </c>
      <c r="E983" t="s">
        <v>506</v>
      </c>
      <c r="F983" t="s">
        <v>520</v>
      </c>
      <c r="G983" t="s">
        <v>77</v>
      </c>
      <c r="H983" t="s">
        <v>508</v>
      </c>
      <c r="I983" t="s">
        <v>509</v>
      </c>
      <c r="J983" t="s">
        <v>442</v>
      </c>
      <c r="K983" t="s">
        <v>443</v>
      </c>
    </row>
    <row r="984" spans="1:11">
      <c r="A984" t="s">
        <v>498</v>
      </c>
      <c r="B984" s="614">
        <v>64817726.439999998</v>
      </c>
      <c r="C984" t="s">
        <v>514</v>
      </c>
      <c r="D984" t="s">
        <v>519</v>
      </c>
      <c r="E984" t="s">
        <v>506</v>
      </c>
      <c r="F984" t="s">
        <v>520</v>
      </c>
      <c r="G984" t="s">
        <v>77</v>
      </c>
      <c r="H984" t="s">
        <v>508</v>
      </c>
      <c r="I984" t="s">
        <v>509</v>
      </c>
      <c r="J984" t="s">
        <v>442</v>
      </c>
      <c r="K984" t="s">
        <v>443</v>
      </c>
    </row>
    <row r="985" spans="1:11">
      <c r="A985" t="s">
        <v>498</v>
      </c>
      <c r="B985" s="614">
        <v>53642286.960000001</v>
      </c>
      <c r="C985" t="s">
        <v>466</v>
      </c>
      <c r="D985" t="s">
        <v>519</v>
      </c>
      <c r="E985" t="s">
        <v>506</v>
      </c>
      <c r="F985" t="s">
        <v>520</v>
      </c>
      <c r="G985" t="s">
        <v>77</v>
      </c>
      <c r="H985" t="s">
        <v>508</v>
      </c>
      <c r="I985" t="s">
        <v>509</v>
      </c>
      <c r="J985" t="s">
        <v>442</v>
      </c>
      <c r="K985" t="s">
        <v>443</v>
      </c>
    </row>
    <row r="986" spans="1:11">
      <c r="A986" t="s">
        <v>498</v>
      </c>
      <c r="B986" s="614">
        <v>63923791.840000004</v>
      </c>
      <c r="C986" t="s">
        <v>511</v>
      </c>
      <c r="D986" t="s">
        <v>519</v>
      </c>
      <c r="E986" t="s">
        <v>506</v>
      </c>
      <c r="F986" t="s">
        <v>520</v>
      </c>
      <c r="G986" t="s">
        <v>77</v>
      </c>
      <c r="H986" t="s">
        <v>508</v>
      </c>
      <c r="I986" t="s">
        <v>509</v>
      </c>
      <c r="J986" t="s">
        <v>442</v>
      </c>
      <c r="K986" t="s">
        <v>443</v>
      </c>
    </row>
    <row r="987" spans="1:11">
      <c r="A987" t="s">
        <v>498</v>
      </c>
      <c r="B987" s="614">
        <v>54983410.68</v>
      </c>
      <c r="C987" t="s">
        <v>465</v>
      </c>
      <c r="D987" t="s">
        <v>519</v>
      </c>
      <c r="E987" t="s">
        <v>506</v>
      </c>
      <c r="F987" t="s">
        <v>520</v>
      </c>
      <c r="G987" t="s">
        <v>77</v>
      </c>
      <c r="H987" t="s">
        <v>508</v>
      </c>
      <c r="I987" t="s">
        <v>509</v>
      </c>
      <c r="J987" t="s">
        <v>442</v>
      </c>
      <c r="K987" t="s">
        <v>443</v>
      </c>
    </row>
    <row r="988" spans="1:11">
      <c r="A988" t="s">
        <v>498</v>
      </c>
      <c r="B988" s="614">
        <v>64817726.439999998</v>
      </c>
      <c r="C988" t="s">
        <v>462</v>
      </c>
      <c r="D988" t="s">
        <v>519</v>
      </c>
      <c r="E988" t="s">
        <v>506</v>
      </c>
      <c r="F988" t="s">
        <v>520</v>
      </c>
      <c r="G988" t="s">
        <v>77</v>
      </c>
      <c r="H988" t="s">
        <v>508</v>
      </c>
      <c r="I988" t="s">
        <v>509</v>
      </c>
      <c r="J988" t="s">
        <v>442</v>
      </c>
      <c r="K988" t="s">
        <v>443</v>
      </c>
    </row>
    <row r="989" spans="1:11">
      <c r="A989" t="s">
        <v>498</v>
      </c>
      <c r="B989" s="614">
        <v>58112551.479999997</v>
      </c>
      <c r="C989" t="s">
        <v>488</v>
      </c>
      <c r="D989" t="s">
        <v>519</v>
      </c>
      <c r="E989" t="s">
        <v>506</v>
      </c>
      <c r="F989" t="s">
        <v>520</v>
      </c>
      <c r="G989" t="s">
        <v>77</v>
      </c>
      <c r="H989" t="s">
        <v>508</v>
      </c>
      <c r="I989" t="s">
        <v>509</v>
      </c>
      <c r="J989" t="s">
        <v>442</v>
      </c>
      <c r="K989" t="s">
        <v>443</v>
      </c>
    </row>
    <row r="990" spans="1:11">
      <c r="A990" t="s">
        <v>498</v>
      </c>
      <c r="B990" s="614">
        <v>67499826</v>
      </c>
      <c r="C990" t="s">
        <v>516</v>
      </c>
      <c r="D990" t="s">
        <v>519</v>
      </c>
      <c r="E990" t="s">
        <v>506</v>
      </c>
      <c r="F990" t="s">
        <v>520</v>
      </c>
      <c r="G990" t="s">
        <v>77</v>
      </c>
      <c r="H990" t="s">
        <v>508</v>
      </c>
      <c r="I990" t="s">
        <v>509</v>
      </c>
      <c r="J990" t="s">
        <v>442</v>
      </c>
      <c r="K990" t="s">
        <v>443</v>
      </c>
    </row>
    <row r="991" spans="1:11">
      <c r="A991" t="s">
        <v>498</v>
      </c>
      <c r="B991" s="614">
        <v>58112551.479999997</v>
      </c>
      <c r="C991" t="s">
        <v>479</v>
      </c>
      <c r="D991" t="s">
        <v>519</v>
      </c>
      <c r="E991" t="s">
        <v>506</v>
      </c>
      <c r="F991" t="s">
        <v>520</v>
      </c>
      <c r="G991" t="s">
        <v>77</v>
      </c>
      <c r="H991" t="s">
        <v>508</v>
      </c>
      <c r="I991" t="s">
        <v>509</v>
      </c>
      <c r="J991" t="s">
        <v>442</v>
      </c>
      <c r="K991" t="s">
        <v>443</v>
      </c>
    </row>
    <row r="992" spans="1:11">
      <c r="A992" t="s">
        <v>498</v>
      </c>
      <c r="B992" s="614">
        <v>64817726.439999998</v>
      </c>
      <c r="C992" t="s">
        <v>445</v>
      </c>
      <c r="D992" t="s">
        <v>519</v>
      </c>
      <c r="E992" t="s">
        <v>506</v>
      </c>
      <c r="F992" t="s">
        <v>520</v>
      </c>
      <c r="G992" t="s">
        <v>77</v>
      </c>
      <c r="H992" t="s">
        <v>508</v>
      </c>
      <c r="I992" t="s">
        <v>509</v>
      </c>
      <c r="J992" t="s">
        <v>442</v>
      </c>
      <c r="K992" t="s">
        <v>443</v>
      </c>
    </row>
    <row r="993" spans="1:11">
      <c r="A993" t="s">
        <v>498</v>
      </c>
      <c r="B993" s="614">
        <v>62582668.119999997</v>
      </c>
      <c r="C993" t="s">
        <v>513</v>
      </c>
      <c r="D993" t="s">
        <v>519</v>
      </c>
      <c r="E993" t="s">
        <v>506</v>
      </c>
      <c r="F993" t="s">
        <v>520</v>
      </c>
      <c r="G993" t="s">
        <v>77</v>
      </c>
      <c r="H993" t="s">
        <v>508</v>
      </c>
      <c r="I993" t="s">
        <v>509</v>
      </c>
      <c r="J993" t="s">
        <v>442</v>
      </c>
      <c r="K993" t="s">
        <v>443</v>
      </c>
    </row>
    <row r="994" spans="1:11">
      <c r="A994" t="s">
        <v>498</v>
      </c>
      <c r="B994" s="614">
        <v>63923791.840000004</v>
      </c>
      <c r="C994" t="s">
        <v>528</v>
      </c>
      <c r="D994" t="s">
        <v>519</v>
      </c>
      <c r="E994" t="s">
        <v>506</v>
      </c>
      <c r="F994" t="s">
        <v>520</v>
      </c>
      <c r="G994" t="s">
        <v>77</v>
      </c>
      <c r="H994" t="s">
        <v>508</v>
      </c>
      <c r="I994" t="s">
        <v>509</v>
      </c>
      <c r="J994" t="s">
        <v>442</v>
      </c>
      <c r="K994" t="s">
        <v>443</v>
      </c>
    </row>
    <row r="995" spans="1:11">
      <c r="A995" t="s">
        <v>498</v>
      </c>
      <c r="B995" s="614">
        <v>55877345.280000001</v>
      </c>
      <c r="C995" t="s">
        <v>481</v>
      </c>
      <c r="D995" t="s">
        <v>519</v>
      </c>
      <c r="E995" t="s">
        <v>506</v>
      </c>
      <c r="F995" t="s">
        <v>520</v>
      </c>
      <c r="G995" t="s">
        <v>77</v>
      </c>
      <c r="H995" t="s">
        <v>508</v>
      </c>
      <c r="I995" t="s">
        <v>509</v>
      </c>
      <c r="J995" t="s">
        <v>442</v>
      </c>
      <c r="K995" t="s">
        <v>443</v>
      </c>
    </row>
    <row r="996" spans="1:11">
      <c r="A996" t="s">
        <v>498</v>
      </c>
      <c r="B996" s="614">
        <v>44701905.799999997</v>
      </c>
      <c r="C996" t="s">
        <v>464</v>
      </c>
      <c r="D996" t="s">
        <v>519</v>
      </c>
      <c r="E996" t="s">
        <v>506</v>
      </c>
      <c r="F996" t="s">
        <v>520</v>
      </c>
      <c r="G996" t="s">
        <v>77</v>
      </c>
      <c r="H996" t="s">
        <v>508</v>
      </c>
      <c r="I996" t="s">
        <v>509</v>
      </c>
      <c r="J996" t="s">
        <v>442</v>
      </c>
      <c r="K996" t="s">
        <v>443</v>
      </c>
    </row>
    <row r="997" spans="1:11">
      <c r="A997" t="s">
        <v>498</v>
      </c>
      <c r="B997" s="614">
        <v>60347609.799999997</v>
      </c>
      <c r="C997" t="s">
        <v>515</v>
      </c>
      <c r="D997" t="s">
        <v>519</v>
      </c>
      <c r="E997" t="s">
        <v>506</v>
      </c>
      <c r="F997" t="s">
        <v>520</v>
      </c>
      <c r="G997" t="s">
        <v>77</v>
      </c>
      <c r="H997" t="s">
        <v>508</v>
      </c>
      <c r="I997" t="s">
        <v>509</v>
      </c>
      <c r="J997" t="s">
        <v>442</v>
      </c>
      <c r="K997" t="s">
        <v>443</v>
      </c>
    </row>
    <row r="998" spans="1:11">
      <c r="A998" t="s">
        <v>498</v>
      </c>
      <c r="B998" s="614">
        <v>53642286.960000001</v>
      </c>
      <c r="C998" t="s">
        <v>429</v>
      </c>
      <c r="D998" t="s">
        <v>519</v>
      </c>
      <c r="E998" t="s">
        <v>506</v>
      </c>
      <c r="F998" t="s">
        <v>520</v>
      </c>
      <c r="G998" t="s">
        <v>77</v>
      </c>
      <c r="H998" t="s">
        <v>508</v>
      </c>
      <c r="I998" t="s">
        <v>509</v>
      </c>
      <c r="J998" t="s">
        <v>442</v>
      </c>
      <c r="K998" t="s">
        <v>443</v>
      </c>
    </row>
    <row r="999" spans="1:11">
      <c r="A999" t="s">
        <v>498</v>
      </c>
      <c r="B999" s="614">
        <v>63923791.840000004</v>
      </c>
      <c r="C999" t="s">
        <v>504</v>
      </c>
      <c r="D999" t="s">
        <v>519</v>
      </c>
      <c r="E999" t="s">
        <v>506</v>
      </c>
      <c r="F999" t="s">
        <v>520</v>
      </c>
      <c r="G999" t="s">
        <v>77</v>
      </c>
      <c r="H999" t="s">
        <v>508</v>
      </c>
      <c r="I999" t="s">
        <v>509</v>
      </c>
      <c r="J999" t="s">
        <v>442</v>
      </c>
      <c r="K999" t="s">
        <v>443</v>
      </c>
    </row>
    <row r="1000" spans="1:11">
      <c r="A1000" t="s">
        <v>498</v>
      </c>
      <c r="B1000" s="614">
        <v>55877345.280000001</v>
      </c>
      <c r="C1000" t="s">
        <v>485</v>
      </c>
      <c r="D1000" t="s">
        <v>519</v>
      </c>
      <c r="E1000" t="s">
        <v>506</v>
      </c>
      <c r="F1000" t="s">
        <v>520</v>
      </c>
      <c r="G1000" t="s">
        <v>77</v>
      </c>
      <c r="H1000" t="s">
        <v>508</v>
      </c>
      <c r="I1000" t="s">
        <v>509</v>
      </c>
      <c r="J1000" t="s">
        <v>442</v>
      </c>
      <c r="K1000" t="s">
        <v>443</v>
      </c>
    </row>
    <row r="1001" spans="1:11">
      <c r="A1001" t="s">
        <v>499</v>
      </c>
      <c r="B1001" s="614">
        <v>726992127.60000002</v>
      </c>
      <c r="C1001" t="s">
        <v>510</v>
      </c>
      <c r="D1001" t="s">
        <v>519</v>
      </c>
      <c r="E1001" t="s">
        <v>506</v>
      </c>
      <c r="F1001" t="s">
        <v>520</v>
      </c>
      <c r="G1001" t="s">
        <v>77</v>
      </c>
      <c r="H1001" t="s">
        <v>508</v>
      </c>
      <c r="I1001" t="s">
        <v>509</v>
      </c>
      <c r="J1001" t="s">
        <v>442</v>
      </c>
      <c r="K1001" t="s">
        <v>443</v>
      </c>
    </row>
    <row r="1002" spans="1:11">
      <c r="A1002" t="s">
        <v>499</v>
      </c>
      <c r="B1002" s="614">
        <v>508386582.69999999</v>
      </c>
      <c r="C1002" t="s">
        <v>50</v>
      </c>
      <c r="D1002" t="s">
        <v>519</v>
      </c>
      <c r="E1002" t="s">
        <v>506</v>
      </c>
      <c r="F1002" t="s">
        <v>520</v>
      </c>
      <c r="G1002" t="s">
        <v>77</v>
      </c>
      <c r="H1002" t="s">
        <v>508</v>
      </c>
      <c r="I1002" t="s">
        <v>509</v>
      </c>
      <c r="J1002" t="s">
        <v>442</v>
      </c>
      <c r="K1002" t="s">
        <v>443</v>
      </c>
    </row>
    <row r="1003" spans="1:11">
      <c r="A1003" t="s">
        <v>499</v>
      </c>
      <c r="B1003" s="614">
        <v>606152785.39999998</v>
      </c>
      <c r="C1003" t="s">
        <v>450</v>
      </c>
      <c r="D1003" t="s">
        <v>519</v>
      </c>
      <c r="E1003" t="s">
        <v>506</v>
      </c>
      <c r="F1003" t="s">
        <v>520</v>
      </c>
      <c r="G1003" t="s">
        <v>77</v>
      </c>
      <c r="H1003" t="s">
        <v>508</v>
      </c>
      <c r="I1003" t="s">
        <v>509</v>
      </c>
      <c r="J1003" t="s">
        <v>442</v>
      </c>
      <c r="K1003" t="s">
        <v>443</v>
      </c>
    </row>
    <row r="1004" spans="1:11">
      <c r="A1004" t="s">
        <v>499</v>
      </c>
      <c r="B1004" s="614">
        <v>469279325.39999998</v>
      </c>
      <c r="C1004" t="s">
        <v>449</v>
      </c>
      <c r="D1004" t="s">
        <v>519</v>
      </c>
      <c r="E1004" t="s">
        <v>506</v>
      </c>
      <c r="F1004" t="s">
        <v>520</v>
      </c>
      <c r="G1004" t="s">
        <v>77</v>
      </c>
      <c r="H1004" t="s">
        <v>508</v>
      </c>
      <c r="I1004" t="s">
        <v>509</v>
      </c>
      <c r="J1004" t="s">
        <v>442</v>
      </c>
      <c r="K1004" t="s">
        <v>443</v>
      </c>
    </row>
    <row r="1005" spans="1:11">
      <c r="A1005" t="s">
        <v>499</v>
      </c>
      <c r="B1005" s="614">
        <v>606152785.39999998</v>
      </c>
      <c r="C1005" t="s">
        <v>476</v>
      </c>
      <c r="D1005" t="s">
        <v>519</v>
      </c>
      <c r="E1005" t="s">
        <v>506</v>
      </c>
      <c r="F1005" t="s">
        <v>520</v>
      </c>
      <c r="G1005" t="s">
        <v>77</v>
      </c>
      <c r="H1005" t="s">
        <v>508</v>
      </c>
      <c r="I1005" t="s">
        <v>509</v>
      </c>
      <c r="J1005" t="s">
        <v>442</v>
      </c>
      <c r="K1005" t="s">
        <v>443</v>
      </c>
    </row>
    <row r="1006" spans="1:11">
      <c r="A1006" t="s">
        <v>499</v>
      </c>
      <c r="B1006" s="614">
        <v>726992127.60000002</v>
      </c>
      <c r="C1006" t="s">
        <v>517</v>
      </c>
      <c r="D1006" t="s">
        <v>519</v>
      </c>
      <c r="E1006" t="s">
        <v>506</v>
      </c>
      <c r="F1006" t="s">
        <v>520</v>
      </c>
      <c r="G1006" t="s">
        <v>77</v>
      </c>
      <c r="H1006" t="s">
        <v>508</v>
      </c>
      <c r="I1006" t="s">
        <v>509</v>
      </c>
      <c r="J1006" t="s">
        <v>442</v>
      </c>
      <c r="K1006" t="s">
        <v>443</v>
      </c>
    </row>
    <row r="1007" spans="1:11">
      <c r="A1007" t="s">
        <v>499</v>
      </c>
      <c r="B1007" s="614">
        <v>488832307.19999999</v>
      </c>
      <c r="C1007" t="s">
        <v>454</v>
      </c>
      <c r="D1007" t="s">
        <v>519</v>
      </c>
      <c r="E1007" t="s">
        <v>506</v>
      </c>
      <c r="F1007" t="s">
        <v>520</v>
      </c>
      <c r="G1007" t="s">
        <v>77</v>
      </c>
      <c r="H1007" t="s">
        <v>508</v>
      </c>
      <c r="I1007" t="s">
        <v>509</v>
      </c>
      <c r="J1007" t="s">
        <v>442</v>
      </c>
      <c r="K1007" t="s">
        <v>443</v>
      </c>
    </row>
    <row r="1008" spans="1:11">
      <c r="A1008" t="s">
        <v>499</v>
      </c>
      <c r="B1008" s="614">
        <v>469279325.39999998</v>
      </c>
      <c r="C1008" t="s">
        <v>472</v>
      </c>
      <c r="D1008" t="s">
        <v>519</v>
      </c>
      <c r="E1008" t="s">
        <v>506</v>
      </c>
      <c r="F1008" t="s">
        <v>520</v>
      </c>
      <c r="G1008" t="s">
        <v>77</v>
      </c>
      <c r="H1008" t="s">
        <v>508</v>
      </c>
      <c r="I1008" t="s">
        <v>509</v>
      </c>
      <c r="J1008" t="s">
        <v>442</v>
      </c>
      <c r="K1008" t="s">
        <v>443</v>
      </c>
    </row>
    <row r="1009" spans="1:11">
      <c r="A1009" t="s">
        <v>499</v>
      </c>
      <c r="B1009" s="614">
        <v>726992127.60000002</v>
      </c>
      <c r="C1009" t="s">
        <v>455</v>
      </c>
      <c r="D1009" t="s">
        <v>519</v>
      </c>
      <c r="E1009" t="s">
        <v>506</v>
      </c>
      <c r="F1009" t="s">
        <v>520</v>
      </c>
      <c r="G1009" t="s">
        <v>77</v>
      </c>
      <c r="H1009" t="s">
        <v>508</v>
      </c>
      <c r="I1009" t="s">
        <v>509</v>
      </c>
      <c r="J1009" t="s">
        <v>442</v>
      </c>
      <c r="K1009" t="s">
        <v>443</v>
      </c>
    </row>
    <row r="1010" spans="1:11">
      <c r="A1010" t="s">
        <v>499</v>
      </c>
      <c r="B1010" s="614">
        <v>469279325.39999998</v>
      </c>
      <c r="C1010" t="s">
        <v>484</v>
      </c>
      <c r="D1010" t="s">
        <v>519</v>
      </c>
      <c r="E1010" t="s">
        <v>506</v>
      </c>
      <c r="F1010" t="s">
        <v>520</v>
      </c>
      <c r="G1010" t="s">
        <v>77</v>
      </c>
      <c r="H1010" t="s">
        <v>508</v>
      </c>
      <c r="I1010" t="s">
        <v>509</v>
      </c>
      <c r="J1010" t="s">
        <v>442</v>
      </c>
      <c r="K1010" t="s">
        <v>443</v>
      </c>
    </row>
    <row r="1011" spans="1:11">
      <c r="A1011" t="s">
        <v>499</v>
      </c>
      <c r="B1011" s="614">
        <v>508386582.69999999</v>
      </c>
      <c r="C1011" t="s">
        <v>471</v>
      </c>
      <c r="D1011" t="s">
        <v>519</v>
      </c>
      <c r="E1011" t="s">
        <v>506</v>
      </c>
      <c r="F1011" t="s">
        <v>520</v>
      </c>
      <c r="G1011" t="s">
        <v>77</v>
      </c>
      <c r="H1011" t="s">
        <v>508</v>
      </c>
      <c r="I1011" t="s">
        <v>509</v>
      </c>
      <c r="J1011" t="s">
        <v>442</v>
      </c>
      <c r="K1011" t="s">
        <v>443</v>
      </c>
    </row>
    <row r="1012" spans="1:11">
      <c r="A1012" t="s">
        <v>499</v>
      </c>
      <c r="B1012" s="614">
        <v>559225111.60000002</v>
      </c>
      <c r="C1012" t="s">
        <v>448</v>
      </c>
      <c r="D1012" t="s">
        <v>519</v>
      </c>
      <c r="E1012" t="s">
        <v>506</v>
      </c>
      <c r="F1012" t="s">
        <v>520</v>
      </c>
      <c r="G1012" t="s">
        <v>77</v>
      </c>
      <c r="H1012" t="s">
        <v>508</v>
      </c>
      <c r="I1012" t="s">
        <v>509</v>
      </c>
      <c r="J1012" t="s">
        <v>442</v>
      </c>
      <c r="K1012" t="s">
        <v>443</v>
      </c>
    </row>
    <row r="1013" spans="1:11">
      <c r="A1013" t="s">
        <v>499</v>
      </c>
      <c r="B1013" s="614">
        <v>391066104.5</v>
      </c>
      <c r="C1013" t="s">
        <v>452</v>
      </c>
      <c r="D1013" t="s">
        <v>519</v>
      </c>
      <c r="E1013" t="s">
        <v>506</v>
      </c>
      <c r="F1013" t="s">
        <v>520</v>
      </c>
      <c r="G1013" t="s">
        <v>77</v>
      </c>
      <c r="H1013" t="s">
        <v>508</v>
      </c>
      <c r="I1013" t="s">
        <v>509</v>
      </c>
      <c r="J1013" t="s">
        <v>442</v>
      </c>
      <c r="K1013" t="s">
        <v>443</v>
      </c>
    </row>
    <row r="1014" spans="1:11">
      <c r="A1014" t="s">
        <v>499</v>
      </c>
      <c r="B1014" s="614">
        <v>547492546.29999995</v>
      </c>
      <c r="C1014" t="s">
        <v>475</v>
      </c>
      <c r="D1014" t="s">
        <v>519</v>
      </c>
      <c r="E1014" t="s">
        <v>506</v>
      </c>
      <c r="F1014" t="s">
        <v>520</v>
      </c>
      <c r="G1014" t="s">
        <v>77</v>
      </c>
      <c r="H1014" t="s">
        <v>508</v>
      </c>
      <c r="I1014" t="s">
        <v>509</v>
      </c>
      <c r="J1014" t="s">
        <v>442</v>
      </c>
      <c r="K1014" t="s">
        <v>443</v>
      </c>
    </row>
    <row r="1015" spans="1:11">
      <c r="A1015" t="s">
        <v>499</v>
      </c>
      <c r="B1015" s="614">
        <v>488832307.19999999</v>
      </c>
      <c r="C1015" t="s">
        <v>480</v>
      </c>
      <c r="D1015" t="s">
        <v>519</v>
      </c>
      <c r="E1015" t="s">
        <v>506</v>
      </c>
      <c r="F1015" t="s">
        <v>520</v>
      </c>
      <c r="G1015" t="s">
        <v>77</v>
      </c>
      <c r="H1015" t="s">
        <v>508</v>
      </c>
      <c r="I1015" t="s">
        <v>509</v>
      </c>
      <c r="J1015" t="s">
        <v>442</v>
      </c>
      <c r="K1015" t="s">
        <v>443</v>
      </c>
    </row>
    <row r="1016" spans="1:11">
      <c r="A1016" t="s">
        <v>499</v>
      </c>
      <c r="B1016" s="614">
        <v>660902169.39999998</v>
      </c>
      <c r="C1016" t="s">
        <v>518</v>
      </c>
      <c r="D1016" t="s">
        <v>519</v>
      </c>
      <c r="E1016" t="s">
        <v>506</v>
      </c>
      <c r="F1016" t="s">
        <v>520</v>
      </c>
      <c r="G1016" t="s">
        <v>77</v>
      </c>
      <c r="H1016" t="s">
        <v>508</v>
      </c>
      <c r="I1016" t="s">
        <v>509</v>
      </c>
      <c r="J1016" t="s">
        <v>442</v>
      </c>
      <c r="K1016" t="s">
        <v>443</v>
      </c>
    </row>
    <row r="1017" spans="1:11">
      <c r="A1017" t="s">
        <v>499</v>
      </c>
      <c r="B1017" s="614">
        <v>391066104.5</v>
      </c>
      <c r="C1017" t="s">
        <v>453</v>
      </c>
      <c r="D1017" t="s">
        <v>519</v>
      </c>
      <c r="E1017" t="s">
        <v>506</v>
      </c>
      <c r="F1017" t="s">
        <v>520</v>
      </c>
      <c r="G1017" t="s">
        <v>77</v>
      </c>
      <c r="H1017" t="s">
        <v>508</v>
      </c>
      <c r="I1017" t="s">
        <v>509</v>
      </c>
      <c r="J1017" t="s">
        <v>442</v>
      </c>
      <c r="K1017" t="s">
        <v>443</v>
      </c>
    </row>
    <row r="1018" spans="1:11">
      <c r="A1018" t="s">
        <v>499</v>
      </c>
      <c r="B1018" s="614">
        <v>488832307.19999999</v>
      </c>
      <c r="C1018" t="s">
        <v>512</v>
      </c>
      <c r="D1018" t="s">
        <v>519</v>
      </c>
      <c r="E1018" t="s">
        <v>506</v>
      </c>
      <c r="F1018" t="s">
        <v>520</v>
      </c>
      <c r="G1018" t="s">
        <v>77</v>
      </c>
      <c r="H1018" t="s">
        <v>508</v>
      </c>
      <c r="I1018" t="s">
        <v>509</v>
      </c>
      <c r="J1018" t="s">
        <v>442</v>
      </c>
      <c r="K1018" t="s">
        <v>443</v>
      </c>
    </row>
    <row r="1019" spans="1:11">
      <c r="A1019" t="s">
        <v>499</v>
      </c>
      <c r="B1019" s="614">
        <v>391066104.5</v>
      </c>
      <c r="C1019" t="s">
        <v>477</v>
      </c>
      <c r="D1019" t="s">
        <v>519</v>
      </c>
      <c r="E1019" t="s">
        <v>506</v>
      </c>
      <c r="F1019" t="s">
        <v>520</v>
      </c>
      <c r="G1019" t="s">
        <v>77</v>
      </c>
      <c r="H1019" t="s">
        <v>508</v>
      </c>
      <c r="I1019" t="s">
        <v>509</v>
      </c>
      <c r="J1019" t="s">
        <v>442</v>
      </c>
      <c r="K1019" t="s">
        <v>443</v>
      </c>
    </row>
    <row r="1020" spans="1:11">
      <c r="A1020" t="s">
        <v>499</v>
      </c>
      <c r="B1020" s="614">
        <v>512296144.10000002</v>
      </c>
      <c r="C1020" t="s">
        <v>461</v>
      </c>
      <c r="D1020" t="s">
        <v>519</v>
      </c>
      <c r="E1020" t="s">
        <v>506</v>
      </c>
      <c r="F1020" t="s">
        <v>520</v>
      </c>
      <c r="G1020" t="s">
        <v>77</v>
      </c>
      <c r="H1020" t="s">
        <v>508</v>
      </c>
      <c r="I1020" t="s">
        <v>509</v>
      </c>
      <c r="J1020" t="s">
        <v>442</v>
      </c>
      <c r="K1020" t="s">
        <v>443</v>
      </c>
    </row>
    <row r="1021" spans="1:11">
      <c r="A1021" t="s">
        <v>499</v>
      </c>
      <c r="B1021" s="614">
        <v>567045528.10000002</v>
      </c>
      <c r="C1021" t="s">
        <v>514</v>
      </c>
      <c r="D1021" t="s">
        <v>519</v>
      </c>
      <c r="E1021" t="s">
        <v>506</v>
      </c>
      <c r="F1021" t="s">
        <v>520</v>
      </c>
      <c r="G1021" t="s">
        <v>77</v>
      </c>
      <c r="H1021" t="s">
        <v>508</v>
      </c>
      <c r="I1021" t="s">
        <v>509</v>
      </c>
      <c r="J1021" t="s">
        <v>442</v>
      </c>
      <c r="K1021" t="s">
        <v>443</v>
      </c>
    </row>
    <row r="1022" spans="1:11">
      <c r="A1022" t="s">
        <v>499</v>
      </c>
      <c r="B1022" s="614">
        <v>469279325.39999998</v>
      </c>
      <c r="C1022" t="s">
        <v>466</v>
      </c>
      <c r="D1022" t="s">
        <v>519</v>
      </c>
      <c r="E1022" t="s">
        <v>506</v>
      </c>
      <c r="F1022" t="s">
        <v>520</v>
      </c>
      <c r="G1022" t="s">
        <v>77</v>
      </c>
      <c r="H1022" t="s">
        <v>508</v>
      </c>
      <c r="I1022" t="s">
        <v>509</v>
      </c>
      <c r="J1022" t="s">
        <v>442</v>
      </c>
      <c r="K1022" t="s">
        <v>443</v>
      </c>
    </row>
    <row r="1023" spans="1:11">
      <c r="A1023" t="s">
        <v>499</v>
      </c>
      <c r="B1023" s="614">
        <v>559225111.60000002</v>
      </c>
      <c r="C1023" t="s">
        <v>511</v>
      </c>
      <c r="D1023" t="s">
        <v>519</v>
      </c>
      <c r="E1023" t="s">
        <v>506</v>
      </c>
      <c r="F1023" t="s">
        <v>520</v>
      </c>
      <c r="G1023" t="s">
        <v>77</v>
      </c>
      <c r="H1023" t="s">
        <v>508</v>
      </c>
      <c r="I1023" t="s">
        <v>509</v>
      </c>
      <c r="J1023" t="s">
        <v>442</v>
      </c>
      <c r="K1023" t="s">
        <v>443</v>
      </c>
    </row>
    <row r="1024" spans="1:11">
      <c r="A1024" t="s">
        <v>499</v>
      </c>
      <c r="B1024" s="614">
        <v>481011890.69999999</v>
      </c>
      <c r="C1024" t="s">
        <v>465</v>
      </c>
      <c r="D1024" t="s">
        <v>519</v>
      </c>
      <c r="E1024" t="s">
        <v>506</v>
      </c>
      <c r="F1024" t="s">
        <v>520</v>
      </c>
      <c r="G1024" t="s">
        <v>77</v>
      </c>
      <c r="H1024" t="s">
        <v>508</v>
      </c>
      <c r="I1024" t="s">
        <v>509</v>
      </c>
      <c r="J1024" t="s">
        <v>442</v>
      </c>
      <c r="K1024" t="s">
        <v>443</v>
      </c>
    </row>
    <row r="1025" spans="1:11">
      <c r="A1025" t="s">
        <v>499</v>
      </c>
      <c r="B1025" s="614">
        <v>567045528.10000002</v>
      </c>
      <c r="C1025" t="s">
        <v>462</v>
      </c>
      <c r="D1025" t="s">
        <v>519</v>
      </c>
      <c r="E1025" t="s">
        <v>506</v>
      </c>
      <c r="F1025" t="s">
        <v>520</v>
      </c>
      <c r="G1025" t="s">
        <v>77</v>
      </c>
      <c r="H1025" t="s">
        <v>508</v>
      </c>
      <c r="I1025" t="s">
        <v>509</v>
      </c>
      <c r="J1025" t="s">
        <v>442</v>
      </c>
      <c r="K1025" t="s">
        <v>443</v>
      </c>
    </row>
    <row r="1026" spans="1:11">
      <c r="A1026" t="s">
        <v>499</v>
      </c>
      <c r="B1026" s="614">
        <v>508386582.69999999</v>
      </c>
      <c r="C1026" t="s">
        <v>488</v>
      </c>
      <c r="D1026" t="s">
        <v>519</v>
      </c>
      <c r="E1026" t="s">
        <v>506</v>
      </c>
      <c r="F1026" t="s">
        <v>520</v>
      </c>
      <c r="G1026" t="s">
        <v>77</v>
      </c>
      <c r="H1026" t="s">
        <v>508</v>
      </c>
      <c r="I1026" t="s">
        <v>509</v>
      </c>
      <c r="J1026" t="s">
        <v>442</v>
      </c>
      <c r="K1026" t="s">
        <v>443</v>
      </c>
    </row>
    <row r="1027" spans="1:11">
      <c r="A1027" t="s">
        <v>499</v>
      </c>
      <c r="B1027" s="614">
        <v>590509365</v>
      </c>
      <c r="C1027" t="s">
        <v>516</v>
      </c>
      <c r="D1027" t="s">
        <v>519</v>
      </c>
      <c r="E1027" t="s">
        <v>506</v>
      </c>
      <c r="F1027" t="s">
        <v>520</v>
      </c>
      <c r="G1027" t="s">
        <v>77</v>
      </c>
      <c r="H1027" t="s">
        <v>508</v>
      </c>
      <c r="I1027" t="s">
        <v>509</v>
      </c>
      <c r="J1027" t="s">
        <v>442</v>
      </c>
      <c r="K1027" t="s">
        <v>443</v>
      </c>
    </row>
    <row r="1028" spans="1:11">
      <c r="A1028" t="s">
        <v>499</v>
      </c>
      <c r="B1028" s="614">
        <v>508386582.69999999</v>
      </c>
      <c r="C1028" t="s">
        <v>479</v>
      </c>
      <c r="D1028" t="s">
        <v>519</v>
      </c>
      <c r="E1028" t="s">
        <v>506</v>
      </c>
      <c r="F1028" t="s">
        <v>520</v>
      </c>
      <c r="G1028" t="s">
        <v>77</v>
      </c>
      <c r="H1028" t="s">
        <v>508</v>
      </c>
      <c r="I1028" t="s">
        <v>509</v>
      </c>
      <c r="J1028" t="s">
        <v>442</v>
      </c>
      <c r="K1028" t="s">
        <v>443</v>
      </c>
    </row>
    <row r="1029" spans="1:11">
      <c r="A1029" t="s">
        <v>499</v>
      </c>
      <c r="B1029" s="614">
        <v>567045528.10000002</v>
      </c>
      <c r="C1029" t="s">
        <v>445</v>
      </c>
      <c r="D1029" t="s">
        <v>519</v>
      </c>
      <c r="E1029" t="s">
        <v>506</v>
      </c>
      <c r="F1029" t="s">
        <v>520</v>
      </c>
      <c r="G1029" t="s">
        <v>77</v>
      </c>
      <c r="H1029" t="s">
        <v>508</v>
      </c>
      <c r="I1029" t="s">
        <v>509</v>
      </c>
      <c r="J1029" t="s">
        <v>442</v>
      </c>
      <c r="K1029" t="s">
        <v>443</v>
      </c>
    </row>
    <row r="1030" spans="1:11">
      <c r="A1030" t="s">
        <v>499</v>
      </c>
      <c r="B1030" s="614">
        <v>547492546.29999995</v>
      </c>
      <c r="C1030" t="s">
        <v>513</v>
      </c>
      <c r="D1030" t="s">
        <v>519</v>
      </c>
      <c r="E1030" t="s">
        <v>506</v>
      </c>
      <c r="F1030" t="s">
        <v>520</v>
      </c>
      <c r="G1030" t="s">
        <v>77</v>
      </c>
      <c r="H1030" t="s">
        <v>508</v>
      </c>
      <c r="I1030" t="s">
        <v>509</v>
      </c>
      <c r="J1030" t="s">
        <v>442</v>
      </c>
      <c r="K1030" t="s">
        <v>443</v>
      </c>
    </row>
    <row r="1031" spans="1:11">
      <c r="A1031" t="s">
        <v>499</v>
      </c>
      <c r="B1031" s="614">
        <v>559225111.60000002</v>
      </c>
      <c r="C1031" t="s">
        <v>528</v>
      </c>
      <c r="D1031" t="s">
        <v>519</v>
      </c>
      <c r="E1031" t="s">
        <v>506</v>
      </c>
      <c r="F1031" t="s">
        <v>520</v>
      </c>
      <c r="G1031" t="s">
        <v>77</v>
      </c>
      <c r="H1031" t="s">
        <v>508</v>
      </c>
      <c r="I1031" t="s">
        <v>509</v>
      </c>
      <c r="J1031" t="s">
        <v>442</v>
      </c>
      <c r="K1031" t="s">
        <v>443</v>
      </c>
    </row>
    <row r="1032" spans="1:11">
      <c r="A1032" t="s">
        <v>499</v>
      </c>
      <c r="B1032" s="614">
        <v>488832307.19999999</v>
      </c>
      <c r="C1032" t="s">
        <v>481</v>
      </c>
      <c r="D1032" t="s">
        <v>519</v>
      </c>
      <c r="E1032" t="s">
        <v>506</v>
      </c>
      <c r="F1032" t="s">
        <v>520</v>
      </c>
      <c r="G1032" t="s">
        <v>77</v>
      </c>
      <c r="H1032" t="s">
        <v>508</v>
      </c>
      <c r="I1032" t="s">
        <v>509</v>
      </c>
      <c r="J1032" t="s">
        <v>442</v>
      </c>
      <c r="K1032" t="s">
        <v>443</v>
      </c>
    </row>
    <row r="1033" spans="1:11">
      <c r="A1033" t="s">
        <v>499</v>
      </c>
      <c r="B1033" s="614">
        <v>391066104.5</v>
      </c>
      <c r="C1033" t="s">
        <v>464</v>
      </c>
      <c r="D1033" t="s">
        <v>519</v>
      </c>
      <c r="E1033" t="s">
        <v>506</v>
      </c>
      <c r="F1033" t="s">
        <v>520</v>
      </c>
      <c r="G1033" t="s">
        <v>77</v>
      </c>
      <c r="H1033" t="s">
        <v>508</v>
      </c>
      <c r="I1033" t="s">
        <v>509</v>
      </c>
      <c r="J1033" t="s">
        <v>442</v>
      </c>
      <c r="K1033" t="s">
        <v>443</v>
      </c>
    </row>
    <row r="1034" spans="1:11">
      <c r="A1034" t="s">
        <v>499</v>
      </c>
      <c r="B1034" s="614">
        <v>527939564.5</v>
      </c>
      <c r="C1034" t="s">
        <v>515</v>
      </c>
      <c r="D1034" t="s">
        <v>519</v>
      </c>
      <c r="E1034" t="s">
        <v>506</v>
      </c>
      <c r="F1034" t="s">
        <v>520</v>
      </c>
      <c r="G1034" t="s">
        <v>77</v>
      </c>
      <c r="H1034" t="s">
        <v>508</v>
      </c>
      <c r="I1034" t="s">
        <v>509</v>
      </c>
      <c r="J1034" t="s">
        <v>442</v>
      </c>
      <c r="K1034" t="s">
        <v>443</v>
      </c>
    </row>
    <row r="1035" spans="1:11">
      <c r="A1035" t="s">
        <v>499</v>
      </c>
      <c r="B1035" s="614">
        <v>469279325.39999998</v>
      </c>
      <c r="C1035" t="s">
        <v>429</v>
      </c>
      <c r="D1035" t="s">
        <v>519</v>
      </c>
      <c r="E1035" t="s">
        <v>506</v>
      </c>
      <c r="F1035" t="s">
        <v>520</v>
      </c>
      <c r="G1035" t="s">
        <v>77</v>
      </c>
      <c r="H1035" t="s">
        <v>508</v>
      </c>
      <c r="I1035" t="s">
        <v>509</v>
      </c>
      <c r="J1035" t="s">
        <v>442</v>
      </c>
      <c r="K1035" t="s">
        <v>443</v>
      </c>
    </row>
    <row r="1036" spans="1:11">
      <c r="A1036" t="s">
        <v>499</v>
      </c>
      <c r="B1036" s="614">
        <v>559225111.60000002</v>
      </c>
      <c r="C1036" t="s">
        <v>504</v>
      </c>
      <c r="D1036" t="s">
        <v>519</v>
      </c>
      <c r="E1036" t="s">
        <v>506</v>
      </c>
      <c r="F1036" t="s">
        <v>520</v>
      </c>
      <c r="G1036" t="s">
        <v>77</v>
      </c>
      <c r="H1036" t="s">
        <v>508</v>
      </c>
      <c r="I1036" t="s">
        <v>509</v>
      </c>
      <c r="J1036" t="s">
        <v>442</v>
      </c>
      <c r="K1036" t="s">
        <v>443</v>
      </c>
    </row>
    <row r="1037" spans="1:11">
      <c r="A1037" t="s">
        <v>499</v>
      </c>
      <c r="B1037" s="614">
        <v>488832307.19999999</v>
      </c>
      <c r="C1037" t="s">
        <v>485</v>
      </c>
      <c r="D1037" t="s">
        <v>519</v>
      </c>
      <c r="E1037" t="s">
        <v>506</v>
      </c>
      <c r="F1037" t="s">
        <v>520</v>
      </c>
      <c r="G1037" t="s">
        <v>77</v>
      </c>
      <c r="H1037" t="s">
        <v>508</v>
      </c>
      <c r="I1037" t="s">
        <v>509</v>
      </c>
      <c r="J1037" t="s">
        <v>442</v>
      </c>
      <c r="K1037" t="s">
        <v>443</v>
      </c>
    </row>
    <row r="1038" spans="1:11">
      <c r="A1038" t="s">
        <v>500</v>
      </c>
      <c r="B1038" s="614">
        <v>5984352.8364000004</v>
      </c>
      <c r="C1038" t="s">
        <v>510</v>
      </c>
      <c r="D1038" t="s">
        <v>519</v>
      </c>
      <c r="E1038" t="s">
        <v>506</v>
      </c>
      <c r="F1038" t="s">
        <v>520</v>
      </c>
      <c r="G1038" t="s">
        <v>77</v>
      </c>
      <c r="H1038" t="s">
        <v>508</v>
      </c>
      <c r="I1038" t="s">
        <v>509</v>
      </c>
      <c r="J1038" t="s">
        <v>442</v>
      </c>
      <c r="K1038" t="s">
        <v>443</v>
      </c>
    </row>
    <row r="1039" spans="1:11">
      <c r="A1039" t="s">
        <v>500</v>
      </c>
      <c r="B1039" s="614">
        <v>4184866.0702999998</v>
      </c>
      <c r="C1039" t="s">
        <v>50</v>
      </c>
      <c r="D1039" t="s">
        <v>519</v>
      </c>
      <c r="E1039" t="s">
        <v>506</v>
      </c>
      <c r="F1039" t="s">
        <v>520</v>
      </c>
      <c r="G1039" t="s">
        <v>77</v>
      </c>
      <c r="H1039" t="s">
        <v>508</v>
      </c>
      <c r="I1039" t="s">
        <v>509</v>
      </c>
      <c r="J1039" t="s">
        <v>442</v>
      </c>
      <c r="K1039" t="s">
        <v>443</v>
      </c>
    </row>
    <row r="1040" spans="1:11">
      <c r="A1040" t="s">
        <v>500</v>
      </c>
      <c r="B1040" s="614">
        <v>4989644.3206000002</v>
      </c>
      <c r="C1040" t="s">
        <v>450</v>
      </c>
      <c r="D1040" t="s">
        <v>519</v>
      </c>
      <c r="E1040" t="s">
        <v>506</v>
      </c>
      <c r="F1040" t="s">
        <v>520</v>
      </c>
      <c r="G1040" t="s">
        <v>77</v>
      </c>
      <c r="H1040" t="s">
        <v>508</v>
      </c>
      <c r="I1040" t="s">
        <v>509</v>
      </c>
      <c r="J1040" t="s">
        <v>442</v>
      </c>
      <c r="K1040" t="s">
        <v>443</v>
      </c>
    </row>
    <row r="1041" spans="1:11">
      <c r="A1041" t="s">
        <v>500</v>
      </c>
      <c r="B1041" s="614">
        <v>3862948.3805999998</v>
      </c>
      <c r="C1041" t="s">
        <v>449</v>
      </c>
      <c r="D1041" t="s">
        <v>519</v>
      </c>
      <c r="E1041" t="s">
        <v>506</v>
      </c>
      <c r="F1041" t="s">
        <v>520</v>
      </c>
      <c r="G1041" t="s">
        <v>77</v>
      </c>
      <c r="H1041" t="s">
        <v>508</v>
      </c>
      <c r="I1041" t="s">
        <v>509</v>
      </c>
      <c r="J1041" t="s">
        <v>442</v>
      </c>
      <c r="K1041" t="s">
        <v>443</v>
      </c>
    </row>
    <row r="1042" spans="1:11">
      <c r="A1042" t="s">
        <v>500</v>
      </c>
      <c r="B1042" s="614">
        <v>4989644.3206000002</v>
      </c>
      <c r="C1042" t="s">
        <v>476</v>
      </c>
      <c r="D1042" t="s">
        <v>519</v>
      </c>
      <c r="E1042" t="s">
        <v>506</v>
      </c>
      <c r="F1042" t="s">
        <v>520</v>
      </c>
      <c r="G1042" t="s">
        <v>77</v>
      </c>
      <c r="H1042" t="s">
        <v>508</v>
      </c>
      <c r="I1042" t="s">
        <v>509</v>
      </c>
      <c r="J1042" t="s">
        <v>442</v>
      </c>
      <c r="K1042" t="s">
        <v>443</v>
      </c>
    </row>
    <row r="1043" spans="1:11">
      <c r="A1043" t="s">
        <v>500</v>
      </c>
      <c r="B1043" s="614">
        <v>5984352.8364000004</v>
      </c>
      <c r="C1043" t="s">
        <v>517</v>
      </c>
      <c r="D1043" t="s">
        <v>519</v>
      </c>
      <c r="E1043" t="s">
        <v>506</v>
      </c>
      <c r="F1043" t="s">
        <v>520</v>
      </c>
      <c r="G1043" t="s">
        <v>77</v>
      </c>
      <c r="H1043" t="s">
        <v>508</v>
      </c>
      <c r="I1043" t="s">
        <v>509</v>
      </c>
      <c r="J1043" t="s">
        <v>442</v>
      </c>
      <c r="K1043" t="s">
        <v>443</v>
      </c>
    </row>
    <row r="1044" spans="1:11">
      <c r="A1044" t="s">
        <v>500</v>
      </c>
      <c r="B1044" s="614">
        <v>4023901.9007999999</v>
      </c>
      <c r="C1044" t="s">
        <v>454</v>
      </c>
      <c r="D1044" t="s">
        <v>519</v>
      </c>
      <c r="E1044" t="s">
        <v>506</v>
      </c>
      <c r="F1044" t="s">
        <v>520</v>
      </c>
      <c r="G1044" t="s">
        <v>77</v>
      </c>
      <c r="H1044" t="s">
        <v>508</v>
      </c>
      <c r="I1044" t="s">
        <v>509</v>
      </c>
      <c r="J1044" t="s">
        <v>442</v>
      </c>
      <c r="K1044" t="s">
        <v>443</v>
      </c>
    </row>
    <row r="1045" spans="1:11">
      <c r="A1045" t="s">
        <v>500</v>
      </c>
      <c r="B1045" s="614">
        <v>3862948.3805999998</v>
      </c>
      <c r="C1045" t="s">
        <v>472</v>
      </c>
      <c r="D1045" t="s">
        <v>519</v>
      </c>
      <c r="E1045" t="s">
        <v>506</v>
      </c>
      <c r="F1045" t="s">
        <v>520</v>
      </c>
      <c r="G1045" t="s">
        <v>77</v>
      </c>
      <c r="H1045" t="s">
        <v>508</v>
      </c>
      <c r="I1045" t="s">
        <v>509</v>
      </c>
      <c r="J1045" t="s">
        <v>442</v>
      </c>
      <c r="K1045" t="s">
        <v>443</v>
      </c>
    </row>
    <row r="1046" spans="1:11">
      <c r="A1046" t="s">
        <v>500</v>
      </c>
      <c r="B1046" s="614">
        <v>5984352.8364000004</v>
      </c>
      <c r="C1046" t="s">
        <v>455</v>
      </c>
      <c r="D1046" t="s">
        <v>519</v>
      </c>
      <c r="E1046" t="s">
        <v>506</v>
      </c>
      <c r="F1046" t="s">
        <v>520</v>
      </c>
      <c r="G1046" t="s">
        <v>77</v>
      </c>
      <c r="H1046" t="s">
        <v>508</v>
      </c>
      <c r="I1046" t="s">
        <v>509</v>
      </c>
      <c r="J1046" t="s">
        <v>442</v>
      </c>
      <c r="K1046" t="s">
        <v>443</v>
      </c>
    </row>
    <row r="1047" spans="1:11">
      <c r="A1047" t="s">
        <v>500</v>
      </c>
      <c r="B1047" s="614">
        <v>3862948.3805999998</v>
      </c>
      <c r="C1047" t="s">
        <v>484</v>
      </c>
      <c r="D1047" t="s">
        <v>519</v>
      </c>
      <c r="E1047" t="s">
        <v>506</v>
      </c>
      <c r="F1047" t="s">
        <v>520</v>
      </c>
      <c r="G1047" t="s">
        <v>77</v>
      </c>
      <c r="H1047" t="s">
        <v>508</v>
      </c>
      <c r="I1047" t="s">
        <v>509</v>
      </c>
      <c r="J1047" t="s">
        <v>442</v>
      </c>
      <c r="K1047" t="s">
        <v>443</v>
      </c>
    </row>
    <row r="1048" spans="1:11">
      <c r="A1048" t="s">
        <v>500</v>
      </c>
      <c r="B1048" s="614">
        <v>4184866.0702999998</v>
      </c>
      <c r="C1048" t="s">
        <v>471</v>
      </c>
      <c r="D1048" t="s">
        <v>519</v>
      </c>
      <c r="E1048" t="s">
        <v>506</v>
      </c>
      <c r="F1048" t="s">
        <v>520</v>
      </c>
      <c r="G1048" t="s">
        <v>77</v>
      </c>
      <c r="H1048" t="s">
        <v>508</v>
      </c>
      <c r="I1048" t="s">
        <v>509</v>
      </c>
      <c r="J1048" t="s">
        <v>442</v>
      </c>
      <c r="K1048" t="s">
        <v>443</v>
      </c>
    </row>
    <row r="1049" spans="1:11">
      <c r="A1049" t="s">
        <v>500</v>
      </c>
      <c r="B1049" s="614">
        <v>4603351.6124</v>
      </c>
      <c r="C1049" t="s">
        <v>448</v>
      </c>
      <c r="D1049" t="s">
        <v>519</v>
      </c>
      <c r="E1049" t="s">
        <v>506</v>
      </c>
      <c r="F1049" t="s">
        <v>520</v>
      </c>
      <c r="G1049" t="s">
        <v>77</v>
      </c>
      <c r="H1049" t="s">
        <v>508</v>
      </c>
      <c r="I1049" t="s">
        <v>509</v>
      </c>
      <c r="J1049" t="s">
        <v>442</v>
      </c>
      <c r="K1049" t="s">
        <v>443</v>
      </c>
    </row>
    <row r="1050" spans="1:11">
      <c r="A1050" t="s">
        <v>500</v>
      </c>
      <c r="B1050" s="614">
        <v>3219123.6505</v>
      </c>
      <c r="C1050" t="s">
        <v>452</v>
      </c>
      <c r="D1050" t="s">
        <v>519</v>
      </c>
      <c r="E1050" t="s">
        <v>506</v>
      </c>
      <c r="F1050" t="s">
        <v>520</v>
      </c>
      <c r="G1050" t="s">
        <v>77</v>
      </c>
      <c r="H1050" t="s">
        <v>508</v>
      </c>
      <c r="I1050" t="s">
        <v>509</v>
      </c>
      <c r="J1050" t="s">
        <v>442</v>
      </c>
      <c r="K1050" t="s">
        <v>443</v>
      </c>
    </row>
    <row r="1051" spans="1:11">
      <c r="A1051" t="s">
        <v>500</v>
      </c>
      <c r="B1051" s="614">
        <v>4506773.1107000001</v>
      </c>
      <c r="C1051" t="s">
        <v>475</v>
      </c>
      <c r="D1051" t="s">
        <v>519</v>
      </c>
      <c r="E1051" t="s">
        <v>506</v>
      </c>
      <c r="F1051" t="s">
        <v>520</v>
      </c>
      <c r="G1051" t="s">
        <v>77</v>
      </c>
      <c r="H1051" t="s">
        <v>508</v>
      </c>
      <c r="I1051" t="s">
        <v>509</v>
      </c>
      <c r="J1051" t="s">
        <v>442</v>
      </c>
      <c r="K1051" t="s">
        <v>443</v>
      </c>
    </row>
    <row r="1052" spans="1:11">
      <c r="A1052" t="s">
        <v>500</v>
      </c>
      <c r="B1052" s="614">
        <v>4023901.9007999999</v>
      </c>
      <c r="C1052" t="s">
        <v>480</v>
      </c>
      <c r="D1052" t="s">
        <v>519</v>
      </c>
      <c r="E1052" t="s">
        <v>506</v>
      </c>
      <c r="F1052" t="s">
        <v>520</v>
      </c>
      <c r="G1052" t="s">
        <v>77</v>
      </c>
      <c r="H1052" t="s">
        <v>508</v>
      </c>
      <c r="I1052" t="s">
        <v>509</v>
      </c>
      <c r="J1052" t="s">
        <v>442</v>
      </c>
      <c r="K1052" t="s">
        <v>443</v>
      </c>
    </row>
    <row r="1053" spans="1:11">
      <c r="A1053" t="s">
        <v>500</v>
      </c>
      <c r="B1053" s="614">
        <v>5440322.6966000004</v>
      </c>
      <c r="C1053" t="s">
        <v>518</v>
      </c>
      <c r="D1053" t="s">
        <v>519</v>
      </c>
      <c r="E1053" t="s">
        <v>506</v>
      </c>
      <c r="F1053" t="s">
        <v>520</v>
      </c>
      <c r="G1053" t="s">
        <v>77</v>
      </c>
      <c r="H1053" t="s">
        <v>508</v>
      </c>
      <c r="I1053" t="s">
        <v>509</v>
      </c>
      <c r="J1053" t="s">
        <v>442</v>
      </c>
      <c r="K1053" t="s">
        <v>443</v>
      </c>
    </row>
    <row r="1054" spans="1:11">
      <c r="A1054" t="s">
        <v>500</v>
      </c>
      <c r="B1054" s="614">
        <v>3219123.6505</v>
      </c>
      <c r="C1054" t="s">
        <v>453</v>
      </c>
      <c r="D1054" t="s">
        <v>519</v>
      </c>
      <c r="E1054" t="s">
        <v>506</v>
      </c>
      <c r="F1054" t="s">
        <v>520</v>
      </c>
      <c r="G1054" t="s">
        <v>77</v>
      </c>
      <c r="H1054" t="s">
        <v>508</v>
      </c>
      <c r="I1054" t="s">
        <v>509</v>
      </c>
      <c r="J1054" t="s">
        <v>442</v>
      </c>
      <c r="K1054" t="s">
        <v>443</v>
      </c>
    </row>
    <row r="1055" spans="1:11">
      <c r="A1055" t="s">
        <v>500</v>
      </c>
      <c r="B1055" s="614">
        <v>4023901.9007999999</v>
      </c>
      <c r="C1055" t="s">
        <v>512</v>
      </c>
      <c r="D1055" t="s">
        <v>519</v>
      </c>
      <c r="E1055" t="s">
        <v>506</v>
      </c>
      <c r="F1055" t="s">
        <v>520</v>
      </c>
      <c r="G1055" t="s">
        <v>77</v>
      </c>
      <c r="H1055" t="s">
        <v>508</v>
      </c>
      <c r="I1055" t="s">
        <v>509</v>
      </c>
      <c r="J1055" t="s">
        <v>442</v>
      </c>
      <c r="K1055" t="s">
        <v>443</v>
      </c>
    </row>
    <row r="1056" spans="1:11">
      <c r="A1056" t="s">
        <v>500</v>
      </c>
      <c r="B1056" s="614">
        <v>3219123.6505</v>
      </c>
      <c r="C1056" t="s">
        <v>477</v>
      </c>
      <c r="D1056" t="s">
        <v>519</v>
      </c>
      <c r="E1056" t="s">
        <v>506</v>
      </c>
      <c r="F1056" t="s">
        <v>520</v>
      </c>
      <c r="G1056" t="s">
        <v>77</v>
      </c>
      <c r="H1056" t="s">
        <v>508</v>
      </c>
      <c r="I1056" t="s">
        <v>509</v>
      </c>
      <c r="J1056" t="s">
        <v>442</v>
      </c>
      <c r="K1056" t="s">
        <v>443</v>
      </c>
    </row>
    <row r="1057" spans="1:11">
      <c r="A1057" t="s">
        <v>500</v>
      </c>
      <c r="B1057" s="614">
        <v>4217048.2549000001</v>
      </c>
      <c r="C1057" t="s">
        <v>461</v>
      </c>
      <c r="D1057" t="s">
        <v>519</v>
      </c>
      <c r="E1057" t="s">
        <v>506</v>
      </c>
      <c r="F1057" t="s">
        <v>520</v>
      </c>
      <c r="G1057" t="s">
        <v>77</v>
      </c>
      <c r="H1057" t="s">
        <v>508</v>
      </c>
      <c r="I1057" t="s">
        <v>509</v>
      </c>
      <c r="J1057" t="s">
        <v>442</v>
      </c>
      <c r="K1057" t="s">
        <v>443</v>
      </c>
    </row>
    <row r="1058" spans="1:11">
      <c r="A1058" t="s">
        <v>500</v>
      </c>
      <c r="B1058" s="614">
        <v>4667726.6309000002</v>
      </c>
      <c r="C1058" t="s">
        <v>514</v>
      </c>
      <c r="D1058" t="s">
        <v>519</v>
      </c>
      <c r="E1058" t="s">
        <v>506</v>
      </c>
      <c r="F1058" t="s">
        <v>520</v>
      </c>
      <c r="G1058" t="s">
        <v>77</v>
      </c>
      <c r="H1058" t="s">
        <v>508</v>
      </c>
      <c r="I1058" t="s">
        <v>509</v>
      </c>
      <c r="J1058" t="s">
        <v>442</v>
      </c>
      <c r="K1058" t="s">
        <v>443</v>
      </c>
    </row>
    <row r="1059" spans="1:11">
      <c r="A1059" t="s">
        <v>500</v>
      </c>
      <c r="B1059" s="614">
        <v>3862948.3805999998</v>
      </c>
      <c r="C1059" t="s">
        <v>466</v>
      </c>
      <c r="D1059" t="s">
        <v>519</v>
      </c>
      <c r="E1059" t="s">
        <v>506</v>
      </c>
      <c r="F1059" t="s">
        <v>520</v>
      </c>
      <c r="G1059" t="s">
        <v>77</v>
      </c>
      <c r="H1059" t="s">
        <v>508</v>
      </c>
      <c r="I1059" t="s">
        <v>509</v>
      </c>
      <c r="J1059" t="s">
        <v>442</v>
      </c>
      <c r="K1059" t="s">
        <v>443</v>
      </c>
    </row>
    <row r="1060" spans="1:11">
      <c r="A1060" t="s">
        <v>500</v>
      </c>
      <c r="B1060" s="614">
        <v>4603351.6124</v>
      </c>
      <c r="C1060" t="s">
        <v>511</v>
      </c>
      <c r="D1060" t="s">
        <v>519</v>
      </c>
      <c r="E1060" t="s">
        <v>506</v>
      </c>
      <c r="F1060" t="s">
        <v>520</v>
      </c>
      <c r="G1060" t="s">
        <v>77</v>
      </c>
      <c r="H1060" t="s">
        <v>508</v>
      </c>
      <c r="I1060" t="s">
        <v>509</v>
      </c>
      <c r="J1060" t="s">
        <v>442</v>
      </c>
      <c r="K1060" t="s">
        <v>443</v>
      </c>
    </row>
    <row r="1061" spans="1:11">
      <c r="A1061" t="s">
        <v>500</v>
      </c>
      <c r="B1061" s="614">
        <v>3959526.8823000002</v>
      </c>
      <c r="C1061" t="s">
        <v>465</v>
      </c>
      <c r="D1061" t="s">
        <v>519</v>
      </c>
      <c r="E1061" t="s">
        <v>506</v>
      </c>
      <c r="F1061" t="s">
        <v>520</v>
      </c>
      <c r="G1061" t="s">
        <v>77</v>
      </c>
      <c r="H1061" t="s">
        <v>508</v>
      </c>
      <c r="I1061" t="s">
        <v>509</v>
      </c>
      <c r="J1061" t="s">
        <v>442</v>
      </c>
      <c r="K1061" t="s">
        <v>443</v>
      </c>
    </row>
    <row r="1062" spans="1:11">
      <c r="A1062" t="s">
        <v>500</v>
      </c>
      <c r="B1062" s="614">
        <v>4667726.6309000002</v>
      </c>
      <c r="C1062" t="s">
        <v>462</v>
      </c>
      <c r="D1062" t="s">
        <v>519</v>
      </c>
      <c r="E1062" t="s">
        <v>506</v>
      </c>
      <c r="F1062" t="s">
        <v>520</v>
      </c>
      <c r="G1062" t="s">
        <v>77</v>
      </c>
      <c r="H1062" t="s">
        <v>508</v>
      </c>
      <c r="I1062" t="s">
        <v>509</v>
      </c>
      <c r="J1062" t="s">
        <v>442</v>
      </c>
      <c r="K1062" t="s">
        <v>443</v>
      </c>
    </row>
    <row r="1063" spans="1:11">
      <c r="A1063" t="s">
        <v>500</v>
      </c>
      <c r="B1063" s="614">
        <v>4184866.0702999998</v>
      </c>
      <c r="C1063" t="s">
        <v>488</v>
      </c>
      <c r="D1063" t="s">
        <v>519</v>
      </c>
      <c r="E1063" t="s">
        <v>506</v>
      </c>
      <c r="F1063" t="s">
        <v>520</v>
      </c>
      <c r="G1063" t="s">
        <v>77</v>
      </c>
      <c r="H1063" t="s">
        <v>508</v>
      </c>
      <c r="I1063" t="s">
        <v>509</v>
      </c>
      <c r="J1063" t="s">
        <v>442</v>
      </c>
      <c r="K1063" t="s">
        <v>443</v>
      </c>
    </row>
    <row r="1064" spans="1:11">
      <c r="A1064" t="s">
        <v>500</v>
      </c>
      <c r="B1064" s="614">
        <v>4860872.9850000003</v>
      </c>
      <c r="C1064" t="s">
        <v>516</v>
      </c>
      <c r="D1064" t="s">
        <v>519</v>
      </c>
      <c r="E1064" t="s">
        <v>506</v>
      </c>
      <c r="F1064" t="s">
        <v>520</v>
      </c>
      <c r="G1064" t="s">
        <v>77</v>
      </c>
      <c r="H1064" t="s">
        <v>508</v>
      </c>
      <c r="I1064" t="s">
        <v>509</v>
      </c>
      <c r="J1064" t="s">
        <v>442</v>
      </c>
      <c r="K1064" t="s">
        <v>443</v>
      </c>
    </row>
    <row r="1065" spans="1:11">
      <c r="A1065" t="s">
        <v>500</v>
      </c>
      <c r="B1065" s="614">
        <v>4184866.0702999998</v>
      </c>
      <c r="C1065" t="s">
        <v>479</v>
      </c>
      <c r="D1065" t="s">
        <v>519</v>
      </c>
      <c r="E1065" t="s">
        <v>506</v>
      </c>
      <c r="F1065" t="s">
        <v>520</v>
      </c>
      <c r="G1065" t="s">
        <v>77</v>
      </c>
      <c r="H1065" t="s">
        <v>508</v>
      </c>
      <c r="I1065" t="s">
        <v>509</v>
      </c>
      <c r="J1065" t="s">
        <v>442</v>
      </c>
      <c r="K1065" t="s">
        <v>443</v>
      </c>
    </row>
    <row r="1066" spans="1:11">
      <c r="A1066" t="s">
        <v>500</v>
      </c>
      <c r="B1066" s="614">
        <v>4667726.6309000002</v>
      </c>
      <c r="C1066" t="s">
        <v>445</v>
      </c>
      <c r="D1066" t="s">
        <v>519</v>
      </c>
      <c r="E1066" t="s">
        <v>506</v>
      </c>
      <c r="F1066" t="s">
        <v>520</v>
      </c>
      <c r="G1066" t="s">
        <v>77</v>
      </c>
      <c r="H1066" t="s">
        <v>508</v>
      </c>
      <c r="I1066" t="s">
        <v>509</v>
      </c>
      <c r="J1066" t="s">
        <v>442</v>
      </c>
      <c r="K1066" t="s">
        <v>443</v>
      </c>
    </row>
    <row r="1067" spans="1:11">
      <c r="A1067" t="s">
        <v>500</v>
      </c>
      <c r="B1067" s="614">
        <v>4506773.1107000001</v>
      </c>
      <c r="C1067" t="s">
        <v>513</v>
      </c>
      <c r="D1067" t="s">
        <v>519</v>
      </c>
      <c r="E1067" t="s">
        <v>506</v>
      </c>
      <c r="F1067" t="s">
        <v>520</v>
      </c>
      <c r="G1067" t="s">
        <v>77</v>
      </c>
      <c r="H1067" t="s">
        <v>508</v>
      </c>
      <c r="I1067" t="s">
        <v>509</v>
      </c>
      <c r="J1067" t="s">
        <v>442</v>
      </c>
      <c r="K1067" t="s">
        <v>443</v>
      </c>
    </row>
    <row r="1068" spans="1:11">
      <c r="A1068" t="s">
        <v>500</v>
      </c>
      <c r="B1068" s="614">
        <v>4603351.6124</v>
      </c>
      <c r="C1068" t="s">
        <v>528</v>
      </c>
      <c r="D1068" t="s">
        <v>519</v>
      </c>
      <c r="E1068" t="s">
        <v>506</v>
      </c>
      <c r="F1068" t="s">
        <v>520</v>
      </c>
      <c r="G1068" t="s">
        <v>77</v>
      </c>
      <c r="H1068" t="s">
        <v>508</v>
      </c>
      <c r="I1068" t="s">
        <v>509</v>
      </c>
      <c r="J1068" t="s">
        <v>442</v>
      </c>
      <c r="K1068" t="s">
        <v>443</v>
      </c>
    </row>
    <row r="1069" spans="1:11">
      <c r="A1069" t="s">
        <v>500</v>
      </c>
      <c r="B1069" s="614">
        <v>4023901.9007999999</v>
      </c>
      <c r="C1069" t="s">
        <v>481</v>
      </c>
      <c r="D1069" t="s">
        <v>519</v>
      </c>
      <c r="E1069" t="s">
        <v>506</v>
      </c>
      <c r="F1069" t="s">
        <v>520</v>
      </c>
      <c r="G1069" t="s">
        <v>77</v>
      </c>
      <c r="H1069" t="s">
        <v>508</v>
      </c>
      <c r="I1069" t="s">
        <v>509</v>
      </c>
      <c r="J1069" t="s">
        <v>442</v>
      </c>
      <c r="K1069" t="s">
        <v>443</v>
      </c>
    </row>
    <row r="1070" spans="1:11">
      <c r="A1070" t="s">
        <v>500</v>
      </c>
      <c r="B1070" s="614">
        <v>3219123.6505</v>
      </c>
      <c r="C1070" t="s">
        <v>464</v>
      </c>
      <c r="D1070" t="s">
        <v>519</v>
      </c>
      <c r="E1070" t="s">
        <v>506</v>
      </c>
      <c r="F1070" t="s">
        <v>520</v>
      </c>
      <c r="G1070" t="s">
        <v>77</v>
      </c>
      <c r="H1070" t="s">
        <v>508</v>
      </c>
      <c r="I1070" t="s">
        <v>509</v>
      </c>
      <c r="J1070" t="s">
        <v>442</v>
      </c>
      <c r="K1070" t="s">
        <v>443</v>
      </c>
    </row>
    <row r="1071" spans="1:11">
      <c r="A1071" t="s">
        <v>500</v>
      </c>
      <c r="B1071" s="614">
        <v>4345819.5904999999</v>
      </c>
      <c r="C1071" t="s">
        <v>515</v>
      </c>
      <c r="D1071" t="s">
        <v>519</v>
      </c>
      <c r="E1071" t="s">
        <v>506</v>
      </c>
      <c r="F1071" t="s">
        <v>520</v>
      </c>
      <c r="G1071" t="s">
        <v>77</v>
      </c>
      <c r="H1071" t="s">
        <v>508</v>
      </c>
      <c r="I1071" t="s">
        <v>509</v>
      </c>
      <c r="J1071" t="s">
        <v>442</v>
      </c>
      <c r="K1071" t="s">
        <v>443</v>
      </c>
    </row>
    <row r="1072" spans="1:11">
      <c r="A1072" t="s">
        <v>500</v>
      </c>
      <c r="B1072" s="614">
        <v>3862948.3805999998</v>
      </c>
      <c r="C1072" t="s">
        <v>429</v>
      </c>
      <c r="D1072" t="s">
        <v>519</v>
      </c>
      <c r="E1072" t="s">
        <v>506</v>
      </c>
      <c r="F1072" t="s">
        <v>520</v>
      </c>
      <c r="G1072" t="s">
        <v>77</v>
      </c>
      <c r="H1072" t="s">
        <v>508</v>
      </c>
      <c r="I1072" t="s">
        <v>509</v>
      </c>
      <c r="J1072" t="s">
        <v>442</v>
      </c>
      <c r="K1072" t="s">
        <v>443</v>
      </c>
    </row>
    <row r="1073" spans="1:11">
      <c r="A1073" t="s">
        <v>500</v>
      </c>
      <c r="B1073" s="614">
        <v>4603351.6124</v>
      </c>
      <c r="C1073" t="s">
        <v>504</v>
      </c>
      <c r="D1073" t="s">
        <v>519</v>
      </c>
      <c r="E1073" t="s">
        <v>506</v>
      </c>
      <c r="F1073" t="s">
        <v>520</v>
      </c>
      <c r="G1073" t="s">
        <v>77</v>
      </c>
      <c r="H1073" t="s">
        <v>508</v>
      </c>
      <c r="I1073" t="s">
        <v>509</v>
      </c>
      <c r="J1073" t="s">
        <v>442</v>
      </c>
      <c r="K1073" t="s">
        <v>443</v>
      </c>
    </row>
    <row r="1074" spans="1:11">
      <c r="A1074" t="s">
        <v>500</v>
      </c>
      <c r="B1074" s="614">
        <v>4023901.9007999999</v>
      </c>
      <c r="C1074" t="s">
        <v>485</v>
      </c>
      <c r="D1074" t="s">
        <v>519</v>
      </c>
      <c r="E1074" t="s">
        <v>506</v>
      </c>
      <c r="F1074" t="s">
        <v>520</v>
      </c>
      <c r="G1074" t="s">
        <v>77</v>
      </c>
      <c r="H1074" t="s">
        <v>508</v>
      </c>
      <c r="I1074" t="s">
        <v>509</v>
      </c>
      <c r="J1074" t="s">
        <v>442</v>
      </c>
      <c r="K1074" t="s">
        <v>443</v>
      </c>
    </row>
    <row r="1075" spans="1:11">
      <c r="A1075" t="s">
        <v>501</v>
      </c>
      <c r="B1075" s="614">
        <v>916194.66859999998</v>
      </c>
      <c r="C1075" t="s">
        <v>510</v>
      </c>
      <c r="D1075" t="s">
        <v>519</v>
      </c>
      <c r="E1075" t="s">
        <v>506</v>
      </c>
      <c r="F1075" t="s">
        <v>520</v>
      </c>
      <c r="G1075" t="s">
        <v>77</v>
      </c>
      <c r="H1075" t="s">
        <v>508</v>
      </c>
      <c r="I1075" t="s">
        <v>509</v>
      </c>
      <c r="J1075" t="s">
        <v>442</v>
      </c>
      <c r="K1075" t="s">
        <v>443</v>
      </c>
    </row>
    <row r="1076" spans="1:11">
      <c r="A1076" t="s">
        <v>501</v>
      </c>
      <c r="B1076" s="614">
        <v>640696.17669999995</v>
      </c>
      <c r="C1076" t="s">
        <v>50</v>
      </c>
      <c r="D1076" t="s">
        <v>519</v>
      </c>
      <c r="E1076" t="s">
        <v>506</v>
      </c>
      <c r="F1076" t="s">
        <v>520</v>
      </c>
      <c r="G1076" t="s">
        <v>77</v>
      </c>
      <c r="H1076" t="s">
        <v>508</v>
      </c>
      <c r="I1076" t="s">
        <v>509</v>
      </c>
      <c r="J1076" t="s">
        <v>442</v>
      </c>
      <c r="K1076" t="s">
        <v>443</v>
      </c>
    </row>
    <row r="1077" spans="1:11">
      <c r="A1077" t="s">
        <v>501</v>
      </c>
      <c r="B1077" s="614">
        <v>763906.41559999995</v>
      </c>
      <c r="C1077" t="s">
        <v>450</v>
      </c>
      <c r="D1077" t="s">
        <v>519</v>
      </c>
      <c r="E1077" t="s">
        <v>506</v>
      </c>
      <c r="F1077" t="s">
        <v>520</v>
      </c>
      <c r="G1077" t="s">
        <v>77</v>
      </c>
      <c r="H1077" t="s">
        <v>508</v>
      </c>
      <c r="I1077" t="s">
        <v>509</v>
      </c>
      <c r="J1077" t="s">
        <v>442</v>
      </c>
      <c r="K1077" t="s">
        <v>443</v>
      </c>
    </row>
    <row r="1078" spans="1:11">
      <c r="A1078" t="s">
        <v>501</v>
      </c>
      <c r="B1078" s="614">
        <v>591411.103</v>
      </c>
      <c r="C1078" t="s">
        <v>449</v>
      </c>
      <c r="D1078" t="s">
        <v>519</v>
      </c>
      <c r="E1078" t="s">
        <v>506</v>
      </c>
      <c r="F1078" t="s">
        <v>520</v>
      </c>
      <c r="G1078" t="s">
        <v>77</v>
      </c>
      <c r="H1078" t="s">
        <v>508</v>
      </c>
      <c r="I1078" t="s">
        <v>509</v>
      </c>
      <c r="J1078" t="s">
        <v>442</v>
      </c>
      <c r="K1078" t="s">
        <v>443</v>
      </c>
    </row>
    <row r="1079" spans="1:11">
      <c r="A1079" t="s">
        <v>501</v>
      </c>
      <c r="B1079" s="614">
        <v>763906.41559999995</v>
      </c>
      <c r="C1079" t="s">
        <v>476</v>
      </c>
      <c r="D1079" t="s">
        <v>519</v>
      </c>
      <c r="E1079" t="s">
        <v>506</v>
      </c>
      <c r="F1079" t="s">
        <v>520</v>
      </c>
      <c r="G1079" t="s">
        <v>77</v>
      </c>
      <c r="H1079" t="s">
        <v>508</v>
      </c>
      <c r="I1079" t="s">
        <v>509</v>
      </c>
      <c r="J1079" t="s">
        <v>442</v>
      </c>
      <c r="K1079" t="s">
        <v>443</v>
      </c>
    </row>
    <row r="1080" spans="1:11">
      <c r="A1080" t="s">
        <v>501</v>
      </c>
      <c r="B1080" s="614">
        <v>916194.66859999998</v>
      </c>
      <c r="C1080" t="s">
        <v>517</v>
      </c>
      <c r="D1080" t="s">
        <v>519</v>
      </c>
      <c r="E1080" t="s">
        <v>506</v>
      </c>
      <c r="F1080" t="s">
        <v>520</v>
      </c>
      <c r="G1080" t="s">
        <v>77</v>
      </c>
      <c r="H1080" t="s">
        <v>508</v>
      </c>
      <c r="I1080" t="s">
        <v>509</v>
      </c>
      <c r="J1080" t="s">
        <v>442</v>
      </c>
      <c r="K1080" t="s">
        <v>443</v>
      </c>
    </row>
    <row r="1081" spans="1:11">
      <c r="A1081" t="s">
        <v>501</v>
      </c>
      <c r="B1081" s="614">
        <v>616052.8247</v>
      </c>
      <c r="C1081" t="s">
        <v>454</v>
      </c>
      <c r="D1081" t="s">
        <v>519</v>
      </c>
      <c r="E1081" t="s">
        <v>506</v>
      </c>
      <c r="F1081" t="s">
        <v>520</v>
      </c>
      <c r="G1081" t="s">
        <v>77</v>
      </c>
      <c r="H1081" t="s">
        <v>508</v>
      </c>
      <c r="I1081" t="s">
        <v>509</v>
      </c>
      <c r="J1081" t="s">
        <v>442</v>
      </c>
      <c r="K1081" t="s">
        <v>443</v>
      </c>
    </row>
    <row r="1082" spans="1:11">
      <c r="A1082" t="s">
        <v>501</v>
      </c>
      <c r="B1082" s="614">
        <v>591411.103</v>
      </c>
      <c r="C1082" t="s">
        <v>472</v>
      </c>
      <c r="D1082" t="s">
        <v>519</v>
      </c>
      <c r="E1082" t="s">
        <v>506</v>
      </c>
      <c r="F1082" t="s">
        <v>520</v>
      </c>
      <c r="G1082" t="s">
        <v>77</v>
      </c>
      <c r="H1082" t="s">
        <v>508</v>
      </c>
      <c r="I1082" t="s">
        <v>509</v>
      </c>
      <c r="J1082" t="s">
        <v>442</v>
      </c>
      <c r="K1082" t="s">
        <v>443</v>
      </c>
    </row>
    <row r="1083" spans="1:11">
      <c r="A1083" t="s">
        <v>501</v>
      </c>
      <c r="B1083" s="614">
        <v>916194.66859999998</v>
      </c>
      <c r="C1083" t="s">
        <v>455</v>
      </c>
      <c r="D1083" t="s">
        <v>519</v>
      </c>
      <c r="E1083" t="s">
        <v>506</v>
      </c>
      <c r="F1083" t="s">
        <v>520</v>
      </c>
      <c r="G1083" t="s">
        <v>77</v>
      </c>
      <c r="H1083" t="s">
        <v>508</v>
      </c>
      <c r="I1083" t="s">
        <v>509</v>
      </c>
      <c r="J1083" t="s">
        <v>442</v>
      </c>
      <c r="K1083" t="s">
        <v>443</v>
      </c>
    </row>
    <row r="1084" spans="1:11">
      <c r="A1084" t="s">
        <v>501</v>
      </c>
      <c r="B1084" s="614">
        <v>591411.103</v>
      </c>
      <c r="C1084" t="s">
        <v>484</v>
      </c>
      <c r="D1084" t="s">
        <v>519</v>
      </c>
      <c r="E1084" t="s">
        <v>506</v>
      </c>
      <c r="F1084" t="s">
        <v>520</v>
      </c>
      <c r="G1084" t="s">
        <v>77</v>
      </c>
      <c r="H1084" t="s">
        <v>508</v>
      </c>
      <c r="I1084" t="s">
        <v>509</v>
      </c>
      <c r="J1084" t="s">
        <v>442</v>
      </c>
      <c r="K1084" t="s">
        <v>443</v>
      </c>
    </row>
    <row r="1085" spans="1:11">
      <c r="A1085" t="s">
        <v>501</v>
      </c>
      <c r="B1085" s="614">
        <v>640696.17669999995</v>
      </c>
      <c r="C1085" t="s">
        <v>471</v>
      </c>
      <c r="D1085" t="s">
        <v>519</v>
      </c>
      <c r="E1085" t="s">
        <v>506</v>
      </c>
      <c r="F1085" t="s">
        <v>520</v>
      </c>
      <c r="G1085" t="s">
        <v>77</v>
      </c>
      <c r="H1085" t="s">
        <v>508</v>
      </c>
      <c r="I1085" t="s">
        <v>509</v>
      </c>
      <c r="J1085" t="s">
        <v>442</v>
      </c>
      <c r="K1085" t="s">
        <v>443</v>
      </c>
    </row>
    <row r="1086" spans="1:11">
      <c r="A1086" t="s">
        <v>501</v>
      </c>
      <c r="B1086" s="614">
        <v>704765.63139999995</v>
      </c>
      <c r="C1086" t="s">
        <v>448</v>
      </c>
      <c r="D1086" t="s">
        <v>519</v>
      </c>
      <c r="E1086" t="s">
        <v>506</v>
      </c>
      <c r="F1086" t="s">
        <v>520</v>
      </c>
      <c r="G1086" t="s">
        <v>77</v>
      </c>
      <c r="H1086" t="s">
        <v>508</v>
      </c>
      <c r="I1086" t="s">
        <v>509</v>
      </c>
      <c r="J1086" t="s">
        <v>442</v>
      </c>
      <c r="K1086" t="s">
        <v>443</v>
      </c>
    </row>
    <row r="1087" spans="1:11">
      <c r="A1087" t="s">
        <v>501</v>
      </c>
      <c r="B1087" s="614">
        <v>492842.5858</v>
      </c>
      <c r="C1087" t="s">
        <v>452</v>
      </c>
      <c r="D1087" t="s">
        <v>519</v>
      </c>
      <c r="E1087" t="s">
        <v>506</v>
      </c>
      <c r="F1087" t="s">
        <v>520</v>
      </c>
      <c r="G1087" t="s">
        <v>77</v>
      </c>
      <c r="H1087" t="s">
        <v>508</v>
      </c>
      <c r="I1087" t="s">
        <v>509</v>
      </c>
      <c r="J1087" t="s">
        <v>442</v>
      </c>
      <c r="K1087" t="s">
        <v>443</v>
      </c>
    </row>
    <row r="1088" spans="1:11">
      <c r="A1088" t="s">
        <v>501</v>
      </c>
      <c r="B1088" s="614">
        <v>689979.62009999994</v>
      </c>
      <c r="C1088" t="s">
        <v>475</v>
      </c>
      <c r="D1088" t="s">
        <v>519</v>
      </c>
      <c r="E1088" t="s">
        <v>506</v>
      </c>
      <c r="F1088" t="s">
        <v>520</v>
      </c>
      <c r="G1088" t="s">
        <v>77</v>
      </c>
      <c r="H1088" t="s">
        <v>508</v>
      </c>
      <c r="I1088" t="s">
        <v>509</v>
      </c>
      <c r="J1088" t="s">
        <v>442</v>
      </c>
      <c r="K1088" t="s">
        <v>443</v>
      </c>
    </row>
    <row r="1089" spans="1:11">
      <c r="A1089" t="s">
        <v>501</v>
      </c>
      <c r="B1089" s="614">
        <v>616052.8247</v>
      </c>
      <c r="C1089" t="s">
        <v>480</v>
      </c>
      <c r="D1089" t="s">
        <v>519</v>
      </c>
      <c r="E1089" t="s">
        <v>506</v>
      </c>
      <c r="F1089" t="s">
        <v>520</v>
      </c>
      <c r="G1089" t="s">
        <v>77</v>
      </c>
      <c r="H1089" t="s">
        <v>508</v>
      </c>
      <c r="I1089" t="s">
        <v>509</v>
      </c>
      <c r="J1089" t="s">
        <v>442</v>
      </c>
      <c r="K1089" t="s">
        <v>443</v>
      </c>
    </row>
    <row r="1090" spans="1:11">
      <c r="A1090" t="s">
        <v>501</v>
      </c>
      <c r="B1090" s="614">
        <v>832904.54059999995</v>
      </c>
      <c r="C1090" t="s">
        <v>518</v>
      </c>
      <c r="D1090" t="s">
        <v>519</v>
      </c>
      <c r="E1090" t="s">
        <v>506</v>
      </c>
      <c r="F1090" t="s">
        <v>520</v>
      </c>
      <c r="G1090" t="s">
        <v>77</v>
      </c>
      <c r="H1090" t="s">
        <v>508</v>
      </c>
      <c r="I1090" t="s">
        <v>509</v>
      </c>
      <c r="J1090" t="s">
        <v>442</v>
      </c>
      <c r="K1090" t="s">
        <v>443</v>
      </c>
    </row>
    <row r="1091" spans="1:11">
      <c r="A1091" t="s">
        <v>501</v>
      </c>
      <c r="B1091" s="614">
        <v>492842.5858</v>
      </c>
      <c r="C1091" t="s">
        <v>453</v>
      </c>
      <c r="D1091" t="s">
        <v>519</v>
      </c>
      <c r="E1091" t="s">
        <v>506</v>
      </c>
      <c r="F1091" t="s">
        <v>520</v>
      </c>
      <c r="G1091" t="s">
        <v>77</v>
      </c>
      <c r="H1091" t="s">
        <v>508</v>
      </c>
      <c r="I1091" t="s">
        <v>509</v>
      </c>
      <c r="J1091" t="s">
        <v>442</v>
      </c>
      <c r="K1091" t="s">
        <v>443</v>
      </c>
    </row>
    <row r="1092" spans="1:11">
      <c r="A1092" t="s">
        <v>501</v>
      </c>
      <c r="B1092" s="614">
        <v>616052.8247</v>
      </c>
      <c r="C1092" t="s">
        <v>512</v>
      </c>
      <c r="D1092" t="s">
        <v>519</v>
      </c>
      <c r="E1092" t="s">
        <v>506</v>
      </c>
      <c r="F1092" t="s">
        <v>520</v>
      </c>
      <c r="G1092" t="s">
        <v>77</v>
      </c>
      <c r="H1092" t="s">
        <v>508</v>
      </c>
      <c r="I1092" t="s">
        <v>509</v>
      </c>
      <c r="J1092" t="s">
        <v>442</v>
      </c>
      <c r="K1092" t="s">
        <v>443</v>
      </c>
    </row>
    <row r="1093" spans="1:11">
      <c r="A1093" t="s">
        <v>501</v>
      </c>
      <c r="B1093" s="614">
        <v>492842.5858</v>
      </c>
      <c r="C1093" t="s">
        <v>477</v>
      </c>
      <c r="D1093" t="s">
        <v>519</v>
      </c>
      <c r="E1093" t="s">
        <v>506</v>
      </c>
      <c r="F1093" t="s">
        <v>520</v>
      </c>
      <c r="G1093" t="s">
        <v>77</v>
      </c>
      <c r="H1093" t="s">
        <v>508</v>
      </c>
      <c r="I1093" t="s">
        <v>509</v>
      </c>
      <c r="J1093" t="s">
        <v>442</v>
      </c>
      <c r="K1093" t="s">
        <v>443</v>
      </c>
    </row>
    <row r="1094" spans="1:11">
      <c r="A1094" t="s">
        <v>501</v>
      </c>
      <c r="B1094" s="614">
        <v>645623.21680000005</v>
      </c>
      <c r="C1094" t="s">
        <v>461</v>
      </c>
      <c r="D1094" t="s">
        <v>519</v>
      </c>
      <c r="E1094" t="s">
        <v>506</v>
      </c>
      <c r="F1094" t="s">
        <v>520</v>
      </c>
      <c r="G1094" t="s">
        <v>77</v>
      </c>
      <c r="H1094" t="s">
        <v>508</v>
      </c>
      <c r="I1094" t="s">
        <v>509</v>
      </c>
      <c r="J1094" t="s">
        <v>442</v>
      </c>
      <c r="K1094" t="s">
        <v>443</v>
      </c>
    </row>
    <row r="1095" spans="1:11">
      <c r="A1095" t="s">
        <v>501</v>
      </c>
      <c r="B1095" s="614">
        <v>714621.34180000005</v>
      </c>
      <c r="C1095" t="s">
        <v>514</v>
      </c>
      <c r="D1095" t="s">
        <v>519</v>
      </c>
      <c r="E1095" t="s">
        <v>506</v>
      </c>
      <c r="F1095" t="s">
        <v>520</v>
      </c>
      <c r="G1095" t="s">
        <v>77</v>
      </c>
      <c r="H1095" t="s">
        <v>508</v>
      </c>
      <c r="I1095" t="s">
        <v>509</v>
      </c>
      <c r="J1095" t="s">
        <v>442</v>
      </c>
      <c r="K1095" t="s">
        <v>443</v>
      </c>
    </row>
    <row r="1096" spans="1:11">
      <c r="A1096" t="s">
        <v>501</v>
      </c>
      <c r="B1096" s="614">
        <v>591411.103</v>
      </c>
      <c r="C1096" t="s">
        <v>466</v>
      </c>
      <c r="D1096" t="s">
        <v>519</v>
      </c>
      <c r="E1096" t="s">
        <v>506</v>
      </c>
      <c r="F1096" t="s">
        <v>520</v>
      </c>
      <c r="G1096" t="s">
        <v>77</v>
      </c>
      <c r="H1096" t="s">
        <v>508</v>
      </c>
      <c r="I1096" t="s">
        <v>509</v>
      </c>
      <c r="J1096" t="s">
        <v>442</v>
      </c>
      <c r="K1096" t="s">
        <v>443</v>
      </c>
    </row>
    <row r="1097" spans="1:11">
      <c r="A1097" t="s">
        <v>501</v>
      </c>
      <c r="B1097" s="614">
        <v>704765.63139999995</v>
      </c>
      <c r="C1097" t="s">
        <v>511</v>
      </c>
      <c r="D1097" t="s">
        <v>519</v>
      </c>
      <c r="E1097" t="s">
        <v>506</v>
      </c>
      <c r="F1097" t="s">
        <v>520</v>
      </c>
      <c r="G1097" t="s">
        <v>77</v>
      </c>
      <c r="H1097" t="s">
        <v>508</v>
      </c>
      <c r="I1097" t="s">
        <v>509</v>
      </c>
      <c r="J1097" t="s">
        <v>442</v>
      </c>
      <c r="K1097" t="s">
        <v>443</v>
      </c>
    </row>
    <row r="1098" spans="1:11">
      <c r="A1098" t="s">
        <v>501</v>
      </c>
      <c r="B1098" s="614">
        <v>606197.11419999995</v>
      </c>
      <c r="C1098" t="s">
        <v>465</v>
      </c>
      <c r="D1098" t="s">
        <v>519</v>
      </c>
      <c r="E1098" t="s">
        <v>506</v>
      </c>
      <c r="F1098" t="s">
        <v>520</v>
      </c>
      <c r="G1098" t="s">
        <v>77</v>
      </c>
      <c r="H1098" t="s">
        <v>508</v>
      </c>
      <c r="I1098" t="s">
        <v>509</v>
      </c>
      <c r="J1098" t="s">
        <v>442</v>
      </c>
      <c r="K1098" t="s">
        <v>443</v>
      </c>
    </row>
    <row r="1099" spans="1:11">
      <c r="A1099" t="s">
        <v>501</v>
      </c>
      <c r="B1099" s="614">
        <v>714621.34180000005</v>
      </c>
      <c r="C1099" t="s">
        <v>462</v>
      </c>
      <c r="D1099" t="s">
        <v>519</v>
      </c>
      <c r="E1099" t="s">
        <v>506</v>
      </c>
      <c r="F1099" t="s">
        <v>520</v>
      </c>
      <c r="G1099" t="s">
        <v>77</v>
      </c>
      <c r="H1099" t="s">
        <v>508</v>
      </c>
      <c r="I1099" t="s">
        <v>509</v>
      </c>
      <c r="J1099" t="s">
        <v>442</v>
      </c>
      <c r="K1099" t="s">
        <v>443</v>
      </c>
    </row>
    <row r="1100" spans="1:11">
      <c r="A1100" t="s">
        <v>501</v>
      </c>
      <c r="B1100" s="614">
        <v>640696.17669999995</v>
      </c>
      <c r="C1100" t="s">
        <v>488</v>
      </c>
      <c r="D1100" t="s">
        <v>519</v>
      </c>
      <c r="E1100" t="s">
        <v>506</v>
      </c>
      <c r="F1100" t="s">
        <v>520</v>
      </c>
      <c r="G1100" t="s">
        <v>77</v>
      </c>
      <c r="H1100" t="s">
        <v>508</v>
      </c>
      <c r="I1100" t="s">
        <v>509</v>
      </c>
      <c r="J1100" t="s">
        <v>442</v>
      </c>
      <c r="K1100" t="s">
        <v>443</v>
      </c>
    </row>
    <row r="1101" spans="1:11">
      <c r="A1101" t="s">
        <v>501</v>
      </c>
      <c r="B1101" s="614">
        <v>744191.73389999999</v>
      </c>
      <c r="C1101" t="s">
        <v>516</v>
      </c>
      <c r="D1101" t="s">
        <v>519</v>
      </c>
      <c r="E1101" t="s">
        <v>506</v>
      </c>
      <c r="F1101" t="s">
        <v>520</v>
      </c>
      <c r="G1101" t="s">
        <v>77</v>
      </c>
      <c r="H1101" t="s">
        <v>508</v>
      </c>
      <c r="I1101" t="s">
        <v>509</v>
      </c>
      <c r="J1101" t="s">
        <v>442</v>
      </c>
      <c r="K1101" t="s">
        <v>443</v>
      </c>
    </row>
    <row r="1102" spans="1:11">
      <c r="A1102" t="s">
        <v>501</v>
      </c>
      <c r="B1102" s="614">
        <v>640696.17669999995</v>
      </c>
      <c r="C1102" t="s">
        <v>479</v>
      </c>
      <c r="D1102" t="s">
        <v>519</v>
      </c>
      <c r="E1102" t="s">
        <v>506</v>
      </c>
      <c r="F1102" t="s">
        <v>520</v>
      </c>
      <c r="G1102" t="s">
        <v>77</v>
      </c>
      <c r="H1102" t="s">
        <v>508</v>
      </c>
      <c r="I1102" t="s">
        <v>509</v>
      </c>
      <c r="J1102" t="s">
        <v>442</v>
      </c>
      <c r="K1102" t="s">
        <v>443</v>
      </c>
    </row>
    <row r="1103" spans="1:11">
      <c r="A1103" t="s">
        <v>501</v>
      </c>
      <c r="B1103" s="614">
        <v>714621.34180000005</v>
      </c>
      <c r="C1103" t="s">
        <v>445</v>
      </c>
      <c r="D1103" t="s">
        <v>519</v>
      </c>
      <c r="E1103" t="s">
        <v>506</v>
      </c>
      <c r="F1103" t="s">
        <v>520</v>
      </c>
      <c r="G1103" t="s">
        <v>77</v>
      </c>
      <c r="H1103" t="s">
        <v>508</v>
      </c>
      <c r="I1103" t="s">
        <v>509</v>
      </c>
      <c r="J1103" t="s">
        <v>442</v>
      </c>
      <c r="K1103" t="s">
        <v>443</v>
      </c>
    </row>
    <row r="1104" spans="1:11">
      <c r="A1104" t="s">
        <v>501</v>
      </c>
      <c r="B1104" s="614">
        <v>689979.62009999994</v>
      </c>
      <c r="C1104" t="s">
        <v>513</v>
      </c>
      <c r="D1104" t="s">
        <v>519</v>
      </c>
      <c r="E1104" t="s">
        <v>506</v>
      </c>
      <c r="F1104" t="s">
        <v>520</v>
      </c>
      <c r="G1104" t="s">
        <v>77</v>
      </c>
      <c r="H1104" t="s">
        <v>508</v>
      </c>
      <c r="I1104" t="s">
        <v>509</v>
      </c>
      <c r="J1104" t="s">
        <v>442</v>
      </c>
      <c r="K1104" t="s">
        <v>443</v>
      </c>
    </row>
    <row r="1105" spans="1:11">
      <c r="A1105" t="s">
        <v>501</v>
      </c>
      <c r="B1105" s="614">
        <v>704765.63139999995</v>
      </c>
      <c r="C1105" t="s">
        <v>528</v>
      </c>
      <c r="D1105" t="s">
        <v>519</v>
      </c>
      <c r="E1105" t="s">
        <v>506</v>
      </c>
      <c r="F1105" t="s">
        <v>520</v>
      </c>
      <c r="G1105" t="s">
        <v>77</v>
      </c>
      <c r="H1105" t="s">
        <v>508</v>
      </c>
      <c r="I1105" t="s">
        <v>509</v>
      </c>
      <c r="J1105" t="s">
        <v>442</v>
      </c>
      <c r="K1105" t="s">
        <v>443</v>
      </c>
    </row>
    <row r="1106" spans="1:11">
      <c r="A1106" t="s">
        <v>501</v>
      </c>
      <c r="B1106" s="614">
        <v>616052.8247</v>
      </c>
      <c r="C1106" t="s">
        <v>481</v>
      </c>
      <c r="D1106" t="s">
        <v>519</v>
      </c>
      <c r="E1106" t="s">
        <v>506</v>
      </c>
      <c r="F1106" t="s">
        <v>520</v>
      </c>
      <c r="G1106" t="s">
        <v>77</v>
      </c>
      <c r="H1106" t="s">
        <v>508</v>
      </c>
      <c r="I1106" t="s">
        <v>509</v>
      </c>
      <c r="J1106" t="s">
        <v>442</v>
      </c>
      <c r="K1106" t="s">
        <v>443</v>
      </c>
    </row>
    <row r="1107" spans="1:11">
      <c r="A1107" t="s">
        <v>501</v>
      </c>
      <c r="B1107" s="614">
        <v>492842.5858</v>
      </c>
      <c r="C1107" t="s">
        <v>464</v>
      </c>
      <c r="D1107" t="s">
        <v>519</v>
      </c>
      <c r="E1107" t="s">
        <v>506</v>
      </c>
      <c r="F1107" t="s">
        <v>520</v>
      </c>
      <c r="G1107" t="s">
        <v>77</v>
      </c>
      <c r="H1107" t="s">
        <v>508</v>
      </c>
      <c r="I1107" t="s">
        <v>509</v>
      </c>
      <c r="J1107" t="s">
        <v>442</v>
      </c>
      <c r="K1107" t="s">
        <v>443</v>
      </c>
    </row>
    <row r="1108" spans="1:11">
      <c r="A1108" t="s">
        <v>501</v>
      </c>
      <c r="B1108" s="614">
        <v>665337.89839999995</v>
      </c>
      <c r="C1108" t="s">
        <v>515</v>
      </c>
      <c r="D1108" t="s">
        <v>519</v>
      </c>
      <c r="E1108" t="s">
        <v>506</v>
      </c>
      <c r="F1108" t="s">
        <v>520</v>
      </c>
      <c r="G1108" t="s">
        <v>77</v>
      </c>
      <c r="H1108" t="s">
        <v>508</v>
      </c>
      <c r="I1108" t="s">
        <v>509</v>
      </c>
      <c r="J1108" t="s">
        <v>442</v>
      </c>
      <c r="K1108" t="s">
        <v>443</v>
      </c>
    </row>
    <row r="1109" spans="1:11">
      <c r="A1109" t="s">
        <v>501</v>
      </c>
      <c r="B1109" s="614">
        <v>591411.103</v>
      </c>
      <c r="C1109" t="s">
        <v>429</v>
      </c>
      <c r="D1109" t="s">
        <v>519</v>
      </c>
      <c r="E1109" t="s">
        <v>506</v>
      </c>
      <c r="F1109" t="s">
        <v>520</v>
      </c>
      <c r="G1109" t="s">
        <v>77</v>
      </c>
      <c r="H1109" t="s">
        <v>508</v>
      </c>
      <c r="I1109" t="s">
        <v>509</v>
      </c>
      <c r="J1109" t="s">
        <v>442</v>
      </c>
      <c r="K1109" t="s">
        <v>443</v>
      </c>
    </row>
    <row r="1110" spans="1:11">
      <c r="A1110" t="s">
        <v>501</v>
      </c>
      <c r="B1110" s="614">
        <v>704765.63139999995</v>
      </c>
      <c r="C1110" t="s">
        <v>504</v>
      </c>
      <c r="D1110" t="s">
        <v>519</v>
      </c>
      <c r="E1110" t="s">
        <v>506</v>
      </c>
      <c r="F1110" t="s">
        <v>520</v>
      </c>
      <c r="G1110" t="s">
        <v>77</v>
      </c>
      <c r="H1110" t="s">
        <v>508</v>
      </c>
      <c r="I1110" t="s">
        <v>509</v>
      </c>
      <c r="J1110" t="s">
        <v>442</v>
      </c>
      <c r="K1110" t="s">
        <v>443</v>
      </c>
    </row>
    <row r="1111" spans="1:11">
      <c r="A1111" t="s">
        <v>501</v>
      </c>
      <c r="B1111" s="614">
        <v>616052.8247</v>
      </c>
      <c r="C1111" t="s">
        <v>485</v>
      </c>
      <c r="D1111" t="s">
        <v>519</v>
      </c>
      <c r="E1111" t="s">
        <v>506</v>
      </c>
      <c r="F1111" t="s">
        <v>520</v>
      </c>
      <c r="G1111" t="s">
        <v>77</v>
      </c>
      <c r="H1111" t="s">
        <v>508</v>
      </c>
      <c r="I1111" t="s">
        <v>509</v>
      </c>
      <c r="J1111" t="s">
        <v>442</v>
      </c>
      <c r="K1111" t="s">
        <v>443</v>
      </c>
    </row>
    <row r="1112" spans="1:11">
      <c r="A1112" t="s">
        <v>502</v>
      </c>
      <c r="B1112" s="614">
        <v>50294346</v>
      </c>
      <c r="C1112" t="s">
        <v>510</v>
      </c>
      <c r="D1112" t="s">
        <v>519</v>
      </c>
      <c r="E1112" t="s">
        <v>506</v>
      </c>
      <c r="F1112" t="s">
        <v>520</v>
      </c>
      <c r="G1112" t="s">
        <v>77</v>
      </c>
      <c r="H1112" t="s">
        <v>508</v>
      </c>
      <c r="I1112" t="s">
        <v>509</v>
      </c>
      <c r="J1112" t="s">
        <v>442</v>
      </c>
      <c r="K1112" t="s">
        <v>443</v>
      </c>
    </row>
    <row r="1113" spans="1:11">
      <c r="A1113" t="s">
        <v>502</v>
      </c>
      <c r="B1113" s="614">
        <v>35170904.5</v>
      </c>
      <c r="C1113" t="s">
        <v>50</v>
      </c>
      <c r="D1113" t="s">
        <v>519</v>
      </c>
      <c r="E1113" t="s">
        <v>506</v>
      </c>
      <c r="F1113" t="s">
        <v>520</v>
      </c>
      <c r="G1113" t="s">
        <v>77</v>
      </c>
      <c r="H1113" t="s">
        <v>508</v>
      </c>
      <c r="I1113" t="s">
        <v>509</v>
      </c>
      <c r="J1113" t="s">
        <v>442</v>
      </c>
      <c r="K1113" t="s">
        <v>443</v>
      </c>
    </row>
    <row r="1114" spans="1:11">
      <c r="A1114" t="s">
        <v>502</v>
      </c>
      <c r="B1114" s="614">
        <v>41934509</v>
      </c>
      <c r="C1114" t="s">
        <v>450</v>
      </c>
      <c r="D1114" t="s">
        <v>519</v>
      </c>
      <c r="E1114" t="s">
        <v>506</v>
      </c>
      <c r="F1114" t="s">
        <v>520</v>
      </c>
      <c r="G1114" t="s">
        <v>77</v>
      </c>
      <c r="H1114" t="s">
        <v>508</v>
      </c>
      <c r="I1114" t="s">
        <v>509</v>
      </c>
      <c r="J1114" t="s">
        <v>442</v>
      </c>
      <c r="K1114" t="s">
        <v>443</v>
      </c>
    </row>
    <row r="1115" spans="1:11">
      <c r="A1115" t="s">
        <v>502</v>
      </c>
      <c r="B1115" s="614">
        <v>32465409</v>
      </c>
      <c r="C1115" t="s">
        <v>449</v>
      </c>
      <c r="D1115" t="s">
        <v>519</v>
      </c>
      <c r="E1115" t="s">
        <v>506</v>
      </c>
      <c r="F1115" t="s">
        <v>520</v>
      </c>
      <c r="G1115" t="s">
        <v>77</v>
      </c>
      <c r="H1115" t="s">
        <v>508</v>
      </c>
      <c r="I1115" t="s">
        <v>509</v>
      </c>
      <c r="J1115" t="s">
        <v>442</v>
      </c>
      <c r="K1115" t="s">
        <v>443</v>
      </c>
    </row>
    <row r="1116" spans="1:11">
      <c r="A1116" t="s">
        <v>502</v>
      </c>
      <c r="B1116" s="614">
        <v>41934509</v>
      </c>
      <c r="C1116" t="s">
        <v>476</v>
      </c>
      <c r="D1116" t="s">
        <v>519</v>
      </c>
      <c r="E1116" t="s">
        <v>506</v>
      </c>
      <c r="F1116" t="s">
        <v>520</v>
      </c>
      <c r="G1116" t="s">
        <v>77</v>
      </c>
      <c r="H1116" t="s">
        <v>508</v>
      </c>
      <c r="I1116" t="s">
        <v>509</v>
      </c>
      <c r="J1116" t="s">
        <v>442</v>
      </c>
      <c r="K1116" t="s">
        <v>443</v>
      </c>
    </row>
    <row r="1117" spans="1:11">
      <c r="A1117" t="s">
        <v>502</v>
      </c>
      <c r="B1117" s="614">
        <v>50294346</v>
      </c>
      <c r="C1117" t="s">
        <v>517</v>
      </c>
      <c r="D1117" t="s">
        <v>519</v>
      </c>
      <c r="E1117" t="s">
        <v>506</v>
      </c>
      <c r="F1117" t="s">
        <v>520</v>
      </c>
      <c r="G1117" t="s">
        <v>77</v>
      </c>
      <c r="H1117" t="s">
        <v>508</v>
      </c>
      <c r="I1117" t="s">
        <v>509</v>
      </c>
      <c r="J1117" t="s">
        <v>442</v>
      </c>
      <c r="K1117" t="s">
        <v>443</v>
      </c>
    </row>
    <row r="1118" spans="1:11">
      <c r="A1118" t="s">
        <v>502</v>
      </c>
      <c r="B1118" s="614">
        <v>33818112</v>
      </c>
      <c r="C1118" t="s">
        <v>454</v>
      </c>
      <c r="D1118" t="s">
        <v>519</v>
      </c>
      <c r="E1118" t="s">
        <v>506</v>
      </c>
      <c r="F1118" t="s">
        <v>520</v>
      </c>
      <c r="G1118" t="s">
        <v>77</v>
      </c>
      <c r="H1118" t="s">
        <v>508</v>
      </c>
      <c r="I1118" t="s">
        <v>509</v>
      </c>
      <c r="J1118" t="s">
        <v>442</v>
      </c>
      <c r="K1118" t="s">
        <v>443</v>
      </c>
    </row>
    <row r="1119" spans="1:11">
      <c r="A1119" t="s">
        <v>502</v>
      </c>
      <c r="B1119" s="614">
        <v>32465409</v>
      </c>
      <c r="C1119" t="s">
        <v>472</v>
      </c>
      <c r="D1119" t="s">
        <v>519</v>
      </c>
      <c r="E1119" t="s">
        <v>506</v>
      </c>
      <c r="F1119" t="s">
        <v>520</v>
      </c>
      <c r="G1119" t="s">
        <v>77</v>
      </c>
      <c r="H1119" t="s">
        <v>508</v>
      </c>
      <c r="I1119" t="s">
        <v>509</v>
      </c>
      <c r="J1119" t="s">
        <v>442</v>
      </c>
      <c r="K1119" t="s">
        <v>443</v>
      </c>
    </row>
    <row r="1120" spans="1:11">
      <c r="A1120" t="s">
        <v>502</v>
      </c>
      <c r="B1120" s="614">
        <v>50294346</v>
      </c>
      <c r="C1120" t="s">
        <v>455</v>
      </c>
      <c r="D1120" t="s">
        <v>519</v>
      </c>
      <c r="E1120" t="s">
        <v>506</v>
      </c>
      <c r="F1120" t="s">
        <v>520</v>
      </c>
      <c r="G1120" t="s">
        <v>77</v>
      </c>
      <c r="H1120" t="s">
        <v>508</v>
      </c>
      <c r="I1120" t="s">
        <v>509</v>
      </c>
      <c r="J1120" t="s">
        <v>442</v>
      </c>
      <c r="K1120" t="s">
        <v>443</v>
      </c>
    </row>
    <row r="1121" spans="1:11">
      <c r="A1121" t="s">
        <v>502</v>
      </c>
      <c r="B1121" s="614">
        <v>32465409</v>
      </c>
      <c r="C1121" t="s">
        <v>484</v>
      </c>
      <c r="D1121" t="s">
        <v>519</v>
      </c>
      <c r="E1121" t="s">
        <v>506</v>
      </c>
      <c r="F1121" t="s">
        <v>520</v>
      </c>
      <c r="G1121" t="s">
        <v>77</v>
      </c>
      <c r="H1121" t="s">
        <v>508</v>
      </c>
      <c r="I1121" t="s">
        <v>509</v>
      </c>
      <c r="J1121" t="s">
        <v>442</v>
      </c>
      <c r="K1121" t="s">
        <v>443</v>
      </c>
    </row>
    <row r="1122" spans="1:11">
      <c r="A1122" t="s">
        <v>502</v>
      </c>
      <c r="B1122" s="614">
        <v>35170904.5</v>
      </c>
      <c r="C1122" t="s">
        <v>471</v>
      </c>
      <c r="D1122" t="s">
        <v>519</v>
      </c>
      <c r="E1122" t="s">
        <v>506</v>
      </c>
      <c r="F1122" t="s">
        <v>520</v>
      </c>
      <c r="G1122" t="s">
        <v>77</v>
      </c>
      <c r="H1122" t="s">
        <v>508</v>
      </c>
      <c r="I1122" t="s">
        <v>509</v>
      </c>
      <c r="J1122" t="s">
        <v>442</v>
      </c>
      <c r="K1122" t="s">
        <v>443</v>
      </c>
    </row>
    <row r="1123" spans="1:11">
      <c r="A1123" t="s">
        <v>502</v>
      </c>
      <c r="B1123" s="614">
        <v>38687986</v>
      </c>
      <c r="C1123" t="s">
        <v>448</v>
      </c>
      <c r="D1123" t="s">
        <v>519</v>
      </c>
      <c r="E1123" t="s">
        <v>506</v>
      </c>
      <c r="F1123" t="s">
        <v>520</v>
      </c>
      <c r="G1123" t="s">
        <v>77</v>
      </c>
      <c r="H1123" t="s">
        <v>508</v>
      </c>
      <c r="I1123" t="s">
        <v>509</v>
      </c>
      <c r="J1123" t="s">
        <v>442</v>
      </c>
      <c r="K1123" t="s">
        <v>443</v>
      </c>
    </row>
    <row r="1124" spans="1:11">
      <c r="A1124" t="s">
        <v>502</v>
      </c>
      <c r="B1124" s="614">
        <v>27054507.5</v>
      </c>
      <c r="C1124" t="s">
        <v>452</v>
      </c>
      <c r="D1124" t="s">
        <v>519</v>
      </c>
      <c r="E1124" t="s">
        <v>506</v>
      </c>
      <c r="F1124" t="s">
        <v>520</v>
      </c>
      <c r="G1124" t="s">
        <v>77</v>
      </c>
      <c r="H1124" t="s">
        <v>508</v>
      </c>
      <c r="I1124" t="s">
        <v>509</v>
      </c>
      <c r="J1124" t="s">
        <v>442</v>
      </c>
      <c r="K1124" t="s">
        <v>443</v>
      </c>
    </row>
    <row r="1125" spans="1:11">
      <c r="A1125" t="s">
        <v>502</v>
      </c>
      <c r="B1125" s="614">
        <v>37876310.5</v>
      </c>
      <c r="C1125" t="s">
        <v>475</v>
      </c>
      <c r="D1125" t="s">
        <v>519</v>
      </c>
      <c r="E1125" t="s">
        <v>506</v>
      </c>
      <c r="F1125" t="s">
        <v>520</v>
      </c>
      <c r="G1125" t="s">
        <v>77</v>
      </c>
      <c r="H1125" t="s">
        <v>508</v>
      </c>
      <c r="I1125" t="s">
        <v>509</v>
      </c>
      <c r="J1125" t="s">
        <v>442</v>
      </c>
      <c r="K1125" t="s">
        <v>443</v>
      </c>
    </row>
    <row r="1126" spans="1:11">
      <c r="A1126" t="s">
        <v>502</v>
      </c>
      <c r="B1126" s="614">
        <v>33818112</v>
      </c>
      <c r="C1126" t="s">
        <v>480</v>
      </c>
      <c r="D1126" t="s">
        <v>519</v>
      </c>
      <c r="E1126" t="s">
        <v>506</v>
      </c>
      <c r="F1126" t="s">
        <v>520</v>
      </c>
      <c r="G1126" t="s">
        <v>77</v>
      </c>
      <c r="H1126" t="s">
        <v>508</v>
      </c>
      <c r="I1126" t="s">
        <v>509</v>
      </c>
      <c r="J1126" t="s">
        <v>442</v>
      </c>
      <c r="K1126" t="s">
        <v>443</v>
      </c>
    </row>
    <row r="1127" spans="1:11">
      <c r="A1127" t="s">
        <v>502</v>
      </c>
      <c r="B1127" s="614">
        <v>45722149</v>
      </c>
      <c r="C1127" t="s">
        <v>518</v>
      </c>
      <c r="D1127" t="s">
        <v>519</v>
      </c>
      <c r="E1127" t="s">
        <v>506</v>
      </c>
      <c r="F1127" t="s">
        <v>520</v>
      </c>
      <c r="G1127" t="s">
        <v>77</v>
      </c>
      <c r="H1127" t="s">
        <v>508</v>
      </c>
      <c r="I1127" t="s">
        <v>509</v>
      </c>
      <c r="J1127" t="s">
        <v>442</v>
      </c>
      <c r="K1127" t="s">
        <v>443</v>
      </c>
    </row>
    <row r="1128" spans="1:11">
      <c r="A1128" t="s">
        <v>502</v>
      </c>
      <c r="B1128" s="614">
        <v>27054507.5</v>
      </c>
      <c r="C1128" t="s">
        <v>453</v>
      </c>
      <c r="D1128" t="s">
        <v>519</v>
      </c>
      <c r="E1128" t="s">
        <v>506</v>
      </c>
      <c r="F1128" t="s">
        <v>520</v>
      </c>
      <c r="G1128" t="s">
        <v>77</v>
      </c>
      <c r="H1128" t="s">
        <v>508</v>
      </c>
      <c r="I1128" t="s">
        <v>509</v>
      </c>
      <c r="J1128" t="s">
        <v>442</v>
      </c>
      <c r="K1128" t="s">
        <v>443</v>
      </c>
    </row>
    <row r="1129" spans="1:11">
      <c r="A1129" t="s">
        <v>502</v>
      </c>
      <c r="B1129" s="614">
        <v>33818112</v>
      </c>
      <c r="C1129" t="s">
        <v>512</v>
      </c>
      <c r="D1129" t="s">
        <v>519</v>
      </c>
      <c r="E1129" t="s">
        <v>506</v>
      </c>
      <c r="F1129" t="s">
        <v>520</v>
      </c>
      <c r="G1129" t="s">
        <v>77</v>
      </c>
      <c r="H1129" t="s">
        <v>508</v>
      </c>
      <c r="I1129" t="s">
        <v>509</v>
      </c>
      <c r="J1129" t="s">
        <v>442</v>
      </c>
      <c r="K1129" t="s">
        <v>443</v>
      </c>
    </row>
    <row r="1130" spans="1:11">
      <c r="A1130" t="s">
        <v>502</v>
      </c>
      <c r="B1130" s="614">
        <v>27054507.5</v>
      </c>
      <c r="C1130" t="s">
        <v>477</v>
      </c>
      <c r="D1130" t="s">
        <v>519</v>
      </c>
      <c r="E1130" t="s">
        <v>506</v>
      </c>
      <c r="F1130" t="s">
        <v>520</v>
      </c>
      <c r="G1130" t="s">
        <v>77</v>
      </c>
      <c r="H1130" t="s">
        <v>508</v>
      </c>
      <c r="I1130" t="s">
        <v>509</v>
      </c>
      <c r="J1130" t="s">
        <v>442</v>
      </c>
      <c r="K1130" t="s">
        <v>443</v>
      </c>
    </row>
    <row r="1131" spans="1:11">
      <c r="A1131" t="s">
        <v>502</v>
      </c>
      <c r="B1131" s="614">
        <v>35441373.5</v>
      </c>
      <c r="C1131" t="s">
        <v>461</v>
      </c>
      <c r="D1131" t="s">
        <v>519</v>
      </c>
      <c r="E1131" t="s">
        <v>506</v>
      </c>
      <c r="F1131" t="s">
        <v>520</v>
      </c>
      <c r="G1131" t="s">
        <v>77</v>
      </c>
      <c r="H1131" t="s">
        <v>508</v>
      </c>
      <c r="I1131" t="s">
        <v>509</v>
      </c>
      <c r="J1131" t="s">
        <v>442</v>
      </c>
      <c r="K1131" t="s">
        <v>443</v>
      </c>
    </row>
    <row r="1132" spans="1:11">
      <c r="A1132" t="s">
        <v>502</v>
      </c>
      <c r="B1132" s="614">
        <v>39229013.5</v>
      </c>
      <c r="C1132" t="s">
        <v>514</v>
      </c>
      <c r="D1132" t="s">
        <v>519</v>
      </c>
      <c r="E1132" t="s">
        <v>506</v>
      </c>
      <c r="F1132" t="s">
        <v>520</v>
      </c>
      <c r="G1132" t="s">
        <v>77</v>
      </c>
      <c r="H1132" t="s">
        <v>508</v>
      </c>
      <c r="I1132" t="s">
        <v>509</v>
      </c>
      <c r="J1132" t="s">
        <v>442</v>
      </c>
      <c r="K1132" t="s">
        <v>443</v>
      </c>
    </row>
    <row r="1133" spans="1:11">
      <c r="A1133" t="s">
        <v>502</v>
      </c>
      <c r="B1133" s="614">
        <v>32465409</v>
      </c>
      <c r="C1133" t="s">
        <v>466</v>
      </c>
      <c r="D1133" t="s">
        <v>519</v>
      </c>
      <c r="E1133" t="s">
        <v>506</v>
      </c>
      <c r="F1133" t="s">
        <v>520</v>
      </c>
      <c r="G1133" t="s">
        <v>77</v>
      </c>
      <c r="H1133" t="s">
        <v>508</v>
      </c>
      <c r="I1133" t="s">
        <v>509</v>
      </c>
      <c r="J1133" t="s">
        <v>442</v>
      </c>
      <c r="K1133" t="s">
        <v>443</v>
      </c>
    </row>
    <row r="1134" spans="1:11">
      <c r="A1134" t="s">
        <v>502</v>
      </c>
      <c r="B1134" s="614">
        <v>38687986</v>
      </c>
      <c r="C1134" t="s">
        <v>511</v>
      </c>
      <c r="D1134" t="s">
        <v>519</v>
      </c>
      <c r="E1134" t="s">
        <v>506</v>
      </c>
      <c r="F1134" t="s">
        <v>520</v>
      </c>
      <c r="G1134" t="s">
        <v>77</v>
      </c>
      <c r="H1134" t="s">
        <v>508</v>
      </c>
      <c r="I1134" t="s">
        <v>509</v>
      </c>
      <c r="J1134" t="s">
        <v>442</v>
      </c>
      <c r="K1134" t="s">
        <v>443</v>
      </c>
    </row>
    <row r="1135" spans="1:11">
      <c r="A1135" t="s">
        <v>502</v>
      </c>
      <c r="B1135" s="614">
        <v>33277084.5</v>
      </c>
      <c r="C1135" t="s">
        <v>465</v>
      </c>
      <c r="D1135" t="s">
        <v>519</v>
      </c>
      <c r="E1135" t="s">
        <v>506</v>
      </c>
      <c r="F1135" t="s">
        <v>520</v>
      </c>
      <c r="G1135" t="s">
        <v>77</v>
      </c>
      <c r="H1135" t="s">
        <v>508</v>
      </c>
      <c r="I1135" t="s">
        <v>509</v>
      </c>
      <c r="J1135" t="s">
        <v>442</v>
      </c>
      <c r="K1135" t="s">
        <v>443</v>
      </c>
    </row>
    <row r="1136" spans="1:11">
      <c r="A1136" t="s">
        <v>502</v>
      </c>
      <c r="B1136" s="614">
        <v>39229013.5</v>
      </c>
      <c r="C1136" t="s">
        <v>462</v>
      </c>
      <c r="D1136" t="s">
        <v>519</v>
      </c>
      <c r="E1136" t="s">
        <v>506</v>
      </c>
      <c r="F1136" t="s">
        <v>520</v>
      </c>
      <c r="G1136" t="s">
        <v>77</v>
      </c>
      <c r="H1136" t="s">
        <v>508</v>
      </c>
      <c r="I1136" t="s">
        <v>509</v>
      </c>
      <c r="J1136" t="s">
        <v>442</v>
      </c>
      <c r="K1136" t="s">
        <v>443</v>
      </c>
    </row>
    <row r="1137" spans="1:11">
      <c r="A1137" t="s">
        <v>502</v>
      </c>
      <c r="B1137" s="614">
        <v>35170904.5</v>
      </c>
      <c r="C1137" t="s">
        <v>488</v>
      </c>
      <c r="D1137" t="s">
        <v>519</v>
      </c>
      <c r="E1137" t="s">
        <v>506</v>
      </c>
      <c r="F1137" t="s">
        <v>520</v>
      </c>
      <c r="G1137" t="s">
        <v>77</v>
      </c>
      <c r="H1137" t="s">
        <v>508</v>
      </c>
      <c r="I1137" t="s">
        <v>509</v>
      </c>
      <c r="J1137" t="s">
        <v>442</v>
      </c>
      <c r="K1137" t="s">
        <v>443</v>
      </c>
    </row>
    <row r="1138" spans="1:11">
      <c r="A1138" t="s">
        <v>502</v>
      </c>
      <c r="B1138" s="614">
        <v>40852275</v>
      </c>
      <c r="C1138" t="s">
        <v>516</v>
      </c>
      <c r="D1138" t="s">
        <v>519</v>
      </c>
      <c r="E1138" t="s">
        <v>506</v>
      </c>
      <c r="F1138" t="s">
        <v>520</v>
      </c>
      <c r="G1138" t="s">
        <v>77</v>
      </c>
      <c r="H1138" t="s">
        <v>508</v>
      </c>
      <c r="I1138" t="s">
        <v>509</v>
      </c>
      <c r="J1138" t="s">
        <v>442</v>
      </c>
      <c r="K1138" t="s">
        <v>443</v>
      </c>
    </row>
    <row r="1139" spans="1:11">
      <c r="A1139" t="s">
        <v>502</v>
      </c>
      <c r="B1139" s="614">
        <v>35170904.5</v>
      </c>
      <c r="C1139" t="s">
        <v>479</v>
      </c>
      <c r="D1139" t="s">
        <v>519</v>
      </c>
      <c r="E1139" t="s">
        <v>506</v>
      </c>
      <c r="F1139" t="s">
        <v>520</v>
      </c>
      <c r="G1139" t="s">
        <v>77</v>
      </c>
      <c r="H1139" t="s">
        <v>508</v>
      </c>
      <c r="I1139" t="s">
        <v>509</v>
      </c>
      <c r="J1139" t="s">
        <v>442</v>
      </c>
      <c r="K1139" t="s">
        <v>443</v>
      </c>
    </row>
    <row r="1140" spans="1:11">
      <c r="A1140" t="s">
        <v>502</v>
      </c>
      <c r="B1140" s="614">
        <v>39229013.5</v>
      </c>
      <c r="C1140" t="s">
        <v>445</v>
      </c>
      <c r="D1140" t="s">
        <v>519</v>
      </c>
      <c r="E1140" t="s">
        <v>506</v>
      </c>
      <c r="F1140" t="s">
        <v>520</v>
      </c>
      <c r="G1140" t="s">
        <v>77</v>
      </c>
      <c r="H1140" t="s">
        <v>508</v>
      </c>
      <c r="I1140" t="s">
        <v>509</v>
      </c>
      <c r="J1140" t="s">
        <v>442</v>
      </c>
      <c r="K1140" t="s">
        <v>443</v>
      </c>
    </row>
    <row r="1141" spans="1:11">
      <c r="A1141" t="s">
        <v>502</v>
      </c>
      <c r="B1141" s="614">
        <v>37876310.5</v>
      </c>
      <c r="C1141" t="s">
        <v>513</v>
      </c>
      <c r="D1141" t="s">
        <v>519</v>
      </c>
      <c r="E1141" t="s">
        <v>506</v>
      </c>
      <c r="F1141" t="s">
        <v>520</v>
      </c>
      <c r="G1141" t="s">
        <v>77</v>
      </c>
      <c r="H1141" t="s">
        <v>508</v>
      </c>
      <c r="I1141" t="s">
        <v>509</v>
      </c>
      <c r="J1141" t="s">
        <v>442</v>
      </c>
      <c r="K1141" t="s">
        <v>443</v>
      </c>
    </row>
    <row r="1142" spans="1:11">
      <c r="A1142" t="s">
        <v>502</v>
      </c>
      <c r="B1142" s="614">
        <v>38687986</v>
      </c>
      <c r="C1142" t="s">
        <v>528</v>
      </c>
      <c r="D1142" t="s">
        <v>519</v>
      </c>
      <c r="E1142" t="s">
        <v>506</v>
      </c>
      <c r="F1142" t="s">
        <v>520</v>
      </c>
      <c r="G1142" t="s">
        <v>77</v>
      </c>
      <c r="H1142" t="s">
        <v>508</v>
      </c>
      <c r="I1142" t="s">
        <v>509</v>
      </c>
      <c r="J1142" t="s">
        <v>442</v>
      </c>
      <c r="K1142" t="s">
        <v>443</v>
      </c>
    </row>
    <row r="1143" spans="1:11">
      <c r="A1143" t="s">
        <v>502</v>
      </c>
      <c r="B1143" s="614">
        <v>33818112</v>
      </c>
      <c r="C1143" t="s">
        <v>481</v>
      </c>
      <c r="D1143" t="s">
        <v>519</v>
      </c>
      <c r="E1143" t="s">
        <v>506</v>
      </c>
      <c r="F1143" t="s">
        <v>520</v>
      </c>
      <c r="G1143" t="s">
        <v>77</v>
      </c>
      <c r="H1143" t="s">
        <v>508</v>
      </c>
      <c r="I1143" t="s">
        <v>509</v>
      </c>
      <c r="J1143" t="s">
        <v>442</v>
      </c>
      <c r="K1143" t="s">
        <v>443</v>
      </c>
    </row>
    <row r="1144" spans="1:11">
      <c r="A1144" t="s">
        <v>502</v>
      </c>
      <c r="B1144" s="614">
        <v>27054507.5</v>
      </c>
      <c r="C1144" t="s">
        <v>464</v>
      </c>
      <c r="D1144" t="s">
        <v>519</v>
      </c>
      <c r="E1144" t="s">
        <v>506</v>
      </c>
      <c r="F1144" t="s">
        <v>520</v>
      </c>
      <c r="G1144" t="s">
        <v>77</v>
      </c>
      <c r="H1144" t="s">
        <v>508</v>
      </c>
      <c r="I1144" t="s">
        <v>509</v>
      </c>
      <c r="J1144" t="s">
        <v>442</v>
      </c>
      <c r="K1144" t="s">
        <v>443</v>
      </c>
    </row>
    <row r="1145" spans="1:11">
      <c r="A1145" t="s">
        <v>502</v>
      </c>
      <c r="B1145" s="614">
        <v>36523607.5</v>
      </c>
      <c r="C1145" t="s">
        <v>515</v>
      </c>
      <c r="D1145" t="s">
        <v>519</v>
      </c>
      <c r="E1145" t="s">
        <v>506</v>
      </c>
      <c r="F1145" t="s">
        <v>520</v>
      </c>
      <c r="G1145" t="s">
        <v>77</v>
      </c>
      <c r="H1145" t="s">
        <v>508</v>
      </c>
      <c r="I1145" t="s">
        <v>509</v>
      </c>
      <c r="J1145" t="s">
        <v>442</v>
      </c>
      <c r="K1145" t="s">
        <v>443</v>
      </c>
    </row>
    <row r="1146" spans="1:11">
      <c r="A1146" t="s">
        <v>502</v>
      </c>
      <c r="B1146" s="614">
        <v>32465409</v>
      </c>
      <c r="C1146" t="s">
        <v>429</v>
      </c>
      <c r="D1146" t="s">
        <v>519</v>
      </c>
      <c r="E1146" t="s">
        <v>506</v>
      </c>
      <c r="F1146" t="s">
        <v>520</v>
      </c>
      <c r="G1146" t="s">
        <v>77</v>
      </c>
      <c r="H1146" t="s">
        <v>508</v>
      </c>
      <c r="I1146" t="s">
        <v>509</v>
      </c>
      <c r="J1146" t="s">
        <v>442</v>
      </c>
      <c r="K1146" t="s">
        <v>443</v>
      </c>
    </row>
    <row r="1147" spans="1:11">
      <c r="A1147" t="s">
        <v>502</v>
      </c>
      <c r="B1147" s="614">
        <v>38687986</v>
      </c>
      <c r="C1147" t="s">
        <v>504</v>
      </c>
      <c r="D1147" t="s">
        <v>519</v>
      </c>
      <c r="E1147" t="s">
        <v>506</v>
      </c>
      <c r="F1147" t="s">
        <v>520</v>
      </c>
      <c r="G1147" t="s">
        <v>77</v>
      </c>
      <c r="H1147" t="s">
        <v>508</v>
      </c>
      <c r="I1147" t="s">
        <v>509</v>
      </c>
      <c r="J1147" t="s">
        <v>442</v>
      </c>
      <c r="K1147" t="s">
        <v>443</v>
      </c>
    </row>
    <row r="1148" spans="1:11">
      <c r="A1148" t="s">
        <v>502</v>
      </c>
      <c r="B1148" s="614">
        <v>33818112</v>
      </c>
      <c r="C1148" t="s">
        <v>485</v>
      </c>
      <c r="D1148" t="s">
        <v>519</v>
      </c>
      <c r="E1148" t="s">
        <v>506</v>
      </c>
      <c r="F1148" t="s">
        <v>520</v>
      </c>
      <c r="G1148" t="s">
        <v>77</v>
      </c>
      <c r="H1148" t="s">
        <v>508</v>
      </c>
      <c r="I1148" t="s">
        <v>509</v>
      </c>
      <c r="J1148" t="s">
        <v>442</v>
      </c>
      <c r="K1148" t="s">
        <v>443</v>
      </c>
    </row>
    <row r="1149" spans="1:11">
      <c r="A1149" t="s">
        <v>503</v>
      </c>
      <c r="B1149" s="614">
        <v>5831587.2725999998</v>
      </c>
      <c r="C1149" t="s">
        <v>510</v>
      </c>
      <c r="D1149" t="s">
        <v>519</v>
      </c>
      <c r="E1149" t="s">
        <v>506</v>
      </c>
      <c r="F1149" t="s">
        <v>520</v>
      </c>
      <c r="G1149" t="s">
        <v>77</v>
      </c>
      <c r="H1149" t="s">
        <v>508</v>
      </c>
      <c r="I1149" t="s">
        <v>509</v>
      </c>
      <c r="J1149" t="s">
        <v>442</v>
      </c>
      <c r="K1149" t="s">
        <v>443</v>
      </c>
    </row>
    <row r="1150" spans="1:11">
      <c r="A1150" t="s">
        <v>503</v>
      </c>
      <c r="B1150" s="614">
        <v>4078036.9038999998</v>
      </c>
      <c r="C1150" t="s">
        <v>50</v>
      </c>
      <c r="D1150" t="s">
        <v>519</v>
      </c>
      <c r="E1150" t="s">
        <v>506</v>
      </c>
      <c r="F1150" t="s">
        <v>520</v>
      </c>
      <c r="G1150" t="s">
        <v>77</v>
      </c>
      <c r="H1150" t="s">
        <v>508</v>
      </c>
      <c r="I1150" t="s">
        <v>509</v>
      </c>
      <c r="J1150" t="s">
        <v>442</v>
      </c>
      <c r="K1150" t="s">
        <v>443</v>
      </c>
    </row>
    <row r="1151" spans="1:11">
      <c r="A1151" t="s">
        <v>503</v>
      </c>
      <c r="B1151" s="614">
        <v>4862271.1778999995</v>
      </c>
      <c r="C1151" t="s">
        <v>450</v>
      </c>
      <c r="D1151" t="s">
        <v>519</v>
      </c>
      <c r="E1151" t="s">
        <v>506</v>
      </c>
      <c r="F1151" t="s">
        <v>520</v>
      </c>
      <c r="G1151" t="s">
        <v>77</v>
      </c>
      <c r="H1151" t="s">
        <v>508</v>
      </c>
      <c r="I1151" t="s">
        <v>509</v>
      </c>
      <c r="J1151" t="s">
        <v>442</v>
      </c>
      <c r="K1151" t="s">
        <v>443</v>
      </c>
    </row>
    <row r="1152" spans="1:11">
      <c r="A1152" t="s">
        <v>503</v>
      </c>
      <c r="B1152" s="614">
        <v>3764336.9679</v>
      </c>
      <c r="C1152" t="s">
        <v>449</v>
      </c>
      <c r="D1152" t="s">
        <v>519</v>
      </c>
      <c r="E1152" t="s">
        <v>506</v>
      </c>
      <c r="F1152" t="s">
        <v>520</v>
      </c>
      <c r="G1152" t="s">
        <v>77</v>
      </c>
      <c r="H1152" t="s">
        <v>508</v>
      </c>
      <c r="I1152" t="s">
        <v>509</v>
      </c>
      <c r="J1152" t="s">
        <v>442</v>
      </c>
      <c r="K1152" t="s">
        <v>443</v>
      </c>
    </row>
    <row r="1153" spans="1:11">
      <c r="A1153" t="s">
        <v>503</v>
      </c>
      <c r="B1153" s="614">
        <v>4862271.1778999995</v>
      </c>
      <c r="C1153" t="s">
        <v>476</v>
      </c>
      <c r="D1153" t="s">
        <v>519</v>
      </c>
      <c r="E1153" t="s">
        <v>506</v>
      </c>
      <c r="F1153" t="s">
        <v>520</v>
      </c>
      <c r="G1153" t="s">
        <v>77</v>
      </c>
      <c r="H1153" t="s">
        <v>508</v>
      </c>
      <c r="I1153" t="s">
        <v>509</v>
      </c>
      <c r="J1153" t="s">
        <v>442</v>
      </c>
      <c r="K1153" t="s">
        <v>443</v>
      </c>
    </row>
    <row r="1154" spans="1:11">
      <c r="A1154" t="s">
        <v>503</v>
      </c>
      <c r="B1154" s="614">
        <v>5831587.2725999998</v>
      </c>
      <c r="C1154" t="s">
        <v>517</v>
      </c>
      <c r="D1154" t="s">
        <v>519</v>
      </c>
      <c r="E1154" t="s">
        <v>506</v>
      </c>
      <c r="F1154" t="s">
        <v>520</v>
      </c>
      <c r="G1154" t="s">
        <v>77</v>
      </c>
      <c r="H1154" t="s">
        <v>508</v>
      </c>
      <c r="I1154" t="s">
        <v>509</v>
      </c>
      <c r="J1154" t="s">
        <v>442</v>
      </c>
      <c r="K1154" t="s">
        <v>443</v>
      </c>
    </row>
    <row r="1155" spans="1:11">
      <c r="A1155" t="s">
        <v>503</v>
      </c>
      <c r="B1155" s="614">
        <v>3921181.7472000001</v>
      </c>
      <c r="C1155" t="s">
        <v>454</v>
      </c>
      <c r="D1155" t="s">
        <v>519</v>
      </c>
      <c r="E1155" t="s">
        <v>506</v>
      </c>
      <c r="F1155" t="s">
        <v>520</v>
      </c>
      <c r="G1155" t="s">
        <v>77</v>
      </c>
      <c r="H1155" t="s">
        <v>508</v>
      </c>
      <c r="I1155" t="s">
        <v>509</v>
      </c>
      <c r="J1155" t="s">
        <v>442</v>
      </c>
      <c r="K1155" t="s">
        <v>443</v>
      </c>
    </row>
    <row r="1156" spans="1:11">
      <c r="A1156" t="s">
        <v>503</v>
      </c>
      <c r="B1156" s="614">
        <v>3764336.9679</v>
      </c>
      <c r="C1156" t="s">
        <v>472</v>
      </c>
      <c r="D1156" t="s">
        <v>519</v>
      </c>
      <c r="E1156" t="s">
        <v>506</v>
      </c>
      <c r="F1156" t="s">
        <v>520</v>
      </c>
      <c r="G1156" t="s">
        <v>77</v>
      </c>
      <c r="H1156" t="s">
        <v>508</v>
      </c>
      <c r="I1156" t="s">
        <v>509</v>
      </c>
      <c r="J1156" t="s">
        <v>442</v>
      </c>
      <c r="K1156" t="s">
        <v>443</v>
      </c>
    </row>
    <row r="1157" spans="1:11">
      <c r="A1157" t="s">
        <v>503</v>
      </c>
      <c r="B1157" s="614">
        <v>5831587.2725999998</v>
      </c>
      <c r="C1157" t="s">
        <v>455</v>
      </c>
      <c r="D1157" t="s">
        <v>519</v>
      </c>
      <c r="E1157" t="s">
        <v>506</v>
      </c>
      <c r="F1157" t="s">
        <v>520</v>
      </c>
      <c r="G1157" t="s">
        <v>77</v>
      </c>
      <c r="H1157" t="s">
        <v>508</v>
      </c>
      <c r="I1157" t="s">
        <v>509</v>
      </c>
      <c r="J1157" t="s">
        <v>442</v>
      </c>
      <c r="K1157" t="s">
        <v>443</v>
      </c>
    </row>
    <row r="1158" spans="1:11">
      <c r="A1158" t="s">
        <v>503</v>
      </c>
      <c r="B1158" s="614">
        <v>3764336.9679</v>
      </c>
      <c r="C1158" t="s">
        <v>484</v>
      </c>
      <c r="D1158" t="s">
        <v>519</v>
      </c>
      <c r="E1158" t="s">
        <v>506</v>
      </c>
      <c r="F1158" t="s">
        <v>520</v>
      </c>
      <c r="G1158" t="s">
        <v>77</v>
      </c>
      <c r="H1158" t="s">
        <v>508</v>
      </c>
      <c r="I1158" t="s">
        <v>509</v>
      </c>
      <c r="J1158" t="s">
        <v>442</v>
      </c>
      <c r="K1158" t="s">
        <v>443</v>
      </c>
    </row>
    <row r="1159" spans="1:11">
      <c r="A1159" t="s">
        <v>503</v>
      </c>
      <c r="B1159" s="614">
        <v>4078036.9038999998</v>
      </c>
      <c r="C1159" t="s">
        <v>471</v>
      </c>
      <c r="D1159" t="s">
        <v>519</v>
      </c>
      <c r="E1159" t="s">
        <v>506</v>
      </c>
      <c r="F1159" t="s">
        <v>520</v>
      </c>
      <c r="G1159" t="s">
        <v>77</v>
      </c>
      <c r="H1159" t="s">
        <v>508</v>
      </c>
      <c r="I1159" t="s">
        <v>509</v>
      </c>
      <c r="J1159" t="s">
        <v>442</v>
      </c>
      <c r="K1159" t="s">
        <v>443</v>
      </c>
    </row>
    <row r="1160" spans="1:11">
      <c r="A1160" t="s">
        <v>503</v>
      </c>
      <c r="B1160" s="614">
        <v>4485839.5565999998</v>
      </c>
      <c r="C1160" t="s">
        <v>448</v>
      </c>
      <c r="D1160" t="s">
        <v>519</v>
      </c>
      <c r="E1160" t="s">
        <v>506</v>
      </c>
      <c r="F1160" t="s">
        <v>520</v>
      </c>
      <c r="G1160" t="s">
        <v>77</v>
      </c>
      <c r="H1160" t="s">
        <v>508</v>
      </c>
      <c r="I1160" t="s">
        <v>509</v>
      </c>
      <c r="J1160" t="s">
        <v>442</v>
      </c>
      <c r="K1160" t="s">
        <v>443</v>
      </c>
    </row>
    <row r="1161" spans="1:11">
      <c r="A1161" t="s">
        <v>503</v>
      </c>
      <c r="B1161" s="614">
        <v>3136947.4731999999</v>
      </c>
      <c r="C1161" t="s">
        <v>452</v>
      </c>
      <c r="D1161" t="s">
        <v>519</v>
      </c>
      <c r="E1161" t="s">
        <v>506</v>
      </c>
      <c r="F1161" t="s">
        <v>520</v>
      </c>
      <c r="G1161" t="s">
        <v>77</v>
      </c>
      <c r="H1161" t="s">
        <v>508</v>
      </c>
      <c r="I1161" t="s">
        <v>509</v>
      </c>
      <c r="J1161" t="s">
        <v>442</v>
      </c>
      <c r="K1161" t="s">
        <v>443</v>
      </c>
    </row>
    <row r="1162" spans="1:11">
      <c r="A1162" t="s">
        <v>503</v>
      </c>
      <c r="B1162" s="614">
        <v>4391726.4625000004</v>
      </c>
      <c r="C1162" t="s">
        <v>475</v>
      </c>
      <c r="D1162" t="s">
        <v>519</v>
      </c>
      <c r="E1162" t="s">
        <v>506</v>
      </c>
      <c r="F1162" t="s">
        <v>520</v>
      </c>
      <c r="G1162" t="s">
        <v>77</v>
      </c>
      <c r="H1162" t="s">
        <v>508</v>
      </c>
      <c r="I1162" t="s">
        <v>509</v>
      </c>
      <c r="J1162" t="s">
        <v>442</v>
      </c>
      <c r="K1162" t="s">
        <v>443</v>
      </c>
    </row>
    <row r="1163" spans="1:11">
      <c r="A1163" t="s">
        <v>503</v>
      </c>
      <c r="B1163" s="614">
        <v>3921181.7472000001</v>
      </c>
      <c r="C1163" t="s">
        <v>480</v>
      </c>
      <c r="D1163" t="s">
        <v>519</v>
      </c>
      <c r="E1163" t="s">
        <v>506</v>
      </c>
      <c r="F1163" t="s">
        <v>520</v>
      </c>
      <c r="G1163" t="s">
        <v>77</v>
      </c>
      <c r="H1163" t="s">
        <v>508</v>
      </c>
      <c r="I1163" t="s">
        <v>509</v>
      </c>
      <c r="J1163" t="s">
        <v>442</v>
      </c>
      <c r="K1163" t="s">
        <v>443</v>
      </c>
    </row>
    <row r="1164" spans="1:11">
      <c r="A1164" t="s">
        <v>503</v>
      </c>
      <c r="B1164" s="614">
        <v>5301444.8618999999</v>
      </c>
      <c r="C1164" t="s">
        <v>518</v>
      </c>
      <c r="D1164" t="s">
        <v>519</v>
      </c>
      <c r="E1164" t="s">
        <v>506</v>
      </c>
      <c r="F1164" t="s">
        <v>520</v>
      </c>
      <c r="G1164" t="s">
        <v>77</v>
      </c>
      <c r="H1164" t="s">
        <v>508</v>
      </c>
      <c r="I1164" t="s">
        <v>509</v>
      </c>
      <c r="J1164" t="s">
        <v>442</v>
      </c>
      <c r="K1164" t="s">
        <v>443</v>
      </c>
    </row>
    <row r="1165" spans="1:11">
      <c r="A1165" t="s">
        <v>503</v>
      </c>
      <c r="B1165" s="614">
        <v>3136947.4731999999</v>
      </c>
      <c r="C1165" t="s">
        <v>453</v>
      </c>
      <c r="D1165" t="s">
        <v>519</v>
      </c>
      <c r="E1165" t="s">
        <v>506</v>
      </c>
      <c r="F1165" t="s">
        <v>520</v>
      </c>
      <c r="G1165" t="s">
        <v>77</v>
      </c>
      <c r="H1165" t="s">
        <v>508</v>
      </c>
      <c r="I1165" t="s">
        <v>509</v>
      </c>
      <c r="J1165" t="s">
        <v>442</v>
      </c>
      <c r="K1165" t="s">
        <v>443</v>
      </c>
    </row>
    <row r="1166" spans="1:11">
      <c r="A1166" t="s">
        <v>503</v>
      </c>
      <c r="B1166" s="614">
        <v>3921181.7472000001</v>
      </c>
      <c r="C1166" t="s">
        <v>512</v>
      </c>
      <c r="D1166" t="s">
        <v>519</v>
      </c>
      <c r="E1166" t="s">
        <v>506</v>
      </c>
      <c r="F1166" t="s">
        <v>520</v>
      </c>
      <c r="G1166" t="s">
        <v>77</v>
      </c>
      <c r="H1166" t="s">
        <v>508</v>
      </c>
      <c r="I1166" t="s">
        <v>509</v>
      </c>
      <c r="J1166" t="s">
        <v>442</v>
      </c>
      <c r="K1166" t="s">
        <v>443</v>
      </c>
    </row>
    <row r="1167" spans="1:11">
      <c r="A1167" t="s">
        <v>503</v>
      </c>
      <c r="B1167" s="614">
        <v>3136947.4731999999</v>
      </c>
      <c r="C1167" t="s">
        <v>477</v>
      </c>
      <c r="D1167" t="s">
        <v>519</v>
      </c>
      <c r="E1167" t="s">
        <v>506</v>
      </c>
      <c r="F1167" t="s">
        <v>520</v>
      </c>
      <c r="G1167" t="s">
        <v>77</v>
      </c>
      <c r="H1167" t="s">
        <v>508</v>
      </c>
      <c r="I1167" t="s">
        <v>509</v>
      </c>
      <c r="J1167" t="s">
        <v>442</v>
      </c>
      <c r="K1167" t="s">
        <v>443</v>
      </c>
    </row>
    <row r="1168" spans="1:11">
      <c r="A1168" t="s">
        <v>503</v>
      </c>
      <c r="B1168" s="614">
        <v>4109397.5578000001</v>
      </c>
      <c r="C1168" t="s">
        <v>461</v>
      </c>
      <c r="D1168" t="s">
        <v>519</v>
      </c>
      <c r="E1168" t="s">
        <v>506</v>
      </c>
      <c r="F1168" t="s">
        <v>520</v>
      </c>
      <c r="G1168" t="s">
        <v>77</v>
      </c>
      <c r="H1168" t="s">
        <v>508</v>
      </c>
      <c r="I1168" t="s">
        <v>509</v>
      </c>
      <c r="J1168" t="s">
        <v>442</v>
      </c>
      <c r="K1168" t="s">
        <v>443</v>
      </c>
    </row>
    <row r="1169" spans="1:11">
      <c r="A1169" t="s">
        <v>503</v>
      </c>
      <c r="B1169" s="614">
        <v>4548571.2418</v>
      </c>
      <c r="C1169" t="s">
        <v>514</v>
      </c>
      <c r="D1169" t="s">
        <v>519</v>
      </c>
      <c r="E1169" t="s">
        <v>506</v>
      </c>
      <c r="F1169" t="s">
        <v>520</v>
      </c>
      <c r="G1169" t="s">
        <v>77</v>
      </c>
      <c r="H1169" t="s">
        <v>508</v>
      </c>
      <c r="I1169" t="s">
        <v>509</v>
      </c>
      <c r="J1169" t="s">
        <v>442</v>
      </c>
      <c r="K1169" t="s">
        <v>443</v>
      </c>
    </row>
    <row r="1170" spans="1:11">
      <c r="A1170" t="s">
        <v>503</v>
      </c>
      <c r="B1170" s="614">
        <v>3764336.9679</v>
      </c>
      <c r="C1170" t="s">
        <v>466</v>
      </c>
      <c r="D1170" t="s">
        <v>519</v>
      </c>
      <c r="E1170" t="s">
        <v>506</v>
      </c>
      <c r="F1170" t="s">
        <v>520</v>
      </c>
      <c r="G1170" t="s">
        <v>77</v>
      </c>
      <c r="H1170" t="s">
        <v>508</v>
      </c>
      <c r="I1170" t="s">
        <v>509</v>
      </c>
      <c r="J1170" t="s">
        <v>442</v>
      </c>
      <c r="K1170" t="s">
        <v>443</v>
      </c>
    </row>
    <row r="1171" spans="1:11">
      <c r="A1171" t="s">
        <v>503</v>
      </c>
      <c r="B1171" s="614">
        <v>4485839.5565999998</v>
      </c>
      <c r="C1171" t="s">
        <v>511</v>
      </c>
      <c r="D1171" t="s">
        <v>519</v>
      </c>
      <c r="E1171" t="s">
        <v>506</v>
      </c>
      <c r="F1171" t="s">
        <v>520</v>
      </c>
      <c r="G1171" t="s">
        <v>77</v>
      </c>
      <c r="H1171" t="s">
        <v>508</v>
      </c>
      <c r="I1171" t="s">
        <v>509</v>
      </c>
      <c r="J1171" t="s">
        <v>442</v>
      </c>
      <c r="K1171" t="s">
        <v>443</v>
      </c>
    </row>
    <row r="1172" spans="1:11">
      <c r="A1172" t="s">
        <v>503</v>
      </c>
      <c r="B1172" s="614">
        <v>3858450.0619000001</v>
      </c>
      <c r="C1172" t="s">
        <v>465</v>
      </c>
      <c r="D1172" t="s">
        <v>519</v>
      </c>
      <c r="E1172" t="s">
        <v>506</v>
      </c>
      <c r="F1172" t="s">
        <v>520</v>
      </c>
      <c r="G1172" t="s">
        <v>77</v>
      </c>
      <c r="H1172" t="s">
        <v>508</v>
      </c>
      <c r="I1172" t="s">
        <v>509</v>
      </c>
      <c r="J1172" t="s">
        <v>442</v>
      </c>
      <c r="K1172" t="s">
        <v>443</v>
      </c>
    </row>
    <row r="1173" spans="1:11">
      <c r="A1173" t="s">
        <v>503</v>
      </c>
      <c r="B1173" s="614">
        <v>4548571.2418</v>
      </c>
      <c r="C1173" t="s">
        <v>462</v>
      </c>
      <c r="D1173" t="s">
        <v>519</v>
      </c>
      <c r="E1173" t="s">
        <v>506</v>
      </c>
      <c r="F1173" t="s">
        <v>520</v>
      </c>
      <c r="G1173" t="s">
        <v>77</v>
      </c>
      <c r="H1173" t="s">
        <v>508</v>
      </c>
      <c r="I1173" t="s">
        <v>509</v>
      </c>
      <c r="J1173" t="s">
        <v>442</v>
      </c>
      <c r="K1173" t="s">
        <v>443</v>
      </c>
    </row>
    <row r="1174" spans="1:11">
      <c r="A1174" t="s">
        <v>503</v>
      </c>
      <c r="B1174" s="614">
        <v>4078036.9038999998</v>
      </c>
      <c r="C1174" t="s">
        <v>488</v>
      </c>
      <c r="D1174" t="s">
        <v>519</v>
      </c>
      <c r="E1174" t="s">
        <v>506</v>
      </c>
      <c r="F1174" t="s">
        <v>520</v>
      </c>
      <c r="G1174" t="s">
        <v>77</v>
      </c>
      <c r="H1174" t="s">
        <v>508</v>
      </c>
      <c r="I1174" t="s">
        <v>509</v>
      </c>
      <c r="J1174" t="s">
        <v>442</v>
      </c>
      <c r="K1174" t="s">
        <v>443</v>
      </c>
    </row>
    <row r="1175" spans="1:11">
      <c r="A1175" t="s">
        <v>503</v>
      </c>
      <c r="B1175" s="614">
        <v>4736787.0525000002</v>
      </c>
      <c r="C1175" t="s">
        <v>516</v>
      </c>
      <c r="D1175" t="s">
        <v>519</v>
      </c>
      <c r="E1175" t="s">
        <v>506</v>
      </c>
      <c r="F1175" t="s">
        <v>520</v>
      </c>
      <c r="G1175" t="s">
        <v>77</v>
      </c>
      <c r="H1175" t="s">
        <v>508</v>
      </c>
      <c r="I1175" t="s">
        <v>509</v>
      </c>
      <c r="J1175" t="s">
        <v>442</v>
      </c>
      <c r="K1175" t="s">
        <v>443</v>
      </c>
    </row>
    <row r="1176" spans="1:11">
      <c r="A1176" t="s">
        <v>503</v>
      </c>
      <c r="B1176" s="614">
        <v>4078036.9038999998</v>
      </c>
      <c r="C1176" t="s">
        <v>479</v>
      </c>
      <c r="D1176" t="s">
        <v>519</v>
      </c>
      <c r="E1176" t="s">
        <v>506</v>
      </c>
      <c r="F1176" t="s">
        <v>520</v>
      </c>
      <c r="G1176" t="s">
        <v>77</v>
      </c>
      <c r="H1176" t="s">
        <v>508</v>
      </c>
      <c r="I1176" t="s">
        <v>509</v>
      </c>
      <c r="J1176" t="s">
        <v>442</v>
      </c>
      <c r="K1176" t="s">
        <v>443</v>
      </c>
    </row>
    <row r="1177" spans="1:11">
      <c r="A1177" t="s">
        <v>503</v>
      </c>
      <c r="B1177" s="614">
        <v>4548571.2418</v>
      </c>
      <c r="C1177" t="s">
        <v>445</v>
      </c>
      <c r="D1177" t="s">
        <v>519</v>
      </c>
      <c r="E1177" t="s">
        <v>506</v>
      </c>
      <c r="F1177" t="s">
        <v>520</v>
      </c>
      <c r="G1177" t="s">
        <v>77</v>
      </c>
      <c r="H1177" t="s">
        <v>508</v>
      </c>
      <c r="I1177" t="s">
        <v>509</v>
      </c>
      <c r="J1177" t="s">
        <v>442</v>
      </c>
      <c r="K1177" t="s">
        <v>443</v>
      </c>
    </row>
    <row r="1178" spans="1:11">
      <c r="A1178" t="s">
        <v>503</v>
      </c>
      <c r="B1178" s="614">
        <v>4391726.4625000004</v>
      </c>
      <c r="C1178" t="s">
        <v>513</v>
      </c>
      <c r="D1178" t="s">
        <v>519</v>
      </c>
      <c r="E1178" t="s">
        <v>506</v>
      </c>
      <c r="F1178" t="s">
        <v>520</v>
      </c>
      <c r="G1178" t="s">
        <v>77</v>
      </c>
      <c r="H1178" t="s">
        <v>508</v>
      </c>
      <c r="I1178" t="s">
        <v>509</v>
      </c>
      <c r="J1178" t="s">
        <v>442</v>
      </c>
      <c r="K1178" t="s">
        <v>443</v>
      </c>
    </row>
    <row r="1179" spans="1:11">
      <c r="A1179" t="s">
        <v>503</v>
      </c>
      <c r="B1179" s="614">
        <v>4485839.5565999998</v>
      </c>
      <c r="C1179" t="s">
        <v>528</v>
      </c>
      <c r="D1179" t="s">
        <v>519</v>
      </c>
      <c r="E1179" t="s">
        <v>506</v>
      </c>
      <c r="F1179" t="s">
        <v>520</v>
      </c>
      <c r="G1179" t="s">
        <v>77</v>
      </c>
      <c r="H1179" t="s">
        <v>508</v>
      </c>
      <c r="I1179" t="s">
        <v>509</v>
      </c>
      <c r="J1179" t="s">
        <v>442</v>
      </c>
      <c r="K1179" t="s">
        <v>443</v>
      </c>
    </row>
    <row r="1180" spans="1:11">
      <c r="A1180" t="s">
        <v>503</v>
      </c>
      <c r="B1180" s="614">
        <v>3921181.7472000001</v>
      </c>
      <c r="C1180" t="s">
        <v>481</v>
      </c>
      <c r="D1180" t="s">
        <v>519</v>
      </c>
      <c r="E1180" t="s">
        <v>506</v>
      </c>
      <c r="F1180" t="s">
        <v>520</v>
      </c>
      <c r="G1180" t="s">
        <v>77</v>
      </c>
      <c r="H1180" t="s">
        <v>508</v>
      </c>
      <c r="I1180" t="s">
        <v>509</v>
      </c>
      <c r="J1180" t="s">
        <v>442</v>
      </c>
      <c r="K1180" t="s">
        <v>443</v>
      </c>
    </row>
    <row r="1181" spans="1:11">
      <c r="A1181" t="s">
        <v>503</v>
      </c>
      <c r="B1181" s="614">
        <v>3136947.4731999999</v>
      </c>
      <c r="C1181" t="s">
        <v>464</v>
      </c>
      <c r="D1181" t="s">
        <v>519</v>
      </c>
      <c r="E1181" t="s">
        <v>506</v>
      </c>
      <c r="F1181" t="s">
        <v>520</v>
      </c>
      <c r="G1181" t="s">
        <v>77</v>
      </c>
      <c r="H1181" t="s">
        <v>508</v>
      </c>
      <c r="I1181" t="s">
        <v>509</v>
      </c>
      <c r="J1181" t="s">
        <v>442</v>
      </c>
      <c r="K1181" t="s">
        <v>443</v>
      </c>
    </row>
    <row r="1182" spans="1:11">
      <c r="A1182" t="s">
        <v>503</v>
      </c>
      <c r="B1182" s="614">
        <v>4234881.6831999999</v>
      </c>
      <c r="C1182" t="s">
        <v>515</v>
      </c>
      <c r="D1182" t="s">
        <v>519</v>
      </c>
      <c r="E1182" t="s">
        <v>506</v>
      </c>
      <c r="F1182" t="s">
        <v>520</v>
      </c>
      <c r="G1182" t="s">
        <v>77</v>
      </c>
      <c r="H1182" t="s">
        <v>508</v>
      </c>
      <c r="I1182" t="s">
        <v>509</v>
      </c>
      <c r="J1182" t="s">
        <v>442</v>
      </c>
      <c r="K1182" t="s">
        <v>443</v>
      </c>
    </row>
    <row r="1183" spans="1:11">
      <c r="A1183" t="s">
        <v>503</v>
      </c>
      <c r="B1183" s="614">
        <v>3764336.9679</v>
      </c>
      <c r="C1183" t="s">
        <v>429</v>
      </c>
      <c r="D1183" t="s">
        <v>519</v>
      </c>
      <c r="E1183" t="s">
        <v>506</v>
      </c>
      <c r="F1183" t="s">
        <v>520</v>
      </c>
      <c r="G1183" t="s">
        <v>77</v>
      </c>
      <c r="H1183" t="s">
        <v>508</v>
      </c>
      <c r="I1183" t="s">
        <v>509</v>
      </c>
      <c r="J1183" t="s">
        <v>442</v>
      </c>
      <c r="K1183" t="s">
        <v>443</v>
      </c>
    </row>
    <row r="1184" spans="1:11">
      <c r="A1184" t="s">
        <v>503</v>
      </c>
      <c r="B1184" s="614">
        <v>4485839.5565999998</v>
      </c>
      <c r="C1184" t="s">
        <v>504</v>
      </c>
      <c r="D1184" t="s">
        <v>519</v>
      </c>
      <c r="E1184" t="s">
        <v>506</v>
      </c>
      <c r="F1184" t="s">
        <v>520</v>
      </c>
      <c r="G1184" t="s">
        <v>77</v>
      </c>
      <c r="H1184" t="s">
        <v>508</v>
      </c>
      <c r="I1184" t="s">
        <v>509</v>
      </c>
      <c r="J1184" t="s">
        <v>442</v>
      </c>
      <c r="K1184" t="s">
        <v>443</v>
      </c>
    </row>
    <row r="1185" spans="1:11">
      <c r="A1185" t="s">
        <v>503</v>
      </c>
      <c r="B1185" s="614">
        <v>3921181.7472000001</v>
      </c>
      <c r="C1185" t="s">
        <v>485</v>
      </c>
      <c r="D1185" t="s">
        <v>519</v>
      </c>
      <c r="E1185" t="s">
        <v>506</v>
      </c>
      <c r="F1185" t="s">
        <v>520</v>
      </c>
      <c r="G1185" t="s">
        <v>77</v>
      </c>
      <c r="H1185" t="s">
        <v>508</v>
      </c>
      <c r="I1185" t="s">
        <v>509</v>
      </c>
      <c r="J1185" t="s">
        <v>442</v>
      </c>
      <c r="K1185" t="s">
        <v>443</v>
      </c>
    </row>
    <row r="1186" spans="1:11">
      <c r="A1186" t="s">
        <v>61</v>
      </c>
      <c r="B1186" s="614">
        <v>5.7600000000000001E-4</v>
      </c>
      <c r="C1186" t="s">
        <v>521</v>
      </c>
      <c r="D1186" t="s">
        <v>522</v>
      </c>
      <c r="E1186" t="s">
        <v>77</v>
      </c>
      <c r="F1186" t="s">
        <v>523</v>
      </c>
      <c r="G1186" t="s">
        <v>77</v>
      </c>
      <c r="H1186" t="s">
        <v>508</v>
      </c>
      <c r="I1186" t="s">
        <v>509</v>
      </c>
      <c r="J1186" t="s">
        <v>435</v>
      </c>
    </row>
    <row r="1187" spans="1:11">
      <c r="A1187" t="s">
        <v>61</v>
      </c>
      <c r="B1187" s="614">
        <v>4.0299999999999998E-4</v>
      </c>
      <c r="C1187" t="s">
        <v>454</v>
      </c>
      <c r="D1187" t="s">
        <v>522</v>
      </c>
      <c r="E1187" t="s">
        <v>77</v>
      </c>
      <c r="F1187" t="s">
        <v>523</v>
      </c>
      <c r="G1187" t="s">
        <v>77</v>
      </c>
      <c r="H1187" t="s">
        <v>508</v>
      </c>
      <c r="I1187" t="s">
        <v>509</v>
      </c>
      <c r="J1187" t="s">
        <v>435</v>
      </c>
    </row>
    <row r="1188" spans="1:11">
      <c r="A1188" t="s">
        <v>61</v>
      </c>
      <c r="B1188" s="614">
        <v>4.0299999999999998E-4</v>
      </c>
      <c r="C1188" t="s">
        <v>479</v>
      </c>
      <c r="D1188" t="s">
        <v>522</v>
      </c>
      <c r="E1188" t="s">
        <v>77</v>
      </c>
      <c r="F1188" t="s">
        <v>523</v>
      </c>
      <c r="G1188" t="s">
        <v>77</v>
      </c>
      <c r="H1188" t="s">
        <v>508</v>
      </c>
      <c r="I1188" t="s">
        <v>509</v>
      </c>
      <c r="J1188" t="s">
        <v>435</v>
      </c>
    </row>
    <row r="1189" spans="1:11">
      <c r="A1189" t="s">
        <v>61</v>
      </c>
      <c r="B1189" s="614">
        <v>5.2400000000000005E-4</v>
      </c>
      <c r="C1189" t="s">
        <v>524</v>
      </c>
      <c r="D1189" t="s">
        <v>522</v>
      </c>
      <c r="E1189" t="s">
        <v>77</v>
      </c>
      <c r="F1189" t="s">
        <v>523</v>
      </c>
      <c r="G1189" t="s">
        <v>77</v>
      </c>
      <c r="H1189" t="s">
        <v>508</v>
      </c>
      <c r="I1189" t="s">
        <v>509</v>
      </c>
      <c r="J1189" t="s">
        <v>435</v>
      </c>
    </row>
    <row r="1190" spans="1:11">
      <c r="A1190" t="s">
        <v>61</v>
      </c>
      <c r="B1190" s="614">
        <v>4.0299999999999998E-4</v>
      </c>
      <c r="C1190" t="s">
        <v>465</v>
      </c>
      <c r="D1190" t="s">
        <v>522</v>
      </c>
      <c r="E1190" t="s">
        <v>77</v>
      </c>
      <c r="F1190" t="s">
        <v>523</v>
      </c>
      <c r="G1190" t="s">
        <v>77</v>
      </c>
      <c r="H1190" t="s">
        <v>508</v>
      </c>
      <c r="I1190" t="s">
        <v>509</v>
      </c>
      <c r="J1190" t="s">
        <v>435</v>
      </c>
    </row>
    <row r="1191" spans="1:11">
      <c r="A1191" t="s">
        <v>61</v>
      </c>
      <c r="B1191" s="614">
        <v>4.84E-4</v>
      </c>
      <c r="C1191" t="s">
        <v>484</v>
      </c>
      <c r="D1191" t="s">
        <v>522</v>
      </c>
      <c r="E1191" t="s">
        <v>77</v>
      </c>
      <c r="F1191" t="s">
        <v>523</v>
      </c>
      <c r="G1191" t="s">
        <v>77</v>
      </c>
      <c r="H1191" t="s">
        <v>508</v>
      </c>
      <c r="I1191" t="s">
        <v>509</v>
      </c>
      <c r="J1191" t="s">
        <v>435</v>
      </c>
    </row>
    <row r="1192" spans="1:11">
      <c r="A1192" t="s">
        <v>61</v>
      </c>
      <c r="B1192" s="614">
        <v>4.0299999999999998E-4</v>
      </c>
      <c r="C1192" t="s">
        <v>477</v>
      </c>
      <c r="D1192" t="s">
        <v>522</v>
      </c>
      <c r="E1192" t="s">
        <v>77</v>
      </c>
      <c r="F1192" t="s">
        <v>523</v>
      </c>
      <c r="G1192" t="s">
        <v>77</v>
      </c>
      <c r="H1192" t="s">
        <v>508</v>
      </c>
      <c r="I1192" t="s">
        <v>509</v>
      </c>
      <c r="J1192" t="s">
        <v>435</v>
      </c>
    </row>
    <row r="1193" spans="1:11">
      <c r="A1193" t="s">
        <v>61</v>
      </c>
      <c r="B1193" s="614">
        <v>4.0299999999999998E-4</v>
      </c>
      <c r="C1193" t="s">
        <v>472</v>
      </c>
      <c r="D1193" t="s">
        <v>522</v>
      </c>
      <c r="E1193" t="s">
        <v>77</v>
      </c>
      <c r="F1193" t="s">
        <v>523</v>
      </c>
      <c r="G1193" t="s">
        <v>77</v>
      </c>
      <c r="H1193" t="s">
        <v>508</v>
      </c>
      <c r="I1193" t="s">
        <v>509</v>
      </c>
      <c r="J1193" t="s">
        <v>435</v>
      </c>
    </row>
    <row r="1194" spans="1:11">
      <c r="A1194" t="s">
        <v>61</v>
      </c>
      <c r="B1194" s="614">
        <v>5.04E-4</v>
      </c>
      <c r="C1194" t="s">
        <v>480</v>
      </c>
      <c r="D1194" t="s">
        <v>522</v>
      </c>
      <c r="E1194" t="s">
        <v>77</v>
      </c>
      <c r="F1194" t="s">
        <v>523</v>
      </c>
      <c r="G1194" t="s">
        <v>77</v>
      </c>
      <c r="H1194" t="s">
        <v>508</v>
      </c>
      <c r="I1194" t="s">
        <v>509</v>
      </c>
      <c r="J1194" t="s">
        <v>435</v>
      </c>
    </row>
    <row r="1195" spans="1:11">
      <c r="A1195" t="s">
        <v>61</v>
      </c>
      <c r="B1195" s="614">
        <v>5.04E-4</v>
      </c>
      <c r="C1195" t="s">
        <v>525</v>
      </c>
      <c r="D1195" t="s">
        <v>522</v>
      </c>
      <c r="E1195" t="s">
        <v>77</v>
      </c>
      <c r="F1195" t="s">
        <v>523</v>
      </c>
      <c r="G1195" t="s">
        <v>77</v>
      </c>
      <c r="H1195" t="s">
        <v>508</v>
      </c>
      <c r="I1195" t="s">
        <v>509</v>
      </c>
      <c r="J1195" t="s">
        <v>435</v>
      </c>
    </row>
    <row r="1196" spans="1:11">
      <c r="A1196" t="s">
        <v>61</v>
      </c>
      <c r="B1196" s="614">
        <v>6.29E-4</v>
      </c>
      <c r="C1196" t="s">
        <v>510</v>
      </c>
      <c r="D1196" t="s">
        <v>522</v>
      </c>
      <c r="E1196" t="s">
        <v>77</v>
      </c>
      <c r="F1196" t="s">
        <v>523</v>
      </c>
      <c r="G1196" t="s">
        <v>77</v>
      </c>
      <c r="H1196" t="s">
        <v>508</v>
      </c>
      <c r="I1196" t="s">
        <v>509</v>
      </c>
      <c r="J1196" t="s">
        <v>435</v>
      </c>
    </row>
    <row r="1197" spans="1:11">
      <c r="A1197" t="s">
        <v>61</v>
      </c>
      <c r="B1197" s="614">
        <v>5.8500000000000002E-4</v>
      </c>
      <c r="C1197" t="s">
        <v>514</v>
      </c>
      <c r="D1197" t="s">
        <v>522</v>
      </c>
      <c r="E1197" t="s">
        <v>77</v>
      </c>
      <c r="F1197" t="s">
        <v>523</v>
      </c>
      <c r="G1197" t="s">
        <v>77</v>
      </c>
      <c r="H1197" t="s">
        <v>508</v>
      </c>
      <c r="I1197" t="s">
        <v>509</v>
      </c>
      <c r="J1197" t="s">
        <v>435</v>
      </c>
    </row>
    <row r="1198" spans="1:11">
      <c r="A1198" t="s">
        <v>61</v>
      </c>
      <c r="B1198" s="614">
        <v>6.2500000000000001E-4</v>
      </c>
      <c r="C1198" t="s">
        <v>450</v>
      </c>
      <c r="D1198" t="s">
        <v>522</v>
      </c>
      <c r="E1198" t="s">
        <v>77</v>
      </c>
      <c r="F1198" t="s">
        <v>523</v>
      </c>
      <c r="G1198" t="s">
        <v>77</v>
      </c>
      <c r="H1198" t="s">
        <v>508</v>
      </c>
      <c r="I1198" t="s">
        <v>509</v>
      </c>
      <c r="J1198" t="s">
        <v>435</v>
      </c>
    </row>
    <row r="1199" spans="1:11">
      <c r="A1199" t="s">
        <v>61</v>
      </c>
      <c r="B1199" s="614">
        <v>4.4299999999999998E-4</v>
      </c>
      <c r="C1199" t="s">
        <v>448</v>
      </c>
      <c r="D1199" t="s">
        <v>522</v>
      </c>
      <c r="E1199" t="s">
        <v>77</v>
      </c>
      <c r="F1199" t="s">
        <v>523</v>
      </c>
      <c r="G1199" t="s">
        <v>77</v>
      </c>
      <c r="H1199" t="s">
        <v>508</v>
      </c>
      <c r="I1199" t="s">
        <v>509</v>
      </c>
      <c r="J1199" t="s">
        <v>435</v>
      </c>
    </row>
    <row r="1200" spans="1:11">
      <c r="A1200" t="s">
        <v>61</v>
      </c>
      <c r="B1200" s="614">
        <v>5.04E-4</v>
      </c>
      <c r="C1200" t="s">
        <v>485</v>
      </c>
      <c r="D1200" t="s">
        <v>522</v>
      </c>
      <c r="E1200" t="s">
        <v>77</v>
      </c>
      <c r="F1200" t="s">
        <v>523</v>
      </c>
      <c r="G1200" t="s">
        <v>77</v>
      </c>
      <c r="H1200" t="s">
        <v>508</v>
      </c>
      <c r="I1200" t="s">
        <v>509</v>
      </c>
      <c r="J1200" t="s">
        <v>435</v>
      </c>
    </row>
    <row r="1201" spans="1:10">
      <c r="A1201" t="s">
        <v>61</v>
      </c>
      <c r="B1201" s="614">
        <v>4.0299999999999998E-4</v>
      </c>
      <c r="C1201" t="s">
        <v>452</v>
      </c>
      <c r="D1201" t="s">
        <v>522</v>
      </c>
      <c r="E1201" t="s">
        <v>77</v>
      </c>
      <c r="F1201" t="s">
        <v>523</v>
      </c>
      <c r="G1201" t="s">
        <v>77</v>
      </c>
      <c r="H1201" t="s">
        <v>508</v>
      </c>
      <c r="I1201" t="s">
        <v>509</v>
      </c>
      <c r="J1201" t="s">
        <v>435</v>
      </c>
    </row>
    <row r="1202" spans="1:10">
      <c r="A1202" t="s">
        <v>61</v>
      </c>
      <c r="B1202" s="614">
        <v>4.84E-4</v>
      </c>
      <c r="C1202" t="s">
        <v>471</v>
      </c>
      <c r="D1202" t="s">
        <v>522</v>
      </c>
      <c r="E1202" t="s">
        <v>77</v>
      </c>
      <c r="F1202" t="s">
        <v>523</v>
      </c>
      <c r="G1202" t="s">
        <v>77</v>
      </c>
      <c r="H1202" t="s">
        <v>508</v>
      </c>
      <c r="I1202" t="s">
        <v>509</v>
      </c>
      <c r="J1202" t="s">
        <v>435</v>
      </c>
    </row>
    <row r="1203" spans="1:10">
      <c r="A1203" t="s">
        <v>61</v>
      </c>
      <c r="B1203" s="614">
        <v>9.2699999999999998E-4</v>
      </c>
      <c r="C1203" t="s">
        <v>526</v>
      </c>
      <c r="D1203" t="s">
        <v>522</v>
      </c>
      <c r="E1203" t="s">
        <v>77</v>
      </c>
      <c r="F1203" t="s">
        <v>523</v>
      </c>
      <c r="G1203" t="s">
        <v>77</v>
      </c>
      <c r="H1203" t="s">
        <v>508</v>
      </c>
      <c r="I1203" t="s">
        <v>509</v>
      </c>
      <c r="J1203" t="s">
        <v>435</v>
      </c>
    </row>
    <row r="1204" spans="1:10">
      <c r="A1204" t="s">
        <v>61</v>
      </c>
      <c r="B1204" s="614">
        <v>5.8799999999999998E-4</v>
      </c>
      <c r="C1204" t="s">
        <v>438</v>
      </c>
      <c r="D1204" t="s">
        <v>522</v>
      </c>
      <c r="E1204" t="s">
        <v>77</v>
      </c>
      <c r="F1204" t="s">
        <v>523</v>
      </c>
      <c r="G1204" t="s">
        <v>77</v>
      </c>
      <c r="H1204" t="s">
        <v>508</v>
      </c>
      <c r="I1204" t="s">
        <v>509</v>
      </c>
      <c r="J1204" t="s">
        <v>435</v>
      </c>
    </row>
    <row r="1205" spans="1:10">
      <c r="A1205" t="s">
        <v>61</v>
      </c>
      <c r="B1205" s="614">
        <v>4.4299999999999998E-4</v>
      </c>
      <c r="C1205" t="s">
        <v>517</v>
      </c>
      <c r="D1205" t="s">
        <v>522</v>
      </c>
      <c r="E1205" t="s">
        <v>77</v>
      </c>
      <c r="F1205" t="s">
        <v>523</v>
      </c>
      <c r="G1205" t="s">
        <v>77</v>
      </c>
      <c r="H1205" t="s">
        <v>508</v>
      </c>
      <c r="I1205" t="s">
        <v>509</v>
      </c>
      <c r="J1205" t="s">
        <v>435</v>
      </c>
    </row>
    <row r="1206" spans="1:10">
      <c r="A1206" t="s">
        <v>61</v>
      </c>
      <c r="B1206" s="614">
        <v>4.0299999999999998E-4</v>
      </c>
      <c r="C1206" t="s">
        <v>50</v>
      </c>
      <c r="D1206" t="s">
        <v>522</v>
      </c>
      <c r="E1206" t="s">
        <v>77</v>
      </c>
      <c r="F1206" t="s">
        <v>523</v>
      </c>
      <c r="G1206" t="s">
        <v>77</v>
      </c>
      <c r="H1206" t="s">
        <v>508</v>
      </c>
      <c r="I1206" t="s">
        <v>509</v>
      </c>
      <c r="J1206" t="s">
        <v>435</v>
      </c>
    </row>
    <row r="1207" spans="1:10">
      <c r="A1207" t="s">
        <v>61</v>
      </c>
      <c r="B1207" s="614">
        <v>4.0299999999999998E-4</v>
      </c>
      <c r="C1207" t="s">
        <v>464</v>
      </c>
      <c r="D1207" t="s">
        <v>522</v>
      </c>
      <c r="E1207" t="s">
        <v>77</v>
      </c>
      <c r="F1207" t="s">
        <v>523</v>
      </c>
      <c r="G1207" t="s">
        <v>77</v>
      </c>
      <c r="H1207" t="s">
        <v>508</v>
      </c>
      <c r="I1207" t="s">
        <v>509</v>
      </c>
      <c r="J1207" t="s">
        <v>435</v>
      </c>
    </row>
    <row r="1208" spans="1:10">
      <c r="A1208" t="s">
        <v>61</v>
      </c>
      <c r="B1208" s="614">
        <v>4.0299999999999998E-4</v>
      </c>
      <c r="C1208" t="s">
        <v>457</v>
      </c>
      <c r="D1208" t="s">
        <v>522</v>
      </c>
      <c r="E1208" t="s">
        <v>77</v>
      </c>
      <c r="F1208" t="s">
        <v>523</v>
      </c>
      <c r="G1208" t="s">
        <v>77</v>
      </c>
      <c r="H1208" t="s">
        <v>508</v>
      </c>
      <c r="I1208" t="s">
        <v>509</v>
      </c>
      <c r="J1208" t="s">
        <v>435</v>
      </c>
    </row>
    <row r="1209" spans="1:10">
      <c r="A1209" t="s">
        <v>61</v>
      </c>
      <c r="B1209" s="614">
        <v>4.8299999999999998E-4</v>
      </c>
      <c r="C1209" t="s">
        <v>462</v>
      </c>
      <c r="D1209" t="s">
        <v>522</v>
      </c>
      <c r="E1209" t="s">
        <v>77</v>
      </c>
      <c r="F1209" t="s">
        <v>523</v>
      </c>
      <c r="G1209" t="s">
        <v>77</v>
      </c>
      <c r="H1209" t="s">
        <v>508</v>
      </c>
      <c r="I1209" t="s">
        <v>509</v>
      </c>
      <c r="J1209" t="s">
        <v>435</v>
      </c>
    </row>
    <row r="1210" spans="1:10">
      <c r="A1210" t="s">
        <v>61</v>
      </c>
      <c r="B1210" s="614">
        <v>4.84E-4</v>
      </c>
      <c r="C1210" t="s">
        <v>481</v>
      </c>
      <c r="D1210" t="s">
        <v>522</v>
      </c>
      <c r="E1210" t="s">
        <v>77</v>
      </c>
      <c r="F1210" t="s">
        <v>523</v>
      </c>
      <c r="G1210" t="s">
        <v>77</v>
      </c>
      <c r="H1210" t="s">
        <v>508</v>
      </c>
      <c r="I1210" t="s">
        <v>509</v>
      </c>
      <c r="J1210" t="s">
        <v>435</v>
      </c>
    </row>
    <row r="1211" spans="1:10">
      <c r="A1211" t="s">
        <v>61</v>
      </c>
      <c r="B1211" s="614">
        <v>4.0299999999999998E-4</v>
      </c>
      <c r="C1211" t="s">
        <v>463</v>
      </c>
      <c r="D1211" t="s">
        <v>522</v>
      </c>
      <c r="E1211" t="s">
        <v>77</v>
      </c>
      <c r="F1211" t="s">
        <v>523</v>
      </c>
      <c r="G1211" t="s">
        <v>77</v>
      </c>
      <c r="H1211" t="s">
        <v>508</v>
      </c>
      <c r="I1211" t="s">
        <v>509</v>
      </c>
      <c r="J1211" t="s">
        <v>435</v>
      </c>
    </row>
    <row r="1212" spans="1:10">
      <c r="A1212" t="s">
        <v>61</v>
      </c>
      <c r="B1212" s="614">
        <v>4.0299999999999998E-4</v>
      </c>
      <c r="C1212" t="s">
        <v>488</v>
      </c>
      <c r="D1212" t="s">
        <v>522</v>
      </c>
      <c r="E1212" t="s">
        <v>77</v>
      </c>
      <c r="F1212" t="s">
        <v>523</v>
      </c>
      <c r="G1212" t="s">
        <v>77</v>
      </c>
      <c r="H1212" t="s">
        <v>508</v>
      </c>
      <c r="I1212" t="s">
        <v>509</v>
      </c>
      <c r="J1212" t="s">
        <v>435</v>
      </c>
    </row>
    <row r="1213" spans="1:10">
      <c r="A1213" t="s">
        <v>61</v>
      </c>
      <c r="B1213" s="614">
        <v>5.44E-4</v>
      </c>
      <c r="C1213" t="s">
        <v>515</v>
      </c>
      <c r="D1213" t="s">
        <v>522</v>
      </c>
      <c r="E1213" t="s">
        <v>77</v>
      </c>
      <c r="F1213" t="s">
        <v>523</v>
      </c>
      <c r="G1213" t="s">
        <v>77</v>
      </c>
      <c r="H1213" t="s">
        <v>508</v>
      </c>
      <c r="I1213" t="s">
        <v>509</v>
      </c>
      <c r="J1213" t="s">
        <v>435</v>
      </c>
    </row>
    <row r="1214" spans="1:10">
      <c r="A1214" t="s">
        <v>61</v>
      </c>
      <c r="B1214" s="614">
        <v>6.4499999999999996E-4</v>
      </c>
      <c r="C1214" t="s">
        <v>518</v>
      </c>
      <c r="D1214" t="s">
        <v>522</v>
      </c>
      <c r="E1214" t="s">
        <v>77</v>
      </c>
      <c r="F1214" t="s">
        <v>523</v>
      </c>
      <c r="G1214" t="s">
        <v>77</v>
      </c>
      <c r="H1214" t="s">
        <v>508</v>
      </c>
      <c r="I1214" t="s">
        <v>509</v>
      </c>
      <c r="J1214" t="s">
        <v>435</v>
      </c>
    </row>
    <row r="1215" spans="1:10">
      <c r="A1215" t="s">
        <v>61</v>
      </c>
      <c r="B1215" s="614">
        <v>4.4299999999999998E-4</v>
      </c>
      <c r="C1215" t="s">
        <v>504</v>
      </c>
      <c r="D1215" t="s">
        <v>522</v>
      </c>
      <c r="E1215" t="s">
        <v>77</v>
      </c>
      <c r="F1215" t="s">
        <v>523</v>
      </c>
      <c r="G1215" t="s">
        <v>77</v>
      </c>
      <c r="H1215" t="s">
        <v>508</v>
      </c>
      <c r="I1215" t="s">
        <v>509</v>
      </c>
      <c r="J1215" t="s">
        <v>435</v>
      </c>
    </row>
    <row r="1216" spans="1:10">
      <c r="A1216" t="s">
        <v>61</v>
      </c>
      <c r="B1216" s="614">
        <v>5.7600000000000001E-4</v>
      </c>
      <c r="C1216" t="s">
        <v>446</v>
      </c>
      <c r="D1216" t="s">
        <v>522</v>
      </c>
      <c r="E1216" t="s">
        <v>77</v>
      </c>
      <c r="F1216" t="s">
        <v>523</v>
      </c>
      <c r="G1216" t="s">
        <v>77</v>
      </c>
      <c r="H1216" t="s">
        <v>508</v>
      </c>
      <c r="I1216" t="s">
        <v>509</v>
      </c>
      <c r="J1216" t="s">
        <v>435</v>
      </c>
    </row>
    <row r="1217" spans="1:10">
      <c r="A1217" t="s">
        <v>61</v>
      </c>
      <c r="B1217" s="614">
        <v>4.84E-4</v>
      </c>
      <c r="C1217" t="s">
        <v>527</v>
      </c>
      <c r="D1217" t="s">
        <v>522</v>
      </c>
      <c r="E1217" t="s">
        <v>77</v>
      </c>
      <c r="F1217" t="s">
        <v>523</v>
      </c>
      <c r="G1217" t="s">
        <v>77</v>
      </c>
      <c r="H1217" t="s">
        <v>508</v>
      </c>
      <c r="I1217" t="s">
        <v>509</v>
      </c>
      <c r="J1217" t="s">
        <v>435</v>
      </c>
    </row>
    <row r="1218" spans="1:10">
      <c r="A1218" t="s">
        <v>61</v>
      </c>
      <c r="B1218" s="614">
        <v>4.44E-4</v>
      </c>
      <c r="C1218" t="s">
        <v>513</v>
      </c>
      <c r="D1218" t="s">
        <v>522</v>
      </c>
      <c r="E1218" t="s">
        <v>77</v>
      </c>
      <c r="F1218" t="s">
        <v>523</v>
      </c>
      <c r="G1218" t="s">
        <v>77</v>
      </c>
      <c r="H1218" t="s">
        <v>508</v>
      </c>
      <c r="I1218" t="s">
        <v>509</v>
      </c>
      <c r="J1218" t="s">
        <v>435</v>
      </c>
    </row>
    <row r="1219" spans="1:10">
      <c r="A1219" t="s">
        <v>61</v>
      </c>
      <c r="B1219" s="614">
        <v>4.84E-4</v>
      </c>
      <c r="C1219" t="s">
        <v>449</v>
      </c>
      <c r="D1219" t="s">
        <v>522</v>
      </c>
      <c r="E1219" t="s">
        <v>77</v>
      </c>
      <c r="F1219" t="s">
        <v>523</v>
      </c>
      <c r="G1219" t="s">
        <v>77</v>
      </c>
      <c r="H1219" t="s">
        <v>508</v>
      </c>
      <c r="I1219" t="s">
        <v>509</v>
      </c>
      <c r="J1219" t="s">
        <v>435</v>
      </c>
    </row>
    <row r="1220" spans="1:10">
      <c r="A1220" t="s">
        <v>61</v>
      </c>
      <c r="B1220" s="614">
        <v>4.4299999999999998E-4</v>
      </c>
      <c r="C1220" t="s">
        <v>461</v>
      </c>
      <c r="D1220" t="s">
        <v>522</v>
      </c>
      <c r="E1220" t="s">
        <v>77</v>
      </c>
      <c r="F1220" t="s">
        <v>523</v>
      </c>
      <c r="G1220" t="s">
        <v>77</v>
      </c>
      <c r="H1220" t="s">
        <v>508</v>
      </c>
      <c r="I1220" t="s">
        <v>509</v>
      </c>
      <c r="J1220" t="s">
        <v>435</v>
      </c>
    </row>
    <row r="1221" spans="1:10">
      <c r="A1221" t="s">
        <v>61</v>
      </c>
      <c r="B1221" s="614">
        <v>5.7700000000000004E-4</v>
      </c>
      <c r="C1221" t="s">
        <v>511</v>
      </c>
      <c r="D1221" t="s">
        <v>522</v>
      </c>
      <c r="E1221" t="s">
        <v>77</v>
      </c>
      <c r="F1221" t="s">
        <v>523</v>
      </c>
      <c r="G1221" t="s">
        <v>77</v>
      </c>
      <c r="H1221" t="s">
        <v>508</v>
      </c>
      <c r="I1221" t="s">
        <v>509</v>
      </c>
      <c r="J1221" t="s">
        <v>435</v>
      </c>
    </row>
    <row r="1222" spans="1:10">
      <c r="A1222" t="s">
        <v>61</v>
      </c>
      <c r="B1222" s="614">
        <v>4.44E-4</v>
      </c>
      <c r="C1222" t="s">
        <v>466</v>
      </c>
      <c r="D1222" t="s">
        <v>522</v>
      </c>
      <c r="E1222" t="s">
        <v>77</v>
      </c>
      <c r="F1222" t="s">
        <v>523</v>
      </c>
      <c r="G1222" t="s">
        <v>77</v>
      </c>
      <c r="H1222" t="s">
        <v>508</v>
      </c>
      <c r="I1222" t="s">
        <v>509</v>
      </c>
      <c r="J1222" t="s">
        <v>435</v>
      </c>
    </row>
    <row r="1223" spans="1:10">
      <c r="A1223" t="s">
        <v>61</v>
      </c>
      <c r="B1223" s="614">
        <v>4.44E-4</v>
      </c>
      <c r="C1223" t="s">
        <v>445</v>
      </c>
      <c r="D1223" t="s">
        <v>522</v>
      </c>
      <c r="E1223" t="s">
        <v>77</v>
      </c>
      <c r="F1223" t="s">
        <v>523</v>
      </c>
      <c r="G1223" t="s">
        <v>77</v>
      </c>
      <c r="H1223" t="s">
        <v>508</v>
      </c>
      <c r="I1223" t="s">
        <v>509</v>
      </c>
      <c r="J1223" t="s">
        <v>435</v>
      </c>
    </row>
    <row r="1224" spans="1:10">
      <c r="A1224" t="s">
        <v>61</v>
      </c>
      <c r="B1224" s="614">
        <v>8.0599999999999997E-4</v>
      </c>
      <c r="C1224" t="s">
        <v>456</v>
      </c>
      <c r="D1224" t="s">
        <v>522</v>
      </c>
      <c r="E1224" t="s">
        <v>77</v>
      </c>
      <c r="F1224" t="s">
        <v>523</v>
      </c>
      <c r="G1224" t="s">
        <v>77</v>
      </c>
      <c r="H1224" t="s">
        <v>508</v>
      </c>
      <c r="I1224" t="s">
        <v>509</v>
      </c>
      <c r="J1224" t="s">
        <v>435</v>
      </c>
    </row>
    <row r="1225" spans="1:10">
      <c r="A1225" t="s">
        <v>61</v>
      </c>
      <c r="B1225" s="614">
        <v>5.04E-4</v>
      </c>
      <c r="C1225" t="s">
        <v>512</v>
      </c>
      <c r="D1225" t="s">
        <v>522</v>
      </c>
      <c r="E1225" t="s">
        <v>77</v>
      </c>
      <c r="F1225" t="s">
        <v>523</v>
      </c>
      <c r="G1225" t="s">
        <v>77</v>
      </c>
      <c r="H1225" t="s">
        <v>508</v>
      </c>
      <c r="I1225" t="s">
        <v>509</v>
      </c>
      <c r="J1225" t="s">
        <v>435</v>
      </c>
    </row>
    <row r="1226" spans="1:10">
      <c r="A1226" t="s">
        <v>61</v>
      </c>
      <c r="B1226" s="614">
        <v>6.2500000000000001E-4</v>
      </c>
      <c r="C1226" t="s">
        <v>476</v>
      </c>
      <c r="D1226" t="s">
        <v>522</v>
      </c>
      <c r="E1226" t="s">
        <v>77</v>
      </c>
      <c r="F1226" t="s">
        <v>523</v>
      </c>
      <c r="G1226" t="s">
        <v>77</v>
      </c>
      <c r="H1226" t="s">
        <v>508</v>
      </c>
      <c r="I1226" t="s">
        <v>509</v>
      </c>
      <c r="J1226" t="s">
        <v>435</v>
      </c>
    </row>
    <row r="1227" spans="1:10">
      <c r="A1227" t="s">
        <v>61</v>
      </c>
      <c r="B1227" s="614">
        <v>5.7600000000000001E-4</v>
      </c>
      <c r="C1227" t="s">
        <v>455</v>
      </c>
      <c r="D1227" t="s">
        <v>522</v>
      </c>
      <c r="E1227" t="s">
        <v>77</v>
      </c>
      <c r="F1227" t="s">
        <v>523</v>
      </c>
      <c r="G1227" t="s">
        <v>77</v>
      </c>
      <c r="H1227" t="s">
        <v>508</v>
      </c>
      <c r="I1227" t="s">
        <v>509</v>
      </c>
      <c r="J1227" t="s">
        <v>435</v>
      </c>
    </row>
    <row r="1228" spans="1:10">
      <c r="A1228" t="s">
        <v>61</v>
      </c>
      <c r="B1228" s="614">
        <v>5.2400000000000005E-4</v>
      </c>
      <c r="C1228" t="s">
        <v>475</v>
      </c>
      <c r="D1228" t="s">
        <v>522</v>
      </c>
      <c r="E1228" t="s">
        <v>77</v>
      </c>
      <c r="F1228" t="s">
        <v>523</v>
      </c>
      <c r="G1228" t="s">
        <v>77</v>
      </c>
      <c r="H1228" t="s">
        <v>508</v>
      </c>
      <c r="I1228" t="s">
        <v>509</v>
      </c>
      <c r="J1228" t="s">
        <v>435</v>
      </c>
    </row>
    <row r="1229" spans="1:10">
      <c r="A1229" t="s">
        <v>61</v>
      </c>
      <c r="B1229" s="614">
        <v>4.0299999999999998E-4</v>
      </c>
      <c r="C1229" t="s">
        <v>429</v>
      </c>
      <c r="D1229" t="s">
        <v>522</v>
      </c>
      <c r="E1229" t="s">
        <v>77</v>
      </c>
      <c r="F1229" t="s">
        <v>523</v>
      </c>
      <c r="G1229" t="s">
        <v>77</v>
      </c>
      <c r="H1229" t="s">
        <v>508</v>
      </c>
      <c r="I1229" t="s">
        <v>509</v>
      </c>
      <c r="J1229" t="s">
        <v>435</v>
      </c>
    </row>
    <row r="1230" spans="1:10">
      <c r="A1230" t="s">
        <v>61</v>
      </c>
      <c r="B1230" s="614">
        <v>5.6899999999999995E-4</v>
      </c>
      <c r="C1230" t="s">
        <v>516</v>
      </c>
      <c r="D1230" t="s">
        <v>522</v>
      </c>
      <c r="E1230" t="s">
        <v>77</v>
      </c>
      <c r="F1230" t="s">
        <v>523</v>
      </c>
      <c r="G1230" t="s">
        <v>77</v>
      </c>
      <c r="H1230" t="s">
        <v>508</v>
      </c>
      <c r="I1230" t="s">
        <v>509</v>
      </c>
      <c r="J1230" t="s">
        <v>435</v>
      </c>
    </row>
    <row r="1231" spans="1:10">
      <c r="A1231" t="s">
        <v>61</v>
      </c>
      <c r="B1231" s="614">
        <v>4.0299999999999998E-4</v>
      </c>
      <c r="C1231" t="s">
        <v>453</v>
      </c>
      <c r="D1231" t="s">
        <v>522</v>
      </c>
      <c r="E1231" t="s">
        <v>77</v>
      </c>
      <c r="F1231" t="s">
        <v>523</v>
      </c>
      <c r="G1231" t="s">
        <v>77</v>
      </c>
      <c r="H1231" t="s">
        <v>508</v>
      </c>
      <c r="I1231" t="s">
        <v>509</v>
      </c>
      <c r="J1231" t="s">
        <v>435</v>
      </c>
    </row>
    <row r="1232" spans="1:10">
      <c r="A1232" t="s">
        <v>489</v>
      </c>
      <c r="B1232" s="614">
        <v>8.9999999999999998E-4</v>
      </c>
      <c r="C1232" t="s">
        <v>521</v>
      </c>
      <c r="D1232" t="s">
        <v>522</v>
      </c>
      <c r="E1232" t="s">
        <v>77</v>
      </c>
      <c r="F1232" t="s">
        <v>523</v>
      </c>
      <c r="G1232" t="s">
        <v>77</v>
      </c>
      <c r="H1232" t="s">
        <v>508</v>
      </c>
      <c r="I1232" t="s">
        <v>509</v>
      </c>
      <c r="J1232" t="s">
        <v>435</v>
      </c>
    </row>
    <row r="1233" spans="1:10">
      <c r="A1233" t="s">
        <v>489</v>
      </c>
      <c r="B1233" s="614">
        <v>5.9999999999999995E-4</v>
      </c>
      <c r="C1233" t="s">
        <v>454</v>
      </c>
      <c r="D1233" t="s">
        <v>522</v>
      </c>
      <c r="E1233" t="s">
        <v>77</v>
      </c>
      <c r="F1233" t="s">
        <v>523</v>
      </c>
      <c r="G1233" t="s">
        <v>77</v>
      </c>
      <c r="H1233" t="s">
        <v>508</v>
      </c>
      <c r="I1233" t="s">
        <v>509</v>
      </c>
      <c r="J1233" t="s">
        <v>435</v>
      </c>
    </row>
    <row r="1234" spans="1:10">
      <c r="A1234" t="s">
        <v>489</v>
      </c>
      <c r="B1234" s="614">
        <v>5.9999999999999995E-4</v>
      </c>
      <c r="C1234" t="s">
        <v>479</v>
      </c>
      <c r="D1234" t="s">
        <v>522</v>
      </c>
      <c r="E1234" t="s">
        <v>77</v>
      </c>
      <c r="F1234" t="s">
        <v>523</v>
      </c>
      <c r="G1234" t="s">
        <v>77</v>
      </c>
      <c r="H1234" t="s">
        <v>508</v>
      </c>
      <c r="I1234" t="s">
        <v>509</v>
      </c>
      <c r="J1234" t="s">
        <v>435</v>
      </c>
    </row>
    <row r="1235" spans="1:10">
      <c r="A1235" t="s">
        <v>489</v>
      </c>
      <c r="B1235" s="614">
        <v>8.0000000000000004E-4</v>
      </c>
      <c r="C1235" t="s">
        <v>524</v>
      </c>
      <c r="D1235" t="s">
        <v>522</v>
      </c>
      <c r="E1235" t="s">
        <v>77</v>
      </c>
      <c r="F1235" t="s">
        <v>523</v>
      </c>
      <c r="G1235" t="s">
        <v>77</v>
      </c>
      <c r="H1235" t="s">
        <v>508</v>
      </c>
      <c r="I1235" t="s">
        <v>509</v>
      </c>
      <c r="J1235" t="s">
        <v>435</v>
      </c>
    </row>
    <row r="1236" spans="1:10">
      <c r="A1236" t="s">
        <v>489</v>
      </c>
      <c r="B1236" s="614">
        <v>5.9999999999999995E-4</v>
      </c>
      <c r="C1236" t="s">
        <v>465</v>
      </c>
      <c r="D1236" t="s">
        <v>522</v>
      </c>
      <c r="E1236" t="s">
        <v>77</v>
      </c>
      <c r="F1236" t="s">
        <v>523</v>
      </c>
      <c r="G1236" t="s">
        <v>77</v>
      </c>
      <c r="H1236" t="s">
        <v>508</v>
      </c>
      <c r="I1236" t="s">
        <v>509</v>
      </c>
      <c r="J1236" t="s">
        <v>435</v>
      </c>
    </row>
    <row r="1237" spans="1:10">
      <c r="A1237" t="s">
        <v>489</v>
      </c>
      <c r="B1237" s="614">
        <v>6.9999999999999999E-4</v>
      </c>
      <c r="C1237" t="s">
        <v>484</v>
      </c>
      <c r="D1237" t="s">
        <v>522</v>
      </c>
      <c r="E1237" t="s">
        <v>77</v>
      </c>
      <c r="F1237" t="s">
        <v>523</v>
      </c>
      <c r="G1237" t="s">
        <v>77</v>
      </c>
      <c r="H1237" t="s">
        <v>508</v>
      </c>
      <c r="I1237" t="s">
        <v>509</v>
      </c>
      <c r="J1237" t="s">
        <v>435</v>
      </c>
    </row>
    <row r="1238" spans="1:10">
      <c r="A1238" t="s">
        <v>489</v>
      </c>
      <c r="B1238" s="614">
        <v>5.9999999999999995E-4</v>
      </c>
      <c r="C1238" t="s">
        <v>477</v>
      </c>
      <c r="D1238" t="s">
        <v>522</v>
      </c>
      <c r="E1238" t="s">
        <v>77</v>
      </c>
      <c r="F1238" t="s">
        <v>523</v>
      </c>
      <c r="G1238" t="s">
        <v>77</v>
      </c>
      <c r="H1238" t="s">
        <v>508</v>
      </c>
      <c r="I1238" t="s">
        <v>509</v>
      </c>
      <c r="J1238" t="s">
        <v>435</v>
      </c>
    </row>
    <row r="1239" spans="1:10">
      <c r="A1239" t="s">
        <v>489</v>
      </c>
      <c r="B1239" s="614">
        <v>5.9999999999999995E-4</v>
      </c>
      <c r="C1239" t="s">
        <v>472</v>
      </c>
      <c r="D1239" t="s">
        <v>522</v>
      </c>
      <c r="E1239" t="s">
        <v>77</v>
      </c>
      <c r="F1239" t="s">
        <v>523</v>
      </c>
      <c r="G1239" t="s">
        <v>77</v>
      </c>
      <c r="H1239" t="s">
        <v>508</v>
      </c>
      <c r="I1239" t="s">
        <v>509</v>
      </c>
      <c r="J1239" t="s">
        <v>435</v>
      </c>
    </row>
    <row r="1240" spans="1:10">
      <c r="A1240" t="s">
        <v>489</v>
      </c>
      <c r="B1240" s="614">
        <v>8.0000000000000004E-4</v>
      </c>
      <c r="C1240" t="s">
        <v>480</v>
      </c>
      <c r="D1240" t="s">
        <v>522</v>
      </c>
      <c r="E1240" t="s">
        <v>77</v>
      </c>
      <c r="F1240" t="s">
        <v>523</v>
      </c>
      <c r="G1240" t="s">
        <v>77</v>
      </c>
      <c r="H1240" t="s">
        <v>508</v>
      </c>
      <c r="I1240" t="s">
        <v>509</v>
      </c>
      <c r="J1240" t="s">
        <v>435</v>
      </c>
    </row>
    <row r="1241" spans="1:10">
      <c r="A1241" t="s">
        <v>489</v>
      </c>
      <c r="B1241" s="614">
        <v>8.0000000000000004E-4</v>
      </c>
      <c r="C1241" t="s">
        <v>525</v>
      </c>
      <c r="D1241" t="s">
        <v>522</v>
      </c>
      <c r="E1241" t="s">
        <v>77</v>
      </c>
      <c r="F1241" t="s">
        <v>523</v>
      </c>
      <c r="G1241" t="s">
        <v>77</v>
      </c>
      <c r="H1241" t="s">
        <v>508</v>
      </c>
      <c r="I1241" t="s">
        <v>509</v>
      </c>
      <c r="J1241" t="s">
        <v>435</v>
      </c>
    </row>
    <row r="1242" spans="1:10">
      <c r="A1242" t="s">
        <v>489</v>
      </c>
      <c r="B1242" s="614">
        <v>8.9999999999999998E-4</v>
      </c>
      <c r="C1242" t="s">
        <v>510</v>
      </c>
      <c r="D1242" t="s">
        <v>522</v>
      </c>
      <c r="E1242" t="s">
        <v>77</v>
      </c>
      <c r="F1242" t="s">
        <v>523</v>
      </c>
      <c r="G1242" t="s">
        <v>77</v>
      </c>
      <c r="H1242" t="s">
        <v>508</v>
      </c>
      <c r="I1242" t="s">
        <v>509</v>
      </c>
      <c r="J1242" t="s">
        <v>435</v>
      </c>
    </row>
    <row r="1243" spans="1:10">
      <c r="A1243" t="s">
        <v>489</v>
      </c>
      <c r="B1243" s="614">
        <v>8.9999999999999998E-4</v>
      </c>
      <c r="C1243" t="s">
        <v>514</v>
      </c>
      <c r="D1243" t="s">
        <v>522</v>
      </c>
      <c r="E1243" t="s">
        <v>77</v>
      </c>
      <c r="F1243" t="s">
        <v>523</v>
      </c>
      <c r="G1243" t="s">
        <v>77</v>
      </c>
      <c r="H1243" t="s">
        <v>508</v>
      </c>
      <c r="I1243" t="s">
        <v>509</v>
      </c>
      <c r="J1243" t="s">
        <v>435</v>
      </c>
    </row>
    <row r="1244" spans="1:10">
      <c r="A1244" t="s">
        <v>489</v>
      </c>
      <c r="B1244" s="614">
        <v>8.9999999999999998E-4</v>
      </c>
      <c r="C1244" t="s">
        <v>450</v>
      </c>
      <c r="D1244" t="s">
        <v>522</v>
      </c>
      <c r="E1244" t="s">
        <v>77</v>
      </c>
      <c r="F1244" t="s">
        <v>523</v>
      </c>
      <c r="G1244" t="s">
        <v>77</v>
      </c>
      <c r="H1244" t="s">
        <v>508</v>
      </c>
      <c r="I1244" t="s">
        <v>509</v>
      </c>
      <c r="J1244" t="s">
        <v>435</v>
      </c>
    </row>
    <row r="1245" spans="1:10">
      <c r="A1245" t="s">
        <v>489</v>
      </c>
      <c r="B1245" s="614">
        <v>6.9999999999999999E-4</v>
      </c>
      <c r="C1245" t="s">
        <v>448</v>
      </c>
      <c r="D1245" t="s">
        <v>522</v>
      </c>
      <c r="E1245" t="s">
        <v>77</v>
      </c>
      <c r="F1245" t="s">
        <v>523</v>
      </c>
      <c r="G1245" t="s">
        <v>77</v>
      </c>
      <c r="H1245" t="s">
        <v>508</v>
      </c>
      <c r="I1245" t="s">
        <v>509</v>
      </c>
      <c r="J1245" t="s">
        <v>435</v>
      </c>
    </row>
    <row r="1246" spans="1:10">
      <c r="A1246" t="s">
        <v>489</v>
      </c>
      <c r="B1246" s="614">
        <v>8.0000000000000004E-4</v>
      </c>
      <c r="C1246" t="s">
        <v>485</v>
      </c>
      <c r="D1246" t="s">
        <v>522</v>
      </c>
      <c r="E1246" t="s">
        <v>77</v>
      </c>
      <c r="F1246" t="s">
        <v>523</v>
      </c>
      <c r="G1246" t="s">
        <v>77</v>
      </c>
      <c r="H1246" t="s">
        <v>508</v>
      </c>
      <c r="I1246" t="s">
        <v>509</v>
      </c>
      <c r="J1246" t="s">
        <v>435</v>
      </c>
    </row>
    <row r="1247" spans="1:10">
      <c r="A1247" t="s">
        <v>489</v>
      </c>
      <c r="B1247" s="614">
        <v>5.9999999999999995E-4</v>
      </c>
      <c r="C1247" t="s">
        <v>452</v>
      </c>
      <c r="D1247" t="s">
        <v>522</v>
      </c>
      <c r="E1247" t="s">
        <v>77</v>
      </c>
      <c r="F1247" t="s">
        <v>523</v>
      </c>
      <c r="G1247" t="s">
        <v>77</v>
      </c>
      <c r="H1247" t="s">
        <v>508</v>
      </c>
      <c r="I1247" t="s">
        <v>509</v>
      </c>
      <c r="J1247" t="s">
        <v>435</v>
      </c>
    </row>
    <row r="1248" spans="1:10">
      <c r="A1248" t="s">
        <v>489</v>
      </c>
      <c r="B1248" s="614">
        <v>6.9999999999999999E-4</v>
      </c>
      <c r="C1248" t="s">
        <v>471</v>
      </c>
      <c r="D1248" t="s">
        <v>522</v>
      </c>
      <c r="E1248" t="s">
        <v>77</v>
      </c>
      <c r="F1248" t="s">
        <v>523</v>
      </c>
      <c r="G1248" t="s">
        <v>77</v>
      </c>
      <c r="H1248" t="s">
        <v>508</v>
      </c>
      <c r="I1248" t="s">
        <v>509</v>
      </c>
      <c r="J1248" t="s">
        <v>435</v>
      </c>
    </row>
    <row r="1249" spans="1:10">
      <c r="A1249" t="s">
        <v>489</v>
      </c>
      <c r="B1249" s="614">
        <v>1.4E-3</v>
      </c>
      <c r="C1249" t="s">
        <v>526</v>
      </c>
      <c r="D1249" t="s">
        <v>522</v>
      </c>
      <c r="E1249" t="s">
        <v>77</v>
      </c>
      <c r="F1249" t="s">
        <v>523</v>
      </c>
      <c r="G1249" t="s">
        <v>77</v>
      </c>
      <c r="H1249" t="s">
        <v>508</v>
      </c>
      <c r="I1249" t="s">
        <v>509</v>
      </c>
      <c r="J1249" t="s">
        <v>435</v>
      </c>
    </row>
    <row r="1250" spans="1:10">
      <c r="A1250" t="s">
        <v>489</v>
      </c>
      <c r="B1250" s="614">
        <v>8.9999999999999998E-4</v>
      </c>
      <c r="C1250" t="s">
        <v>438</v>
      </c>
      <c r="D1250" t="s">
        <v>522</v>
      </c>
      <c r="E1250" t="s">
        <v>77</v>
      </c>
      <c r="F1250" t="s">
        <v>523</v>
      </c>
      <c r="G1250" t="s">
        <v>77</v>
      </c>
      <c r="H1250" t="s">
        <v>508</v>
      </c>
      <c r="I1250" t="s">
        <v>509</v>
      </c>
      <c r="J1250" t="s">
        <v>435</v>
      </c>
    </row>
    <row r="1251" spans="1:10">
      <c r="A1251" t="s">
        <v>489</v>
      </c>
      <c r="B1251" s="614">
        <v>6.9999999999999999E-4</v>
      </c>
      <c r="C1251" t="s">
        <v>517</v>
      </c>
      <c r="D1251" t="s">
        <v>522</v>
      </c>
      <c r="E1251" t="s">
        <v>77</v>
      </c>
      <c r="F1251" t="s">
        <v>523</v>
      </c>
      <c r="G1251" t="s">
        <v>77</v>
      </c>
      <c r="H1251" t="s">
        <v>508</v>
      </c>
      <c r="I1251" t="s">
        <v>509</v>
      </c>
      <c r="J1251" t="s">
        <v>435</v>
      </c>
    </row>
    <row r="1252" spans="1:10">
      <c r="A1252" t="s">
        <v>489</v>
      </c>
      <c r="B1252" s="614">
        <v>5.9999999999999995E-4</v>
      </c>
      <c r="C1252" t="s">
        <v>50</v>
      </c>
      <c r="D1252" t="s">
        <v>522</v>
      </c>
      <c r="E1252" t="s">
        <v>77</v>
      </c>
      <c r="F1252" t="s">
        <v>523</v>
      </c>
      <c r="G1252" t="s">
        <v>77</v>
      </c>
      <c r="H1252" t="s">
        <v>508</v>
      </c>
      <c r="I1252" t="s">
        <v>509</v>
      </c>
      <c r="J1252" t="s">
        <v>435</v>
      </c>
    </row>
    <row r="1253" spans="1:10">
      <c r="A1253" t="s">
        <v>489</v>
      </c>
      <c r="B1253" s="614">
        <v>5.9999999999999995E-4</v>
      </c>
      <c r="C1253" t="s">
        <v>464</v>
      </c>
      <c r="D1253" t="s">
        <v>522</v>
      </c>
      <c r="E1253" t="s">
        <v>77</v>
      </c>
      <c r="F1253" t="s">
        <v>523</v>
      </c>
      <c r="G1253" t="s">
        <v>77</v>
      </c>
      <c r="H1253" t="s">
        <v>508</v>
      </c>
      <c r="I1253" t="s">
        <v>509</v>
      </c>
      <c r="J1253" t="s">
        <v>435</v>
      </c>
    </row>
    <row r="1254" spans="1:10">
      <c r="A1254" t="s">
        <v>489</v>
      </c>
      <c r="B1254" s="614">
        <v>5.9999999999999995E-4</v>
      </c>
      <c r="C1254" t="s">
        <v>457</v>
      </c>
      <c r="D1254" t="s">
        <v>522</v>
      </c>
      <c r="E1254" t="s">
        <v>77</v>
      </c>
      <c r="F1254" t="s">
        <v>523</v>
      </c>
      <c r="G1254" t="s">
        <v>77</v>
      </c>
      <c r="H1254" t="s">
        <v>508</v>
      </c>
      <c r="I1254" t="s">
        <v>509</v>
      </c>
      <c r="J1254" t="s">
        <v>435</v>
      </c>
    </row>
    <row r="1255" spans="1:10">
      <c r="A1255" t="s">
        <v>489</v>
      </c>
      <c r="B1255" s="614">
        <v>6.9999999999999999E-4</v>
      </c>
      <c r="C1255" t="s">
        <v>462</v>
      </c>
      <c r="D1255" t="s">
        <v>522</v>
      </c>
      <c r="E1255" t="s">
        <v>77</v>
      </c>
      <c r="F1255" t="s">
        <v>523</v>
      </c>
      <c r="G1255" t="s">
        <v>77</v>
      </c>
      <c r="H1255" t="s">
        <v>508</v>
      </c>
      <c r="I1255" t="s">
        <v>509</v>
      </c>
      <c r="J1255" t="s">
        <v>435</v>
      </c>
    </row>
    <row r="1256" spans="1:10">
      <c r="A1256" t="s">
        <v>489</v>
      </c>
      <c r="B1256" s="614">
        <v>6.9999999999999999E-4</v>
      </c>
      <c r="C1256" t="s">
        <v>481</v>
      </c>
      <c r="D1256" t="s">
        <v>522</v>
      </c>
      <c r="E1256" t="s">
        <v>77</v>
      </c>
      <c r="F1256" t="s">
        <v>523</v>
      </c>
      <c r="G1256" t="s">
        <v>77</v>
      </c>
      <c r="H1256" t="s">
        <v>508</v>
      </c>
      <c r="I1256" t="s">
        <v>509</v>
      </c>
      <c r="J1256" t="s">
        <v>435</v>
      </c>
    </row>
    <row r="1257" spans="1:10">
      <c r="A1257" t="s">
        <v>489</v>
      </c>
      <c r="B1257" s="614">
        <v>5.9999999999999995E-4</v>
      </c>
      <c r="C1257" t="s">
        <v>463</v>
      </c>
      <c r="D1257" t="s">
        <v>522</v>
      </c>
      <c r="E1257" t="s">
        <v>77</v>
      </c>
      <c r="F1257" t="s">
        <v>523</v>
      </c>
      <c r="G1257" t="s">
        <v>77</v>
      </c>
      <c r="H1257" t="s">
        <v>508</v>
      </c>
      <c r="I1257" t="s">
        <v>509</v>
      </c>
      <c r="J1257" t="s">
        <v>435</v>
      </c>
    </row>
    <row r="1258" spans="1:10">
      <c r="A1258" t="s">
        <v>489</v>
      </c>
      <c r="B1258" s="614">
        <v>5.9999999999999995E-4</v>
      </c>
      <c r="C1258" t="s">
        <v>488</v>
      </c>
      <c r="D1258" t="s">
        <v>522</v>
      </c>
      <c r="E1258" t="s">
        <v>77</v>
      </c>
      <c r="F1258" t="s">
        <v>523</v>
      </c>
      <c r="G1258" t="s">
        <v>77</v>
      </c>
      <c r="H1258" t="s">
        <v>508</v>
      </c>
      <c r="I1258" t="s">
        <v>509</v>
      </c>
      <c r="J1258" t="s">
        <v>435</v>
      </c>
    </row>
    <row r="1259" spans="1:10">
      <c r="A1259" t="s">
        <v>489</v>
      </c>
      <c r="B1259" s="614">
        <v>8.0000000000000004E-4</v>
      </c>
      <c r="C1259" t="s">
        <v>515</v>
      </c>
      <c r="D1259" t="s">
        <v>522</v>
      </c>
      <c r="E1259" t="s">
        <v>77</v>
      </c>
      <c r="F1259" t="s">
        <v>523</v>
      </c>
      <c r="G1259" t="s">
        <v>77</v>
      </c>
      <c r="H1259" t="s">
        <v>508</v>
      </c>
      <c r="I1259" t="s">
        <v>509</v>
      </c>
      <c r="J1259" t="s">
        <v>435</v>
      </c>
    </row>
    <row r="1260" spans="1:10">
      <c r="A1260" t="s">
        <v>489</v>
      </c>
      <c r="B1260" s="614">
        <v>1E-3</v>
      </c>
      <c r="C1260" t="s">
        <v>518</v>
      </c>
      <c r="D1260" t="s">
        <v>522</v>
      </c>
      <c r="E1260" t="s">
        <v>77</v>
      </c>
      <c r="F1260" t="s">
        <v>523</v>
      </c>
      <c r="G1260" t="s">
        <v>77</v>
      </c>
      <c r="H1260" t="s">
        <v>508</v>
      </c>
      <c r="I1260" t="s">
        <v>509</v>
      </c>
      <c r="J1260" t="s">
        <v>435</v>
      </c>
    </row>
    <row r="1261" spans="1:10">
      <c r="A1261" t="s">
        <v>489</v>
      </c>
      <c r="B1261" s="614">
        <v>6.9999999999999999E-4</v>
      </c>
      <c r="C1261" t="s">
        <v>504</v>
      </c>
      <c r="D1261" t="s">
        <v>522</v>
      </c>
      <c r="E1261" t="s">
        <v>77</v>
      </c>
      <c r="F1261" t="s">
        <v>523</v>
      </c>
      <c r="G1261" t="s">
        <v>77</v>
      </c>
      <c r="H1261" t="s">
        <v>508</v>
      </c>
      <c r="I1261" t="s">
        <v>509</v>
      </c>
      <c r="J1261" t="s">
        <v>435</v>
      </c>
    </row>
    <row r="1262" spans="1:10">
      <c r="A1262" t="s">
        <v>489</v>
      </c>
      <c r="B1262" s="614">
        <v>8.9999999999999998E-4</v>
      </c>
      <c r="C1262" t="s">
        <v>446</v>
      </c>
      <c r="D1262" t="s">
        <v>522</v>
      </c>
      <c r="E1262" t="s">
        <v>77</v>
      </c>
      <c r="F1262" t="s">
        <v>523</v>
      </c>
      <c r="G1262" t="s">
        <v>77</v>
      </c>
      <c r="H1262" t="s">
        <v>508</v>
      </c>
      <c r="I1262" t="s">
        <v>509</v>
      </c>
      <c r="J1262" t="s">
        <v>435</v>
      </c>
    </row>
    <row r="1263" spans="1:10">
      <c r="A1263" t="s">
        <v>489</v>
      </c>
      <c r="B1263" s="614">
        <v>6.9999999999999999E-4</v>
      </c>
      <c r="C1263" t="s">
        <v>527</v>
      </c>
      <c r="D1263" t="s">
        <v>522</v>
      </c>
      <c r="E1263" t="s">
        <v>77</v>
      </c>
      <c r="F1263" t="s">
        <v>523</v>
      </c>
      <c r="G1263" t="s">
        <v>77</v>
      </c>
      <c r="H1263" t="s">
        <v>508</v>
      </c>
      <c r="I1263" t="s">
        <v>509</v>
      </c>
      <c r="J1263" t="s">
        <v>435</v>
      </c>
    </row>
    <row r="1264" spans="1:10">
      <c r="A1264" t="s">
        <v>489</v>
      </c>
      <c r="B1264" s="614">
        <v>6.9999999999999999E-4</v>
      </c>
      <c r="C1264" t="s">
        <v>513</v>
      </c>
      <c r="D1264" t="s">
        <v>522</v>
      </c>
      <c r="E1264" t="s">
        <v>77</v>
      </c>
      <c r="F1264" t="s">
        <v>523</v>
      </c>
      <c r="G1264" t="s">
        <v>77</v>
      </c>
      <c r="H1264" t="s">
        <v>508</v>
      </c>
      <c r="I1264" t="s">
        <v>509</v>
      </c>
      <c r="J1264" t="s">
        <v>435</v>
      </c>
    </row>
    <row r="1265" spans="1:10">
      <c r="A1265" t="s">
        <v>489</v>
      </c>
      <c r="B1265" s="614">
        <v>6.9999999999999999E-4</v>
      </c>
      <c r="C1265" t="s">
        <v>449</v>
      </c>
      <c r="D1265" t="s">
        <v>522</v>
      </c>
      <c r="E1265" t="s">
        <v>77</v>
      </c>
      <c r="F1265" t="s">
        <v>523</v>
      </c>
      <c r="G1265" t="s">
        <v>77</v>
      </c>
      <c r="H1265" t="s">
        <v>508</v>
      </c>
      <c r="I1265" t="s">
        <v>509</v>
      </c>
      <c r="J1265" t="s">
        <v>435</v>
      </c>
    </row>
    <row r="1266" spans="1:10">
      <c r="A1266" t="s">
        <v>489</v>
      </c>
      <c r="B1266" s="614">
        <v>6.9999999999999999E-4</v>
      </c>
      <c r="C1266" t="s">
        <v>461</v>
      </c>
      <c r="D1266" t="s">
        <v>522</v>
      </c>
      <c r="E1266" t="s">
        <v>77</v>
      </c>
      <c r="F1266" t="s">
        <v>523</v>
      </c>
      <c r="G1266" t="s">
        <v>77</v>
      </c>
      <c r="H1266" t="s">
        <v>508</v>
      </c>
      <c r="I1266" t="s">
        <v>509</v>
      </c>
      <c r="J1266" t="s">
        <v>435</v>
      </c>
    </row>
    <row r="1267" spans="1:10">
      <c r="A1267" t="s">
        <v>489</v>
      </c>
      <c r="B1267" s="614">
        <v>8.9999999999999998E-4</v>
      </c>
      <c r="C1267" t="s">
        <v>511</v>
      </c>
      <c r="D1267" t="s">
        <v>522</v>
      </c>
      <c r="E1267" t="s">
        <v>77</v>
      </c>
      <c r="F1267" t="s">
        <v>523</v>
      </c>
      <c r="G1267" t="s">
        <v>77</v>
      </c>
      <c r="H1267" t="s">
        <v>508</v>
      </c>
      <c r="I1267" t="s">
        <v>509</v>
      </c>
      <c r="J1267" t="s">
        <v>435</v>
      </c>
    </row>
    <row r="1268" spans="1:10">
      <c r="A1268" t="s">
        <v>489</v>
      </c>
      <c r="B1268" s="614">
        <v>6.9999999999999999E-4</v>
      </c>
      <c r="C1268" t="s">
        <v>466</v>
      </c>
      <c r="D1268" t="s">
        <v>522</v>
      </c>
      <c r="E1268" t="s">
        <v>77</v>
      </c>
      <c r="F1268" t="s">
        <v>523</v>
      </c>
      <c r="G1268" t="s">
        <v>77</v>
      </c>
      <c r="H1268" t="s">
        <v>508</v>
      </c>
      <c r="I1268" t="s">
        <v>509</v>
      </c>
      <c r="J1268" t="s">
        <v>435</v>
      </c>
    </row>
    <row r="1269" spans="1:10">
      <c r="A1269" t="s">
        <v>489</v>
      </c>
      <c r="B1269" s="614">
        <v>6.9999999999999999E-4</v>
      </c>
      <c r="C1269" t="s">
        <v>445</v>
      </c>
      <c r="D1269" t="s">
        <v>522</v>
      </c>
      <c r="E1269" t="s">
        <v>77</v>
      </c>
      <c r="F1269" t="s">
        <v>523</v>
      </c>
      <c r="G1269" t="s">
        <v>77</v>
      </c>
      <c r="H1269" t="s">
        <v>508</v>
      </c>
      <c r="I1269" t="s">
        <v>509</v>
      </c>
      <c r="J1269" t="s">
        <v>435</v>
      </c>
    </row>
    <row r="1270" spans="1:10">
      <c r="A1270" t="s">
        <v>489</v>
      </c>
      <c r="B1270" s="614">
        <v>1.1999999999999999E-3</v>
      </c>
      <c r="C1270" t="s">
        <v>456</v>
      </c>
      <c r="D1270" t="s">
        <v>522</v>
      </c>
      <c r="E1270" t="s">
        <v>77</v>
      </c>
      <c r="F1270" t="s">
        <v>523</v>
      </c>
      <c r="G1270" t="s">
        <v>77</v>
      </c>
      <c r="H1270" t="s">
        <v>508</v>
      </c>
      <c r="I1270" t="s">
        <v>509</v>
      </c>
      <c r="J1270" t="s">
        <v>435</v>
      </c>
    </row>
    <row r="1271" spans="1:10">
      <c r="A1271" t="s">
        <v>489</v>
      </c>
      <c r="B1271" s="614">
        <v>8.0000000000000004E-4</v>
      </c>
      <c r="C1271" t="s">
        <v>512</v>
      </c>
      <c r="D1271" t="s">
        <v>522</v>
      </c>
      <c r="E1271" t="s">
        <v>77</v>
      </c>
      <c r="F1271" t="s">
        <v>523</v>
      </c>
      <c r="G1271" t="s">
        <v>77</v>
      </c>
      <c r="H1271" t="s">
        <v>508</v>
      </c>
      <c r="I1271" t="s">
        <v>509</v>
      </c>
      <c r="J1271" t="s">
        <v>435</v>
      </c>
    </row>
    <row r="1272" spans="1:10">
      <c r="A1272" t="s">
        <v>489</v>
      </c>
      <c r="B1272" s="614">
        <v>8.9999999999999998E-4</v>
      </c>
      <c r="C1272" t="s">
        <v>476</v>
      </c>
      <c r="D1272" t="s">
        <v>522</v>
      </c>
      <c r="E1272" t="s">
        <v>77</v>
      </c>
      <c r="F1272" t="s">
        <v>523</v>
      </c>
      <c r="G1272" t="s">
        <v>77</v>
      </c>
      <c r="H1272" t="s">
        <v>508</v>
      </c>
      <c r="I1272" t="s">
        <v>509</v>
      </c>
      <c r="J1272" t="s">
        <v>435</v>
      </c>
    </row>
    <row r="1273" spans="1:10">
      <c r="A1273" t="s">
        <v>489</v>
      </c>
      <c r="B1273" s="614">
        <v>8.9999999999999998E-4</v>
      </c>
      <c r="C1273" t="s">
        <v>455</v>
      </c>
      <c r="D1273" t="s">
        <v>522</v>
      </c>
      <c r="E1273" t="s">
        <v>77</v>
      </c>
      <c r="F1273" t="s">
        <v>523</v>
      </c>
      <c r="G1273" t="s">
        <v>77</v>
      </c>
      <c r="H1273" t="s">
        <v>508</v>
      </c>
      <c r="I1273" t="s">
        <v>509</v>
      </c>
      <c r="J1273" t="s">
        <v>435</v>
      </c>
    </row>
    <row r="1274" spans="1:10">
      <c r="A1274" t="s">
        <v>489</v>
      </c>
      <c r="B1274" s="614">
        <v>8.0000000000000004E-4</v>
      </c>
      <c r="C1274" t="s">
        <v>475</v>
      </c>
      <c r="D1274" t="s">
        <v>522</v>
      </c>
      <c r="E1274" t="s">
        <v>77</v>
      </c>
      <c r="F1274" t="s">
        <v>523</v>
      </c>
      <c r="G1274" t="s">
        <v>77</v>
      </c>
      <c r="H1274" t="s">
        <v>508</v>
      </c>
      <c r="I1274" t="s">
        <v>509</v>
      </c>
      <c r="J1274" t="s">
        <v>435</v>
      </c>
    </row>
    <row r="1275" spans="1:10">
      <c r="A1275" t="s">
        <v>489</v>
      </c>
      <c r="B1275" s="614">
        <v>5.9999999999999995E-4</v>
      </c>
      <c r="C1275" t="s">
        <v>429</v>
      </c>
      <c r="D1275" t="s">
        <v>522</v>
      </c>
      <c r="E1275" t="s">
        <v>77</v>
      </c>
      <c r="F1275" t="s">
        <v>523</v>
      </c>
      <c r="G1275" t="s">
        <v>77</v>
      </c>
      <c r="H1275" t="s">
        <v>508</v>
      </c>
      <c r="I1275" t="s">
        <v>509</v>
      </c>
      <c r="J1275" t="s">
        <v>435</v>
      </c>
    </row>
    <row r="1276" spans="1:10">
      <c r="A1276" t="s">
        <v>489</v>
      </c>
      <c r="B1276" s="614">
        <v>8.9999999999999998E-4</v>
      </c>
      <c r="C1276" t="s">
        <v>516</v>
      </c>
      <c r="D1276" t="s">
        <v>522</v>
      </c>
      <c r="E1276" t="s">
        <v>77</v>
      </c>
      <c r="F1276" t="s">
        <v>523</v>
      </c>
      <c r="G1276" t="s">
        <v>77</v>
      </c>
      <c r="H1276" t="s">
        <v>508</v>
      </c>
      <c r="I1276" t="s">
        <v>509</v>
      </c>
      <c r="J1276" t="s">
        <v>435</v>
      </c>
    </row>
    <row r="1277" spans="1:10">
      <c r="A1277" t="s">
        <v>489</v>
      </c>
      <c r="B1277" s="614">
        <v>5.9999999999999995E-4</v>
      </c>
      <c r="C1277" t="s">
        <v>453</v>
      </c>
      <c r="D1277" t="s">
        <v>522</v>
      </c>
      <c r="E1277" t="s">
        <v>77</v>
      </c>
      <c r="F1277" t="s">
        <v>523</v>
      </c>
      <c r="G1277" t="s">
        <v>77</v>
      </c>
      <c r="H1277" t="s">
        <v>508</v>
      </c>
      <c r="I1277" t="s">
        <v>509</v>
      </c>
      <c r="J1277" t="s">
        <v>435</v>
      </c>
    </row>
    <row r="1278" spans="1:10">
      <c r="A1278" t="s">
        <v>490</v>
      </c>
      <c r="B1278" s="614">
        <v>2.8E-3</v>
      </c>
      <c r="C1278" t="s">
        <v>521</v>
      </c>
      <c r="D1278" t="s">
        <v>522</v>
      </c>
      <c r="E1278" t="s">
        <v>77</v>
      </c>
      <c r="F1278" t="s">
        <v>523</v>
      </c>
      <c r="G1278" t="s">
        <v>77</v>
      </c>
      <c r="H1278" t="s">
        <v>508</v>
      </c>
      <c r="I1278" t="s">
        <v>509</v>
      </c>
      <c r="J1278" t="s">
        <v>435</v>
      </c>
    </row>
    <row r="1279" spans="1:10">
      <c r="A1279" t="s">
        <v>490</v>
      </c>
      <c r="B1279" s="614">
        <v>2E-3</v>
      </c>
      <c r="C1279" t="s">
        <v>454</v>
      </c>
      <c r="D1279" t="s">
        <v>522</v>
      </c>
      <c r="E1279" t="s">
        <v>77</v>
      </c>
      <c r="F1279" t="s">
        <v>523</v>
      </c>
      <c r="G1279" t="s">
        <v>77</v>
      </c>
      <c r="H1279" t="s">
        <v>508</v>
      </c>
      <c r="I1279" t="s">
        <v>509</v>
      </c>
      <c r="J1279" t="s">
        <v>435</v>
      </c>
    </row>
    <row r="1280" spans="1:10">
      <c r="A1280" t="s">
        <v>490</v>
      </c>
      <c r="B1280" s="614">
        <v>2E-3</v>
      </c>
      <c r="C1280" t="s">
        <v>479</v>
      </c>
      <c r="D1280" t="s">
        <v>522</v>
      </c>
      <c r="E1280" t="s">
        <v>77</v>
      </c>
      <c r="F1280" t="s">
        <v>523</v>
      </c>
      <c r="G1280" t="s">
        <v>77</v>
      </c>
      <c r="H1280" t="s">
        <v>508</v>
      </c>
      <c r="I1280" t="s">
        <v>509</v>
      </c>
      <c r="J1280" t="s">
        <v>435</v>
      </c>
    </row>
    <row r="1281" spans="1:10">
      <c r="A1281" t="s">
        <v>490</v>
      </c>
      <c r="B1281" s="614">
        <v>2.5999999999999999E-3</v>
      </c>
      <c r="C1281" t="s">
        <v>524</v>
      </c>
      <c r="D1281" t="s">
        <v>522</v>
      </c>
      <c r="E1281" t="s">
        <v>77</v>
      </c>
      <c r="F1281" t="s">
        <v>523</v>
      </c>
      <c r="G1281" t="s">
        <v>77</v>
      </c>
      <c r="H1281" t="s">
        <v>508</v>
      </c>
      <c r="I1281" t="s">
        <v>509</v>
      </c>
      <c r="J1281" t="s">
        <v>435</v>
      </c>
    </row>
    <row r="1282" spans="1:10">
      <c r="A1282" t="s">
        <v>490</v>
      </c>
      <c r="B1282" s="614">
        <v>2E-3</v>
      </c>
      <c r="C1282" t="s">
        <v>465</v>
      </c>
      <c r="D1282" t="s">
        <v>522</v>
      </c>
      <c r="E1282" t="s">
        <v>77</v>
      </c>
      <c r="F1282" t="s">
        <v>523</v>
      </c>
      <c r="G1282" t="s">
        <v>77</v>
      </c>
      <c r="H1282" t="s">
        <v>508</v>
      </c>
      <c r="I1282" t="s">
        <v>509</v>
      </c>
      <c r="J1282" t="s">
        <v>435</v>
      </c>
    </row>
    <row r="1283" spans="1:10">
      <c r="A1283" t="s">
        <v>490</v>
      </c>
      <c r="B1283" s="614">
        <v>2.3999999999999998E-3</v>
      </c>
      <c r="C1283" t="s">
        <v>484</v>
      </c>
      <c r="D1283" t="s">
        <v>522</v>
      </c>
      <c r="E1283" t="s">
        <v>77</v>
      </c>
      <c r="F1283" t="s">
        <v>523</v>
      </c>
      <c r="G1283" t="s">
        <v>77</v>
      </c>
      <c r="H1283" t="s">
        <v>508</v>
      </c>
      <c r="I1283" t="s">
        <v>509</v>
      </c>
      <c r="J1283" t="s">
        <v>435</v>
      </c>
    </row>
    <row r="1284" spans="1:10">
      <c r="A1284" t="s">
        <v>490</v>
      </c>
      <c r="B1284" s="614">
        <v>2E-3</v>
      </c>
      <c r="C1284" t="s">
        <v>477</v>
      </c>
      <c r="D1284" t="s">
        <v>522</v>
      </c>
      <c r="E1284" t="s">
        <v>77</v>
      </c>
      <c r="F1284" t="s">
        <v>523</v>
      </c>
      <c r="G1284" t="s">
        <v>77</v>
      </c>
      <c r="H1284" t="s">
        <v>508</v>
      </c>
      <c r="I1284" t="s">
        <v>509</v>
      </c>
      <c r="J1284" t="s">
        <v>435</v>
      </c>
    </row>
    <row r="1285" spans="1:10">
      <c r="A1285" t="s">
        <v>490</v>
      </c>
      <c r="B1285" s="614">
        <v>2E-3</v>
      </c>
      <c r="C1285" t="s">
        <v>472</v>
      </c>
      <c r="D1285" t="s">
        <v>522</v>
      </c>
      <c r="E1285" t="s">
        <v>77</v>
      </c>
      <c r="F1285" t="s">
        <v>523</v>
      </c>
      <c r="G1285" t="s">
        <v>77</v>
      </c>
      <c r="H1285" t="s">
        <v>508</v>
      </c>
      <c r="I1285" t="s">
        <v>509</v>
      </c>
      <c r="J1285" t="s">
        <v>435</v>
      </c>
    </row>
    <row r="1286" spans="1:10">
      <c r="A1286" t="s">
        <v>490</v>
      </c>
      <c r="B1286" s="614">
        <v>2.5000000000000001E-3</v>
      </c>
      <c r="C1286" t="s">
        <v>480</v>
      </c>
      <c r="D1286" t="s">
        <v>522</v>
      </c>
      <c r="E1286" t="s">
        <v>77</v>
      </c>
      <c r="F1286" t="s">
        <v>523</v>
      </c>
      <c r="G1286" t="s">
        <v>77</v>
      </c>
      <c r="H1286" t="s">
        <v>508</v>
      </c>
      <c r="I1286" t="s">
        <v>509</v>
      </c>
      <c r="J1286" t="s">
        <v>435</v>
      </c>
    </row>
    <row r="1287" spans="1:10">
      <c r="A1287" t="s">
        <v>490</v>
      </c>
      <c r="B1287" s="614">
        <v>2.5000000000000001E-3</v>
      </c>
      <c r="C1287" t="s">
        <v>525</v>
      </c>
      <c r="D1287" t="s">
        <v>522</v>
      </c>
      <c r="E1287" t="s">
        <v>77</v>
      </c>
      <c r="F1287" t="s">
        <v>523</v>
      </c>
      <c r="G1287" t="s">
        <v>77</v>
      </c>
      <c r="H1287" t="s">
        <v>508</v>
      </c>
      <c r="I1287" t="s">
        <v>509</v>
      </c>
      <c r="J1287" t="s">
        <v>435</v>
      </c>
    </row>
    <row r="1288" spans="1:10">
      <c r="A1288" t="s">
        <v>490</v>
      </c>
      <c r="B1288" s="614">
        <v>3.0999999999999999E-3</v>
      </c>
      <c r="C1288" t="s">
        <v>510</v>
      </c>
      <c r="D1288" t="s">
        <v>522</v>
      </c>
      <c r="E1288" t="s">
        <v>77</v>
      </c>
      <c r="F1288" t="s">
        <v>523</v>
      </c>
      <c r="G1288" t="s">
        <v>77</v>
      </c>
      <c r="H1288" t="s">
        <v>508</v>
      </c>
      <c r="I1288" t="s">
        <v>509</v>
      </c>
      <c r="J1288" t="s">
        <v>435</v>
      </c>
    </row>
    <row r="1289" spans="1:10">
      <c r="A1289" t="s">
        <v>490</v>
      </c>
      <c r="B1289" s="614">
        <v>2.8E-3</v>
      </c>
      <c r="C1289" t="s">
        <v>514</v>
      </c>
      <c r="D1289" t="s">
        <v>522</v>
      </c>
      <c r="E1289" t="s">
        <v>77</v>
      </c>
      <c r="F1289" t="s">
        <v>523</v>
      </c>
      <c r="G1289" t="s">
        <v>77</v>
      </c>
      <c r="H1289" t="s">
        <v>508</v>
      </c>
      <c r="I1289" t="s">
        <v>509</v>
      </c>
      <c r="J1289" t="s">
        <v>435</v>
      </c>
    </row>
    <row r="1290" spans="1:10">
      <c r="A1290" t="s">
        <v>490</v>
      </c>
      <c r="B1290" s="614">
        <v>3.0000000000000001E-3</v>
      </c>
      <c r="C1290" t="s">
        <v>450</v>
      </c>
      <c r="D1290" t="s">
        <v>522</v>
      </c>
      <c r="E1290" t="s">
        <v>77</v>
      </c>
      <c r="F1290" t="s">
        <v>523</v>
      </c>
      <c r="G1290" t="s">
        <v>77</v>
      </c>
      <c r="H1290" t="s">
        <v>508</v>
      </c>
      <c r="I1290" t="s">
        <v>509</v>
      </c>
      <c r="J1290" t="s">
        <v>435</v>
      </c>
    </row>
    <row r="1291" spans="1:10">
      <c r="A1291" t="s">
        <v>490</v>
      </c>
      <c r="B1291" s="614">
        <v>2.2000000000000001E-3</v>
      </c>
      <c r="C1291" t="s">
        <v>448</v>
      </c>
      <c r="D1291" t="s">
        <v>522</v>
      </c>
      <c r="E1291" t="s">
        <v>77</v>
      </c>
      <c r="F1291" t="s">
        <v>523</v>
      </c>
      <c r="G1291" t="s">
        <v>77</v>
      </c>
      <c r="H1291" t="s">
        <v>508</v>
      </c>
      <c r="I1291" t="s">
        <v>509</v>
      </c>
      <c r="J1291" t="s">
        <v>435</v>
      </c>
    </row>
    <row r="1292" spans="1:10">
      <c r="A1292" t="s">
        <v>490</v>
      </c>
      <c r="B1292" s="614">
        <v>2.5000000000000001E-3</v>
      </c>
      <c r="C1292" t="s">
        <v>485</v>
      </c>
      <c r="D1292" t="s">
        <v>522</v>
      </c>
      <c r="E1292" t="s">
        <v>77</v>
      </c>
      <c r="F1292" t="s">
        <v>523</v>
      </c>
      <c r="G1292" t="s">
        <v>77</v>
      </c>
      <c r="H1292" t="s">
        <v>508</v>
      </c>
      <c r="I1292" t="s">
        <v>509</v>
      </c>
      <c r="J1292" t="s">
        <v>435</v>
      </c>
    </row>
    <row r="1293" spans="1:10">
      <c r="A1293" t="s">
        <v>490</v>
      </c>
      <c r="B1293" s="614">
        <v>2E-3</v>
      </c>
      <c r="C1293" t="s">
        <v>452</v>
      </c>
      <c r="D1293" t="s">
        <v>522</v>
      </c>
      <c r="E1293" t="s">
        <v>77</v>
      </c>
      <c r="F1293" t="s">
        <v>523</v>
      </c>
      <c r="G1293" t="s">
        <v>77</v>
      </c>
      <c r="H1293" t="s">
        <v>508</v>
      </c>
      <c r="I1293" t="s">
        <v>509</v>
      </c>
      <c r="J1293" t="s">
        <v>435</v>
      </c>
    </row>
    <row r="1294" spans="1:10">
      <c r="A1294" t="s">
        <v>490</v>
      </c>
      <c r="B1294" s="614">
        <v>2.3999999999999998E-3</v>
      </c>
      <c r="C1294" t="s">
        <v>471</v>
      </c>
      <c r="D1294" t="s">
        <v>522</v>
      </c>
      <c r="E1294" t="s">
        <v>77</v>
      </c>
      <c r="F1294" t="s">
        <v>523</v>
      </c>
      <c r="G1294" t="s">
        <v>77</v>
      </c>
      <c r="H1294" t="s">
        <v>508</v>
      </c>
      <c r="I1294" t="s">
        <v>509</v>
      </c>
      <c r="J1294" t="s">
        <v>435</v>
      </c>
    </row>
    <row r="1295" spans="1:10">
      <c r="A1295" t="s">
        <v>490</v>
      </c>
      <c r="B1295" s="614">
        <v>4.4999999999999997E-3</v>
      </c>
      <c r="C1295" t="s">
        <v>526</v>
      </c>
      <c r="D1295" t="s">
        <v>522</v>
      </c>
      <c r="E1295" t="s">
        <v>77</v>
      </c>
      <c r="F1295" t="s">
        <v>523</v>
      </c>
      <c r="G1295" t="s">
        <v>77</v>
      </c>
      <c r="H1295" t="s">
        <v>508</v>
      </c>
      <c r="I1295" t="s">
        <v>509</v>
      </c>
      <c r="J1295" t="s">
        <v>435</v>
      </c>
    </row>
    <row r="1296" spans="1:10">
      <c r="A1296" t="s">
        <v>490</v>
      </c>
      <c r="B1296" s="614">
        <v>2.8999999999999998E-3</v>
      </c>
      <c r="C1296" t="s">
        <v>438</v>
      </c>
      <c r="D1296" t="s">
        <v>522</v>
      </c>
      <c r="E1296" t="s">
        <v>77</v>
      </c>
      <c r="F1296" t="s">
        <v>523</v>
      </c>
      <c r="G1296" t="s">
        <v>77</v>
      </c>
      <c r="H1296" t="s">
        <v>508</v>
      </c>
      <c r="I1296" t="s">
        <v>509</v>
      </c>
      <c r="J1296" t="s">
        <v>435</v>
      </c>
    </row>
    <row r="1297" spans="1:10">
      <c r="A1297" t="s">
        <v>490</v>
      </c>
      <c r="B1297" s="614">
        <v>2.2000000000000001E-3</v>
      </c>
      <c r="C1297" t="s">
        <v>517</v>
      </c>
      <c r="D1297" t="s">
        <v>522</v>
      </c>
      <c r="E1297" t="s">
        <v>77</v>
      </c>
      <c r="F1297" t="s">
        <v>523</v>
      </c>
      <c r="G1297" t="s">
        <v>77</v>
      </c>
      <c r="H1297" t="s">
        <v>508</v>
      </c>
      <c r="I1297" t="s">
        <v>509</v>
      </c>
      <c r="J1297" t="s">
        <v>435</v>
      </c>
    </row>
    <row r="1298" spans="1:10">
      <c r="A1298" t="s">
        <v>490</v>
      </c>
      <c r="B1298" s="614">
        <v>2E-3</v>
      </c>
      <c r="C1298" t="s">
        <v>50</v>
      </c>
      <c r="D1298" t="s">
        <v>522</v>
      </c>
      <c r="E1298" t="s">
        <v>77</v>
      </c>
      <c r="F1298" t="s">
        <v>523</v>
      </c>
      <c r="G1298" t="s">
        <v>77</v>
      </c>
      <c r="H1298" t="s">
        <v>508</v>
      </c>
      <c r="I1298" t="s">
        <v>509</v>
      </c>
      <c r="J1298" t="s">
        <v>435</v>
      </c>
    </row>
    <row r="1299" spans="1:10">
      <c r="A1299" t="s">
        <v>490</v>
      </c>
      <c r="B1299" s="614">
        <v>2E-3</v>
      </c>
      <c r="C1299" t="s">
        <v>464</v>
      </c>
      <c r="D1299" t="s">
        <v>522</v>
      </c>
      <c r="E1299" t="s">
        <v>77</v>
      </c>
      <c r="F1299" t="s">
        <v>523</v>
      </c>
      <c r="G1299" t="s">
        <v>77</v>
      </c>
      <c r="H1299" t="s">
        <v>508</v>
      </c>
      <c r="I1299" t="s">
        <v>509</v>
      </c>
      <c r="J1299" t="s">
        <v>435</v>
      </c>
    </row>
    <row r="1300" spans="1:10">
      <c r="A1300" t="s">
        <v>490</v>
      </c>
      <c r="B1300" s="614">
        <v>2E-3</v>
      </c>
      <c r="C1300" t="s">
        <v>457</v>
      </c>
      <c r="D1300" t="s">
        <v>522</v>
      </c>
      <c r="E1300" t="s">
        <v>77</v>
      </c>
      <c r="F1300" t="s">
        <v>523</v>
      </c>
      <c r="G1300" t="s">
        <v>77</v>
      </c>
      <c r="H1300" t="s">
        <v>508</v>
      </c>
      <c r="I1300" t="s">
        <v>509</v>
      </c>
      <c r="J1300" t="s">
        <v>435</v>
      </c>
    </row>
    <row r="1301" spans="1:10">
      <c r="A1301" t="s">
        <v>490</v>
      </c>
      <c r="B1301" s="614">
        <v>2.3999999999999998E-3</v>
      </c>
      <c r="C1301" t="s">
        <v>462</v>
      </c>
      <c r="D1301" t="s">
        <v>522</v>
      </c>
      <c r="E1301" t="s">
        <v>77</v>
      </c>
      <c r="F1301" t="s">
        <v>523</v>
      </c>
      <c r="G1301" t="s">
        <v>77</v>
      </c>
      <c r="H1301" t="s">
        <v>508</v>
      </c>
      <c r="I1301" t="s">
        <v>509</v>
      </c>
      <c r="J1301" t="s">
        <v>435</v>
      </c>
    </row>
    <row r="1302" spans="1:10">
      <c r="A1302" t="s">
        <v>490</v>
      </c>
      <c r="B1302" s="614">
        <v>2.3999999999999998E-3</v>
      </c>
      <c r="C1302" t="s">
        <v>481</v>
      </c>
      <c r="D1302" t="s">
        <v>522</v>
      </c>
      <c r="E1302" t="s">
        <v>77</v>
      </c>
      <c r="F1302" t="s">
        <v>523</v>
      </c>
      <c r="G1302" t="s">
        <v>77</v>
      </c>
      <c r="H1302" t="s">
        <v>508</v>
      </c>
      <c r="I1302" t="s">
        <v>509</v>
      </c>
      <c r="J1302" t="s">
        <v>435</v>
      </c>
    </row>
    <row r="1303" spans="1:10">
      <c r="A1303" t="s">
        <v>490</v>
      </c>
      <c r="B1303" s="614">
        <v>2E-3</v>
      </c>
      <c r="C1303" t="s">
        <v>463</v>
      </c>
      <c r="D1303" t="s">
        <v>522</v>
      </c>
      <c r="E1303" t="s">
        <v>77</v>
      </c>
      <c r="F1303" t="s">
        <v>523</v>
      </c>
      <c r="G1303" t="s">
        <v>77</v>
      </c>
      <c r="H1303" t="s">
        <v>508</v>
      </c>
      <c r="I1303" t="s">
        <v>509</v>
      </c>
      <c r="J1303" t="s">
        <v>435</v>
      </c>
    </row>
    <row r="1304" spans="1:10">
      <c r="A1304" t="s">
        <v>490</v>
      </c>
      <c r="B1304" s="614">
        <v>2E-3</v>
      </c>
      <c r="C1304" t="s">
        <v>488</v>
      </c>
      <c r="D1304" t="s">
        <v>522</v>
      </c>
      <c r="E1304" t="s">
        <v>77</v>
      </c>
      <c r="F1304" t="s">
        <v>523</v>
      </c>
      <c r="G1304" t="s">
        <v>77</v>
      </c>
      <c r="H1304" t="s">
        <v>508</v>
      </c>
      <c r="I1304" t="s">
        <v>509</v>
      </c>
      <c r="J1304" t="s">
        <v>435</v>
      </c>
    </row>
    <row r="1305" spans="1:10">
      <c r="A1305" t="s">
        <v>490</v>
      </c>
      <c r="B1305" s="614">
        <v>2.5999999999999999E-3</v>
      </c>
      <c r="C1305" t="s">
        <v>515</v>
      </c>
      <c r="D1305" t="s">
        <v>522</v>
      </c>
      <c r="E1305" t="s">
        <v>77</v>
      </c>
      <c r="F1305" t="s">
        <v>523</v>
      </c>
      <c r="G1305" t="s">
        <v>77</v>
      </c>
      <c r="H1305" t="s">
        <v>508</v>
      </c>
      <c r="I1305" t="s">
        <v>509</v>
      </c>
      <c r="J1305" t="s">
        <v>435</v>
      </c>
    </row>
    <row r="1306" spans="1:10">
      <c r="A1306" t="s">
        <v>490</v>
      </c>
      <c r="B1306" s="614">
        <v>3.0999999999999999E-3</v>
      </c>
      <c r="C1306" t="s">
        <v>518</v>
      </c>
      <c r="D1306" t="s">
        <v>522</v>
      </c>
      <c r="E1306" t="s">
        <v>77</v>
      </c>
      <c r="F1306" t="s">
        <v>523</v>
      </c>
      <c r="G1306" t="s">
        <v>77</v>
      </c>
      <c r="H1306" t="s">
        <v>508</v>
      </c>
      <c r="I1306" t="s">
        <v>509</v>
      </c>
      <c r="J1306" t="s">
        <v>435</v>
      </c>
    </row>
    <row r="1307" spans="1:10">
      <c r="A1307" t="s">
        <v>490</v>
      </c>
      <c r="B1307" s="614">
        <v>2.2000000000000001E-3</v>
      </c>
      <c r="C1307" t="s">
        <v>504</v>
      </c>
      <c r="D1307" t="s">
        <v>522</v>
      </c>
      <c r="E1307" t="s">
        <v>77</v>
      </c>
      <c r="F1307" t="s">
        <v>523</v>
      </c>
      <c r="G1307" t="s">
        <v>77</v>
      </c>
      <c r="H1307" t="s">
        <v>508</v>
      </c>
      <c r="I1307" t="s">
        <v>509</v>
      </c>
      <c r="J1307" t="s">
        <v>435</v>
      </c>
    </row>
    <row r="1308" spans="1:10">
      <c r="A1308" t="s">
        <v>490</v>
      </c>
      <c r="B1308" s="614">
        <v>2.8E-3</v>
      </c>
      <c r="C1308" t="s">
        <v>446</v>
      </c>
      <c r="D1308" t="s">
        <v>522</v>
      </c>
      <c r="E1308" t="s">
        <v>77</v>
      </c>
      <c r="F1308" t="s">
        <v>523</v>
      </c>
      <c r="G1308" t="s">
        <v>77</v>
      </c>
      <c r="H1308" t="s">
        <v>508</v>
      </c>
      <c r="I1308" t="s">
        <v>509</v>
      </c>
      <c r="J1308" t="s">
        <v>435</v>
      </c>
    </row>
    <row r="1309" spans="1:10">
      <c r="A1309" t="s">
        <v>490</v>
      </c>
      <c r="B1309" s="614">
        <v>2.3999999999999998E-3</v>
      </c>
      <c r="C1309" t="s">
        <v>527</v>
      </c>
      <c r="D1309" t="s">
        <v>522</v>
      </c>
      <c r="E1309" t="s">
        <v>77</v>
      </c>
      <c r="F1309" t="s">
        <v>523</v>
      </c>
      <c r="G1309" t="s">
        <v>77</v>
      </c>
      <c r="H1309" t="s">
        <v>508</v>
      </c>
      <c r="I1309" t="s">
        <v>509</v>
      </c>
      <c r="J1309" t="s">
        <v>435</v>
      </c>
    </row>
    <row r="1310" spans="1:10">
      <c r="A1310" t="s">
        <v>490</v>
      </c>
      <c r="B1310" s="614">
        <v>2.2000000000000001E-3</v>
      </c>
      <c r="C1310" t="s">
        <v>513</v>
      </c>
      <c r="D1310" t="s">
        <v>522</v>
      </c>
      <c r="E1310" t="s">
        <v>77</v>
      </c>
      <c r="F1310" t="s">
        <v>523</v>
      </c>
      <c r="G1310" t="s">
        <v>77</v>
      </c>
      <c r="H1310" t="s">
        <v>508</v>
      </c>
      <c r="I1310" t="s">
        <v>509</v>
      </c>
      <c r="J1310" t="s">
        <v>435</v>
      </c>
    </row>
    <row r="1311" spans="1:10">
      <c r="A1311" t="s">
        <v>490</v>
      </c>
      <c r="B1311" s="614">
        <v>2.3999999999999998E-3</v>
      </c>
      <c r="C1311" t="s">
        <v>449</v>
      </c>
      <c r="D1311" t="s">
        <v>522</v>
      </c>
      <c r="E1311" t="s">
        <v>77</v>
      </c>
      <c r="F1311" t="s">
        <v>523</v>
      </c>
      <c r="G1311" t="s">
        <v>77</v>
      </c>
      <c r="H1311" t="s">
        <v>508</v>
      </c>
      <c r="I1311" t="s">
        <v>509</v>
      </c>
      <c r="J1311" t="s">
        <v>435</v>
      </c>
    </row>
    <row r="1312" spans="1:10">
      <c r="A1312" t="s">
        <v>490</v>
      </c>
      <c r="B1312" s="614">
        <v>2.2000000000000001E-3</v>
      </c>
      <c r="C1312" t="s">
        <v>461</v>
      </c>
      <c r="D1312" t="s">
        <v>522</v>
      </c>
      <c r="E1312" t="s">
        <v>77</v>
      </c>
      <c r="F1312" t="s">
        <v>523</v>
      </c>
      <c r="G1312" t="s">
        <v>77</v>
      </c>
      <c r="H1312" t="s">
        <v>508</v>
      </c>
      <c r="I1312" t="s">
        <v>509</v>
      </c>
      <c r="J1312" t="s">
        <v>435</v>
      </c>
    </row>
    <row r="1313" spans="1:10">
      <c r="A1313" t="s">
        <v>490</v>
      </c>
      <c r="B1313" s="614">
        <v>2.8E-3</v>
      </c>
      <c r="C1313" t="s">
        <v>511</v>
      </c>
      <c r="D1313" t="s">
        <v>522</v>
      </c>
      <c r="E1313" t="s">
        <v>77</v>
      </c>
      <c r="F1313" t="s">
        <v>523</v>
      </c>
      <c r="G1313" t="s">
        <v>77</v>
      </c>
      <c r="H1313" t="s">
        <v>508</v>
      </c>
      <c r="I1313" t="s">
        <v>509</v>
      </c>
      <c r="J1313" t="s">
        <v>435</v>
      </c>
    </row>
    <row r="1314" spans="1:10">
      <c r="A1314" t="s">
        <v>490</v>
      </c>
      <c r="B1314" s="614">
        <v>2.2000000000000001E-3</v>
      </c>
      <c r="C1314" t="s">
        <v>466</v>
      </c>
      <c r="D1314" t="s">
        <v>522</v>
      </c>
      <c r="E1314" t="s">
        <v>77</v>
      </c>
      <c r="F1314" t="s">
        <v>523</v>
      </c>
      <c r="G1314" t="s">
        <v>77</v>
      </c>
      <c r="H1314" t="s">
        <v>508</v>
      </c>
      <c r="I1314" t="s">
        <v>509</v>
      </c>
      <c r="J1314" t="s">
        <v>435</v>
      </c>
    </row>
    <row r="1315" spans="1:10">
      <c r="A1315" t="s">
        <v>490</v>
      </c>
      <c r="B1315" s="614">
        <v>2.2000000000000001E-3</v>
      </c>
      <c r="C1315" t="s">
        <v>445</v>
      </c>
      <c r="D1315" t="s">
        <v>522</v>
      </c>
      <c r="E1315" t="s">
        <v>77</v>
      </c>
      <c r="F1315" t="s">
        <v>523</v>
      </c>
      <c r="G1315" t="s">
        <v>77</v>
      </c>
      <c r="H1315" t="s">
        <v>508</v>
      </c>
      <c r="I1315" t="s">
        <v>509</v>
      </c>
      <c r="J1315" t="s">
        <v>435</v>
      </c>
    </row>
    <row r="1316" spans="1:10">
      <c r="A1316" t="s">
        <v>490</v>
      </c>
      <c r="B1316" s="614">
        <v>3.8999999999999998E-3</v>
      </c>
      <c r="C1316" t="s">
        <v>456</v>
      </c>
      <c r="D1316" t="s">
        <v>522</v>
      </c>
      <c r="E1316" t="s">
        <v>77</v>
      </c>
      <c r="F1316" t="s">
        <v>523</v>
      </c>
      <c r="G1316" t="s">
        <v>77</v>
      </c>
      <c r="H1316" t="s">
        <v>508</v>
      </c>
      <c r="I1316" t="s">
        <v>509</v>
      </c>
      <c r="J1316" t="s">
        <v>435</v>
      </c>
    </row>
    <row r="1317" spans="1:10">
      <c r="A1317" t="s">
        <v>490</v>
      </c>
      <c r="B1317" s="614">
        <v>2.5000000000000001E-3</v>
      </c>
      <c r="C1317" t="s">
        <v>512</v>
      </c>
      <c r="D1317" t="s">
        <v>522</v>
      </c>
      <c r="E1317" t="s">
        <v>77</v>
      </c>
      <c r="F1317" t="s">
        <v>523</v>
      </c>
      <c r="G1317" t="s">
        <v>77</v>
      </c>
      <c r="H1317" t="s">
        <v>508</v>
      </c>
      <c r="I1317" t="s">
        <v>509</v>
      </c>
      <c r="J1317" t="s">
        <v>435</v>
      </c>
    </row>
    <row r="1318" spans="1:10">
      <c r="A1318" t="s">
        <v>490</v>
      </c>
      <c r="B1318" s="614">
        <v>3.0000000000000001E-3</v>
      </c>
      <c r="C1318" t="s">
        <v>476</v>
      </c>
      <c r="D1318" t="s">
        <v>522</v>
      </c>
      <c r="E1318" t="s">
        <v>77</v>
      </c>
      <c r="F1318" t="s">
        <v>523</v>
      </c>
      <c r="G1318" t="s">
        <v>77</v>
      </c>
      <c r="H1318" t="s">
        <v>508</v>
      </c>
      <c r="I1318" t="s">
        <v>509</v>
      </c>
      <c r="J1318" t="s">
        <v>435</v>
      </c>
    </row>
    <row r="1319" spans="1:10">
      <c r="A1319" t="s">
        <v>490</v>
      </c>
      <c r="B1319" s="614">
        <v>2.8E-3</v>
      </c>
      <c r="C1319" t="s">
        <v>455</v>
      </c>
      <c r="D1319" t="s">
        <v>522</v>
      </c>
      <c r="E1319" t="s">
        <v>77</v>
      </c>
      <c r="F1319" t="s">
        <v>523</v>
      </c>
      <c r="G1319" t="s">
        <v>77</v>
      </c>
      <c r="H1319" t="s">
        <v>508</v>
      </c>
      <c r="I1319" t="s">
        <v>509</v>
      </c>
      <c r="J1319" t="s">
        <v>435</v>
      </c>
    </row>
    <row r="1320" spans="1:10">
      <c r="A1320" t="s">
        <v>490</v>
      </c>
      <c r="B1320" s="614">
        <v>2.5999999999999999E-3</v>
      </c>
      <c r="C1320" t="s">
        <v>475</v>
      </c>
      <c r="D1320" t="s">
        <v>522</v>
      </c>
      <c r="E1320" t="s">
        <v>77</v>
      </c>
      <c r="F1320" t="s">
        <v>523</v>
      </c>
      <c r="G1320" t="s">
        <v>77</v>
      </c>
      <c r="H1320" t="s">
        <v>508</v>
      </c>
      <c r="I1320" t="s">
        <v>509</v>
      </c>
      <c r="J1320" t="s">
        <v>435</v>
      </c>
    </row>
    <row r="1321" spans="1:10">
      <c r="A1321" t="s">
        <v>490</v>
      </c>
      <c r="B1321" s="614">
        <v>2E-3</v>
      </c>
      <c r="C1321" t="s">
        <v>429</v>
      </c>
      <c r="D1321" t="s">
        <v>522</v>
      </c>
      <c r="E1321" t="s">
        <v>77</v>
      </c>
      <c r="F1321" t="s">
        <v>523</v>
      </c>
      <c r="G1321" t="s">
        <v>77</v>
      </c>
      <c r="H1321" t="s">
        <v>508</v>
      </c>
      <c r="I1321" t="s">
        <v>509</v>
      </c>
      <c r="J1321" t="s">
        <v>435</v>
      </c>
    </row>
    <row r="1322" spans="1:10">
      <c r="A1322" t="s">
        <v>490</v>
      </c>
      <c r="B1322" s="614">
        <v>2.8E-3</v>
      </c>
      <c r="C1322" t="s">
        <v>516</v>
      </c>
      <c r="D1322" t="s">
        <v>522</v>
      </c>
      <c r="E1322" t="s">
        <v>77</v>
      </c>
      <c r="F1322" t="s">
        <v>523</v>
      </c>
      <c r="G1322" t="s">
        <v>77</v>
      </c>
      <c r="H1322" t="s">
        <v>508</v>
      </c>
      <c r="I1322" t="s">
        <v>509</v>
      </c>
      <c r="J1322" t="s">
        <v>435</v>
      </c>
    </row>
    <row r="1323" spans="1:10">
      <c r="A1323" t="s">
        <v>490</v>
      </c>
      <c r="B1323" s="614">
        <v>2E-3</v>
      </c>
      <c r="C1323" t="s">
        <v>453</v>
      </c>
      <c r="D1323" t="s">
        <v>522</v>
      </c>
      <c r="E1323" t="s">
        <v>77</v>
      </c>
      <c r="F1323" t="s">
        <v>523</v>
      </c>
      <c r="G1323" t="s">
        <v>77</v>
      </c>
      <c r="H1323" t="s">
        <v>508</v>
      </c>
      <c r="I1323" t="s">
        <v>509</v>
      </c>
      <c r="J1323" t="s">
        <v>435</v>
      </c>
    </row>
    <row r="1324" spans="1:10">
      <c r="A1324" t="s">
        <v>491</v>
      </c>
      <c r="B1324" s="614">
        <v>8.0000000000000004E-4</v>
      </c>
      <c r="C1324" t="s">
        <v>521</v>
      </c>
      <c r="D1324" t="s">
        <v>522</v>
      </c>
      <c r="E1324" t="s">
        <v>77</v>
      </c>
      <c r="F1324" t="s">
        <v>523</v>
      </c>
      <c r="G1324" t="s">
        <v>77</v>
      </c>
      <c r="H1324" t="s">
        <v>508</v>
      </c>
      <c r="I1324" t="s">
        <v>509</v>
      </c>
      <c r="J1324" t="s">
        <v>435</v>
      </c>
    </row>
    <row r="1325" spans="1:10">
      <c r="A1325" t="s">
        <v>491</v>
      </c>
      <c r="B1325" s="614">
        <v>5.0000000000000001E-4</v>
      </c>
      <c r="C1325" t="s">
        <v>454</v>
      </c>
      <c r="D1325" t="s">
        <v>522</v>
      </c>
      <c r="E1325" t="s">
        <v>77</v>
      </c>
      <c r="F1325" t="s">
        <v>523</v>
      </c>
      <c r="G1325" t="s">
        <v>77</v>
      </c>
      <c r="H1325" t="s">
        <v>508</v>
      </c>
      <c r="I1325" t="s">
        <v>509</v>
      </c>
      <c r="J1325" t="s">
        <v>435</v>
      </c>
    </row>
    <row r="1326" spans="1:10">
      <c r="A1326" t="s">
        <v>491</v>
      </c>
      <c r="B1326" s="614">
        <v>5.0000000000000001E-4</v>
      </c>
      <c r="C1326" t="s">
        <v>479</v>
      </c>
      <c r="D1326" t="s">
        <v>522</v>
      </c>
      <c r="E1326" t="s">
        <v>77</v>
      </c>
      <c r="F1326" t="s">
        <v>523</v>
      </c>
      <c r="G1326" t="s">
        <v>77</v>
      </c>
      <c r="H1326" t="s">
        <v>508</v>
      </c>
      <c r="I1326" t="s">
        <v>509</v>
      </c>
      <c r="J1326" t="s">
        <v>435</v>
      </c>
    </row>
    <row r="1327" spans="1:10">
      <c r="A1327" t="s">
        <v>491</v>
      </c>
      <c r="B1327" s="614">
        <v>6.9999999999999999E-4</v>
      </c>
      <c r="C1327" t="s">
        <v>524</v>
      </c>
      <c r="D1327" t="s">
        <v>522</v>
      </c>
      <c r="E1327" t="s">
        <v>77</v>
      </c>
      <c r="F1327" t="s">
        <v>523</v>
      </c>
      <c r="G1327" t="s">
        <v>77</v>
      </c>
      <c r="H1327" t="s">
        <v>508</v>
      </c>
      <c r="I1327" t="s">
        <v>509</v>
      </c>
      <c r="J1327" t="s">
        <v>435</v>
      </c>
    </row>
    <row r="1328" spans="1:10">
      <c r="A1328" t="s">
        <v>491</v>
      </c>
      <c r="B1328" s="614">
        <v>5.0000000000000001E-4</v>
      </c>
      <c r="C1328" t="s">
        <v>465</v>
      </c>
      <c r="D1328" t="s">
        <v>522</v>
      </c>
      <c r="E1328" t="s">
        <v>77</v>
      </c>
      <c r="F1328" t="s">
        <v>523</v>
      </c>
      <c r="G1328" t="s">
        <v>77</v>
      </c>
      <c r="H1328" t="s">
        <v>508</v>
      </c>
      <c r="I1328" t="s">
        <v>509</v>
      </c>
      <c r="J1328" t="s">
        <v>435</v>
      </c>
    </row>
    <row r="1329" spans="1:10">
      <c r="A1329" t="s">
        <v>491</v>
      </c>
      <c r="B1329" s="614">
        <v>6.9999999999999999E-4</v>
      </c>
      <c r="C1329" t="s">
        <v>484</v>
      </c>
      <c r="D1329" t="s">
        <v>522</v>
      </c>
      <c r="E1329" t="s">
        <v>77</v>
      </c>
      <c r="F1329" t="s">
        <v>523</v>
      </c>
      <c r="G1329" t="s">
        <v>77</v>
      </c>
      <c r="H1329" t="s">
        <v>508</v>
      </c>
      <c r="I1329" t="s">
        <v>509</v>
      </c>
      <c r="J1329" t="s">
        <v>435</v>
      </c>
    </row>
    <row r="1330" spans="1:10">
      <c r="A1330" t="s">
        <v>491</v>
      </c>
      <c r="B1330" s="614">
        <v>5.0000000000000001E-4</v>
      </c>
      <c r="C1330" t="s">
        <v>477</v>
      </c>
      <c r="D1330" t="s">
        <v>522</v>
      </c>
      <c r="E1330" t="s">
        <v>77</v>
      </c>
      <c r="F1330" t="s">
        <v>523</v>
      </c>
      <c r="G1330" t="s">
        <v>77</v>
      </c>
      <c r="H1330" t="s">
        <v>508</v>
      </c>
      <c r="I1330" t="s">
        <v>509</v>
      </c>
      <c r="J1330" t="s">
        <v>435</v>
      </c>
    </row>
    <row r="1331" spans="1:10">
      <c r="A1331" t="s">
        <v>491</v>
      </c>
      <c r="B1331" s="614">
        <v>5.0000000000000001E-4</v>
      </c>
      <c r="C1331" t="s">
        <v>472</v>
      </c>
      <c r="D1331" t="s">
        <v>522</v>
      </c>
      <c r="E1331" t="s">
        <v>77</v>
      </c>
      <c r="F1331" t="s">
        <v>523</v>
      </c>
      <c r="G1331" t="s">
        <v>77</v>
      </c>
      <c r="H1331" t="s">
        <v>508</v>
      </c>
      <c r="I1331" t="s">
        <v>509</v>
      </c>
      <c r="J1331" t="s">
        <v>435</v>
      </c>
    </row>
    <row r="1332" spans="1:10">
      <c r="A1332" t="s">
        <v>491</v>
      </c>
      <c r="B1332" s="614">
        <v>6.9999999999999999E-4</v>
      </c>
      <c r="C1332" t="s">
        <v>480</v>
      </c>
      <c r="D1332" t="s">
        <v>522</v>
      </c>
      <c r="E1332" t="s">
        <v>77</v>
      </c>
      <c r="F1332" t="s">
        <v>523</v>
      </c>
      <c r="G1332" t="s">
        <v>77</v>
      </c>
      <c r="H1332" t="s">
        <v>508</v>
      </c>
      <c r="I1332" t="s">
        <v>509</v>
      </c>
      <c r="J1332" t="s">
        <v>435</v>
      </c>
    </row>
    <row r="1333" spans="1:10">
      <c r="A1333" t="s">
        <v>491</v>
      </c>
      <c r="B1333" s="614">
        <v>6.9999999999999999E-4</v>
      </c>
      <c r="C1333" t="s">
        <v>525</v>
      </c>
      <c r="D1333" t="s">
        <v>522</v>
      </c>
      <c r="E1333" t="s">
        <v>77</v>
      </c>
      <c r="F1333" t="s">
        <v>523</v>
      </c>
      <c r="G1333" t="s">
        <v>77</v>
      </c>
      <c r="H1333" t="s">
        <v>508</v>
      </c>
      <c r="I1333" t="s">
        <v>509</v>
      </c>
      <c r="J1333" t="s">
        <v>435</v>
      </c>
    </row>
    <row r="1334" spans="1:10">
      <c r="A1334" t="s">
        <v>491</v>
      </c>
      <c r="B1334" s="614">
        <v>8.9999999999999998E-4</v>
      </c>
      <c r="C1334" t="s">
        <v>510</v>
      </c>
      <c r="D1334" t="s">
        <v>522</v>
      </c>
      <c r="E1334" t="s">
        <v>77</v>
      </c>
      <c r="F1334" t="s">
        <v>523</v>
      </c>
      <c r="G1334" t="s">
        <v>77</v>
      </c>
      <c r="H1334" t="s">
        <v>508</v>
      </c>
      <c r="I1334" t="s">
        <v>509</v>
      </c>
      <c r="J1334" t="s">
        <v>435</v>
      </c>
    </row>
    <row r="1335" spans="1:10">
      <c r="A1335" t="s">
        <v>491</v>
      </c>
      <c r="B1335" s="614">
        <v>8.0000000000000004E-4</v>
      </c>
      <c r="C1335" t="s">
        <v>514</v>
      </c>
      <c r="D1335" t="s">
        <v>522</v>
      </c>
      <c r="E1335" t="s">
        <v>77</v>
      </c>
      <c r="F1335" t="s">
        <v>523</v>
      </c>
      <c r="G1335" t="s">
        <v>77</v>
      </c>
      <c r="H1335" t="s">
        <v>508</v>
      </c>
      <c r="I1335" t="s">
        <v>509</v>
      </c>
      <c r="J1335" t="s">
        <v>435</v>
      </c>
    </row>
    <row r="1336" spans="1:10">
      <c r="A1336" t="s">
        <v>491</v>
      </c>
      <c r="B1336" s="614">
        <v>8.0000000000000004E-4</v>
      </c>
      <c r="C1336" t="s">
        <v>450</v>
      </c>
      <c r="D1336" t="s">
        <v>522</v>
      </c>
      <c r="E1336" t="s">
        <v>77</v>
      </c>
      <c r="F1336" t="s">
        <v>523</v>
      </c>
      <c r="G1336" t="s">
        <v>77</v>
      </c>
      <c r="H1336" t="s">
        <v>508</v>
      </c>
      <c r="I1336" t="s">
        <v>509</v>
      </c>
      <c r="J1336" t="s">
        <v>435</v>
      </c>
    </row>
    <row r="1337" spans="1:10">
      <c r="A1337" t="s">
        <v>491</v>
      </c>
      <c r="B1337" s="614">
        <v>5.9999999999999995E-4</v>
      </c>
      <c r="C1337" t="s">
        <v>448</v>
      </c>
      <c r="D1337" t="s">
        <v>522</v>
      </c>
      <c r="E1337" t="s">
        <v>77</v>
      </c>
      <c r="F1337" t="s">
        <v>523</v>
      </c>
      <c r="G1337" t="s">
        <v>77</v>
      </c>
      <c r="H1337" t="s">
        <v>508</v>
      </c>
      <c r="I1337" t="s">
        <v>509</v>
      </c>
      <c r="J1337" t="s">
        <v>435</v>
      </c>
    </row>
    <row r="1338" spans="1:10">
      <c r="A1338" t="s">
        <v>491</v>
      </c>
      <c r="B1338" s="614">
        <v>6.9999999999999999E-4</v>
      </c>
      <c r="C1338" t="s">
        <v>485</v>
      </c>
      <c r="D1338" t="s">
        <v>522</v>
      </c>
      <c r="E1338" t="s">
        <v>77</v>
      </c>
      <c r="F1338" t="s">
        <v>523</v>
      </c>
      <c r="G1338" t="s">
        <v>77</v>
      </c>
      <c r="H1338" t="s">
        <v>508</v>
      </c>
      <c r="I1338" t="s">
        <v>509</v>
      </c>
      <c r="J1338" t="s">
        <v>435</v>
      </c>
    </row>
    <row r="1339" spans="1:10">
      <c r="A1339" t="s">
        <v>491</v>
      </c>
      <c r="B1339" s="614">
        <v>5.0000000000000001E-4</v>
      </c>
      <c r="C1339" t="s">
        <v>452</v>
      </c>
      <c r="D1339" t="s">
        <v>522</v>
      </c>
      <c r="E1339" t="s">
        <v>77</v>
      </c>
      <c r="F1339" t="s">
        <v>523</v>
      </c>
      <c r="G1339" t="s">
        <v>77</v>
      </c>
      <c r="H1339" t="s">
        <v>508</v>
      </c>
      <c r="I1339" t="s">
        <v>509</v>
      </c>
      <c r="J1339" t="s">
        <v>435</v>
      </c>
    </row>
    <row r="1340" spans="1:10">
      <c r="A1340" t="s">
        <v>491</v>
      </c>
      <c r="B1340" s="614">
        <v>6.9999999999999999E-4</v>
      </c>
      <c r="C1340" t="s">
        <v>471</v>
      </c>
      <c r="D1340" t="s">
        <v>522</v>
      </c>
      <c r="E1340" t="s">
        <v>77</v>
      </c>
      <c r="F1340" t="s">
        <v>523</v>
      </c>
      <c r="G1340" t="s">
        <v>77</v>
      </c>
      <c r="H1340" t="s">
        <v>508</v>
      </c>
      <c r="I1340" t="s">
        <v>509</v>
      </c>
      <c r="J1340" t="s">
        <v>435</v>
      </c>
    </row>
    <row r="1341" spans="1:10">
      <c r="A1341" t="s">
        <v>491</v>
      </c>
      <c r="B1341" s="614">
        <v>1.2999999999999999E-3</v>
      </c>
      <c r="C1341" t="s">
        <v>526</v>
      </c>
      <c r="D1341" t="s">
        <v>522</v>
      </c>
      <c r="E1341" t="s">
        <v>77</v>
      </c>
      <c r="F1341" t="s">
        <v>523</v>
      </c>
      <c r="G1341" t="s">
        <v>77</v>
      </c>
      <c r="H1341" t="s">
        <v>508</v>
      </c>
      <c r="I1341" t="s">
        <v>509</v>
      </c>
      <c r="J1341" t="s">
        <v>435</v>
      </c>
    </row>
    <row r="1342" spans="1:10">
      <c r="A1342" t="s">
        <v>491</v>
      </c>
      <c r="B1342" s="614">
        <v>8.0000000000000004E-4</v>
      </c>
      <c r="C1342" t="s">
        <v>438</v>
      </c>
      <c r="D1342" t="s">
        <v>522</v>
      </c>
      <c r="E1342" t="s">
        <v>77</v>
      </c>
      <c r="F1342" t="s">
        <v>523</v>
      </c>
      <c r="G1342" t="s">
        <v>77</v>
      </c>
      <c r="H1342" t="s">
        <v>508</v>
      </c>
      <c r="I1342" t="s">
        <v>509</v>
      </c>
      <c r="J1342" t="s">
        <v>435</v>
      </c>
    </row>
    <row r="1343" spans="1:10">
      <c r="A1343" t="s">
        <v>491</v>
      </c>
      <c r="B1343" s="614">
        <v>5.9999999999999995E-4</v>
      </c>
      <c r="C1343" t="s">
        <v>517</v>
      </c>
      <c r="D1343" t="s">
        <v>522</v>
      </c>
      <c r="E1343" t="s">
        <v>77</v>
      </c>
      <c r="F1343" t="s">
        <v>523</v>
      </c>
      <c r="G1343" t="s">
        <v>77</v>
      </c>
      <c r="H1343" t="s">
        <v>508</v>
      </c>
      <c r="I1343" t="s">
        <v>509</v>
      </c>
      <c r="J1343" t="s">
        <v>435</v>
      </c>
    </row>
    <row r="1344" spans="1:10">
      <c r="A1344" t="s">
        <v>491</v>
      </c>
      <c r="B1344" s="614">
        <v>5.0000000000000001E-4</v>
      </c>
      <c r="C1344" t="s">
        <v>50</v>
      </c>
      <c r="D1344" t="s">
        <v>522</v>
      </c>
      <c r="E1344" t="s">
        <v>77</v>
      </c>
      <c r="F1344" t="s">
        <v>523</v>
      </c>
      <c r="G1344" t="s">
        <v>77</v>
      </c>
      <c r="H1344" t="s">
        <v>508</v>
      </c>
      <c r="I1344" t="s">
        <v>509</v>
      </c>
      <c r="J1344" t="s">
        <v>435</v>
      </c>
    </row>
    <row r="1345" spans="1:10">
      <c r="A1345" t="s">
        <v>491</v>
      </c>
      <c r="B1345" s="614">
        <v>5.0000000000000001E-4</v>
      </c>
      <c r="C1345" t="s">
        <v>464</v>
      </c>
      <c r="D1345" t="s">
        <v>522</v>
      </c>
      <c r="E1345" t="s">
        <v>77</v>
      </c>
      <c r="F1345" t="s">
        <v>523</v>
      </c>
      <c r="G1345" t="s">
        <v>77</v>
      </c>
      <c r="H1345" t="s">
        <v>508</v>
      </c>
      <c r="I1345" t="s">
        <v>509</v>
      </c>
      <c r="J1345" t="s">
        <v>435</v>
      </c>
    </row>
    <row r="1346" spans="1:10">
      <c r="A1346" t="s">
        <v>491</v>
      </c>
      <c r="B1346" s="614">
        <v>5.0000000000000001E-4</v>
      </c>
      <c r="C1346" t="s">
        <v>457</v>
      </c>
      <c r="D1346" t="s">
        <v>522</v>
      </c>
      <c r="E1346" t="s">
        <v>77</v>
      </c>
      <c r="F1346" t="s">
        <v>523</v>
      </c>
      <c r="G1346" t="s">
        <v>77</v>
      </c>
      <c r="H1346" t="s">
        <v>508</v>
      </c>
      <c r="I1346" t="s">
        <v>509</v>
      </c>
      <c r="J1346" t="s">
        <v>435</v>
      </c>
    </row>
    <row r="1347" spans="1:10">
      <c r="A1347" t="s">
        <v>491</v>
      </c>
      <c r="B1347" s="614">
        <v>6.9999999999999999E-4</v>
      </c>
      <c r="C1347" t="s">
        <v>462</v>
      </c>
      <c r="D1347" t="s">
        <v>522</v>
      </c>
      <c r="E1347" t="s">
        <v>77</v>
      </c>
      <c r="F1347" t="s">
        <v>523</v>
      </c>
      <c r="G1347" t="s">
        <v>77</v>
      </c>
      <c r="H1347" t="s">
        <v>508</v>
      </c>
      <c r="I1347" t="s">
        <v>509</v>
      </c>
      <c r="J1347" t="s">
        <v>435</v>
      </c>
    </row>
    <row r="1348" spans="1:10">
      <c r="A1348" t="s">
        <v>491</v>
      </c>
      <c r="B1348" s="614">
        <v>6.9999999999999999E-4</v>
      </c>
      <c r="C1348" t="s">
        <v>481</v>
      </c>
      <c r="D1348" t="s">
        <v>522</v>
      </c>
      <c r="E1348" t="s">
        <v>77</v>
      </c>
      <c r="F1348" t="s">
        <v>523</v>
      </c>
      <c r="G1348" t="s">
        <v>77</v>
      </c>
      <c r="H1348" t="s">
        <v>508</v>
      </c>
      <c r="I1348" t="s">
        <v>509</v>
      </c>
      <c r="J1348" t="s">
        <v>435</v>
      </c>
    </row>
    <row r="1349" spans="1:10">
      <c r="A1349" t="s">
        <v>491</v>
      </c>
      <c r="B1349" s="614">
        <v>5.0000000000000001E-4</v>
      </c>
      <c r="C1349" t="s">
        <v>463</v>
      </c>
      <c r="D1349" t="s">
        <v>522</v>
      </c>
      <c r="E1349" t="s">
        <v>77</v>
      </c>
      <c r="F1349" t="s">
        <v>523</v>
      </c>
      <c r="G1349" t="s">
        <v>77</v>
      </c>
      <c r="H1349" t="s">
        <v>508</v>
      </c>
      <c r="I1349" t="s">
        <v>509</v>
      </c>
      <c r="J1349" t="s">
        <v>435</v>
      </c>
    </row>
    <row r="1350" spans="1:10">
      <c r="A1350" t="s">
        <v>491</v>
      </c>
      <c r="B1350" s="614">
        <v>5.0000000000000001E-4</v>
      </c>
      <c r="C1350" t="s">
        <v>488</v>
      </c>
      <c r="D1350" t="s">
        <v>522</v>
      </c>
      <c r="E1350" t="s">
        <v>77</v>
      </c>
      <c r="F1350" t="s">
        <v>523</v>
      </c>
      <c r="G1350" t="s">
        <v>77</v>
      </c>
      <c r="H1350" t="s">
        <v>508</v>
      </c>
      <c r="I1350" t="s">
        <v>509</v>
      </c>
      <c r="J1350" t="s">
        <v>435</v>
      </c>
    </row>
    <row r="1351" spans="1:10">
      <c r="A1351" t="s">
        <v>491</v>
      </c>
      <c r="B1351" s="614">
        <v>6.9999999999999999E-4</v>
      </c>
      <c r="C1351" t="s">
        <v>515</v>
      </c>
      <c r="D1351" t="s">
        <v>522</v>
      </c>
      <c r="E1351" t="s">
        <v>77</v>
      </c>
      <c r="F1351" t="s">
        <v>523</v>
      </c>
      <c r="G1351" t="s">
        <v>77</v>
      </c>
      <c r="H1351" t="s">
        <v>508</v>
      </c>
      <c r="I1351" t="s">
        <v>509</v>
      </c>
      <c r="J1351" t="s">
        <v>435</v>
      </c>
    </row>
    <row r="1352" spans="1:10">
      <c r="A1352" t="s">
        <v>491</v>
      </c>
      <c r="B1352" s="614">
        <v>8.9999999999999998E-4</v>
      </c>
      <c r="C1352" t="s">
        <v>518</v>
      </c>
      <c r="D1352" t="s">
        <v>522</v>
      </c>
      <c r="E1352" t="s">
        <v>77</v>
      </c>
      <c r="F1352" t="s">
        <v>523</v>
      </c>
      <c r="G1352" t="s">
        <v>77</v>
      </c>
      <c r="H1352" t="s">
        <v>508</v>
      </c>
      <c r="I1352" t="s">
        <v>509</v>
      </c>
      <c r="J1352" t="s">
        <v>435</v>
      </c>
    </row>
    <row r="1353" spans="1:10">
      <c r="A1353" t="s">
        <v>491</v>
      </c>
      <c r="B1353" s="614">
        <v>5.9999999999999995E-4</v>
      </c>
      <c r="C1353" t="s">
        <v>504</v>
      </c>
      <c r="D1353" t="s">
        <v>522</v>
      </c>
      <c r="E1353" t="s">
        <v>77</v>
      </c>
      <c r="F1353" t="s">
        <v>523</v>
      </c>
      <c r="G1353" t="s">
        <v>77</v>
      </c>
      <c r="H1353" t="s">
        <v>508</v>
      </c>
      <c r="I1353" t="s">
        <v>509</v>
      </c>
      <c r="J1353" t="s">
        <v>435</v>
      </c>
    </row>
    <row r="1354" spans="1:10">
      <c r="A1354" t="s">
        <v>491</v>
      </c>
      <c r="B1354" s="614">
        <v>8.0000000000000004E-4</v>
      </c>
      <c r="C1354" t="s">
        <v>446</v>
      </c>
      <c r="D1354" t="s">
        <v>522</v>
      </c>
      <c r="E1354" t="s">
        <v>77</v>
      </c>
      <c r="F1354" t="s">
        <v>523</v>
      </c>
      <c r="G1354" t="s">
        <v>77</v>
      </c>
      <c r="H1354" t="s">
        <v>508</v>
      </c>
      <c r="I1354" t="s">
        <v>509</v>
      </c>
      <c r="J1354" t="s">
        <v>435</v>
      </c>
    </row>
    <row r="1355" spans="1:10">
      <c r="A1355" t="s">
        <v>491</v>
      </c>
      <c r="B1355" s="614">
        <v>6.9999999999999999E-4</v>
      </c>
      <c r="C1355" t="s">
        <v>527</v>
      </c>
      <c r="D1355" t="s">
        <v>522</v>
      </c>
      <c r="E1355" t="s">
        <v>77</v>
      </c>
      <c r="F1355" t="s">
        <v>523</v>
      </c>
      <c r="G1355" t="s">
        <v>77</v>
      </c>
      <c r="H1355" t="s">
        <v>508</v>
      </c>
      <c r="I1355" t="s">
        <v>509</v>
      </c>
      <c r="J1355" t="s">
        <v>435</v>
      </c>
    </row>
    <row r="1356" spans="1:10">
      <c r="A1356" t="s">
        <v>491</v>
      </c>
      <c r="B1356" s="614">
        <v>5.9999999999999995E-4</v>
      </c>
      <c r="C1356" t="s">
        <v>513</v>
      </c>
      <c r="D1356" t="s">
        <v>522</v>
      </c>
      <c r="E1356" t="s">
        <v>77</v>
      </c>
      <c r="F1356" t="s">
        <v>523</v>
      </c>
      <c r="G1356" t="s">
        <v>77</v>
      </c>
      <c r="H1356" t="s">
        <v>508</v>
      </c>
      <c r="I1356" t="s">
        <v>509</v>
      </c>
      <c r="J1356" t="s">
        <v>435</v>
      </c>
    </row>
    <row r="1357" spans="1:10">
      <c r="A1357" t="s">
        <v>491</v>
      </c>
      <c r="B1357" s="614">
        <v>6.9999999999999999E-4</v>
      </c>
      <c r="C1357" t="s">
        <v>449</v>
      </c>
      <c r="D1357" t="s">
        <v>522</v>
      </c>
      <c r="E1357" t="s">
        <v>77</v>
      </c>
      <c r="F1357" t="s">
        <v>523</v>
      </c>
      <c r="G1357" t="s">
        <v>77</v>
      </c>
      <c r="H1357" t="s">
        <v>508</v>
      </c>
      <c r="I1357" t="s">
        <v>509</v>
      </c>
      <c r="J1357" t="s">
        <v>435</v>
      </c>
    </row>
    <row r="1358" spans="1:10">
      <c r="A1358" t="s">
        <v>491</v>
      </c>
      <c r="B1358" s="614">
        <v>5.9999999999999995E-4</v>
      </c>
      <c r="C1358" t="s">
        <v>461</v>
      </c>
      <c r="D1358" t="s">
        <v>522</v>
      </c>
      <c r="E1358" t="s">
        <v>77</v>
      </c>
      <c r="F1358" t="s">
        <v>523</v>
      </c>
      <c r="G1358" t="s">
        <v>77</v>
      </c>
      <c r="H1358" t="s">
        <v>508</v>
      </c>
      <c r="I1358" t="s">
        <v>509</v>
      </c>
      <c r="J1358" t="s">
        <v>435</v>
      </c>
    </row>
    <row r="1359" spans="1:10">
      <c r="A1359" t="s">
        <v>491</v>
      </c>
      <c r="B1359" s="614">
        <v>8.0000000000000004E-4</v>
      </c>
      <c r="C1359" t="s">
        <v>511</v>
      </c>
      <c r="D1359" t="s">
        <v>522</v>
      </c>
      <c r="E1359" t="s">
        <v>77</v>
      </c>
      <c r="F1359" t="s">
        <v>523</v>
      </c>
      <c r="G1359" t="s">
        <v>77</v>
      </c>
      <c r="H1359" t="s">
        <v>508</v>
      </c>
      <c r="I1359" t="s">
        <v>509</v>
      </c>
      <c r="J1359" t="s">
        <v>435</v>
      </c>
    </row>
    <row r="1360" spans="1:10">
      <c r="A1360" t="s">
        <v>491</v>
      </c>
      <c r="B1360" s="614">
        <v>5.9999999999999995E-4</v>
      </c>
      <c r="C1360" t="s">
        <v>466</v>
      </c>
      <c r="D1360" t="s">
        <v>522</v>
      </c>
      <c r="E1360" t="s">
        <v>77</v>
      </c>
      <c r="F1360" t="s">
        <v>523</v>
      </c>
      <c r="G1360" t="s">
        <v>77</v>
      </c>
      <c r="H1360" t="s">
        <v>508</v>
      </c>
      <c r="I1360" t="s">
        <v>509</v>
      </c>
      <c r="J1360" t="s">
        <v>435</v>
      </c>
    </row>
    <row r="1361" spans="1:10">
      <c r="A1361" t="s">
        <v>491</v>
      </c>
      <c r="B1361" s="614">
        <v>5.9999999999999995E-4</v>
      </c>
      <c r="C1361" t="s">
        <v>445</v>
      </c>
      <c r="D1361" t="s">
        <v>522</v>
      </c>
      <c r="E1361" t="s">
        <v>77</v>
      </c>
      <c r="F1361" t="s">
        <v>523</v>
      </c>
      <c r="G1361" t="s">
        <v>77</v>
      </c>
      <c r="H1361" t="s">
        <v>508</v>
      </c>
      <c r="I1361" t="s">
        <v>509</v>
      </c>
      <c r="J1361" t="s">
        <v>435</v>
      </c>
    </row>
    <row r="1362" spans="1:10">
      <c r="A1362" t="s">
        <v>491</v>
      </c>
      <c r="B1362" s="614">
        <v>1.1000000000000001E-3</v>
      </c>
      <c r="C1362" t="s">
        <v>456</v>
      </c>
      <c r="D1362" t="s">
        <v>522</v>
      </c>
      <c r="E1362" t="s">
        <v>77</v>
      </c>
      <c r="F1362" t="s">
        <v>523</v>
      </c>
      <c r="G1362" t="s">
        <v>77</v>
      </c>
      <c r="H1362" t="s">
        <v>508</v>
      </c>
      <c r="I1362" t="s">
        <v>509</v>
      </c>
      <c r="J1362" t="s">
        <v>435</v>
      </c>
    </row>
    <row r="1363" spans="1:10">
      <c r="A1363" t="s">
        <v>491</v>
      </c>
      <c r="B1363" s="614">
        <v>6.9999999999999999E-4</v>
      </c>
      <c r="C1363" t="s">
        <v>512</v>
      </c>
      <c r="D1363" t="s">
        <v>522</v>
      </c>
      <c r="E1363" t="s">
        <v>77</v>
      </c>
      <c r="F1363" t="s">
        <v>523</v>
      </c>
      <c r="G1363" t="s">
        <v>77</v>
      </c>
      <c r="H1363" t="s">
        <v>508</v>
      </c>
      <c r="I1363" t="s">
        <v>509</v>
      </c>
      <c r="J1363" t="s">
        <v>435</v>
      </c>
    </row>
    <row r="1364" spans="1:10">
      <c r="A1364" t="s">
        <v>491</v>
      </c>
      <c r="B1364" s="614">
        <v>8.0000000000000004E-4</v>
      </c>
      <c r="C1364" t="s">
        <v>476</v>
      </c>
      <c r="D1364" t="s">
        <v>522</v>
      </c>
      <c r="E1364" t="s">
        <v>77</v>
      </c>
      <c r="F1364" t="s">
        <v>523</v>
      </c>
      <c r="G1364" t="s">
        <v>77</v>
      </c>
      <c r="H1364" t="s">
        <v>508</v>
      </c>
      <c r="I1364" t="s">
        <v>509</v>
      </c>
      <c r="J1364" t="s">
        <v>435</v>
      </c>
    </row>
    <row r="1365" spans="1:10">
      <c r="A1365" t="s">
        <v>491</v>
      </c>
      <c r="B1365" s="614">
        <v>8.0000000000000004E-4</v>
      </c>
      <c r="C1365" t="s">
        <v>455</v>
      </c>
      <c r="D1365" t="s">
        <v>522</v>
      </c>
      <c r="E1365" t="s">
        <v>77</v>
      </c>
      <c r="F1365" t="s">
        <v>523</v>
      </c>
      <c r="G1365" t="s">
        <v>77</v>
      </c>
      <c r="H1365" t="s">
        <v>508</v>
      </c>
      <c r="I1365" t="s">
        <v>509</v>
      </c>
      <c r="J1365" t="s">
        <v>435</v>
      </c>
    </row>
    <row r="1366" spans="1:10">
      <c r="A1366" t="s">
        <v>491</v>
      </c>
      <c r="B1366" s="614">
        <v>6.9999999999999999E-4</v>
      </c>
      <c r="C1366" t="s">
        <v>475</v>
      </c>
      <c r="D1366" t="s">
        <v>522</v>
      </c>
      <c r="E1366" t="s">
        <v>77</v>
      </c>
      <c r="F1366" t="s">
        <v>523</v>
      </c>
      <c r="G1366" t="s">
        <v>77</v>
      </c>
      <c r="H1366" t="s">
        <v>508</v>
      </c>
      <c r="I1366" t="s">
        <v>509</v>
      </c>
      <c r="J1366" t="s">
        <v>435</v>
      </c>
    </row>
    <row r="1367" spans="1:10">
      <c r="A1367" t="s">
        <v>491</v>
      </c>
      <c r="B1367" s="614">
        <v>5.0000000000000001E-4</v>
      </c>
      <c r="C1367" t="s">
        <v>429</v>
      </c>
      <c r="D1367" t="s">
        <v>522</v>
      </c>
      <c r="E1367" t="s">
        <v>77</v>
      </c>
      <c r="F1367" t="s">
        <v>523</v>
      </c>
      <c r="G1367" t="s">
        <v>77</v>
      </c>
      <c r="H1367" t="s">
        <v>508</v>
      </c>
      <c r="I1367" t="s">
        <v>509</v>
      </c>
      <c r="J1367" t="s">
        <v>435</v>
      </c>
    </row>
    <row r="1368" spans="1:10">
      <c r="A1368" t="s">
        <v>491</v>
      </c>
      <c r="B1368" s="614">
        <v>8.0000000000000004E-4</v>
      </c>
      <c r="C1368" t="s">
        <v>516</v>
      </c>
      <c r="D1368" t="s">
        <v>522</v>
      </c>
      <c r="E1368" t="s">
        <v>77</v>
      </c>
      <c r="F1368" t="s">
        <v>523</v>
      </c>
      <c r="G1368" t="s">
        <v>77</v>
      </c>
      <c r="H1368" t="s">
        <v>508</v>
      </c>
      <c r="I1368" t="s">
        <v>509</v>
      </c>
      <c r="J1368" t="s">
        <v>435</v>
      </c>
    </row>
    <row r="1369" spans="1:10">
      <c r="A1369" t="s">
        <v>491</v>
      </c>
      <c r="B1369" s="614">
        <v>5.0000000000000001E-4</v>
      </c>
      <c r="C1369" t="s">
        <v>453</v>
      </c>
      <c r="D1369" t="s">
        <v>522</v>
      </c>
      <c r="E1369" t="s">
        <v>77</v>
      </c>
      <c r="F1369" t="s">
        <v>523</v>
      </c>
      <c r="G1369" t="s">
        <v>77</v>
      </c>
      <c r="H1369" t="s">
        <v>508</v>
      </c>
      <c r="I1369" t="s">
        <v>509</v>
      </c>
      <c r="J1369" t="s">
        <v>435</v>
      </c>
    </row>
    <row r="1370" spans="1:10">
      <c r="A1370" t="s">
        <v>492</v>
      </c>
      <c r="B1370" s="614">
        <v>5.0000000000000001E-4</v>
      </c>
      <c r="C1370" t="s">
        <v>521</v>
      </c>
      <c r="D1370" t="s">
        <v>522</v>
      </c>
      <c r="E1370" t="s">
        <v>77</v>
      </c>
      <c r="F1370" t="s">
        <v>523</v>
      </c>
      <c r="G1370" t="s">
        <v>77</v>
      </c>
      <c r="H1370" t="s">
        <v>508</v>
      </c>
      <c r="I1370" t="s">
        <v>509</v>
      </c>
      <c r="J1370" t="s">
        <v>435</v>
      </c>
    </row>
    <row r="1371" spans="1:10">
      <c r="A1371" t="s">
        <v>492</v>
      </c>
      <c r="B1371" s="614">
        <v>4.0000000000000002E-4</v>
      </c>
      <c r="C1371" t="s">
        <v>454</v>
      </c>
      <c r="D1371" t="s">
        <v>522</v>
      </c>
      <c r="E1371" t="s">
        <v>77</v>
      </c>
      <c r="F1371" t="s">
        <v>523</v>
      </c>
      <c r="G1371" t="s">
        <v>77</v>
      </c>
      <c r="H1371" t="s">
        <v>508</v>
      </c>
      <c r="I1371" t="s">
        <v>509</v>
      </c>
      <c r="J1371" t="s">
        <v>435</v>
      </c>
    </row>
    <row r="1372" spans="1:10">
      <c r="A1372" t="s">
        <v>492</v>
      </c>
      <c r="B1372" s="614">
        <v>4.0000000000000002E-4</v>
      </c>
      <c r="C1372" t="s">
        <v>479</v>
      </c>
      <c r="D1372" t="s">
        <v>522</v>
      </c>
      <c r="E1372" t="s">
        <v>77</v>
      </c>
      <c r="F1372" t="s">
        <v>523</v>
      </c>
      <c r="G1372" t="s">
        <v>77</v>
      </c>
      <c r="H1372" t="s">
        <v>508</v>
      </c>
      <c r="I1372" t="s">
        <v>509</v>
      </c>
      <c r="J1372" t="s">
        <v>435</v>
      </c>
    </row>
    <row r="1373" spans="1:10">
      <c r="A1373" t="s">
        <v>492</v>
      </c>
      <c r="B1373" s="614">
        <v>5.0000000000000001E-4</v>
      </c>
      <c r="C1373" t="s">
        <v>524</v>
      </c>
      <c r="D1373" t="s">
        <v>522</v>
      </c>
      <c r="E1373" t="s">
        <v>77</v>
      </c>
      <c r="F1373" t="s">
        <v>523</v>
      </c>
      <c r="G1373" t="s">
        <v>77</v>
      </c>
      <c r="H1373" t="s">
        <v>508</v>
      </c>
      <c r="I1373" t="s">
        <v>509</v>
      </c>
      <c r="J1373" t="s">
        <v>435</v>
      </c>
    </row>
    <row r="1374" spans="1:10">
      <c r="A1374" t="s">
        <v>492</v>
      </c>
      <c r="B1374" s="614">
        <v>4.0000000000000002E-4</v>
      </c>
      <c r="C1374" t="s">
        <v>465</v>
      </c>
      <c r="D1374" t="s">
        <v>522</v>
      </c>
      <c r="E1374" t="s">
        <v>77</v>
      </c>
      <c r="F1374" t="s">
        <v>523</v>
      </c>
      <c r="G1374" t="s">
        <v>77</v>
      </c>
      <c r="H1374" t="s">
        <v>508</v>
      </c>
      <c r="I1374" t="s">
        <v>509</v>
      </c>
      <c r="J1374" t="s">
        <v>435</v>
      </c>
    </row>
    <row r="1375" spans="1:10">
      <c r="A1375" t="s">
        <v>492</v>
      </c>
      <c r="B1375" s="614">
        <v>4.0000000000000002E-4</v>
      </c>
      <c r="C1375" t="s">
        <v>484</v>
      </c>
      <c r="D1375" t="s">
        <v>522</v>
      </c>
      <c r="E1375" t="s">
        <v>77</v>
      </c>
      <c r="F1375" t="s">
        <v>523</v>
      </c>
      <c r="G1375" t="s">
        <v>77</v>
      </c>
      <c r="H1375" t="s">
        <v>508</v>
      </c>
      <c r="I1375" t="s">
        <v>509</v>
      </c>
      <c r="J1375" t="s">
        <v>435</v>
      </c>
    </row>
    <row r="1376" spans="1:10">
      <c r="A1376" t="s">
        <v>492</v>
      </c>
      <c r="B1376" s="614">
        <v>4.0000000000000002E-4</v>
      </c>
      <c r="C1376" t="s">
        <v>477</v>
      </c>
      <c r="D1376" t="s">
        <v>522</v>
      </c>
      <c r="E1376" t="s">
        <v>77</v>
      </c>
      <c r="F1376" t="s">
        <v>523</v>
      </c>
      <c r="G1376" t="s">
        <v>77</v>
      </c>
      <c r="H1376" t="s">
        <v>508</v>
      </c>
      <c r="I1376" t="s">
        <v>509</v>
      </c>
      <c r="J1376" t="s">
        <v>435</v>
      </c>
    </row>
    <row r="1377" spans="1:10">
      <c r="A1377" t="s">
        <v>492</v>
      </c>
      <c r="B1377" s="614">
        <v>4.0000000000000002E-4</v>
      </c>
      <c r="C1377" t="s">
        <v>472</v>
      </c>
      <c r="D1377" t="s">
        <v>522</v>
      </c>
      <c r="E1377" t="s">
        <v>77</v>
      </c>
      <c r="F1377" t="s">
        <v>523</v>
      </c>
      <c r="G1377" t="s">
        <v>77</v>
      </c>
      <c r="H1377" t="s">
        <v>508</v>
      </c>
      <c r="I1377" t="s">
        <v>509</v>
      </c>
      <c r="J1377" t="s">
        <v>435</v>
      </c>
    </row>
    <row r="1378" spans="1:10">
      <c r="A1378" t="s">
        <v>492</v>
      </c>
      <c r="B1378" s="614">
        <v>4.0000000000000002E-4</v>
      </c>
      <c r="C1378" t="s">
        <v>480</v>
      </c>
      <c r="D1378" t="s">
        <v>522</v>
      </c>
      <c r="E1378" t="s">
        <v>77</v>
      </c>
      <c r="F1378" t="s">
        <v>523</v>
      </c>
      <c r="G1378" t="s">
        <v>77</v>
      </c>
      <c r="H1378" t="s">
        <v>508</v>
      </c>
      <c r="I1378" t="s">
        <v>509</v>
      </c>
      <c r="J1378" t="s">
        <v>435</v>
      </c>
    </row>
    <row r="1379" spans="1:10">
      <c r="A1379" t="s">
        <v>492</v>
      </c>
      <c r="B1379" s="614">
        <v>4.0000000000000002E-4</v>
      </c>
      <c r="C1379" t="s">
        <v>525</v>
      </c>
      <c r="D1379" t="s">
        <v>522</v>
      </c>
      <c r="E1379" t="s">
        <v>77</v>
      </c>
      <c r="F1379" t="s">
        <v>523</v>
      </c>
      <c r="G1379" t="s">
        <v>77</v>
      </c>
      <c r="H1379" t="s">
        <v>508</v>
      </c>
      <c r="I1379" t="s">
        <v>509</v>
      </c>
      <c r="J1379" t="s">
        <v>435</v>
      </c>
    </row>
    <row r="1380" spans="1:10">
      <c r="A1380" t="s">
        <v>492</v>
      </c>
      <c r="B1380" s="614">
        <v>5.9999999999999995E-4</v>
      </c>
      <c r="C1380" t="s">
        <v>510</v>
      </c>
      <c r="D1380" t="s">
        <v>522</v>
      </c>
      <c r="E1380" t="s">
        <v>77</v>
      </c>
      <c r="F1380" t="s">
        <v>523</v>
      </c>
      <c r="G1380" t="s">
        <v>77</v>
      </c>
      <c r="H1380" t="s">
        <v>508</v>
      </c>
      <c r="I1380" t="s">
        <v>509</v>
      </c>
      <c r="J1380" t="s">
        <v>435</v>
      </c>
    </row>
    <row r="1381" spans="1:10">
      <c r="A1381" t="s">
        <v>492</v>
      </c>
      <c r="B1381" s="614">
        <v>5.0000000000000001E-4</v>
      </c>
      <c r="C1381" t="s">
        <v>514</v>
      </c>
      <c r="D1381" t="s">
        <v>522</v>
      </c>
      <c r="E1381" t="s">
        <v>77</v>
      </c>
      <c r="F1381" t="s">
        <v>523</v>
      </c>
      <c r="G1381" t="s">
        <v>77</v>
      </c>
      <c r="H1381" t="s">
        <v>508</v>
      </c>
      <c r="I1381" t="s">
        <v>509</v>
      </c>
      <c r="J1381" t="s">
        <v>435</v>
      </c>
    </row>
    <row r="1382" spans="1:10">
      <c r="A1382" t="s">
        <v>492</v>
      </c>
      <c r="B1382" s="614">
        <v>5.0000000000000001E-4</v>
      </c>
      <c r="C1382" t="s">
        <v>450</v>
      </c>
      <c r="D1382" t="s">
        <v>522</v>
      </c>
      <c r="E1382" t="s">
        <v>77</v>
      </c>
      <c r="F1382" t="s">
        <v>523</v>
      </c>
      <c r="G1382" t="s">
        <v>77</v>
      </c>
      <c r="H1382" t="s">
        <v>508</v>
      </c>
      <c r="I1382" t="s">
        <v>509</v>
      </c>
      <c r="J1382" t="s">
        <v>435</v>
      </c>
    </row>
    <row r="1383" spans="1:10">
      <c r="A1383" t="s">
        <v>492</v>
      </c>
      <c r="B1383" s="614">
        <v>4.0000000000000002E-4</v>
      </c>
      <c r="C1383" t="s">
        <v>448</v>
      </c>
      <c r="D1383" t="s">
        <v>522</v>
      </c>
      <c r="E1383" t="s">
        <v>77</v>
      </c>
      <c r="F1383" t="s">
        <v>523</v>
      </c>
      <c r="G1383" t="s">
        <v>77</v>
      </c>
      <c r="H1383" t="s">
        <v>508</v>
      </c>
      <c r="I1383" t="s">
        <v>509</v>
      </c>
      <c r="J1383" t="s">
        <v>435</v>
      </c>
    </row>
    <row r="1384" spans="1:10">
      <c r="A1384" t="s">
        <v>492</v>
      </c>
      <c r="B1384" s="614">
        <v>4.0000000000000002E-4</v>
      </c>
      <c r="C1384" t="s">
        <v>485</v>
      </c>
      <c r="D1384" t="s">
        <v>522</v>
      </c>
      <c r="E1384" t="s">
        <v>77</v>
      </c>
      <c r="F1384" t="s">
        <v>523</v>
      </c>
      <c r="G1384" t="s">
        <v>77</v>
      </c>
      <c r="H1384" t="s">
        <v>508</v>
      </c>
      <c r="I1384" t="s">
        <v>509</v>
      </c>
      <c r="J1384" t="s">
        <v>435</v>
      </c>
    </row>
    <row r="1385" spans="1:10">
      <c r="A1385" t="s">
        <v>492</v>
      </c>
      <c r="B1385" s="614">
        <v>4.0000000000000002E-4</v>
      </c>
      <c r="C1385" t="s">
        <v>452</v>
      </c>
      <c r="D1385" t="s">
        <v>522</v>
      </c>
      <c r="E1385" t="s">
        <v>77</v>
      </c>
      <c r="F1385" t="s">
        <v>523</v>
      </c>
      <c r="G1385" t="s">
        <v>77</v>
      </c>
      <c r="H1385" t="s">
        <v>508</v>
      </c>
      <c r="I1385" t="s">
        <v>509</v>
      </c>
      <c r="J1385" t="s">
        <v>435</v>
      </c>
    </row>
    <row r="1386" spans="1:10">
      <c r="A1386" t="s">
        <v>492</v>
      </c>
      <c r="B1386" s="614">
        <v>4.0000000000000002E-4</v>
      </c>
      <c r="C1386" t="s">
        <v>471</v>
      </c>
      <c r="D1386" t="s">
        <v>522</v>
      </c>
      <c r="E1386" t="s">
        <v>77</v>
      </c>
      <c r="F1386" t="s">
        <v>523</v>
      </c>
      <c r="G1386" t="s">
        <v>77</v>
      </c>
      <c r="H1386" t="s">
        <v>508</v>
      </c>
      <c r="I1386" t="s">
        <v>509</v>
      </c>
      <c r="J1386" t="s">
        <v>435</v>
      </c>
    </row>
    <row r="1387" spans="1:10">
      <c r="A1387" t="s">
        <v>492</v>
      </c>
      <c r="B1387" s="614">
        <v>8.0000000000000004E-4</v>
      </c>
      <c r="C1387" t="s">
        <v>526</v>
      </c>
      <c r="D1387" t="s">
        <v>522</v>
      </c>
      <c r="E1387" t="s">
        <v>77</v>
      </c>
      <c r="F1387" t="s">
        <v>523</v>
      </c>
      <c r="G1387" t="s">
        <v>77</v>
      </c>
      <c r="H1387" t="s">
        <v>508</v>
      </c>
      <c r="I1387" t="s">
        <v>509</v>
      </c>
      <c r="J1387" t="s">
        <v>435</v>
      </c>
    </row>
    <row r="1388" spans="1:10">
      <c r="A1388" t="s">
        <v>492</v>
      </c>
      <c r="B1388" s="614">
        <v>5.0000000000000001E-4</v>
      </c>
      <c r="C1388" t="s">
        <v>438</v>
      </c>
      <c r="D1388" t="s">
        <v>522</v>
      </c>
      <c r="E1388" t="s">
        <v>77</v>
      </c>
      <c r="F1388" t="s">
        <v>523</v>
      </c>
      <c r="G1388" t="s">
        <v>77</v>
      </c>
      <c r="H1388" t="s">
        <v>508</v>
      </c>
      <c r="I1388" t="s">
        <v>509</v>
      </c>
      <c r="J1388" t="s">
        <v>435</v>
      </c>
    </row>
    <row r="1389" spans="1:10">
      <c r="A1389" t="s">
        <v>492</v>
      </c>
      <c r="B1389" s="614">
        <v>4.0000000000000002E-4</v>
      </c>
      <c r="C1389" t="s">
        <v>517</v>
      </c>
      <c r="D1389" t="s">
        <v>522</v>
      </c>
      <c r="E1389" t="s">
        <v>77</v>
      </c>
      <c r="F1389" t="s">
        <v>523</v>
      </c>
      <c r="G1389" t="s">
        <v>77</v>
      </c>
      <c r="H1389" t="s">
        <v>508</v>
      </c>
      <c r="I1389" t="s">
        <v>509</v>
      </c>
      <c r="J1389" t="s">
        <v>435</v>
      </c>
    </row>
    <row r="1390" spans="1:10">
      <c r="A1390" t="s">
        <v>492</v>
      </c>
      <c r="B1390" s="614">
        <v>4.0000000000000002E-4</v>
      </c>
      <c r="C1390" t="s">
        <v>50</v>
      </c>
      <c r="D1390" t="s">
        <v>522</v>
      </c>
      <c r="E1390" t="s">
        <v>77</v>
      </c>
      <c r="F1390" t="s">
        <v>523</v>
      </c>
      <c r="G1390" t="s">
        <v>77</v>
      </c>
      <c r="H1390" t="s">
        <v>508</v>
      </c>
      <c r="I1390" t="s">
        <v>509</v>
      </c>
      <c r="J1390" t="s">
        <v>435</v>
      </c>
    </row>
    <row r="1391" spans="1:10">
      <c r="A1391" t="s">
        <v>492</v>
      </c>
      <c r="B1391" s="614">
        <v>4.0000000000000002E-4</v>
      </c>
      <c r="C1391" t="s">
        <v>464</v>
      </c>
      <c r="D1391" t="s">
        <v>522</v>
      </c>
      <c r="E1391" t="s">
        <v>77</v>
      </c>
      <c r="F1391" t="s">
        <v>523</v>
      </c>
      <c r="G1391" t="s">
        <v>77</v>
      </c>
      <c r="H1391" t="s">
        <v>508</v>
      </c>
      <c r="I1391" t="s">
        <v>509</v>
      </c>
      <c r="J1391" t="s">
        <v>435</v>
      </c>
    </row>
    <row r="1392" spans="1:10">
      <c r="A1392" t="s">
        <v>492</v>
      </c>
      <c r="B1392" s="614">
        <v>4.0000000000000002E-4</v>
      </c>
      <c r="C1392" t="s">
        <v>457</v>
      </c>
      <c r="D1392" t="s">
        <v>522</v>
      </c>
      <c r="E1392" t="s">
        <v>77</v>
      </c>
      <c r="F1392" t="s">
        <v>523</v>
      </c>
      <c r="G1392" t="s">
        <v>77</v>
      </c>
      <c r="H1392" t="s">
        <v>508</v>
      </c>
      <c r="I1392" t="s">
        <v>509</v>
      </c>
      <c r="J1392" t="s">
        <v>435</v>
      </c>
    </row>
    <row r="1393" spans="1:10">
      <c r="A1393" t="s">
        <v>492</v>
      </c>
      <c r="B1393" s="614">
        <v>4.0000000000000002E-4</v>
      </c>
      <c r="C1393" t="s">
        <v>462</v>
      </c>
      <c r="D1393" t="s">
        <v>522</v>
      </c>
      <c r="E1393" t="s">
        <v>77</v>
      </c>
      <c r="F1393" t="s">
        <v>523</v>
      </c>
      <c r="G1393" t="s">
        <v>77</v>
      </c>
      <c r="H1393" t="s">
        <v>508</v>
      </c>
      <c r="I1393" t="s">
        <v>509</v>
      </c>
      <c r="J1393" t="s">
        <v>435</v>
      </c>
    </row>
    <row r="1394" spans="1:10">
      <c r="A1394" t="s">
        <v>492</v>
      </c>
      <c r="B1394" s="614">
        <v>4.0000000000000002E-4</v>
      </c>
      <c r="C1394" t="s">
        <v>481</v>
      </c>
      <c r="D1394" t="s">
        <v>522</v>
      </c>
      <c r="E1394" t="s">
        <v>77</v>
      </c>
      <c r="F1394" t="s">
        <v>523</v>
      </c>
      <c r="G1394" t="s">
        <v>77</v>
      </c>
      <c r="H1394" t="s">
        <v>508</v>
      </c>
      <c r="I1394" t="s">
        <v>509</v>
      </c>
      <c r="J1394" t="s">
        <v>435</v>
      </c>
    </row>
    <row r="1395" spans="1:10">
      <c r="A1395" t="s">
        <v>492</v>
      </c>
      <c r="B1395" s="614">
        <v>4.0000000000000002E-4</v>
      </c>
      <c r="C1395" t="s">
        <v>463</v>
      </c>
      <c r="D1395" t="s">
        <v>522</v>
      </c>
      <c r="E1395" t="s">
        <v>77</v>
      </c>
      <c r="F1395" t="s">
        <v>523</v>
      </c>
      <c r="G1395" t="s">
        <v>77</v>
      </c>
      <c r="H1395" t="s">
        <v>508</v>
      </c>
      <c r="I1395" t="s">
        <v>509</v>
      </c>
      <c r="J1395" t="s">
        <v>435</v>
      </c>
    </row>
    <row r="1396" spans="1:10">
      <c r="A1396" t="s">
        <v>492</v>
      </c>
      <c r="B1396" s="614">
        <v>4.0000000000000002E-4</v>
      </c>
      <c r="C1396" t="s">
        <v>488</v>
      </c>
      <c r="D1396" t="s">
        <v>522</v>
      </c>
      <c r="E1396" t="s">
        <v>77</v>
      </c>
      <c r="F1396" t="s">
        <v>523</v>
      </c>
      <c r="G1396" t="s">
        <v>77</v>
      </c>
      <c r="H1396" t="s">
        <v>508</v>
      </c>
      <c r="I1396" t="s">
        <v>509</v>
      </c>
      <c r="J1396" t="s">
        <v>435</v>
      </c>
    </row>
    <row r="1397" spans="1:10">
      <c r="A1397" t="s">
        <v>492</v>
      </c>
      <c r="B1397" s="614">
        <v>5.0000000000000001E-4</v>
      </c>
      <c r="C1397" t="s">
        <v>515</v>
      </c>
      <c r="D1397" t="s">
        <v>522</v>
      </c>
      <c r="E1397" t="s">
        <v>77</v>
      </c>
      <c r="F1397" t="s">
        <v>523</v>
      </c>
      <c r="G1397" t="s">
        <v>77</v>
      </c>
      <c r="H1397" t="s">
        <v>508</v>
      </c>
      <c r="I1397" t="s">
        <v>509</v>
      </c>
      <c r="J1397" t="s">
        <v>435</v>
      </c>
    </row>
    <row r="1398" spans="1:10">
      <c r="A1398" t="s">
        <v>492</v>
      </c>
      <c r="B1398" s="614">
        <v>5.9999999999999995E-4</v>
      </c>
      <c r="C1398" t="s">
        <v>518</v>
      </c>
      <c r="D1398" t="s">
        <v>522</v>
      </c>
      <c r="E1398" t="s">
        <v>77</v>
      </c>
      <c r="F1398" t="s">
        <v>523</v>
      </c>
      <c r="G1398" t="s">
        <v>77</v>
      </c>
      <c r="H1398" t="s">
        <v>508</v>
      </c>
      <c r="I1398" t="s">
        <v>509</v>
      </c>
      <c r="J1398" t="s">
        <v>435</v>
      </c>
    </row>
    <row r="1399" spans="1:10">
      <c r="A1399" t="s">
        <v>492</v>
      </c>
      <c r="B1399" s="614">
        <v>4.0000000000000002E-4</v>
      </c>
      <c r="C1399" t="s">
        <v>504</v>
      </c>
      <c r="D1399" t="s">
        <v>522</v>
      </c>
      <c r="E1399" t="s">
        <v>77</v>
      </c>
      <c r="F1399" t="s">
        <v>523</v>
      </c>
      <c r="G1399" t="s">
        <v>77</v>
      </c>
      <c r="H1399" t="s">
        <v>508</v>
      </c>
      <c r="I1399" t="s">
        <v>509</v>
      </c>
      <c r="J1399" t="s">
        <v>435</v>
      </c>
    </row>
    <row r="1400" spans="1:10">
      <c r="A1400" t="s">
        <v>492</v>
      </c>
      <c r="B1400" s="614">
        <v>5.0000000000000001E-4</v>
      </c>
      <c r="C1400" t="s">
        <v>446</v>
      </c>
      <c r="D1400" t="s">
        <v>522</v>
      </c>
      <c r="E1400" t="s">
        <v>77</v>
      </c>
      <c r="F1400" t="s">
        <v>523</v>
      </c>
      <c r="G1400" t="s">
        <v>77</v>
      </c>
      <c r="H1400" t="s">
        <v>508</v>
      </c>
      <c r="I1400" t="s">
        <v>509</v>
      </c>
      <c r="J1400" t="s">
        <v>435</v>
      </c>
    </row>
    <row r="1401" spans="1:10">
      <c r="A1401" t="s">
        <v>492</v>
      </c>
      <c r="B1401" s="614">
        <v>4.0000000000000002E-4</v>
      </c>
      <c r="C1401" t="s">
        <v>527</v>
      </c>
      <c r="D1401" t="s">
        <v>522</v>
      </c>
      <c r="E1401" t="s">
        <v>77</v>
      </c>
      <c r="F1401" t="s">
        <v>523</v>
      </c>
      <c r="G1401" t="s">
        <v>77</v>
      </c>
      <c r="H1401" t="s">
        <v>508</v>
      </c>
      <c r="I1401" t="s">
        <v>509</v>
      </c>
      <c r="J1401" t="s">
        <v>435</v>
      </c>
    </row>
    <row r="1402" spans="1:10">
      <c r="A1402" t="s">
        <v>492</v>
      </c>
      <c r="B1402" s="614">
        <v>4.0000000000000002E-4</v>
      </c>
      <c r="C1402" t="s">
        <v>513</v>
      </c>
      <c r="D1402" t="s">
        <v>522</v>
      </c>
      <c r="E1402" t="s">
        <v>77</v>
      </c>
      <c r="F1402" t="s">
        <v>523</v>
      </c>
      <c r="G1402" t="s">
        <v>77</v>
      </c>
      <c r="H1402" t="s">
        <v>508</v>
      </c>
      <c r="I1402" t="s">
        <v>509</v>
      </c>
      <c r="J1402" t="s">
        <v>435</v>
      </c>
    </row>
    <row r="1403" spans="1:10">
      <c r="A1403" t="s">
        <v>492</v>
      </c>
      <c r="B1403" s="614">
        <v>4.0000000000000002E-4</v>
      </c>
      <c r="C1403" t="s">
        <v>449</v>
      </c>
      <c r="D1403" t="s">
        <v>522</v>
      </c>
      <c r="E1403" t="s">
        <v>77</v>
      </c>
      <c r="F1403" t="s">
        <v>523</v>
      </c>
      <c r="G1403" t="s">
        <v>77</v>
      </c>
      <c r="H1403" t="s">
        <v>508</v>
      </c>
      <c r="I1403" t="s">
        <v>509</v>
      </c>
      <c r="J1403" t="s">
        <v>435</v>
      </c>
    </row>
    <row r="1404" spans="1:10">
      <c r="A1404" t="s">
        <v>492</v>
      </c>
      <c r="B1404" s="614">
        <v>4.0000000000000002E-4</v>
      </c>
      <c r="C1404" t="s">
        <v>461</v>
      </c>
      <c r="D1404" t="s">
        <v>522</v>
      </c>
      <c r="E1404" t="s">
        <v>77</v>
      </c>
      <c r="F1404" t="s">
        <v>523</v>
      </c>
      <c r="G1404" t="s">
        <v>77</v>
      </c>
      <c r="H1404" t="s">
        <v>508</v>
      </c>
      <c r="I1404" t="s">
        <v>509</v>
      </c>
      <c r="J1404" t="s">
        <v>435</v>
      </c>
    </row>
    <row r="1405" spans="1:10">
      <c r="A1405" t="s">
        <v>492</v>
      </c>
      <c r="B1405" s="614">
        <v>5.0000000000000001E-4</v>
      </c>
      <c r="C1405" t="s">
        <v>511</v>
      </c>
      <c r="D1405" t="s">
        <v>522</v>
      </c>
      <c r="E1405" t="s">
        <v>77</v>
      </c>
      <c r="F1405" t="s">
        <v>523</v>
      </c>
      <c r="G1405" t="s">
        <v>77</v>
      </c>
      <c r="H1405" t="s">
        <v>508</v>
      </c>
      <c r="I1405" t="s">
        <v>509</v>
      </c>
      <c r="J1405" t="s">
        <v>435</v>
      </c>
    </row>
    <row r="1406" spans="1:10">
      <c r="A1406" t="s">
        <v>492</v>
      </c>
      <c r="B1406" s="614">
        <v>4.0000000000000002E-4</v>
      </c>
      <c r="C1406" t="s">
        <v>466</v>
      </c>
      <c r="D1406" t="s">
        <v>522</v>
      </c>
      <c r="E1406" t="s">
        <v>77</v>
      </c>
      <c r="F1406" t="s">
        <v>523</v>
      </c>
      <c r="G1406" t="s">
        <v>77</v>
      </c>
      <c r="H1406" t="s">
        <v>508</v>
      </c>
      <c r="I1406" t="s">
        <v>509</v>
      </c>
      <c r="J1406" t="s">
        <v>435</v>
      </c>
    </row>
    <row r="1407" spans="1:10">
      <c r="A1407" t="s">
        <v>492</v>
      </c>
      <c r="B1407" s="614">
        <v>4.0000000000000002E-4</v>
      </c>
      <c r="C1407" t="s">
        <v>445</v>
      </c>
      <c r="D1407" t="s">
        <v>522</v>
      </c>
      <c r="E1407" t="s">
        <v>77</v>
      </c>
      <c r="F1407" t="s">
        <v>523</v>
      </c>
      <c r="G1407" t="s">
        <v>77</v>
      </c>
      <c r="H1407" t="s">
        <v>508</v>
      </c>
      <c r="I1407" t="s">
        <v>509</v>
      </c>
      <c r="J1407" t="s">
        <v>435</v>
      </c>
    </row>
    <row r="1408" spans="1:10">
      <c r="A1408" t="s">
        <v>492</v>
      </c>
      <c r="B1408" s="614">
        <v>6.9999999999999999E-4</v>
      </c>
      <c r="C1408" t="s">
        <v>456</v>
      </c>
      <c r="D1408" t="s">
        <v>522</v>
      </c>
      <c r="E1408" t="s">
        <v>77</v>
      </c>
      <c r="F1408" t="s">
        <v>523</v>
      </c>
      <c r="G1408" t="s">
        <v>77</v>
      </c>
      <c r="H1408" t="s">
        <v>508</v>
      </c>
      <c r="I1408" t="s">
        <v>509</v>
      </c>
      <c r="J1408" t="s">
        <v>435</v>
      </c>
    </row>
    <row r="1409" spans="1:10">
      <c r="A1409" t="s">
        <v>492</v>
      </c>
      <c r="B1409" s="614">
        <v>4.0000000000000002E-4</v>
      </c>
      <c r="C1409" t="s">
        <v>512</v>
      </c>
      <c r="D1409" t="s">
        <v>522</v>
      </c>
      <c r="E1409" t="s">
        <v>77</v>
      </c>
      <c r="F1409" t="s">
        <v>523</v>
      </c>
      <c r="G1409" t="s">
        <v>77</v>
      </c>
      <c r="H1409" t="s">
        <v>508</v>
      </c>
      <c r="I1409" t="s">
        <v>509</v>
      </c>
      <c r="J1409" t="s">
        <v>435</v>
      </c>
    </row>
    <row r="1410" spans="1:10">
      <c r="A1410" t="s">
        <v>492</v>
      </c>
      <c r="B1410" s="614">
        <v>5.0000000000000001E-4</v>
      </c>
      <c r="C1410" t="s">
        <v>476</v>
      </c>
      <c r="D1410" t="s">
        <v>522</v>
      </c>
      <c r="E1410" t="s">
        <v>77</v>
      </c>
      <c r="F1410" t="s">
        <v>523</v>
      </c>
      <c r="G1410" t="s">
        <v>77</v>
      </c>
      <c r="H1410" t="s">
        <v>508</v>
      </c>
      <c r="I1410" t="s">
        <v>509</v>
      </c>
      <c r="J1410" t="s">
        <v>435</v>
      </c>
    </row>
    <row r="1411" spans="1:10">
      <c r="A1411" t="s">
        <v>492</v>
      </c>
      <c r="B1411" s="614">
        <v>5.0000000000000001E-4</v>
      </c>
      <c r="C1411" t="s">
        <v>455</v>
      </c>
      <c r="D1411" t="s">
        <v>522</v>
      </c>
      <c r="E1411" t="s">
        <v>77</v>
      </c>
      <c r="F1411" t="s">
        <v>523</v>
      </c>
      <c r="G1411" t="s">
        <v>77</v>
      </c>
      <c r="H1411" t="s">
        <v>508</v>
      </c>
      <c r="I1411" t="s">
        <v>509</v>
      </c>
      <c r="J1411" t="s">
        <v>435</v>
      </c>
    </row>
    <row r="1412" spans="1:10">
      <c r="A1412" t="s">
        <v>492</v>
      </c>
      <c r="B1412" s="614">
        <v>5.0000000000000001E-4</v>
      </c>
      <c r="C1412" t="s">
        <v>475</v>
      </c>
      <c r="D1412" t="s">
        <v>522</v>
      </c>
      <c r="E1412" t="s">
        <v>77</v>
      </c>
      <c r="F1412" t="s">
        <v>523</v>
      </c>
      <c r="G1412" t="s">
        <v>77</v>
      </c>
      <c r="H1412" t="s">
        <v>508</v>
      </c>
      <c r="I1412" t="s">
        <v>509</v>
      </c>
      <c r="J1412" t="s">
        <v>435</v>
      </c>
    </row>
    <row r="1413" spans="1:10">
      <c r="A1413" t="s">
        <v>492</v>
      </c>
      <c r="B1413" s="614">
        <v>4.0000000000000002E-4</v>
      </c>
      <c r="C1413" t="s">
        <v>429</v>
      </c>
      <c r="D1413" t="s">
        <v>522</v>
      </c>
      <c r="E1413" t="s">
        <v>77</v>
      </c>
      <c r="F1413" t="s">
        <v>523</v>
      </c>
      <c r="G1413" t="s">
        <v>77</v>
      </c>
      <c r="H1413" t="s">
        <v>508</v>
      </c>
      <c r="I1413" t="s">
        <v>509</v>
      </c>
      <c r="J1413" t="s">
        <v>435</v>
      </c>
    </row>
    <row r="1414" spans="1:10">
      <c r="A1414" t="s">
        <v>492</v>
      </c>
      <c r="B1414" s="614">
        <v>5.0000000000000001E-4</v>
      </c>
      <c r="C1414" t="s">
        <v>516</v>
      </c>
      <c r="D1414" t="s">
        <v>522</v>
      </c>
      <c r="E1414" t="s">
        <v>77</v>
      </c>
      <c r="F1414" t="s">
        <v>523</v>
      </c>
      <c r="G1414" t="s">
        <v>77</v>
      </c>
      <c r="H1414" t="s">
        <v>508</v>
      </c>
      <c r="I1414" t="s">
        <v>509</v>
      </c>
      <c r="J1414" t="s">
        <v>435</v>
      </c>
    </row>
    <row r="1415" spans="1:10">
      <c r="A1415" t="s">
        <v>492</v>
      </c>
      <c r="B1415" s="614">
        <v>4.0000000000000002E-4</v>
      </c>
      <c r="C1415" t="s">
        <v>453</v>
      </c>
      <c r="D1415" t="s">
        <v>522</v>
      </c>
      <c r="E1415" t="s">
        <v>77</v>
      </c>
      <c r="F1415" t="s">
        <v>523</v>
      </c>
      <c r="G1415" t="s">
        <v>77</v>
      </c>
      <c r="H1415" t="s">
        <v>508</v>
      </c>
      <c r="I1415" t="s">
        <v>509</v>
      </c>
      <c r="J1415" t="s">
        <v>435</v>
      </c>
    </row>
    <row r="1416" spans="1:10">
      <c r="A1416" t="s">
        <v>493</v>
      </c>
      <c r="B1416" s="614">
        <v>4.1000000000000003E-3</v>
      </c>
      <c r="C1416" t="s">
        <v>521</v>
      </c>
      <c r="D1416" t="s">
        <v>522</v>
      </c>
      <c r="E1416" t="s">
        <v>77</v>
      </c>
      <c r="F1416" t="s">
        <v>523</v>
      </c>
      <c r="G1416" t="s">
        <v>77</v>
      </c>
      <c r="H1416" t="s">
        <v>508</v>
      </c>
      <c r="I1416" t="s">
        <v>509</v>
      </c>
      <c r="J1416" t="s">
        <v>435</v>
      </c>
    </row>
    <row r="1417" spans="1:10">
      <c r="A1417" t="s">
        <v>493</v>
      </c>
      <c r="B1417" s="614">
        <v>2.8999999999999998E-3</v>
      </c>
      <c r="C1417" t="s">
        <v>454</v>
      </c>
      <c r="D1417" t="s">
        <v>522</v>
      </c>
      <c r="E1417" t="s">
        <v>77</v>
      </c>
      <c r="F1417" t="s">
        <v>523</v>
      </c>
      <c r="G1417" t="s">
        <v>77</v>
      </c>
      <c r="H1417" t="s">
        <v>508</v>
      </c>
      <c r="I1417" t="s">
        <v>509</v>
      </c>
      <c r="J1417" t="s">
        <v>435</v>
      </c>
    </row>
    <row r="1418" spans="1:10">
      <c r="A1418" t="s">
        <v>493</v>
      </c>
      <c r="B1418" s="614">
        <v>2.8999999999999998E-3</v>
      </c>
      <c r="C1418" t="s">
        <v>479</v>
      </c>
      <c r="D1418" t="s">
        <v>522</v>
      </c>
      <c r="E1418" t="s">
        <v>77</v>
      </c>
      <c r="F1418" t="s">
        <v>523</v>
      </c>
      <c r="G1418" t="s">
        <v>77</v>
      </c>
      <c r="H1418" t="s">
        <v>508</v>
      </c>
      <c r="I1418" t="s">
        <v>509</v>
      </c>
      <c r="J1418" t="s">
        <v>435</v>
      </c>
    </row>
    <row r="1419" spans="1:10">
      <c r="A1419" t="s">
        <v>493</v>
      </c>
      <c r="B1419" s="614">
        <v>3.7000000000000002E-3</v>
      </c>
      <c r="C1419" t="s">
        <v>524</v>
      </c>
      <c r="D1419" t="s">
        <v>522</v>
      </c>
      <c r="E1419" t="s">
        <v>77</v>
      </c>
      <c r="F1419" t="s">
        <v>523</v>
      </c>
      <c r="G1419" t="s">
        <v>77</v>
      </c>
      <c r="H1419" t="s">
        <v>508</v>
      </c>
      <c r="I1419" t="s">
        <v>509</v>
      </c>
      <c r="J1419" t="s">
        <v>435</v>
      </c>
    </row>
    <row r="1420" spans="1:10">
      <c r="A1420" t="s">
        <v>493</v>
      </c>
      <c r="B1420" s="614">
        <v>2.8999999999999998E-3</v>
      </c>
      <c r="C1420" t="s">
        <v>465</v>
      </c>
      <c r="D1420" t="s">
        <v>522</v>
      </c>
      <c r="E1420" t="s">
        <v>77</v>
      </c>
      <c r="F1420" t="s">
        <v>523</v>
      </c>
      <c r="G1420" t="s">
        <v>77</v>
      </c>
      <c r="H1420" t="s">
        <v>508</v>
      </c>
      <c r="I1420" t="s">
        <v>509</v>
      </c>
      <c r="J1420" t="s">
        <v>435</v>
      </c>
    </row>
    <row r="1421" spans="1:10">
      <c r="A1421" t="s">
        <v>493</v>
      </c>
      <c r="B1421" s="614">
        <v>3.5000000000000001E-3</v>
      </c>
      <c r="C1421" t="s">
        <v>484</v>
      </c>
      <c r="D1421" t="s">
        <v>522</v>
      </c>
      <c r="E1421" t="s">
        <v>77</v>
      </c>
      <c r="F1421" t="s">
        <v>523</v>
      </c>
      <c r="G1421" t="s">
        <v>77</v>
      </c>
      <c r="H1421" t="s">
        <v>508</v>
      </c>
      <c r="I1421" t="s">
        <v>509</v>
      </c>
      <c r="J1421" t="s">
        <v>435</v>
      </c>
    </row>
    <row r="1422" spans="1:10">
      <c r="A1422" t="s">
        <v>493</v>
      </c>
      <c r="B1422" s="614">
        <v>2.8999999999999998E-3</v>
      </c>
      <c r="C1422" t="s">
        <v>477</v>
      </c>
      <c r="D1422" t="s">
        <v>522</v>
      </c>
      <c r="E1422" t="s">
        <v>77</v>
      </c>
      <c r="F1422" t="s">
        <v>523</v>
      </c>
      <c r="G1422" t="s">
        <v>77</v>
      </c>
      <c r="H1422" t="s">
        <v>508</v>
      </c>
      <c r="I1422" t="s">
        <v>509</v>
      </c>
      <c r="J1422" t="s">
        <v>435</v>
      </c>
    </row>
    <row r="1423" spans="1:10">
      <c r="A1423" t="s">
        <v>493</v>
      </c>
      <c r="B1423" s="614">
        <v>2.8999999999999998E-3</v>
      </c>
      <c r="C1423" t="s">
        <v>472</v>
      </c>
      <c r="D1423" t="s">
        <v>522</v>
      </c>
      <c r="E1423" t="s">
        <v>77</v>
      </c>
      <c r="F1423" t="s">
        <v>523</v>
      </c>
      <c r="G1423" t="s">
        <v>77</v>
      </c>
      <c r="H1423" t="s">
        <v>508</v>
      </c>
      <c r="I1423" t="s">
        <v>509</v>
      </c>
      <c r="J1423" t="s">
        <v>435</v>
      </c>
    </row>
    <row r="1424" spans="1:10">
      <c r="A1424" t="s">
        <v>493</v>
      </c>
      <c r="B1424" s="614">
        <v>3.5999999999999999E-3</v>
      </c>
      <c r="C1424" t="s">
        <v>480</v>
      </c>
      <c r="D1424" t="s">
        <v>522</v>
      </c>
      <c r="E1424" t="s">
        <v>77</v>
      </c>
      <c r="F1424" t="s">
        <v>523</v>
      </c>
      <c r="G1424" t="s">
        <v>77</v>
      </c>
      <c r="H1424" t="s">
        <v>508</v>
      </c>
      <c r="I1424" t="s">
        <v>509</v>
      </c>
      <c r="J1424" t="s">
        <v>435</v>
      </c>
    </row>
    <row r="1425" spans="1:10">
      <c r="A1425" t="s">
        <v>493</v>
      </c>
      <c r="B1425" s="614">
        <v>3.5999999999999999E-3</v>
      </c>
      <c r="C1425" t="s">
        <v>525</v>
      </c>
      <c r="D1425" t="s">
        <v>522</v>
      </c>
      <c r="E1425" t="s">
        <v>77</v>
      </c>
      <c r="F1425" t="s">
        <v>523</v>
      </c>
      <c r="G1425" t="s">
        <v>77</v>
      </c>
      <c r="H1425" t="s">
        <v>508</v>
      </c>
      <c r="I1425" t="s">
        <v>509</v>
      </c>
      <c r="J1425" t="s">
        <v>435</v>
      </c>
    </row>
    <row r="1426" spans="1:10">
      <c r="A1426" t="s">
        <v>493</v>
      </c>
      <c r="B1426" s="614">
        <v>4.4999999999999997E-3</v>
      </c>
      <c r="C1426" t="s">
        <v>510</v>
      </c>
      <c r="D1426" t="s">
        <v>522</v>
      </c>
      <c r="E1426" t="s">
        <v>77</v>
      </c>
      <c r="F1426" t="s">
        <v>523</v>
      </c>
      <c r="G1426" t="s">
        <v>77</v>
      </c>
      <c r="H1426" t="s">
        <v>508</v>
      </c>
      <c r="I1426" t="s">
        <v>509</v>
      </c>
      <c r="J1426" t="s">
        <v>435</v>
      </c>
    </row>
    <row r="1427" spans="1:10">
      <c r="A1427" t="s">
        <v>493</v>
      </c>
      <c r="B1427" s="614">
        <v>4.1999999999999997E-3</v>
      </c>
      <c r="C1427" t="s">
        <v>514</v>
      </c>
      <c r="D1427" t="s">
        <v>522</v>
      </c>
      <c r="E1427" t="s">
        <v>77</v>
      </c>
      <c r="F1427" t="s">
        <v>523</v>
      </c>
      <c r="G1427" t="s">
        <v>77</v>
      </c>
      <c r="H1427" t="s">
        <v>508</v>
      </c>
      <c r="I1427" t="s">
        <v>509</v>
      </c>
      <c r="J1427" t="s">
        <v>435</v>
      </c>
    </row>
    <row r="1428" spans="1:10">
      <c r="A1428" t="s">
        <v>493</v>
      </c>
      <c r="B1428" s="614">
        <v>4.4999999999999997E-3</v>
      </c>
      <c r="C1428" t="s">
        <v>450</v>
      </c>
      <c r="D1428" t="s">
        <v>522</v>
      </c>
      <c r="E1428" t="s">
        <v>77</v>
      </c>
      <c r="F1428" t="s">
        <v>523</v>
      </c>
      <c r="G1428" t="s">
        <v>77</v>
      </c>
      <c r="H1428" t="s">
        <v>508</v>
      </c>
      <c r="I1428" t="s">
        <v>509</v>
      </c>
      <c r="J1428" t="s">
        <v>435</v>
      </c>
    </row>
    <row r="1429" spans="1:10">
      <c r="A1429" t="s">
        <v>493</v>
      </c>
      <c r="B1429" s="614">
        <v>3.2000000000000002E-3</v>
      </c>
      <c r="C1429" t="s">
        <v>448</v>
      </c>
      <c r="D1429" t="s">
        <v>522</v>
      </c>
      <c r="E1429" t="s">
        <v>77</v>
      </c>
      <c r="F1429" t="s">
        <v>523</v>
      </c>
      <c r="G1429" t="s">
        <v>77</v>
      </c>
      <c r="H1429" t="s">
        <v>508</v>
      </c>
      <c r="I1429" t="s">
        <v>509</v>
      </c>
      <c r="J1429" t="s">
        <v>435</v>
      </c>
    </row>
    <row r="1430" spans="1:10">
      <c r="A1430" t="s">
        <v>493</v>
      </c>
      <c r="B1430" s="614">
        <v>3.5999999999999999E-3</v>
      </c>
      <c r="C1430" t="s">
        <v>485</v>
      </c>
      <c r="D1430" t="s">
        <v>522</v>
      </c>
      <c r="E1430" t="s">
        <v>77</v>
      </c>
      <c r="F1430" t="s">
        <v>523</v>
      </c>
      <c r="G1430" t="s">
        <v>77</v>
      </c>
      <c r="H1430" t="s">
        <v>508</v>
      </c>
      <c r="I1430" t="s">
        <v>509</v>
      </c>
      <c r="J1430" t="s">
        <v>435</v>
      </c>
    </row>
    <row r="1431" spans="1:10">
      <c r="A1431" t="s">
        <v>493</v>
      </c>
      <c r="B1431" s="614">
        <v>2.8999999999999998E-3</v>
      </c>
      <c r="C1431" t="s">
        <v>452</v>
      </c>
      <c r="D1431" t="s">
        <v>522</v>
      </c>
      <c r="E1431" t="s">
        <v>77</v>
      </c>
      <c r="F1431" t="s">
        <v>523</v>
      </c>
      <c r="G1431" t="s">
        <v>77</v>
      </c>
      <c r="H1431" t="s">
        <v>508</v>
      </c>
      <c r="I1431" t="s">
        <v>509</v>
      </c>
      <c r="J1431" t="s">
        <v>435</v>
      </c>
    </row>
    <row r="1432" spans="1:10">
      <c r="A1432" t="s">
        <v>493</v>
      </c>
      <c r="B1432" s="614">
        <v>3.5000000000000001E-3</v>
      </c>
      <c r="C1432" t="s">
        <v>471</v>
      </c>
      <c r="D1432" t="s">
        <v>522</v>
      </c>
      <c r="E1432" t="s">
        <v>77</v>
      </c>
      <c r="F1432" t="s">
        <v>523</v>
      </c>
      <c r="G1432" t="s">
        <v>77</v>
      </c>
      <c r="H1432" t="s">
        <v>508</v>
      </c>
      <c r="I1432" t="s">
        <v>509</v>
      </c>
      <c r="J1432" t="s">
        <v>435</v>
      </c>
    </row>
    <row r="1433" spans="1:10">
      <c r="A1433" t="s">
        <v>493</v>
      </c>
      <c r="B1433" s="614">
        <v>6.6E-3</v>
      </c>
      <c r="C1433" t="s">
        <v>526</v>
      </c>
      <c r="D1433" t="s">
        <v>522</v>
      </c>
      <c r="E1433" t="s">
        <v>77</v>
      </c>
      <c r="F1433" t="s">
        <v>523</v>
      </c>
      <c r="G1433" t="s">
        <v>77</v>
      </c>
      <c r="H1433" t="s">
        <v>508</v>
      </c>
      <c r="I1433" t="s">
        <v>509</v>
      </c>
      <c r="J1433" t="s">
        <v>435</v>
      </c>
    </row>
    <row r="1434" spans="1:10">
      <c r="A1434" t="s">
        <v>493</v>
      </c>
      <c r="B1434" s="614">
        <v>4.1999999999999997E-3</v>
      </c>
      <c r="C1434" t="s">
        <v>438</v>
      </c>
      <c r="D1434" t="s">
        <v>522</v>
      </c>
      <c r="E1434" t="s">
        <v>77</v>
      </c>
      <c r="F1434" t="s">
        <v>523</v>
      </c>
      <c r="G1434" t="s">
        <v>77</v>
      </c>
      <c r="H1434" t="s">
        <v>508</v>
      </c>
      <c r="I1434" t="s">
        <v>509</v>
      </c>
      <c r="J1434" t="s">
        <v>435</v>
      </c>
    </row>
    <row r="1435" spans="1:10">
      <c r="A1435" t="s">
        <v>493</v>
      </c>
      <c r="B1435" s="614">
        <v>3.2000000000000002E-3</v>
      </c>
      <c r="C1435" t="s">
        <v>517</v>
      </c>
      <c r="D1435" t="s">
        <v>522</v>
      </c>
      <c r="E1435" t="s">
        <v>77</v>
      </c>
      <c r="F1435" t="s">
        <v>523</v>
      </c>
      <c r="G1435" t="s">
        <v>77</v>
      </c>
      <c r="H1435" t="s">
        <v>508</v>
      </c>
      <c r="I1435" t="s">
        <v>509</v>
      </c>
      <c r="J1435" t="s">
        <v>435</v>
      </c>
    </row>
    <row r="1436" spans="1:10">
      <c r="A1436" t="s">
        <v>493</v>
      </c>
      <c r="B1436" s="614">
        <v>2.8999999999999998E-3</v>
      </c>
      <c r="C1436" t="s">
        <v>50</v>
      </c>
      <c r="D1436" t="s">
        <v>522</v>
      </c>
      <c r="E1436" t="s">
        <v>77</v>
      </c>
      <c r="F1436" t="s">
        <v>523</v>
      </c>
      <c r="G1436" t="s">
        <v>77</v>
      </c>
      <c r="H1436" t="s">
        <v>508</v>
      </c>
      <c r="I1436" t="s">
        <v>509</v>
      </c>
      <c r="J1436" t="s">
        <v>435</v>
      </c>
    </row>
    <row r="1437" spans="1:10">
      <c r="A1437" t="s">
        <v>493</v>
      </c>
      <c r="B1437" s="614">
        <v>2.8999999999999998E-3</v>
      </c>
      <c r="C1437" t="s">
        <v>464</v>
      </c>
      <c r="D1437" t="s">
        <v>522</v>
      </c>
      <c r="E1437" t="s">
        <v>77</v>
      </c>
      <c r="F1437" t="s">
        <v>523</v>
      </c>
      <c r="G1437" t="s">
        <v>77</v>
      </c>
      <c r="H1437" t="s">
        <v>508</v>
      </c>
      <c r="I1437" t="s">
        <v>509</v>
      </c>
      <c r="J1437" t="s">
        <v>435</v>
      </c>
    </row>
    <row r="1438" spans="1:10">
      <c r="A1438" t="s">
        <v>493</v>
      </c>
      <c r="B1438" s="614">
        <v>2.8999999999999998E-3</v>
      </c>
      <c r="C1438" t="s">
        <v>457</v>
      </c>
      <c r="D1438" t="s">
        <v>522</v>
      </c>
      <c r="E1438" t="s">
        <v>77</v>
      </c>
      <c r="F1438" t="s">
        <v>523</v>
      </c>
      <c r="G1438" t="s">
        <v>77</v>
      </c>
      <c r="H1438" t="s">
        <v>508</v>
      </c>
      <c r="I1438" t="s">
        <v>509</v>
      </c>
      <c r="J1438" t="s">
        <v>435</v>
      </c>
    </row>
    <row r="1439" spans="1:10">
      <c r="A1439" t="s">
        <v>493</v>
      </c>
      <c r="B1439" s="614">
        <v>3.5000000000000001E-3</v>
      </c>
      <c r="C1439" t="s">
        <v>462</v>
      </c>
      <c r="D1439" t="s">
        <v>522</v>
      </c>
      <c r="E1439" t="s">
        <v>77</v>
      </c>
      <c r="F1439" t="s">
        <v>523</v>
      </c>
      <c r="G1439" t="s">
        <v>77</v>
      </c>
      <c r="H1439" t="s">
        <v>508</v>
      </c>
      <c r="I1439" t="s">
        <v>509</v>
      </c>
      <c r="J1439" t="s">
        <v>435</v>
      </c>
    </row>
    <row r="1440" spans="1:10">
      <c r="A1440" t="s">
        <v>493</v>
      </c>
      <c r="B1440" s="614">
        <v>3.5000000000000001E-3</v>
      </c>
      <c r="C1440" t="s">
        <v>481</v>
      </c>
      <c r="D1440" t="s">
        <v>522</v>
      </c>
      <c r="E1440" t="s">
        <v>77</v>
      </c>
      <c r="F1440" t="s">
        <v>523</v>
      </c>
      <c r="G1440" t="s">
        <v>77</v>
      </c>
      <c r="H1440" t="s">
        <v>508</v>
      </c>
      <c r="I1440" t="s">
        <v>509</v>
      </c>
      <c r="J1440" t="s">
        <v>435</v>
      </c>
    </row>
    <row r="1441" spans="1:10">
      <c r="A1441" t="s">
        <v>493</v>
      </c>
      <c r="B1441" s="614">
        <v>2.8999999999999998E-3</v>
      </c>
      <c r="C1441" t="s">
        <v>463</v>
      </c>
      <c r="D1441" t="s">
        <v>522</v>
      </c>
      <c r="E1441" t="s">
        <v>77</v>
      </c>
      <c r="F1441" t="s">
        <v>523</v>
      </c>
      <c r="G1441" t="s">
        <v>77</v>
      </c>
      <c r="H1441" t="s">
        <v>508</v>
      </c>
      <c r="I1441" t="s">
        <v>509</v>
      </c>
      <c r="J1441" t="s">
        <v>435</v>
      </c>
    </row>
    <row r="1442" spans="1:10">
      <c r="A1442" t="s">
        <v>493</v>
      </c>
      <c r="B1442" s="614">
        <v>2.8999999999999998E-3</v>
      </c>
      <c r="C1442" t="s">
        <v>488</v>
      </c>
      <c r="D1442" t="s">
        <v>522</v>
      </c>
      <c r="E1442" t="s">
        <v>77</v>
      </c>
      <c r="F1442" t="s">
        <v>523</v>
      </c>
      <c r="G1442" t="s">
        <v>77</v>
      </c>
      <c r="H1442" t="s">
        <v>508</v>
      </c>
      <c r="I1442" t="s">
        <v>509</v>
      </c>
      <c r="J1442" t="s">
        <v>435</v>
      </c>
    </row>
    <row r="1443" spans="1:10">
      <c r="A1443" t="s">
        <v>493</v>
      </c>
      <c r="B1443" s="614">
        <v>3.8999999999999998E-3</v>
      </c>
      <c r="C1443" t="s">
        <v>515</v>
      </c>
      <c r="D1443" t="s">
        <v>522</v>
      </c>
      <c r="E1443" t="s">
        <v>77</v>
      </c>
      <c r="F1443" t="s">
        <v>523</v>
      </c>
      <c r="G1443" t="s">
        <v>77</v>
      </c>
      <c r="H1443" t="s">
        <v>508</v>
      </c>
      <c r="I1443" t="s">
        <v>509</v>
      </c>
      <c r="J1443" t="s">
        <v>435</v>
      </c>
    </row>
    <row r="1444" spans="1:10">
      <c r="A1444" t="s">
        <v>493</v>
      </c>
      <c r="B1444" s="614">
        <v>4.5999999999999999E-3</v>
      </c>
      <c r="C1444" t="s">
        <v>518</v>
      </c>
      <c r="D1444" t="s">
        <v>522</v>
      </c>
      <c r="E1444" t="s">
        <v>77</v>
      </c>
      <c r="F1444" t="s">
        <v>523</v>
      </c>
      <c r="G1444" t="s">
        <v>77</v>
      </c>
      <c r="H1444" t="s">
        <v>508</v>
      </c>
      <c r="I1444" t="s">
        <v>509</v>
      </c>
      <c r="J1444" t="s">
        <v>435</v>
      </c>
    </row>
    <row r="1445" spans="1:10">
      <c r="A1445" t="s">
        <v>493</v>
      </c>
      <c r="B1445" s="614">
        <v>3.2000000000000002E-3</v>
      </c>
      <c r="C1445" t="s">
        <v>504</v>
      </c>
      <c r="D1445" t="s">
        <v>522</v>
      </c>
      <c r="E1445" t="s">
        <v>77</v>
      </c>
      <c r="F1445" t="s">
        <v>523</v>
      </c>
      <c r="G1445" t="s">
        <v>77</v>
      </c>
      <c r="H1445" t="s">
        <v>508</v>
      </c>
      <c r="I1445" t="s">
        <v>509</v>
      </c>
      <c r="J1445" t="s">
        <v>435</v>
      </c>
    </row>
    <row r="1446" spans="1:10">
      <c r="A1446" t="s">
        <v>493</v>
      </c>
      <c r="B1446" s="614">
        <v>4.1000000000000003E-3</v>
      </c>
      <c r="C1446" t="s">
        <v>446</v>
      </c>
      <c r="D1446" t="s">
        <v>522</v>
      </c>
      <c r="E1446" t="s">
        <v>77</v>
      </c>
      <c r="F1446" t="s">
        <v>523</v>
      </c>
      <c r="G1446" t="s">
        <v>77</v>
      </c>
      <c r="H1446" t="s">
        <v>508</v>
      </c>
      <c r="I1446" t="s">
        <v>509</v>
      </c>
      <c r="J1446" t="s">
        <v>435</v>
      </c>
    </row>
    <row r="1447" spans="1:10">
      <c r="A1447" t="s">
        <v>493</v>
      </c>
      <c r="B1447" s="614">
        <v>3.5000000000000001E-3</v>
      </c>
      <c r="C1447" t="s">
        <v>527</v>
      </c>
      <c r="D1447" t="s">
        <v>522</v>
      </c>
      <c r="E1447" t="s">
        <v>77</v>
      </c>
      <c r="F1447" t="s">
        <v>523</v>
      </c>
      <c r="G1447" t="s">
        <v>77</v>
      </c>
      <c r="H1447" t="s">
        <v>508</v>
      </c>
      <c r="I1447" t="s">
        <v>509</v>
      </c>
      <c r="J1447" t="s">
        <v>435</v>
      </c>
    </row>
    <row r="1448" spans="1:10">
      <c r="A1448" t="s">
        <v>493</v>
      </c>
      <c r="B1448" s="614">
        <v>3.2000000000000002E-3</v>
      </c>
      <c r="C1448" t="s">
        <v>513</v>
      </c>
      <c r="D1448" t="s">
        <v>522</v>
      </c>
      <c r="E1448" t="s">
        <v>77</v>
      </c>
      <c r="F1448" t="s">
        <v>523</v>
      </c>
      <c r="G1448" t="s">
        <v>77</v>
      </c>
      <c r="H1448" t="s">
        <v>508</v>
      </c>
      <c r="I1448" t="s">
        <v>509</v>
      </c>
      <c r="J1448" t="s">
        <v>435</v>
      </c>
    </row>
    <row r="1449" spans="1:10">
      <c r="A1449" t="s">
        <v>493</v>
      </c>
      <c r="B1449" s="614">
        <v>3.5000000000000001E-3</v>
      </c>
      <c r="C1449" t="s">
        <v>449</v>
      </c>
      <c r="D1449" t="s">
        <v>522</v>
      </c>
      <c r="E1449" t="s">
        <v>77</v>
      </c>
      <c r="F1449" t="s">
        <v>523</v>
      </c>
      <c r="G1449" t="s">
        <v>77</v>
      </c>
      <c r="H1449" t="s">
        <v>508</v>
      </c>
      <c r="I1449" t="s">
        <v>509</v>
      </c>
      <c r="J1449" t="s">
        <v>435</v>
      </c>
    </row>
    <row r="1450" spans="1:10">
      <c r="A1450" t="s">
        <v>493</v>
      </c>
      <c r="B1450" s="614">
        <v>3.2000000000000002E-3</v>
      </c>
      <c r="C1450" t="s">
        <v>461</v>
      </c>
      <c r="D1450" t="s">
        <v>522</v>
      </c>
      <c r="E1450" t="s">
        <v>77</v>
      </c>
      <c r="F1450" t="s">
        <v>523</v>
      </c>
      <c r="G1450" t="s">
        <v>77</v>
      </c>
      <c r="H1450" t="s">
        <v>508</v>
      </c>
      <c r="I1450" t="s">
        <v>509</v>
      </c>
      <c r="J1450" t="s">
        <v>435</v>
      </c>
    </row>
    <row r="1451" spans="1:10">
      <c r="A1451" t="s">
        <v>493</v>
      </c>
      <c r="B1451" s="614">
        <v>4.1000000000000003E-3</v>
      </c>
      <c r="C1451" t="s">
        <v>511</v>
      </c>
      <c r="D1451" t="s">
        <v>522</v>
      </c>
      <c r="E1451" t="s">
        <v>77</v>
      </c>
      <c r="F1451" t="s">
        <v>523</v>
      </c>
      <c r="G1451" t="s">
        <v>77</v>
      </c>
      <c r="H1451" t="s">
        <v>508</v>
      </c>
      <c r="I1451" t="s">
        <v>509</v>
      </c>
      <c r="J1451" t="s">
        <v>435</v>
      </c>
    </row>
    <row r="1452" spans="1:10">
      <c r="A1452" t="s">
        <v>493</v>
      </c>
      <c r="B1452" s="614">
        <v>3.2000000000000002E-3</v>
      </c>
      <c r="C1452" t="s">
        <v>466</v>
      </c>
      <c r="D1452" t="s">
        <v>522</v>
      </c>
      <c r="E1452" t="s">
        <v>77</v>
      </c>
      <c r="F1452" t="s">
        <v>523</v>
      </c>
      <c r="G1452" t="s">
        <v>77</v>
      </c>
      <c r="H1452" t="s">
        <v>508</v>
      </c>
      <c r="I1452" t="s">
        <v>509</v>
      </c>
      <c r="J1452" t="s">
        <v>435</v>
      </c>
    </row>
    <row r="1453" spans="1:10">
      <c r="A1453" t="s">
        <v>493</v>
      </c>
      <c r="B1453" s="614">
        <v>3.2000000000000002E-3</v>
      </c>
      <c r="C1453" t="s">
        <v>445</v>
      </c>
      <c r="D1453" t="s">
        <v>522</v>
      </c>
      <c r="E1453" t="s">
        <v>77</v>
      </c>
      <c r="F1453" t="s">
        <v>523</v>
      </c>
      <c r="G1453" t="s">
        <v>77</v>
      </c>
      <c r="H1453" t="s">
        <v>508</v>
      </c>
      <c r="I1453" t="s">
        <v>509</v>
      </c>
      <c r="J1453" t="s">
        <v>435</v>
      </c>
    </row>
    <row r="1454" spans="1:10">
      <c r="A1454" t="s">
        <v>493</v>
      </c>
      <c r="B1454" s="614">
        <v>5.7999999999999996E-3</v>
      </c>
      <c r="C1454" t="s">
        <v>456</v>
      </c>
      <c r="D1454" t="s">
        <v>522</v>
      </c>
      <c r="E1454" t="s">
        <v>77</v>
      </c>
      <c r="F1454" t="s">
        <v>523</v>
      </c>
      <c r="G1454" t="s">
        <v>77</v>
      </c>
      <c r="H1454" t="s">
        <v>508</v>
      </c>
      <c r="I1454" t="s">
        <v>509</v>
      </c>
      <c r="J1454" t="s">
        <v>435</v>
      </c>
    </row>
    <row r="1455" spans="1:10">
      <c r="A1455" t="s">
        <v>493</v>
      </c>
      <c r="B1455" s="614">
        <v>3.5999999999999999E-3</v>
      </c>
      <c r="C1455" t="s">
        <v>512</v>
      </c>
      <c r="D1455" t="s">
        <v>522</v>
      </c>
      <c r="E1455" t="s">
        <v>77</v>
      </c>
      <c r="F1455" t="s">
        <v>523</v>
      </c>
      <c r="G1455" t="s">
        <v>77</v>
      </c>
      <c r="H1455" t="s">
        <v>508</v>
      </c>
      <c r="I1455" t="s">
        <v>509</v>
      </c>
      <c r="J1455" t="s">
        <v>435</v>
      </c>
    </row>
    <row r="1456" spans="1:10">
      <c r="A1456" t="s">
        <v>493</v>
      </c>
      <c r="B1456" s="614">
        <v>4.4999999999999997E-3</v>
      </c>
      <c r="C1456" t="s">
        <v>476</v>
      </c>
      <c r="D1456" t="s">
        <v>522</v>
      </c>
      <c r="E1456" t="s">
        <v>77</v>
      </c>
      <c r="F1456" t="s">
        <v>523</v>
      </c>
      <c r="G1456" t="s">
        <v>77</v>
      </c>
      <c r="H1456" t="s">
        <v>508</v>
      </c>
      <c r="I1456" t="s">
        <v>509</v>
      </c>
      <c r="J1456" t="s">
        <v>435</v>
      </c>
    </row>
    <row r="1457" spans="1:10">
      <c r="A1457" t="s">
        <v>493</v>
      </c>
      <c r="B1457" s="614">
        <v>4.1000000000000003E-3</v>
      </c>
      <c r="C1457" t="s">
        <v>455</v>
      </c>
      <c r="D1457" t="s">
        <v>522</v>
      </c>
      <c r="E1457" t="s">
        <v>77</v>
      </c>
      <c r="F1457" t="s">
        <v>523</v>
      </c>
      <c r="G1457" t="s">
        <v>77</v>
      </c>
      <c r="H1457" t="s">
        <v>508</v>
      </c>
      <c r="I1457" t="s">
        <v>509</v>
      </c>
      <c r="J1457" t="s">
        <v>435</v>
      </c>
    </row>
    <row r="1458" spans="1:10">
      <c r="A1458" t="s">
        <v>493</v>
      </c>
      <c r="B1458" s="614">
        <v>3.7000000000000002E-3</v>
      </c>
      <c r="C1458" t="s">
        <v>475</v>
      </c>
      <c r="D1458" t="s">
        <v>522</v>
      </c>
      <c r="E1458" t="s">
        <v>77</v>
      </c>
      <c r="F1458" t="s">
        <v>523</v>
      </c>
      <c r="G1458" t="s">
        <v>77</v>
      </c>
      <c r="H1458" t="s">
        <v>508</v>
      </c>
      <c r="I1458" t="s">
        <v>509</v>
      </c>
      <c r="J1458" t="s">
        <v>435</v>
      </c>
    </row>
    <row r="1459" spans="1:10">
      <c r="A1459" t="s">
        <v>493</v>
      </c>
      <c r="B1459" s="614">
        <v>2.8999999999999998E-3</v>
      </c>
      <c r="C1459" t="s">
        <v>429</v>
      </c>
      <c r="D1459" t="s">
        <v>522</v>
      </c>
      <c r="E1459" t="s">
        <v>77</v>
      </c>
      <c r="F1459" t="s">
        <v>523</v>
      </c>
      <c r="G1459" t="s">
        <v>77</v>
      </c>
      <c r="H1459" t="s">
        <v>508</v>
      </c>
      <c r="I1459" t="s">
        <v>509</v>
      </c>
      <c r="J1459" t="s">
        <v>435</v>
      </c>
    </row>
    <row r="1460" spans="1:10">
      <c r="A1460" t="s">
        <v>493</v>
      </c>
      <c r="B1460" s="614">
        <v>4.1000000000000003E-3</v>
      </c>
      <c r="C1460" t="s">
        <v>516</v>
      </c>
      <c r="D1460" t="s">
        <v>522</v>
      </c>
      <c r="E1460" t="s">
        <v>77</v>
      </c>
      <c r="F1460" t="s">
        <v>523</v>
      </c>
      <c r="G1460" t="s">
        <v>77</v>
      </c>
      <c r="H1460" t="s">
        <v>508</v>
      </c>
      <c r="I1460" t="s">
        <v>509</v>
      </c>
      <c r="J1460" t="s">
        <v>435</v>
      </c>
    </row>
    <row r="1461" spans="1:10">
      <c r="A1461" t="s">
        <v>493</v>
      </c>
      <c r="B1461" s="614">
        <v>2.8999999999999998E-3</v>
      </c>
      <c r="C1461" t="s">
        <v>453</v>
      </c>
      <c r="D1461" t="s">
        <v>522</v>
      </c>
      <c r="E1461" t="s">
        <v>77</v>
      </c>
      <c r="F1461" t="s">
        <v>523</v>
      </c>
      <c r="G1461" t="s">
        <v>77</v>
      </c>
      <c r="H1461" t="s">
        <v>508</v>
      </c>
      <c r="I1461" t="s">
        <v>509</v>
      </c>
      <c r="J1461" t="s">
        <v>435</v>
      </c>
    </row>
    <row r="1462" spans="1:10">
      <c r="A1462" t="s">
        <v>494</v>
      </c>
      <c r="B1462" s="614">
        <v>3.8999999999999998E-3</v>
      </c>
      <c r="C1462" t="s">
        <v>521</v>
      </c>
      <c r="D1462" t="s">
        <v>522</v>
      </c>
      <c r="E1462" t="s">
        <v>77</v>
      </c>
      <c r="F1462" t="s">
        <v>523</v>
      </c>
      <c r="G1462" t="s">
        <v>77</v>
      </c>
      <c r="H1462" t="s">
        <v>508</v>
      </c>
      <c r="I1462" t="s">
        <v>509</v>
      </c>
      <c r="J1462" t="s">
        <v>435</v>
      </c>
    </row>
    <row r="1463" spans="1:10">
      <c r="A1463" t="s">
        <v>494</v>
      </c>
      <c r="B1463" s="614">
        <v>2.7000000000000001E-3</v>
      </c>
      <c r="C1463" t="s">
        <v>454</v>
      </c>
      <c r="D1463" t="s">
        <v>522</v>
      </c>
      <c r="E1463" t="s">
        <v>77</v>
      </c>
      <c r="F1463" t="s">
        <v>523</v>
      </c>
      <c r="G1463" t="s">
        <v>77</v>
      </c>
      <c r="H1463" t="s">
        <v>508</v>
      </c>
      <c r="I1463" t="s">
        <v>509</v>
      </c>
      <c r="J1463" t="s">
        <v>435</v>
      </c>
    </row>
    <row r="1464" spans="1:10">
      <c r="A1464" t="s">
        <v>494</v>
      </c>
      <c r="B1464" s="614">
        <v>2.7000000000000001E-3</v>
      </c>
      <c r="C1464" t="s">
        <v>479</v>
      </c>
      <c r="D1464" t="s">
        <v>522</v>
      </c>
      <c r="E1464" t="s">
        <v>77</v>
      </c>
      <c r="F1464" t="s">
        <v>523</v>
      </c>
      <c r="G1464" t="s">
        <v>77</v>
      </c>
      <c r="H1464" t="s">
        <v>508</v>
      </c>
      <c r="I1464" t="s">
        <v>509</v>
      </c>
      <c r="J1464" t="s">
        <v>435</v>
      </c>
    </row>
    <row r="1465" spans="1:10">
      <c r="A1465" t="s">
        <v>494</v>
      </c>
      <c r="B1465" s="614">
        <v>3.5999999999999999E-3</v>
      </c>
      <c r="C1465" t="s">
        <v>524</v>
      </c>
      <c r="D1465" t="s">
        <v>522</v>
      </c>
      <c r="E1465" t="s">
        <v>77</v>
      </c>
      <c r="F1465" t="s">
        <v>523</v>
      </c>
      <c r="G1465" t="s">
        <v>77</v>
      </c>
      <c r="H1465" t="s">
        <v>508</v>
      </c>
      <c r="I1465" t="s">
        <v>509</v>
      </c>
      <c r="J1465" t="s">
        <v>435</v>
      </c>
    </row>
    <row r="1466" spans="1:10">
      <c r="A1466" t="s">
        <v>494</v>
      </c>
      <c r="B1466" s="614">
        <v>2.7000000000000001E-3</v>
      </c>
      <c r="C1466" t="s">
        <v>465</v>
      </c>
      <c r="D1466" t="s">
        <v>522</v>
      </c>
      <c r="E1466" t="s">
        <v>77</v>
      </c>
      <c r="F1466" t="s">
        <v>523</v>
      </c>
      <c r="G1466" t="s">
        <v>77</v>
      </c>
      <c r="H1466" t="s">
        <v>508</v>
      </c>
      <c r="I1466" t="s">
        <v>509</v>
      </c>
      <c r="J1466" t="s">
        <v>435</v>
      </c>
    </row>
    <row r="1467" spans="1:10">
      <c r="A1467" t="s">
        <v>494</v>
      </c>
      <c r="B1467" s="614">
        <v>3.3E-3</v>
      </c>
      <c r="C1467" t="s">
        <v>484</v>
      </c>
      <c r="D1467" t="s">
        <v>522</v>
      </c>
      <c r="E1467" t="s">
        <v>77</v>
      </c>
      <c r="F1467" t="s">
        <v>523</v>
      </c>
      <c r="G1467" t="s">
        <v>77</v>
      </c>
      <c r="H1467" t="s">
        <v>508</v>
      </c>
      <c r="I1467" t="s">
        <v>509</v>
      </c>
      <c r="J1467" t="s">
        <v>435</v>
      </c>
    </row>
    <row r="1468" spans="1:10">
      <c r="A1468" t="s">
        <v>494</v>
      </c>
      <c r="B1468" s="614">
        <v>2.7000000000000001E-3</v>
      </c>
      <c r="C1468" t="s">
        <v>477</v>
      </c>
      <c r="D1468" t="s">
        <v>522</v>
      </c>
      <c r="E1468" t="s">
        <v>77</v>
      </c>
      <c r="F1468" t="s">
        <v>523</v>
      </c>
      <c r="G1468" t="s">
        <v>77</v>
      </c>
      <c r="H1468" t="s">
        <v>508</v>
      </c>
      <c r="I1468" t="s">
        <v>509</v>
      </c>
      <c r="J1468" t="s">
        <v>435</v>
      </c>
    </row>
    <row r="1469" spans="1:10">
      <c r="A1469" t="s">
        <v>494</v>
      </c>
      <c r="B1469" s="614">
        <v>2.7000000000000001E-3</v>
      </c>
      <c r="C1469" t="s">
        <v>472</v>
      </c>
      <c r="D1469" t="s">
        <v>522</v>
      </c>
      <c r="E1469" t="s">
        <v>77</v>
      </c>
      <c r="F1469" t="s">
        <v>523</v>
      </c>
      <c r="G1469" t="s">
        <v>77</v>
      </c>
      <c r="H1469" t="s">
        <v>508</v>
      </c>
      <c r="I1469" t="s">
        <v>509</v>
      </c>
      <c r="J1469" t="s">
        <v>435</v>
      </c>
    </row>
    <row r="1470" spans="1:10">
      <c r="A1470" t="s">
        <v>494</v>
      </c>
      <c r="B1470" s="614">
        <v>3.3999999999999998E-3</v>
      </c>
      <c r="C1470" t="s">
        <v>480</v>
      </c>
      <c r="D1470" t="s">
        <v>522</v>
      </c>
      <c r="E1470" t="s">
        <v>77</v>
      </c>
      <c r="F1470" t="s">
        <v>523</v>
      </c>
      <c r="G1470" t="s">
        <v>77</v>
      </c>
      <c r="H1470" t="s">
        <v>508</v>
      </c>
      <c r="I1470" t="s">
        <v>509</v>
      </c>
      <c r="J1470" t="s">
        <v>435</v>
      </c>
    </row>
    <row r="1471" spans="1:10">
      <c r="A1471" t="s">
        <v>494</v>
      </c>
      <c r="B1471" s="614">
        <v>3.3999999999999998E-3</v>
      </c>
      <c r="C1471" t="s">
        <v>525</v>
      </c>
      <c r="D1471" t="s">
        <v>522</v>
      </c>
      <c r="E1471" t="s">
        <v>77</v>
      </c>
      <c r="F1471" t="s">
        <v>523</v>
      </c>
      <c r="G1471" t="s">
        <v>77</v>
      </c>
      <c r="H1471" t="s">
        <v>508</v>
      </c>
      <c r="I1471" t="s">
        <v>509</v>
      </c>
      <c r="J1471" t="s">
        <v>435</v>
      </c>
    </row>
    <row r="1472" spans="1:10">
      <c r="A1472" t="s">
        <v>494</v>
      </c>
      <c r="B1472" s="614">
        <v>4.3E-3</v>
      </c>
      <c r="C1472" t="s">
        <v>510</v>
      </c>
      <c r="D1472" t="s">
        <v>522</v>
      </c>
      <c r="E1472" t="s">
        <v>77</v>
      </c>
      <c r="F1472" t="s">
        <v>523</v>
      </c>
      <c r="G1472" t="s">
        <v>77</v>
      </c>
      <c r="H1472" t="s">
        <v>508</v>
      </c>
      <c r="I1472" t="s">
        <v>509</v>
      </c>
      <c r="J1472" t="s">
        <v>435</v>
      </c>
    </row>
    <row r="1473" spans="1:10">
      <c r="A1473" t="s">
        <v>494</v>
      </c>
      <c r="B1473" s="614">
        <v>4.0000000000000001E-3</v>
      </c>
      <c r="C1473" t="s">
        <v>514</v>
      </c>
      <c r="D1473" t="s">
        <v>522</v>
      </c>
      <c r="E1473" t="s">
        <v>77</v>
      </c>
      <c r="F1473" t="s">
        <v>523</v>
      </c>
      <c r="G1473" t="s">
        <v>77</v>
      </c>
      <c r="H1473" t="s">
        <v>508</v>
      </c>
      <c r="I1473" t="s">
        <v>509</v>
      </c>
      <c r="J1473" t="s">
        <v>435</v>
      </c>
    </row>
    <row r="1474" spans="1:10">
      <c r="A1474" t="s">
        <v>494</v>
      </c>
      <c r="B1474" s="614">
        <v>4.1999999999999997E-3</v>
      </c>
      <c r="C1474" t="s">
        <v>450</v>
      </c>
      <c r="D1474" t="s">
        <v>522</v>
      </c>
      <c r="E1474" t="s">
        <v>77</v>
      </c>
      <c r="F1474" t="s">
        <v>523</v>
      </c>
      <c r="G1474" t="s">
        <v>77</v>
      </c>
      <c r="H1474" t="s">
        <v>508</v>
      </c>
      <c r="I1474" t="s">
        <v>509</v>
      </c>
      <c r="J1474" t="s">
        <v>435</v>
      </c>
    </row>
    <row r="1475" spans="1:10">
      <c r="A1475" t="s">
        <v>494</v>
      </c>
      <c r="B1475" s="614">
        <v>3.0000000000000001E-3</v>
      </c>
      <c r="C1475" t="s">
        <v>448</v>
      </c>
      <c r="D1475" t="s">
        <v>522</v>
      </c>
      <c r="E1475" t="s">
        <v>77</v>
      </c>
      <c r="F1475" t="s">
        <v>523</v>
      </c>
      <c r="G1475" t="s">
        <v>77</v>
      </c>
      <c r="H1475" t="s">
        <v>508</v>
      </c>
      <c r="I1475" t="s">
        <v>509</v>
      </c>
      <c r="J1475" t="s">
        <v>435</v>
      </c>
    </row>
    <row r="1476" spans="1:10">
      <c r="A1476" t="s">
        <v>494</v>
      </c>
      <c r="B1476" s="614">
        <v>3.3999999999999998E-3</v>
      </c>
      <c r="C1476" t="s">
        <v>485</v>
      </c>
      <c r="D1476" t="s">
        <v>522</v>
      </c>
      <c r="E1476" t="s">
        <v>77</v>
      </c>
      <c r="F1476" t="s">
        <v>523</v>
      </c>
      <c r="G1476" t="s">
        <v>77</v>
      </c>
      <c r="H1476" t="s">
        <v>508</v>
      </c>
      <c r="I1476" t="s">
        <v>509</v>
      </c>
      <c r="J1476" t="s">
        <v>435</v>
      </c>
    </row>
    <row r="1477" spans="1:10">
      <c r="A1477" t="s">
        <v>494</v>
      </c>
      <c r="B1477" s="614">
        <v>2.7000000000000001E-3</v>
      </c>
      <c r="C1477" t="s">
        <v>452</v>
      </c>
      <c r="D1477" t="s">
        <v>522</v>
      </c>
      <c r="E1477" t="s">
        <v>77</v>
      </c>
      <c r="F1477" t="s">
        <v>523</v>
      </c>
      <c r="G1477" t="s">
        <v>77</v>
      </c>
      <c r="H1477" t="s">
        <v>508</v>
      </c>
      <c r="I1477" t="s">
        <v>509</v>
      </c>
      <c r="J1477" t="s">
        <v>435</v>
      </c>
    </row>
    <row r="1478" spans="1:10">
      <c r="A1478" t="s">
        <v>494</v>
      </c>
      <c r="B1478" s="614">
        <v>3.3E-3</v>
      </c>
      <c r="C1478" t="s">
        <v>471</v>
      </c>
      <c r="D1478" t="s">
        <v>522</v>
      </c>
      <c r="E1478" t="s">
        <v>77</v>
      </c>
      <c r="F1478" t="s">
        <v>523</v>
      </c>
      <c r="G1478" t="s">
        <v>77</v>
      </c>
      <c r="H1478" t="s">
        <v>508</v>
      </c>
      <c r="I1478" t="s">
        <v>509</v>
      </c>
      <c r="J1478" t="s">
        <v>435</v>
      </c>
    </row>
    <row r="1479" spans="1:10">
      <c r="A1479" t="s">
        <v>494</v>
      </c>
      <c r="B1479" s="614">
        <v>6.3E-3</v>
      </c>
      <c r="C1479" t="s">
        <v>526</v>
      </c>
      <c r="D1479" t="s">
        <v>522</v>
      </c>
      <c r="E1479" t="s">
        <v>77</v>
      </c>
      <c r="F1479" t="s">
        <v>523</v>
      </c>
      <c r="G1479" t="s">
        <v>77</v>
      </c>
      <c r="H1479" t="s">
        <v>508</v>
      </c>
      <c r="I1479" t="s">
        <v>509</v>
      </c>
      <c r="J1479" t="s">
        <v>435</v>
      </c>
    </row>
    <row r="1480" spans="1:10">
      <c r="A1480" t="s">
        <v>494</v>
      </c>
      <c r="B1480" s="614">
        <v>4.0000000000000001E-3</v>
      </c>
      <c r="C1480" t="s">
        <v>438</v>
      </c>
      <c r="D1480" t="s">
        <v>522</v>
      </c>
      <c r="E1480" t="s">
        <v>77</v>
      </c>
      <c r="F1480" t="s">
        <v>523</v>
      </c>
      <c r="G1480" t="s">
        <v>77</v>
      </c>
      <c r="H1480" t="s">
        <v>508</v>
      </c>
      <c r="I1480" t="s">
        <v>509</v>
      </c>
      <c r="J1480" t="s">
        <v>435</v>
      </c>
    </row>
    <row r="1481" spans="1:10">
      <c r="A1481" t="s">
        <v>494</v>
      </c>
      <c r="B1481" s="614">
        <v>3.0000000000000001E-3</v>
      </c>
      <c r="C1481" t="s">
        <v>517</v>
      </c>
      <c r="D1481" t="s">
        <v>522</v>
      </c>
      <c r="E1481" t="s">
        <v>77</v>
      </c>
      <c r="F1481" t="s">
        <v>523</v>
      </c>
      <c r="G1481" t="s">
        <v>77</v>
      </c>
      <c r="H1481" t="s">
        <v>508</v>
      </c>
      <c r="I1481" t="s">
        <v>509</v>
      </c>
      <c r="J1481" t="s">
        <v>435</v>
      </c>
    </row>
    <row r="1482" spans="1:10">
      <c r="A1482" t="s">
        <v>494</v>
      </c>
      <c r="B1482" s="614">
        <v>2.7000000000000001E-3</v>
      </c>
      <c r="C1482" t="s">
        <v>50</v>
      </c>
      <c r="D1482" t="s">
        <v>522</v>
      </c>
      <c r="E1482" t="s">
        <v>77</v>
      </c>
      <c r="F1482" t="s">
        <v>523</v>
      </c>
      <c r="G1482" t="s">
        <v>77</v>
      </c>
      <c r="H1482" t="s">
        <v>508</v>
      </c>
      <c r="I1482" t="s">
        <v>509</v>
      </c>
      <c r="J1482" t="s">
        <v>435</v>
      </c>
    </row>
    <row r="1483" spans="1:10">
      <c r="A1483" t="s">
        <v>494</v>
      </c>
      <c r="B1483" s="614">
        <v>2.7000000000000001E-3</v>
      </c>
      <c r="C1483" t="s">
        <v>464</v>
      </c>
      <c r="D1483" t="s">
        <v>522</v>
      </c>
      <c r="E1483" t="s">
        <v>77</v>
      </c>
      <c r="F1483" t="s">
        <v>523</v>
      </c>
      <c r="G1483" t="s">
        <v>77</v>
      </c>
      <c r="H1483" t="s">
        <v>508</v>
      </c>
      <c r="I1483" t="s">
        <v>509</v>
      </c>
      <c r="J1483" t="s">
        <v>435</v>
      </c>
    </row>
    <row r="1484" spans="1:10">
      <c r="A1484" t="s">
        <v>494</v>
      </c>
      <c r="B1484" s="614">
        <v>2.7000000000000001E-3</v>
      </c>
      <c r="C1484" t="s">
        <v>457</v>
      </c>
      <c r="D1484" t="s">
        <v>522</v>
      </c>
      <c r="E1484" t="s">
        <v>77</v>
      </c>
      <c r="F1484" t="s">
        <v>523</v>
      </c>
      <c r="G1484" t="s">
        <v>77</v>
      </c>
      <c r="H1484" t="s">
        <v>508</v>
      </c>
      <c r="I1484" t="s">
        <v>509</v>
      </c>
      <c r="J1484" t="s">
        <v>435</v>
      </c>
    </row>
    <row r="1485" spans="1:10">
      <c r="A1485" t="s">
        <v>494</v>
      </c>
      <c r="B1485" s="614">
        <v>3.3E-3</v>
      </c>
      <c r="C1485" t="s">
        <v>462</v>
      </c>
      <c r="D1485" t="s">
        <v>522</v>
      </c>
      <c r="E1485" t="s">
        <v>77</v>
      </c>
      <c r="F1485" t="s">
        <v>523</v>
      </c>
      <c r="G1485" t="s">
        <v>77</v>
      </c>
      <c r="H1485" t="s">
        <v>508</v>
      </c>
      <c r="I1485" t="s">
        <v>509</v>
      </c>
      <c r="J1485" t="s">
        <v>435</v>
      </c>
    </row>
    <row r="1486" spans="1:10">
      <c r="A1486" t="s">
        <v>494</v>
      </c>
      <c r="B1486" s="614">
        <v>3.3E-3</v>
      </c>
      <c r="C1486" t="s">
        <v>481</v>
      </c>
      <c r="D1486" t="s">
        <v>522</v>
      </c>
      <c r="E1486" t="s">
        <v>77</v>
      </c>
      <c r="F1486" t="s">
        <v>523</v>
      </c>
      <c r="G1486" t="s">
        <v>77</v>
      </c>
      <c r="H1486" t="s">
        <v>508</v>
      </c>
      <c r="I1486" t="s">
        <v>509</v>
      </c>
      <c r="J1486" t="s">
        <v>435</v>
      </c>
    </row>
    <row r="1487" spans="1:10">
      <c r="A1487" t="s">
        <v>494</v>
      </c>
      <c r="B1487" s="614">
        <v>2.7000000000000001E-3</v>
      </c>
      <c r="C1487" t="s">
        <v>463</v>
      </c>
      <c r="D1487" t="s">
        <v>522</v>
      </c>
      <c r="E1487" t="s">
        <v>77</v>
      </c>
      <c r="F1487" t="s">
        <v>523</v>
      </c>
      <c r="G1487" t="s">
        <v>77</v>
      </c>
      <c r="H1487" t="s">
        <v>508</v>
      </c>
      <c r="I1487" t="s">
        <v>509</v>
      </c>
      <c r="J1487" t="s">
        <v>435</v>
      </c>
    </row>
    <row r="1488" spans="1:10">
      <c r="A1488" t="s">
        <v>494</v>
      </c>
      <c r="B1488" s="614">
        <v>2.7000000000000001E-3</v>
      </c>
      <c r="C1488" t="s">
        <v>488</v>
      </c>
      <c r="D1488" t="s">
        <v>522</v>
      </c>
      <c r="E1488" t="s">
        <v>77</v>
      </c>
      <c r="F1488" t="s">
        <v>523</v>
      </c>
      <c r="G1488" t="s">
        <v>77</v>
      </c>
      <c r="H1488" t="s">
        <v>508</v>
      </c>
      <c r="I1488" t="s">
        <v>509</v>
      </c>
      <c r="J1488" t="s">
        <v>435</v>
      </c>
    </row>
    <row r="1489" spans="1:10">
      <c r="A1489" t="s">
        <v>494</v>
      </c>
      <c r="B1489" s="614">
        <v>3.7000000000000002E-3</v>
      </c>
      <c r="C1489" t="s">
        <v>515</v>
      </c>
      <c r="D1489" t="s">
        <v>522</v>
      </c>
      <c r="E1489" t="s">
        <v>77</v>
      </c>
      <c r="F1489" t="s">
        <v>523</v>
      </c>
      <c r="G1489" t="s">
        <v>77</v>
      </c>
      <c r="H1489" t="s">
        <v>508</v>
      </c>
      <c r="I1489" t="s">
        <v>509</v>
      </c>
      <c r="J1489" t="s">
        <v>435</v>
      </c>
    </row>
    <row r="1490" spans="1:10">
      <c r="A1490" t="s">
        <v>494</v>
      </c>
      <c r="B1490" s="614">
        <v>4.4000000000000003E-3</v>
      </c>
      <c r="C1490" t="s">
        <v>518</v>
      </c>
      <c r="D1490" t="s">
        <v>522</v>
      </c>
      <c r="E1490" t="s">
        <v>77</v>
      </c>
      <c r="F1490" t="s">
        <v>523</v>
      </c>
      <c r="G1490" t="s">
        <v>77</v>
      </c>
      <c r="H1490" t="s">
        <v>508</v>
      </c>
      <c r="I1490" t="s">
        <v>509</v>
      </c>
      <c r="J1490" t="s">
        <v>435</v>
      </c>
    </row>
    <row r="1491" spans="1:10">
      <c r="A1491" t="s">
        <v>494</v>
      </c>
      <c r="B1491" s="614">
        <v>3.0000000000000001E-3</v>
      </c>
      <c r="C1491" t="s">
        <v>504</v>
      </c>
      <c r="D1491" t="s">
        <v>522</v>
      </c>
      <c r="E1491" t="s">
        <v>77</v>
      </c>
      <c r="F1491" t="s">
        <v>523</v>
      </c>
      <c r="G1491" t="s">
        <v>77</v>
      </c>
      <c r="H1491" t="s">
        <v>508</v>
      </c>
      <c r="I1491" t="s">
        <v>509</v>
      </c>
      <c r="J1491" t="s">
        <v>435</v>
      </c>
    </row>
    <row r="1492" spans="1:10">
      <c r="A1492" t="s">
        <v>494</v>
      </c>
      <c r="B1492" s="614">
        <v>3.8999999999999998E-3</v>
      </c>
      <c r="C1492" t="s">
        <v>446</v>
      </c>
      <c r="D1492" t="s">
        <v>522</v>
      </c>
      <c r="E1492" t="s">
        <v>77</v>
      </c>
      <c r="F1492" t="s">
        <v>523</v>
      </c>
      <c r="G1492" t="s">
        <v>77</v>
      </c>
      <c r="H1492" t="s">
        <v>508</v>
      </c>
      <c r="I1492" t="s">
        <v>509</v>
      </c>
      <c r="J1492" t="s">
        <v>435</v>
      </c>
    </row>
    <row r="1493" spans="1:10">
      <c r="A1493" t="s">
        <v>494</v>
      </c>
      <c r="B1493" s="614">
        <v>3.3E-3</v>
      </c>
      <c r="C1493" t="s">
        <v>527</v>
      </c>
      <c r="D1493" t="s">
        <v>522</v>
      </c>
      <c r="E1493" t="s">
        <v>77</v>
      </c>
      <c r="F1493" t="s">
        <v>523</v>
      </c>
      <c r="G1493" t="s">
        <v>77</v>
      </c>
      <c r="H1493" t="s">
        <v>508</v>
      </c>
      <c r="I1493" t="s">
        <v>509</v>
      </c>
      <c r="J1493" t="s">
        <v>435</v>
      </c>
    </row>
    <row r="1494" spans="1:10">
      <c r="A1494" t="s">
        <v>494</v>
      </c>
      <c r="B1494" s="614">
        <v>3.0000000000000001E-3</v>
      </c>
      <c r="C1494" t="s">
        <v>513</v>
      </c>
      <c r="D1494" t="s">
        <v>522</v>
      </c>
      <c r="E1494" t="s">
        <v>77</v>
      </c>
      <c r="F1494" t="s">
        <v>523</v>
      </c>
      <c r="G1494" t="s">
        <v>77</v>
      </c>
      <c r="H1494" t="s">
        <v>508</v>
      </c>
      <c r="I1494" t="s">
        <v>509</v>
      </c>
      <c r="J1494" t="s">
        <v>435</v>
      </c>
    </row>
    <row r="1495" spans="1:10">
      <c r="A1495" t="s">
        <v>494</v>
      </c>
      <c r="B1495" s="614">
        <v>3.3E-3</v>
      </c>
      <c r="C1495" t="s">
        <v>449</v>
      </c>
      <c r="D1495" t="s">
        <v>522</v>
      </c>
      <c r="E1495" t="s">
        <v>77</v>
      </c>
      <c r="F1495" t="s">
        <v>523</v>
      </c>
      <c r="G1495" t="s">
        <v>77</v>
      </c>
      <c r="H1495" t="s">
        <v>508</v>
      </c>
      <c r="I1495" t="s">
        <v>509</v>
      </c>
      <c r="J1495" t="s">
        <v>435</v>
      </c>
    </row>
    <row r="1496" spans="1:10">
      <c r="A1496" t="s">
        <v>494</v>
      </c>
      <c r="B1496" s="614">
        <v>3.0000000000000001E-3</v>
      </c>
      <c r="C1496" t="s">
        <v>461</v>
      </c>
      <c r="D1496" t="s">
        <v>522</v>
      </c>
      <c r="E1496" t="s">
        <v>77</v>
      </c>
      <c r="F1496" t="s">
        <v>523</v>
      </c>
      <c r="G1496" t="s">
        <v>77</v>
      </c>
      <c r="H1496" t="s">
        <v>508</v>
      </c>
      <c r="I1496" t="s">
        <v>509</v>
      </c>
      <c r="J1496" t="s">
        <v>435</v>
      </c>
    </row>
    <row r="1497" spans="1:10">
      <c r="A1497" t="s">
        <v>494</v>
      </c>
      <c r="B1497" s="614">
        <v>3.8999999999999998E-3</v>
      </c>
      <c r="C1497" t="s">
        <v>511</v>
      </c>
      <c r="D1497" t="s">
        <v>522</v>
      </c>
      <c r="E1497" t="s">
        <v>77</v>
      </c>
      <c r="F1497" t="s">
        <v>523</v>
      </c>
      <c r="G1497" t="s">
        <v>77</v>
      </c>
      <c r="H1497" t="s">
        <v>508</v>
      </c>
      <c r="I1497" t="s">
        <v>509</v>
      </c>
      <c r="J1497" t="s">
        <v>435</v>
      </c>
    </row>
    <row r="1498" spans="1:10">
      <c r="A1498" t="s">
        <v>494</v>
      </c>
      <c r="B1498" s="614">
        <v>3.0000000000000001E-3</v>
      </c>
      <c r="C1498" t="s">
        <v>466</v>
      </c>
      <c r="D1498" t="s">
        <v>522</v>
      </c>
      <c r="E1498" t="s">
        <v>77</v>
      </c>
      <c r="F1498" t="s">
        <v>523</v>
      </c>
      <c r="G1498" t="s">
        <v>77</v>
      </c>
      <c r="H1498" t="s">
        <v>508</v>
      </c>
      <c r="I1498" t="s">
        <v>509</v>
      </c>
      <c r="J1498" t="s">
        <v>435</v>
      </c>
    </row>
    <row r="1499" spans="1:10">
      <c r="A1499" t="s">
        <v>494</v>
      </c>
      <c r="B1499" s="614">
        <v>3.0000000000000001E-3</v>
      </c>
      <c r="C1499" t="s">
        <v>445</v>
      </c>
      <c r="D1499" t="s">
        <v>522</v>
      </c>
      <c r="E1499" t="s">
        <v>77</v>
      </c>
      <c r="F1499" t="s">
        <v>523</v>
      </c>
      <c r="G1499" t="s">
        <v>77</v>
      </c>
      <c r="H1499" t="s">
        <v>508</v>
      </c>
      <c r="I1499" t="s">
        <v>509</v>
      </c>
      <c r="J1499" t="s">
        <v>435</v>
      </c>
    </row>
    <row r="1500" spans="1:10">
      <c r="A1500" t="s">
        <v>494</v>
      </c>
      <c r="B1500" s="614">
        <v>5.4999999999999997E-3</v>
      </c>
      <c r="C1500" t="s">
        <v>456</v>
      </c>
      <c r="D1500" t="s">
        <v>522</v>
      </c>
      <c r="E1500" t="s">
        <v>77</v>
      </c>
      <c r="F1500" t="s">
        <v>523</v>
      </c>
      <c r="G1500" t="s">
        <v>77</v>
      </c>
      <c r="H1500" t="s">
        <v>508</v>
      </c>
      <c r="I1500" t="s">
        <v>509</v>
      </c>
      <c r="J1500" t="s">
        <v>435</v>
      </c>
    </row>
    <row r="1501" spans="1:10">
      <c r="A1501" t="s">
        <v>494</v>
      </c>
      <c r="B1501" s="614">
        <v>3.3999999999999998E-3</v>
      </c>
      <c r="C1501" t="s">
        <v>512</v>
      </c>
      <c r="D1501" t="s">
        <v>522</v>
      </c>
      <c r="E1501" t="s">
        <v>77</v>
      </c>
      <c r="F1501" t="s">
        <v>523</v>
      </c>
      <c r="G1501" t="s">
        <v>77</v>
      </c>
      <c r="H1501" t="s">
        <v>508</v>
      </c>
      <c r="I1501" t="s">
        <v>509</v>
      </c>
      <c r="J1501" t="s">
        <v>435</v>
      </c>
    </row>
    <row r="1502" spans="1:10">
      <c r="A1502" t="s">
        <v>494</v>
      </c>
      <c r="B1502" s="614">
        <v>4.1999999999999997E-3</v>
      </c>
      <c r="C1502" t="s">
        <v>476</v>
      </c>
      <c r="D1502" t="s">
        <v>522</v>
      </c>
      <c r="E1502" t="s">
        <v>77</v>
      </c>
      <c r="F1502" t="s">
        <v>523</v>
      </c>
      <c r="G1502" t="s">
        <v>77</v>
      </c>
      <c r="H1502" t="s">
        <v>508</v>
      </c>
      <c r="I1502" t="s">
        <v>509</v>
      </c>
      <c r="J1502" t="s">
        <v>435</v>
      </c>
    </row>
    <row r="1503" spans="1:10">
      <c r="A1503" t="s">
        <v>494</v>
      </c>
      <c r="B1503" s="614">
        <v>3.8999999999999998E-3</v>
      </c>
      <c r="C1503" t="s">
        <v>455</v>
      </c>
      <c r="D1503" t="s">
        <v>522</v>
      </c>
      <c r="E1503" t="s">
        <v>77</v>
      </c>
      <c r="F1503" t="s">
        <v>523</v>
      </c>
      <c r="G1503" t="s">
        <v>77</v>
      </c>
      <c r="H1503" t="s">
        <v>508</v>
      </c>
      <c r="I1503" t="s">
        <v>509</v>
      </c>
      <c r="J1503" t="s">
        <v>435</v>
      </c>
    </row>
    <row r="1504" spans="1:10">
      <c r="A1504" t="s">
        <v>494</v>
      </c>
      <c r="B1504" s="614">
        <v>3.5999999999999999E-3</v>
      </c>
      <c r="C1504" t="s">
        <v>475</v>
      </c>
      <c r="D1504" t="s">
        <v>522</v>
      </c>
      <c r="E1504" t="s">
        <v>77</v>
      </c>
      <c r="F1504" t="s">
        <v>523</v>
      </c>
      <c r="G1504" t="s">
        <v>77</v>
      </c>
      <c r="H1504" t="s">
        <v>508</v>
      </c>
      <c r="I1504" t="s">
        <v>509</v>
      </c>
      <c r="J1504" t="s">
        <v>435</v>
      </c>
    </row>
    <row r="1505" spans="1:10">
      <c r="A1505" t="s">
        <v>494</v>
      </c>
      <c r="B1505" s="614">
        <v>2.7000000000000001E-3</v>
      </c>
      <c r="C1505" t="s">
        <v>429</v>
      </c>
      <c r="D1505" t="s">
        <v>522</v>
      </c>
      <c r="E1505" t="s">
        <v>77</v>
      </c>
      <c r="F1505" t="s">
        <v>523</v>
      </c>
      <c r="G1505" t="s">
        <v>77</v>
      </c>
      <c r="H1505" t="s">
        <v>508</v>
      </c>
      <c r="I1505" t="s">
        <v>509</v>
      </c>
      <c r="J1505" t="s">
        <v>435</v>
      </c>
    </row>
    <row r="1506" spans="1:10">
      <c r="A1506" t="s">
        <v>494</v>
      </c>
      <c r="B1506" s="614">
        <v>3.8999999999999998E-3</v>
      </c>
      <c r="C1506" t="s">
        <v>516</v>
      </c>
      <c r="D1506" t="s">
        <v>522</v>
      </c>
      <c r="E1506" t="s">
        <v>77</v>
      </c>
      <c r="F1506" t="s">
        <v>523</v>
      </c>
      <c r="G1506" t="s">
        <v>77</v>
      </c>
      <c r="H1506" t="s">
        <v>508</v>
      </c>
      <c r="I1506" t="s">
        <v>509</v>
      </c>
      <c r="J1506" t="s">
        <v>435</v>
      </c>
    </row>
    <row r="1507" spans="1:10">
      <c r="A1507" t="s">
        <v>494</v>
      </c>
      <c r="B1507" s="614">
        <v>2.7000000000000001E-3</v>
      </c>
      <c r="C1507" t="s">
        <v>453</v>
      </c>
      <c r="D1507" t="s">
        <v>522</v>
      </c>
      <c r="E1507" t="s">
        <v>77</v>
      </c>
      <c r="F1507" t="s">
        <v>523</v>
      </c>
      <c r="G1507" t="s">
        <v>77</v>
      </c>
      <c r="H1507" t="s">
        <v>508</v>
      </c>
      <c r="I1507" t="s">
        <v>509</v>
      </c>
      <c r="J1507" t="s">
        <v>435</v>
      </c>
    </row>
    <row r="1508" spans="1:10">
      <c r="A1508" t="s">
        <v>495</v>
      </c>
      <c r="B1508" s="614">
        <v>5.0000000000000001E-4</v>
      </c>
      <c r="C1508" t="s">
        <v>521</v>
      </c>
      <c r="D1508" t="s">
        <v>522</v>
      </c>
      <c r="E1508" t="s">
        <v>77</v>
      </c>
      <c r="F1508" t="s">
        <v>523</v>
      </c>
      <c r="G1508" t="s">
        <v>77</v>
      </c>
      <c r="H1508" t="s">
        <v>508</v>
      </c>
      <c r="I1508" t="s">
        <v>509</v>
      </c>
      <c r="J1508" t="s">
        <v>435</v>
      </c>
    </row>
    <row r="1509" spans="1:10">
      <c r="A1509" t="s">
        <v>495</v>
      </c>
      <c r="B1509" s="614">
        <v>4.0000000000000002E-4</v>
      </c>
      <c r="C1509" t="s">
        <v>454</v>
      </c>
      <c r="D1509" t="s">
        <v>522</v>
      </c>
      <c r="E1509" t="s">
        <v>77</v>
      </c>
      <c r="F1509" t="s">
        <v>523</v>
      </c>
      <c r="G1509" t="s">
        <v>77</v>
      </c>
      <c r="H1509" t="s">
        <v>508</v>
      </c>
      <c r="I1509" t="s">
        <v>509</v>
      </c>
      <c r="J1509" t="s">
        <v>435</v>
      </c>
    </row>
    <row r="1510" spans="1:10">
      <c r="A1510" t="s">
        <v>495</v>
      </c>
      <c r="B1510" s="614">
        <v>4.0000000000000002E-4</v>
      </c>
      <c r="C1510" t="s">
        <v>479</v>
      </c>
      <c r="D1510" t="s">
        <v>522</v>
      </c>
      <c r="E1510" t="s">
        <v>77</v>
      </c>
      <c r="F1510" t="s">
        <v>523</v>
      </c>
      <c r="G1510" t="s">
        <v>77</v>
      </c>
      <c r="H1510" t="s">
        <v>508</v>
      </c>
      <c r="I1510" t="s">
        <v>509</v>
      </c>
      <c r="J1510" t="s">
        <v>435</v>
      </c>
    </row>
    <row r="1511" spans="1:10">
      <c r="A1511" t="s">
        <v>495</v>
      </c>
      <c r="B1511" s="614">
        <v>5.0000000000000001E-4</v>
      </c>
      <c r="C1511" t="s">
        <v>524</v>
      </c>
      <c r="D1511" t="s">
        <v>522</v>
      </c>
      <c r="E1511" t="s">
        <v>77</v>
      </c>
      <c r="F1511" t="s">
        <v>523</v>
      </c>
      <c r="G1511" t="s">
        <v>77</v>
      </c>
      <c r="H1511" t="s">
        <v>508</v>
      </c>
      <c r="I1511" t="s">
        <v>509</v>
      </c>
      <c r="J1511" t="s">
        <v>435</v>
      </c>
    </row>
    <row r="1512" spans="1:10">
      <c r="A1512" t="s">
        <v>495</v>
      </c>
      <c r="B1512" s="614">
        <v>4.0000000000000002E-4</v>
      </c>
      <c r="C1512" t="s">
        <v>465</v>
      </c>
      <c r="D1512" t="s">
        <v>522</v>
      </c>
      <c r="E1512" t="s">
        <v>77</v>
      </c>
      <c r="F1512" t="s">
        <v>523</v>
      </c>
      <c r="G1512" t="s">
        <v>77</v>
      </c>
      <c r="H1512" t="s">
        <v>508</v>
      </c>
      <c r="I1512" t="s">
        <v>509</v>
      </c>
      <c r="J1512" t="s">
        <v>435</v>
      </c>
    </row>
    <row r="1513" spans="1:10">
      <c r="A1513" t="s">
        <v>495</v>
      </c>
      <c r="B1513" s="614">
        <v>4.0000000000000002E-4</v>
      </c>
      <c r="C1513" t="s">
        <v>484</v>
      </c>
      <c r="D1513" t="s">
        <v>522</v>
      </c>
      <c r="E1513" t="s">
        <v>77</v>
      </c>
      <c r="F1513" t="s">
        <v>523</v>
      </c>
      <c r="G1513" t="s">
        <v>77</v>
      </c>
      <c r="H1513" t="s">
        <v>508</v>
      </c>
      <c r="I1513" t="s">
        <v>509</v>
      </c>
      <c r="J1513" t="s">
        <v>435</v>
      </c>
    </row>
    <row r="1514" spans="1:10">
      <c r="A1514" t="s">
        <v>495</v>
      </c>
      <c r="B1514" s="614">
        <v>4.0000000000000002E-4</v>
      </c>
      <c r="C1514" t="s">
        <v>477</v>
      </c>
      <c r="D1514" t="s">
        <v>522</v>
      </c>
      <c r="E1514" t="s">
        <v>77</v>
      </c>
      <c r="F1514" t="s">
        <v>523</v>
      </c>
      <c r="G1514" t="s">
        <v>77</v>
      </c>
      <c r="H1514" t="s">
        <v>508</v>
      </c>
      <c r="I1514" t="s">
        <v>509</v>
      </c>
      <c r="J1514" t="s">
        <v>435</v>
      </c>
    </row>
    <row r="1515" spans="1:10">
      <c r="A1515" t="s">
        <v>495</v>
      </c>
      <c r="B1515" s="614">
        <v>4.0000000000000002E-4</v>
      </c>
      <c r="C1515" t="s">
        <v>472</v>
      </c>
      <c r="D1515" t="s">
        <v>522</v>
      </c>
      <c r="E1515" t="s">
        <v>77</v>
      </c>
      <c r="F1515" t="s">
        <v>523</v>
      </c>
      <c r="G1515" t="s">
        <v>77</v>
      </c>
      <c r="H1515" t="s">
        <v>508</v>
      </c>
      <c r="I1515" t="s">
        <v>509</v>
      </c>
      <c r="J1515" t="s">
        <v>435</v>
      </c>
    </row>
    <row r="1516" spans="1:10">
      <c r="A1516" t="s">
        <v>495</v>
      </c>
      <c r="B1516" s="614">
        <v>5.0000000000000001E-4</v>
      </c>
      <c r="C1516" t="s">
        <v>480</v>
      </c>
      <c r="D1516" t="s">
        <v>522</v>
      </c>
      <c r="E1516" t="s">
        <v>77</v>
      </c>
      <c r="F1516" t="s">
        <v>523</v>
      </c>
      <c r="G1516" t="s">
        <v>77</v>
      </c>
      <c r="H1516" t="s">
        <v>508</v>
      </c>
      <c r="I1516" t="s">
        <v>509</v>
      </c>
      <c r="J1516" t="s">
        <v>435</v>
      </c>
    </row>
    <row r="1517" spans="1:10">
      <c r="A1517" t="s">
        <v>495</v>
      </c>
      <c r="B1517" s="614">
        <v>5.0000000000000001E-4</v>
      </c>
      <c r="C1517" t="s">
        <v>525</v>
      </c>
      <c r="D1517" t="s">
        <v>522</v>
      </c>
      <c r="E1517" t="s">
        <v>77</v>
      </c>
      <c r="F1517" t="s">
        <v>523</v>
      </c>
      <c r="G1517" t="s">
        <v>77</v>
      </c>
      <c r="H1517" t="s">
        <v>508</v>
      </c>
      <c r="I1517" t="s">
        <v>509</v>
      </c>
      <c r="J1517" t="s">
        <v>435</v>
      </c>
    </row>
    <row r="1518" spans="1:10">
      <c r="A1518" t="s">
        <v>495</v>
      </c>
      <c r="B1518" s="614">
        <v>5.9999999999999995E-4</v>
      </c>
      <c r="C1518" t="s">
        <v>510</v>
      </c>
      <c r="D1518" t="s">
        <v>522</v>
      </c>
      <c r="E1518" t="s">
        <v>77</v>
      </c>
      <c r="F1518" t="s">
        <v>523</v>
      </c>
      <c r="G1518" t="s">
        <v>77</v>
      </c>
      <c r="H1518" t="s">
        <v>508</v>
      </c>
      <c r="I1518" t="s">
        <v>509</v>
      </c>
      <c r="J1518" t="s">
        <v>435</v>
      </c>
    </row>
    <row r="1519" spans="1:10">
      <c r="A1519" t="s">
        <v>495</v>
      </c>
      <c r="B1519" s="614">
        <v>5.0000000000000001E-4</v>
      </c>
      <c r="C1519" t="s">
        <v>514</v>
      </c>
      <c r="D1519" t="s">
        <v>522</v>
      </c>
      <c r="E1519" t="s">
        <v>77</v>
      </c>
      <c r="F1519" t="s">
        <v>523</v>
      </c>
      <c r="G1519" t="s">
        <v>77</v>
      </c>
      <c r="H1519" t="s">
        <v>508</v>
      </c>
      <c r="I1519" t="s">
        <v>509</v>
      </c>
      <c r="J1519" t="s">
        <v>435</v>
      </c>
    </row>
    <row r="1520" spans="1:10">
      <c r="A1520" t="s">
        <v>495</v>
      </c>
      <c r="B1520" s="614">
        <v>5.9999999999999995E-4</v>
      </c>
      <c r="C1520" t="s">
        <v>450</v>
      </c>
      <c r="D1520" t="s">
        <v>522</v>
      </c>
      <c r="E1520" t="s">
        <v>77</v>
      </c>
      <c r="F1520" t="s">
        <v>523</v>
      </c>
      <c r="G1520" t="s">
        <v>77</v>
      </c>
      <c r="H1520" t="s">
        <v>508</v>
      </c>
      <c r="I1520" t="s">
        <v>509</v>
      </c>
      <c r="J1520" t="s">
        <v>435</v>
      </c>
    </row>
    <row r="1521" spans="1:10">
      <c r="A1521" t="s">
        <v>495</v>
      </c>
      <c r="B1521" s="614">
        <v>4.0000000000000002E-4</v>
      </c>
      <c r="C1521" t="s">
        <v>448</v>
      </c>
      <c r="D1521" t="s">
        <v>522</v>
      </c>
      <c r="E1521" t="s">
        <v>77</v>
      </c>
      <c r="F1521" t="s">
        <v>523</v>
      </c>
      <c r="G1521" t="s">
        <v>77</v>
      </c>
      <c r="H1521" t="s">
        <v>508</v>
      </c>
      <c r="I1521" t="s">
        <v>509</v>
      </c>
      <c r="J1521" t="s">
        <v>435</v>
      </c>
    </row>
    <row r="1522" spans="1:10">
      <c r="A1522" t="s">
        <v>495</v>
      </c>
      <c r="B1522" s="614">
        <v>5.0000000000000001E-4</v>
      </c>
      <c r="C1522" t="s">
        <v>485</v>
      </c>
      <c r="D1522" t="s">
        <v>522</v>
      </c>
      <c r="E1522" t="s">
        <v>77</v>
      </c>
      <c r="F1522" t="s">
        <v>523</v>
      </c>
      <c r="G1522" t="s">
        <v>77</v>
      </c>
      <c r="H1522" t="s">
        <v>508</v>
      </c>
      <c r="I1522" t="s">
        <v>509</v>
      </c>
      <c r="J1522" t="s">
        <v>435</v>
      </c>
    </row>
    <row r="1523" spans="1:10">
      <c r="A1523" t="s">
        <v>495</v>
      </c>
      <c r="B1523" s="614">
        <v>4.0000000000000002E-4</v>
      </c>
      <c r="C1523" t="s">
        <v>452</v>
      </c>
      <c r="D1523" t="s">
        <v>522</v>
      </c>
      <c r="E1523" t="s">
        <v>77</v>
      </c>
      <c r="F1523" t="s">
        <v>523</v>
      </c>
      <c r="G1523" t="s">
        <v>77</v>
      </c>
      <c r="H1523" t="s">
        <v>508</v>
      </c>
      <c r="I1523" t="s">
        <v>509</v>
      </c>
      <c r="J1523" t="s">
        <v>435</v>
      </c>
    </row>
    <row r="1524" spans="1:10">
      <c r="A1524" t="s">
        <v>495</v>
      </c>
      <c r="B1524" s="614">
        <v>4.0000000000000002E-4</v>
      </c>
      <c r="C1524" t="s">
        <v>471</v>
      </c>
      <c r="D1524" t="s">
        <v>522</v>
      </c>
      <c r="E1524" t="s">
        <v>77</v>
      </c>
      <c r="F1524" t="s">
        <v>523</v>
      </c>
      <c r="G1524" t="s">
        <v>77</v>
      </c>
      <c r="H1524" t="s">
        <v>508</v>
      </c>
      <c r="I1524" t="s">
        <v>509</v>
      </c>
      <c r="J1524" t="s">
        <v>435</v>
      </c>
    </row>
    <row r="1525" spans="1:10">
      <c r="A1525" t="s">
        <v>495</v>
      </c>
      <c r="B1525" s="614">
        <v>8.0000000000000004E-4</v>
      </c>
      <c r="C1525" t="s">
        <v>526</v>
      </c>
      <c r="D1525" t="s">
        <v>522</v>
      </c>
      <c r="E1525" t="s">
        <v>77</v>
      </c>
      <c r="F1525" t="s">
        <v>523</v>
      </c>
      <c r="G1525" t="s">
        <v>77</v>
      </c>
      <c r="H1525" t="s">
        <v>508</v>
      </c>
      <c r="I1525" t="s">
        <v>509</v>
      </c>
      <c r="J1525" t="s">
        <v>435</v>
      </c>
    </row>
    <row r="1526" spans="1:10">
      <c r="A1526" t="s">
        <v>495</v>
      </c>
      <c r="B1526" s="614">
        <v>5.0000000000000001E-4</v>
      </c>
      <c r="C1526" t="s">
        <v>438</v>
      </c>
      <c r="D1526" t="s">
        <v>522</v>
      </c>
      <c r="E1526" t="s">
        <v>77</v>
      </c>
      <c r="F1526" t="s">
        <v>523</v>
      </c>
      <c r="G1526" t="s">
        <v>77</v>
      </c>
      <c r="H1526" t="s">
        <v>508</v>
      </c>
      <c r="I1526" t="s">
        <v>509</v>
      </c>
      <c r="J1526" t="s">
        <v>435</v>
      </c>
    </row>
    <row r="1527" spans="1:10">
      <c r="A1527" t="s">
        <v>495</v>
      </c>
      <c r="B1527" s="614">
        <v>4.0000000000000002E-4</v>
      </c>
      <c r="C1527" t="s">
        <v>517</v>
      </c>
      <c r="D1527" t="s">
        <v>522</v>
      </c>
      <c r="E1527" t="s">
        <v>77</v>
      </c>
      <c r="F1527" t="s">
        <v>523</v>
      </c>
      <c r="G1527" t="s">
        <v>77</v>
      </c>
      <c r="H1527" t="s">
        <v>508</v>
      </c>
      <c r="I1527" t="s">
        <v>509</v>
      </c>
      <c r="J1527" t="s">
        <v>435</v>
      </c>
    </row>
    <row r="1528" spans="1:10">
      <c r="A1528" t="s">
        <v>495</v>
      </c>
      <c r="B1528" s="614">
        <v>4.0000000000000002E-4</v>
      </c>
      <c r="C1528" t="s">
        <v>50</v>
      </c>
      <c r="D1528" t="s">
        <v>522</v>
      </c>
      <c r="E1528" t="s">
        <v>77</v>
      </c>
      <c r="F1528" t="s">
        <v>523</v>
      </c>
      <c r="G1528" t="s">
        <v>77</v>
      </c>
      <c r="H1528" t="s">
        <v>508</v>
      </c>
      <c r="I1528" t="s">
        <v>509</v>
      </c>
      <c r="J1528" t="s">
        <v>435</v>
      </c>
    </row>
    <row r="1529" spans="1:10">
      <c r="A1529" t="s">
        <v>495</v>
      </c>
      <c r="B1529" s="614">
        <v>4.0000000000000002E-4</v>
      </c>
      <c r="C1529" t="s">
        <v>464</v>
      </c>
      <c r="D1529" t="s">
        <v>522</v>
      </c>
      <c r="E1529" t="s">
        <v>77</v>
      </c>
      <c r="F1529" t="s">
        <v>523</v>
      </c>
      <c r="G1529" t="s">
        <v>77</v>
      </c>
      <c r="H1529" t="s">
        <v>508</v>
      </c>
      <c r="I1529" t="s">
        <v>509</v>
      </c>
      <c r="J1529" t="s">
        <v>435</v>
      </c>
    </row>
    <row r="1530" spans="1:10">
      <c r="A1530" t="s">
        <v>495</v>
      </c>
      <c r="B1530" s="614">
        <v>4.0000000000000002E-4</v>
      </c>
      <c r="C1530" t="s">
        <v>457</v>
      </c>
      <c r="D1530" t="s">
        <v>522</v>
      </c>
      <c r="E1530" t="s">
        <v>77</v>
      </c>
      <c r="F1530" t="s">
        <v>523</v>
      </c>
      <c r="G1530" t="s">
        <v>77</v>
      </c>
      <c r="H1530" t="s">
        <v>508</v>
      </c>
      <c r="I1530" t="s">
        <v>509</v>
      </c>
      <c r="J1530" t="s">
        <v>435</v>
      </c>
    </row>
    <row r="1531" spans="1:10">
      <c r="A1531" t="s">
        <v>495</v>
      </c>
      <c r="B1531" s="614">
        <v>4.0000000000000002E-4</v>
      </c>
      <c r="C1531" t="s">
        <v>462</v>
      </c>
      <c r="D1531" t="s">
        <v>522</v>
      </c>
      <c r="E1531" t="s">
        <v>77</v>
      </c>
      <c r="F1531" t="s">
        <v>523</v>
      </c>
      <c r="G1531" t="s">
        <v>77</v>
      </c>
      <c r="H1531" t="s">
        <v>508</v>
      </c>
      <c r="I1531" t="s">
        <v>509</v>
      </c>
      <c r="J1531" t="s">
        <v>435</v>
      </c>
    </row>
    <row r="1532" spans="1:10">
      <c r="A1532" t="s">
        <v>495</v>
      </c>
      <c r="B1532" s="614">
        <v>4.0000000000000002E-4</v>
      </c>
      <c r="C1532" t="s">
        <v>481</v>
      </c>
      <c r="D1532" t="s">
        <v>522</v>
      </c>
      <c r="E1532" t="s">
        <v>77</v>
      </c>
      <c r="F1532" t="s">
        <v>523</v>
      </c>
      <c r="G1532" t="s">
        <v>77</v>
      </c>
      <c r="H1532" t="s">
        <v>508</v>
      </c>
      <c r="I1532" t="s">
        <v>509</v>
      </c>
      <c r="J1532" t="s">
        <v>435</v>
      </c>
    </row>
    <row r="1533" spans="1:10">
      <c r="A1533" t="s">
        <v>495</v>
      </c>
      <c r="B1533" s="614">
        <v>4.0000000000000002E-4</v>
      </c>
      <c r="C1533" t="s">
        <v>463</v>
      </c>
      <c r="D1533" t="s">
        <v>522</v>
      </c>
      <c r="E1533" t="s">
        <v>77</v>
      </c>
      <c r="F1533" t="s">
        <v>523</v>
      </c>
      <c r="G1533" t="s">
        <v>77</v>
      </c>
      <c r="H1533" t="s">
        <v>508</v>
      </c>
      <c r="I1533" t="s">
        <v>509</v>
      </c>
      <c r="J1533" t="s">
        <v>435</v>
      </c>
    </row>
    <row r="1534" spans="1:10">
      <c r="A1534" t="s">
        <v>495</v>
      </c>
      <c r="B1534" s="614">
        <v>4.0000000000000002E-4</v>
      </c>
      <c r="C1534" t="s">
        <v>488</v>
      </c>
      <c r="D1534" t="s">
        <v>522</v>
      </c>
      <c r="E1534" t="s">
        <v>77</v>
      </c>
      <c r="F1534" t="s">
        <v>523</v>
      </c>
      <c r="G1534" t="s">
        <v>77</v>
      </c>
      <c r="H1534" t="s">
        <v>508</v>
      </c>
      <c r="I1534" t="s">
        <v>509</v>
      </c>
      <c r="J1534" t="s">
        <v>435</v>
      </c>
    </row>
    <row r="1535" spans="1:10">
      <c r="A1535" t="s">
        <v>495</v>
      </c>
      <c r="B1535" s="614">
        <v>5.0000000000000001E-4</v>
      </c>
      <c r="C1535" t="s">
        <v>515</v>
      </c>
      <c r="D1535" t="s">
        <v>522</v>
      </c>
      <c r="E1535" t="s">
        <v>77</v>
      </c>
      <c r="F1535" t="s">
        <v>523</v>
      </c>
      <c r="G1535" t="s">
        <v>77</v>
      </c>
      <c r="H1535" t="s">
        <v>508</v>
      </c>
      <c r="I1535" t="s">
        <v>509</v>
      </c>
      <c r="J1535" t="s">
        <v>435</v>
      </c>
    </row>
    <row r="1536" spans="1:10">
      <c r="A1536" t="s">
        <v>495</v>
      </c>
      <c r="B1536" s="614">
        <v>5.9999999999999995E-4</v>
      </c>
      <c r="C1536" t="s">
        <v>518</v>
      </c>
      <c r="D1536" t="s">
        <v>522</v>
      </c>
      <c r="E1536" t="s">
        <v>77</v>
      </c>
      <c r="F1536" t="s">
        <v>523</v>
      </c>
      <c r="G1536" t="s">
        <v>77</v>
      </c>
      <c r="H1536" t="s">
        <v>508</v>
      </c>
      <c r="I1536" t="s">
        <v>509</v>
      </c>
      <c r="J1536" t="s">
        <v>435</v>
      </c>
    </row>
    <row r="1537" spans="1:10">
      <c r="A1537" t="s">
        <v>495</v>
      </c>
      <c r="B1537" s="614">
        <v>4.0000000000000002E-4</v>
      </c>
      <c r="C1537" t="s">
        <v>504</v>
      </c>
      <c r="D1537" t="s">
        <v>522</v>
      </c>
      <c r="E1537" t="s">
        <v>77</v>
      </c>
      <c r="F1537" t="s">
        <v>523</v>
      </c>
      <c r="G1537" t="s">
        <v>77</v>
      </c>
      <c r="H1537" t="s">
        <v>508</v>
      </c>
      <c r="I1537" t="s">
        <v>509</v>
      </c>
      <c r="J1537" t="s">
        <v>435</v>
      </c>
    </row>
    <row r="1538" spans="1:10">
      <c r="A1538" t="s">
        <v>495</v>
      </c>
      <c r="B1538" s="614">
        <v>5.0000000000000001E-4</v>
      </c>
      <c r="C1538" t="s">
        <v>446</v>
      </c>
      <c r="D1538" t="s">
        <v>522</v>
      </c>
      <c r="E1538" t="s">
        <v>77</v>
      </c>
      <c r="F1538" t="s">
        <v>523</v>
      </c>
      <c r="G1538" t="s">
        <v>77</v>
      </c>
      <c r="H1538" t="s">
        <v>508</v>
      </c>
      <c r="I1538" t="s">
        <v>509</v>
      </c>
      <c r="J1538" t="s">
        <v>435</v>
      </c>
    </row>
    <row r="1539" spans="1:10">
      <c r="A1539" t="s">
        <v>495</v>
      </c>
      <c r="B1539" s="614">
        <v>4.0000000000000002E-4</v>
      </c>
      <c r="C1539" t="s">
        <v>527</v>
      </c>
      <c r="D1539" t="s">
        <v>522</v>
      </c>
      <c r="E1539" t="s">
        <v>77</v>
      </c>
      <c r="F1539" t="s">
        <v>523</v>
      </c>
      <c r="G1539" t="s">
        <v>77</v>
      </c>
      <c r="H1539" t="s">
        <v>508</v>
      </c>
      <c r="I1539" t="s">
        <v>509</v>
      </c>
      <c r="J1539" t="s">
        <v>435</v>
      </c>
    </row>
    <row r="1540" spans="1:10">
      <c r="A1540" t="s">
        <v>495</v>
      </c>
      <c r="B1540" s="614">
        <v>4.0000000000000002E-4</v>
      </c>
      <c r="C1540" t="s">
        <v>513</v>
      </c>
      <c r="D1540" t="s">
        <v>522</v>
      </c>
      <c r="E1540" t="s">
        <v>77</v>
      </c>
      <c r="F1540" t="s">
        <v>523</v>
      </c>
      <c r="G1540" t="s">
        <v>77</v>
      </c>
      <c r="H1540" t="s">
        <v>508</v>
      </c>
      <c r="I1540" t="s">
        <v>509</v>
      </c>
      <c r="J1540" t="s">
        <v>435</v>
      </c>
    </row>
    <row r="1541" spans="1:10">
      <c r="A1541" t="s">
        <v>495</v>
      </c>
      <c r="B1541" s="614">
        <v>4.0000000000000002E-4</v>
      </c>
      <c r="C1541" t="s">
        <v>449</v>
      </c>
      <c r="D1541" t="s">
        <v>522</v>
      </c>
      <c r="E1541" t="s">
        <v>77</v>
      </c>
      <c r="F1541" t="s">
        <v>523</v>
      </c>
      <c r="G1541" t="s">
        <v>77</v>
      </c>
      <c r="H1541" t="s">
        <v>508</v>
      </c>
      <c r="I1541" t="s">
        <v>509</v>
      </c>
      <c r="J1541" t="s">
        <v>435</v>
      </c>
    </row>
    <row r="1542" spans="1:10">
      <c r="A1542" t="s">
        <v>495</v>
      </c>
      <c r="B1542" s="614">
        <v>4.0000000000000002E-4</v>
      </c>
      <c r="C1542" t="s">
        <v>461</v>
      </c>
      <c r="D1542" t="s">
        <v>522</v>
      </c>
      <c r="E1542" t="s">
        <v>77</v>
      </c>
      <c r="F1542" t="s">
        <v>523</v>
      </c>
      <c r="G1542" t="s">
        <v>77</v>
      </c>
      <c r="H1542" t="s">
        <v>508</v>
      </c>
      <c r="I1542" t="s">
        <v>509</v>
      </c>
      <c r="J1542" t="s">
        <v>435</v>
      </c>
    </row>
    <row r="1543" spans="1:10">
      <c r="A1543" t="s">
        <v>495</v>
      </c>
      <c r="B1543" s="614">
        <v>5.0000000000000001E-4</v>
      </c>
      <c r="C1543" t="s">
        <v>511</v>
      </c>
      <c r="D1543" t="s">
        <v>522</v>
      </c>
      <c r="E1543" t="s">
        <v>77</v>
      </c>
      <c r="F1543" t="s">
        <v>523</v>
      </c>
      <c r="G1543" t="s">
        <v>77</v>
      </c>
      <c r="H1543" t="s">
        <v>508</v>
      </c>
      <c r="I1543" t="s">
        <v>509</v>
      </c>
      <c r="J1543" t="s">
        <v>435</v>
      </c>
    </row>
    <row r="1544" spans="1:10">
      <c r="A1544" t="s">
        <v>495</v>
      </c>
      <c r="B1544" s="614">
        <v>4.0000000000000002E-4</v>
      </c>
      <c r="C1544" t="s">
        <v>466</v>
      </c>
      <c r="D1544" t="s">
        <v>522</v>
      </c>
      <c r="E1544" t="s">
        <v>77</v>
      </c>
      <c r="F1544" t="s">
        <v>523</v>
      </c>
      <c r="G1544" t="s">
        <v>77</v>
      </c>
      <c r="H1544" t="s">
        <v>508</v>
      </c>
      <c r="I1544" t="s">
        <v>509</v>
      </c>
      <c r="J1544" t="s">
        <v>435</v>
      </c>
    </row>
    <row r="1545" spans="1:10">
      <c r="A1545" t="s">
        <v>495</v>
      </c>
      <c r="B1545" s="614">
        <v>4.0000000000000002E-4</v>
      </c>
      <c r="C1545" t="s">
        <v>445</v>
      </c>
      <c r="D1545" t="s">
        <v>522</v>
      </c>
      <c r="E1545" t="s">
        <v>77</v>
      </c>
      <c r="F1545" t="s">
        <v>523</v>
      </c>
      <c r="G1545" t="s">
        <v>77</v>
      </c>
      <c r="H1545" t="s">
        <v>508</v>
      </c>
      <c r="I1545" t="s">
        <v>509</v>
      </c>
      <c r="J1545" t="s">
        <v>435</v>
      </c>
    </row>
    <row r="1546" spans="1:10">
      <c r="A1546" t="s">
        <v>495</v>
      </c>
      <c r="B1546" s="614">
        <v>6.9999999999999999E-4</v>
      </c>
      <c r="C1546" t="s">
        <v>456</v>
      </c>
      <c r="D1546" t="s">
        <v>522</v>
      </c>
      <c r="E1546" t="s">
        <v>77</v>
      </c>
      <c r="F1546" t="s">
        <v>523</v>
      </c>
      <c r="G1546" t="s">
        <v>77</v>
      </c>
      <c r="H1546" t="s">
        <v>508</v>
      </c>
      <c r="I1546" t="s">
        <v>509</v>
      </c>
      <c r="J1546" t="s">
        <v>435</v>
      </c>
    </row>
    <row r="1547" spans="1:10">
      <c r="A1547" t="s">
        <v>495</v>
      </c>
      <c r="B1547" s="614">
        <v>5.0000000000000001E-4</v>
      </c>
      <c r="C1547" t="s">
        <v>512</v>
      </c>
      <c r="D1547" t="s">
        <v>522</v>
      </c>
      <c r="E1547" t="s">
        <v>77</v>
      </c>
      <c r="F1547" t="s">
        <v>523</v>
      </c>
      <c r="G1547" t="s">
        <v>77</v>
      </c>
      <c r="H1547" t="s">
        <v>508</v>
      </c>
      <c r="I1547" t="s">
        <v>509</v>
      </c>
      <c r="J1547" t="s">
        <v>435</v>
      </c>
    </row>
    <row r="1548" spans="1:10">
      <c r="A1548" t="s">
        <v>495</v>
      </c>
      <c r="B1548" s="614">
        <v>5.9999999999999995E-4</v>
      </c>
      <c r="C1548" t="s">
        <v>476</v>
      </c>
      <c r="D1548" t="s">
        <v>522</v>
      </c>
      <c r="E1548" t="s">
        <v>77</v>
      </c>
      <c r="F1548" t="s">
        <v>523</v>
      </c>
      <c r="G1548" t="s">
        <v>77</v>
      </c>
      <c r="H1548" t="s">
        <v>508</v>
      </c>
      <c r="I1548" t="s">
        <v>509</v>
      </c>
      <c r="J1548" t="s">
        <v>435</v>
      </c>
    </row>
    <row r="1549" spans="1:10">
      <c r="A1549" t="s">
        <v>495</v>
      </c>
      <c r="B1549" s="614">
        <v>5.0000000000000001E-4</v>
      </c>
      <c r="C1549" t="s">
        <v>455</v>
      </c>
      <c r="D1549" t="s">
        <v>522</v>
      </c>
      <c r="E1549" t="s">
        <v>77</v>
      </c>
      <c r="F1549" t="s">
        <v>523</v>
      </c>
      <c r="G1549" t="s">
        <v>77</v>
      </c>
      <c r="H1549" t="s">
        <v>508</v>
      </c>
      <c r="I1549" t="s">
        <v>509</v>
      </c>
      <c r="J1549" t="s">
        <v>435</v>
      </c>
    </row>
    <row r="1550" spans="1:10">
      <c r="A1550" t="s">
        <v>495</v>
      </c>
      <c r="B1550" s="614">
        <v>5.0000000000000001E-4</v>
      </c>
      <c r="C1550" t="s">
        <v>475</v>
      </c>
      <c r="D1550" t="s">
        <v>522</v>
      </c>
      <c r="E1550" t="s">
        <v>77</v>
      </c>
      <c r="F1550" t="s">
        <v>523</v>
      </c>
      <c r="G1550" t="s">
        <v>77</v>
      </c>
      <c r="H1550" t="s">
        <v>508</v>
      </c>
      <c r="I1550" t="s">
        <v>509</v>
      </c>
      <c r="J1550" t="s">
        <v>435</v>
      </c>
    </row>
    <row r="1551" spans="1:10">
      <c r="A1551" t="s">
        <v>495</v>
      </c>
      <c r="B1551" s="614">
        <v>4.0000000000000002E-4</v>
      </c>
      <c r="C1551" t="s">
        <v>429</v>
      </c>
      <c r="D1551" t="s">
        <v>522</v>
      </c>
      <c r="E1551" t="s">
        <v>77</v>
      </c>
      <c r="F1551" t="s">
        <v>523</v>
      </c>
      <c r="G1551" t="s">
        <v>77</v>
      </c>
      <c r="H1551" t="s">
        <v>508</v>
      </c>
      <c r="I1551" t="s">
        <v>509</v>
      </c>
      <c r="J1551" t="s">
        <v>435</v>
      </c>
    </row>
    <row r="1552" spans="1:10">
      <c r="A1552" t="s">
        <v>495</v>
      </c>
      <c r="B1552" s="614">
        <v>5.0000000000000001E-4</v>
      </c>
      <c r="C1552" t="s">
        <v>516</v>
      </c>
      <c r="D1552" t="s">
        <v>522</v>
      </c>
      <c r="E1552" t="s">
        <v>77</v>
      </c>
      <c r="F1552" t="s">
        <v>523</v>
      </c>
      <c r="G1552" t="s">
        <v>77</v>
      </c>
      <c r="H1552" t="s">
        <v>508</v>
      </c>
      <c r="I1552" t="s">
        <v>509</v>
      </c>
      <c r="J1552" t="s">
        <v>435</v>
      </c>
    </row>
    <row r="1553" spans="1:10">
      <c r="A1553" t="s">
        <v>495</v>
      </c>
      <c r="B1553" s="614">
        <v>4.0000000000000002E-4</v>
      </c>
      <c r="C1553" t="s">
        <v>453</v>
      </c>
      <c r="D1553" t="s">
        <v>522</v>
      </c>
      <c r="E1553" t="s">
        <v>77</v>
      </c>
      <c r="F1553" t="s">
        <v>523</v>
      </c>
      <c r="G1553" t="s">
        <v>77</v>
      </c>
      <c r="H1553" t="s">
        <v>508</v>
      </c>
      <c r="I1553" t="s">
        <v>509</v>
      </c>
      <c r="J1553" t="s">
        <v>435</v>
      </c>
    </row>
    <row r="1554" spans="1:10">
      <c r="A1554" t="s">
        <v>496</v>
      </c>
      <c r="B1554" s="614">
        <v>5.0000000000000001E-4</v>
      </c>
      <c r="C1554" t="s">
        <v>521</v>
      </c>
      <c r="D1554" t="s">
        <v>522</v>
      </c>
      <c r="E1554" t="s">
        <v>77</v>
      </c>
      <c r="F1554" t="s">
        <v>523</v>
      </c>
      <c r="G1554" t="s">
        <v>77</v>
      </c>
      <c r="H1554" t="s">
        <v>508</v>
      </c>
      <c r="I1554" t="s">
        <v>509</v>
      </c>
      <c r="J1554" t="s">
        <v>435</v>
      </c>
    </row>
    <row r="1555" spans="1:10">
      <c r="A1555" t="s">
        <v>496</v>
      </c>
      <c r="B1555" s="614">
        <v>2.9999999999999997E-4</v>
      </c>
      <c r="C1555" t="s">
        <v>454</v>
      </c>
      <c r="D1555" t="s">
        <v>522</v>
      </c>
      <c r="E1555" t="s">
        <v>77</v>
      </c>
      <c r="F1555" t="s">
        <v>523</v>
      </c>
      <c r="G1555" t="s">
        <v>77</v>
      </c>
      <c r="H1555" t="s">
        <v>508</v>
      </c>
      <c r="I1555" t="s">
        <v>509</v>
      </c>
      <c r="J1555" t="s">
        <v>435</v>
      </c>
    </row>
    <row r="1556" spans="1:10">
      <c r="A1556" t="s">
        <v>496</v>
      </c>
      <c r="B1556" s="614">
        <v>2.9999999999999997E-4</v>
      </c>
      <c r="C1556" t="s">
        <v>479</v>
      </c>
      <c r="D1556" t="s">
        <v>522</v>
      </c>
      <c r="E1556" t="s">
        <v>77</v>
      </c>
      <c r="F1556" t="s">
        <v>523</v>
      </c>
      <c r="G1556" t="s">
        <v>77</v>
      </c>
      <c r="H1556" t="s">
        <v>508</v>
      </c>
      <c r="I1556" t="s">
        <v>509</v>
      </c>
      <c r="J1556" t="s">
        <v>435</v>
      </c>
    </row>
    <row r="1557" spans="1:10">
      <c r="A1557" t="s">
        <v>496</v>
      </c>
      <c r="B1557" s="614">
        <v>4.0000000000000002E-4</v>
      </c>
      <c r="C1557" t="s">
        <v>524</v>
      </c>
      <c r="D1557" t="s">
        <v>522</v>
      </c>
      <c r="E1557" t="s">
        <v>77</v>
      </c>
      <c r="F1557" t="s">
        <v>523</v>
      </c>
      <c r="G1557" t="s">
        <v>77</v>
      </c>
      <c r="H1557" t="s">
        <v>508</v>
      </c>
      <c r="I1557" t="s">
        <v>509</v>
      </c>
      <c r="J1557" t="s">
        <v>435</v>
      </c>
    </row>
    <row r="1558" spans="1:10">
      <c r="A1558" t="s">
        <v>496</v>
      </c>
      <c r="B1558" s="614">
        <v>2.9999999999999997E-4</v>
      </c>
      <c r="C1558" t="s">
        <v>465</v>
      </c>
      <c r="D1558" t="s">
        <v>522</v>
      </c>
      <c r="E1558" t="s">
        <v>77</v>
      </c>
      <c r="F1558" t="s">
        <v>523</v>
      </c>
      <c r="G1558" t="s">
        <v>77</v>
      </c>
      <c r="H1558" t="s">
        <v>508</v>
      </c>
      <c r="I1558" t="s">
        <v>509</v>
      </c>
      <c r="J1558" t="s">
        <v>435</v>
      </c>
    </row>
    <row r="1559" spans="1:10">
      <c r="A1559" t="s">
        <v>496</v>
      </c>
      <c r="B1559" s="614">
        <v>4.0000000000000002E-4</v>
      </c>
      <c r="C1559" t="s">
        <v>484</v>
      </c>
      <c r="D1559" t="s">
        <v>522</v>
      </c>
      <c r="E1559" t="s">
        <v>77</v>
      </c>
      <c r="F1559" t="s">
        <v>523</v>
      </c>
      <c r="G1559" t="s">
        <v>77</v>
      </c>
      <c r="H1559" t="s">
        <v>508</v>
      </c>
      <c r="I1559" t="s">
        <v>509</v>
      </c>
      <c r="J1559" t="s">
        <v>435</v>
      </c>
    </row>
    <row r="1560" spans="1:10">
      <c r="A1560" t="s">
        <v>496</v>
      </c>
      <c r="B1560" s="614">
        <v>2.9999999999999997E-4</v>
      </c>
      <c r="C1560" t="s">
        <v>477</v>
      </c>
      <c r="D1560" t="s">
        <v>522</v>
      </c>
      <c r="E1560" t="s">
        <v>77</v>
      </c>
      <c r="F1560" t="s">
        <v>523</v>
      </c>
      <c r="G1560" t="s">
        <v>77</v>
      </c>
      <c r="H1560" t="s">
        <v>508</v>
      </c>
      <c r="I1560" t="s">
        <v>509</v>
      </c>
      <c r="J1560" t="s">
        <v>435</v>
      </c>
    </row>
    <row r="1561" spans="1:10">
      <c r="A1561" t="s">
        <v>496</v>
      </c>
      <c r="B1561" s="614">
        <v>2.9999999999999997E-4</v>
      </c>
      <c r="C1561" t="s">
        <v>472</v>
      </c>
      <c r="D1561" t="s">
        <v>522</v>
      </c>
      <c r="E1561" t="s">
        <v>77</v>
      </c>
      <c r="F1561" t="s">
        <v>523</v>
      </c>
      <c r="G1561" t="s">
        <v>77</v>
      </c>
      <c r="H1561" t="s">
        <v>508</v>
      </c>
      <c r="I1561" t="s">
        <v>509</v>
      </c>
      <c r="J1561" t="s">
        <v>435</v>
      </c>
    </row>
    <row r="1562" spans="1:10">
      <c r="A1562" t="s">
        <v>496</v>
      </c>
      <c r="B1562" s="614">
        <v>4.0000000000000002E-4</v>
      </c>
      <c r="C1562" t="s">
        <v>480</v>
      </c>
      <c r="D1562" t="s">
        <v>522</v>
      </c>
      <c r="E1562" t="s">
        <v>77</v>
      </c>
      <c r="F1562" t="s">
        <v>523</v>
      </c>
      <c r="G1562" t="s">
        <v>77</v>
      </c>
      <c r="H1562" t="s">
        <v>508</v>
      </c>
      <c r="I1562" t="s">
        <v>509</v>
      </c>
      <c r="J1562" t="s">
        <v>435</v>
      </c>
    </row>
    <row r="1563" spans="1:10">
      <c r="A1563" t="s">
        <v>496</v>
      </c>
      <c r="B1563" s="614">
        <v>4.0000000000000002E-4</v>
      </c>
      <c r="C1563" t="s">
        <v>525</v>
      </c>
      <c r="D1563" t="s">
        <v>522</v>
      </c>
      <c r="E1563" t="s">
        <v>77</v>
      </c>
      <c r="F1563" t="s">
        <v>523</v>
      </c>
      <c r="G1563" t="s">
        <v>77</v>
      </c>
      <c r="H1563" t="s">
        <v>508</v>
      </c>
      <c r="I1563" t="s">
        <v>509</v>
      </c>
      <c r="J1563" t="s">
        <v>435</v>
      </c>
    </row>
    <row r="1564" spans="1:10">
      <c r="A1564" t="s">
        <v>496</v>
      </c>
      <c r="B1564" s="614">
        <v>5.0000000000000001E-4</v>
      </c>
      <c r="C1564" t="s">
        <v>510</v>
      </c>
      <c r="D1564" t="s">
        <v>522</v>
      </c>
      <c r="E1564" t="s">
        <v>77</v>
      </c>
      <c r="F1564" t="s">
        <v>523</v>
      </c>
      <c r="G1564" t="s">
        <v>77</v>
      </c>
      <c r="H1564" t="s">
        <v>508</v>
      </c>
      <c r="I1564" t="s">
        <v>509</v>
      </c>
      <c r="J1564" t="s">
        <v>435</v>
      </c>
    </row>
    <row r="1565" spans="1:10">
      <c r="A1565" t="s">
        <v>496</v>
      </c>
      <c r="B1565" s="614">
        <v>5.0000000000000001E-4</v>
      </c>
      <c r="C1565" t="s">
        <v>514</v>
      </c>
      <c r="D1565" t="s">
        <v>522</v>
      </c>
      <c r="E1565" t="s">
        <v>77</v>
      </c>
      <c r="F1565" t="s">
        <v>523</v>
      </c>
      <c r="G1565" t="s">
        <v>77</v>
      </c>
      <c r="H1565" t="s">
        <v>508</v>
      </c>
      <c r="I1565" t="s">
        <v>509</v>
      </c>
      <c r="J1565" t="s">
        <v>435</v>
      </c>
    </row>
    <row r="1566" spans="1:10">
      <c r="A1566" t="s">
        <v>496</v>
      </c>
      <c r="B1566" s="614">
        <v>5.0000000000000001E-4</v>
      </c>
      <c r="C1566" t="s">
        <v>450</v>
      </c>
      <c r="D1566" t="s">
        <v>522</v>
      </c>
      <c r="E1566" t="s">
        <v>77</v>
      </c>
      <c r="F1566" t="s">
        <v>523</v>
      </c>
      <c r="G1566" t="s">
        <v>77</v>
      </c>
      <c r="H1566" t="s">
        <v>508</v>
      </c>
      <c r="I1566" t="s">
        <v>509</v>
      </c>
      <c r="J1566" t="s">
        <v>435</v>
      </c>
    </row>
    <row r="1567" spans="1:10">
      <c r="A1567" t="s">
        <v>496</v>
      </c>
      <c r="B1567" s="614">
        <v>2.9999999999999997E-4</v>
      </c>
      <c r="C1567" t="s">
        <v>448</v>
      </c>
      <c r="D1567" t="s">
        <v>522</v>
      </c>
      <c r="E1567" t="s">
        <v>77</v>
      </c>
      <c r="F1567" t="s">
        <v>523</v>
      </c>
      <c r="G1567" t="s">
        <v>77</v>
      </c>
      <c r="H1567" t="s">
        <v>508</v>
      </c>
      <c r="I1567" t="s">
        <v>509</v>
      </c>
      <c r="J1567" t="s">
        <v>435</v>
      </c>
    </row>
    <row r="1568" spans="1:10">
      <c r="A1568" t="s">
        <v>496</v>
      </c>
      <c r="B1568" s="614">
        <v>4.0000000000000002E-4</v>
      </c>
      <c r="C1568" t="s">
        <v>485</v>
      </c>
      <c r="D1568" t="s">
        <v>522</v>
      </c>
      <c r="E1568" t="s">
        <v>77</v>
      </c>
      <c r="F1568" t="s">
        <v>523</v>
      </c>
      <c r="G1568" t="s">
        <v>77</v>
      </c>
      <c r="H1568" t="s">
        <v>508</v>
      </c>
      <c r="I1568" t="s">
        <v>509</v>
      </c>
      <c r="J1568" t="s">
        <v>435</v>
      </c>
    </row>
    <row r="1569" spans="1:10">
      <c r="A1569" t="s">
        <v>496</v>
      </c>
      <c r="B1569" s="614">
        <v>2.9999999999999997E-4</v>
      </c>
      <c r="C1569" t="s">
        <v>452</v>
      </c>
      <c r="D1569" t="s">
        <v>522</v>
      </c>
      <c r="E1569" t="s">
        <v>77</v>
      </c>
      <c r="F1569" t="s">
        <v>523</v>
      </c>
      <c r="G1569" t="s">
        <v>77</v>
      </c>
      <c r="H1569" t="s">
        <v>508</v>
      </c>
      <c r="I1569" t="s">
        <v>509</v>
      </c>
      <c r="J1569" t="s">
        <v>435</v>
      </c>
    </row>
    <row r="1570" spans="1:10">
      <c r="A1570" t="s">
        <v>496</v>
      </c>
      <c r="B1570" s="614">
        <v>4.0000000000000002E-4</v>
      </c>
      <c r="C1570" t="s">
        <v>471</v>
      </c>
      <c r="D1570" t="s">
        <v>522</v>
      </c>
      <c r="E1570" t="s">
        <v>77</v>
      </c>
      <c r="F1570" t="s">
        <v>523</v>
      </c>
      <c r="G1570" t="s">
        <v>77</v>
      </c>
      <c r="H1570" t="s">
        <v>508</v>
      </c>
      <c r="I1570" t="s">
        <v>509</v>
      </c>
      <c r="J1570" t="s">
        <v>435</v>
      </c>
    </row>
    <row r="1571" spans="1:10">
      <c r="A1571" t="s">
        <v>496</v>
      </c>
      <c r="B1571" s="614">
        <v>6.9999999999999999E-4</v>
      </c>
      <c r="C1571" t="s">
        <v>526</v>
      </c>
      <c r="D1571" t="s">
        <v>522</v>
      </c>
      <c r="E1571" t="s">
        <v>77</v>
      </c>
      <c r="F1571" t="s">
        <v>523</v>
      </c>
      <c r="G1571" t="s">
        <v>77</v>
      </c>
      <c r="H1571" t="s">
        <v>508</v>
      </c>
      <c r="I1571" t="s">
        <v>509</v>
      </c>
      <c r="J1571" t="s">
        <v>435</v>
      </c>
    </row>
    <row r="1572" spans="1:10">
      <c r="A1572" t="s">
        <v>496</v>
      </c>
      <c r="B1572" s="614">
        <v>5.0000000000000001E-4</v>
      </c>
      <c r="C1572" t="s">
        <v>438</v>
      </c>
      <c r="D1572" t="s">
        <v>522</v>
      </c>
      <c r="E1572" t="s">
        <v>77</v>
      </c>
      <c r="F1572" t="s">
        <v>523</v>
      </c>
      <c r="G1572" t="s">
        <v>77</v>
      </c>
      <c r="H1572" t="s">
        <v>508</v>
      </c>
      <c r="I1572" t="s">
        <v>509</v>
      </c>
      <c r="J1572" t="s">
        <v>435</v>
      </c>
    </row>
    <row r="1573" spans="1:10">
      <c r="A1573" t="s">
        <v>496</v>
      </c>
      <c r="B1573" s="614">
        <v>2.9999999999999997E-4</v>
      </c>
      <c r="C1573" t="s">
        <v>517</v>
      </c>
      <c r="D1573" t="s">
        <v>522</v>
      </c>
      <c r="E1573" t="s">
        <v>77</v>
      </c>
      <c r="F1573" t="s">
        <v>523</v>
      </c>
      <c r="G1573" t="s">
        <v>77</v>
      </c>
      <c r="H1573" t="s">
        <v>508</v>
      </c>
      <c r="I1573" t="s">
        <v>509</v>
      </c>
      <c r="J1573" t="s">
        <v>435</v>
      </c>
    </row>
    <row r="1574" spans="1:10">
      <c r="A1574" t="s">
        <v>496</v>
      </c>
      <c r="B1574" s="614">
        <v>2.9999999999999997E-4</v>
      </c>
      <c r="C1574" t="s">
        <v>50</v>
      </c>
      <c r="D1574" t="s">
        <v>522</v>
      </c>
      <c r="E1574" t="s">
        <v>77</v>
      </c>
      <c r="F1574" t="s">
        <v>523</v>
      </c>
      <c r="G1574" t="s">
        <v>77</v>
      </c>
      <c r="H1574" t="s">
        <v>508</v>
      </c>
      <c r="I1574" t="s">
        <v>509</v>
      </c>
      <c r="J1574" t="s">
        <v>435</v>
      </c>
    </row>
    <row r="1575" spans="1:10">
      <c r="A1575" t="s">
        <v>496</v>
      </c>
      <c r="B1575" s="614">
        <v>2.9999999999999997E-4</v>
      </c>
      <c r="C1575" t="s">
        <v>464</v>
      </c>
      <c r="D1575" t="s">
        <v>522</v>
      </c>
      <c r="E1575" t="s">
        <v>77</v>
      </c>
      <c r="F1575" t="s">
        <v>523</v>
      </c>
      <c r="G1575" t="s">
        <v>77</v>
      </c>
      <c r="H1575" t="s">
        <v>508</v>
      </c>
      <c r="I1575" t="s">
        <v>509</v>
      </c>
      <c r="J1575" t="s">
        <v>435</v>
      </c>
    </row>
    <row r="1576" spans="1:10">
      <c r="A1576" t="s">
        <v>496</v>
      </c>
      <c r="B1576" s="614">
        <v>2.9999999999999997E-4</v>
      </c>
      <c r="C1576" t="s">
        <v>457</v>
      </c>
      <c r="D1576" t="s">
        <v>522</v>
      </c>
      <c r="E1576" t="s">
        <v>77</v>
      </c>
      <c r="F1576" t="s">
        <v>523</v>
      </c>
      <c r="G1576" t="s">
        <v>77</v>
      </c>
      <c r="H1576" t="s">
        <v>508</v>
      </c>
      <c r="I1576" t="s">
        <v>509</v>
      </c>
      <c r="J1576" t="s">
        <v>435</v>
      </c>
    </row>
    <row r="1577" spans="1:10">
      <c r="A1577" t="s">
        <v>496</v>
      </c>
      <c r="B1577" s="614">
        <v>4.0000000000000002E-4</v>
      </c>
      <c r="C1577" t="s">
        <v>462</v>
      </c>
      <c r="D1577" t="s">
        <v>522</v>
      </c>
      <c r="E1577" t="s">
        <v>77</v>
      </c>
      <c r="F1577" t="s">
        <v>523</v>
      </c>
      <c r="G1577" t="s">
        <v>77</v>
      </c>
      <c r="H1577" t="s">
        <v>508</v>
      </c>
      <c r="I1577" t="s">
        <v>509</v>
      </c>
      <c r="J1577" t="s">
        <v>435</v>
      </c>
    </row>
    <row r="1578" spans="1:10">
      <c r="A1578" t="s">
        <v>496</v>
      </c>
      <c r="B1578" s="614">
        <v>4.0000000000000002E-4</v>
      </c>
      <c r="C1578" t="s">
        <v>481</v>
      </c>
      <c r="D1578" t="s">
        <v>522</v>
      </c>
      <c r="E1578" t="s">
        <v>77</v>
      </c>
      <c r="F1578" t="s">
        <v>523</v>
      </c>
      <c r="G1578" t="s">
        <v>77</v>
      </c>
      <c r="H1578" t="s">
        <v>508</v>
      </c>
      <c r="I1578" t="s">
        <v>509</v>
      </c>
      <c r="J1578" t="s">
        <v>435</v>
      </c>
    </row>
    <row r="1579" spans="1:10">
      <c r="A1579" t="s">
        <v>496</v>
      </c>
      <c r="B1579" s="614">
        <v>2.9999999999999997E-4</v>
      </c>
      <c r="C1579" t="s">
        <v>463</v>
      </c>
      <c r="D1579" t="s">
        <v>522</v>
      </c>
      <c r="E1579" t="s">
        <v>77</v>
      </c>
      <c r="F1579" t="s">
        <v>523</v>
      </c>
      <c r="G1579" t="s">
        <v>77</v>
      </c>
      <c r="H1579" t="s">
        <v>508</v>
      </c>
      <c r="I1579" t="s">
        <v>509</v>
      </c>
      <c r="J1579" t="s">
        <v>435</v>
      </c>
    </row>
    <row r="1580" spans="1:10">
      <c r="A1580" t="s">
        <v>496</v>
      </c>
      <c r="B1580" s="614">
        <v>2.9999999999999997E-4</v>
      </c>
      <c r="C1580" t="s">
        <v>488</v>
      </c>
      <c r="D1580" t="s">
        <v>522</v>
      </c>
      <c r="E1580" t="s">
        <v>77</v>
      </c>
      <c r="F1580" t="s">
        <v>523</v>
      </c>
      <c r="G1580" t="s">
        <v>77</v>
      </c>
      <c r="H1580" t="s">
        <v>508</v>
      </c>
      <c r="I1580" t="s">
        <v>509</v>
      </c>
      <c r="J1580" t="s">
        <v>435</v>
      </c>
    </row>
    <row r="1581" spans="1:10">
      <c r="A1581" t="s">
        <v>496</v>
      </c>
      <c r="B1581" s="614">
        <v>4.0000000000000002E-4</v>
      </c>
      <c r="C1581" t="s">
        <v>515</v>
      </c>
      <c r="D1581" t="s">
        <v>522</v>
      </c>
      <c r="E1581" t="s">
        <v>77</v>
      </c>
      <c r="F1581" t="s">
        <v>523</v>
      </c>
      <c r="G1581" t="s">
        <v>77</v>
      </c>
      <c r="H1581" t="s">
        <v>508</v>
      </c>
      <c r="I1581" t="s">
        <v>509</v>
      </c>
      <c r="J1581" t="s">
        <v>435</v>
      </c>
    </row>
    <row r="1582" spans="1:10">
      <c r="A1582" t="s">
        <v>496</v>
      </c>
      <c r="B1582" s="614">
        <v>5.0000000000000001E-4</v>
      </c>
      <c r="C1582" t="s">
        <v>518</v>
      </c>
      <c r="D1582" t="s">
        <v>522</v>
      </c>
      <c r="E1582" t="s">
        <v>77</v>
      </c>
      <c r="F1582" t="s">
        <v>523</v>
      </c>
      <c r="G1582" t="s">
        <v>77</v>
      </c>
      <c r="H1582" t="s">
        <v>508</v>
      </c>
      <c r="I1582" t="s">
        <v>509</v>
      </c>
      <c r="J1582" t="s">
        <v>435</v>
      </c>
    </row>
    <row r="1583" spans="1:10">
      <c r="A1583" t="s">
        <v>496</v>
      </c>
      <c r="B1583" s="614">
        <v>2.9999999999999997E-4</v>
      </c>
      <c r="C1583" t="s">
        <v>504</v>
      </c>
      <c r="D1583" t="s">
        <v>522</v>
      </c>
      <c r="E1583" t="s">
        <v>77</v>
      </c>
      <c r="F1583" t="s">
        <v>523</v>
      </c>
      <c r="G1583" t="s">
        <v>77</v>
      </c>
      <c r="H1583" t="s">
        <v>508</v>
      </c>
      <c r="I1583" t="s">
        <v>509</v>
      </c>
      <c r="J1583" t="s">
        <v>435</v>
      </c>
    </row>
    <row r="1584" spans="1:10">
      <c r="A1584" t="s">
        <v>496</v>
      </c>
      <c r="B1584" s="614">
        <v>5.0000000000000001E-4</v>
      </c>
      <c r="C1584" t="s">
        <v>446</v>
      </c>
      <c r="D1584" t="s">
        <v>522</v>
      </c>
      <c r="E1584" t="s">
        <v>77</v>
      </c>
      <c r="F1584" t="s">
        <v>523</v>
      </c>
      <c r="G1584" t="s">
        <v>77</v>
      </c>
      <c r="H1584" t="s">
        <v>508</v>
      </c>
      <c r="I1584" t="s">
        <v>509</v>
      </c>
      <c r="J1584" t="s">
        <v>435</v>
      </c>
    </row>
    <row r="1585" spans="1:10">
      <c r="A1585" t="s">
        <v>496</v>
      </c>
      <c r="B1585" s="614">
        <v>4.0000000000000002E-4</v>
      </c>
      <c r="C1585" t="s">
        <v>527</v>
      </c>
      <c r="D1585" t="s">
        <v>522</v>
      </c>
      <c r="E1585" t="s">
        <v>77</v>
      </c>
      <c r="F1585" t="s">
        <v>523</v>
      </c>
      <c r="G1585" t="s">
        <v>77</v>
      </c>
      <c r="H1585" t="s">
        <v>508</v>
      </c>
      <c r="I1585" t="s">
        <v>509</v>
      </c>
      <c r="J1585" t="s">
        <v>435</v>
      </c>
    </row>
    <row r="1586" spans="1:10">
      <c r="A1586" t="s">
        <v>496</v>
      </c>
      <c r="B1586" s="614">
        <v>4.0000000000000002E-4</v>
      </c>
      <c r="C1586" t="s">
        <v>513</v>
      </c>
      <c r="D1586" t="s">
        <v>522</v>
      </c>
      <c r="E1586" t="s">
        <v>77</v>
      </c>
      <c r="F1586" t="s">
        <v>523</v>
      </c>
      <c r="G1586" t="s">
        <v>77</v>
      </c>
      <c r="H1586" t="s">
        <v>508</v>
      </c>
      <c r="I1586" t="s">
        <v>509</v>
      </c>
      <c r="J1586" t="s">
        <v>435</v>
      </c>
    </row>
    <row r="1587" spans="1:10">
      <c r="A1587" t="s">
        <v>496</v>
      </c>
      <c r="B1587" s="614">
        <v>4.0000000000000002E-4</v>
      </c>
      <c r="C1587" t="s">
        <v>449</v>
      </c>
      <c r="D1587" t="s">
        <v>522</v>
      </c>
      <c r="E1587" t="s">
        <v>77</v>
      </c>
      <c r="F1587" t="s">
        <v>523</v>
      </c>
      <c r="G1587" t="s">
        <v>77</v>
      </c>
      <c r="H1587" t="s">
        <v>508</v>
      </c>
      <c r="I1587" t="s">
        <v>509</v>
      </c>
      <c r="J1587" t="s">
        <v>435</v>
      </c>
    </row>
    <row r="1588" spans="1:10">
      <c r="A1588" t="s">
        <v>496</v>
      </c>
      <c r="B1588" s="614">
        <v>2.9999999999999997E-4</v>
      </c>
      <c r="C1588" t="s">
        <v>461</v>
      </c>
      <c r="D1588" t="s">
        <v>522</v>
      </c>
      <c r="E1588" t="s">
        <v>77</v>
      </c>
      <c r="F1588" t="s">
        <v>523</v>
      </c>
      <c r="G1588" t="s">
        <v>77</v>
      </c>
      <c r="H1588" t="s">
        <v>508</v>
      </c>
      <c r="I1588" t="s">
        <v>509</v>
      </c>
      <c r="J1588" t="s">
        <v>435</v>
      </c>
    </row>
    <row r="1589" spans="1:10">
      <c r="A1589" t="s">
        <v>496</v>
      </c>
      <c r="B1589" s="614">
        <v>5.0000000000000001E-4</v>
      </c>
      <c r="C1589" t="s">
        <v>511</v>
      </c>
      <c r="D1589" t="s">
        <v>522</v>
      </c>
      <c r="E1589" t="s">
        <v>77</v>
      </c>
      <c r="F1589" t="s">
        <v>523</v>
      </c>
      <c r="G1589" t="s">
        <v>77</v>
      </c>
      <c r="H1589" t="s">
        <v>508</v>
      </c>
      <c r="I1589" t="s">
        <v>509</v>
      </c>
      <c r="J1589" t="s">
        <v>435</v>
      </c>
    </row>
    <row r="1590" spans="1:10">
      <c r="A1590" t="s">
        <v>496</v>
      </c>
      <c r="B1590" s="614">
        <v>4.0000000000000002E-4</v>
      </c>
      <c r="C1590" t="s">
        <v>466</v>
      </c>
      <c r="D1590" t="s">
        <v>522</v>
      </c>
      <c r="E1590" t="s">
        <v>77</v>
      </c>
      <c r="F1590" t="s">
        <v>523</v>
      </c>
      <c r="G1590" t="s">
        <v>77</v>
      </c>
      <c r="H1590" t="s">
        <v>508</v>
      </c>
      <c r="I1590" t="s">
        <v>509</v>
      </c>
      <c r="J1590" t="s">
        <v>435</v>
      </c>
    </row>
    <row r="1591" spans="1:10">
      <c r="A1591" t="s">
        <v>496</v>
      </c>
      <c r="B1591" s="614">
        <v>4.0000000000000002E-4</v>
      </c>
      <c r="C1591" t="s">
        <v>445</v>
      </c>
      <c r="D1591" t="s">
        <v>522</v>
      </c>
      <c r="E1591" t="s">
        <v>77</v>
      </c>
      <c r="F1591" t="s">
        <v>523</v>
      </c>
      <c r="G1591" t="s">
        <v>77</v>
      </c>
      <c r="H1591" t="s">
        <v>508</v>
      </c>
      <c r="I1591" t="s">
        <v>509</v>
      </c>
      <c r="J1591" t="s">
        <v>435</v>
      </c>
    </row>
    <row r="1592" spans="1:10">
      <c r="A1592" t="s">
        <v>496</v>
      </c>
      <c r="B1592" s="614">
        <v>5.9999999999999995E-4</v>
      </c>
      <c r="C1592" t="s">
        <v>456</v>
      </c>
      <c r="D1592" t="s">
        <v>522</v>
      </c>
      <c r="E1592" t="s">
        <v>77</v>
      </c>
      <c r="F1592" t="s">
        <v>523</v>
      </c>
      <c r="G1592" t="s">
        <v>77</v>
      </c>
      <c r="H1592" t="s">
        <v>508</v>
      </c>
      <c r="I1592" t="s">
        <v>509</v>
      </c>
      <c r="J1592" t="s">
        <v>435</v>
      </c>
    </row>
    <row r="1593" spans="1:10">
      <c r="A1593" t="s">
        <v>496</v>
      </c>
      <c r="B1593" s="614">
        <v>4.0000000000000002E-4</v>
      </c>
      <c r="C1593" t="s">
        <v>512</v>
      </c>
      <c r="D1593" t="s">
        <v>522</v>
      </c>
      <c r="E1593" t="s">
        <v>77</v>
      </c>
      <c r="F1593" t="s">
        <v>523</v>
      </c>
      <c r="G1593" t="s">
        <v>77</v>
      </c>
      <c r="H1593" t="s">
        <v>508</v>
      </c>
      <c r="I1593" t="s">
        <v>509</v>
      </c>
      <c r="J1593" t="s">
        <v>435</v>
      </c>
    </row>
    <row r="1594" spans="1:10">
      <c r="A1594" t="s">
        <v>496</v>
      </c>
      <c r="B1594" s="614">
        <v>5.0000000000000001E-4</v>
      </c>
      <c r="C1594" t="s">
        <v>476</v>
      </c>
      <c r="D1594" t="s">
        <v>522</v>
      </c>
      <c r="E1594" t="s">
        <v>77</v>
      </c>
      <c r="F1594" t="s">
        <v>523</v>
      </c>
      <c r="G1594" t="s">
        <v>77</v>
      </c>
      <c r="H1594" t="s">
        <v>508</v>
      </c>
      <c r="I1594" t="s">
        <v>509</v>
      </c>
      <c r="J1594" t="s">
        <v>435</v>
      </c>
    </row>
    <row r="1595" spans="1:10">
      <c r="A1595" t="s">
        <v>496</v>
      </c>
      <c r="B1595" s="614">
        <v>5.0000000000000001E-4</v>
      </c>
      <c r="C1595" t="s">
        <v>455</v>
      </c>
      <c r="D1595" t="s">
        <v>522</v>
      </c>
      <c r="E1595" t="s">
        <v>77</v>
      </c>
      <c r="F1595" t="s">
        <v>523</v>
      </c>
      <c r="G1595" t="s">
        <v>77</v>
      </c>
      <c r="H1595" t="s">
        <v>508</v>
      </c>
      <c r="I1595" t="s">
        <v>509</v>
      </c>
      <c r="J1595" t="s">
        <v>435</v>
      </c>
    </row>
    <row r="1596" spans="1:10">
      <c r="A1596" t="s">
        <v>496</v>
      </c>
      <c r="B1596" s="614">
        <v>4.0000000000000002E-4</v>
      </c>
      <c r="C1596" t="s">
        <v>475</v>
      </c>
      <c r="D1596" t="s">
        <v>522</v>
      </c>
      <c r="E1596" t="s">
        <v>77</v>
      </c>
      <c r="F1596" t="s">
        <v>523</v>
      </c>
      <c r="G1596" t="s">
        <v>77</v>
      </c>
      <c r="H1596" t="s">
        <v>508</v>
      </c>
      <c r="I1596" t="s">
        <v>509</v>
      </c>
      <c r="J1596" t="s">
        <v>435</v>
      </c>
    </row>
    <row r="1597" spans="1:10">
      <c r="A1597" t="s">
        <v>496</v>
      </c>
      <c r="B1597" s="614">
        <v>2.9999999999999997E-4</v>
      </c>
      <c r="C1597" t="s">
        <v>429</v>
      </c>
      <c r="D1597" t="s">
        <v>522</v>
      </c>
      <c r="E1597" t="s">
        <v>77</v>
      </c>
      <c r="F1597" t="s">
        <v>523</v>
      </c>
      <c r="G1597" t="s">
        <v>77</v>
      </c>
      <c r="H1597" t="s">
        <v>508</v>
      </c>
      <c r="I1597" t="s">
        <v>509</v>
      </c>
      <c r="J1597" t="s">
        <v>435</v>
      </c>
    </row>
    <row r="1598" spans="1:10">
      <c r="A1598" t="s">
        <v>496</v>
      </c>
      <c r="B1598" s="614">
        <v>4.0000000000000002E-4</v>
      </c>
      <c r="C1598" t="s">
        <v>516</v>
      </c>
      <c r="D1598" t="s">
        <v>522</v>
      </c>
      <c r="E1598" t="s">
        <v>77</v>
      </c>
      <c r="F1598" t="s">
        <v>523</v>
      </c>
      <c r="G1598" t="s">
        <v>77</v>
      </c>
      <c r="H1598" t="s">
        <v>508</v>
      </c>
      <c r="I1598" t="s">
        <v>509</v>
      </c>
      <c r="J1598" t="s">
        <v>435</v>
      </c>
    </row>
    <row r="1599" spans="1:10">
      <c r="A1599" t="s">
        <v>496</v>
      </c>
      <c r="B1599" s="614">
        <v>2.9999999999999997E-4</v>
      </c>
      <c r="C1599" t="s">
        <v>453</v>
      </c>
      <c r="D1599" t="s">
        <v>522</v>
      </c>
      <c r="E1599" t="s">
        <v>77</v>
      </c>
      <c r="F1599" t="s">
        <v>523</v>
      </c>
      <c r="G1599" t="s">
        <v>77</v>
      </c>
      <c r="H1599" t="s">
        <v>508</v>
      </c>
      <c r="I1599" t="s">
        <v>509</v>
      </c>
      <c r="J1599" t="s">
        <v>435</v>
      </c>
    </row>
    <row r="1600" spans="1:10">
      <c r="A1600" t="s">
        <v>497</v>
      </c>
      <c r="B1600" s="614">
        <v>4.8000000000000001E-2</v>
      </c>
      <c r="C1600" t="s">
        <v>521</v>
      </c>
      <c r="D1600" t="s">
        <v>522</v>
      </c>
      <c r="E1600" t="s">
        <v>77</v>
      </c>
      <c r="F1600" t="s">
        <v>523</v>
      </c>
      <c r="G1600" t="s">
        <v>77</v>
      </c>
      <c r="H1600" t="s">
        <v>508</v>
      </c>
      <c r="I1600" t="s">
        <v>509</v>
      </c>
      <c r="J1600" t="s">
        <v>435</v>
      </c>
    </row>
    <row r="1601" spans="1:10">
      <c r="A1601" t="s">
        <v>497</v>
      </c>
      <c r="B1601" s="614">
        <v>3.3599999999999998E-2</v>
      </c>
      <c r="C1601" t="s">
        <v>454</v>
      </c>
      <c r="D1601" t="s">
        <v>522</v>
      </c>
      <c r="E1601" t="s">
        <v>77</v>
      </c>
      <c r="F1601" t="s">
        <v>523</v>
      </c>
      <c r="G1601" t="s">
        <v>77</v>
      </c>
      <c r="H1601" t="s">
        <v>508</v>
      </c>
      <c r="I1601" t="s">
        <v>509</v>
      </c>
      <c r="J1601" t="s">
        <v>435</v>
      </c>
    </row>
    <row r="1602" spans="1:10">
      <c r="A1602" t="s">
        <v>497</v>
      </c>
      <c r="B1602" s="614">
        <v>3.3599999999999998E-2</v>
      </c>
      <c r="C1602" t="s">
        <v>479</v>
      </c>
      <c r="D1602" t="s">
        <v>522</v>
      </c>
      <c r="E1602" t="s">
        <v>77</v>
      </c>
      <c r="F1602" t="s">
        <v>523</v>
      </c>
      <c r="G1602" t="s">
        <v>77</v>
      </c>
      <c r="H1602" t="s">
        <v>508</v>
      </c>
      <c r="I1602" t="s">
        <v>509</v>
      </c>
      <c r="J1602" t="s">
        <v>435</v>
      </c>
    </row>
    <row r="1603" spans="1:10">
      <c r="A1603" t="s">
        <v>497</v>
      </c>
      <c r="B1603" s="614">
        <v>4.3700000000000003E-2</v>
      </c>
      <c r="C1603" t="s">
        <v>524</v>
      </c>
      <c r="D1603" t="s">
        <v>522</v>
      </c>
      <c r="E1603" t="s">
        <v>77</v>
      </c>
      <c r="F1603" t="s">
        <v>523</v>
      </c>
      <c r="G1603" t="s">
        <v>77</v>
      </c>
      <c r="H1603" t="s">
        <v>508</v>
      </c>
      <c r="I1603" t="s">
        <v>509</v>
      </c>
      <c r="J1603" t="s">
        <v>435</v>
      </c>
    </row>
    <row r="1604" spans="1:10">
      <c r="A1604" t="s">
        <v>497</v>
      </c>
      <c r="B1604" s="614">
        <v>3.3599999999999998E-2</v>
      </c>
      <c r="C1604" t="s">
        <v>465</v>
      </c>
      <c r="D1604" t="s">
        <v>522</v>
      </c>
      <c r="E1604" t="s">
        <v>77</v>
      </c>
      <c r="F1604" t="s">
        <v>523</v>
      </c>
      <c r="G1604" t="s">
        <v>77</v>
      </c>
      <c r="H1604" t="s">
        <v>508</v>
      </c>
      <c r="I1604" t="s">
        <v>509</v>
      </c>
      <c r="J1604" t="s">
        <v>435</v>
      </c>
    </row>
    <row r="1605" spans="1:10">
      <c r="A1605" t="s">
        <v>497</v>
      </c>
      <c r="B1605" s="614">
        <v>4.0300000000000002E-2</v>
      </c>
      <c r="C1605" t="s">
        <v>484</v>
      </c>
      <c r="D1605" t="s">
        <v>522</v>
      </c>
      <c r="E1605" t="s">
        <v>77</v>
      </c>
      <c r="F1605" t="s">
        <v>523</v>
      </c>
      <c r="G1605" t="s">
        <v>77</v>
      </c>
      <c r="H1605" t="s">
        <v>508</v>
      </c>
      <c r="I1605" t="s">
        <v>509</v>
      </c>
      <c r="J1605" t="s">
        <v>435</v>
      </c>
    </row>
    <row r="1606" spans="1:10">
      <c r="A1606" t="s">
        <v>497</v>
      </c>
      <c r="B1606" s="614">
        <v>3.3599999999999998E-2</v>
      </c>
      <c r="C1606" t="s">
        <v>477</v>
      </c>
      <c r="D1606" t="s">
        <v>522</v>
      </c>
      <c r="E1606" t="s">
        <v>77</v>
      </c>
      <c r="F1606" t="s">
        <v>523</v>
      </c>
      <c r="G1606" t="s">
        <v>77</v>
      </c>
      <c r="H1606" t="s">
        <v>508</v>
      </c>
      <c r="I1606" t="s">
        <v>509</v>
      </c>
      <c r="J1606" t="s">
        <v>435</v>
      </c>
    </row>
    <row r="1607" spans="1:10">
      <c r="A1607" t="s">
        <v>497</v>
      </c>
      <c r="B1607" s="614">
        <v>3.3599999999999998E-2</v>
      </c>
      <c r="C1607" t="s">
        <v>472</v>
      </c>
      <c r="D1607" t="s">
        <v>522</v>
      </c>
      <c r="E1607" t="s">
        <v>77</v>
      </c>
      <c r="F1607" t="s">
        <v>523</v>
      </c>
      <c r="G1607" t="s">
        <v>77</v>
      </c>
      <c r="H1607" t="s">
        <v>508</v>
      </c>
      <c r="I1607" t="s">
        <v>509</v>
      </c>
      <c r="J1607" t="s">
        <v>435</v>
      </c>
    </row>
    <row r="1608" spans="1:10">
      <c r="A1608" t="s">
        <v>497</v>
      </c>
      <c r="B1608" s="614">
        <v>4.2000000000000003E-2</v>
      </c>
      <c r="C1608" t="s">
        <v>480</v>
      </c>
      <c r="D1608" t="s">
        <v>522</v>
      </c>
      <c r="E1608" t="s">
        <v>77</v>
      </c>
      <c r="F1608" t="s">
        <v>523</v>
      </c>
      <c r="G1608" t="s">
        <v>77</v>
      </c>
      <c r="H1608" t="s">
        <v>508</v>
      </c>
      <c r="I1608" t="s">
        <v>509</v>
      </c>
      <c r="J1608" t="s">
        <v>435</v>
      </c>
    </row>
    <row r="1609" spans="1:10">
      <c r="A1609" t="s">
        <v>497</v>
      </c>
      <c r="B1609" s="614">
        <v>4.2000000000000003E-2</v>
      </c>
      <c r="C1609" t="s">
        <v>525</v>
      </c>
      <c r="D1609" t="s">
        <v>522</v>
      </c>
      <c r="E1609" t="s">
        <v>77</v>
      </c>
      <c r="F1609" t="s">
        <v>523</v>
      </c>
      <c r="G1609" t="s">
        <v>77</v>
      </c>
      <c r="H1609" t="s">
        <v>508</v>
      </c>
      <c r="I1609" t="s">
        <v>509</v>
      </c>
      <c r="J1609" t="s">
        <v>435</v>
      </c>
    </row>
    <row r="1610" spans="1:10">
      <c r="A1610" t="s">
        <v>497</v>
      </c>
      <c r="B1610" s="614">
        <v>5.2400000000000002E-2</v>
      </c>
      <c r="C1610" t="s">
        <v>510</v>
      </c>
      <c r="D1610" t="s">
        <v>522</v>
      </c>
      <c r="E1610" t="s">
        <v>77</v>
      </c>
      <c r="F1610" t="s">
        <v>523</v>
      </c>
      <c r="G1610" t="s">
        <v>77</v>
      </c>
      <c r="H1610" t="s">
        <v>508</v>
      </c>
      <c r="I1610" t="s">
        <v>509</v>
      </c>
      <c r="J1610" t="s">
        <v>435</v>
      </c>
    </row>
    <row r="1611" spans="1:10">
      <c r="A1611" t="s">
        <v>497</v>
      </c>
      <c r="B1611" s="614">
        <v>4.8800000000000003E-2</v>
      </c>
      <c r="C1611" t="s">
        <v>514</v>
      </c>
      <c r="D1611" t="s">
        <v>522</v>
      </c>
      <c r="E1611" t="s">
        <v>77</v>
      </c>
      <c r="F1611" t="s">
        <v>523</v>
      </c>
      <c r="G1611" t="s">
        <v>77</v>
      </c>
      <c r="H1611" t="s">
        <v>508</v>
      </c>
      <c r="I1611" t="s">
        <v>509</v>
      </c>
      <c r="J1611" t="s">
        <v>435</v>
      </c>
    </row>
    <row r="1612" spans="1:10">
      <c r="A1612" t="s">
        <v>497</v>
      </c>
      <c r="B1612" s="614">
        <v>5.21E-2</v>
      </c>
      <c r="C1612" t="s">
        <v>450</v>
      </c>
      <c r="D1612" t="s">
        <v>522</v>
      </c>
      <c r="E1612" t="s">
        <v>77</v>
      </c>
      <c r="F1612" t="s">
        <v>523</v>
      </c>
      <c r="G1612" t="s">
        <v>77</v>
      </c>
      <c r="H1612" t="s">
        <v>508</v>
      </c>
      <c r="I1612" t="s">
        <v>509</v>
      </c>
      <c r="J1612" t="s">
        <v>435</v>
      </c>
    </row>
    <row r="1613" spans="1:10">
      <c r="A1613" t="s">
        <v>497</v>
      </c>
      <c r="B1613" s="614">
        <v>3.6900000000000002E-2</v>
      </c>
      <c r="C1613" t="s">
        <v>448</v>
      </c>
      <c r="D1613" t="s">
        <v>522</v>
      </c>
      <c r="E1613" t="s">
        <v>77</v>
      </c>
      <c r="F1613" t="s">
        <v>523</v>
      </c>
      <c r="G1613" t="s">
        <v>77</v>
      </c>
      <c r="H1613" t="s">
        <v>508</v>
      </c>
      <c r="I1613" t="s">
        <v>509</v>
      </c>
      <c r="J1613" t="s">
        <v>435</v>
      </c>
    </row>
    <row r="1614" spans="1:10">
      <c r="A1614" t="s">
        <v>497</v>
      </c>
      <c r="B1614" s="614">
        <v>4.2000000000000003E-2</v>
      </c>
      <c r="C1614" t="s">
        <v>485</v>
      </c>
      <c r="D1614" t="s">
        <v>522</v>
      </c>
      <c r="E1614" t="s">
        <v>77</v>
      </c>
      <c r="F1614" t="s">
        <v>523</v>
      </c>
      <c r="G1614" t="s">
        <v>77</v>
      </c>
      <c r="H1614" t="s">
        <v>508</v>
      </c>
      <c r="I1614" t="s">
        <v>509</v>
      </c>
      <c r="J1614" t="s">
        <v>435</v>
      </c>
    </row>
    <row r="1615" spans="1:10">
      <c r="A1615" t="s">
        <v>497</v>
      </c>
      <c r="B1615" s="614">
        <v>3.3599999999999998E-2</v>
      </c>
      <c r="C1615" t="s">
        <v>452</v>
      </c>
      <c r="D1615" t="s">
        <v>522</v>
      </c>
      <c r="E1615" t="s">
        <v>77</v>
      </c>
      <c r="F1615" t="s">
        <v>523</v>
      </c>
      <c r="G1615" t="s">
        <v>77</v>
      </c>
      <c r="H1615" t="s">
        <v>508</v>
      </c>
      <c r="I1615" t="s">
        <v>509</v>
      </c>
      <c r="J1615" t="s">
        <v>435</v>
      </c>
    </row>
    <row r="1616" spans="1:10">
      <c r="A1616" t="s">
        <v>497</v>
      </c>
      <c r="B1616" s="614">
        <v>4.0300000000000002E-2</v>
      </c>
      <c r="C1616" t="s">
        <v>471</v>
      </c>
      <c r="D1616" t="s">
        <v>522</v>
      </c>
      <c r="E1616" t="s">
        <v>77</v>
      </c>
      <c r="F1616" t="s">
        <v>523</v>
      </c>
      <c r="G1616" t="s">
        <v>77</v>
      </c>
      <c r="H1616" t="s">
        <v>508</v>
      </c>
      <c r="I1616" t="s">
        <v>509</v>
      </c>
      <c r="J1616" t="s">
        <v>435</v>
      </c>
    </row>
    <row r="1617" spans="1:10">
      <c r="A1617" t="s">
        <v>497</v>
      </c>
      <c r="B1617" s="614">
        <v>7.7299999999999994E-2</v>
      </c>
      <c r="C1617" t="s">
        <v>526</v>
      </c>
      <c r="D1617" t="s">
        <v>522</v>
      </c>
      <c r="E1617" t="s">
        <v>77</v>
      </c>
      <c r="F1617" t="s">
        <v>523</v>
      </c>
      <c r="G1617" t="s">
        <v>77</v>
      </c>
      <c r="H1617" t="s">
        <v>508</v>
      </c>
      <c r="I1617" t="s">
        <v>509</v>
      </c>
      <c r="J1617" t="s">
        <v>435</v>
      </c>
    </row>
    <row r="1618" spans="1:10">
      <c r="A1618" t="s">
        <v>497</v>
      </c>
      <c r="B1618" s="614">
        <v>4.9000000000000002E-2</v>
      </c>
      <c r="C1618" t="s">
        <v>438</v>
      </c>
      <c r="D1618" t="s">
        <v>522</v>
      </c>
      <c r="E1618" t="s">
        <v>77</v>
      </c>
      <c r="F1618" t="s">
        <v>523</v>
      </c>
      <c r="G1618" t="s">
        <v>77</v>
      </c>
      <c r="H1618" t="s">
        <v>508</v>
      </c>
      <c r="I1618" t="s">
        <v>509</v>
      </c>
      <c r="J1618" t="s">
        <v>435</v>
      </c>
    </row>
    <row r="1619" spans="1:10">
      <c r="A1619" t="s">
        <v>497</v>
      </c>
      <c r="B1619" s="614">
        <v>3.6900000000000002E-2</v>
      </c>
      <c r="C1619" t="s">
        <v>517</v>
      </c>
      <c r="D1619" t="s">
        <v>522</v>
      </c>
      <c r="E1619" t="s">
        <v>77</v>
      </c>
      <c r="F1619" t="s">
        <v>523</v>
      </c>
      <c r="G1619" t="s">
        <v>77</v>
      </c>
      <c r="H1619" t="s">
        <v>508</v>
      </c>
      <c r="I1619" t="s">
        <v>509</v>
      </c>
      <c r="J1619" t="s">
        <v>435</v>
      </c>
    </row>
    <row r="1620" spans="1:10">
      <c r="A1620" t="s">
        <v>497</v>
      </c>
      <c r="B1620" s="614">
        <v>3.3599999999999998E-2</v>
      </c>
      <c r="C1620" t="s">
        <v>50</v>
      </c>
      <c r="D1620" t="s">
        <v>522</v>
      </c>
      <c r="E1620" t="s">
        <v>77</v>
      </c>
      <c r="F1620" t="s">
        <v>523</v>
      </c>
      <c r="G1620" t="s">
        <v>77</v>
      </c>
      <c r="H1620" t="s">
        <v>508</v>
      </c>
      <c r="I1620" t="s">
        <v>509</v>
      </c>
      <c r="J1620" t="s">
        <v>435</v>
      </c>
    </row>
    <row r="1621" spans="1:10">
      <c r="A1621" t="s">
        <v>497</v>
      </c>
      <c r="B1621" s="614">
        <v>3.3599999999999998E-2</v>
      </c>
      <c r="C1621" t="s">
        <v>464</v>
      </c>
      <c r="D1621" t="s">
        <v>522</v>
      </c>
      <c r="E1621" t="s">
        <v>77</v>
      </c>
      <c r="F1621" t="s">
        <v>523</v>
      </c>
      <c r="G1621" t="s">
        <v>77</v>
      </c>
      <c r="H1621" t="s">
        <v>508</v>
      </c>
      <c r="I1621" t="s">
        <v>509</v>
      </c>
      <c r="J1621" t="s">
        <v>435</v>
      </c>
    </row>
    <row r="1622" spans="1:10">
      <c r="A1622" t="s">
        <v>497</v>
      </c>
      <c r="B1622" s="614">
        <v>3.3599999999999998E-2</v>
      </c>
      <c r="C1622" t="s">
        <v>457</v>
      </c>
      <c r="D1622" t="s">
        <v>522</v>
      </c>
      <c r="E1622" t="s">
        <v>77</v>
      </c>
      <c r="F1622" t="s">
        <v>523</v>
      </c>
      <c r="G1622" t="s">
        <v>77</v>
      </c>
      <c r="H1622" t="s">
        <v>508</v>
      </c>
      <c r="I1622" t="s">
        <v>509</v>
      </c>
      <c r="J1622" t="s">
        <v>435</v>
      </c>
    </row>
    <row r="1623" spans="1:10">
      <c r="A1623" t="s">
        <v>497</v>
      </c>
      <c r="B1623" s="614">
        <v>4.0300000000000002E-2</v>
      </c>
      <c r="C1623" t="s">
        <v>462</v>
      </c>
      <c r="D1623" t="s">
        <v>522</v>
      </c>
      <c r="E1623" t="s">
        <v>77</v>
      </c>
      <c r="F1623" t="s">
        <v>523</v>
      </c>
      <c r="G1623" t="s">
        <v>77</v>
      </c>
      <c r="H1623" t="s">
        <v>508</v>
      </c>
      <c r="I1623" t="s">
        <v>509</v>
      </c>
      <c r="J1623" t="s">
        <v>435</v>
      </c>
    </row>
    <row r="1624" spans="1:10">
      <c r="A1624" t="s">
        <v>497</v>
      </c>
      <c r="B1624" s="614">
        <v>4.0300000000000002E-2</v>
      </c>
      <c r="C1624" t="s">
        <v>481</v>
      </c>
      <c r="D1624" t="s">
        <v>522</v>
      </c>
      <c r="E1624" t="s">
        <v>77</v>
      </c>
      <c r="F1624" t="s">
        <v>523</v>
      </c>
      <c r="G1624" t="s">
        <v>77</v>
      </c>
      <c r="H1624" t="s">
        <v>508</v>
      </c>
      <c r="I1624" t="s">
        <v>509</v>
      </c>
      <c r="J1624" t="s">
        <v>435</v>
      </c>
    </row>
    <row r="1625" spans="1:10">
      <c r="A1625" t="s">
        <v>497</v>
      </c>
      <c r="B1625" s="614">
        <v>3.3599999999999998E-2</v>
      </c>
      <c r="C1625" t="s">
        <v>463</v>
      </c>
      <c r="D1625" t="s">
        <v>522</v>
      </c>
      <c r="E1625" t="s">
        <v>77</v>
      </c>
      <c r="F1625" t="s">
        <v>523</v>
      </c>
      <c r="G1625" t="s">
        <v>77</v>
      </c>
      <c r="H1625" t="s">
        <v>508</v>
      </c>
      <c r="I1625" t="s">
        <v>509</v>
      </c>
      <c r="J1625" t="s">
        <v>435</v>
      </c>
    </row>
    <row r="1626" spans="1:10">
      <c r="A1626" t="s">
        <v>497</v>
      </c>
      <c r="B1626" s="614">
        <v>3.3599999999999998E-2</v>
      </c>
      <c r="C1626" t="s">
        <v>488</v>
      </c>
      <c r="D1626" t="s">
        <v>522</v>
      </c>
      <c r="E1626" t="s">
        <v>77</v>
      </c>
      <c r="F1626" t="s">
        <v>523</v>
      </c>
      <c r="G1626" t="s">
        <v>77</v>
      </c>
      <c r="H1626" t="s">
        <v>508</v>
      </c>
      <c r="I1626" t="s">
        <v>509</v>
      </c>
      <c r="J1626" t="s">
        <v>435</v>
      </c>
    </row>
    <row r="1627" spans="1:10">
      <c r="A1627" t="s">
        <v>497</v>
      </c>
      <c r="B1627" s="614">
        <v>4.53E-2</v>
      </c>
      <c r="C1627" t="s">
        <v>515</v>
      </c>
      <c r="D1627" t="s">
        <v>522</v>
      </c>
      <c r="E1627" t="s">
        <v>77</v>
      </c>
      <c r="F1627" t="s">
        <v>523</v>
      </c>
      <c r="G1627" t="s">
        <v>77</v>
      </c>
      <c r="H1627" t="s">
        <v>508</v>
      </c>
      <c r="I1627" t="s">
        <v>509</v>
      </c>
      <c r="J1627" t="s">
        <v>435</v>
      </c>
    </row>
    <row r="1628" spans="1:10">
      <c r="A1628" t="s">
        <v>497</v>
      </c>
      <c r="B1628" s="614">
        <v>5.3800000000000001E-2</v>
      </c>
      <c r="C1628" t="s">
        <v>518</v>
      </c>
      <c r="D1628" t="s">
        <v>522</v>
      </c>
      <c r="E1628" t="s">
        <v>77</v>
      </c>
      <c r="F1628" t="s">
        <v>523</v>
      </c>
      <c r="G1628" t="s">
        <v>77</v>
      </c>
      <c r="H1628" t="s">
        <v>508</v>
      </c>
      <c r="I1628" t="s">
        <v>509</v>
      </c>
      <c r="J1628" t="s">
        <v>435</v>
      </c>
    </row>
    <row r="1629" spans="1:10">
      <c r="A1629" t="s">
        <v>497</v>
      </c>
      <c r="B1629" s="614">
        <v>3.6900000000000002E-2</v>
      </c>
      <c r="C1629" t="s">
        <v>504</v>
      </c>
      <c r="D1629" t="s">
        <v>522</v>
      </c>
      <c r="E1629" t="s">
        <v>77</v>
      </c>
      <c r="F1629" t="s">
        <v>523</v>
      </c>
      <c r="G1629" t="s">
        <v>77</v>
      </c>
      <c r="H1629" t="s">
        <v>508</v>
      </c>
      <c r="I1629" t="s">
        <v>509</v>
      </c>
      <c r="J1629" t="s">
        <v>435</v>
      </c>
    </row>
    <row r="1630" spans="1:10">
      <c r="A1630" t="s">
        <v>497</v>
      </c>
      <c r="B1630" s="614">
        <v>4.8000000000000001E-2</v>
      </c>
      <c r="C1630" t="s">
        <v>446</v>
      </c>
      <c r="D1630" t="s">
        <v>522</v>
      </c>
      <c r="E1630" t="s">
        <v>77</v>
      </c>
      <c r="F1630" t="s">
        <v>523</v>
      </c>
      <c r="G1630" t="s">
        <v>77</v>
      </c>
      <c r="H1630" t="s">
        <v>508</v>
      </c>
      <c r="I1630" t="s">
        <v>509</v>
      </c>
      <c r="J1630" t="s">
        <v>435</v>
      </c>
    </row>
    <row r="1631" spans="1:10">
      <c r="A1631" t="s">
        <v>497</v>
      </c>
      <c r="B1631" s="614">
        <v>4.0300000000000002E-2</v>
      </c>
      <c r="C1631" t="s">
        <v>527</v>
      </c>
      <c r="D1631" t="s">
        <v>522</v>
      </c>
      <c r="E1631" t="s">
        <v>77</v>
      </c>
      <c r="F1631" t="s">
        <v>523</v>
      </c>
      <c r="G1631" t="s">
        <v>77</v>
      </c>
      <c r="H1631" t="s">
        <v>508</v>
      </c>
      <c r="I1631" t="s">
        <v>509</v>
      </c>
      <c r="J1631" t="s">
        <v>435</v>
      </c>
    </row>
    <row r="1632" spans="1:10">
      <c r="A1632" t="s">
        <v>497</v>
      </c>
      <c r="B1632" s="614">
        <v>3.6999999999999998E-2</v>
      </c>
      <c r="C1632" t="s">
        <v>513</v>
      </c>
      <c r="D1632" t="s">
        <v>522</v>
      </c>
      <c r="E1632" t="s">
        <v>77</v>
      </c>
      <c r="F1632" t="s">
        <v>523</v>
      </c>
      <c r="G1632" t="s">
        <v>77</v>
      </c>
      <c r="H1632" t="s">
        <v>508</v>
      </c>
      <c r="I1632" t="s">
        <v>509</v>
      </c>
      <c r="J1632" t="s">
        <v>435</v>
      </c>
    </row>
    <row r="1633" spans="1:10">
      <c r="A1633" t="s">
        <v>497</v>
      </c>
      <c r="B1633" s="614">
        <v>4.0300000000000002E-2</v>
      </c>
      <c r="C1633" t="s">
        <v>449</v>
      </c>
      <c r="D1633" t="s">
        <v>522</v>
      </c>
      <c r="E1633" t="s">
        <v>77</v>
      </c>
      <c r="F1633" t="s">
        <v>523</v>
      </c>
      <c r="G1633" t="s">
        <v>77</v>
      </c>
      <c r="H1633" t="s">
        <v>508</v>
      </c>
      <c r="I1633" t="s">
        <v>509</v>
      </c>
      <c r="J1633" t="s">
        <v>435</v>
      </c>
    </row>
    <row r="1634" spans="1:10">
      <c r="A1634" t="s">
        <v>497</v>
      </c>
      <c r="B1634" s="614">
        <v>3.6900000000000002E-2</v>
      </c>
      <c r="C1634" t="s">
        <v>461</v>
      </c>
      <c r="D1634" t="s">
        <v>522</v>
      </c>
      <c r="E1634" t="s">
        <v>77</v>
      </c>
      <c r="F1634" t="s">
        <v>523</v>
      </c>
      <c r="G1634" t="s">
        <v>77</v>
      </c>
      <c r="H1634" t="s">
        <v>508</v>
      </c>
      <c r="I1634" t="s">
        <v>509</v>
      </c>
      <c r="J1634" t="s">
        <v>435</v>
      </c>
    </row>
    <row r="1635" spans="1:10">
      <c r="A1635" t="s">
        <v>497</v>
      </c>
      <c r="B1635" s="614">
        <v>4.8099999999999997E-2</v>
      </c>
      <c r="C1635" t="s">
        <v>511</v>
      </c>
      <c r="D1635" t="s">
        <v>522</v>
      </c>
      <c r="E1635" t="s">
        <v>77</v>
      </c>
      <c r="F1635" t="s">
        <v>523</v>
      </c>
      <c r="G1635" t="s">
        <v>77</v>
      </c>
      <c r="H1635" t="s">
        <v>508</v>
      </c>
      <c r="I1635" t="s">
        <v>509</v>
      </c>
      <c r="J1635" t="s">
        <v>435</v>
      </c>
    </row>
    <row r="1636" spans="1:10">
      <c r="A1636" t="s">
        <v>497</v>
      </c>
      <c r="B1636" s="614">
        <v>3.6999999999999998E-2</v>
      </c>
      <c r="C1636" t="s">
        <v>466</v>
      </c>
      <c r="D1636" t="s">
        <v>522</v>
      </c>
      <c r="E1636" t="s">
        <v>77</v>
      </c>
      <c r="F1636" t="s">
        <v>523</v>
      </c>
      <c r="G1636" t="s">
        <v>77</v>
      </c>
      <c r="H1636" t="s">
        <v>508</v>
      </c>
      <c r="I1636" t="s">
        <v>509</v>
      </c>
      <c r="J1636" t="s">
        <v>435</v>
      </c>
    </row>
    <row r="1637" spans="1:10">
      <c r="A1637" t="s">
        <v>497</v>
      </c>
      <c r="B1637" s="614">
        <v>3.6999999999999998E-2</v>
      </c>
      <c r="C1637" t="s">
        <v>445</v>
      </c>
      <c r="D1637" t="s">
        <v>522</v>
      </c>
      <c r="E1637" t="s">
        <v>77</v>
      </c>
      <c r="F1637" t="s">
        <v>523</v>
      </c>
      <c r="G1637" t="s">
        <v>77</v>
      </c>
      <c r="H1637" t="s">
        <v>508</v>
      </c>
      <c r="I1637" t="s">
        <v>509</v>
      </c>
      <c r="J1637" t="s">
        <v>435</v>
      </c>
    </row>
    <row r="1638" spans="1:10">
      <c r="A1638" t="s">
        <v>497</v>
      </c>
      <c r="B1638" s="614">
        <v>6.7199999999999996E-2</v>
      </c>
      <c r="C1638" t="s">
        <v>456</v>
      </c>
      <c r="D1638" t="s">
        <v>522</v>
      </c>
      <c r="E1638" t="s">
        <v>77</v>
      </c>
      <c r="F1638" t="s">
        <v>523</v>
      </c>
      <c r="G1638" t="s">
        <v>77</v>
      </c>
      <c r="H1638" t="s">
        <v>508</v>
      </c>
      <c r="I1638" t="s">
        <v>509</v>
      </c>
      <c r="J1638" t="s">
        <v>435</v>
      </c>
    </row>
    <row r="1639" spans="1:10">
      <c r="A1639" t="s">
        <v>497</v>
      </c>
      <c r="B1639" s="614">
        <v>4.2000000000000003E-2</v>
      </c>
      <c r="C1639" t="s">
        <v>512</v>
      </c>
      <c r="D1639" t="s">
        <v>522</v>
      </c>
      <c r="E1639" t="s">
        <v>77</v>
      </c>
      <c r="F1639" t="s">
        <v>523</v>
      </c>
      <c r="G1639" t="s">
        <v>77</v>
      </c>
      <c r="H1639" t="s">
        <v>508</v>
      </c>
      <c r="I1639" t="s">
        <v>509</v>
      </c>
      <c r="J1639" t="s">
        <v>435</v>
      </c>
    </row>
    <row r="1640" spans="1:10">
      <c r="A1640" t="s">
        <v>497</v>
      </c>
      <c r="B1640" s="614">
        <v>5.21E-2</v>
      </c>
      <c r="C1640" t="s">
        <v>476</v>
      </c>
      <c r="D1640" t="s">
        <v>522</v>
      </c>
      <c r="E1640" t="s">
        <v>77</v>
      </c>
      <c r="F1640" t="s">
        <v>523</v>
      </c>
      <c r="G1640" t="s">
        <v>77</v>
      </c>
      <c r="H1640" t="s">
        <v>508</v>
      </c>
      <c r="I1640" t="s">
        <v>509</v>
      </c>
      <c r="J1640" t="s">
        <v>435</v>
      </c>
    </row>
    <row r="1641" spans="1:10">
      <c r="A1641" t="s">
        <v>497</v>
      </c>
      <c r="B1641" s="614">
        <v>4.8000000000000001E-2</v>
      </c>
      <c r="C1641" t="s">
        <v>455</v>
      </c>
      <c r="D1641" t="s">
        <v>522</v>
      </c>
      <c r="E1641" t="s">
        <v>77</v>
      </c>
      <c r="F1641" t="s">
        <v>523</v>
      </c>
      <c r="G1641" t="s">
        <v>77</v>
      </c>
      <c r="H1641" t="s">
        <v>508</v>
      </c>
      <c r="I1641" t="s">
        <v>509</v>
      </c>
      <c r="J1641" t="s">
        <v>435</v>
      </c>
    </row>
    <row r="1642" spans="1:10">
      <c r="A1642" t="s">
        <v>497</v>
      </c>
      <c r="B1642" s="614">
        <v>4.3700000000000003E-2</v>
      </c>
      <c r="C1642" t="s">
        <v>475</v>
      </c>
      <c r="D1642" t="s">
        <v>522</v>
      </c>
      <c r="E1642" t="s">
        <v>77</v>
      </c>
      <c r="F1642" t="s">
        <v>523</v>
      </c>
      <c r="G1642" t="s">
        <v>77</v>
      </c>
      <c r="H1642" t="s">
        <v>508</v>
      </c>
      <c r="I1642" t="s">
        <v>509</v>
      </c>
      <c r="J1642" t="s">
        <v>435</v>
      </c>
    </row>
    <row r="1643" spans="1:10">
      <c r="A1643" t="s">
        <v>497</v>
      </c>
      <c r="B1643" s="614">
        <v>3.3599999999999998E-2</v>
      </c>
      <c r="C1643" t="s">
        <v>429</v>
      </c>
      <c r="D1643" t="s">
        <v>522</v>
      </c>
      <c r="E1643" t="s">
        <v>77</v>
      </c>
      <c r="F1643" t="s">
        <v>523</v>
      </c>
      <c r="G1643" t="s">
        <v>77</v>
      </c>
      <c r="H1643" t="s">
        <v>508</v>
      </c>
      <c r="I1643" t="s">
        <v>509</v>
      </c>
      <c r="J1643" t="s">
        <v>435</v>
      </c>
    </row>
    <row r="1644" spans="1:10">
      <c r="A1644" t="s">
        <v>497</v>
      </c>
      <c r="B1644" s="614">
        <v>4.7399999999999998E-2</v>
      </c>
      <c r="C1644" t="s">
        <v>516</v>
      </c>
      <c r="D1644" t="s">
        <v>522</v>
      </c>
      <c r="E1644" t="s">
        <v>77</v>
      </c>
      <c r="F1644" t="s">
        <v>523</v>
      </c>
      <c r="G1644" t="s">
        <v>77</v>
      </c>
      <c r="H1644" t="s">
        <v>508</v>
      </c>
      <c r="I1644" t="s">
        <v>509</v>
      </c>
      <c r="J1644" t="s">
        <v>435</v>
      </c>
    </row>
    <row r="1645" spans="1:10">
      <c r="A1645" t="s">
        <v>497</v>
      </c>
      <c r="B1645" s="614">
        <v>3.3599999999999998E-2</v>
      </c>
      <c r="C1645" t="s">
        <v>453</v>
      </c>
      <c r="D1645" t="s">
        <v>522</v>
      </c>
      <c r="E1645" t="s">
        <v>77</v>
      </c>
      <c r="F1645" t="s">
        <v>523</v>
      </c>
      <c r="G1645" t="s">
        <v>77</v>
      </c>
      <c r="H1645" t="s">
        <v>508</v>
      </c>
      <c r="I1645" t="s">
        <v>509</v>
      </c>
      <c r="J1645" t="s">
        <v>435</v>
      </c>
    </row>
    <row r="1646" spans="1:10">
      <c r="A1646" t="s">
        <v>498</v>
      </c>
      <c r="B1646" s="614">
        <v>8.5199999999999998E-2</v>
      </c>
      <c r="C1646" t="s">
        <v>521</v>
      </c>
      <c r="D1646" t="s">
        <v>522</v>
      </c>
      <c r="E1646" t="s">
        <v>77</v>
      </c>
      <c r="F1646" t="s">
        <v>523</v>
      </c>
      <c r="G1646" t="s">
        <v>77</v>
      </c>
      <c r="H1646" t="s">
        <v>508</v>
      </c>
      <c r="I1646" t="s">
        <v>509</v>
      </c>
      <c r="J1646" t="s">
        <v>435</v>
      </c>
    </row>
    <row r="1647" spans="1:10">
      <c r="A1647" t="s">
        <v>498</v>
      </c>
      <c r="B1647" s="614">
        <v>5.96E-2</v>
      </c>
      <c r="C1647" t="s">
        <v>454</v>
      </c>
      <c r="D1647" t="s">
        <v>522</v>
      </c>
      <c r="E1647" t="s">
        <v>77</v>
      </c>
      <c r="F1647" t="s">
        <v>523</v>
      </c>
      <c r="G1647" t="s">
        <v>77</v>
      </c>
      <c r="H1647" t="s">
        <v>508</v>
      </c>
      <c r="I1647" t="s">
        <v>509</v>
      </c>
      <c r="J1647" t="s">
        <v>435</v>
      </c>
    </row>
    <row r="1648" spans="1:10">
      <c r="A1648" t="s">
        <v>498</v>
      </c>
      <c r="B1648" s="614">
        <v>5.96E-2</v>
      </c>
      <c r="C1648" t="s">
        <v>479</v>
      </c>
      <c r="D1648" t="s">
        <v>522</v>
      </c>
      <c r="E1648" t="s">
        <v>77</v>
      </c>
      <c r="F1648" t="s">
        <v>523</v>
      </c>
      <c r="G1648" t="s">
        <v>77</v>
      </c>
      <c r="H1648" t="s">
        <v>508</v>
      </c>
      <c r="I1648" t="s">
        <v>509</v>
      </c>
      <c r="J1648" t="s">
        <v>435</v>
      </c>
    </row>
    <row r="1649" spans="1:10">
      <c r="A1649" t="s">
        <v>498</v>
      </c>
      <c r="B1649" s="614">
        <v>7.7499999999999999E-2</v>
      </c>
      <c r="C1649" t="s">
        <v>524</v>
      </c>
      <c r="D1649" t="s">
        <v>522</v>
      </c>
      <c r="E1649" t="s">
        <v>77</v>
      </c>
      <c r="F1649" t="s">
        <v>523</v>
      </c>
      <c r="G1649" t="s">
        <v>77</v>
      </c>
      <c r="H1649" t="s">
        <v>508</v>
      </c>
      <c r="I1649" t="s">
        <v>509</v>
      </c>
      <c r="J1649" t="s">
        <v>435</v>
      </c>
    </row>
    <row r="1650" spans="1:10">
      <c r="A1650" t="s">
        <v>498</v>
      </c>
      <c r="B1650" s="614">
        <v>5.96E-2</v>
      </c>
      <c r="C1650" t="s">
        <v>465</v>
      </c>
      <c r="D1650" t="s">
        <v>522</v>
      </c>
      <c r="E1650" t="s">
        <v>77</v>
      </c>
      <c r="F1650" t="s">
        <v>523</v>
      </c>
      <c r="G1650" t="s">
        <v>77</v>
      </c>
      <c r="H1650" t="s">
        <v>508</v>
      </c>
      <c r="I1650" t="s">
        <v>509</v>
      </c>
      <c r="J1650" t="s">
        <v>435</v>
      </c>
    </row>
    <row r="1651" spans="1:10">
      <c r="A1651" t="s">
        <v>498</v>
      </c>
      <c r="B1651" s="614">
        <v>7.1599999999999997E-2</v>
      </c>
      <c r="C1651" t="s">
        <v>484</v>
      </c>
      <c r="D1651" t="s">
        <v>522</v>
      </c>
      <c r="E1651" t="s">
        <v>77</v>
      </c>
      <c r="F1651" t="s">
        <v>523</v>
      </c>
      <c r="G1651" t="s">
        <v>77</v>
      </c>
      <c r="H1651" t="s">
        <v>508</v>
      </c>
      <c r="I1651" t="s">
        <v>509</v>
      </c>
      <c r="J1651" t="s">
        <v>435</v>
      </c>
    </row>
    <row r="1652" spans="1:10">
      <c r="A1652" t="s">
        <v>498</v>
      </c>
      <c r="B1652" s="614">
        <v>5.96E-2</v>
      </c>
      <c r="C1652" t="s">
        <v>477</v>
      </c>
      <c r="D1652" t="s">
        <v>522</v>
      </c>
      <c r="E1652" t="s">
        <v>77</v>
      </c>
      <c r="F1652" t="s">
        <v>523</v>
      </c>
      <c r="G1652" t="s">
        <v>77</v>
      </c>
      <c r="H1652" t="s">
        <v>508</v>
      </c>
      <c r="I1652" t="s">
        <v>509</v>
      </c>
      <c r="J1652" t="s">
        <v>435</v>
      </c>
    </row>
    <row r="1653" spans="1:10">
      <c r="A1653" t="s">
        <v>498</v>
      </c>
      <c r="B1653" s="614">
        <v>5.96E-2</v>
      </c>
      <c r="C1653" t="s">
        <v>472</v>
      </c>
      <c r="D1653" t="s">
        <v>522</v>
      </c>
      <c r="E1653" t="s">
        <v>77</v>
      </c>
      <c r="F1653" t="s">
        <v>523</v>
      </c>
      <c r="G1653" t="s">
        <v>77</v>
      </c>
      <c r="H1653" t="s">
        <v>508</v>
      </c>
      <c r="I1653" t="s">
        <v>509</v>
      </c>
      <c r="J1653" t="s">
        <v>435</v>
      </c>
    </row>
    <row r="1654" spans="1:10">
      <c r="A1654" t="s">
        <v>498</v>
      </c>
      <c r="B1654" s="614">
        <v>7.4499999999999997E-2</v>
      </c>
      <c r="C1654" t="s">
        <v>480</v>
      </c>
      <c r="D1654" t="s">
        <v>522</v>
      </c>
      <c r="E1654" t="s">
        <v>77</v>
      </c>
      <c r="F1654" t="s">
        <v>523</v>
      </c>
      <c r="G1654" t="s">
        <v>77</v>
      </c>
      <c r="H1654" t="s">
        <v>508</v>
      </c>
      <c r="I1654" t="s">
        <v>509</v>
      </c>
      <c r="J1654" t="s">
        <v>435</v>
      </c>
    </row>
    <row r="1655" spans="1:10">
      <c r="A1655" t="s">
        <v>498</v>
      </c>
      <c r="B1655" s="614">
        <v>7.4499999999999997E-2</v>
      </c>
      <c r="C1655" t="s">
        <v>525</v>
      </c>
      <c r="D1655" t="s">
        <v>522</v>
      </c>
      <c r="E1655" t="s">
        <v>77</v>
      </c>
      <c r="F1655" t="s">
        <v>523</v>
      </c>
      <c r="G1655" t="s">
        <v>77</v>
      </c>
      <c r="H1655" t="s">
        <v>508</v>
      </c>
      <c r="I1655" t="s">
        <v>509</v>
      </c>
      <c r="J1655" t="s">
        <v>435</v>
      </c>
    </row>
    <row r="1656" spans="1:10">
      <c r="A1656" t="s">
        <v>498</v>
      </c>
      <c r="B1656" s="614">
        <v>9.2999999999999999E-2</v>
      </c>
      <c r="C1656" t="s">
        <v>510</v>
      </c>
      <c r="D1656" t="s">
        <v>522</v>
      </c>
      <c r="E1656" t="s">
        <v>77</v>
      </c>
      <c r="F1656" t="s">
        <v>523</v>
      </c>
      <c r="G1656" t="s">
        <v>77</v>
      </c>
      <c r="H1656" t="s">
        <v>508</v>
      </c>
      <c r="I1656" t="s">
        <v>509</v>
      </c>
      <c r="J1656" t="s">
        <v>435</v>
      </c>
    </row>
    <row r="1657" spans="1:10">
      <c r="A1657" t="s">
        <v>498</v>
      </c>
      <c r="B1657" s="614">
        <v>8.6499999999999994E-2</v>
      </c>
      <c r="C1657" t="s">
        <v>514</v>
      </c>
      <c r="D1657" t="s">
        <v>522</v>
      </c>
      <c r="E1657" t="s">
        <v>77</v>
      </c>
      <c r="F1657" t="s">
        <v>523</v>
      </c>
      <c r="G1657" t="s">
        <v>77</v>
      </c>
      <c r="H1657" t="s">
        <v>508</v>
      </c>
      <c r="I1657" t="s">
        <v>509</v>
      </c>
      <c r="J1657" t="s">
        <v>435</v>
      </c>
    </row>
    <row r="1658" spans="1:10">
      <c r="A1658" t="s">
        <v>498</v>
      </c>
      <c r="B1658" s="614">
        <v>9.2399999999999996E-2</v>
      </c>
      <c r="C1658" t="s">
        <v>450</v>
      </c>
      <c r="D1658" t="s">
        <v>522</v>
      </c>
      <c r="E1658" t="s">
        <v>77</v>
      </c>
      <c r="F1658" t="s">
        <v>523</v>
      </c>
      <c r="G1658" t="s">
        <v>77</v>
      </c>
      <c r="H1658" t="s">
        <v>508</v>
      </c>
      <c r="I1658" t="s">
        <v>509</v>
      </c>
      <c r="J1658" t="s">
        <v>435</v>
      </c>
    </row>
    <row r="1659" spans="1:10">
      <c r="A1659" t="s">
        <v>498</v>
      </c>
      <c r="B1659" s="614">
        <v>6.5500000000000003E-2</v>
      </c>
      <c r="C1659" t="s">
        <v>448</v>
      </c>
      <c r="D1659" t="s">
        <v>522</v>
      </c>
      <c r="E1659" t="s">
        <v>77</v>
      </c>
      <c r="F1659" t="s">
        <v>523</v>
      </c>
      <c r="G1659" t="s">
        <v>77</v>
      </c>
      <c r="H1659" t="s">
        <v>508</v>
      </c>
      <c r="I1659" t="s">
        <v>509</v>
      </c>
      <c r="J1659" t="s">
        <v>435</v>
      </c>
    </row>
    <row r="1660" spans="1:10">
      <c r="A1660" t="s">
        <v>498</v>
      </c>
      <c r="B1660" s="614">
        <v>7.4499999999999997E-2</v>
      </c>
      <c r="C1660" t="s">
        <v>485</v>
      </c>
      <c r="D1660" t="s">
        <v>522</v>
      </c>
      <c r="E1660" t="s">
        <v>77</v>
      </c>
      <c r="F1660" t="s">
        <v>523</v>
      </c>
      <c r="G1660" t="s">
        <v>77</v>
      </c>
      <c r="H1660" t="s">
        <v>508</v>
      </c>
      <c r="I1660" t="s">
        <v>509</v>
      </c>
      <c r="J1660" t="s">
        <v>435</v>
      </c>
    </row>
    <row r="1661" spans="1:10">
      <c r="A1661" t="s">
        <v>498</v>
      </c>
      <c r="B1661" s="614">
        <v>5.96E-2</v>
      </c>
      <c r="C1661" t="s">
        <v>452</v>
      </c>
      <c r="D1661" t="s">
        <v>522</v>
      </c>
      <c r="E1661" t="s">
        <v>77</v>
      </c>
      <c r="F1661" t="s">
        <v>523</v>
      </c>
      <c r="G1661" t="s">
        <v>77</v>
      </c>
      <c r="H1661" t="s">
        <v>508</v>
      </c>
      <c r="I1661" t="s">
        <v>509</v>
      </c>
      <c r="J1661" t="s">
        <v>435</v>
      </c>
    </row>
    <row r="1662" spans="1:10">
      <c r="A1662" t="s">
        <v>498</v>
      </c>
      <c r="B1662" s="614">
        <v>7.1599999999999997E-2</v>
      </c>
      <c r="C1662" t="s">
        <v>471</v>
      </c>
      <c r="D1662" t="s">
        <v>522</v>
      </c>
      <c r="E1662" t="s">
        <v>77</v>
      </c>
      <c r="F1662" t="s">
        <v>523</v>
      </c>
      <c r="G1662" t="s">
        <v>77</v>
      </c>
      <c r="H1662" t="s">
        <v>508</v>
      </c>
      <c r="I1662" t="s">
        <v>509</v>
      </c>
      <c r="J1662" t="s">
        <v>435</v>
      </c>
    </row>
    <row r="1663" spans="1:10">
      <c r="A1663" t="s">
        <v>498</v>
      </c>
      <c r="B1663" s="614">
        <v>0.1371</v>
      </c>
      <c r="C1663" t="s">
        <v>526</v>
      </c>
      <c r="D1663" t="s">
        <v>522</v>
      </c>
      <c r="E1663" t="s">
        <v>77</v>
      </c>
      <c r="F1663" t="s">
        <v>523</v>
      </c>
      <c r="G1663" t="s">
        <v>77</v>
      </c>
      <c r="H1663" t="s">
        <v>508</v>
      </c>
      <c r="I1663" t="s">
        <v>509</v>
      </c>
      <c r="J1663" t="s">
        <v>435</v>
      </c>
    </row>
    <row r="1664" spans="1:10">
      <c r="A1664" t="s">
        <v>498</v>
      </c>
      <c r="B1664" s="614">
        <v>8.6999999999999994E-2</v>
      </c>
      <c r="C1664" t="s">
        <v>438</v>
      </c>
      <c r="D1664" t="s">
        <v>522</v>
      </c>
      <c r="E1664" t="s">
        <v>77</v>
      </c>
      <c r="F1664" t="s">
        <v>523</v>
      </c>
      <c r="G1664" t="s">
        <v>77</v>
      </c>
      <c r="H1664" t="s">
        <v>508</v>
      </c>
      <c r="I1664" t="s">
        <v>509</v>
      </c>
      <c r="J1664" t="s">
        <v>435</v>
      </c>
    </row>
    <row r="1665" spans="1:10">
      <c r="A1665" t="s">
        <v>498</v>
      </c>
      <c r="B1665" s="614">
        <v>6.5500000000000003E-2</v>
      </c>
      <c r="C1665" t="s">
        <v>517</v>
      </c>
      <c r="D1665" t="s">
        <v>522</v>
      </c>
      <c r="E1665" t="s">
        <v>77</v>
      </c>
      <c r="F1665" t="s">
        <v>523</v>
      </c>
      <c r="G1665" t="s">
        <v>77</v>
      </c>
      <c r="H1665" t="s">
        <v>508</v>
      </c>
      <c r="I1665" t="s">
        <v>509</v>
      </c>
      <c r="J1665" t="s">
        <v>435</v>
      </c>
    </row>
    <row r="1666" spans="1:10">
      <c r="A1666" t="s">
        <v>498</v>
      </c>
      <c r="B1666" s="614">
        <v>5.96E-2</v>
      </c>
      <c r="C1666" t="s">
        <v>50</v>
      </c>
      <c r="D1666" t="s">
        <v>522</v>
      </c>
      <c r="E1666" t="s">
        <v>77</v>
      </c>
      <c r="F1666" t="s">
        <v>523</v>
      </c>
      <c r="G1666" t="s">
        <v>77</v>
      </c>
      <c r="H1666" t="s">
        <v>508</v>
      </c>
      <c r="I1666" t="s">
        <v>509</v>
      </c>
      <c r="J1666" t="s">
        <v>435</v>
      </c>
    </row>
    <row r="1667" spans="1:10">
      <c r="A1667" t="s">
        <v>498</v>
      </c>
      <c r="B1667" s="614">
        <v>5.96E-2</v>
      </c>
      <c r="C1667" t="s">
        <v>464</v>
      </c>
      <c r="D1667" t="s">
        <v>522</v>
      </c>
      <c r="E1667" t="s">
        <v>77</v>
      </c>
      <c r="F1667" t="s">
        <v>523</v>
      </c>
      <c r="G1667" t="s">
        <v>77</v>
      </c>
      <c r="H1667" t="s">
        <v>508</v>
      </c>
      <c r="I1667" t="s">
        <v>509</v>
      </c>
      <c r="J1667" t="s">
        <v>435</v>
      </c>
    </row>
    <row r="1668" spans="1:10">
      <c r="A1668" t="s">
        <v>498</v>
      </c>
      <c r="B1668" s="614">
        <v>5.96E-2</v>
      </c>
      <c r="C1668" t="s">
        <v>457</v>
      </c>
      <c r="D1668" t="s">
        <v>522</v>
      </c>
      <c r="E1668" t="s">
        <v>77</v>
      </c>
      <c r="F1668" t="s">
        <v>523</v>
      </c>
      <c r="G1668" t="s">
        <v>77</v>
      </c>
      <c r="H1668" t="s">
        <v>508</v>
      </c>
      <c r="I1668" t="s">
        <v>509</v>
      </c>
      <c r="J1668" t="s">
        <v>435</v>
      </c>
    </row>
    <row r="1669" spans="1:10">
      <c r="A1669" t="s">
        <v>498</v>
      </c>
      <c r="B1669" s="614">
        <v>7.1400000000000005E-2</v>
      </c>
      <c r="C1669" t="s">
        <v>462</v>
      </c>
      <c r="D1669" t="s">
        <v>522</v>
      </c>
      <c r="E1669" t="s">
        <v>77</v>
      </c>
      <c r="F1669" t="s">
        <v>523</v>
      </c>
      <c r="G1669" t="s">
        <v>77</v>
      </c>
      <c r="H1669" t="s">
        <v>508</v>
      </c>
      <c r="I1669" t="s">
        <v>509</v>
      </c>
      <c r="J1669" t="s">
        <v>435</v>
      </c>
    </row>
    <row r="1670" spans="1:10">
      <c r="A1670" t="s">
        <v>498</v>
      </c>
      <c r="B1670" s="614">
        <v>7.1599999999999997E-2</v>
      </c>
      <c r="C1670" t="s">
        <v>481</v>
      </c>
      <c r="D1670" t="s">
        <v>522</v>
      </c>
      <c r="E1670" t="s">
        <v>77</v>
      </c>
      <c r="F1670" t="s">
        <v>523</v>
      </c>
      <c r="G1670" t="s">
        <v>77</v>
      </c>
      <c r="H1670" t="s">
        <v>508</v>
      </c>
      <c r="I1670" t="s">
        <v>509</v>
      </c>
      <c r="J1670" t="s">
        <v>435</v>
      </c>
    </row>
    <row r="1671" spans="1:10">
      <c r="A1671" t="s">
        <v>498</v>
      </c>
      <c r="B1671" s="614">
        <v>5.96E-2</v>
      </c>
      <c r="C1671" t="s">
        <v>463</v>
      </c>
      <c r="D1671" t="s">
        <v>522</v>
      </c>
      <c r="E1671" t="s">
        <v>77</v>
      </c>
      <c r="F1671" t="s">
        <v>523</v>
      </c>
      <c r="G1671" t="s">
        <v>77</v>
      </c>
      <c r="H1671" t="s">
        <v>508</v>
      </c>
      <c r="I1671" t="s">
        <v>509</v>
      </c>
      <c r="J1671" t="s">
        <v>435</v>
      </c>
    </row>
    <row r="1672" spans="1:10">
      <c r="A1672" t="s">
        <v>498</v>
      </c>
      <c r="B1672" s="614">
        <v>5.96E-2</v>
      </c>
      <c r="C1672" t="s">
        <v>488</v>
      </c>
      <c r="D1672" t="s">
        <v>522</v>
      </c>
      <c r="E1672" t="s">
        <v>77</v>
      </c>
      <c r="F1672" t="s">
        <v>523</v>
      </c>
      <c r="G1672" t="s">
        <v>77</v>
      </c>
      <c r="H1672" t="s">
        <v>508</v>
      </c>
      <c r="I1672" t="s">
        <v>509</v>
      </c>
      <c r="J1672" t="s">
        <v>435</v>
      </c>
    </row>
    <row r="1673" spans="1:10">
      <c r="A1673" t="s">
        <v>498</v>
      </c>
      <c r="B1673" s="614">
        <v>8.0399999999999999E-2</v>
      </c>
      <c r="C1673" t="s">
        <v>515</v>
      </c>
      <c r="D1673" t="s">
        <v>522</v>
      </c>
      <c r="E1673" t="s">
        <v>77</v>
      </c>
      <c r="F1673" t="s">
        <v>523</v>
      </c>
      <c r="G1673" t="s">
        <v>77</v>
      </c>
      <c r="H1673" t="s">
        <v>508</v>
      </c>
      <c r="I1673" t="s">
        <v>509</v>
      </c>
      <c r="J1673" t="s">
        <v>435</v>
      </c>
    </row>
    <row r="1674" spans="1:10">
      <c r="A1674" t="s">
        <v>498</v>
      </c>
      <c r="B1674" s="614">
        <v>9.5399999999999999E-2</v>
      </c>
      <c r="C1674" t="s">
        <v>518</v>
      </c>
      <c r="D1674" t="s">
        <v>522</v>
      </c>
      <c r="E1674" t="s">
        <v>77</v>
      </c>
      <c r="F1674" t="s">
        <v>523</v>
      </c>
      <c r="G1674" t="s">
        <v>77</v>
      </c>
      <c r="H1674" t="s">
        <v>508</v>
      </c>
      <c r="I1674" t="s">
        <v>509</v>
      </c>
      <c r="J1674" t="s">
        <v>435</v>
      </c>
    </row>
    <row r="1675" spans="1:10">
      <c r="A1675" t="s">
        <v>498</v>
      </c>
      <c r="B1675" s="614">
        <v>6.5500000000000003E-2</v>
      </c>
      <c r="C1675" t="s">
        <v>504</v>
      </c>
      <c r="D1675" t="s">
        <v>522</v>
      </c>
      <c r="E1675" t="s">
        <v>77</v>
      </c>
      <c r="F1675" t="s">
        <v>523</v>
      </c>
      <c r="G1675" t="s">
        <v>77</v>
      </c>
      <c r="H1675" t="s">
        <v>508</v>
      </c>
      <c r="I1675" t="s">
        <v>509</v>
      </c>
      <c r="J1675" t="s">
        <v>435</v>
      </c>
    </row>
    <row r="1676" spans="1:10">
      <c r="A1676" t="s">
        <v>498</v>
      </c>
      <c r="B1676" s="614">
        <v>8.5199999999999998E-2</v>
      </c>
      <c r="C1676" t="s">
        <v>446</v>
      </c>
      <c r="D1676" t="s">
        <v>522</v>
      </c>
      <c r="E1676" t="s">
        <v>77</v>
      </c>
      <c r="F1676" t="s">
        <v>523</v>
      </c>
      <c r="G1676" t="s">
        <v>77</v>
      </c>
      <c r="H1676" t="s">
        <v>508</v>
      </c>
      <c r="I1676" t="s">
        <v>509</v>
      </c>
      <c r="J1676" t="s">
        <v>435</v>
      </c>
    </row>
    <row r="1677" spans="1:10">
      <c r="A1677" t="s">
        <v>498</v>
      </c>
      <c r="B1677" s="614">
        <v>7.1599999999999997E-2</v>
      </c>
      <c r="C1677" t="s">
        <v>527</v>
      </c>
      <c r="D1677" t="s">
        <v>522</v>
      </c>
      <c r="E1677" t="s">
        <v>77</v>
      </c>
      <c r="F1677" t="s">
        <v>523</v>
      </c>
      <c r="G1677" t="s">
        <v>77</v>
      </c>
      <c r="H1677" t="s">
        <v>508</v>
      </c>
      <c r="I1677" t="s">
        <v>509</v>
      </c>
      <c r="J1677" t="s">
        <v>435</v>
      </c>
    </row>
    <row r="1678" spans="1:10">
      <c r="A1678" t="s">
        <v>498</v>
      </c>
      <c r="B1678" s="614">
        <v>6.5699999999999995E-2</v>
      </c>
      <c r="C1678" t="s">
        <v>513</v>
      </c>
      <c r="D1678" t="s">
        <v>522</v>
      </c>
      <c r="E1678" t="s">
        <v>77</v>
      </c>
      <c r="F1678" t="s">
        <v>523</v>
      </c>
      <c r="G1678" t="s">
        <v>77</v>
      </c>
      <c r="H1678" t="s">
        <v>508</v>
      </c>
      <c r="I1678" t="s">
        <v>509</v>
      </c>
      <c r="J1678" t="s">
        <v>435</v>
      </c>
    </row>
    <row r="1679" spans="1:10">
      <c r="A1679" t="s">
        <v>498</v>
      </c>
      <c r="B1679" s="614">
        <v>7.1599999999999997E-2</v>
      </c>
      <c r="C1679" t="s">
        <v>449</v>
      </c>
      <c r="D1679" t="s">
        <v>522</v>
      </c>
      <c r="E1679" t="s">
        <v>77</v>
      </c>
      <c r="F1679" t="s">
        <v>523</v>
      </c>
      <c r="G1679" t="s">
        <v>77</v>
      </c>
      <c r="H1679" t="s">
        <v>508</v>
      </c>
      <c r="I1679" t="s">
        <v>509</v>
      </c>
      <c r="J1679" t="s">
        <v>435</v>
      </c>
    </row>
    <row r="1680" spans="1:10">
      <c r="A1680" t="s">
        <v>498</v>
      </c>
      <c r="B1680" s="614">
        <v>6.5500000000000003E-2</v>
      </c>
      <c r="C1680" t="s">
        <v>461</v>
      </c>
      <c r="D1680" t="s">
        <v>522</v>
      </c>
      <c r="E1680" t="s">
        <v>77</v>
      </c>
      <c r="F1680" t="s">
        <v>523</v>
      </c>
      <c r="G1680" t="s">
        <v>77</v>
      </c>
      <c r="H1680" t="s">
        <v>508</v>
      </c>
      <c r="I1680" t="s">
        <v>509</v>
      </c>
      <c r="J1680" t="s">
        <v>435</v>
      </c>
    </row>
    <row r="1681" spans="1:10">
      <c r="A1681" t="s">
        <v>498</v>
      </c>
      <c r="B1681" s="614">
        <v>8.5300000000000001E-2</v>
      </c>
      <c r="C1681" t="s">
        <v>511</v>
      </c>
      <c r="D1681" t="s">
        <v>522</v>
      </c>
      <c r="E1681" t="s">
        <v>77</v>
      </c>
      <c r="F1681" t="s">
        <v>523</v>
      </c>
      <c r="G1681" t="s">
        <v>77</v>
      </c>
      <c r="H1681" t="s">
        <v>508</v>
      </c>
      <c r="I1681" t="s">
        <v>509</v>
      </c>
      <c r="J1681" t="s">
        <v>435</v>
      </c>
    </row>
    <row r="1682" spans="1:10">
      <c r="A1682" t="s">
        <v>498</v>
      </c>
      <c r="B1682" s="614">
        <v>6.5699999999999995E-2</v>
      </c>
      <c r="C1682" t="s">
        <v>466</v>
      </c>
      <c r="D1682" t="s">
        <v>522</v>
      </c>
      <c r="E1682" t="s">
        <v>77</v>
      </c>
      <c r="F1682" t="s">
        <v>523</v>
      </c>
      <c r="G1682" t="s">
        <v>77</v>
      </c>
      <c r="H1682" t="s">
        <v>508</v>
      </c>
      <c r="I1682" t="s">
        <v>509</v>
      </c>
      <c r="J1682" t="s">
        <v>435</v>
      </c>
    </row>
    <row r="1683" spans="1:10">
      <c r="A1683" t="s">
        <v>498</v>
      </c>
      <c r="B1683" s="614">
        <v>6.5699999999999995E-2</v>
      </c>
      <c r="C1683" t="s">
        <v>445</v>
      </c>
      <c r="D1683" t="s">
        <v>522</v>
      </c>
      <c r="E1683" t="s">
        <v>77</v>
      </c>
      <c r="F1683" t="s">
        <v>523</v>
      </c>
      <c r="G1683" t="s">
        <v>77</v>
      </c>
      <c r="H1683" t="s">
        <v>508</v>
      </c>
      <c r="I1683" t="s">
        <v>509</v>
      </c>
      <c r="J1683" t="s">
        <v>435</v>
      </c>
    </row>
    <row r="1684" spans="1:10">
      <c r="A1684" t="s">
        <v>498</v>
      </c>
      <c r="B1684" s="614">
        <v>0.1192</v>
      </c>
      <c r="C1684" t="s">
        <v>456</v>
      </c>
      <c r="D1684" t="s">
        <v>522</v>
      </c>
      <c r="E1684" t="s">
        <v>77</v>
      </c>
      <c r="F1684" t="s">
        <v>523</v>
      </c>
      <c r="G1684" t="s">
        <v>77</v>
      </c>
      <c r="H1684" t="s">
        <v>508</v>
      </c>
      <c r="I1684" t="s">
        <v>509</v>
      </c>
      <c r="J1684" t="s">
        <v>435</v>
      </c>
    </row>
    <row r="1685" spans="1:10">
      <c r="A1685" t="s">
        <v>498</v>
      </c>
      <c r="B1685" s="614">
        <v>7.4499999999999997E-2</v>
      </c>
      <c r="C1685" t="s">
        <v>512</v>
      </c>
      <c r="D1685" t="s">
        <v>522</v>
      </c>
      <c r="E1685" t="s">
        <v>77</v>
      </c>
      <c r="F1685" t="s">
        <v>523</v>
      </c>
      <c r="G1685" t="s">
        <v>77</v>
      </c>
      <c r="H1685" t="s">
        <v>508</v>
      </c>
      <c r="I1685" t="s">
        <v>509</v>
      </c>
      <c r="J1685" t="s">
        <v>435</v>
      </c>
    </row>
    <row r="1686" spans="1:10">
      <c r="A1686" t="s">
        <v>498</v>
      </c>
      <c r="B1686" s="614">
        <v>9.2399999999999996E-2</v>
      </c>
      <c r="C1686" t="s">
        <v>476</v>
      </c>
      <c r="D1686" t="s">
        <v>522</v>
      </c>
      <c r="E1686" t="s">
        <v>77</v>
      </c>
      <c r="F1686" t="s">
        <v>523</v>
      </c>
      <c r="G1686" t="s">
        <v>77</v>
      </c>
      <c r="H1686" t="s">
        <v>508</v>
      </c>
      <c r="I1686" t="s">
        <v>509</v>
      </c>
      <c r="J1686" t="s">
        <v>435</v>
      </c>
    </row>
    <row r="1687" spans="1:10">
      <c r="A1687" t="s">
        <v>498</v>
      </c>
      <c r="B1687" s="614">
        <v>8.5199999999999998E-2</v>
      </c>
      <c r="C1687" t="s">
        <v>455</v>
      </c>
      <c r="D1687" t="s">
        <v>522</v>
      </c>
      <c r="E1687" t="s">
        <v>77</v>
      </c>
      <c r="F1687" t="s">
        <v>523</v>
      </c>
      <c r="G1687" t="s">
        <v>77</v>
      </c>
      <c r="H1687" t="s">
        <v>508</v>
      </c>
      <c r="I1687" t="s">
        <v>509</v>
      </c>
      <c r="J1687" t="s">
        <v>435</v>
      </c>
    </row>
    <row r="1688" spans="1:10">
      <c r="A1688" t="s">
        <v>498</v>
      </c>
      <c r="B1688" s="614">
        <v>7.7499999999999999E-2</v>
      </c>
      <c r="C1688" t="s">
        <v>475</v>
      </c>
      <c r="D1688" t="s">
        <v>522</v>
      </c>
      <c r="E1688" t="s">
        <v>77</v>
      </c>
      <c r="F1688" t="s">
        <v>523</v>
      </c>
      <c r="G1688" t="s">
        <v>77</v>
      </c>
      <c r="H1688" t="s">
        <v>508</v>
      </c>
      <c r="I1688" t="s">
        <v>509</v>
      </c>
      <c r="J1688" t="s">
        <v>435</v>
      </c>
    </row>
    <row r="1689" spans="1:10">
      <c r="A1689" t="s">
        <v>498</v>
      </c>
      <c r="B1689" s="614">
        <v>5.96E-2</v>
      </c>
      <c r="C1689" t="s">
        <v>429</v>
      </c>
      <c r="D1689" t="s">
        <v>522</v>
      </c>
      <c r="E1689" t="s">
        <v>77</v>
      </c>
      <c r="F1689" t="s">
        <v>523</v>
      </c>
      <c r="G1689" t="s">
        <v>77</v>
      </c>
      <c r="H1689" t="s">
        <v>508</v>
      </c>
      <c r="I1689" t="s">
        <v>509</v>
      </c>
      <c r="J1689" t="s">
        <v>435</v>
      </c>
    </row>
    <row r="1690" spans="1:10">
      <c r="A1690" t="s">
        <v>498</v>
      </c>
      <c r="B1690" s="614">
        <v>8.4099999999999994E-2</v>
      </c>
      <c r="C1690" t="s">
        <v>516</v>
      </c>
      <c r="D1690" t="s">
        <v>522</v>
      </c>
      <c r="E1690" t="s">
        <v>77</v>
      </c>
      <c r="F1690" t="s">
        <v>523</v>
      </c>
      <c r="G1690" t="s">
        <v>77</v>
      </c>
      <c r="H1690" t="s">
        <v>508</v>
      </c>
      <c r="I1690" t="s">
        <v>509</v>
      </c>
      <c r="J1690" t="s">
        <v>435</v>
      </c>
    </row>
    <row r="1691" spans="1:10">
      <c r="A1691" t="s">
        <v>498</v>
      </c>
      <c r="B1691" s="614">
        <v>5.96E-2</v>
      </c>
      <c r="C1691" t="s">
        <v>453</v>
      </c>
      <c r="D1691" t="s">
        <v>522</v>
      </c>
      <c r="E1691" t="s">
        <v>77</v>
      </c>
      <c r="F1691" t="s">
        <v>523</v>
      </c>
      <c r="G1691" t="s">
        <v>77</v>
      </c>
      <c r="H1691" t="s">
        <v>508</v>
      </c>
      <c r="I1691" t="s">
        <v>509</v>
      </c>
      <c r="J1691" t="s">
        <v>435</v>
      </c>
    </row>
    <row r="1692" spans="1:10">
      <c r="A1692" t="s">
        <v>499</v>
      </c>
      <c r="B1692" s="614">
        <v>0.74519999999999997</v>
      </c>
      <c r="C1692" t="s">
        <v>521</v>
      </c>
      <c r="D1692" t="s">
        <v>522</v>
      </c>
      <c r="E1692" t="s">
        <v>77</v>
      </c>
      <c r="F1692" t="s">
        <v>523</v>
      </c>
      <c r="G1692" t="s">
        <v>77</v>
      </c>
      <c r="H1692" t="s">
        <v>508</v>
      </c>
      <c r="I1692" t="s">
        <v>509</v>
      </c>
      <c r="J1692" t="s">
        <v>435</v>
      </c>
    </row>
    <row r="1693" spans="1:10">
      <c r="A1693" t="s">
        <v>499</v>
      </c>
      <c r="B1693" s="614">
        <v>0.52139999999999997</v>
      </c>
      <c r="C1693" t="s">
        <v>454</v>
      </c>
      <c r="D1693" t="s">
        <v>522</v>
      </c>
      <c r="E1693" t="s">
        <v>77</v>
      </c>
      <c r="F1693" t="s">
        <v>523</v>
      </c>
      <c r="G1693" t="s">
        <v>77</v>
      </c>
      <c r="H1693" t="s">
        <v>508</v>
      </c>
      <c r="I1693" t="s">
        <v>509</v>
      </c>
      <c r="J1693" t="s">
        <v>435</v>
      </c>
    </row>
    <row r="1694" spans="1:10">
      <c r="A1694" t="s">
        <v>499</v>
      </c>
      <c r="B1694" s="614">
        <v>0.52139999999999997</v>
      </c>
      <c r="C1694" t="s">
        <v>479</v>
      </c>
      <c r="D1694" t="s">
        <v>522</v>
      </c>
      <c r="E1694" t="s">
        <v>77</v>
      </c>
      <c r="F1694" t="s">
        <v>523</v>
      </c>
      <c r="G1694" t="s">
        <v>77</v>
      </c>
      <c r="H1694" t="s">
        <v>508</v>
      </c>
      <c r="I1694" t="s">
        <v>509</v>
      </c>
      <c r="J1694" t="s">
        <v>435</v>
      </c>
    </row>
    <row r="1695" spans="1:10">
      <c r="A1695" t="s">
        <v>499</v>
      </c>
      <c r="B1695" s="614">
        <v>0.67789999999999995</v>
      </c>
      <c r="C1695" t="s">
        <v>524</v>
      </c>
      <c r="D1695" t="s">
        <v>522</v>
      </c>
      <c r="E1695" t="s">
        <v>77</v>
      </c>
      <c r="F1695" t="s">
        <v>523</v>
      </c>
      <c r="G1695" t="s">
        <v>77</v>
      </c>
      <c r="H1695" t="s">
        <v>508</v>
      </c>
      <c r="I1695" t="s">
        <v>509</v>
      </c>
      <c r="J1695" t="s">
        <v>435</v>
      </c>
    </row>
    <row r="1696" spans="1:10">
      <c r="A1696" t="s">
        <v>499</v>
      </c>
      <c r="B1696" s="614">
        <v>0.52139999999999997</v>
      </c>
      <c r="C1696" t="s">
        <v>465</v>
      </c>
      <c r="D1696" t="s">
        <v>522</v>
      </c>
      <c r="E1696" t="s">
        <v>77</v>
      </c>
      <c r="F1696" t="s">
        <v>523</v>
      </c>
      <c r="G1696" t="s">
        <v>77</v>
      </c>
      <c r="H1696" t="s">
        <v>508</v>
      </c>
      <c r="I1696" t="s">
        <v>509</v>
      </c>
      <c r="J1696" t="s">
        <v>435</v>
      </c>
    </row>
    <row r="1697" spans="1:10">
      <c r="A1697" t="s">
        <v>499</v>
      </c>
      <c r="B1697" s="614">
        <v>0.62619999999999998</v>
      </c>
      <c r="C1697" t="s">
        <v>484</v>
      </c>
      <c r="D1697" t="s">
        <v>522</v>
      </c>
      <c r="E1697" t="s">
        <v>77</v>
      </c>
      <c r="F1697" t="s">
        <v>523</v>
      </c>
      <c r="G1697" t="s">
        <v>77</v>
      </c>
      <c r="H1697" t="s">
        <v>508</v>
      </c>
      <c r="I1697" t="s">
        <v>509</v>
      </c>
      <c r="J1697" t="s">
        <v>435</v>
      </c>
    </row>
    <row r="1698" spans="1:10">
      <c r="A1698" t="s">
        <v>499</v>
      </c>
      <c r="B1698" s="614">
        <v>0.52139999999999997</v>
      </c>
      <c r="C1698" t="s">
        <v>477</v>
      </c>
      <c r="D1698" t="s">
        <v>522</v>
      </c>
      <c r="E1698" t="s">
        <v>77</v>
      </c>
      <c r="F1698" t="s">
        <v>523</v>
      </c>
      <c r="G1698" t="s">
        <v>77</v>
      </c>
      <c r="H1698" t="s">
        <v>508</v>
      </c>
      <c r="I1698" t="s">
        <v>509</v>
      </c>
      <c r="J1698" t="s">
        <v>435</v>
      </c>
    </row>
    <row r="1699" spans="1:10">
      <c r="A1699" t="s">
        <v>499</v>
      </c>
      <c r="B1699" s="614">
        <v>0.52139999999999997</v>
      </c>
      <c r="C1699" t="s">
        <v>472</v>
      </c>
      <c r="D1699" t="s">
        <v>522</v>
      </c>
      <c r="E1699" t="s">
        <v>77</v>
      </c>
      <c r="F1699" t="s">
        <v>523</v>
      </c>
      <c r="G1699" t="s">
        <v>77</v>
      </c>
      <c r="H1699" t="s">
        <v>508</v>
      </c>
      <c r="I1699" t="s">
        <v>509</v>
      </c>
      <c r="J1699" t="s">
        <v>435</v>
      </c>
    </row>
    <row r="1700" spans="1:10">
      <c r="A1700" t="s">
        <v>499</v>
      </c>
      <c r="B1700" s="614">
        <v>0.65200000000000002</v>
      </c>
      <c r="C1700" t="s">
        <v>480</v>
      </c>
      <c r="D1700" t="s">
        <v>522</v>
      </c>
      <c r="E1700" t="s">
        <v>77</v>
      </c>
      <c r="F1700" t="s">
        <v>523</v>
      </c>
      <c r="G1700" t="s">
        <v>77</v>
      </c>
      <c r="H1700" t="s">
        <v>508</v>
      </c>
      <c r="I1700" t="s">
        <v>509</v>
      </c>
      <c r="J1700" t="s">
        <v>435</v>
      </c>
    </row>
    <row r="1701" spans="1:10">
      <c r="A1701" t="s">
        <v>499</v>
      </c>
      <c r="B1701" s="614">
        <v>0.65200000000000002</v>
      </c>
      <c r="C1701" t="s">
        <v>525</v>
      </c>
      <c r="D1701" t="s">
        <v>522</v>
      </c>
      <c r="E1701" t="s">
        <v>77</v>
      </c>
      <c r="F1701" t="s">
        <v>523</v>
      </c>
      <c r="G1701" t="s">
        <v>77</v>
      </c>
      <c r="H1701" t="s">
        <v>508</v>
      </c>
      <c r="I1701" t="s">
        <v>509</v>
      </c>
      <c r="J1701" t="s">
        <v>435</v>
      </c>
    </row>
    <row r="1702" spans="1:10">
      <c r="A1702" t="s">
        <v>499</v>
      </c>
      <c r="B1702" s="614">
        <v>0.81369999999999998</v>
      </c>
      <c r="C1702" t="s">
        <v>510</v>
      </c>
      <c r="D1702" t="s">
        <v>522</v>
      </c>
      <c r="E1702" t="s">
        <v>77</v>
      </c>
      <c r="F1702" t="s">
        <v>523</v>
      </c>
      <c r="G1702" t="s">
        <v>77</v>
      </c>
      <c r="H1702" t="s">
        <v>508</v>
      </c>
      <c r="I1702" t="s">
        <v>509</v>
      </c>
      <c r="J1702" t="s">
        <v>435</v>
      </c>
    </row>
    <row r="1703" spans="1:10">
      <c r="A1703" t="s">
        <v>499</v>
      </c>
      <c r="B1703" s="614">
        <v>0.75680000000000003</v>
      </c>
      <c r="C1703" t="s">
        <v>514</v>
      </c>
      <c r="D1703" t="s">
        <v>522</v>
      </c>
      <c r="E1703" t="s">
        <v>77</v>
      </c>
      <c r="F1703" t="s">
        <v>523</v>
      </c>
      <c r="G1703" t="s">
        <v>77</v>
      </c>
      <c r="H1703" t="s">
        <v>508</v>
      </c>
      <c r="I1703" t="s">
        <v>509</v>
      </c>
      <c r="J1703" t="s">
        <v>435</v>
      </c>
    </row>
    <row r="1704" spans="1:10">
      <c r="A1704" t="s">
        <v>499</v>
      </c>
      <c r="B1704" s="614">
        <v>0.80859999999999999</v>
      </c>
      <c r="C1704" t="s">
        <v>450</v>
      </c>
      <c r="D1704" t="s">
        <v>522</v>
      </c>
      <c r="E1704" t="s">
        <v>77</v>
      </c>
      <c r="F1704" t="s">
        <v>523</v>
      </c>
      <c r="G1704" t="s">
        <v>77</v>
      </c>
      <c r="H1704" t="s">
        <v>508</v>
      </c>
      <c r="I1704" t="s">
        <v>509</v>
      </c>
      <c r="J1704" t="s">
        <v>435</v>
      </c>
    </row>
    <row r="1705" spans="1:10">
      <c r="A1705" t="s">
        <v>499</v>
      </c>
      <c r="B1705" s="614">
        <v>0.57310000000000005</v>
      </c>
      <c r="C1705" t="s">
        <v>448</v>
      </c>
      <c r="D1705" t="s">
        <v>522</v>
      </c>
      <c r="E1705" t="s">
        <v>77</v>
      </c>
      <c r="F1705" t="s">
        <v>523</v>
      </c>
      <c r="G1705" t="s">
        <v>77</v>
      </c>
      <c r="H1705" t="s">
        <v>508</v>
      </c>
      <c r="I1705" t="s">
        <v>509</v>
      </c>
      <c r="J1705" t="s">
        <v>435</v>
      </c>
    </row>
    <row r="1706" spans="1:10">
      <c r="A1706" t="s">
        <v>499</v>
      </c>
      <c r="B1706" s="614">
        <v>0.65200000000000002</v>
      </c>
      <c r="C1706" t="s">
        <v>485</v>
      </c>
      <c r="D1706" t="s">
        <v>522</v>
      </c>
      <c r="E1706" t="s">
        <v>77</v>
      </c>
      <c r="F1706" t="s">
        <v>523</v>
      </c>
      <c r="G1706" t="s">
        <v>77</v>
      </c>
      <c r="H1706" t="s">
        <v>508</v>
      </c>
      <c r="I1706" t="s">
        <v>509</v>
      </c>
      <c r="J1706" t="s">
        <v>435</v>
      </c>
    </row>
    <row r="1707" spans="1:10">
      <c r="A1707" t="s">
        <v>499</v>
      </c>
      <c r="B1707" s="614">
        <v>0.52139999999999997</v>
      </c>
      <c r="C1707" t="s">
        <v>452</v>
      </c>
      <c r="D1707" t="s">
        <v>522</v>
      </c>
      <c r="E1707" t="s">
        <v>77</v>
      </c>
      <c r="F1707" t="s">
        <v>523</v>
      </c>
      <c r="G1707" t="s">
        <v>77</v>
      </c>
      <c r="H1707" t="s">
        <v>508</v>
      </c>
      <c r="I1707" t="s">
        <v>509</v>
      </c>
      <c r="J1707" t="s">
        <v>435</v>
      </c>
    </row>
    <row r="1708" spans="1:10">
      <c r="A1708" t="s">
        <v>499</v>
      </c>
      <c r="B1708" s="614">
        <v>0.62619999999999998</v>
      </c>
      <c r="C1708" t="s">
        <v>471</v>
      </c>
      <c r="D1708" t="s">
        <v>522</v>
      </c>
      <c r="E1708" t="s">
        <v>77</v>
      </c>
      <c r="F1708" t="s">
        <v>523</v>
      </c>
      <c r="G1708" t="s">
        <v>77</v>
      </c>
      <c r="H1708" t="s">
        <v>508</v>
      </c>
      <c r="I1708" t="s">
        <v>509</v>
      </c>
      <c r="J1708" t="s">
        <v>435</v>
      </c>
    </row>
    <row r="1709" spans="1:10">
      <c r="A1709" t="s">
        <v>499</v>
      </c>
      <c r="B1709" s="614">
        <v>1.1993</v>
      </c>
      <c r="C1709" t="s">
        <v>526</v>
      </c>
      <c r="D1709" t="s">
        <v>522</v>
      </c>
      <c r="E1709" t="s">
        <v>77</v>
      </c>
      <c r="F1709" t="s">
        <v>523</v>
      </c>
      <c r="G1709" t="s">
        <v>77</v>
      </c>
      <c r="H1709" t="s">
        <v>508</v>
      </c>
      <c r="I1709" t="s">
        <v>509</v>
      </c>
      <c r="J1709" t="s">
        <v>435</v>
      </c>
    </row>
    <row r="1710" spans="1:10">
      <c r="A1710" t="s">
        <v>499</v>
      </c>
      <c r="B1710" s="614">
        <v>0.76070000000000004</v>
      </c>
      <c r="C1710" t="s">
        <v>438</v>
      </c>
      <c r="D1710" t="s">
        <v>522</v>
      </c>
      <c r="E1710" t="s">
        <v>77</v>
      </c>
      <c r="F1710" t="s">
        <v>523</v>
      </c>
      <c r="G1710" t="s">
        <v>77</v>
      </c>
      <c r="H1710" t="s">
        <v>508</v>
      </c>
      <c r="I1710" t="s">
        <v>509</v>
      </c>
      <c r="J1710" t="s">
        <v>435</v>
      </c>
    </row>
    <row r="1711" spans="1:10">
      <c r="A1711" t="s">
        <v>499</v>
      </c>
      <c r="B1711" s="614">
        <v>0.57310000000000005</v>
      </c>
      <c r="C1711" t="s">
        <v>517</v>
      </c>
      <c r="D1711" t="s">
        <v>522</v>
      </c>
      <c r="E1711" t="s">
        <v>77</v>
      </c>
      <c r="F1711" t="s">
        <v>523</v>
      </c>
      <c r="G1711" t="s">
        <v>77</v>
      </c>
      <c r="H1711" t="s">
        <v>508</v>
      </c>
      <c r="I1711" t="s">
        <v>509</v>
      </c>
      <c r="J1711" t="s">
        <v>435</v>
      </c>
    </row>
    <row r="1712" spans="1:10">
      <c r="A1712" t="s">
        <v>499</v>
      </c>
      <c r="B1712" s="614">
        <v>0.52139999999999997</v>
      </c>
      <c r="C1712" t="s">
        <v>50</v>
      </c>
      <c r="D1712" t="s">
        <v>522</v>
      </c>
      <c r="E1712" t="s">
        <v>77</v>
      </c>
      <c r="F1712" t="s">
        <v>523</v>
      </c>
      <c r="G1712" t="s">
        <v>77</v>
      </c>
      <c r="H1712" t="s">
        <v>508</v>
      </c>
      <c r="I1712" t="s">
        <v>509</v>
      </c>
      <c r="J1712" t="s">
        <v>435</v>
      </c>
    </row>
    <row r="1713" spans="1:10">
      <c r="A1713" t="s">
        <v>499</v>
      </c>
      <c r="B1713" s="614">
        <v>0.52139999999999997</v>
      </c>
      <c r="C1713" t="s">
        <v>464</v>
      </c>
      <c r="D1713" t="s">
        <v>522</v>
      </c>
      <c r="E1713" t="s">
        <v>77</v>
      </c>
      <c r="F1713" t="s">
        <v>523</v>
      </c>
      <c r="G1713" t="s">
        <v>77</v>
      </c>
      <c r="H1713" t="s">
        <v>508</v>
      </c>
      <c r="I1713" t="s">
        <v>509</v>
      </c>
      <c r="J1713" t="s">
        <v>435</v>
      </c>
    </row>
    <row r="1714" spans="1:10">
      <c r="A1714" t="s">
        <v>499</v>
      </c>
      <c r="B1714" s="614">
        <v>0.52139999999999997</v>
      </c>
      <c r="C1714" t="s">
        <v>457</v>
      </c>
      <c r="D1714" t="s">
        <v>522</v>
      </c>
      <c r="E1714" t="s">
        <v>77</v>
      </c>
      <c r="F1714" t="s">
        <v>523</v>
      </c>
      <c r="G1714" t="s">
        <v>77</v>
      </c>
      <c r="H1714" t="s">
        <v>508</v>
      </c>
      <c r="I1714" t="s">
        <v>509</v>
      </c>
      <c r="J1714" t="s">
        <v>435</v>
      </c>
    </row>
    <row r="1715" spans="1:10">
      <c r="A1715" t="s">
        <v>499</v>
      </c>
      <c r="B1715" s="614">
        <v>0.62490000000000001</v>
      </c>
      <c r="C1715" t="s">
        <v>462</v>
      </c>
      <c r="D1715" t="s">
        <v>522</v>
      </c>
      <c r="E1715" t="s">
        <v>77</v>
      </c>
      <c r="F1715" t="s">
        <v>523</v>
      </c>
      <c r="G1715" t="s">
        <v>77</v>
      </c>
      <c r="H1715" t="s">
        <v>508</v>
      </c>
      <c r="I1715" t="s">
        <v>509</v>
      </c>
      <c r="J1715" t="s">
        <v>435</v>
      </c>
    </row>
    <row r="1716" spans="1:10">
      <c r="A1716" t="s">
        <v>499</v>
      </c>
      <c r="B1716" s="614">
        <v>0.62619999999999998</v>
      </c>
      <c r="C1716" t="s">
        <v>481</v>
      </c>
      <c r="D1716" t="s">
        <v>522</v>
      </c>
      <c r="E1716" t="s">
        <v>77</v>
      </c>
      <c r="F1716" t="s">
        <v>523</v>
      </c>
      <c r="G1716" t="s">
        <v>77</v>
      </c>
      <c r="H1716" t="s">
        <v>508</v>
      </c>
      <c r="I1716" t="s">
        <v>509</v>
      </c>
      <c r="J1716" t="s">
        <v>435</v>
      </c>
    </row>
    <row r="1717" spans="1:10">
      <c r="A1717" t="s">
        <v>499</v>
      </c>
      <c r="B1717" s="614">
        <v>0.52139999999999997</v>
      </c>
      <c r="C1717" t="s">
        <v>463</v>
      </c>
      <c r="D1717" t="s">
        <v>522</v>
      </c>
      <c r="E1717" t="s">
        <v>77</v>
      </c>
      <c r="F1717" t="s">
        <v>523</v>
      </c>
      <c r="G1717" t="s">
        <v>77</v>
      </c>
      <c r="H1717" t="s">
        <v>508</v>
      </c>
      <c r="I1717" t="s">
        <v>509</v>
      </c>
      <c r="J1717" t="s">
        <v>435</v>
      </c>
    </row>
    <row r="1718" spans="1:10">
      <c r="A1718" t="s">
        <v>499</v>
      </c>
      <c r="B1718" s="614">
        <v>0.52139999999999997</v>
      </c>
      <c r="C1718" t="s">
        <v>488</v>
      </c>
      <c r="D1718" t="s">
        <v>522</v>
      </c>
      <c r="E1718" t="s">
        <v>77</v>
      </c>
      <c r="F1718" t="s">
        <v>523</v>
      </c>
      <c r="G1718" t="s">
        <v>77</v>
      </c>
      <c r="H1718" t="s">
        <v>508</v>
      </c>
      <c r="I1718" t="s">
        <v>509</v>
      </c>
      <c r="J1718" t="s">
        <v>435</v>
      </c>
    </row>
    <row r="1719" spans="1:10">
      <c r="A1719" t="s">
        <v>499</v>
      </c>
      <c r="B1719" s="614">
        <v>0.70379999999999998</v>
      </c>
      <c r="C1719" t="s">
        <v>515</v>
      </c>
      <c r="D1719" t="s">
        <v>522</v>
      </c>
      <c r="E1719" t="s">
        <v>77</v>
      </c>
      <c r="F1719" t="s">
        <v>523</v>
      </c>
      <c r="G1719" t="s">
        <v>77</v>
      </c>
      <c r="H1719" t="s">
        <v>508</v>
      </c>
      <c r="I1719" t="s">
        <v>509</v>
      </c>
      <c r="J1719" t="s">
        <v>435</v>
      </c>
    </row>
    <row r="1720" spans="1:10">
      <c r="A1720" t="s">
        <v>499</v>
      </c>
      <c r="B1720" s="614">
        <v>0.83440000000000003</v>
      </c>
      <c r="C1720" t="s">
        <v>518</v>
      </c>
      <c r="D1720" t="s">
        <v>522</v>
      </c>
      <c r="E1720" t="s">
        <v>77</v>
      </c>
      <c r="F1720" t="s">
        <v>523</v>
      </c>
      <c r="G1720" t="s">
        <v>77</v>
      </c>
      <c r="H1720" t="s">
        <v>508</v>
      </c>
      <c r="I1720" t="s">
        <v>509</v>
      </c>
      <c r="J1720" t="s">
        <v>435</v>
      </c>
    </row>
    <row r="1721" spans="1:10">
      <c r="A1721" t="s">
        <v>499</v>
      </c>
      <c r="B1721" s="614">
        <v>0.57310000000000005</v>
      </c>
      <c r="C1721" t="s">
        <v>504</v>
      </c>
      <c r="D1721" t="s">
        <v>522</v>
      </c>
      <c r="E1721" t="s">
        <v>77</v>
      </c>
      <c r="F1721" t="s">
        <v>523</v>
      </c>
      <c r="G1721" t="s">
        <v>77</v>
      </c>
      <c r="H1721" t="s">
        <v>508</v>
      </c>
      <c r="I1721" t="s">
        <v>509</v>
      </c>
      <c r="J1721" t="s">
        <v>435</v>
      </c>
    </row>
    <row r="1722" spans="1:10">
      <c r="A1722" t="s">
        <v>499</v>
      </c>
      <c r="B1722" s="614">
        <v>0.74519999999999997</v>
      </c>
      <c r="C1722" t="s">
        <v>446</v>
      </c>
      <c r="D1722" t="s">
        <v>522</v>
      </c>
      <c r="E1722" t="s">
        <v>77</v>
      </c>
      <c r="F1722" t="s">
        <v>523</v>
      </c>
      <c r="G1722" t="s">
        <v>77</v>
      </c>
      <c r="H1722" t="s">
        <v>508</v>
      </c>
      <c r="I1722" t="s">
        <v>509</v>
      </c>
      <c r="J1722" t="s">
        <v>435</v>
      </c>
    </row>
    <row r="1723" spans="1:10">
      <c r="A1723" t="s">
        <v>499</v>
      </c>
      <c r="B1723" s="614">
        <v>0.62619999999999998</v>
      </c>
      <c r="C1723" t="s">
        <v>527</v>
      </c>
      <c r="D1723" t="s">
        <v>522</v>
      </c>
      <c r="E1723" t="s">
        <v>77</v>
      </c>
      <c r="F1723" t="s">
        <v>523</v>
      </c>
      <c r="G1723" t="s">
        <v>77</v>
      </c>
      <c r="H1723" t="s">
        <v>508</v>
      </c>
      <c r="I1723" t="s">
        <v>509</v>
      </c>
      <c r="J1723" t="s">
        <v>435</v>
      </c>
    </row>
    <row r="1724" spans="1:10">
      <c r="A1724" t="s">
        <v>499</v>
      </c>
      <c r="B1724" s="614">
        <v>0.57440000000000002</v>
      </c>
      <c r="C1724" t="s">
        <v>513</v>
      </c>
      <c r="D1724" t="s">
        <v>522</v>
      </c>
      <c r="E1724" t="s">
        <v>77</v>
      </c>
      <c r="F1724" t="s">
        <v>523</v>
      </c>
      <c r="G1724" t="s">
        <v>77</v>
      </c>
      <c r="H1724" t="s">
        <v>508</v>
      </c>
      <c r="I1724" t="s">
        <v>509</v>
      </c>
      <c r="J1724" t="s">
        <v>435</v>
      </c>
    </row>
    <row r="1725" spans="1:10">
      <c r="A1725" t="s">
        <v>499</v>
      </c>
      <c r="B1725" s="614">
        <v>0.62619999999999998</v>
      </c>
      <c r="C1725" t="s">
        <v>449</v>
      </c>
      <c r="D1725" t="s">
        <v>522</v>
      </c>
      <c r="E1725" t="s">
        <v>77</v>
      </c>
      <c r="F1725" t="s">
        <v>523</v>
      </c>
      <c r="G1725" t="s">
        <v>77</v>
      </c>
      <c r="H1725" t="s">
        <v>508</v>
      </c>
      <c r="I1725" t="s">
        <v>509</v>
      </c>
      <c r="J1725" t="s">
        <v>435</v>
      </c>
    </row>
    <row r="1726" spans="1:10">
      <c r="A1726" t="s">
        <v>499</v>
      </c>
      <c r="B1726" s="614">
        <v>0.57310000000000005</v>
      </c>
      <c r="C1726" t="s">
        <v>461</v>
      </c>
      <c r="D1726" t="s">
        <v>522</v>
      </c>
      <c r="E1726" t="s">
        <v>77</v>
      </c>
      <c r="F1726" t="s">
        <v>523</v>
      </c>
      <c r="G1726" t="s">
        <v>77</v>
      </c>
      <c r="H1726" t="s">
        <v>508</v>
      </c>
      <c r="I1726" t="s">
        <v>509</v>
      </c>
      <c r="J1726" t="s">
        <v>435</v>
      </c>
    </row>
    <row r="1727" spans="1:10">
      <c r="A1727" t="s">
        <v>499</v>
      </c>
      <c r="B1727" s="614">
        <v>0.74650000000000005</v>
      </c>
      <c r="C1727" t="s">
        <v>511</v>
      </c>
      <c r="D1727" t="s">
        <v>522</v>
      </c>
      <c r="E1727" t="s">
        <v>77</v>
      </c>
      <c r="F1727" t="s">
        <v>523</v>
      </c>
      <c r="G1727" t="s">
        <v>77</v>
      </c>
      <c r="H1727" t="s">
        <v>508</v>
      </c>
      <c r="I1727" t="s">
        <v>509</v>
      </c>
      <c r="J1727" t="s">
        <v>435</v>
      </c>
    </row>
    <row r="1728" spans="1:10">
      <c r="A1728" t="s">
        <v>499</v>
      </c>
      <c r="B1728" s="614">
        <v>0.57440000000000002</v>
      </c>
      <c r="C1728" t="s">
        <v>466</v>
      </c>
      <c r="D1728" t="s">
        <v>522</v>
      </c>
      <c r="E1728" t="s">
        <v>77</v>
      </c>
      <c r="F1728" t="s">
        <v>523</v>
      </c>
      <c r="G1728" t="s">
        <v>77</v>
      </c>
      <c r="H1728" t="s">
        <v>508</v>
      </c>
      <c r="I1728" t="s">
        <v>509</v>
      </c>
      <c r="J1728" t="s">
        <v>435</v>
      </c>
    </row>
    <row r="1729" spans="1:10">
      <c r="A1729" t="s">
        <v>499</v>
      </c>
      <c r="B1729" s="614">
        <v>0.57440000000000002</v>
      </c>
      <c r="C1729" t="s">
        <v>445</v>
      </c>
      <c r="D1729" t="s">
        <v>522</v>
      </c>
      <c r="E1729" t="s">
        <v>77</v>
      </c>
      <c r="F1729" t="s">
        <v>523</v>
      </c>
      <c r="G1729" t="s">
        <v>77</v>
      </c>
      <c r="H1729" t="s">
        <v>508</v>
      </c>
      <c r="I1729" t="s">
        <v>509</v>
      </c>
      <c r="J1729" t="s">
        <v>435</v>
      </c>
    </row>
    <row r="1730" spans="1:10">
      <c r="A1730" t="s">
        <v>499</v>
      </c>
      <c r="B1730" s="614">
        <v>1.0427</v>
      </c>
      <c r="C1730" t="s">
        <v>456</v>
      </c>
      <c r="D1730" t="s">
        <v>522</v>
      </c>
      <c r="E1730" t="s">
        <v>77</v>
      </c>
      <c r="F1730" t="s">
        <v>523</v>
      </c>
      <c r="G1730" t="s">
        <v>77</v>
      </c>
      <c r="H1730" t="s">
        <v>508</v>
      </c>
      <c r="I1730" t="s">
        <v>509</v>
      </c>
      <c r="J1730" t="s">
        <v>435</v>
      </c>
    </row>
    <row r="1731" spans="1:10">
      <c r="A1731" t="s">
        <v>499</v>
      </c>
      <c r="B1731" s="614">
        <v>0.65200000000000002</v>
      </c>
      <c r="C1731" t="s">
        <v>512</v>
      </c>
      <c r="D1731" t="s">
        <v>522</v>
      </c>
      <c r="E1731" t="s">
        <v>77</v>
      </c>
      <c r="F1731" t="s">
        <v>523</v>
      </c>
      <c r="G1731" t="s">
        <v>77</v>
      </c>
      <c r="H1731" t="s">
        <v>508</v>
      </c>
      <c r="I1731" t="s">
        <v>509</v>
      </c>
      <c r="J1731" t="s">
        <v>435</v>
      </c>
    </row>
    <row r="1732" spans="1:10">
      <c r="A1732" t="s">
        <v>499</v>
      </c>
      <c r="B1732" s="614">
        <v>0.80859999999999999</v>
      </c>
      <c r="C1732" t="s">
        <v>476</v>
      </c>
      <c r="D1732" t="s">
        <v>522</v>
      </c>
      <c r="E1732" t="s">
        <v>77</v>
      </c>
      <c r="F1732" t="s">
        <v>523</v>
      </c>
      <c r="G1732" t="s">
        <v>77</v>
      </c>
      <c r="H1732" t="s">
        <v>508</v>
      </c>
      <c r="I1732" t="s">
        <v>509</v>
      </c>
      <c r="J1732" t="s">
        <v>435</v>
      </c>
    </row>
    <row r="1733" spans="1:10">
      <c r="A1733" t="s">
        <v>499</v>
      </c>
      <c r="B1733" s="614">
        <v>0.74519999999999997</v>
      </c>
      <c r="C1733" t="s">
        <v>455</v>
      </c>
      <c r="D1733" t="s">
        <v>522</v>
      </c>
      <c r="E1733" t="s">
        <v>77</v>
      </c>
      <c r="F1733" t="s">
        <v>523</v>
      </c>
      <c r="G1733" t="s">
        <v>77</v>
      </c>
      <c r="H1733" t="s">
        <v>508</v>
      </c>
      <c r="I1733" t="s">
        <v>509</v>
      </c>
      <c r="J1733" t="s">
        <v>435</v>
      </c>
    </row>
    <row r="1734" spans="1:10">
      <c r="A1734" t="s">
        <v>499</v>
      </c>
      <c r="B1734" s="614">
        <v>0.67789999999999995</v>
      </c>
      <c r="C1734" t="s">
        <v>475</v>
      </c>
      <c r="D1734" t="s">
        <v>522</v>
      </c>
      <c r="E1734" t="s">
        <v>77</v>
      </c>
      <c r="F1734" t="s">
        <v>523</v>
      </c>
      <c r="G1734" t="s">
        <v>77</v>
      </c>
      <c r="H1734" t="s">
        <v>508</v>
      </c>
      <c r="I1734" t="s">
        <v>509</v>
      </c>
      <c r="J1734" t="s">
        <v>435</v>
      </c>
    </row>
    <row r="1735" spans="1:10">
      <c r="A1735" t="s">
        <v>499</v>
      </c>
      <c r="B1735" s="614">
        <v>0.52139999999999997</v>
      </c>
      <c r="C1735" t="s">
        <v>429</v>
      </c>
      <c r="D1735" t="s">
        <v>522</v>
      </c>
      <c r="E1735" t="s">
        <v>77</v>
      </c>
      <c r="F1735" t="s">
        <v>523</v>
      </c>
      <c r="G1735" t="s">
        <v>77</v>
      </c>
      <c r="H1735" t="s">
        <v>508</v>
      </c>
      <c r="I1735" t="s">
        <v>509</v>
      </c>
      <c r="J1735" t="s">
        <v>435</v>
      </c>
    </row>
    <row r="1736" spans="1:10">
      <c r="A1736" t="s">
        <v>499</v>
      </c>
      <c r="B1736" s="614">
        <v>0.73609999999999998</v>
      </c>
      <c r="C1736" t="s">
        <v>516</v>
      </c>
      <c r="D1736" t="s">
        <v>522</v>
      </c>
      <c r="E1736" t="s">
        <v>77</v>
      </c>
      <c r="F1736" t="s">
        <v>523</v>
      </c>
      <c r="G1736" t="s">
        <v>77</v>
      </c>
      <c r="H1736" t="s">
        <v>508</v>
      </c>
      <c r="I1736" t="s">
        <v>509</v>
      </c>
      <c r="J1736" t="s">
        <v>435</v>
      </c>
    </row>
    <row r="1737" spans="1:10">
      <c r="A1737" t="s">
        <v>499</v>
      </c>
      <c r="B1737" s="614">
        <v>0.52139999999999997</v>
      </c>
      <c r="C1737" t="s">
        <v>453</v>
      </c>
      <c r="D1737" t="s">
        <v>522</v>
      </c>
      <c r="E1737" t="s">
        <v>77</v>
      </c>
      <c r="F1737" t="s">
        <v>523</v>
      </c>
      <c r="G1737" t="s">
        <v>77</v>
      </c>
      <c r="H1737" t="s">
        <v>508</v>
      </c>
      <c r="I1737" t="s">
        <v>509</v>
      </c>
      <c r="J1737" t="s">
        <v>435</v>
      </c>
    </row>
    <row r="1738" spans="1:10">
      <c r="A1738" t="s">
        <v>500</v>
      </c>
      <c r="B1738" s="614">
        <v>6.1000000000000004E-3</v>
      </c>
      <c r="C1738" t="s">
        <v>521</v>
      </c>
      <c r="D1738" t="s">
        <v>522</v>
      </c>
      <c r="E1738" t="s">
        <v>77</v>
      </c>
      <c r="F1738" t="s">
        <v>523</v>
      </c>
      <c r="G1738" t="s">
        <v>77</v>
      </c>
      <c r="H1738" t="s">
        <v>508</v>
      </c>
      <c r="I1738" t="s">
        <v>509</v>
      </c>
      <c r="J1738" t="s">
        <v>435</v>
      </c>
    </row>
    <row r="1739" spans="1:10">
      <c r="A1739" t="s">
        <v>500</v>
      </c>
      <c r="B1739" s="614">
        <v>4.3E-3</v>
      </c>
      <c r="C1739" t="s">
        <v>454</v>
      </c>
      <c r="D1739" t="s">
        <v>522</v>
      </c>
      <c r="E1739" t="s">
        <v>77</v>
      </c>
      <c r="F1739" t="s">
        <v>523</v>
      </c>
      <c r="G1739" t="s">
        <v>77</v>
      </c>
      <c r="H1739" t="s">
        <v>508</v>
      </c>
      <c r="I1739" t="s">
        <v>509</v>
      </c>
      <c r="J1739" t="s">
        <v>435</v>
      </c>
    </row>
    <row r="1740" spans="1:10">
      <c r="A1740" t="s">
        <v>500</v>
      </c>
      <c r="B1740" s="614">
        <v>4.3E-3</v>
      </c>
      <c r="C1740" t="s">
        <v>479</v>
      </c>
      <c r="D1740" t="s">
        <v>522</v>
      </c>
      <c r="E1740" t="s">
        <v>77</v>
      </c>
      <c r="F1740" t="s">
        <v>523</v>
      </c>
      <c r="G1740" t="s">
        <v>77</v>
      </c>
      <c r="H1740" t="s">
        <v>508</v>
      </c>
      <c r="I1740" t="s">
        <v>509</v>
      </c>
      <c r="J1740" t="s">
        <v>435</v>
      </c>
    </row>
    <row r="1741" spans="1:10">
      <c r="A1741" t="s">
        <v>500</v>
      </c>
      <c r="B1741" s="614">
        <v>5.5999999999999999E-3</v>
      </c>
      <c r="C1741" t="s">
        <v>524</v>
      </c>
      <c r="D1741" t="s">
        <v>522</v>
      </c>
      <c r="E1741" t="s">
        <v>77</v>
      </c>
      <c r="F1741" t="s">
        <v>523</v>
      </c>
      <c r="G1741" t="s">
        <v>77</v>
      </c>
      <c r="H1741" t="s">
        <v>508</v>
      </c>
      <c r="I1741" t="s">
        <v>509</v>
      </c>
      <c r="J1741" t="s">
        <v>435</v>
      </c>
    </row>
    <row r="1742" spans="1:10">
      <c r="A1742" t="s">
        <v>500</v>
      </c>
      <c r="B1742" s="614">
        <v>4.3E-3</v>
      </c>
      <c r="C1742" t="s">
        <v>465</v>
      </c>
      <c r="D1742" t="s">
        <v>522</v>
      </c>
      <c r="E1742" t="s">
        <v>77</v>
      </c>
      <c r="F1742" t="s">
        <v>523</v>
      </c>
      <c r="G1742" t="s">
        <v>77</v>
      </c>
      <c r="H1742" t="s">
        <v>508</v>
      </c>
      <c r="I1742" t="s">
        <v>509</v>
      </c>
      <c r="J1742" t="s">
        <v>435</v>
      </c>
    </row>
    <row r="1743" spans="1:10">
      <c r="A1743" t="s">
        <v>500</v>
      </c>
      <c r="B1743" s="614">
        <v>5.1999999999999998E-3</v>
      </c>
      <c r="C1743" t="s">
        <v>484</v>
      </c>
      <c r="D1743" t="s">
        <v>522</v>
      </c>
      <c r="E1743" t="s">
        <v>77</v>
      </c>
      <c r="F1743" t="s">
        <v>523</v>
      </c>
      <c r="G1743" t="s">
        <v>77</v>
      </c>
      <c r="H1743" t="s">
        <v>508</v>
      </c>
      <c r="I1743" t="s">
        <v>509</v>
      </c>
      <c r="J1743" t="s">
        <v>435</v>
      </c>
    </row>
    <row r="1744" spans="1:10">
      <c r="A1744" t="s">
        <v>500</v>
      </c>
      <c r="B1744" s="614">
        <v>4.3E-3</v>
      </c>
      <c r="C1744" t="s">
        <v>477</v>
      </c>
      <c r="D1744" t="s">
        <v>522</v>
      </c>
      <c r="E1744" t="s">
        <v>77</v>
      </c>
      <c r="F1744" t="s">
        <v>523</v>
      </c>
      <c r="G1744" t="s">
        <v>77</v>
      </c>
      <c r="H1744" t="s">
        <v>508</v>
      </c>
      <c r="I1744" t="s">
        <v>509</v>
      </c>
      <c r="J1744" t="s">
        <v>435</v>
      </c>
    </row>
    <row r="1745" spans="1:10">
      <c r="A1745" t="s">
        <v>500</v>
      </c>
      <c r="B1745" s="614">
        <v>4.3E-3</v>
      </c>
      <c r="C1745" t="s">
        <v>472</v>
      </c>
      <c r="D1745" t="s">
        <v>522</v>
      </c>
      <c r="E1745" t="s">
        <v>77</v>
      </c>
      <c r="F1745" t="s">
        <v>523</v>
      </c>
      <c r="G1745" t="s">
        <v>77</v>
      </c>
      <c r="H1745" t="s">
        <v>508</v>
      </c>
      <c r="I1745" t="s">
        <v>509</v>
      </c>
      <c r="J1745" t="s">
        <v>435</v>
      </c>
    </row>
    <row r="1746" spans="1:10">
      <c r="A1746" t="s">
        <v>500</v>
      </c>
      <c r="B1746" s="614">
        <v>5.4000000000000003E-3</v>
      </c>
      <c r="C1746" t="s">
        <v>480</v>
      </c>
      <c r="D1746" t="s">
        <v>522</v>
      </c>
      <c r="E1746" t="s">
        <v>77</v>
      </c>
      <c r="F1746" t="s">
        <v>523</v>
      </c>
      <c r="G1746" t="s">
        <v>77</v>
      </c>
      <c r="H1746" t="s">
        <v>508</v>
      </c>
      <c r="I1746" t="s">
        <v>509</v>
      </c>
      <c r="J1746" t="s">
        <v>435</v>
      </c>
    </row>
    <row r="1747" spans="1:10">
      <c r="A1747" t="s">
        <v>500</v>
      </c>
      <c r="B1747" s="614">
        <v>5.4000000000000003E-3</v>
      </c>
      <c r="C1747" t="s">
        <v>525</v>
      </c>
      <c r="D1747" t="s">
        <v>522</v>
      </c>
      <c r="E1747" t="s">
        <v>77</v>
      </c>
      <c r="F1747" t="s">
        <v>523</v>
      </c>
      <c r="G1747" t="s">
        <v>77</v>
      </c>
      <c r="H1747" t="s">
        <v>508</v>
      </c>
      <c r="I1747" t="s">
        <v>509</v>
      </c>
      <c r="J1747" t="s">
        <v>435</v>
      </c>
    </row>
    <row r="1748" spans="1:10">
      <c r="A1748" t="s">
        <v>500</v>
      </c>
      <c r="B1748" s="614">
        <v>6.7000000000000002E-3</v>
      </c>
      <c r="C1748" t="s">
        <v>510</v>
      </c>
      <c r="D1748" t="s">
        <v>522</v>
      </c>
      <c r="E1748" t="s">
        <v>77</v>
      </c>
      <c r="F1748" t="s">
        <v>523</v>
      </c>
      <c r="G1748" t="s">
        <v>77</v>
      </c>
      <c r="H1748" t="s">
        <v>508</v>
      </c>
      <c r="I1748" t="s">
        <v>509</v>
      </c>
      <c r="J1748" t="s">
        <v>435</v>
      </c>
    </row>
    <row r="1749" spans="1:10">
      <c r="A1749" t="s">
        <v>500</v>
      </c>
      <c r="B1749" s="614">
        <v>6.1999999999999998E-3</v>
      </c>
      <c r="C1749" t="s">
        <v>514</v>
      </c>
      <c r="D1749" t="s">
        <v>522</v>
      </c>
      <c r="E1749" t="s">
        <v>77</v>
      </c>
      <c r="F1749" t="s">
        <v>523</v>
      </c>
      <c r="G1749" t="s">
        <v>77</v>
      </c>
      <c r="H1749" t="s">
        <v>508</v>
      </c>
      <c r="I1749" t="s">
        <v>509</v>
      </c>
      <c r="J1749" t="s">
        <v>435</v>
      </c>
    </row>
    <row r="1750" spans="1:10">
      <c r="A1750" t="s">
        <v>500</v>
      </c>
      <c r="B1750" s="614">
        <v>6.7000000000000002E-3</v>
      </c>
      <c r="C1750" t="s">
        <v>450</v>
      </c>
      <c r="D1750" t="s">
        <v>522</v>
      </c>
      <c r="E1750" t="s">
        <v>77</v>
      </c>
      <c r="F1750" t="s">
        <v>523</v>
      </c>
      <c r="G1750" t="s">
        <v>77</v>
      </c>
      <c r="H1750" t="s">
        <v>508</v>
      </c>
      <c r="I1750" t="s">
        <v>509</v>
      </c>
      <c r="J1750" t="s">
        <v>435</v>
      </c>
    </row>
    <row r="1751" spans="1:10">
      <c r="A1751" t="s">
        <v>500</v>
      </c>
      <c r="B1751" s="614">
        <v>4.7000000000000002E-3</v>
      </c>
      <c r="C1751" t="s">
        <v>448</v>
      </c>
      <c r="D1751" t="s">
        <v>522</v>
      </c>
      <c r="E1751" t="s">
        <v>77</v>
      </c>
      <c r="F1751" t="s">
        <v>523</v>
      </c>
      <c r="G1751" t="s">
        <v>77</v>
      </c>
      <c r="H1751" t="s">
        <v>508</v>
      </c>
      <c r="I1751" t="s">
        <v>509</v>
      </c>
      <c r="J1751" t="s">
        <v>435</v>
      </c>
    </row>
    <row r="1752" spans="1:10">
      <c r="A1752" t="s">
        <v>500</v>
      </c>
      <c r="B1752" s="614">
        <v>5.4000000000000003E-3</v>
      </c>
      <c r="C1752" t="s">
        <v>485</v>
      </c>
      <c r="D1752" t="s">
        <v>522</v>
      </c>
      <c r="E1752" t="s">
        <v>77</v>
      </c>
      <c r="F1752" t="s">
        <v>523</v>
      </c>
      <c r="G1752" t="s">
        <v>77</v>
      </c>
      <c r="H1752" t="s">
        <v>508</v>
      </c>
      <c r="I1752" t="s">
        <v>509</v>
      </c>
      <c r="J1752" t="s">
        <v>435</v>
      </c>
    </row>
    <row r="1753" spans="1:10">
      <c r="A1753" t="s">
        <v>500</v>
      </c>
      <c r="B1753" s="614">
        <v>4.3E-3</v>
      </c>
      <c r="C1753" t="s">
        <v>452</v>
      </c>
      <c r="D1753" t="s">
        <v>522</v>
      </c>
      <c r="E1753" t="s">
        <v>77</v>
      </c>
      <c r="F1753" t="s">
        <v>523</v>
      </c>
      <c r="G1753" t="s">
        <v>77</v>
      </c>
      <c r="H1753" t="s">
        <v>508</v>
      </c>
      <c r="I1753" t="s">
        <v>509</v>
      </c>
      <c r="J1753" t="s">
        <v>435</v>
      </c>
    </row>
    <row r="1754" spans="1:10">
      <c r="A1754" t="s">
        <v>500</v>
      </c>
      <c r="B1754" s="614">
        <v>5.1999999999999998E-3</v>
      </c>
      <c r="C1754" t="s">
        <v>471</v>
      </c>
      <c r="D1754" t="s">
        <v>522</v>
      </c>
      <c r="E1754" t="s">
        <v>77</v>
      </c>
      <c r="F1754" t="s">
        <v>523</v>
      </c>
      <c r="G1754" t="s">
        <v>77</v>
      </c>
      <c r="H1754" t="s">
        <v>508</v>
      </c>
      <c r="I1754" t="s">
        <v>509</v>
      </c>
      <c r="J1754" t="s">
        <v>435</v>
      </c>
    </row>
    <row r="1755" spans="1:10">
      <c r="A1755" t="s">
        <v>500</v>
      </c>
      <c r="B1755" s="614">
        <v>9.9000000000000008E-3</v>
      </c>
      <c r="C1755" t="s">
        <v>526</v>
      </c>
      <c r="D1755" t="s">
        <v>522</v>
      </c>
      <c r="E1755" t="s">
        <v>77</v>
      </c>
      <c r="F1755" t="s">
        <v>523</v>
      </c>
      <c r="G1755" t="s">
        <v>77</v>
      </c>
      <c r="H1755" t="s">
        <v>508</v>
      </c>
      <c r="I1755" t="s">
        <v>509</v>
      </c>
      <c r="J1755" t="s">
        <v>435</v>
      </c>
    </row>
    <row r="1756" spans="1:10">
      <c r="A1756" t="s">
        <v>500</v>
      </c>
      <c r="B1756" s="614">
        <v>6.3E-3</v>
      </c>
      <c r="C1756" t="s">
        <v>438</v>
      </c>
      <c r="D1756" t="s">
        <v>522</v>
      </c>
      <c r="E1756" t="s">
        <v>77</v>
      </c>
      <c r="F1756" t="s">
        <v>523</v>
      </c>
      <c r="G1756" t="s">
        <v>77</v>
      </c>
      <c r="H1756" t="s">
        <v>508</v>
      </c>
      <c r="I1756" t="s">
        <v>509</v>
      </c>
      <c r="J1756" t="s">
        <v>435</v>
      </c>
    </row>
    <row r="1757" spans="1:10">
      <c r="A1757" t="s">
        <v>500</v>
      </c>
      <c r="B1757" s="614">
        <v>4.7000000000000002E-3</v>
      </c>
      <c r="C1757" t="s">
        <v>517</v>
      </c>
      <c r="D1757" t="s">
        <v>522</v>
      </c>
      <c r="E1757" t="s">
        <v>77</v>
      </c>
      <c r="F1757" t="s">
        <v>523</v>
      </c>
      <c r="G1757" t="s">
        <v>77</v>
      </c>
      <c r="H1757" t="s">
        <v>508</v>
      </c>
      <c r="I1757" t="s">
        <v>509</v>
      </c>
      <c r="J1757" t="s">
        <v>435</v>
      </c>
    </row>
    <row r="1758" spans="1:10">
      <c r="A1758" t="s">
        <v>500</v>
      </c>
      <c r="B1758" s="614">
        <v>4.3E-3</v>
      </c>
      <c r="C1758" t="s">
        <v>50</v>
      </c>
      <c r="D1758" t="s">
        <v>522</v>
      </c>
      <c r="E1758" t="s">
        <v>77</v>
      </c>
      <c r="F1758" t="s">
        <v>523</v>
      </c>
      <c r="G1758" t="s">
        <v>77</v>
      </c>
      <c r="H1758" t="s">
        <v>508</v>
      </c>
      <c r="I1758" t="s">
        <v>509</v>
      </c>
      <c r="J1758" t="s">
        <v>435</v>
      </c>
    </row>
    <row r="1759" spans="1:10">
      <c r="A1759" t="s">
        <v>500</v>
      </c>
      <c r="B1759" s="614">
        <v>4.3E-3</v>
      </c>
      <c r="C1759" t="s">
        <v>464</v>
      </c>
      <c r="D1759" t="s">
        <v>522</v>
      </c>
      <c r="E1759" t="s">
        <v>77</v>
      </c>
      <c r="F1759" t="s">
        <v>523</v>
      </c>
      <c r="G1759" t="s">
        <v>77</v>
      </c>
      <c r="H1759" t="s">
        <v>508</v>
      </c>
      <c r="I1759" t="s">
        <v>509</v>
      </c>
      <c r="J1759" t="s">
        <v>435</v>
      </c>
    </row>
    <row r="1760" spans="1:10">
      <c r="A1760" t="s">
        <v>500</v>
      </c>
      <c r="B1760" s="614">
        <v>4.3E-3</v>
      </c>
      <c r="C1760" t="s">
        <v>457</v>
      </c>
      <c r="D1760" t="s">
        <v>522</v>
      </c>
      <c r="E1760" t="s">
        <v>77</v>
      </c>
      <c r="F1760" t="s">
        <v>523</v>
      </c>
      <c r="G1760" t="s">
        <v>77</v>
      </c>
      <c r="H1760" t="s">
        <v>508</v>
      </c>
      <c r="I1760" t="s">
        <v>509</v>
      </c>
      <c r="J1760" t="s">
        <v>435</v>
      </c>
    </row>
    <row r="1761" spans="1:10">
      <c r="A1761" t="s">
        <v>500</v>
      </c>
      <c r="B1761" s="614">
        <v>5.1000000000000004E-3</v>
      </c>
      <c r="C1761" t="s">
        <v>462</v>
      </c>
      <c r="D1761" t="s">
        <v>522</v>
      </c>
      <c r="E1761" t="s">
        <v>77</v>
      </c>
      <c r="F1761" t="s">
        <v>523</v>
      </c>
      <c r="G1761" t="s">
        <v>77</v>
      </c>
      <c r="H1761" t="s">
        <v>508</v>
      </c>
      <c r="I1761" t="s">
        <v>509</v>
      </c>
      <c r="J1761" t="s">
        <v>435</v>
      </c>
    </row>
    <row r="1762" spans="1:10">
      <c r="A1762" t="s">
        <v>500</v>
      </c>
      <c r="B1762" s="614">
        <v>5.1999999999999998E-3</v>
      </c>
      <c r="C1762" t="s">
        <v>481</v>
      </c>
      <c r="D1762" t="s">
        <v>522</v>
      </c>
      <c r="E1762" t="s">
        <v>77</v>
      </c>
      <c r="F1762" t="s">
        <v>523</v>
      </c>
      <c r="G1762" t="s">
        <v>77</v>
      </c>
      <c r="H1762" t="s">
        <v>508</v>
      </c>
      <c r="I1762" t="s">
        <v>509</v>
      </c>
      <c r="J1762" t="s">
        <v>435</v>
      </c>
    </row>
    <row r="1763" spans="1:10">
      <c r="A1763" t="s">
        <v>500</v>
      </c>
      <c r="B1763" s="614">
        <v>4.3E-3</v>
      </c>
      <c r="C1763" t="s">
        <v>463</v>
      </c>
      <c r="D1763" t="s">
        <v>522</v>
      </c>
      <c r="E1763" t="s">
        <v>77</v>
      </c>
      <c r="F1763" t="s">
        <v>523</v>
      </c>
      <c r="G1763" t="s">
        <v>77</v>
      </c>
      <c r="H1763" t="s">
        <v>508</v>
      </c>
      <c r="I1763" t="s">
        <v>509</v>
      </c>
      <c r="J1763" t="s">
        <v>435</v>
      </c>
    </row>
    <row r="1764" spans="1:10">
      <c r="A1764" t="s">
        <v>500</v>
      </c>
      <c r="B1764" s="614">
        <v>4.3E-3</v>
      </c>
      <c r="C1764" t="s">
        <v>488</v>
      </c>
      <c r="D1764" t="s">
        <v>522</v>
      </c>
      <c r="E1764" t="s">
        <v>77</v>
      </c>
      <c r="F1764" t="s">
        <v>523</v>
      </c>
      <c r="G1764" t="s">
        <v>77</v>
      </c>
      <c r="H1764" t="s">
        <v>508</v>
      </c>
      <c r="I1764" t="s">
        <v>509</v>
      </c>
      <c r="J1764" t="s">
        <v>435</v>
      </c>
    </row>
    <row r="1765" spans="1:10">
      <c r="A1765" t="s">
        <v>500</v>
      </c>
      <c r="B1765" s="614">
        <v>5.7999999999999996E-3</v>
      </c>
      <c r="C1765" t="s">
        <v>515</v>
      </c>
      <c r="D1765" t="s">
        <v>522</v>
      </c>
      <c r="E1765" t="s">
        <v>77</v>
      </c>
      <c r="F1765" t="s">
        <v>523</v>
      </c>
      <c r="G1765" t="s">
        <v>77</v>
      </c>
      <c r="H1765" t="s">
        <v>508</v>
      </c>
      <c r="I1765" t="s">
        <v>509</v>
      </c>
      <c r="J1765" t="s">
        <v>435</v>
      </c>
    </row>
    <row r="1766" spans="1:10">
      <c r="A1766" t="s">
        <v>500</v>
      </c>
      <c r="B1766" s="614">
        <v>6.8999999999999999E-3</v>
      </c>
      <c r="C1766" t="s">
        <v>518</v>
      </c>
      <c r="D1766" t="s">
        <v>522</v>
      </c>
      <c r="E1766" t="s">
        <v>77</v>
      </c>
      <c r="F1766" t="s">
        <v>523</v>
      </c>
      <c r="G1766" t="s">
        <v>77</v>
      </c>
      <c r="H1766" t="s">
        <v>508</v>
      </c>
      <c r="I1766" t="s">
        <v>509</v>
      </c>
      <c r="J1766" t="s">
        <v>435</v>
      </c>
    </row>
    <row r="1767" spans="1:10">
      <c r="A1767" t="s">
        <v>500</v>
      </c>
      <c r="B1767" s="614">
        <v>4.7000000000000002E-3</v>
      </c>
      <c r="C1767" t="s">
        <v>504</v>
      </c>
      <c r="D1767" t="s">
        <v>522</v>
      </c>
      <c r="E1767" t="s">
        <v>77</v>
      </c>
      <c r="F1767" t="s">
        <v>523</v>
      </c>
      <c r="G1767" t="s">
        <v>77</v>
      </c>
      <c r="H1767" t="s">
        <v>508</v>
      </c>
      <c r="I1767" t="s">
        <v>509</v>
      </c>
      <c r="J1767" t="s">
        <v>435</v>
      </c>
    </row>
    <row r="1768" spans="1:10">
      <c r="A1768" t="s">
        <v>500</v>
      </c>
      <c r="B1768" s="614">
        <v>6.1000000000000004E-3</v>
      </c>
      <c r="C1768" t="s">
        <v>446</v>
      </c>
      <c r="D1768" t="s">
        <v>522</v>
      </c>
      <c r="E1768" t="s">
        <v>77</v>
      </c>
      <c r="F1768" t="s">
        <v>523</v>
      </c>
      <c r="G1768" t="s">
        <v>77</v>
      </c>
      <c r="H1768" t="s">
        <v>508</v>
      </c>
      <c r="I1768" t="s">
        <v>509</v>
      </c>
      <c r="J1768" t="s">
        <v>435</v>
      </c>
    </row>
    <row r="1769" spans="1:10">
      <c r="A1769" t="s">
        <v>500</v>
      </c>
      <c r="B1769" s="614">
        <v>5.1999999999999998E-3</v>
      </c>
      <c r="C1769" t="s">
        <v>527</v>
      </c>
      <c r="D1769" t="s">
        <v>522</v>
      </c>
      <c r="E1769" t="s">
        <v>77</v>
      </c>
      <c r="F1769" t="s">
        <v>523</v>
      </c>
      <c r="G1769" t="s">
        <v>77</v>
      </c>
      <c r="H1769" t="s">
        <v>508</v>
      </c>
      <c r="I1769" t="s">
        <v>509</v>
      </c>
      <c r="J1769" t="s">
        <v>435</v>
      </c>
    </row>
    <row r="1770" spans="1:10">
      <c r="A1770" t="s">
        <v>500</v>
      </c>
      <c r="B1770" s="614">
        <v>4.7000000000000002E-3</v>
      </c>
      <c r="C1770" t="s">
        <v>513</v>
      </c>
      <c r="D1770" t="s">
        <v>522</v>
      </c>
      <c r="E1770" t="s">
        <v>77</v>
      </c>
      <c r="F1770" t="s">
        <v>523</v>
      </c>
      <c r="G1770" t="s">
        <v>77</v>
      </c>
      <c r="H1770" t="s">
        <v>508</v>
      </c>
      <c r="I1770" t="s">
        <v>509</v>
      </c>
      <c r="J1770" t="s">
        <v>435</v>
      </c>
    </row>
    <row r="1771" spans="1:10">
      <c r="A1771" t="s">
        <v>500</v>
      </c>
      <c r="B1771" s="614">
        <v>5.1999999999999998E-3</v>
      </c>
      <c r="C1771" t="s">
        <v>449</v>
      </c>
      <c r="D1771" t="s">
        <v>522</v>
      </c>
      <c r="E1771" t="s">
        <v>77</v>
      </c>
      <c r="F1771" t="s">
        <v>523</v>
      </c>
      <c r="G1771" t="s">
        <v>77</v>
      </c>
      <c r="H1771" t="s">
        <v>508</v>
      </c>
      <c r="I1771" t="s">
        <v>509</v>
      </c>
      <c r="J1771" t="s">
        <v>435</v>
      </c>
    </row>
    <row r="1772" spans="1:10">
      <c r="A1772" t="s">
        <v>500</v>
      </c>
      <c r="B1772" s="614">
        <v>4.7000000000000002E-3</v>
      </c>
      <c r="C1772" t="s">
        <v>461</v>
      </c>
      <c r="D1772" t="s">
        <v>522</v>
      </c>
      <c r="E1772" t="s">
        <v>77</v>
      </c>
      <c r="F1772" t="s">
        <v>523</v>
      </c>
      <c r="G1772" t="s">
        <v>77</v>
      </c>
      <c r="H1772" t="s">
        <v>508</v>
      </c>
      <c r="I1772" t="s">
        <v>509</v>
      </c>
      <c r="J1772" t="s">
        <v>435</v>
      </c>
    </row>
    <row r="1773" spans="1:10">
      <c r="A1773" t="s">
        <v>500</v>
      </c>
      <c r="B1773" s="614">
        <v>6.1000000000000004E-3</v>
      </c>
      <c r="C1773" t="s">
        <v>511</v>
      </c>
      <c r="D1773" t="s">
        <v>522</v>
      </c>
      <c r="E1773" t="s">
        <v>77</v>
      </c>
      <c r="F1773" t="s">
        <v>523</v>
      </c>
      <c r="G1773" t="s">
        <v>77</v>
      </c>
      <c r="H1773" t="s">
        <v>508</v>
      </c>
      <c r="I1773" t="s">
        <v>509</v>
      </c>
      <c r="J1773" t="s">
        <v>435</v>
      </c>
    </row>
    <row r="1774" spans="1:10">
      <c r="A1774" t="s">
        <v>500</v>
      </c>
      <c r="B1774" s="614">
        <v>4.7000000000000002E-3</v>
      </c>
      <c r="C1774" t="s">
        <v>466</v>
      </c>
      <c r="D1774" t="s">
        <v>522</v>
      </c>
      <c r="E1774" t="s">
        <v>77</v>
      </c>
      <c r="F1774" t="s">
        <v>523</v>
      </c>
      <c r="G1774" t="s">
        <v>77</v>
      </c>
      <c r="H1774" t="s">
        <v>508</v>
      </c>
      <c r="I1774" t="s">
        <v>509</v>
      </c>
      <c r="J1774" t="s">
        <v>435</v>
      </c>
    </row>
    <row r="1775" spans="1:10">
      <c r="A1775" t="s">
        <v>500</v>
      </c>
      <c r="B1775" s="614">
        <v>4.7000000000000002E-3</v>
      </c>
      <c r="C1775" t="s">
        <v>445</v>
      </c>
      <c r="D1775" t="s">
        <v>522</v>
      </c>
      <c r="E1775" t="s">
        <v>77</v>
      </c>
      <c r="F1775" t="s">
        <v>523</v>
      </c>
      <c r="G1775" t="s">
        <v>77</v>
      </c>
      <c r="H1775" t="s">
        <v>508</v>
      </c>
      <c r="I1775" t="s">
        <v>509</v>
      </c>
      <c r="J1775" t="s">
        <v>435</v>
      </c>
    </row>
    <row r="1776" spans="1:10">
      <c r="A1776" t="s">
        <v>500</v>
      </c>
      <c r="B1776" s="614">
        <v>8.6E-3</v>
      </c>
      <c r="C1776" t="s">
        <v>456</v>
      </c>
      <c r="D1776" t="s">
        <v>522</v>
      </c>
      <c r="E1776" t="s">
        <v>77</v>
      </c>
      <c r="F1776" t="s">
        <v>523</v>
      </c>
      <c r="G1776" t="s">
        <v>77</v>
      </c>
      <c r="H1776" t="s">
        <v>508</v>
      </c>
      <c r="I1776" t="s">
        <v>509</v>
      </c>
      <c r="J1776" t="s">
        <v>435</v>
      </c>
    </row>
    <row r="1777" spans="1:10">
      <c r="A1777" t="s">
        <v>500</v>
      </c>
      <c r="B1777" s="614">
        <v>5.4000000000000003E-3</v>
      </c>
      <c r="C1777" t="s">
        <v>512</v>
      </c>
      <c r="D1777" t="s">
        <v>522</v>
      </c>
      <c r="E1777" t="s">
        <v>77</v>
      </c>
      <c r="F1777" t="s">
        <v>523</v>
      </c>
      <c r="G1777" t="s">
        <v>77</v>
      </c>
      <c r="H1777" t="s">
        <v>508</v>
      </c>
      <c r="I1777" t="s">
        <v>509</v>
      </c>
      <c r="J1777" t="s">
        <v>435</v>
      </c>
    </row>
    <row r="1778" spans="1:10">
      <c r="A1778" t="s">
        <v>500</v>
      </c>
      <c r="B1778" s="614">
        <v>6.7000000000000002E-3</v>
      </c>
      <c r="C1778" t="s">
        <v>476</v>
      </c>
      <c r="D1778" t="s">
        <v>522</v>
      </c>
      <c r="E1778" t="s">
        <v>77</v>
      </c>
      <c r="F1778" t="s">
        <v>523</v>
      </c>
      <c r="G1778" t="s">
        <v>77</v>
      </c>
      <c r="H1778" t="s">
        <v>508</v>
      </c>
      <c r="I1778" t="s">
        <v>509</v>
      </c>
      <c r="J1778" t="s">
        <v>435</v>
      </c>
    </row>
    <row r="1779" spans="1:10">
      <c r="A1779" t="s">
        <v>500</v>
      </c>
      <c r="B1779" s="614">
        <v>6.1000000000000004E-3</v>
      </c>
      <c r="C1779" t="s">
        <v>455</v>
      </c>
      <c r="D1779" t="s">
        <v>522</v>
      </c>
      <c r="E1779" t="s">
        <v>77</v>
      </c>
      <c r="F1779" t="s">
        <v>523</v>
      </c>
      <c r="G1779" t="s">
        <v>77</v>
      </c>
      <c r="H1779" t="s">
        <v>508</v>
      </c>
      <c r="I1779" t="s">
        <v>509</v>
      </c>
      <c r="J1779" t="s">
        <v>435</v>
      </c>
    </row>
    <row r="1780" spans="1:10">
      <c r="A1780" t="s">
        <v>500</v>
      </c>
      <c r="B1780" s="614">
        <v>5.5999999999999999E-3</v>
      </c>
      <c r="C1780" t="s">
        <v>475</v>
      </c>
      <c r="D1780" t="s">
        <v>522</v>
      </c>
      <c r="E1780" t="s">
        <v>77</v>
      </c>
      <c r="F1780" t="s">
        <v>523</v>
      </c>
      <c r="G1780" t="s">
        <v>77</v>
      </c>
      <c r="H1780" t="s">
        <v>508</v>
      </c>
      <c r="I1780" t="s">
        <v>509</v>
      </c>
      <c r="J1780" t="s">
        <v>435</v>
      </c>
    </row>
    <row r="1781" spans="1:10">
      <c r="A1781" t="s">
        <v>500</v>
      </c>
      <c r="B1781" s="614">
        <v>4.3E-3</v>
      </c>
      <c r="C1781" t="s">
        <v>429</v>
      </c>
      <c r="D1781" t="s">
        <v>522</v>
      </c>
      <c r="E1781" t="s">
        <v>77</v>
      </c>
      <c r="F1781" t="s">
        <v>523</v>
      </c>
      <c r="G1781" t="s">
        <v>77</v>
      </c>
      <c r="H1781" t="s">
        <v>508</v>
      </c>
      <c r="I1781" t="s">
        <v>509</v>
      </c>
      <c r="J1781" t="s">
        <v>435</v>
      </c>
    </row>
    <row r="1782" spans="1:10">
      <c r="A1782" t="s">
        <v>500</v>
      </c>
      <c r="B1782" s="614">
        <v>6.1000000000000004E-3</v>
      </c>
      <c r="C1782" t="s">
        <v>516</v>
      </c>
      <c r="D1782" t="s">
        <v>522</v>
      </c>
      <c r="E1782" t="s">
        <v>77</v>
      </c>
      <c r="F1782" t="s">
        <v>523</v>
      </c>
      <c r="G1782" t="s">
        <v>77</v>
      </c>
      <c r="H1782" t="s">
        <v>508</v>
      </c>
      <c r="I1782" t="s">
        <v>509</v>
      </c>
      <c r="J1782" t="s">
        <v>435</v>
      </c>
    </row>
    <row r="1783" spans="1:10">
      <c r="A1783" t="s">
        <v>500</v>
      </c>
      <c r="B1783" s="614">
        <v>4.3E-3</v>
      </c>
      <c r="C1783" t="s">
        <v>453</v>
      </c>
      <c r="D1783" t="s">
        <v>522</v>
      </c>
      <c r="E1783" t="s">
        <v>77</v>
      </c>
      <c r="F1783" t="s">
        <v>523</v>
      </c>
      <c r="G1783" t="s">
        <v>77</v>
      </c>
      <c r="H1783" t="s">
        <v>508</v>
      </c>
      <c r="I1783" t="s">
        <v>509</v>
      </c>
      <c r="J1783" t="s">
        <v>435</v>
      </c>
    </row>
    <row r="1784" spans="1:10">
      <c r="A1784" t="s">
        <v>501</v>
      </c>
      <c r="B1784" s="614">
        <v>8.9999999999999998E-4</v>
      </c>
      <c r="C1784" t="s">
        <v>521</v>
      </c>
      <c r="D1784" t="s">
        <v>522</v>
      </c>
      <c r="E1784" t="s">
        <v>77</v>
      </c>
      <c r="F1784" t="s">
        <v>523</v>
      </c>
      <c r="G1784" t="s">
        <v>77</v>
      </c>
      <c r="H1784" t="s">
        <v>508</v>
      </c>
      <c r="I1784" t="s">
        <v>509</v>
      </c>
      <c r="J1784" t="s">
        <v>435</v>
      </c>
    </row>
    <row r="1785" spans="1:10">
      <c r="A1785" t="s">
        <v>501</v>
      </c>
      <c r="B1785" s="614">
        <v>6.9999999999999999E-4</v>
      </c>
      <c r="C1785" t="s">
        <v>454</v>
      </c>
      <c r="D1785" t="s">
        <v>522</v>
      </c>
      <c r="E1785" t="s">
        <v>77</v>
      </c>
      <c r="F1785" t="s">
        <v>523</v>
      </c>
      <c r="G1785" t="s">
        <v>77</v>
      </c>
      <c r="H1785" t="s">
        <v>508</v>
      </c>
      <c r="I1785" t="s">
        <v>509</v>
      </c>
      <c r="J1785" t="s">
        <v>435</v>
      </c>
    </row>
    <row r="1786" spans="1:10">
      <c r="A1786" t="s">
        <v>501</v>
      </c>
      <c r="B1786" s="614">
        <v>6.9999999999999999E-4</v>
      </c>
      <c r="C1786" t="s">
        <v>479</v>
      </c>
      <c r="D1786" t="s">
        <v>522</v>
      </c>
      <c r="E1786" t="s">
        <v>77</v>
      </c>
      <c r="F1786" t="s">
        <v>523</v>
      </c>
      <c r="G1786" t="s">
        <v>77</v>
      </c>
      <c r="H1786" t="s">
        <v>508</v>
      </c>
      <c r="I1786" t="s">
        <v>509</v>
      </c>
      <c r="J1786" t="s">
        <v>435</v>
      </c>
    </row>
    <row r="1787" spans="1:10">
      <c r="A1787" t="s">
        <v>501</v>
      </c>
      <c r="B1787" s="614">
        <v>8.9999999999999998E-4</v>
      </c>
      <c r="C1787" t="s">
        <v>524</v>
      </c>
      <c r="D1787" t="s">
        <v>522</v>
      </c>
      <c r="E1787" t="s">
        <v>77</v>
      </c>
      <c r="F1787" t="s">
        <v>523</v>
      </c>
      <c r="G1787" t="s">
        <v>77</v>
      </c>
      <c r="H1787" t="s">
        <v>508</v>
      </c>
      <c r="I1787" t="s">
        <v>509</v>
      </c>
      <c r="J1787" t="s">
        <v>435</v>
      </c>
    </row>
    <row r="1788" spans="1:10">
      <c r="A1788" t="s">
        <v>501</v>
      </c>
      <c r="B1788" s="614">
        <v>6.9999999999999999E-4</v>
      </c>
      <c r="C1788" t="s">
        <v>465</v>
      </c>
      <c r="D1788" t="s">
        <v>522</v>
      </c>
      <c r="E1788" t="s">
        <v>77</v>
      </c>
      <c r="F1788" t="s">
        <v>523</v>
      </c>
      <c r="G1788" t="s">
        <v>77</v>
      </c>
      <c r="H1788" t="s">
        <v>508</v>
      </c>
      <c r="I1788" t="s">
        <v>509</v>
      </c>
      <c r="J1788" t="s">
        <v>435</v>
      </c>
    </row>
    <row r="1789" spans="1:10">
      <c r="A1789" t="s">
        <v>501</v>
      </c>
      <c r="B1789" s="614">
        <v>8.0000000000000004E-4</v>
      </c>
      <c r="C1789" t="s">
        <v>484</v>
      </c>
      <c r="D1789" t="s">
        <v>522</v>
      </c>
      <c r="E1789" t="s">
        <v>77</v>
      </c>
      <c r="F1789" t="s">
        <v>523</v>
      </c>
      <c r="G1789" t="s">
        <v>77</v>
      </c>
      <c r="H1789" t="s">
        <v>508</v>
      </c>
      <c r="I1789" t="s">
        <v>509</v>
      </c>
      <c r="J1789" t="s">
        <v>435</v>
      </c>
    </row>
    <row r="1790" spans="1:10">
      <c r="A1790" t="s">
        <v>501</v>
      </c>
      <c r="B1790" s="614">
        <v>6.9999999999999999E-4</v>
      </c>
      <c r="C1790" t="s">
        <v>477</v>
      </c>
      <c r="D1790" t="s">
        <v>522</v>
      </c>
      <c r="E1790" t="s">
        <v>77</v>
      </c>
      <c r="F1790" t="s">
        <v>523</v>
      </c>
      <c r="G1790" t="s">
        <v>77</v>
      </c>
      <c r="H1790" t="s">
        <v>508</v>
      </c>
      <c r="I1790" t="s">
        <v>509</v>
      </c>
      <c r="J1790" t="s">
        <v>435</v>
      </c>
    </row>
    <row r="1791" spans="1:10">
      <c r="A1791" t="s">
        <v>501</v>
      </c>
      <c r="B1791" s="614">
        <v>6.9999999999999999E-4</v>
      </c>
      <c r="C1791" t="s">
        <v>472</v>
      </c>
      <c r="D1791" t="s">
        <v>522</v>
      </c>
      <c r="E1791" t="s">
        <v>77</v>
      </c>
      <c r="F1791" t="s">
        <v>523</v>
      </c>
      <c r="G1791" t="s">
        <v>77</v>
      </c>
      <c r="H1791" t="s">
        <v>508</v>
      </c>
      <c r="I1791" t="s">
        <v>509</v>
      </c>
      <c r="J1791" t="s">
        <v>435</v>
      </c>
    </row>
    <row r="1792" spans="1:10">
      <c r="A1792" t="s">
        <v>501</v>
      </c>
      <c r="B1792" s="614">
        <v>8.0000000000000004E-4</v>
      </c>
      <c r="C1792" t="s">
        <v>480</v>
      </c>
      <c r="D1792" t="s">
        <v>522</v>
      </c>
      <c r="E1792" t="s">
        <v>77</v>
      </c>
      <c r="F1792" t="s">
        <v>523</v>
      </c>
      <c r="G1792" t="s">
        <v>77</v>
      </c>
      <c r="H1792" t="s">
        <v>508</v>
      </c>
      <c r="I1792" t="s">
        <v>509</v>
      </c>
      <c r="J1792" t="s">
        <v>435</v>
      </c>
    </row>
    <row r="1793" spans="1:10">
      <c r="A1793" t="s">
        <v>501</v>
      </c>
      <c r="B1793" s="614">
        <v>8.0000000000000004E-4</v>
      </c>
      <c r="C1793" t="s">
        <v>525</v>
      </c>
      <c r="D1793" t="s">
        <v>522</v>
      </c>
      <c r="E1793" t="s">
        <v>77</v>
      </c>
      <c r="F1793" t="s">
        <v>523</v>
      </c>
      <c r="G1793" t="s">
        <v>77</v>
      </c>
      <c r="H1793" t="s">
        <v>508</v>
      </c>
      <c r="I1793" t="s">
        <v>509</v>
      </c>
      <c r="J1793" t="s">
        <v>435</v>
      </c>
    </row>
    <row r="1794" spans="1:10">
      <c r="A1794" t="s">
        <v>501</v>
      </c>
      <c r="B1794" s="614">
        <v>1E-3</v>
      </c>
      <c r="C1794" t="s">
        <v>510</v>
      </c>
      <c r="D1794" t="s">
        <v>522</v>
      </c>
      <c r="E1794" t="s">
        <v>77</v>
      </c>
      <c r="F1794" t="s">
        <v>523</v>
      </c>
      <c r="G1794" t="s">
        <v>77</v>
      </c>
      <c r="H1794" t="s">
        <v>508</v>
      </c>
      <c r="I1794" t="s">
        <v>509</v>
      </c>
      <c r="J1794" t="s">
        <v>435</v>
      </c>
    </row>
    <row r="1795" spans="1:10">
      <c r="A1795" t="s">
        <v>501</v>
      </c>
      <c r="B1795" s="614">
        <v>1E-3</v>
      </c>
      <c r="C1795" t="s">
        <v>514</v>
      </c>
      <c r="D1795" t="s">
        <v>522</v>
      </c>
      <c r="E1795" t="s">
        <v>77</v>
      </c>
      <c r="F1795" t="s">
        <v>523</v>
      </c>
      <c r="G1795" t="s">
        <v>77</v>
      </c>
      <c r="H1795" t="s">
        <v>508</v>
      </c>
      <c r="I1795" t="s">
        <v>509</v>
      </c>
      <c r="J1795" t="s">
        <v>435</v>
      </c>
    </row>
    <row r="1796" spans="1:10">
      <c r="A1796" t="s">
        <v>501</v>
      </c>
      <c r="B1796" s="614">
        <v>1E-3</v>
      </c>
      <c r="C1796" t="s">
        <v>450</v>
      </c>
      <c r="D1796" t="s">
        <v>522</v>
      </c>
      <c r="E1796" t="s">
        <v>77</v>
      </c>
      <c r="F1796" t="s">
        <v>523</v>
      </c>
      <c r="G1796" t="s">
        <v>77</v>
      </c>
      <c r="H1796" t="s">
        <v>508</v>
      </c>
      <c r="I1796" t="s">
        <v>509</v>
      </c>
      <c r="J1796" t="s">
        <v>435</v>
      </c>
    </row>
    <row r="1797" spans="1:10">
      <c r="A1797" t="s">
        <v>501</v>
      </c>
      <c r="B1797" s="614">
        <v>6.9999999999999999E-4</v>
      </c>
      <c r="C1797" t="s">
        <v>448</v>
      </c>
      <c r="D1797" t="s">
        <v>522</v>
      </c>
      <c r="E1797" t="s">
        <v>77</v>
      </c>
      <c r="F1797" t="s">
        <v>523</v>
      </c>
      <c r="G1797" t="s">
        <v>77</v>
      </c>
      <c r="H1797" t="s">
        <v>508</v>
      </c>
      <c r="I1797" t="s">
        <v>509</v>
      </c>
      <c r="J1797" t="s">
        <v>435</v>
      </c>
    </row>
    <row r="1798" spans="1:10">
      <c r="A1798" t="s">
        <v>501</v>
      </c>
      <c r="B1798" s="614">
        <v>8.0000000000000004E-4</v>
      </c>
      <c r="C1798" t="s">
        <v>485</v>
      </c>
      <c r="D1798" t="s">
        <v>522</v>
      </c>
      <c r="E1798" t="s">
        <v>77</v>
      </c>
      <c r="F1798" t="s">
        <v>523</v>
      </c>
      <c r="G1798" t="s">
        <v>77</v>
      </c>
      <c r="H1798" t="s">
        <v>508</v>
      </c>
      <c r="I1798" t="s">
        <v>509</v>
      </c>
      <c r="J1798" t="s">
        <v>435</v>
      </c>
    </row>
    <row r="1799" spans="1:10">
      <c r="A1799" t="s">
        <v>501</v>
      </c>
      <c r="B1799" s="614">
        <v>6.9999999999999999E-4</v>
      </c>
      <c r="C1799" t="s">
        <v>452</v>
      </c>
      <c r="D1799" t="s">
        <v>522</v>
      </c>
      <c r="E1799" t="s">
        <v>77</v>
      </c>
      <c r="F1799" t="s">
        <v>523</v>
      </c>
      <c r="G1799" t="s">
        <v>77</v>
      </c>
      <c r="H1799" t="s">
        <v>508</v>
      </c>
      <c r="I1799" t="s">
        <v>509</v>
      </c>
      <c r="J1799" t="s">
        <v>435</v>
      </c>
    </row>
    <row r="1800" spans="1:10">
      <c r="A1800" t="s">
        <v>501</v>
      </c>
      <c r="B1800" s="614">
        <v>8.0000000000000004E-4</v>
      </c>
      <c r="C1800" t="s">
        <v>471</v>
      </c>
      <c r="D1800" t="s">
        <v>522</v>
      </c>
      <c r="E1800" t="s">
        <v>77</v>
      </c>
      <c r="F1800" t="s">
        <v>523</v>
      </c>
      <c r="G1800" t="s">
        <v>77</v>
      </c>
      <c r="H1800" t="s">
        <v>508</v>
      </c>
      <c r="I1800" t="s">
        <v>509</v>
      </c>
      <c r="J1800" t="s">
        <v>435</v>
      </c>
    </row>
    <row r="1801" spans="1:10">
      <c r="A1801" t="s">
        <v>501</v>
      </c>
      <c r="B1801" s="614">
        <v>1.5E-3</v>
      </c>
      <c r="C1801" t="s">
        <v>526</v>
      </c>
      <c r="D1801" t="s">
        <v>522</v>
      </c>
      <c r="E1801" t="s">
        <v>77</v>
      </c>
      <c r="F1801" t="s">
        <v>523</v>
      </c>
      <c r="G1801" t="s">
        <v>77</v>
      </c>
      <c r="H1801" t="s">
        <v>508</v>
      </c>
      <c r="I1801" t="s">
        <v>509</v>
      </c>
      <c r="J1801" t="s">
        <v>435</v>
      </c>
    </row>
    <row r="1802" spans="1:10">
      <c r="A1802" t="s">
        <v>501</v>
      </c>
      <c r="B1802" s="614">
        <v>1E-3</v>
      </c>
      <c r="C1802" t="s">
        <v>438</v>
      </c>
      <c r="D1802" t="s">
        <v>522</v>
      </c>
      <c r="E1802" t="s">
        <v>77</v>
      </c>
      <c r="F1802" t="s">
        <v>523</v>
      </c>
      <c r="G1802" t="s">
        <v>77</v>
      </c>
      <c r="H1802" t="s">
        <v>508</v>
      </c>
      <c r="I1802" t="s">
        <v>509</v>
      </c>
      <c r="J1802" t="s">
        <v>435</v>
      </c>
    </row>
    <row r="1803" spans="1:10">
      <c r="A1803" t="s">
        <v>501</v>
      </c>
      <c r="B1803" s="614">
        <v>6.9999999999999999E-4</v>
      </c>
      <c r="C1803" t="s">
        <v>517</v>
      </c>
      <c r="D1803" t="s">
        <v>522</v>
      </c>
      <c r="E1803" t="s">
        <v>77</v>
      </c>
      <c r="F1803" t="s">
        <v>523</v>
      </c>
      <c r="G1803" t="s">
        <v>77</v>
      </c>
      <c r="H1803" t="s">
        <v>508</v>
      </c>
      <c r="I1803" t="s">
        <v>509</v>
      </c>
      <c r="J1803" t="s">
        <v>435</v>
      </c>
    </row>
    <row r="1804" spans="1:10">
      <c r="A1804" t="s">
        <v>501</v>
      </c>
      <c r="B1804" s="614">
        <v>6.9999999999999999E-4</v>
      </c>
      <c r="C1804" t="s">
        <v>50</v>
      </c>
      <c r="D1804" t="s">
        <v>522</v>
      </c>
      <c r="E1804" t="s">
        <v>77</v>
      </c>
      <c r="F1804" t="s">
        <v>523</v>
      </c>
      <c r="G1804" t="s">
        <v>77</v>
      </c>
      <c r="H1804" t="s">
        <v>508</v>
      </c>
      <c r="I1804" t="s">
        <v>509</v>
      </c>
      <c r="J1804" t="s">
        <v>435</v>
      </c>
    </row>
    <row r="1805" spans="1:10">
      <c r="A1805" t="s">
        <v>501</v>
      </c>
      <c r="B1805" s="614">
        <v>6.9999999999999999E-4</v>
      </c>
      <c r="C1805" t="s">
        <v>464</v>
      </c>
      <c r="D1805" t="s">
        <v>522</v>
      </c>
      <c r="E1805" t="s">
        <v>77</v>
      </c>
      <c r="F1805" t="s">
        <v>523</v>
      </c>
      <c r="G1805" t="s">
        <v>77</v>
      </c>
      <c r="H1805" t="s">
        <v>508</v>
      </c>
      <c r="I1805" t="s">
        <v>509</v>
      </c>
      <c r="J1805" t="s">
        <v>435</v>
      </c>
    </row>
    <row r="1806" spans="1:10">
      <c r="A1806" t="s">
        <v>501</v>
      </c>
      <c r="B1806" s="614">
        <v>6.9999999999999999E-4</v>
      </c>
      <c r="C1806" t="s">
        <v>457</v>
      </c>
      <c r="D1806" t="s">
        <v>522</v>
      </c>
      <c r="E1806" t="s">
        <v>77</v>
      </c>
      <c r="F1806" t="s">
        <v>523</v>
      </c>
      <c r="G1806" t="s">
        <v>77</v>
      </c>
      <c r="H1806" t="s">
        <v>508</v>
      </c>
      <c r="I1806" t="s">
        <v>509</v>
      </c>
      <c r="J1806" t="s">
        <v>435</v>
      </c>
    </row>
    <row r="1807" spans="1:10">
      <c r="A1807" t="s">
        <v>501</v>
      </c>
      <c r="B1807" s="614">
        <v>8.0000000000000004E-4</v>
      </c>
      <c r="C1807" t="s">
        <v>462</v>
      </c>
      <c r="D1807" t="s">
        <v>522</v>
      </c>
      <c r="E1807" t="s">
        <v>77</v>
      </c>
      <c r="F1807" t="s">
        <v>523</v>
      </c>
      <c r="G1807" t="s">
        <v>77</v>
      </c>
      <c r="H1807" t="s">
        <v>508</v>
      </c>
      <c r="I1807" t="s">
        <v>509</v>
      </c>
      <c r="J1807" t="s">
        <v>435</v>
      </c>
    </row>
    <row r="1808" spans="1:10">
      <c r="A1808" t="s">
        <v>501</v>
      </c>
      <c r="B1808" s="614">
        <v>8.0000000000000004E-4</v>
      </c>
      <c r="C1808" t="s">
        <v>481</v>
      </c>
      <c r="D1808" t="s">
        <v>522</v>
      </c>
      <c r="E1808" t="s">
        <v>77</v>
      </c>
      <c r="F1808" t="s">
        <v>523</v>
      </c>
      <c r="G1808" t="s">
        <v>77</v>
      </c>
      <c r="H1808" t="s">
        <v>508</v>
      </c>
      <c r="I1808" t="s">
        <v>509</v>
      </c>
      <c r="J1808" t="s">
        <v>435</v>
      </c>
    </row>
    <row r="1809" spans="1:10">
      <c r="A1809" t="s">
        <v>501</v>
      </c>
      <c r="B1809" s="614">
        <v>6.9999999999999999E-4</v>
      </c>
      <c r="C1809" t="s">
        <v>463</v>
      </c>
      <c r="D1809" t="s">
        <v>522</v>
      </c>
      <c r="E1809" t="s">
        <v>77</v>
      </c>
      <c r="F1809" t="s">
        <v>523</v>
      </c>
      <c r="G1809" t="s">
        <v>77</v>
      </c>
      <c r="H1809" t="s">
        <v>508</v>
      </c>
      <c r="I1809" t="s">
        <v>509</v>
      </c>
      <c r="J1809" t="s">
        <v>435</v>
      </c>
    </row>
    <row r="1810" spans="1:10">
      <c r="A1810" t="s">
        <v>501</v>
      </c>
      <c r="B1810" s="614">
        <v>6.9999999999999999E-4</v>
      </c>
      <c r="C1810" t="s">
        <v>488</v>
      </c>
      <c r="D1810" t="s">
        <v>522</v>
      </c>
      <c r="E1810" t="s">
        <v>77</v>
      </c>
      <c r="F1810" t="s">
        <v>523</v>
      </c>
      <c r="G1810" t="s">
        <v>77</v>
      </c>
      <c r="H1810" t="s">
        <v>508</v>
      </c>
      <c r="I1810" t="s">
        <v>509</v>
      </c>
      <c r="J1810" t="s">
        <v>435</v>
      </c>
    </row>
    <row r="1811" spans="1:10">
      <c r="A1811" t="s">
        <v>501</v>
      </c>
      <c r="B1811" s="614">
        <v>8.9999999999999998E-4</v>
      </c>
      <c r="C1811" t="s">
        <v>515</v>
      </c>
      <c r="D1811" t="s">
        <v>522</v>
      </c>
      <c r="E1811" t="s">
        <v>77</v>
      </c>
      <c r="F1811" t="s">
        <v>523</v>
      </c>
      <c r="G1811" t="s">
        <v>77</v>
      </c>
      <c r="H1811" t="s">
        <v>508</v>
      </c>
      <c r="I1811" t="s">
        <v>509</v>
      </c>
      <c r="J1811" t="s">
        <v>435</v>
      </c>
    </row>
    <row r="1812" spans="1:10">
      <c r="A1812" t="s">
        <v>501</v>
      </c>
      <c r="B1812" s="614">
        <v>1.1000000000000001E-3</v>
      </c>
      <c r="C1812" t="s">
        <v>518</v>
      </c>
      <c r="D1812" t="s">
        <v>522</v>
      </c>
      <c r="E1812" t="s">
        <v>77</v>
      </c>
      <c r="F1812" t="s">
        <v>523</v>
      </c>
      <c r="G1812" t="s">
        <v>77</v>
      </c>
      <c r="H1812" t="s">
        <v>508</v>
      </c>
      <c r="I1812" t="s">
        <v>509</v>
      </c>
      <c r="J1812" t="s">
        <v>435</v>
      </c>
    </row>
    <row r="1813" spans="1:10">
      <c r="A1813" t="s">
        <v>501</v>
      </c>
      <c r="B1813" s="614">
        <v>6.9999999999999999E-4</v>
      </c>
      <c r="C1813" t="s">
        <v>504</v>
      </c>
      <c r="D1813" t="s">
        <v>522</v>
      </c>
      <c r="E1813" t="s">
        <v>77</v>
      </c>
      <c r="F1813" t="s">
        <v>523</v>
      </c>
      <c r="G1813" t="s">
        <v>77</v>
      </c>
      <c r="H1813" t="s">
        <v>508</v>
      </c>
      <c r="I1813" t="s">
        <v>509</v>
      </c>
      <c r="J1813" t="s">
        <v>435</v>
      </c>
    </row>
    <row r="1814" spans="1:10">
      <c r="A1814" t="s">
        <v>501</v>
      </c>
      <c r="B1814" s="614">
        <v>8.9999999999999998E-4</v>
      </c>
      <c r="C1814" t="s">
        <v>446</v>
      </c>
      <c r="D1814" t="s">
        <v>522</v>
      </c>
      <c r="E1814" t="s">
        <v>77</v>
      </c>
      <c r="F1814" t="s">
        <v>523</v>
      </c>
      <c r="G1814" t="s">
        <v>77</v>
      </c>
      <c r="H1814" t="s">
        <v>508</v>
      </c>
      <c r="I1814" t="s">
        <v>509</v>
      </c>
      <c r="J1814" t="s">
        <v>435</v>
      </c>
    </row>
    <row r="1815" spans="1:10">
      <c r="A1815" t="s">
        <v>501</v>
      </c>
      <c r="B1815" s="614">
        <v>8.0000000000000004E-4</v>
      </c>
      <c r="C1815" t="s">
        <v>527</v>
      </c>
      <c r="D1815" t="s">
        <v>522</v>
      </c>
      <c r="E1815" t="s">
        <v>77</v>
      </c>
      <c r="F1815" t="s">
        <v>523</v>
      </c>
      <c r="G1815" t="s">
        <v>77</v>
      </c>
      <c r="H1815" t="s">
        <v>508</v>
      </c>
      <c r="I1815" t="s">
        <v>509</v>
      </c>
      <c r="J1815" t="s">
        <v>435</v>
      </c>
    </row>
    <row r="1816" spans="1:10">
      <c r="A1816" t="s">
        <v>501</v>
      </c>
      <c r="B1816" s="614">
        <v>6.9999999999999999E-4</v>
      </c>
      <c r="C1816" t="s">
        <v>513</v>
      </c>
      <c r="D1816" t="s">
        <v>522</v>
      </c>
      <c r="E1816" t="s">
        <v>77</v>
      </c>
      <c r="F1816" t="s">
        <v>523</v>
      </c>
      <c r="G1816" t="s">
        <v>77</v>
      </c>
      <c r="H1816" t="s">
        <v>508</v>
      </c>
      <c r="I1816" t="s">
        <v>509</v>
      </c>
      <c r="J1816" t="s">
        <v>435</v>
      </c>
    </row>
    <row r="1817" spans="1:10">
      <c r="A1817" t="s">
        <v>501</v>
      </c>
      <c r="B1817" s="614">
        <v>8.0000000000000004E-4</v>
      </c>
      <c r="C1817" t="s">
        <v>449</v>
      </c>
      <c r="D1817" t="s">
        <v>522</v>
      </c>
      <c r="E1817" t="s">
        <v>77</v>
      </c>
      <c r="F1817" t="s">
        <v>523</v>
      </c>
      <c r="G1817" t="s">
        <v>77</v>
      </c>
      <c r="H1817" t="s">
        <v>508</v>
      </c>
      <c r="I1817" t="s">
        <v>509</v>
      </c>
      <c r="J1817" t="s">
        <v>435</v>
      </c>
    </row>
    <row r="1818" spans="1:10">
      <c r="A1818" t="s">
        <v>501</v>
      </c>
      <c r="B1818" s="614">
        <v>6.9999999999999999E-4</v>
      </c>
      <c r="C1818" t="s">
        <v>461</v>
      </c>
      <c r="D1818" t="s">
        <v>522</v>
      </c>
      <c r="E1818" t="s">
        <v>77</v>
      </c>
      <c r="F1818" t="s">
        <v>523</v>
      </c>
      <c r="G1818" t="s">
        <v>77</v>
      </c>
      <c r="H1818" t="s">
        <v>508</v>
      </c>
      <c r="I1818" t="s">
        <v>509</v>
      </c>
      <c r="J1818" t="s">
        <v>435</v>
      </c>
    </row>
    <row r="1819" spans="1:10">
      <c r="A1819" t="s">
        <v>501</v>
      </c>
      <c r="B1819" s="614">
        <v>8.9999999999999998E-4</v>
      </c>
      <c r="C1819" t="s">
        <v>511</v>
      </c>
      <c r="D1819" t="s">
        <v>522</v>
      </c>
      <c r="E1819" t="s">
        <v>77</v>
      </c>
      <c r="F1819" t="s">
        <v>523</v>
      </c>
      <c r="G1819" t="s">
        <v>77</v>
      </c>
      <c r="H1819" t="s">
        <v>508</v>
      </c>
      <c r="I1819" t="s">
        <v>509</v>
      </c>
      <c r="J1819" t="s">
        <v>435</v>
      </c>
    </row>
    <row r="1820" spans="1:10">
      <c r="A1820" t="s">
        <v>501</v>
      </c>
      <c r="B1820" s="614">
        <v>6.9999999999999999E-4</v>
      </c>
      <c r="C1820" t="s">
        <v>466</v>
      </c>
      <c r="D1820" t="s">
        <v>522</v>
      </c>
      <c r="E1820" t="s">
        <v>77</v>
      </c>
      <c r="F1820" t="s">
        <v>523</v>
      </c>
      <c r="G1820" t="s">
        <v>77</v>
      </c>
      <c r="H1820" t="s">
        <v>508</v>
      </c>
      <c r="I1820" t="s">
        <v>509</v>
      </c>
      <c r="J1820" t="s">
        <v>435</v>
      </c>
    </row>
    <row r="1821" spans="1:10">
      <c r="A1821" t="s">
        <v>501</v>
      </c>
      <c r="B1821" s="614">
        <v>6.9999999999999999E-4</v>
      </c>
      <c r="C1821" t="s">
        <v>445</v>
      </c>
      <c r="D1821" t="s">
        <v>522</v>
      </c>
      <c r="E1821" t="s">
        <v>77</v>
      </c>
      <c r="F1821" t="s">
        <v>523</v>
      </c>
      <c r="G1821" t="s">
        <v>77</v>
      </c>
      <c r="H1821" t="s">
        <v>508</v>
      </c>
      <c r="I1821" t="s">
        <v>509</v>
      </c>
      <c r="J1821" t="s">
        <v>435</v>
      </c>
    </row>
    <row r="1822" spans="1:10">
      <c r="A1822" t="s">
        <v>501</v>
      </c>
      <c r="B1822" s="614">
        <v>1.2999999999999999E-3</v>
      </c>
      <c r="C1822" t="s">
        <v>456</v>
      </c>
      <c r="D1822" t="s">
        <v>522</v>
      </c>
      <c r="E1822" t="s">
        <v>77</v>
      </c>
      <c r="F1822" t="s">
        <v>523</v>
      </c>
      <c r="G1822" t="s">
        <v>77</v>
      </c>
      <c r="H1822" t="s">
        <v>508</v>
      </c>
      <c r="I1822" t="s">
        <v>509</v>
      </c>
      <c r="J1822" t="s">
        <v>435</v>
      </c>
    </row>
    <row r="1823" spans="1:10">
      <c r="A1823" t="s">
        <v>501</v>
      </c>
      <c r="B1823" s="614">
        <v>8.0000000000000004E-4</v>
      </c>
      <c r="C1823" t="s">
        <v>512</v>
      </c>
      <c r="D1823" t="s">
        <v>522</v>
      </c>
      <c r="E1823" t="s">
        <v>77</v>
      </c>
      <c r="F1823" t="s">
        <v>523</v>
      </c>
      <c r="G1823" t="s">
        <v>77</v>
      </c>
      <c r="H1823" t="s">
        <v>508</v>
      </c>
      <c r="I1823" t="s">
        <v>509</v>
      </c>
      <c r="J1823" t="s">
        <v>435</v>
      </c>
    </row>
    <row r="1824" spans="1:10">
      <c r="A1824" t="s">
        <v>501</v>
      </c>
      <c r="B1824" s="614">
        <v>1E-3</v>
      </c>
      <c r="C1824" t="s">
        <v>476</v>
      </c>
      <c r="D1824" t="s">
        <v>522</v>
      </c>
      <c r="E1824" t="s">
        <v>77</v>
      </c>
      <c r="F1824" t="s">
        <v>523</v>
      </c>
      <c r="G1824" t="s">
        <v>77</v>
      </c>
      <c r="H1824" t="s">
        <v>508</v>
      </c>
      <c r="I1824" t="s">
        <v>509</v>
      </c>
      <c r="J1824" t="s">
        <v>435</v>
      </c>
    </row>
    <row r="1825" spans="1:10">
      <c r="A1825" t="s">
        <v>501</v>
      </c>
      <c r="B1825" s="614">
        <v>8.9999999999999998E-4</v>
      </c>
      <c r="C1825" t="s">
        <v>455</v>
      </c>
      <c r="D1825" t="s">
        <v>522</v>
      </c>
      <c r="E1825" t="s">
        <v>77</v>
      </c>
      <c r="F1825" t="s">
        <v>523</v>
      </c>
      <c r="G1825" t="s">
        <v>77</v>
      </c>
      <c r="H1825" t="s">
        <v>508</v>
      </c>
      <c r="I1825" t="s">
        <v>509</v>
      </c>
      <c r="J1825" t="s">
        <v>435</v>
      </c>
    </row>
    <row r="1826" spans="1:10">
      <c r="A1826" t="s">
        <v>501</v>
      </c>
      <c r="B1826" s="614">
        <v>8.9999999999999998E-4</v>
      </c>
      <c r="C1826" t="s">
        <v>475</v>
      </c>
      <c r="D1826" t="s">
        <v>522</v>
      </c>
      <c r="E1826" t="s">
        <v>77</v>
      </c>
      <c r="F1826" t="s">
        <v>523</v>
      </c>
      <c r="G1826" t="s">
        <v>77</v>
      </c>
      <c r="H1826" t="s">
        <v>508</v>
      </c>
      <c r="I1826" t="s">
        <v>509</v>
      </c>
      <c r="J1826" t="s">
        <v>435</v>
      </c>
    </row>
    <row r="1827" spans="1:10">
      <c r="A1827" t="s">
        <v>501</v>
      </c>
      <c r="B1827" s="614">
        <v>6.9999999999999999E-4</v>
      </c>
      <c r="C1827" t="s">
        <v>429</v>
      </c>
      <c r="D1827" t="s">
        <v>522</v>
      </c>
      <c r="E1827" t="s">
        <v>77</v>
      </c>
      <c r="F1827" t="s">
        <v>523</v>
      </c>
      <c r="G1827" t="s">
        <v>77</v>
      </c>
      <c r="H1827" t="s">
        <v>508</v>
      </c>
      <c r="I1827" t="s">
        <v>509</v>
      </c>
      <c r="J1827" t="s">
        <v>435</v>
      </c>
    </row>
    <row r="1828" spans="1:10">
      <c r="A1828" t="s">
        <v>501</v>
      </c>
      <c r="B1828" s="614">
        <v>8.9999999999999998E-4</v>
      </c>
      <c r="C1828" t="s">
        <v>516</v>
      </c>
      <c r="D1828" t="s">
        <v>522</v>
      </c>
      <c r="E1828" t="s">
        <v>77</v>
      </c>
      <c r="F1828" t="s">
        <v>523</v>
      </c>
      <c r="G1828" t="s">
        <v>77</v>
      </c>
      <c r="H1828" t="s">
        <v>508</v>
      </c>
      <c r="I1828" t="s">
        <v>509</v>
      </c>
      <c r="J1828" t="s">
        <v>435</v>
      </c>
    </row>
    <row r="1829" spans="1:10">
      <c r="A1829" t="s">
        <v>501</v>
      </c>
      <c r="B1829" s="614">
        <v>6.9999999999999999E-4</v>
      </c>
      <c r="C1829" t="s">
        <v>453</v>
      </c>
      <c r="D1829" t="s">
        <v>522</v>
      </c>
      <c r="E1829" t="s">
        <v>77</v>
      </c>
      <c r="F1829" t="s">
        <v>523</v>
      </c>
      <c r="G1829" t="s">
        <v>77</v>
      </c>
      <c r="H1829" t="s">
        <v>508</v>
      </c>
      <c r="I1829" t="s">
        <v>509</v>
      </c>
      <c r="J1829" t="s">
        <v>435</v>
      </c>
    </row>
    <row r="1830" spans="1:10">
      <c r="A1830" t="s">
        <v>502</v>
      </c>
      <c r="B1830" s="614">
        <v>5.16E-2</v>
      </c>
      <c r="C1830" t="s">
        <v>521</v>
      </c>
      <c r="D1830" t="s">
        <v>522</v>
      </c>
      <c r="E1830" t="s">
        <v>77</v>
      </c>
      <c r="F1830" t="s">
        <v>523</v>
      </c>
      <c r="G1830" t="s">
        <v>77</v>
      </c>
      <c r="H1830" t="s">
        <v>508</v>
      </c>
      <c r="I1830" t="s">
        <v>509</v>
      </c>
      <c r="J1830" t="s">
        <v>435</v>
      </c>
    </row>
    <row r="1831" spans="1:10">
      <c r="A1831" t="s">
        <v>502</v>
      </c>
      <c r="B1831" s="614">
        <v>3.61E-2</v>
      </c>
      <c r="C1831" t="s">
        <v>454</v>
      </c>
      <c r="D1831" t="s">
        <v>522</v>
      </c>
      <c r="E1831" t="s">
        <v>77</v>
      </c>
      <c r="F1831" t="s">
        <v>523</v>
      </c>
      <c r="G1831" t="s">
        <v>77</v>
      </c>
      <c r="H1831" t="s">
        <v>508</v>
      </c>
      <c r="I1831" t="s">
        <v>509</v>
      </c>
      <c r="J1831" t="s">
        <v>435</v>
      </c>
    </row>
    <row r="1832" spans="1:10">
      <c r="A1832" t="s">
        <v>502</v>
      </c>
      <c r="B1832" s="614">
        <v>3.61E-2</v>
      </c>
      <c r="C1832" t="s">
        <v>479</v>
      </c>
      <c r="D1832" t="s">
        <v>522</v>
      </c>
      <c r="E1832" t="s">
        <v>77</v>
      </c>
      <c r="F1832" t="s">
        <v>523</v>
      </c>
      <c r="G1832" t="s">
        <v>77</v>
      </c>
      <c r="H1832" t="s">
        <v>508</v>
      </c>
      <c r="I1832" t="s">
        <v>509</v>
      </c>
      <c r="J1832" t="s">
        <v>435</v>
      </c>
    </row>
    <row r="1833" spans="1:10">
      <c r="A1833" t="s">
        <v>502</v>
      </c>
      <c r="B1833" s="614">
        <v>4.6899999999999997E-2</v>
      </c>
      <c r="C1833" t="s">
        <v>524</v>
      </c>
      <c r="D1833" t="s">
        <v>522</v>
      </c>
      <c r="E1833" t="s">
        <v>77</v>
      </c>
      <c r="F1833" t="s">
        <v>523</v>
      </c>
      <c r="G1833" t="s">
        <v>77</v>
      </c>
      <c r="H1833" t="s">
        <v>508</v>
      </c>
      <c r="I1833" t="s">
        <v>509</v>
      </c>
      <c r="J1833" t="s">
        <v>435</v>
      </c>
    </row>
    <row r="1834" spans="1:10">
      <c r="A1834" t="s">
        <v>502</v>
      </c>
      <c r="B1834" s="614">
        <v>3.61E-2</v>
      </c>
      <c r="C1834" t="s">
        <v>465</v>
      </c>
      <c r="D1834" t="s">
        <v>522</v>
      </c>
      <c r="E1834" t="s">
        <v>77</v>
      </c>
      <c r="F1834" t="s">
        <v>523</v>
      </c>
      <c r="G1834" t="s">
        <v>77</v>
      </c>
      <c r="H1834" t="s">
        <v>508</v>
      </c>
      <c r="I1834" t="s">
        <v>509</v>
      </c>
      <c r="J1834" t="s">
        <v>435</v>
      </c>
    </row>
    <row r="1835" spans="1:10">
      <c r="A1835" t="s">
        <v>502</v>
      </c>
      <c r="B1835" s="614">
        <v>4.3299999999999998E-2</v>
      </c>
      <c r="C1835" t="s">
        <v>484</v>
      </c>
      <c r="D1835" t="s">
        <v>522</v>
      </c>
      <c r="E1835" t="s">
        <v>77</v>
      </c>
      <c r="F1835" t="s">
        <v>523</v>
      </c>
      <c r="G1835" t="s">
        <v>77</v>
      </c>
      <c r="H1835" t="s">
        <v>508</v>
      </c>
      <c r="I1835" t="s">
        <v>509</v>
      </c>
      <c r="J1835" t="s">
        <v>435</v>
      </c>
    </row>
    <row r="1836" spans="1:10">
      <c r="A1836" t="s">
        <v>502</v>
      </c>
      <c r="B1836" s="614">
        <v>3.61E-2</v>
      </c>
      <c r="C1836" t="s">
        <v>477</v>
      </c>
      <c r="D1836" t="s">
        <v>522</v>
      </c>
      <c r="E1836" t="s">
        <v>77</v>
      </c>
      <c r="F1836" t="s">
        <v>523</v>
      </c>
      <c r="G1836" t="s">
        <v>77</v>
      </c>
      <c r="H1836" t="s">
        <v>508</v>
      </c>
      <c r="I1836" t="s">
        <v>509</v>
      </c>
      <c r="J1836" t="s">
        <v>435</v>
      </c>
    </row>
    <row r="1837" spans="1:10">
      <c r="A1837" t="s">
        <v>502</v>
      </c>
      <c r="B1837" s="614">
        <v>3.61E-2</v>
      </c>
      <c r="C1837" t="s">
        <v>472</v>
      </c>
      <c r="D1837" t="s">
        <v>522</v>
      </c>
      <c r="E1837" t="s">
        <v>77</v>
      </c>
      <c r="F1837" t="s">
        <v>523</v>
      </c>
      <c r="G1837" t="s">
        <v>77</v>
      </c>
      <c r="H1837" t="s">
        <v>508</v>
      </c>
      <c r="I1837" t="s">
        <v>509</v>
      </c>
      <c r="J1837" t="s">
        <v>435</v>
      </c>
    </row>
    <row r="1838" spans="1:10">
      <c r="A1838" t="s">
        <v>502</v>
      </c>
      <c r="B1838" s="614">
        <v>4.5100000000000001E-2</v>
      </c>
      <c r="C1838" t="s">
        <v>480</v>
      </c>
      <c r="D1838" t="s">
        <v>522</v>
      </c>
      <c r="E1838" t="s">
        <v>77</v>
      </c>
      <c r="F1838" t="s">
        <v>523</v>
      </c>
      <c r="G1838" t="s">
        <v>77</v>
      </c>
      <c r="H1838" t="s">
        <v>508</v>
      </c>
      <c r="I1838" t="s">
        <v>509</v>
      </c>
      <c r="J1838" t="s">
        <v>435</v>
      </c>
    </row>
    <row r="1839" spans="1:10">
      <c r="A1839" t="s">
        <v>502</v>
      </c>
      <c r="B1839" s="614">
        <v>4.5100000000000001E-2</v>
      </c>
      <c r="C1839" t="s">
        <v>525</v>
      </c>
      <c r="D1839" t="s">
        <v>522</v>
      </c>
      <c r="E1839" t="s">
        <v>77</v>
      </c>
      <c r="F1839" t="s">
        <v>523</v>
      </c>
      <c r="G1839" t="s">
        <v>77</v>
      </c>
      <c r="H1839" t="s">
        <v>508</v>
      </c>
      <c r="I1839" t="s">
        <v>509</v>
      </c>
      <c r="J1839" t="s">
        <v>435</v>
      </c>
    </row>
    <row r="1840" spans="1:10">
      <c r="A1840" t="s">
        <v>502</v>
      </c>
      <c r="B1840" s="614">
        <v>5.6300000000000003E-2</v>
      </c>
      <c r="C1840" t="s">
        <v>510</v>
      </c>
      <c r="D1840" t="s">
        <v>522</v>
      </c>
      <c r="E1840" t="s">
        <v>77</v>
      </c>
      <c r="F1840" t="s">
        <v>523</v>
      </c>
      <c r="G1840" t="s">
        <v>77</v>
      </c>
      <c r="H1840" t="s">
        <v>508</v>
      </c>
      <c r="I1840" t="s">
        <v>509</v>
      </c>
      <c r="J1840" t="s">
        <v>435</v>
      </c>
    </row>
    <row r="1841" spans="1:10">
      <c r="A1841" t="s">
        <v>502</v>
      </c>
      <c r="B1841" s="614">
        <v>5.2400000000000002E-2</v>
      </c>
      <c r="C1841" t="s">
        <v>514</v>
      </c>
      <c r="D1841" t="s">
        <v>522</v>
      </c>
      <c r="E1841" t="s">
        <v>77</v>
      </c>
      <c r="F1841" t="s">
        <v>523</v>
      </c>
      <c r="G1841" t="s">
        <v>77</v>
      </c>
      <c r="H1841" t="s">
        <v>508</v>
      </c>
      <c r="I1841" t="s">
        <v>509</v>
      </c>
      <c r="J1841" t="s">
        <v>435</v>
      </c>
    </row>
    <row r="1842" spans="1:10">
      <c r="A1842" t="s">
        <v>502</v>
      </c>
      <c r="B1842" s="614">
        <v>5.5899999999999998E-2</v>
      </c>
      <c r="C1842" t="s">
        <v>450</v>
      </c>
      <c r="D1842" t="s">
        <v>522</v>
      </c>
      <c r="E1842" t="s">
        <v>77</v>
      </c>
      <c r="F1842" t="s">
        <v>523</v>
      </c>
      <c r="G1842" t="s">
        <v>77</v>
      </c>
      <c r="H1842" t="s">
        <v>508</v>
      </c>
      <c r="I1842" t="s">
        <v>509</v>
      </c>
      <c r="J1842" t="s">
        <v>435</v>
      </c>
    </row>
    <row r="1843" spans="1:10">
      <c r="A1843" t="s">
        <v>502</v>
      </c>
      <c r="B1843" s="614">
        <v>3.9600000000000003E-2</v>
      </c>
      <c r="C1843" t="s">
        <v>448</v>
      </c>
      <c r="D1843" t="s">
        <v>522</v>
      </c>
      <c r="E1843" t="s">
        <v>77</v>
      </c>
      <c r="F1843" t="s">
        <v>523</v>
      </c>
      <c r="G1843" t="s">
        <v>77</v>
      </c>
      <c r="H1843" t="s">
        <v>508</v>
      </c>
      <c r="I1843" t="s">
        <v>509</v>
      </c>
      <c r="J1843" t="s">
        <v>435</v>
      </c>
    </row>
    <row r="1844" spans="1:10">
      <c r="A1844" t="s">
        <v>502</v>
      </c>
      <c r="B1844" s="614">
        <v>4.5100000000000001E-2</v>
      </c>
      <c r="C1844" t="s">
        <v>485</v>
      </c>
      <c r="D1844" t="s">
        <v>522</v>
      </c>
      <c r="E1844" t="s">
        <v>77</v>
      </c>
      <c r="F1844" t="s">
        <v>523</v>
      </c>
      <c r="G1844" t="s">
        <v>77</v>
      </c>
      <c r="H1844" t="s">
        <v>508</v>
      </c>
      <c r="I1844" t="s">
        <v>509</v>
      </c>
      <c r="J1844" t="s">
        <v>435</v>
      </c>
    </row>
    <row r="1845" spans="1:10">
      <c r="A1845" t="s">
        <v>502</v>
      </c>
      <c r="B1845" s="614">
        <v>3.61E-2</v>
      </c>
      <c r="C1845" t="s">
        <v>452</v>
      </c>
      <c r="D1845" t="s">
        <v>522</v>
      </c>
      <c r="E1845" t="s">
        <v>77</v>
      </c>
      <c r="F1845" t="s">
        <v>523</v>
      </c>
      <c r="G1845" t="s">
        <v>77</v>
      </c>
      <c r="H1845" t="s">
        <v>508</v>
      </c>
      <c r="I1845" t="s">
        <v>509</v>
      </c>
      <c r="J1845" t="s">
        <v>435</v>
      </c>
    </row>
    <row r="1846" spans="1:10">
      <c r="A1846" t="s">
        <v>502</v>
      </c>
      <c r="B1846" s="614">
        <v>4.3299999999999998E-2</v>
      </c>
      <c r="C1846" t="s">
        <v>471</v>
      </c>
      <c r="D1846" t="s">
        <v>522</v>
      </c>
      <c r="E1846" t="s">
        <v>77</v>
      </c>
      <c r="F1846" t="s">
        <v>523</v>
      </c>
      <c r="G1846" t="s">
        <v>77</v>
      </c>
      <c r="H1846" t="s">
        <v>508</v>
      </c>
      <c r="I1846" t="s">
        <v>509</v>
      </c>
      <c r="J1846" t="s">
        <v>435</v>
      </c>
    </row>
    <row r="1847" spans="1:10">
      <c r="A1847" t="s">
        <v>502</v>
      </c>
      <c r="B1847" s="614">
        <v>8.3000000000000004E-2</v>
      </c>
      <c r="C1847" t="s">
        <v>526</v>
      </c>
      <c r="D1847" t="s">
        <v>522</v>
      </c>
      <c r="E1847" t="s">
        <v>77</v>
      </c>
      <c r="F1847" t="s">
        <v>523</v>
      </c>
      <c r="G1847" t="s">
        <v>77</v>
      </c>
      <c r="H1847" t="s">
        <v>508</v>
      </c>
      <c r="I1847" t="s">
        <v>509</v>
      </c>
      <c r="J1847" t="s">
        <v>435</v>
      </c>
    </row>
    <row r="1848" spans="1:10">
      <c r="A1848" t="s">
        <v>502</v>
      </c>
      <c r="B1848" s="614">
        <v>5.2600000000000001E-2</v>
      </c>
      <c r="C1848" t="s">
        <v>438</v>
      </c>
      <c r="D1848" t="s">
        <v>522</v>
      </c>
      <c r="E1848" t="s">
        <v>77</v>
      </c>
      <c r="F1848" t="s">
        <v>523</v>
      </c>
      <c r="G1848" t="s">
        <v>77</v>
      </c>
      <c r="H1848" t="s">
        <v>508</v>
      </c>
      <c r="I1848" t="s">
        <v>509</v>
      </c>
      <c r="J1848" t="s">
        <v>435</v>
      </c>
    </row>
    <row r="1849" spans="1:10">
      <c r="A1849" t="s">
        <v>502</v>
      </c>
      <c r="B1849" s="614">
        <v>3.9600000000000003E-2</v>
      </c>
      <c r="C1849" t="s">
        <v>517</v>
      </c>
      <c r="D1849" t="s">
        <v>522</v>
      </c>
      <c r="E1849" t="s">
        <v>77</v>
      </c>
      <c r="F1849" t="s">
        <v>523</v>
      </c>
      <c r="G1849" t="s">
        <v>77</v>
      </c>
      <c r="H1849" t="s">
        <v>508</v>
      </c>
      <c r="I1849" t="s">
        <v>509</v>
      </c>
      <c r="J1849" t="s">
        <v>435</v>
      </c>
    </row>
    <row r="1850" spans="1:10">
      <c r="A1850" t="s">
        <v>502</v>
      </c>
      <c r="B1850" s="614">
        <v>3.61E-2</v>
      </c>
      <c r="C1850" t="s">
        <v>50</v>
      </c>
      <c r="D1850" t="s">
        <v>522</v>
      </c>
      <c r="E1850" t="s">
        <v>77</v>
      </c>
      <c r="F1850" t="s">
        <v>523</v>
      </c>
      <c r="G1850" t="s">
        <v>77</v>
      </c>
      <c r="H1850" t="s">
        <v>508</v>
      </c>
      <c r="I1850" t="s">
        <v>509</v>
      </c>
      <c r="J1850" t="s">
        <v>435</v>
      </c>
    </row>
    <row r="1851" spans="1:10">
      <c r="A1851" t="s">
        <v>502</v>
      </c>
      <c r="B1851" s="614">
        <v>3.61E-2</v>
      </c>
      <c r="C1851" t="s">
        <v>464</v>
      </c>
      <c r="D1851" t="s">
        <v>522</v>
      </c>
      <c r="E1851" t="s">
        <v>77</v>
      </c>
      <c r="F1851" t="s">
        <v>523</v>
      </c>
      <c r="G1851" t="s">
        <v>77</v>
      </c>
      <c r="H1851" t="s">
        <v>508</v>
      </c>
      <c r="I1851" t="s">
        <v>509</v>
      </c>
      <c r="J1851" t="s">
        <v>435</v>
      </c>
    </row>
    <row r="1852" spans="1:10">
      <c r="A1852" t="s">
        <v>502</v>
      </c>
      <c r="B1852" s="614">
        <v>3.61E-2</v>
      </c>
      <c r="C1852" t="s">
        <v>457</v>
      </c>
      <c r="D1852" t="s">
        <v>522</v>
      </c>
      <c r="E1852" t="s">
        <v>77</v>
      </c>
      <c r="F1852" t="s">
        <v>523</v>
      </c>
      <c r="G1852" t="s">
        <v>77</v>
      </c>
      <c r="H1852" t="s">
        <v>508</v>
      </c>
      <c r="I1852" t="s">
        <v>509</v>
      </c>
      <c r="J1852" t="s">
        <v>435</v>
      </c>
    </row>
    <row r="1853" spans="1:10">
      <c r="A1853" t="s">
        <v>502</v>
      </c>
      <c r="B1853" s="614">
        <v>4.3200000000000002E-2</v>
      </c>
      <c r="C1853" t="s">
        <v>462</v>
      </c>
      <c r="D1853" t="s">
        <v>522</v>
      </c>
      <c r="E1853" t="s">
        <v>77</v>
      </c>
      <c r="F1853" t="s">
        <v>523</v>
      </c>
      <c r="G1853" t="s">
        <v>77</v>
      </c>
      <c r="H1853" t="s">
        <v>508</v>
      </c>
      <c r="I1853" t="s">
        <v>509</v>
      </c>
      <c r="J1853" t="s">
        <v>435</v>
      </c>
    </row>
    <row r="1854" spans="1:10">
      <c r="A1854" t="s">
        <v>502</v>
      </c>
      <c r="B1854" s="614">
        <v>4.3299999999999998E-2</v>
      </c>
      <c r="C1854" t="s">
        <v>481</v>
      </c>
      <c r="D1854" t="s">
        <v>522</v>
      </c>
      <c r="E1854" t="s">
        <v>77</v>
      </c>
      <c r="F1854" t="s">
        <v>523</v>
      </c>
      <c r="G1854" t="s">
        <v>77</v>
      </c>
      <c r="H1854" t="s">
        <v>508</v>
      </c>
      <c r="I1854" t="s">
        <v>509</v>
      </c>
      <c r="J1854" t="s">
        <v>435</v>
      </c>
    </row>
    <row r="1855" spans="1:10">
      <c r="A1855" t="s">
        <v>502</v>
      </c>
      <c r="B1855" s="614">
        <v>3.61E-2</v>
      </c>
      <c r="C1855" t="s">
        <v>463</v>
      </c>
      <c r="D1855" t="s">
        <v>522</v>
      </c>
      <c r="E1855" t="s">
        <v>77</v>
      </c>
      <c r="F1855" t="s">
        <v>523</v>
      </c>
      <c r="G1855" t="s">
        <v>77</v>
      </c>
      <c r="H1855" t="s">
        <v>508</v>
      </c>
      <c r="I1855" t="s">
        <v>509</v>
      </c>
      <c r="J1855" t="s">
        <v>435</v>
      </c>
    </row>
    <row r="1856" spans="1:10">
      <c r="A1856" t="s">
        <v>502</v>
      </c>
      <c r="B1856" s="614">
        <v>3.61E-2</v>
      </c>
      <c r="C1856" t="s">
        <v>488</v>
      </c>
      <c r="D1856" t="s">
        <v>522</v>
      </c>
      <c r="E1856" t="s">
        <v>77</v>
      </c>
      <c r="F1856" t="s">
        <v>523</v>
      </c>
      <c r="G1856" t="s">
        <v>77</v>
      </c>
      <c r="H1856" t="s">
        <v>508</v>
      </c>
      <c r="I1856" t="s">
        <v>509</v>
      </c>
      <c r="J1856" t="s">
        <v>435</v>
      </c>
    </row>
    <row r="1857" spans="1:10">
      <c r="A1857" t="s">
        <v>502</v>
      </c>
      <c r="B1857" s="614">
        <v>4.87E-2</v>
      </c>
      <c r="C1857" t="s">
        <v>515</v>
      </c>
      <c r="D1857" t="s">
        <v>522</v>
      </c>
      <c r="E1857" t="s">
        <v>77</v>
      </c>
      <c r="F1857" t="s">
        <v>523</v>
      </c>
      <c r="G1857" t="s">
        <v>77</v>
      </c>
      <c r="H1857" t="s">
        <v>508</v>
      </c>
      <c r="I1857" t="s">
        <v>509</v>
      </c>
      <c r="J1857" t="s">
        <v>435</v>
      </c>
    </row>
    <row r="1858" spans="1:10">
      <c r="A1858" t="s">
        <v>502</v>
      </c>
      <c r="B1858" s="614">
        <v>5.7700000000000001E-2</v>
      </c>
      <c r="C1858" t="s">
        <v>518</v>
      </c>
      <c r="D1858" t="s">
        <v>522</v>
      </c>
      <c r="E1858" t="s">
        <v>77</v>
      </c>
      <c r="F1858" t="s">
        <v>523</v>
      </c>
      <c r="G1858" t="s">
        <v>77</v>
      </c>
      <c r="H1858" t="s">
        <v>508</v>
      </c>
      <c r="I1858" t="s">
        <v>509</v>
      </c>
      <c r="J1858" t="s">
        <v>435</v>
      </c>
    </row>
    <row r="1859" spans="1:10">
      <c r="A1859" t="s">
        <v>502</v>
      </c>
      <c r="B1859" s="614">
        <v>3.9600000000000003E-2</v>
      </c>
      <c r="C1859" t="s">
        <v>504</v>
      </c>
      <c r="D1859" t="s">
        <v>522</v>
      </c>
      <c r="E1859" t="s">
        <v>77</v>
      </c>
      <c r="F1859" t="s">
        <v>523</v>
      </c>
      <c r="G1859" t="s">
        <v>77</v>
      </c>
      <c r="H1859" t="s">
        <v>508</v>
      </c>
      <c r="I1859" t="s">
        <v>509</v>
      </c>
      <c r="J1859" t="s">
        <v>435</v>
      </c>
    </row>
    <row r="1860" spans="1:10">
      <c r="A1860" t="s">
        <v>502</v>
      </c>
      <c r="B1860" s="614">
        <v>5.16E-2</v>
      </c>
      <c r="C1860" t="s">
        <v>446</v>
      </c>
      <c r="D1860" t="s">
        <v>522</v>
      </c>
      <c r="E1860" t="s">
        <v>77</v>
      </c>
      <c r="F1860" t="s">
        <v>523</v>
      </c>
      <c r="G1860" t="s">
        <v>77</v>
      </c>
      <c r="H1860" t="s">
        <v>508</v>
      </c>
      <c r="I1860" t="s">
        <v>509</v>
      </c>
      <c r="J1860" t="s">
        <v>435</v>
      </c>
    </row>
    <row r="1861" spans="1:10">
      <c r="A1861" t="s">
        <v>502</v>
      </c>
      <c r="B1861" s="614">
        <v>4.3299999999999998E-2</v>
      </c>
      <c r="C1861" t="s">
        <v>527</v>
      </c>
      <c r="D1861" t="s">
        <v>522</v>
      </c>
      <c r="E1861" t="s">
        <v>77</v>
      </c>
      <c r="F1861" t="s">
        <v>523</v>
      </c>
      <c r="G1861" t="s">
        <v>77</v>
      </c>
      <c r="H1861" t="s">
        <v>508</v>
      </c>
      <c r="I1861" t="s">
        <v>509</v>
      </c>
      <c r="J1861" t="s">
        <v>435</v>
      </c>
    </row>
    <row r="1862" spans="1:10">
      <c r="A1862" t="s">
        <v>502</v>
      </c>
      <c r="B1862" s="614">
        <v>3.9699999999999999E-2</v>
      </c>
      <c r="C1862" t="s">
        <v>513</v>
      </c>
      <c r="D1862" t="s">
        <v>522</v>
      </c>
      <c r="E1862" t="s">
        <v>77</v>
      </c>
      <c r="F1862" t="s">
        <v>523</v>
      </c>
      <c r="G1862" t="s">
        <v>77</v>
      </c>
      <c r="H1862" t="s">
        <v>508</v>
      </c>
      <c r="I1862" t="s">
        <v>509</v>
      </c>
      <c r="J1862" t="s">
        <v>435</v>
      </c>
    </row>
    <row r="1863" spans="1:10">
      <c r="A1863" t="s">
        <v>502</v>
      </c>
      <c r="B1863" s="614">
        <v>4.3299999999999998E-2</v>
      </c>
      <c r="C1863" t="s">
        <v>449</v>
      </c>
      <c r="D1863" t="s">
        <v>522</v>
      </c>
      <c r="E1863" t="s">
        <v>77</v>
      </c>
      <c r="F1863" t="s">
        <v>523</v>
      </c>
      <c r="G1863" t="s">
        <v>77</v>
      </c>
      <c r="H1863" t="s">
        <v>508</v>
      </c>
      <c r="I1863" t="s">
        <v>509</v>
      </c>
      <c r="J1863" t="s">
        <v>435</v>
      </c>
    </row>
    <row r="1864" spans="1:10">
      <c r="A1864" t="s">
        <v>502</v>
      </c>
      <c r="B1864" s="614">
        <v>3.9600000000000003E-2</v>
      </c>
      <c r="C1864" t="s">
        <v>461</v>
      </c>
      <c r="D1864" t="s">
        <v>522</v>
      </c>
      <c r="E1864" t="s">
        <v>77</v>
      </c>
      <c r="F1864" t="s">
        <v>523</v>
      </c>
      <c r="G1864" t="s">
        <v>77</v>
      </c>
      <c r="H1864" t="s">
        <v>508</v>
      </c>
      <c r="I1864" t="s">
        <v>509</v>
      </c>
      <c r="J1864" t="s">
        <v>435</v>
      </c>
    </row>
    <row r="1865" spans="1:10">
      <c r="A1865" t="s">
        <v>502</v>
      </c>
      <c r="B1865" s="614">
        <v>5.16E-2</v>
      </c>
      <c r="C1865" t="s">
        <v>511</v>
      </c>
      <c r="D1865" t="s">
        <v>522</v>
      </c>
      <c r="E1865" t="s">
        <v>77</v>
      </c>
      <c r="F1865" t="s">
        <v>523</v>
      </c>
      <c r="G1865" t="s">
        <v>77</v>
      </c>
      <c r="H1865" t="s">
        <v>508</v>
      </c>
      <c r="I1865" t="s">
        <v>509</v>
      </c>
      <c r="J1865" t="s">
        <v>435</v>
      </c>
    </row>
    <row r="1866" spans="1:10">
      <c r="A1866" t="s">
        <v>502</v>
      </c>
      <c r="B1866" s="614">
        <v>3.9699999999999999E-2</v>
      </c>
      <c r="C1866" t="s">
        <v>466</v>
      </c>
      <c r="D1866" t="s">
        <v>522</v>
      </c>
      <c r="E1866" t="s">
        <v>77</v>
      </c>
      <c r="F1866" t="s">
        <v>523</v>
      </c>
      <c r="G1866" t="s">
        <v>77</v>
      </c>
      <c r="H1866" t="s">
        <v>508</v>
      </c>
      <c r="I1866" t="s">
        <v>509</v>
      </c>
      <c r="J1866" t="s">
        <v>435</v>
      </c>
    </row>
    <row r="1867" spans="1:10">
      <c r="A1867" t="s">
        <v>502</v>
      </c>
      <c r="B1867" s="614">
        <v>3.9699999999999999E-2</v>
      </c>
      <c r="C1867" t="s">
        <v>445</v>
      </c>
      <c r="D1867" t="s">
        <v>522</v>
      </c>
      <c r="E1867" t="s">
        <v>77</v>
      </c>
      <c r="F1867" t="s">
        <v>523</v>
      </c>
      <c r="G1867" t="s">
        <v>77</v>
      </c>
      <c r="H1867" t="s">
        <v>508</v>
      </c>
      <c r="I1867" t="s">
        <v>509</v>
      </c>
      <c r="J1867" t="s">
        <v>435</v>
      </c>
    </row>
    <row r="1868" spans="1:10">
      <c r="A1868" t="s">
        <v>502</v>
      </c>
      <c r="B1868" s="614">
        <v>7.2099999999999997E-2</v>
      </c>
      <c r="C1868" t="s">
        <v>456</v>
      </c>
      <c r="D1868" t="s">
        <v>522</v>
      </c>
      <c r="E1868" t="s">
        <v>77</v>
      </c>
      <c r="F1868" t="s">
        <v>523</v>
      </c>
      <c r="G1868" t="s">
        <v>77</v>
      </c>
      <c r="H1868" t="s">
        <v>508</v>
      </c>
      <c r="I1868" t="s">
        <v>509</v>
      </c>
      <c r="J1868" t="s">
        <v>435</v>
      </c>
    </row>
    <row r="1869" spans="1:10">
      <c r="A1869" t="s">
        <v>502</v>
      </c>
      <c r="B1869" s="614">
        <v>4.5100000000000001E-2</v>
      </c>
      <c r="C1869" t="s">
        <v>512</v>
      </c>
      <c r="D1869" t="s">
        <v>522</v>
      </c>
      <c r="E1869" t="s">
        <v>77</v>
      </c>
      <c r="F1869" t="s">
        <v>523</v>
      </c>
      <c r="G1869" t="s">
        <v>77</v>
      </c>
      <c r="H1869" t="s">
        <v>508</v>
      </c>
      <c r="I1869" t="s">
        <v>509</v>
      </c>
      <c r="J1869" t="s">
        <v>435</v>
      </c>
    </row>
    <row r="1870" spans="1:10">
      <c r="A1870" t="s">
        <v>502</v>
      </c>
      <c r="B1870" s="614">
        <v>5.5899999999999998E-2</v>
      </c>
      <c r="C1870" t="s">
        <v>476</v>
      </c>
      <c r="D1870" t="s">
        <v>522</v>
      </c>
      <c r="E1870" t="s">
        <v>77</v>
      </c>
      <c r="F1870" t="s">
        <v>523</v>
      </c>
      <c r="G1870" t="s">
        <v>77</v>
      </c>
      <c r="H1870" t="s">
        <v>508</v>
      </c>
      <c r="I1870" t="s">
        <v>509</v>
      </c>
      <c r="J1870" t="s">
        <v>435</v>
      </c>
    </row>
    <row r="1871" spans="1:10">
      <c r="A1871" t="s">
        <v>502</v>
      </c>
      <c r="B1871" s="614">
        <v>5.16E-2</v>
      </c>
      <c r="C1871" t="s">
        <v>455</v>
      </c>
      <c r="D1871" t="s">
        <v>522</v>
      </c>
      <c r="E1871" t="s">
        <v>77</v>
      </c>
      <c r="F1871" t="s">
        <v>523</v>
      </c>
      <c r="G1871" t="s">
        <v>77</v>
      </c>
      <c r="H1871" t="s">
        <v>508</v>
      </c>
      <c r="I1871" t="s">
        <v>509</v>
      </c>
      <c r="J1871" t="s">
        <v>435</v>
      </c>
    </row>
    <row r="1872" spans="1:10">
      <c r="A1872" t="s">
        <v>502</v>
      </c>
      <c r="B1872" s="614">
        <v>4.6899999999999997E-2</v>
      </c>
      <c r="C1872" t="s">
        <v>475</v>
      </c>
      <c r="D1872" t="s">
        <v>522</v>
      </c>
      <c r="E1872" t="s">
        <v>77</v>
      </c>
      <c r="F1872" t="s">
        <v>523</v>
      </c>
      <c r="G1872" t="s">
        <v>77</v>
      </c>
      <c r="H1872" t="s">
        <v>508</v>
      </c>
      <c r="I1872" t="s">
        <v>509</v>
      </c>
      <c r="J1872" t="s">
        <v>435</v>
      </c>
    </row>
    <row r="1873" spans="1:10">
      <c r="A1873" t="s">
        <v>502</v>
      </c>
      <c r="B1873" s="614">
        <v>3.61E-2</v>
      </c>
      <c r="C1873" t="s">
        <v>429</v>
      </c>
      <c r="D1873" t="s">
        <v>522</v>
      </c>
      <c r="E1873" t="s">
        <v>77</v>
      </c>
      <c r="F1873" t="s">
        <v>523</v>
      </c>
      <c r="G1873" t="s">
        <v>77</v>
      </c>
      <c r="H1873" t="s">
        <v>508</v>
      </c>
      <c r="I1873" t="s">
        <v>509</v>
      </c>
      <c r="J1873" t="s">
        <v>435</v>
      </c>
    </row>
    <row r="1874" spans="1:10">
      <c r="A1874" t="s">
        <v>502</v>
      </c>
      <c r="B1874" s="614">
        <v>5.0900000000000001E-2</v>
      </c>
      <c r="C1874" t="s">
        <v>516</v>
      </c>
      <c r="D1874" t="s">
        <v>522</v>
      </c>
      <c r="E1874" t="s">
        <v>77</v>
      </c>
      <c r="F1874" t="s">
        <v>523</v>
      </c>
      <c r="G1874" t="s">
        <v>77</v>
      </c>
      <c r="H1874" t="s">
        <v>508</v>
      </c>
      <c r="I1874" t="s">
        <v>509</v>
      </c>
      <c r="J1874" t="s">
        <v>435</v>
      </c>
    </row>
    <row r="1875" spans="1:10">
      <c r="A1875" t="s">
        <v>502</v>
      </c>
      <c r="B1875" s="614">
        <v>3.61E-2</v>
      </c>
      <c r="C1875" t="s">
        <v>453</v>
      </c>
      <c r="D1875" t="s">
        <v>522</v>
      </c>
      <c r="E1875" t="s">
        <v>77</v>
      </c>
      <c r="F1875" t="s">
        <v>523</v>
      </c>
      <c r="G1875" t="s">
        <v>77</v>
      </c>
      <c r="H1875" t="s">
        <v>508</v>
      </c>
      <c r="I1875" t="s">
        <v>509</v>
      </c>
      <c r="J1875" t="s">
        <v>435</v>
      </c>
    </row>
    <row r="1876" spans="1:10">
      <c r="A1876" t="s">
        <v>503</v>
      </c>
      <c r="B1876" s="614">
        <v>6.0000000000000001E-3</v>
      </c>
      <c r="C1876" t="s">
        <v>521</v>
      </c>
      <c r="D1876" t="s">
        <v>522</v>
      </c>
      <c r="E1876" t="s">
        <v>77</v>
      </c>
      <c r="F1876" t="s">
        <v>523</v>
      </c>
      <c r="G1876" t="s">
        <v>77</v>
      </c>
      <c r="H1876" t="s">
        <v>508</v>
      </c>
      <c r="I1876" t="s">
        <v>509</v>
      </c>
      <c r="J1876" t="s">
        <v>435</v>
      </c>
    </row>
    <row r="1877" spans="1:10">
      <c r="A1877" t="s">
        <v>503</v>
      </c>
      <c r="B1877" s="614">
        <v>4.1999999999999997E-3</v>
      </c>
      <c r="C1877" t="s">
        <v>454</v>
      </c>
      <c r="D1877" t="s">
        <v>522</v>
      </c>
      <c r="E1877" t="s">
        <v>77</v>
      </c>
      <c r="F1877" t="s">
        <v>523</v>
      </c>
      <c r="G1877" t="s">
        <v>77</v>
      </c>
      <c r="H1877" t="s">
        <v>508</v>
      </c>
      <c r="I1877" t="s">
        <v>509</v>
      </c>
      <c r="J1877" t="s">
        <v>435</v>
      </c>
    </row>
    <row r="1878" spans="1:10">
      <c r="A1878" t="s">
        <v>503</v>
      </c>
      <c r="B1878" s="614">
        <v>4.1999999999999997E-3</v>
      </c>
      <c r="C1878" t="s">
        <v>479</v>
      </c>
      <c r="D1878" t="s">
        <v>522</v>
      </c>
      <c r="E1878" t="s">
        <v>77</v>
      </c>
      <c r="F1878" t="s">
        <v>523</v>
      </c>
      <c r="G1878" t="s">
        <v>77</v>
      </c>
      <c r="H1878" t="s">
        <v>508</v>
      </c>
      <c r="I1878" t="s">
        <v>509</v>
      </c>
      <c r="J1878" t="s">
        <v>435</v>
      </c>
    </row>
    <row r="1879" spans="1:10">
      <c r="A1879" t="s">
        <v>503</v>
      </c>
      <c r="B1879" s="614">
        <v>5.4000000000000003E-3</v>
      </c>
      <c r="C1879" t="s">
        <v>524</v>
      </c>
      <c r="D1879" t="s">
        <v>522</v>
      </c>
      <c r="E1879" t="s">
        <v>77</v>
      </c>
      <c r="F1879" t="s">
        <v>523</v>
      </c>
      <c r="G1879" t="s">
        <v>77</v>
      </c>
      <c r="H1879" t="s">
        <v>508</v>
      </c>
      <c r="I1879" t="s">
        <v>509</v>
      </c>
      <c r="J1879" t="s">
        <v>435</v>
      </c>
    </row>
    <row r="1880" spans="1:10">
      <c r="A1880" t="s">
        <v>503</v>
      </c>
      <c r="B1880" s="614">
        <v>4.1999999999999997E-3</v>
      </c>
      <c r="C1880" t="s">
        <v>465</v>
      </c>
      <c r="D1880" t="s">
        <v>522</v>
      </c>
      <c r="E1880" t="s">
        <v>77</v>
      </c>
      <c r="F1880" t="s">
        <v>523</v>
      </c>
      <c r="G1880" t="s">
        <v>77</v>
      </c>
      <c r="H1880" t="s">
        <v>508</v>
      </c>
      <c r="I1880" t="s">
        <v>509</v>
      </c>
      <c r="J1880" t="s">
        <v>435</v>
      </c>
    </row>
    <row r="1881" spans="1:10">
      <c r="A1881" t="s">
        <v>503</v>
      </c>
      <c r="B1881" s="614">
        <v>5.0000000000000001E-3</v>
      </c>
      <c r="C1881" t="s">
        <v>484</v>
      </c>
      <c r="D1881" t="s">
        <v>522</v>
      </c>
      <c r="E1881" t="s">
        <v>77</v>
      </c>
      <c r="F1881" t="s">
        <v>523</v>
      </c>
      <c r="G1881" t="s">
        <v>77</v>
      </c>
      <c r="H1881" t="s">
        <v>508</v>
      </c>
      <c r="I1881" t="s">
        <v>509</v>
      </c>
      <c r="J1881" t="s">
        <v>435</v>
      </c>
    </row>
    <row r="1882" spans="1:10">
      <c r="A1882" t="s">
        <v>503</v>
      </c>
      <c r="B1882" s="614">
        <v>4.1999999999999997E-3</v>
      </c>
      <c r="C1882" t="s">
        <v>477</v>
      </c>
      <c r="D1882" t="s">
        <v>522</v>
      </c>
      <c r="E1882" t="s">
        <v>77</v>
      </c>
      <c r="F1882" t="s">
        <v>523</v>
      </c>
      <c r="G1882" t="s">
        <v>77</v>
      </c>
      <c r="H1882" t="s">
        <v>508</v>
      </c>
      <c r="I1882" t="s">
        <v>509</v>
      </c>
      <c r="J1882" t="s">
        <v>435</v>
      </c>
    </row>
    <row r="1883" spans="1:10">
      <c r="A1883" t="s">
        <v>503</v>
      </c>
      <c r="B1883" s="614">
        <v>4.1999999999999997E-3</v>
      </c>
      <c r="C1883" t="s">
        <v>472</v>
      </c>
      <c r="D1883" t="s">
        <v>522</v>
      </c>
      <c r="E1883" t="s">
        <v>77</v>
      </c>
      <c r="F1883" t="s">
        <v>523</v>
      </c>
      <c r="G1883" t="s">
        <v>77</v>
      </c>
      <c r="H1883" t="s">
        <v>508</v>
      </c>
      <c r="I1883" t="s">
        <v>509</v>
      </c>
      <c r="J1883" t="s">
        <v>435</v>
      </c>
    </row>
    <row r="1884" spans="1:10">
      <c r="A1884" t="s">
        <v>503</v>
      </c>
      <c r="B1884" s="614">
        <v>5.1999999999999998E-3</v>
      </c>
      <c r="C1884" t="s">
        <v>480</v>
      </c>
      <c r="D1884" t="s">
        <v>522</v>
      </c>
      <c r="E1884" t="s">
        <v>77</v>
      </c>
      <c r="F1884" t="s">
        <v>523</v>
      </c>
      <c r="G1884" t="s">
        <v>77</v>
      </c>
      <c r="H1884" t="s">
        <v>508</v>
      </c>
      <c r="I1884" t="s">
        <v>509</v>
      </c>
      <c r="J1884" t="s">
        <v>435</v>
      </c>
    </row>
    <row r="1885" spans="1:10">
      <c r="A1885" t="s">
        <v>503</v>
      </c>
      <c r="B1885" s="614">
        <v>5.1999999999999998E-3</v>
      </c>
      <c r="C1885" t="s">
        <v>525</v>
      </c>
      <c r="D1885" t="s">
        <v>522</v>
      </c>
      <c r="E1885" t="s">
        <v>77</v>
      </c>
      <c r="F1885" t="s">
        <v>523</v>
      </c>
      <c r="G1885" t="s">
        <v>77</v>
      </c>
      <c r="H1885" t="s">
        <v>508</v>
      </c>
      <c r="I1885" t="s">
        <v>509</v>
      </c>
      <c r="J1885" t="s">
        <v>435</v>
      </c>
    </row>
    <row r="1886" spans="1:10">
      <c r="A1886" t="s">
        <v>503</v>
      </c>
      <c r="B1886" s="614">
        <v>6.4999999999999997E-3</v>
      </c>
      <c r="C1886" t="s">
        <v>510</v>
      </c>
      <c r="D1886" t="s">
        <v>522</v>
      </c>
      <c r="E1886" t="s">
        <v>77</v>
      </c>
      <c r="F1886" t="s">
        <v>523</v>
      </c>
      <c r="G1886" t="s">
        <v>77</v>
      </c>
      <c r="H1886" t="s">
        <v>508</v>
      </c>
      <c r="I1886" t="s">
        <v>509</v>
      </c>
      <c r="J1886" t="s">
        <v>435</v>
      </c>
    </row>
    <row r="1887" spans="1:10">
      <c r="A1887" t="s">
        <v>503</v>
      </c>
      <c r="B1887" s="614">
        <v>6.1000000000000004E-3</v>
      </c>
      <c r="C1887" t="s">
        <v>514</v>
      </c>
      <c r="D1887" t="s">
        <v>522</v>
      </c>
      <c r="E1887" t="s">
        <v>77</v>
      </c>
      <c r="F1887" t="s">
        <v>523</v>
      </c>
      <c r="G1887" t="s">
        <v>77</v>
      </c>
      <c r="H1887" t="s">
        <v>508</v>
      </c>
      <c r="I1887" t="s">
        <v>509</v>
      </c>
      <c r="J1887" t="s">
        <v>435</v>
      </c>
    </row>
    <row r="1888" spans="1:10">
      <c r="A1888" t="s">
        <v>503</v>
      </c>
      <c r="B1888" s="614">
        <v>6.4999999999999997E-3</v>
      </c>
      <c r="C1888" t="s">
        <v>450</v>
      </c>
      <c r="D1888" t="s">
        <v>522</v>
      </c>
      <c r="E1888" t="s">
        <v>77</v>
      </c>
      <c r="F1888" t="s">
        <v>523</v>
      </c>
      <c r="G1888" t="s">
        <v>77</v>
      </c>
      <c r="H1888" t="s">
        <v>508</v>
      </c>
      <c r="I1888" t="s">
        <v>509</v>
      </c>
      <c r="J1888" t="s">
        <v>435</v>
      </c>
    </row>
    <row r="1889" spans="1:10">
      <c r="A1889" t="s">
        <v>503</v>
      </c>
      <c r="B1889" s="614">
        <v>4.5999999999999999E-3</v>
      </c>
      <c r="C1889" t="s">
        <v>448</v>
      </c>
      <c r="D1889" t="s">
        <v>522</v>
      </c>
      <c r="E1889" t="s">
        <v>77</v>
      </c>
      <c r="F1889" t="s">
        <v>523</v>
      </c>
      <c r="G1889" t="s">
        <v>77</v>
      </c>
      <c r="H1889" t="s">
        <v>508</v>
      </c>
      <c r="I1889" t="s">
        <v>509</v>
      </c>
      <c r="J1889" t="s">
        <v>435</v>
      </c>
    </row>
    <row r="1890" spans="1:10">
      <c r="A1890" t="s">
        <v>503</v>
      </c>
      <c r="B1890" s="614">
        <v>5.1999999999999998E-3</v>
      </c>
      <c r="C1890" t="s">
        <v>485</v>
      </c>
      <c r="D1890" t="s">
        <v>522</v>
      </c>
      <c r="E1890" t="s">
        <v>77</v>
      </c>
      <c r="F1890" t="s">
        <v>523</v>
      </c>
      <c r="G1890" t="s">
        <v>77</v>
      </c>
      <c r="H1890" t="s">
        <v>508</v>
      </c>
      <c r="I1890" t="s">
        <v>509</v>
      </c>
      <c r="J1890" t="s">
        <v>435</v>
      </c>
    </row>
    <row r="1891" spans="1:10">
      <c r="A1891" t="s">
        <v>503</v>
      </c>
      <c r="B1891" s="614">
        <v>4.1999999999999997E-3</v>
      </c>
      <c r="C1891" t="s">
        <v>452</v>
      </c>
      <c r="D1891" t="s">
        <v>522</v>
      </c>
      <c r="E1891" t="s">
        <v>77</v>
      </c>
      <c r="F1891" t="s">
        <v>523</v>
      </c>
      <c r="G1891" t="s">
        <v>77</v>
      </c>
      <c r="H1891" t="s">
        <v>508</v>
      </c>
      <c r="I1891" t="s">
        <v>509</v>
      </c>
      <c r="J1891" t="s">
        <v>435</v>
      </c>
    </row>
    <row r="1892" spans="1:10">
      <c r="A1892" t="s">
        <v>503</v>
      </c>
      <c r="B1892" s="614">
        <v>5.0000000000000001E-3</v>
      </c>
      <c r="C1892" t="s">
        <v>471</v>
      </c>
      <c r="D1892" t="s">
        <v>522</v>
      </c>
      <c r="E1892" t="s">
        <v>77</v>
      </c>
      <c r="F1892" t="s">
        <v>523</v>
      </c>
      <c r="G1892" t="s">
        <v>77</v>
      </c>
      <c r="H1892" t="s">
        <v>508</v>
      </c>
      <c r="I1892" t="s">
        <v>509</v>
      </c>
      <c r="J1892" t="s">
        <v>435</v>
      </c>
    </row>
    <row r="1893" spans="1:10">
      <c r="A1893" t="s">
        <v>503</v>
      </c>
      <c r="B1893" s="614">
        <v>9.5999999999999992E-3</v>
      </c>
      <c r="C1893" t="s">
        <v>526</v>
      </c>
      <c r="D1893" t="s">
        <v>522</v>
      </c>
      <c r="E1893" t="s">
        <v>77</v>
      </c>
      <c r="F1893" t="s">
        <v>523</v>
      </c>
      <c r="G1893" t="s">
        <v>77</v>
      </c>
      <c r="H1893" t="s">
        <v>508</v>
      </c>
      <c r="I1893" t="s">
        <v>509</v>
      </c>
      <c r="J1893" t="s">
        <v>435</v>
      </c>
    </row>
    <row r="1894" spans="1:10">
      <c r="A1894" t="s">
        <v>503</v>
      </c>
      <c r="B1894" s="614">
        <v>6.1000000000000004E-3</v>
      </c>
      <c r="C1894" t="s">
        <v>438</v>
      </c>
      <c r="D1894" t="s">
        <v>522</v>
      </c>
      <c r="E1894" t="s">
        <v>77</v>
      </c>
      <c r="F1894" t="s">
        <v>523</v>
      </c>
      <c r="G1894" t="s">
        <v>77</v>
      </c>
      <c r="H1894" t="s">
        <v>508</v>
      </c>
      <c r="I1894" t="s">
        <v>509</v>
      </c>
      <c r="J1894" t="s">
        <v>435</v>
      </c>
    </row>
    <row r="1895" spans="1:10">
      <c r="A1895" t="s">
        <v>503</v>
      </c>
      <c r="B1895" s="614">
        <v>4.5999999999999999E-3</v>
      </c>
      <c r="C1895" t="s">
        <v>517</v>
      </c>
      <c r="D1895" t="s">
        <v>522</v>
      </c>
      <c r="E1895" t="s">
        <v>77</v>
      </c>
      <c r="F1895" t="s">
        <v>523</v>
      </c>
      <c r="G1895" t="s">
        <v>77</v>
      </c>
      <c r="H1895" t="s">
        <v>508</v>
      </c>
      <c r="I1895" t="s">
        <v>509</v>
      </c>
      <c r="J1895" t="s">
        <v>435</v>
      </c>
    </row>
    <row r="1896" spans="1:10">
      <c r="A1896" t="s">
        <v>503</v>
      </c>
      <c r="B1896" s="614">
        <v>4.1999999999999997E-3</v>
      </c>
      <c r="C1896" t="s">
        <v>50</v>
      </c>
      <c r="D1896" t="s">
        <v>522</v>
      </c>
      <c r="E1896" t="s">
        <v>77</v>
      </c>
      <c r="F1896" t="s">
        <v>523</v>
      </c>
      <c r="G1896" t="s">
        <v>77</v>
      </c>
      <c r="H1896" t="s">
        <v>508</v>
      </c>
      <c r="I1896" t="s">
        <v>509</v>
      </c>
      <c r="J1896" t="s">
        <v>435</v>
      </c>
    </row>
    <row r="1897" spans="1:10">
      <c r="A1897" t="s">
        <v>503</v>
      </c>
      <c r="B1897" s="614">
        <v>4.1999999999999997E-3</v>
      </c>
      <c r="C1897" t="s">
        <v>464</v>
      </c>
      <c r="D1897" t="s">
        <v>522</v>
      </c>
      <c r="E1897" t="s">
        <v>77</v>
      </c>
      <c r="F1897" t="s">
        <v>523</v>
      </c>
      <c r="G1897" t="s">
        <v>77</v>
      </c>
      <c r="H1897" t="s">
        <v>508</v>
      </c>
      <c r="I1897" t="s">
        <v>509</v>
      </c>
      <c r="J1897" t="s">
        <v>435</v>
      </c>
    </row>
    <row r="1898" spans="1:10">
      <c r="A1898" t="s">
        <v>503</v>
      </c>
      <c r="B1898" s="614">
        <v>4.1999999999999997E-3</v>
      </c>
      <c r="C1898" t="s">
        <v>457</v>
      </c>
      <c r="D1898" t="s">
        <v>522</v>
      </c>
      <c r="E1898" t="s">
        <v>77</v>
      </c>
      <c r="F1898" t="s">
        <v>523</v>
      </c>
      <c r="G1898" t="s">
        <v>77</v>
      </c>
      <c r="H1898" t="s">
        <v>508</v>
      </c>
      <c r="I1898" t="s">
        <v>509</v>
      </c>
      <c r="J1898" t="s">
        <v>435</v>
      </c>
    </row>
    <row r="1899" spans="1:10">
      <c r="A1899" t="s">
        <v>503</v>
      </c>
      <c r="B1899" s="614">
        <v>5.0000000000000001E-3</v>
      </c>
      <c r="C1899" t="s">
        <v>462</v>
      </c>
      <c r="D1899" t="s">
        <v>522</v>
      </c>
      <c r="E1899" t="s">
        <v>77</v>
      </c>
      <c r="F1899" t="s">
        <v>523</v>
      </c>
      <c r="G1899" t="s">
        <v>77</v>
      </c>
      <c r="H1899" t="s">
        <v>508</v>
      </c>
      <c r="I1899" t="s">
        <v>509</v>
      </c>
      <c r="J1899" t="s">
        <v>435</v>
      </c>
    </row>
    <row r="1900" spans="1:10">
      <c r="A1900" t="s">
        <v>503</v>
      </c>
      <c r="B1900" s="614">
        <v>5.0000000000000001E-3</v>
      </c>
      <c r="C1900" t="s">
        <v>481</v>
      </c>
      <c r="D1900" t="s">
        <v>522</v>
      </c>
      <c r="E1900" t="s">
        <v>77</v>
      </c>
      <c r="F1900" t="s">
        <v>523</v>
      </c>
      <c r="G1900" t="s">
        <v>77</v>
      </c>
      <c r="H1900" t="s">
        <v>508</v>
      </c>
      <c r="I1900" t="s">
        <v>509</v>
      </c>
      <c r="J1900" t="s">
        <v>435</v>
      </c>
    </row>
    <row r="1901" spans="1:10">
      <c r="A1901" t="s">
        <v>503</v>
      </c>
      <c r="B1901" s="614">
        <v>4.1999999999999997E-3</v>
      </c>
      <c r="C1901" t="s">
        <v>463</v>
      </c>
      <c r="D1901" t="s">
        <v>522</v>
      </c>
      <c r="E1901" t="s">
        <v>77</v>
      </c>
      <c r="F1901" t="s">
        <v>523</v>
      </c>
      <c r="G1901" t="s">
        <v>77</v>
      </c>
      <c r="H1901" t="s">
        <v>508</v>
      </c>
      <c r="I1901" t="s">
        <v>509</v>
      </c>
      <c r="J1901" t="s">
        <v>435</v>
      </c>
    </row>
    <row r="1902" spans="1:10">
      <c r="A1902" t="s">
        <v>503</v>
      </c>
      <c r="B1902" s="614">
        <v>4.1999999999999997E-3</v>
      </c>
      <c r="C1902" t="s">
        <v>488</v>
      </c>
      <c r="D1902" t="s">
        <v>522</v>
      </c>
      <c r="E1902" t="s">
        <v>77</v>
      </c>
      <c r="F1902" t="s">
        <v>523</v>
      </c>
      <c r="G1902" t="s">
        <v>77</v>
      </c>
      <c r="H1902" t="s">
        <v>508</v>
      </c>
      <c r="I1902" t="s">
        <v>509</v>
      </c>
      <c r="J1902" t="s">
        <v>435</v>
      </c>
    </row>
    <row r="1903" spans="1:10">
      <c r="A1903" t="s">
        <v>503</v>
      </c>
      <c r="B1903" s="614">
        <v>5.5999999999999999E-3</v>
      </c>
      <c r="C1903" t="s">
        <v>515</v>
      </c>
      <c r="D1903" t="s">
        <v>522</v>
      </c>
      <c r="E1903" t="s">
        <v>77</v>
      </c>
      <c r="F1903" t="s">
        <v>523</v>
      </c>
      <c r="G1903" t="s">
        <v>77</v>
      </c>
      <c r="H1903" t="s">
        <v>508</v>
      </c>
      <c r="I1903" t="s">
        <v>509</v>
      </c>
      <c r="J1903" t="s">
        <v>435</v>
      </c>
    </row>
    <row r="1904" spans="1:10">
      <c r="A1904" t="s">
        <v>503</v>
      </c>
      <c r="B1904" s="614">
        <v>6.7000000000000002E-3</v>
      </c>
      <c r="C1904" t="s">
        <v>518</v>
      </c>
      <c r="D1904" t="s">
        <v>522</v>
      </c>
      <c r="E1904" t="s">
        <v>77</v>
      </c>
      <c r="F1904" t="s">
        <v>523</v>
      </c>
      <c r="G1904" t="s">
        <v>77</v>
      </c>
      <c r="H1904" t="s">
        <v>508</v>
      </c>
      <c r="I1904" t="s">
        <v>509</v>
      </c>
      <c r="J1904" t="s">
        <v>435</v>
      </c>
    </row>
    <row r="1905" spans="1:10">
      <c r="A1905" t="s">
        <v>503</v>
      </c>
      <c r="B1905" s="614">
        <v>4.5999999999999999E-3</v>
      </c>
      <c r="C1905" t="s">
        <v>504</v>
      </c>
      <c r="D1905" t="s">
        <v>522</v>
      </c>
      <c r="E1905" t="s">
        <v>77</v>
      </c>
      <c r="F1905" t="s">
        <v>523</v>
      </c>
      <c r="G1905" t="s">
        <v>77</v>
      </c>
      <c r="H1905" t="s">
        <v>508</v>
      </c>
      <c r="I1905" t="s">
        <v>509</v>
      </c>
      <c r="J1905" t="s">
        <v>435</v>
      </c>
    </row>
    <row r="1906" spans="1:10">
      <c r="A1906" t="s">
        <v>503</v>
      </c>
      <c r="B1906" s="614">
        <v>6.0000000000000001E-3</v>
      </c>
      <c r="C1906" t="s">
        <v>446</v>
      </c>
      <c r="D1906" t="s">
        <v>522</v>
      </c>
      <c r="E1906" t="s">
        <v>77</v>
      </c>
      <c r="F1906" t="s">
        <v>523</v>
      </c>
      <c r="G1906" t="s">
        <v>77</v>
      </c>
      <c r="H1906" t="s">
        <v>508</v>
      </c>
      <c r="I1906" t="s">
        <v>509</v>
      </c>
      <c r="J1906" t="s">
        <v>435</v>
      </c>
    </row>
    <row r="1907" spans="1:10">
      <c r="A1907" t="s">
        <v>503</v>
      </c>
      <c r="B1907" s="614">
        <v>5.0000000000000001E-3</v>
      </c>
      <c r="C1907" t="s">
        <v>527</v>
      </c>
      <c r="D1907" t="s">
        <v>522</v>
      </c>
      <c r="E1907" t="s">
        <v>77</v>
      </c>
      <c r="F1907" t="s">
        <v>523</v>
      </c>
      <c r="G1907" t="s">
        <v>77</v>
      </c>
      <c r="H1907" t="s">
        <v>508</v>
      </c>
      <c r="I1907" t="s">
        <v>509</v>
      </c>
      <c r="J1907" t="s">
        <v>435</v>
      </c>
    </row>
    <row r="1908" spans="1:10">
      <c r="A1908" t="s">
        <v>503</v>
      </c>
      <c r="B1908" s="614">
        <v>4.5999999999999999E-3</v>
      </c>
      <c r="C1908" t="s">
        <v>513</v>
      </c>
      <c r="D1908" t="s">
        <v>522</v>
      </c>
      <c r="E1908" t="s">
        <v>77</v>
      </c>
      <c r="F1908" t="s">
        <v>523</v>
      </c>
      <c r="G1908" t="s">
        <v>77</v>
      </c>
      <c r="H1908" t="s">
        <v>508</v>
      </c>
      <c r="I1908" t="s">
        <v>509</v>
      </c>
      <c r="J1908" t="s">
        <v>435</v>
      </c>
    </row>
    <row r="1909" spans="1:10">
      <c r="A1909" t="s">
        <v>503</v>
      </c>
      <c r="B1909" s="614">
        <v>5.0000000000000001E-3</v>
      </c>
      <c r="C1909" t="s">
        <v>449</v>
      </c>
      <c r="D1909" t="s">
        <v>522</v>
      </c>
      <c r="E1909" t="s">
        <v>77</v>
      </c>
      <c r="F1909" t="s">
        <v>523</v>
      </c>
      <c r="G1909" t="s">
        <v>77</v>
      </c>
      <c r="H1909" t="s">
        <v>508</v>
      </c>
      <c r="I1909" t="s">
        <v>509</v>
      </c>
      <c r="J1909" t="s">
        <v>435</v>
      </c>
    </row>
    <row r="1910" spans="1:10">
      <c r="A1910" t="s">
        <v>503</v>
      </c>
      <c r="B1910" s="614">
        <v>4.5999999999999999E-3</v>
      </c>
      <c r="C1910" t="s">
        <v>461</v>
      </c>
      <c r="D1910" t="s">
        <v>522</v>
      </c>
      <c r="E1910" t="s">
        <v>77</v>
      </c>
      <c r="F1910" t="s">
        <v>523</v>
      </c>
      <c r="G1910" t="s">
        <v>77</v>
      </c>
      <c r="H1910" t="s">
        <v>508</v>
      </c>
      <c r="I1910" t="s">
        <v>509</v>
      </c>
      <c r="J1910" t="s">
        <v>435</v>
      </c>
    </row>
    <row r="1911" spans="1:10">
      <c r="A1911" t="s">
        <v>503</v>
      </c>
      <c r="B1911" s="614">
        <v>6.0000000000000001E-3</v>
      </c>
      <c r="C1911" t="s">
        <v>511</v>
      </c>
      <c r="D1911" t="s">
        <v>522</v>
      </c>
      <c r="E1911" t="s">
        <v>77</v>
      </c>
      <c r="F1911" t="s">
        <v>523</v>
      </c>
      <c r="G1911" t="s">
        <v>77</v>
      </c>
      <c r="H1911" t="s">
        <v>508</v>
      </c>
      <c r="I1911" t="s">
        <v>509</v>
      </c>
      <c r="J1911" t="s">
        <v>435</v>
      </c>
    </row>
    <row r="1912" spans="1:10">
      <c r="A1912" t="s">
        <v>503</v>
      </c>
      <c r="B1912" s="614">
        <v>4.5999999999999999E-3</v>
      </c>
      <c r="C1912" t="s">
        <v>466</v>
      </c>
      <c r="D1912" t="s">
        <v>522</v>
      </c>
      <c r="E1912" t="s">
        <v>77</v>
      </c>
      <c r="F1912" t="s">
        <v>523</v>
      </c>
      <c r="G1912" t="s">
        <v>77</v>
      </c>
      <c r="H1912" t="s">
        <v>508</v>
      </c>
      <c r="I1912" t="s">
        <v>509</v>
      </c>
      <c r="J1912" t="s">
        <v>435</v>
      </c>
    </row>
    <row r="1913" spans="1:10">
      <c r="A1913" t="s">
        <v>503</v>
      </c>
      <c r="B1913" s="614">
        <v>4.5999999999999999E-3</v>
      </c>
      <c r="C1913" t="s">
        <v>445</v>
      </c>
      <c r="D1913" t="s">
        <v>522</v>
      </c>
      <c r="E1913" t="s">
        <v>77</v>
      </c>
      <c r="F1913" t="s">
        <v>523</v>
      </c>
      <c r="G1913" t="s">
        <v>77</v>
      </c>
      <c r="H1913" t="s">
        <v>508</v>
      </c>
      <c r="I1913" t="s">
        <v>509</v>
      </c>
      <c r="J1913" t="s">
        <v>435</v>
      </c>
    </row>
    <row r="1914" spans="1:10">
      <c r="A1914" t="s">
        <v>503</v>
      </c>
      <c r="B1914" s="614">
        <v>8.3999999999999995E-3</v>
      </c>
      <c r="C1914" t="s">
        <v>456</v>
      </c>
      <c r="D1914" t="s">
        <v>522</v>
      </c>
      <c r="E1914" t="s">
        <v>77</v>
      </c>
      <c r="F1914" t="s">
        <v>523</v>
      </c>
      <c r="G1914" t="s">
        <v>77</v>
      </c>
      <c r="H1914" t="s">
        <v>508</v>
      </c>
      <c r="I1914" t="s">
        <v>509</v>
      </c>
      <c r="J1914" t="s">
        <v>435</v>
      </c>
    </row>
    <row r="1915" spans="1:10">
      <c r="A1915" t="s">
        <v>503</v>
      </c>
      <c r="B1915" s="614">
        <v>5.1999999999999998E-3</v>
      </c>
      <c r="C1915" t="s">
        <v>512</v>
      </c>
      <c r="D1915" t="s">
        <v>522</v>
      </c>
      <c r="E1915" t="s">
        <v>77</v>
      </c>
      <c r="F1915" t="s">
        <v>523</v>
      </c>
      <c r="G1915" t="s">
        <v>77</v>
      </c>
      <c r="H1915" t="s">
        <v>508</v>
      </c>
      <c r="I1915" t="s">
        <v>509</v>
      </c>
      <c r="J1915" t="s">
        <v>435</v>
      </c>
    </row>
    <row r="1916" spans="1:10">
      <c r="A1916" t="s">
        <v>503</v>
      </c>
      <c r="B1916" s="614">
        <v>6.4999999999999997E-3</v>
      </c>
      <c r="C1916" t="s">
        <v>476</v>
      </c>
      <c r="D1916" t="s">
        <v>522</v>
      </c>
      <c r="E1916" t="s">
        <v>77</v>
      </c>
      <c r="F1916" t="s">
        <v>523</v>
      </c>
      <c r="G1916" t="s">
        <v>77</v>
      </c>
      <c r="H1916" t="s">
        <v>508</v>
      </c>
      <c r="I1916" t="s">
        <v>509</v>
      </c>
      <c r="J1916" t="s">
        <v>435</v>
      </c>
    </row>
    <row r="1917" spans="1:10">
      <c r="A1917" t="s">
        <v>503</v>
      </c>
      <c r="B1917" s="614">
        <v>6.0000000000000001E-3</v>
      </c>
      <c r="C1917" t="s">
        <v>455</v>
      </c>
      <c r="D1917" t="s">
        <v>522</v>
      </c>
      <c r="E1917" t="s">
        <v>77</v>
      </c>
      <c r="F1917" t="s">
        <v>523</v>
      </c>
      <c r="G1917" t="s">
        <v>77</v>
      </c>
      <c r="H1917" t="s">
        <v>508</v>
      </c>
      <c r="I1917" t="s">
        <v>509</v>
      </c>
      <c r="J1917" t="s">
        <v>435</v>
      </c>
    </row>
    <row r="1918" spans="1:10">
      <c r="A1918" t="s">
        <v>503</v>
      </c>
      <c r="B1918" s="614">
        <v>5.4000000000000003E-3</v>
      </c>
      <c r="C1918" t="s">
        <v>475</v>
      </c>
      <c r="D1918" t="s">
        <v>522</v>
      </c>
      <c r="E1918" t="s">
        <v>77</v>
      </c>
      <c r="F1918" t="s">
        <v>523</v>
      </c>
      <c r="G1918" t="s">
        <v>77</v>
      </c>
      <c r="H1918" t="s">
        <v>508</v>
      </c>
      <c r="I1918" t="s">
        <v>509</v>
      </c>
      <c r="J1918" t="s">
        <v>435</v>
      </c>
    </row>
    <row r="1919" spans="1:10">
      <c r="A1919" t="s">
        <v>503</v>
      </c>
      <c r="B1919" s="614">
        <v>4.1999999999999997E-3</v>
      </c>
      <c r="C1919" t="s">
        <v>429</v>
      </c>
      <c r="D1919" t="s">
        <v>522</v>
      </c>
      <c r="E1919" t="s">
        <v>77</v>
      </c>
      <c r="F1919" t="s">
        <v>523</v>
      </c>
      <c r="G1919" t="s">
        <v>77</v>
      </c>
      <c r="H1919" t="s">
        <v>508</v>
      </c>
      <c r="I1919" t="s">
        <v>509</v>
      </c>
      <c r="J1919" t="s">
        <v>435</v>
      </c>
    </row>
    <row r="1920" spans="1:10">
      <c r="A1920" t="s">
        <v>503</v>
      </c>
      <c r="B1920" s="614">
        <v>5.8999999999999999E-3</v>
      </c>
      <c r="C1920" t="s">
        <v>516</v>
      </c>
      <c r="D1920" t="s">
        <v>522</v>
      </c>
      <c r="E1920" t="s">
        <v>77</v>
      </c>
      <c r="F1920" t="s">
        <v>523</v>
      </c>
      <c r="G1920" t="s">
        <v>77</v>
      </c>
      <c r="H1920" t="s">
        <v>508</v>
      </c>
      <c r="I1920" t="s">
        <v>509</v>
      </c>
      <c r="J1920" t="s">
        <v>435</v>
      </c>
    </row>
    <row r="1921" spans="1:10">
      <c r="A1921" t="s">
        <v>503</v>
      </c>
      <c r="B1921" s="614">
        <v>4.1999999999999997E-3</v>
      </c>
      <c r="C1921" t="s">
        <v>453</v>
      </c>
      <c r="D1921" t="s">
        <v>522</v>
      </c>
      <c r="E1921" t="s">
        <v>77</v>
      </c>
      <c r="F1921" t="s">
        <v>523</v>
      </c>
      <c r="G1921" t="s">
        <v>77</v>
      </c>
      <c r="H1921" t="s">
        <v>508</v>
      </c>
      <c r="I1921" t="s">
        <v>509</v>
      </c>
      <c r="J1921" t="s">
        <v>435</v>
      </c>
    </row>
    <row r="1922" spans="1:10">
      <c r="A1922" t="s">
        <v>61</v>
      </c>
      <c r="B1922" s="614">
        <v>2.52E-4</v>
      </c>
      <c r="C1922" t="s">
        <v>485</v>
      </c>
      <c r="D1922" t="s">
        <v>529</v>
      </c>
      <c r="E1922" t="s">
        <v>77</v>
      </c>
      <c r="F1922" t="s">
        <v>523</v>
      </c>
      <c r="G1922" t="s">
        <v>77</v>
      </c>
      <c r="H1922" t="s">
        <v>508</v>
      </c>
      <c r="I1922" t="s">
        <v>530</v>
      </c>
      <c r="J1922" t="s">
        <v>435</v>
      </c>
    </row>
    <row r="1923" spans="1:10">
      <c r="A1923" t="s">
        <v>61</v>
      </c>
      <c r="B1923" s="614">
        <v>2.0100000000000001E-4</v>
      </c>
      <c r="C1923" t="s">
        <v>465</v>
      </c>
      <c r="D1923" t="s">
        <v>529</v>
      </c>
      <c r="E1923" t="s">
        <v>77</v>
      </c>
      <c r="F1923" t="s">
        <v>523</v>
      </c>
      <c r="G1923" t="s">
        <v>77</v>
      </c>
      <c r="H1923" t="s">
        <v>508</v>
      </c>
      <c r="I1923" t="s">
        <v>530</v>
      </c>
      <c r="J1923" t="s">
        <v>435</v>
      </c>
    </row>
    <row r="1924" spans="1:10">
      <c r="A1924" t="s">
        <v>61</v>
      </c>
      <c r="B1924" s="614">
        <v>2.02E-4</v>
      </c>
      <c r="C1924" t="s">
        <v>429</v>
      </c>
      <c r="D1924" t="s">
        <v>529</v>
      </c>
      <c r="E1924" t="s">
        <v>77</v>
      </c>
      <c r="F1924" t="s">
        <v>523</v>
      </c>
      <c r="G1924" t="s">
        <v>77</v>
      </c>
      <c r="H1924" t="s">
        <v>508</v>
      </c>
      <c r="I1924" t="s">
        <v>530</v>
      </c>
      <c r="J1924" t="s">
        <v>435</v>
      </c>
    </row>
    <row r="1925" spans="1:10">
      <c r="A1925" t="s">
        <v>61</v>
      </c>
      <c r="B1925" s="614">
        <v>2.02E-4</v>
      </c>
      <c r="C1925" t="s">
        <v>453</v>
      </c>
      <c r="D1925" t="s">
        <v>529</v>
      </c>
      <c r="E1925" t="s">
        <v>77</v>
      </c>
      <c r="F1925" t="s">
        <v>523</v>
      </c>
      <c r="G1925" t="s">
        <v>77</v>
      </c>
      <c r="H1925" t="s">
        <v>508</v>
      </c>
      <c r="I1925" t="s">
        <v>530</v>
      </c>
      <c r="J1925" t="s">
        <v>435</v>
      </c>
    </row>
    <row r="1926" spans="1:10">
      <c r="A1926" t="s">
        <v>61</v>
      </c>
      <c r="B1926" s="614">
        <v>2.02E-4</v>
      </c>
      <c r="C1926" t="s">
        <v>472</v>
      </c>
      <c r="D1926" t="s">
        <v>529</v>
      </c>
      <c r="E1926" t="s">
        <v>77</v>
      </c>
      <c r="F1926" t="s">
        <v>523</v>
      </c>
      <c r="G1926" t="s">
        <v>77</v>
      </c>
      <c r="H1926" t="s">
        <v>508</v>
      </c>
      <c r="I1926" t="s">
        <v>530</v>
      </c>
      <c r="J1926" t="s">
        <v>435</v>
      </c>
    </row>
    <row r="1927" spans="1:10">
      <c r="A1927" t="s">
        <v>61</v>
      </c>
      <c r="B1927" s="614">
        <v>2.02E-4</v>
      </c>
      <c r="C1927" t="s">
        <v>50</v>
      </c>
      <c r="D1927" t="s">
        <v>529</v>
      </c>
      <c r="E1927" t="s">
        <v>77</v>
      </c>
      <c r="F1927" t="s">
        <v>523</v>
      </c>
      <c r="G1927" t="s">
        <v>77</v>
      </c>
      <c r="H1927" t="s">
        <v>508</v>
      </c>
      <c r="I1927" t="s">
        <v>530</v>
      </c>
      <c r="J1927" t="s">
        <v>435</v>
      </c>
    </row>
    <row r="1928" spans="1:10">
      <c r="A1928" t="s">
        <v>61</v>
      </c>
      <c r="B1928" s="614">
        <v>2.8699999999999998E-4</v>
      </c>
      <c r="C1928" t="s">
        <v>446</v>
      </c>
      <c r="D1928" t="s">
        <v>529</v>
      </c>
      <c r="E1928" t="s">
        <v>77</v>
      </c>
      <c r="F1928" t="s">
        <v>523</v>
      </c>
      <c r="G1928" t="s">
        <v>77</v>
      </c>
      <c r="H1928" t="s">
        <v>508</v>
      </c>
      <c r="I1928" t="s">
        <v>530</v>
      </c>
      <c r="J1928" t="s">
        <v>435</v>
      </c>
    </row>
    <row r="1929" spans="1:10">
      <c r="A1929" t="s">
        <v>61</v>
      </c>
      <c r="B1929" s="614">
        <v>2.02E-4</v>
      </c>
      <c r="C1929" t="s">
        <v>463</v>
      </c>
      <c r="D1929" t="s">
        <v>529</v>
      </c>
      <c r="E1929" t="s">
        <v>77</v>
      </c>
      <c r="F1929" t="s">
        <v>523</v>
      </c>
      <c r="G1929" t="s">
        <v>77</v>
      </c>
      <c r="H1929" t="s">
        <v>508</v>
      </c>
      <c r="I1929" t="s">
        <v>530</v>
      </c>
      <c r="J1929" t="s">
        <v>435</v>
      </c>
    </row>
    <row r="1930" spans="1:10">
      <c r="A1930" t="s">
        <v>61</v>
      </c>
      <c r="B1930" s="614">
        <v>2.8699999999999998E-4</v>
      </c>
      <c r="C1930" t="s">
        <v>521</v>
      </c>
      <c r="D1930" t="s">
        <v>529</v>
      </c>
      <c r="E1930" t="s">
        <v>77</v>
      </c>
      <c r="F1930" t="s">
        <v>523</v>
      </c>
      <c r="G1930" t="s">
        <v>77</v>
      </c>
      <c r="H1930" t="s">
        <v>508</v>
      </c>
      <c r="I1930" t="s">
        <v>530</v>
      </c>
      <c r="J1930" t="s">
        <v>435</v>
      </c>
    </row>
    <row r="1931" spans="1:10">
      <c r="A1931" t="s">
        <v>489</v>
      </c>
      <c r="B1931" s="614">
        <v>4.0000000000000002E-4</v>
      </c>
      <c r="C1931" t="s">
        <v>485</v>
      </c>
      <c r="D1931" t="s">
        <v>529</v>
      </c>
      <c r="E1931" t="s">
        <v>77</v>
      </c>
      <c r="F1931" t="s">
        <v>523</v>
      </c>
      <c r="G1931" t="s">
        <v>77</v>
      </c>
      <c r="H1931" t="s">
        <v>508</v>
      </c>
      <c r="I1931" t="s">
        <v>530</v>
      </c>
      <c r="J1931" t="s">
        <v>435</v>
      </c>
    </row>
    <row r="1932" spans="1:10">
      <c r="A1932" t="s">
        <v>489</v>
      </c>
      <c r="B1932" s="614">
        <v>2.9999999999999997E-4</v>
      </c>
      <c r="C1932" t="s">
        <v>465</v>
      </c>
      <c r="D1932" t="s">
        <v>529</v>
      </c>
      <c r="E1932" t="s">
        <v>77</v>
      </c>
      <c r="F1932" t="s">
        <v>523</v>
      </c>
      <c r="G1932" t="s">
        <v>77</v>
      </c>
      <c r="H1932" t="s">
        <v>508</v>
      </c>
      <c r="I1932" t="s">
        <v>530</v>
      </c>
      <c r="J1932" t="s">
        <v>435</v>
      </c>
    </row>
    <row r="1933" spans="1:10">
      <c r="A1933" t="s">
        <v>489</v>
      </c>
      <c r="B1933" s="614">
        <v>2.9999999999999997E-4</v>
      </c>
      <c r="C1933" t="s">
        <v>429</v>
      </c>
      <c r="D1933" t="s">
        <v>529</v>
      </c>
      <c r="E1933" t="s">
        <v>77</v>
      </c>
      <c r="F1933" t="s">
        <v>523</v>
      </c>
      <c r="G1933" t="s">
        <v>77</v>
      </c>
      <c r="H1933" t="s">
        <v>508</v>
      </c>
      <c r="I1933" t="s">
        <v>530</v>
      </c>
      <c r="J1933" t="s">
        <v>435</v>
      </c>
    </row>
    <row r="1934" spans="1:10">
      <c r="A1934" t="s">
        <v>489</v>
      </c>
      <c r="B1934" s="614">
        <v>2.9999999999999997E-4</v>
      </c>
      <c r="C1934" t="s">
        <v>453</v>
      </c>
      <c r="D1934" t="s">
        <v>529</v>
      </c>
      <c r="E1934" t="s">
        <v>77</v>
      </c>
      <c r="F1934" t="s">
        <v>523</v>
      </c>
      <c r="G1934" t="s">
        <v>77</v>
      </c>
      <c r="H1934" t="s">
        <v>508</v>
      </c>
      <c r="I1934" t="s">
        <v>530</v>
      </c>
      <c r="J1934" t="s">
        <v>435</v>
      </c>
    </row>
    <row r="1935" spans="1:10">
      <c r="A1935" t="s">
        <v>489</v>
      </c>
      <c r="B1935" s="614">
        <v>2.9999999999999997E-4</v>
      </c>
      <c r="C1935" t="s">
        <v>472</v>
      </c>
      <c r="D1935" t="s">
        <v>529</v>
      </c>
      <c r="E1935" t="s">
        <v>77</v>
      </c>
      <c r="F1935" t="s">
        <v>523</v>
      </c>
      <c r="G1935" t="s">
        <v>77</v>
      </c>
      <c r="H1935" t="s">
        <v>508</v>
      </c>
      <c r="I1935" t="s">
        <v>530</v>
      </c>
      <c r="J1935" t="s">
        <v>435</v>
      </c>
    </row>
    <row r="1936" spans="1:10">
      <c r="A1936" t="s">
        <v>489</v>
      </c>
      <c r="B1936" s="614">
        <v>2.9999999999999997E-4</v>
      </c>
      <c r="C1936" t="s">
        <v>50</v>
      </c>
      <c r="D1936" t="s">
        <v>529</v>
      </c>
      <c r="E1936" t="s">
        <v>77</v>
      </c>
      <c r="F1936" t="s">
        <v>523</v>
      </c>
      <c r="G1936" t="s">
        <v>77</v>
      </c>
      <c r="H1936" t="s">
        <v>508</v>
      </c>
      <c r="I1936" t="s">
        <v>530</v>
      </c>
      <c r="J1936" t="s">
        <v>435</v>
      </c>
    </row>
    <row r="1937" spans="1:10">
      <c r="A1937" t="s">
        <v>489</v>
      </c>
      <c r="B1937" s="614">
        <v>4.0000000000000002E-4</v>
      </c>
      <c r="C1937" t="s">
        <v>446</v>
      </c>
      <c r="D1937" t="s">
        <v>529</v>
      </c>
      <c r="E1937" t="s">
        <v>77</v>
      </c>
      <c r="F1937" t="s">
        <v>523</v>
      </c>
      <c r="G1937" t="s">
        <v>77</v>
      </c>
      <c r="H1937" t="s">
        <v>508</v>
      </c>
      <c r="I1937" t="s">
        <v>530</v>
      </c>
      <c r="J1937" t="s">
        <v>435</v>
      </c>
    </row>
    <row r="1938" spans="1:10">
      <c r="A1938" t="s">
        <v>489</v>
      </c>
      <c r="B1938" s="614">
        <v>2.9999999999999997E-4</v>
      </c>
      <c r="C1938" t="s">
        <v>463</v>
      </c>
      <c r="D1938" t="s">
        <v>529</v>
      </c>
      <c r="E1938" t="s">
        <v>77</v>
      </c>
      <c r="F1938" t="s">
        <v>523</v>
      </c>
      <c r="G1938" t="s">
        <v>77</v>
      </c>
      <c r="H1938" t="s">
        <v>508</v>
      </c>
      <c r="I1938" t="s">
        <v>530</v>
      </c>
      <c r="J1938" t="s">
        <v>435</v>
      </c>
    </row>
    <row r="1939" spans="1:10">
      <c r="A1939" t="s">
        <v>489</v>
      </c>
      <c r="B1939" s="614">
        <v>4.0000000000000002E-4</v>
      </c>
      <c r="C1939" t="s">
        <v>521</v>
      </c>
      <c r="D1939" t="s">
        <v>529</v>
      </c>
      <c r="E1939" t="s">
        <v>77</v>
      </c>
      <c r="F1939" t="s">
        <v>523</v>
      </c>
      <c r="G1939" t="s">
        <v>77</v>
      </c>
      <c r="H1939" t="s">
        <v>508</v>
      </c>
      <c r="I1939" t="s">
        <v>530</v>
      </c>
      <c r="J1939" t="s">
        <v>435</v>
      </c>
    </row>
    <row r="1940" spans="1:10">
      <c r="A1940" t="s">
        <v>490</v>
      </c>
      <c r="B1940" s="614">
        <v>1.1999999999999999E-3</v>
      </c>
      <c r="C1940" t="s">
        <v>485</v>
      </c>
      <c r="D1940" t="s">
        <v>529</v>
      </c>
      <c r="E1940" t="s">
        <v>77</v>
      </c>
      <c r="F1940" t="s">
        <v>523</v>
      </c>
      <c r="G1940" t="s">
        <v>77</v>
      </c>
      <c r="H1940" t="s">
        <v>508</v>
      </c>
      <c r="I1940" t="s">
        <v>530</v>
      </c>
      <c r="J1940" t="s">
        <v>435</v>
      </c>
    </row>
    <row r="1941" spans="1:10">
      <c r="A1941" t="s">
        <v>490</v>
      </c>
      <c r="B1941" s="614">
        <v>1E-3</v>
      </c>
      <c r="C1941" t="s">
        <v>465</v>
      </c>
      <c r="D1941" t="s">
        <v>529</v>
      </c>
      <c r="E1941" t="s">
        <v>77</v>
      </c>
      <c r="F1941" t="s">
        <v>523</v>
      </c>
      <c r="G1941" t="s">
        <v>77</v>
      </c>
      <c r="H1941" t="s">
        <v>508</v>
      </c>
      <c r="I1941" t="s">
        <v>530</v>
      </c>
      <c r="J1941" t="s">
        <v>435</v>
      </c>
    </row>
    <row r="1942" spans="1:10">
      <c r="A1942" t="s">
        <v>490</v>
      </c>
      <c r="B1942" s="614">
        <v>1E-3</v>
      </c>
      <c r="C1942" t="s">
        <v>429</v>
      </c>
      <c r="D1942" t="s">
        <v>529</v>
      </c>
      <c r="E1942" t="s">
        <v>77</v>
      </c>
      <c r="F1942" t="s">
        <v>523</v>
      </c>
      <c r="G1942" t="s">
        <v>77</v>
      </c>
      <c r="H1942" t="s">
        <v>508</v>
      </c>
      <c r="I1942" t="s">
        <v>530</v>
      </c>
      <c r="J1942" t="s">
        <v>435</v>
      </c>
    </row>
    <row r="1943" spans="1:10">
      <c r="A1943" t="s">
        <v>490</v>
      </c>
      <c r="B1943" s="614">
        <v>1E-3</v>
      </c>
      <c r="C1943" t="s">
        <v>453</v>
      </c>
      <c r="D1943" t="s">
        <v>529</v>
      </c>
      <c r="E1943" t="s">
        <v>77</v>
      </c>
      <c r="F1943" t="s">
        <v>523</v>
      </c>
      <c r="G1943" t="s">
        <v>77</v>
      </c>
      <c r="H1943" t="s">
        <v>508</v>
      </c>
      <c r="I1943" t="s">
        <v>530</v>
      </c>
      <c r="J1943" t="s">
        <v>435</v>
      </c>
    </row>
    <row r="1944" spans="1:10">
      <c r="A1944" t="s">
        <v>490</v>
      </c>
      <c r="B1944" s="614">
        <v>1E-3</v>
      </c>
      <c r="C1944" t="s">
        <v>472</v>
      </c>
      <c r="D1944" t="s">
        <v>529</v>
      </c>
      <c r="E1944" t="s">
        <v>77</v>
      </c>
      <c r="F1944" t="s">
        <v>523</v>
      </c>
      <c r="G1944" t="s">
        <v>77</v>
      </c>
      <c r="H1944" t="s">
        <v>508</v>
      </c>
      <c r="I1944" t="s">
        <v>530</v>
      </c>
      <c r="J1944" t="s">
        <v>435</v>
      </c>
    </row>
    <row r="1945" spans="1:10">
      <c r="A1945" t="s">
        <v>490</v>
      </c>
      <c r="B1945" s="614">
        <v>1E-3</v>
      </c>
      <c r="C1945" t="s">
        <v>50</v>
      </c>
      <c r="D1945" t="s">
        <v>529</v>
      </c>
      <c r="E1945" t="s">
        <v>77</v>
      </c>
      <c r="F1945" t="s">
        <v>523</v>
      </c>
      <c r="G1945" t="s">
        <v>77</v>
      </c>
      <c r="H1945" t="s">
        <v>508</v>
      </c>
      <c r="I1945" t="s">
        <v>530</v>
      </c>
      <c r="J1945" t="s">
        <v>435</v>
      </c>
    </row>
    <row r="1946" spans="1:10">
      <c r="A1946" t="s">
        <v>490</v>
      </c>
      <c r="B1946" s="614">
        <v>1.4E-3</v>
      </c>
      <c r="C1946" t="s">
        <v>446</v>
      </c>
      <c r="D1946" t="s">
        <v>529</v>
      </c>
      <c r="E1946" t="s">
        <v>77</v>
      </c>
      <c r="F1946" t="s">
        <v>523</v>
      </c>
      <c r="G1946" t="s">
        <v>77</v>
      </c>
      <c r="H1946" t="s">
        <v>508</v>
      </c>
      <c r="I1946" t="s">
        <v>530</v>
      </c>
      <c r="J1946" t="s">
        <v>435</v>
      </c>
    </row>
    <row r="1947" spans="1:10">
      <c r="A1947" t="s">
        <v>490</v>
      </c>
      <c r="B1947" s="614">
        <v>1E-3</v>
      </c>
      <c r="C1947" t="s">
        <v>463</v>
      </c>
      <c r="D1947" t="s">
        <v>529</v>
      </c>
      <c r="E1947" t="s">
        <v>77</v>
      </c>
      <c r="F1947" t="s">
        <v>523</v>
      </c>
      <c r="G1947" t="s">
        <v>77</v>
      </c>
      <c r="H1947" t="s">
        <v>508</v>
      </c>
      <c r="I1947" t="s">
        <v>530</v>
      </c>
      <c r="J1947" t="s">
        <v>435</v>
      </c>
    </row>
    <row r="1948" spans="1:10">
      <c r="A1948" t="s">
        <v>490</v>
      </c>
      <c r="B1948" s="614">
        <v>1.4E-3</v>
      </c>
      <c r="C1948" t="s">
        <v>521</v>
      </c>
      <c r="D1948" t="s">
        <v>529</v>
      </c>
      <c r="E1948" t="s">
        <v>77</v>
      </c>
      <c r="F1948" t="s">
        <v>523</v>
      </c>
      <c r="G1948" t="s">
        <v>77</v>
      </c>
      <c r="H1948" t="s">
        <v>508</v>
      </c>
      <c r="I1948" t="s">
        <v>530</v>
      </c>
      <c r="J1948" t="s">
        <v>435</v>
      </c>
    </row>
    <row r="1949" spans="1:10">
      <c r="A1949" t="s">
        <v>491</v>
      </c>
      <c r="B1949" s="614">
        <v>2.9999999999999997E-4</v>
      </c>
      <c r="C1949" t="s">
        <v>485</v>
      </c>
      <c r="D1949" t="s">
        <v>529</v>
      </c>
      <c r="E1949" t="s">
        <v>77</v>
      </c>
      <c r="F1949" t="s">
        <v>523</v>
      </c>
      <c r="G1949" t="s">
        <v>77</v>
      </c>
      <c r="H1949" t="s">
        <v>508</v>
      </c>
      <c r="I1949" t="s">
        <v>530</v>
      </c>
      <c r="J1949" t="s">
        <v>435</v>
      </c>
    </row>
    <row r="1950" spans="1:10">
      <c r="A1950" t="s">
        <v>491</v>
      </c>
      <c r="B1950" s="614">
        <v>2.9999999999999997E-4</v>
      </c>
      <c r="C1950" t="s">
        <v>465</v>
      </c>
      <c r="D1950" t="s">
        <v>529</v>
      </c>
      <c r="E1950" t="s">
        <v>77</v>
      </c>
      <c r="F1950" t="s">
        <v>523</v>
      </c>
      <c r="G1950" t="s">
        <v>77</v>
      </c>
      <c r="H1950" t="s">
        <v>508</v>
      </c>
      <c r="I1950" t="s">
        <v>530</v>
      </c>
      <c r="J1950" t="s">
        <v>435</v>
      </c>
    </row>
    <row r="1951" spans="1:10">
      <c r="A1951" t="s">
        <v>491</v>
      </c>
      <c r="B1951" s="614">
        <v>2.9999999999999997E-4</v>
      </c>
      <c r="C1951" t="s">
        <v>429</v>
      </c>
      <c r="D1951" t="s">
        <v>529</v>
      </c>
      <c r="E1951" t="s">
        <v>77</v>
      </c>
      <c r="F1951" t="s">
        <v>523</v>
      </c>
      <c r="G1951" t="s">
        <v>77</v>
      </c>
      <c r="H1951" t="s">
        <v>508</v>
      </c>
      <c r="I1951" t="s">
        <v>530</v>
      </c>
      <c r="J1951" t="s">
        <v>435</v>
      </c>
    </row>
    <row r="1952" spans="1:10">
      <c r="A1952" t="s">
        <v>491</v>
      </c>
      <c r="B1952" s="614">
        <v>2.9999999999999997E-4</v>
      </c>
      <c r="C1952" t="s">
        <v>453</v>
      </c>
      <c r="D1952" t="s">
        <v>529</v>
      </c>
      <c r="E1952" t="s">
        <v>77</v>
      </c>
      <c r="F1952" t="s">
        <v>523</v>
      </c>
      <c r="G1952" t="s">
        <v>77</v>
      </c>
      <c r="H1952" t="s">
        <v>508</v>
      </c>
      <c r="I1952" t="s">
        <v>530</v>
      </c>
      <c r="J1952" t="s">
        <v>435</v>
      </c>
    </row>
    <row r="1953" spans="1:10">
      <c r="A1953" t="s">
        <v>491</v>
      </c>
      <c r="B1953" s="614">
        <v>2.9999999999999997E-4</v>
      </c>
      <c r="C1953" t="s">
        <v>472</v>
      </c>
      <c r="D1953" t="s">
        <v>529</v>
      </c>
      <c r="E1953" t="s">
        <v>77</v>
      </c>
      <c r="F1953" t="s">
        <v>523</v>
      </c>
      <c r="G1953" t="s">
        <v>77</v>
      </c>
      <c r="H1953" t="s">
        <v>508</v>
      </c>
      <c r="I1953" t="s">
        <v>530</v>
      </c>
      <c r="J1953" t="s">
        <v>435</v>
      </c>
    </row>
    <row r="1954" spans="1:10">
      <c r="A1954" t="s">
        <v>491</v>
      </c>
      <c r="B1954" s="614">
        <v>2.9999999999999997E-4</v>
      </c>
      <c r="C1954" t="s">
        <v>50</v>
      </c>
      <c r="D1954" t="s">
        <v>529</v>
      </c>
      <c r="E1954" t="s">
        <v>77</v>
      </c>
      <c r="F1954" t="s">
        <v>523</v>
      </c>
      <c r="G1954" t="s">
        <v>77</v>
      </c>
      <c r="H1954" t="s">
        <v>508</v>
      </c>
      <c r="I1954" t="s">
        <v>530</v>
      </c>
      <c r="J1954" t="s">
        <v>435</v>
      </c>
    </row>
    <row r="1955" spans="1:10">
      <c r="A1955" t="s">
        <v>491</v>
      </c>
      <c r="B1955" s="614">
        <v>4.0000000000000002E-4</v>
      </c>
      <c r="C1955" t="s">
        <v>446</v>
      </c>
      <c r="D1955" t="s">
        <v>529</v>
      </c>
      <c r="E1955" t="s">
        <v>77</v>
      </c>
      <c r="F1955" t="s">
        <v>523</v>
      </c>
      <c r="G1955" t="s">
        <v>77</v>
      </c>
      <c r="H1955" t="s">
        <v>508</v>
      </c>
      <c r="I1955" t="s">
        <v>530</v>
      </c>
      <c r="J1955" t="s">
        <v>435</v>
      </c>
    </row>
    <row r="1956" spans="1:10">
      <c r="A1956" t="s">
        <v>491</v>
      </c>
      <c r="B1956" s="614">
        <v>2.9999999999999997E-4</v>
      </c>
      <c r="C1956" t="s">
        <v>463</v>
      </c>
      <c r="D1956" t="s">
        <v>529</v>
      </c>
      <c r="E1956" t="s">
        <v>77</v>
      </c>
      <c r="F1956" t="s">
        <v>523</v>
      </c>
      <c r="G1956" t="s">
        <v>77</v>
      </c>
      <c r="H1956" t="s">
        <v>508</v>
      </c>
      <c r="I1956" t="s">
        <v>530</v>
      </c>
      <c r="J1956" t="s">
        <v>435</v>
      </c>
    </row>
    <row r="1957" spans="1:10">
      <c r="A1957" t="s">
        <v>491</v>
      </c>
      <c r="B1957" s="614">
        <v>4.0000000000000002E-4</v>
      </c>
      <c r="C1957" t="s">
        <v>521</v>
      </c>
      <c r="D1957" t="s">
        <v>529</v>
      </c>
      <c r="E1957" t="s">
        <v>77</v>
      </c>
      <c r="F1957" t="s">
        <v>523</v>
      </c>
      <c r="G1957" t="s">
        <v>77</v>
      </c>
      <c r="H1957" t="s">
        <v>508</v>
      </c>
      <c r="I1957" t="s">
        <v>530</v>
      </c>
      <c r="J1957" t="s">
        <v>435</v>
      </c>
    </row>
    <row r="1958" spans="1:10">
      <c r="A1958" t="s">
        <v>492</v>
      </c>
      <c r="B1958" s="614">
        <v>2.0000000000000001E-4</v>
      </c>
      <c r="C1958" t="s">
        <v>485</v>
      </c>
      <c r="D1958" t="s">
        <v>529</v>
      </c>
      <c r="E1958" t="s">
        <v>77</v>
      </c>
      <c r="F1958" t="s">
        <v>523</v>
      </c>
      <c r="G1958" t="s">
        <v>77</v>
      </c>
      <c r="H1958" t="s">
        <v>508</v>
      </c>
      <c r="I1958" t="s">
        <v>530</v>
      </c>
      <c r="J1958" t="s">
        <v>435</v>
      </c>
    </row>
    <row r="1959" spans="1:10">
      <c r="A1959" t="s">
        <v>492</v>
      </c>
      <c r="B1959" s="614">
        <v>2.0000000000000001E-4</v>
      </c>
      <c r="C1959" t="s">
        <v>465</v>
      </c>
      <c r="D1959" t="s">
        <v>529</v>
      </c>
      <c r="E1959" t="s">
        <v>77</v>
      </c>
      <c r="F1959" t="s">
        <v>523</v>
      </c>
      <c r="G1959" t="s">
        <v>77</v>
      </c>
      <c r="H1959" t="s">
        <v>508</v>
      </c>
      <c r="I1959" t="s">
        <v>530</v>
      </c>
      <c r="J1959" t="s">
        <v>435</v>
      </c>
    </row>
    <row r="1960" spans="1:10">
      <c r="A1960" t="s">
        <v>492</v>
      </c>
      <c r="B1960" s="614">
        <v>2.0000000000000001E-4</v>
      </c>
      <c r="C1960" t="s">
        <v>429</v>
      </c>
      <c r="D1960" t="s">
        <v>529</v>
      </c>
      <c r="E1960" t="s">
        <v>77</v>
      </c>
      <c r="F1960" t="s">
        <v>523</v>
      </c>
      <c r="G1960" t="s">
        <v>77</v>
      </c>
      <c r="H1960" t="s">
        <v>508</v>
      </c>
      <c r="I1960" t="s">
        <v>530</v>
      </c>
      <c r="J1960" t="s">
        <v>435</v>
      </c>
    </row>
    <row r="1961" spans="1:10">
      <c r="A1961" t="s">
        <v>492</v>
      </c>
      <c r="B1961" s="614">
        <v>2.0000000000000001E-4</v>
      </c>
      <c r="C1961" t="s">
        <v>453</v>
      </c>
      <c r="D1961" t="s">
        <v>529</v>
      </c>
      <c r="E1961" t="s">
        <v>77</v>
      </c>
      <c r="F1961" t="s">
        <v>523</v>
      </c>
      <c r="G1961" t="s">
        <v>77</v>
      </c>
      <c r="H1961" t="s">
        <v>508</v>
      </c>
      <c r="I1961" t="s">
        <v>530</v>
      </c>
      <c r="J1961" t="s">
        <v>435</v>
      </c>
    </row>
    <row r="1962" spans="1:10">
      <c r="A1962" t="s">
        <v>492</v>
      </c>
      <c r="B1962" s="614">
        <v>2.0000000000000001E-4</v>
      </c>
      <c r="C1962" t="s">
        <v>472</v>
      </c>
      <c r="D1962" t="s">
        <v>529</v>
      </c>
      <c r="E1962" t="s">
        <v>77</v>
      </c>
      <c r="F1962" t="s">
        <v>523</v>
      </c>
      <c r="G1962" t="s">
        <v>77</v>
      </c>
      <c r="H1962" t="s">
        <v>508</v>
      </c>
      <c r="I1962" t="s">
        <v>530</v>
      </c>
      <c r="J1962" t="s">
        <v>435</v>
      </c>
    </row>
    <row r="1963" spans="1:10">
      <c r="A1963" t="s">
        <v>492</v>
      </c>
      <c r="B1963" s="614">
        <v>2.0000000000000001E-4</v>
      </c>
      <c r="C1963" t="s">
        <v>50</v>
      </c>
      <c r="D1963" t="s">
        <v>529</v>
      </c>
      <c r="E1963" t="s">
        <v>77</v>
      </c>
      <c r="F1963" t="s">
        <v>523</v>
      </c>
      <c r="G1963" t="s">
        <v>77</v>
      </c>
      <c r="H1963" t="s">
        <v>508</v>
      </c>
      <c r="I1963" t="s">
        <v>530</v>
      </c>
      <c r="J1963" t="s">
        <v>435</v>
      </c>
    </row>
    <row r="1964" spans="1:10">
      <c r="A1964" t="s">
        <v>492</v>
      </c>
      <c r="B1964" s="614">
        <v>2.9999999999999997E-4</v>
      </c>
      <c r="C1964" t="s">
        <v>446</v>
      </c>
      <c r="D1964" t="s">
        <v>529</v>
      </c>
      <c r="E1964" t="s">
        <v>77</v>
      </c>
      <c r="F1964" t="s">
        <v>523</v>
      </c>
      <c r="G1964" t="s">
        <v>77</v>
      </c>
      <c r="H1964" t="s">
        <v>508</v>
      </c>
      <c r="I1964" t="s">
        <v>530</v>
      </c>
      <c r="J1964" t="s">
        <v>435</v>
      </c>
    </row>
    <row r="1965" spans="1:10">
      <c r="A1965" t="s">
        <v>492</v>
      </c>
      <c r="B1965" s="614">
        <v>2.0000000000000001E-4</v>
      </c>
      <c r="C1965" t="s">
        <v>463</v>
      </c>
      <c r="D1965" t="s">
        <v>529</v>
      </c>
      <c r="E1965" t="s">
        <v>77</v>
      </c>
      <c r="F1965" t="s">
        <v>523</v>
      </c>
      <c r="G1965" t="s">
        <v>77</v>
      </c>
      <c r="H1965" t="s">
        <v>508</v>
      </c>
      <c r="I1965" t="s">
        <v>530</v>
      </c>
      <c r="J1965" t="s">
        <v>435</v>
      </c>
    </row>
    <row r="1966" spans="1:10">
      <c r="A1966" t="s">
        <v>492</v>
      </c>
      <c r="B1966" s="614">
        <v>2.9999999999999997E-4</v>
      </c>
      <c r="C1966" t="s">
        <v>521</v>
      </c>
      <c r="D1966" t="s">
        <v>529</v>
      </c>
      <c r="E1966" t="s">
        <v>77</v>
      </c>
      <c r="F1966" t="s">
        <v>523</v>
      </c>
      <c r="G1966" t="s">
        <v>77</v>
      </c>
      <c r="H1966" t="s">
        <v>508</v>
      </c>
      <c r="I1966" t="s">
        <v>530</v>
      </c>
      <c r="J1966" t="s">
        <v>435</v>
      </c>
    </row>
    <row r="1967" spans="1:10">
      <c r="A1967" t="s">
        <v>493</v>
      </c>
      <c r="B1967" s="614">
        <v>1.8E-3</v>
      </c>
      <c r="C1967" t="s">
        <v>485</v>
      </c>
      <c r="D1967" t="s">
        <v>529</v>
      </c>
      <c r="E1967" t="s">
        <v>77</v>
      </c>
      <c r="F1967" t="s">
        <v>523</v>
      </c>
      <c r="G1967" t="s">
        <v>77</v>
      </c>
      <c r="H1967" t="s">
        <v>508</v>
      </c>
      <c r="I1967" t="s">
        <v>530</v>
      </c>
      <c r="J1967" t="s">
        <v>435</v>
      </c>
    </row>
    <row r="1968" spans="1:10">
      <c r="A1968" t="s">
        <v>493</v>
      </c>
      <c r="B1968" s="614">
        <v>1.4E-3</v>
      </c>
      <c r="C1968" t="s">
        <v>465</v>
      </c>
      <c r="D1968" t="s">
        <v>529</v>
      </c>
      <c r="E1968" t="s">
        <v>77</v>
      </c>
      <c r="F1968" t="s">
        <v>523</v>
      </c>
      <c r="G1968" t="s">
        <v>77</v>
      </c>
      <c r="H1968" t="s">
        <v>508</v>
      </c>
      <c r="I1968" t="s">
        <v>530</v>
      </c>
      <c r="J1968" t="s">
        <v>435</v>
      </c>
    </row>
    <row r="1969" spans="1:10">
      <c r="A1969" t="s">
        <v>493</v>
      </c>
      <c r="B1969" s="614">
        <v>1.4E-3</v>
      </c>
      <c r="C1969" t="s">
        <v>429</v>
      </c>
      <c r="D1969" t="s">
        <v>529</v>
      </c>
      <c r="E1969" t="s">
        <v>77</v>
      </c>
      <c r="F1969" t="s">
        <v>523</v>
      </c>
      <c r="G1969" t="s">
        <v>77</v>
      </c>
      <c r="H1969" t="s">
        <v>508</v>
      </c>
      <c r="I1969" t="s">
        <v>530</v>
      </c>
      <c r="J1969" t="s">
        <v>435</v>
      </c>
    </row>
    <row r="1970" spans="1:10">
      <c r="A1970" t="s">
        <v>493</v>
      </c>
      <c r="B1970" s="614">
        <v>1.4E-3</v>
      </c>
      <c r="C1970" t="s">
        <v>453</v>
      </c>
      <c r="D1970" t="s">
        <v>529</v>
      </c>
      <c r="E1970" t="s">
        <v>77</v>
      </c>
      <c r="F1970" t="s">
        <v>523</v>
      </c>
      <c r="G1970" t="s">
        <v>77</v>
      </c>
      <c r="H1970" t="s">
        <v>508</v>
      </c>
      <c r="I1970" t="s">
        <v>530</v>
      </c>
      <c r="J1970" t="s">
        <v>435</v>
      </c>
    </row>
    <row r="1971" spans="1:10">
      <c r="A1971" t="s">
        <v>493</v>
      </c>
      <c r="B1971" s="614">
        <v>1.4E-3</v>
      </c>
      <c r="C1971" t="s">
        <v>472</v>
      </c>
      <c r="D1971" t="s">
        <v>529</v>
      </c>
      <c r="E1971" t="s">
        <v>77</v>
      </c>
      <c r="F1971" t="s">
        <v>523</v>
      </c>
      <c r="G1971" t="s">
        <v>77</v>
      </c>
      <c r="H1971" t="s">
        <v>508</v>
      </c>
      <c r="I1971" t="s">
        <v>530</v>
      </c>
      <c r="J1971" t="s">
        <v>435</v>
      </c>
    </row>
    <row r="1972" spans="1:10">
      <c r="A1972" t="s">
        <v>493</v>
      </c>
      <c r="B1972" s="614">
        <v>1.4E-3</v>
      </c>
      <c r="C1972" t="s">
        <v>50</v>
      </c>
      <c r="D1972" t="s">
        <v>529</v>
      </c>
      <c r="E1972" t="s">
        <v>77</v>
      </c>
      <c r="F1972" t="s">
        <v>523</v>
      </c>
      <c r="G1972" t="s">
        <v>77</v>
      </c>
      <c r="H1972" t="s">
        <v>508</v>
      </c>
      <c r="I1972" t="s">
        <v>530</v>
      </c>
      <c r="J1972" t="s">
        <v>435</v>
      </c>
    </row>
    <row r="1973" spans="1:10">
      <c r="A1973" t="s">
        <v>493</v>
      </c>
      <c r="B1973" s="614">
        <v>2.0999999999999999E-3</v>
      </c>
      <c r="C1973" t="s">
        <v>446</v>
      </c>
      <c r="D1973" t="s">
        <v>529</v>
      </c>
      <c r="E1973" t="s">
        <v>77</v>
      </c>
      <c r="F1973" t="s">
        <v>523</v>
      </c>
      <c r="G1973" t="s">
        <v>77</v>
      </c>
      <c r="H1973" t="s">
        <v>508</v>
      </c>
      <c r="I1973" t="s">
        <v>530</v>
      </c>
      <c r="J1973" t="s">
        <v>435</v>
      </c>
    </row>
    <row r="1974" spans="1:10">
      <c r="A1974" t="s">
        <v>493</v>
      </c>
      <c r="B1974" s="614">
        <v>1.4E-3</v>
      </c>
      <c r="C1974" t="s">
        <v>463</v>
      </c>
      <c r="D1974" t="s">
        <v>529</v>
      </c>
      <c r="E1974" t="s">
        <v>77</v>
      </c>
      <c r="F1974" t="s">
        <v>523</v>
      </c>
      <c r="G1974" t="s">
        <v>77</v>
      </c>
      <c r="H1974" t="s">
        <v>508</v>
      </c>
      <c r="I1974" t="s">
        <v>530</v>
      </c>
      <c r="J1974" t="s">
        <v>435</v>
      </c>
    </row>
    <row r="1975" spans="1:10">
      <c r="A1975" t="s">
        <v>493</v>
      </c>
      <c r="B1975" s="614">
        <v>2.0999999999999999E-3</v>
      </c>
      <c r="C1975" t="s">
        <v>521</v>
      </c>
      <c r="D1975" t="s">
        <v>529</v>
      </c>
      <c r="E1975" t="s">
        <v>77</v>
      </c>
      <c r="F1975" t="s">
        <v>523</v>
      </c>
      <c r="G1975" t="s">
        <v>77</v>
      </c>
      <c r="H1975" t="s">
        <v>508</v>
      </c>
      <c r="I1975" t="s">
        <v>530</v>
      </c>
      <c r="J1975" t="s">
        <v>435</v>
      </c>
    </row>
    <row r="1976" spans="1:10">
      <c r="A1976" t="s">
        <v>494</v>
      </c>
      <c r="B1976" s="614">
        <v>1.6999999999999999E-3</v>
      </c>
      <c r="C1976" t="s">
        <v>485</v>
      </c>
      <c r="D1976" t="s">
        <v>529</v>
      </c>
      <c r="E1976" t="s">
        <v>77</v>
      </c>
      <c r="F1976" t="s">
        <v>523</v>
      </c>
      <c r="G1976" t="s">
        <v>77</v>
      </c>
      <c r="H1976" t="s">
        <v>508</v>
      </c>
      <c r="I1976" t="s">
        <v>530</v>
      </c>
      <c r="J1976" t="s">
        <v>435</v>
      </c>
    </row>
    <row r="1977" spans="1:10">
      <c r="A1977" t="s">
        <v>494</v>
      </c>
      <c r="B1977" s="614">
        <v>1.4E-3</v>
      </c>
      <c r="C1977" t="s">
        <v>465</v>
      </c>
      <c r="D1977" t="s">
        <v>529</v>
      </c>
      <c r="E1977" t="s">
        <v>77</v>
      </c>
      <c r="F1977" t="s">
        <v>523</v>
      </c>
      <c r="G1977" t="s">
        <v>77</v>
      </c>
      <c r="H1977" t="s">
        <v>508</v>
      </c>
      <c r="I1977" t="s">
        <v>530</v>
      </c>
      <c r="J1977" t="s">
        <v>435</v>
      </c>
    </row>
    <row r="1978" spans="1:10">
      <c r="A1978" t="s">
        <v>494</v>
      </c>
      <c r="B1978" s="614">
        <v>1.4E-3</v>
      </c>
      <c r="C1978" t="s">
        <v>429</v>
      </c>
      <c r="D1978" t="s">
        <v>529</v>
      </c>
      <c r="E1978" t="s">
        <v>77</v>
      </c>
      <c r="F1978" t="s">
        <v>523</v>
      </c>
      <c r="G1978" t="s">
        <v>77</v>
      </c>
      <c r="H1978" t="s">
        <v>508</v>
      </c>
      <c r="I1978" t="s">
        <v>530</v>
      </c>
      <c r="J1978" t="s">
        <v>435</v>
      </c>
    </row>
    <row r="1979" spans="1:10">
      <c r="A1979" t="s">
        <v>494</v>
      </c>
      <c r="B1979" s="614">
        <v>1.4E-3</v>
      </c>
      <c r="C1979" t="s">
        <v>453</v>
      </c>
      <c r="D1979" t="s">
        <v>529</v>
      </c>
      <c r="E1979" t="s">
        <v>77</v>
      </c>
      <c r="F1979" t="s">
        <v>523</v>
      </c>
      <c r="G1979" t="s">
        <v>77</v>
      </c>
      <c r="H1979" t="s">
        <v>508</v>
      </c>
      <c r="I1979" t="s">
        <v>530</v>
      </c>
      <c r="J1979" t="s">
        <v>435</v>
      </c>
    </row>
    <row r="1980" spans="1:10">
      <c r="A1980" t="s">
        <v>494</v>
      </c>
      <c r="B1980" s="614">
        <v>1.4E-3</v>
      </c>
      <c r="C1980" t="s">
        <v>472</v>
      </c>
      <c r="D1980" t="s">
        <v>529</v>
      </c>
      <c r="E1980" t="s">
        <v>77</v>
      </c>
      <c r="F1980" t="s">
        <v>523</v>
      </c>
      <c r="G1980" t="s">
        <v>77</v>
      </c>
      <c r="H1980" t="s">
        <v>508</v>
      </c>
      <c r="I1980" t="s">
        <v>530</v>
      </c>
      <c r="J1980" t="s">
        <v>435</v>
      </c>
    </row>
    <row r="1981" spans="1:10">
      <c r="A1981" t="s">
        <v>494</v>
      </c>
      <c r="B1981" s="614">
        <v>1.4E-3</v>
      </c>
      <c r="C1981" t="s">
        <v>50</v>
      </c>
      <c r="D1981" t="s">
        <v>529</v>
      </c>
      <c r="E1981" t="s">
        <v>77</v>
      </c>
      <c r="F1981" t="s">
        <v>523</v>
      </c>
      <c r="G1981" t="s">
        <v>77</v>
      </c>
      <c r="H1981" t="s">
        <v>508</v>
      </c>
      <c r="I1981" t="s">
        <v>530</v>
      </c>
      <c r="J1981" t="s">
        <v>435</v>
      </c>
    </row>
    <row r="1982" spans="1:10">
      <c r="A1982" t="s">
        <v>494</v>
      </c>
      <c r="B1982" s="614">
        <v>1.9E-3</v>
      </c>
      <c r="C1982" t="s">
        <v>446</v>
      </c>
      <c r="D1982" t="s">
        <v>529</v>
      </c>
      <c r="E1982" t="s">
        <v>77</v>
      </c>
      <c r="F1982" t="s">
        <v>523</v>
      </c>
      <c r="G1982" t="s">
        <v>77</v>
      </c>
      <c r="H1982" t="s">
        <v>508</v>
      </c>
      <c r="I1982" t="s">
        <v>530</v>
      </c>
      <c r="J1982" t="s">
        <v>435</v>
      </c>
    </row>
    <row r="1983" spans="1:10">
      <c r="A1983" t="s">
        <v>494</v>
      </c>
      <c r="B1983" s="614">
        <v>1.4E-3</v>
      </c>
      <c r="C1983" t="s">
        <v>463</v>
      </c>
      <c r="D1983" t="s">
        <v>529</v>
      </c>
      <c r="E1983" t="s">
        <v>77</v>
      </c>
      <c r="F1983" t="s">
        <v>523</v>
      </c>
      <c r="G1983" t="s">
        <v>77</v>
      </c>
      <c r="H1983" t="s">
        <v>508</v>
      </c>
      <c r="I1983" t="s">
        <v>530</v>
      </c>
      <c r="J1983" t="s">
        <v>435</v>
      </c>
    </row>
    <row r="1984" spans="1:10">
      <c r="A1984" t="s">
        <v>494</v>
      </c>
      <c r="B1984" s="614">
        <v>1.9E-3</v>
      </c>
      <c r="C1984" t="s">
        <v>521</v>
      </c>
      <c r="D1984" t="s">
        <v>529</v>
      </c>
      <c r="E1984" t="s">
        <v>77</v>
      </c>
      <c r="F1984" t="s">
        <v>523</v>
      </c>
      <c r="G1984" t="s">
        <v>77</v>
      </c>
      <c r="H1984" t="s">
        <v>508</v>
      </c>
      <c r="I1984" t="s">
        <v>530</v>
      </c>
      <c r="J1984" t="s">
        <v>435</v>
      </c>
    </row>
    <row r="1985" spans="1:10">
      <c r="A1985" t="s">
        <v>495</v>
      </c>
      <c r="B1985" s="614">
        <v>2.0000000000000001E-4</v>
      </c>
      <c r="C1985" t="s">
        <v>485</v>
      </c>
      <c r="D1985" t="s">
        <v>529</v>
      </c>
      <c r="E1985" t="s">
        <v>77</v>
      </c>
      <c r="F1985" t="s">
        <v>523</v>
      </c>
      <c r="G1985" t="s">
        <v>77</v>
      </c>
      <c r="H1985" t="s">
        <v>508</v>
      </c>
      <c r="I1985" t="s">
        <v>530</v>
      </c>
      <c r="J1985" t="s">
        <v>435</v>
      </c>
    </row>
    <row r="1986" spans="1:10">
      <c r="A1986" t="s">
        <v>495</v>
      </c>
      <c r="B1986" s="614">
        <v>2.0000000000000001E-4</v>
      </c>
      <c r="C1986" t="s">
        <v>465</v>
      </c>
      <c r="D1986" t="s">
        <v>529</v>
      </c>
      <c r="E1986" t="s">
        <v>77</v>
      </c>
      <c r="F1986" t="s">
        <v>523</v>
      </c>
      <c r="G1986" t="s">
        <v>77</v>
      </c>
      <c r="H1986" t="s">
        <v>508</v>
      </c>
      <c r="I1986" t="s">
        <v>530</v>
      </c>
      <c r="J1986" t="s">
        <v>435</v>
      </c>
    </row>
    <row r="1987" spans="1:10">
      <c r="A1987" t="s">
        <v>495</v>
      </c>
      <c r="B1987" s="614">
        <v>2.0000000000000001E-4</v>
      </c>
      <c r="C1987" t="s">
        <v>429</v>
      </c>
      <c r="D1987" t="s">
        <v>529</v>
      </c>
      <c r="E1987" t="s">
        <v>77</v>
      </c>
      <c r="F1987" t="s">
        <v>523</v>
      </c>
      <c r="G1987" t="s">
        <v>77</v>
      </c>
      <c r="H1987" t="s">
        <v>508</v>
      </c>
      <c r="I1987" t="s">
        <v>530</v>
      </c>
      <c r="J1987" t="s">
        <v>435</v>
      </c>
    </row>
    <row r="1988" spans="1:10">
      <c r="A1988" t="s">
        <v>495</v>
      </c>
      <c r="B1988" s="614">
        <v>2.0000000000000001E-4</v>
      </c>
      <c r="C1988" t="s">
        <v>453</v>
      </c>
      <c r="D1988" t="s">
        <v>529</v>
      </c>
      <c r="E1988" t="s">
        <v>77</v>
      </c>
      <c r="F1988" t="s">
        <v>523</v>
      </c>
      <c r="G1988" t="s">
        <v>77</v>
      </c>
      <c r="H1988" t="s">
        <v>508</v>
      </c>
      <c r="I1988" t="s">
        <v>530</v>
      </c>
      <c r="J1988" t="s">
        <v>435</v>
      </c>
    </row>
    <row r="1989" spans="1:10">
      <c r="A1989" t="s">
        <v>495</v>
      </c>
      <c r="B1989" s="614">
        <v>2.0000000000000001E-4</v>
      </c>
      <c r="C1989" t="s">
        <v>472</v>
      </c>
      <c r="D1989" t="s">
        <v>529</v>
      </c>
      <c r="E1989" t="s">
        <v>77</v>
      </c>
      <c r="F1989" t="s">
        <v>523</v>
      </c>
      <c r="G1989" t="s">
        <v>77</v>
      </c>
      <c r="H1989" t="s">
        <v>508</v>
      </c>
      <c r="I1989" t="s">
        <v>530</v>
      </c>
      <c r="J1989" t="s">
        <v>435</v>
      </c>
    </row>
    <row r="1990" spans="1:10">
      <c r="A1990" t="s">
        <v>495</v>
      </c>
      <c r="B1990" s="614">
        <v>2.0000000000000001E-4</v>
      </c>
      <c r="C1990" t="s">
        <v>50</v>
      </c>
      <c r="D1990" t="s">
        <v>529</v>
      </c>
      <c r="E1990" t="s">
        <v>77</v>
      </c>
      <c r="F1990" t="s">
        <v>523</v>
      </c>
      <c r="G1990" t="s">
        <v>77</v>
      </c>
      <c r="H1990" t="s">
        <v>508</v>
      </c>
      <c r="I1990" t="s">
        <v>530</v>
      </c>
      <c r="J1990" t="s">
        <v>435</v>
      </c>
    </row>
    <row r="1991" spans="1:10">
      <c r="A1991" t="s">
        <v>495</v>
      </c>
      <c r="B1991" s="614">
        <v>2.9999999999999997E-4</v>
      </c>
      <c r="C1991" t="s">
        <v>446</v>
      </c>
      <c r="D1991" t="s">
        <v>529</v>
      </c>
      <c r="E1991" t="s">
        <v>77</v>
      </c>
      <c r="F1991" t="s">
        <v>523</v>
      </c>
      <c r="G1991" t="s">
        <v>77</v>
      </c>
      <c r="H1991" t="s">
        <v>508</v>
      </c>
      <c r="I1991" t="s">
        <v>530</v>
      </c>
      <c r="J1991" t="s">
        <v>435</v>
      </c>
    </row>
    <row r="1992" spans="1:10">
      <c r="A1992" t="s">
        <v>495</v>
      </c>
      <c r="B1992" s="614">
        <v>2.0000000000000001E-4</v>
      </c>
      <c r="C1992" t="s">
        <v>463</v>
      </c>
      <c r="D1992" t="s">
        <v>529</v>
      </c>
      <c r="E1992" t="s">
        <v>77</v>
      </c>
      <c r="F1992" t="s">
        <v>523</v>
      </c>
      <c r="G1992" t="s">
        <v>77</v>
      </c>
      <c r="H1992" t="s">
        <v>508</v>
      </c>
      <c r="I1992" t="s">
        <v>530</v>
      </c>
      <c r="J1992" t="s">
        <v>435</v>
      </c>
    </row>
    <row r="1993" spans="1:10">
      <c r="A1993" t="s">
        <v>495</v>
      </c>
      <c r="B1993" s="614">
        <v>2.9999999999999997E-4</v>
      </c>
      <c r="C1993" t="s">
        <v>521</v>
      </c>
      <c r="D1993" t="s">
        <v>529</v>
      </c>
      <c r="E1993" t="s">
        <v>77</v>
      </c>
      <c r="F1993" t="s">
        <v>523</v>
      </c>
      <c r="G1993" t="s">
        <v>77</v>
      </c>
      <c r="H1993" t="s">
        <v>508</v>
      </c>
      <c r="I1993" t="s">
        <v>530</v>
      </c>
      <c r="J1993" t="s">
        <v>435</v>
      </c>
    </row>
    <row r="1994" spans="1:10">
      <c r="A1994" t="s">
        <v>496</v>
      </c>
      <c r="B1994" s="614">
        <v>2.0000000000000001E-4</v>
      </c>
      <c r="C1994" t="s">
        <v>485</v>
      </c>
      <c r="D1994" t="s">
        <v>529</v>
      </c>
      <c r="E1994" t="s">
        <v>77</v>
      </c>
      <c r="F1994" t="s">
        <v>523</v>
      </c>
      <c r="G1994" t="s">
        <v>77</v>
      </c>
      <c r="H1994" t="s">
        <v>508</v>
      </c>
      <c r="I1994" t="s">
        <v>530</v>
      </c>
      <c r="J1994" t="s">
        <v>435</v>
      </c>
    </row>
    <row r="1995" spans="1:10">
      <c r="A1995" t="s">
        <v>496</v>
      </c>
      <c r="B1995" s="614">
        <v>2.0000000000000001E-4</v>
      </c>
      <c r="C1995" t="s">
        <v>465</v>
      </c>
      <c r="D1995" t="s">
        <v>529</v>
      </c>
      <c r="E1995" t="s">
        <v>77</v>
      </c>
      <c r="F1995" t="s">
        <v>523</v>
      </c>
      <c r="G1995" t="s">
        <v>77</v>
      </c>
      <c r="H1995" t="s">
        <v>508</v>
      </c>
      <c r="I1995" t="s">
        <v>530</v>
      </c>
      <c r="J1995" t="s">
        <v>435</v>
      </c>
    </row>
    <row r="1996" spans="1:10">
      <c r="A1996" t="s">
        <v>496</v>
      </c>
      <c r="B1996" s="614">
        <v>2.0000000000000001E-4</v>
      </c>
      <c r="C1996" t="s">
        <v>429</v>
      </c>
      <c r="D1996" t="s">
        <v>529</v>
      </c>
      <c r="E1996" t="s">
        <v>77</v>
      </c>
      <c r="F1996" t="s">
        <v>523</v>
      </c>
      <c r="G1996" t="s">
        <v>77</v>
      </c>
      <c r="H1996" t="s">
        <v>508</v>
      </c>
      <c r="I1996" t="s">
        <v>530</v>
      </c>
      <c r="J1996" t="s">
        <v>435</v>
      </c>
    </row>
    <row r="1997" spans="1:10">
      <c r="A1997" t="s">
        <v>496</v>
      </c>
      <c r="B1997" s="614">
        <v>2.0000000000000001E-4</v>
      </c>
      <c r="C1997" t="s">
        <v>453</v>
      </c>
      <c r="D1997" t="s">
        <v>529</v>
      </c>
      <c r="E1997" t="s">
        <v>77</v>
      </c>
      <c r="F1997" t="s">
        <v>523</v>
      </c>
      <c r="G1997" t="s">
        <v>77</v>
      </c>
      <c r="H1997" t="s">
        <v>508</v>
      </c>
      <c r="I1997" t="s">
        <v>530</v>
      </c>
      <c r="J1997" t="s">
        <v>435</v>
      </c>
    </row>
    <row r="1998" spans="1:10">
      <c r="A1998" t="s">
        <v>496</v>
      </c>
      <c r="B1998" s="614">
        <v>2.0000000000000001E-4</v>
      </c>
      <c r="C1998" t="s">
        <v>472</v>
      </c>
      <c r="D1998" t="s">
        <v>529</v>
      </c>
      <c r="E1998" t="s">
        <v>77</v>
      </c>
      <c r="F1998" t="s">
        <v>523</v>
      </c>
      <c r="G1998" t="s">
        <v>77</v>
      </c>
      <c r="H1998" t="s">
        <v>508</v>
      </c>
      <c r="I1998" t="s">
        <v>530</v>
      </c>
      <c r="J1998" t="s">
        <v>435</v>
      </c>
    </row>
    <row r="1999" spans="1:10">
      <c r="A1999" t="s">
        <v>496</v>
      </c>
      <c r="B1999" s="614">
        <v>2.0000000000000001E-4</v>
      </c>
      <c r="C1999" t="s">
        <v>50</v>
      </c>
      <c r="D1999" t="s">
        <v>529</v>
      </c>
      <c r="E1999" t="s">
        <v>77</v>
      </c>
      <c r="F1999" t="s">
        <v>523</v>
      </c>
      <c r="G1999" t="s">
        <v>77</v>
      </c>
      <c r="H1999" t="s">
        <v>508</v>
      </c>
      <c r="I1999" t="s">
        <v>530</v>
      </c>
      <c r="J1999" t="s">
        <v>435</v>
      </c>
    </row>
    <row r="2000" spans="1:10">
      <c r="A2000" t="s">
        <v>496</v>
      </c>
      <c r="B2000" s="614">
        <v>2.0000000000000001E-4</v>
      </c>
      <c r="C2000" t="s">
        <v>446</v>
      </c>
      <c r="D2000" t="s">
        <v>529</v>
      </c>
      <c r="E2000" t="s">
        <v>77</v>
      </c>
      <c r="F2000" t="s">
        <v>523</v>
      </c>
      <c r="G2000" t="s">
        <v>77</v>
      </c>
      <c r="H2000" t="s">
        <v>508</v>
      </c>
      <c r="I2000" t="s">
        <v>530</v>
      </c>
      <c r="J2000" t="s">
        <v>435</v>
      </c>
    </row>
    <row r="2001" spans="1:10">
      <c r="A2001" t="s">
        <v>496</v>
      </c>
      <c r="B2001" s="614">
        <v>2.0000000000000001E-4</v>
      </c>
      <c r="C2001" t="s">
        <v>463</v>
      </c>
      <c r="D2001" t="s">
        <v>529</v>
      </c>
      <c r="E2001" t="s">
        <v>77</v>
      </c>
      <c r="F2001" t="s">
        <v>523</v>
      </c>
      <c r="G2001" t="s">
        <v>77</v>
      </c>
      <c r="H2001" t="s">
        <v>508</v>
      </c>
      <c r="I2001" t="s">
        <v>530</v>
      </c>
      <c r="J2001" t="s">
        <v>435</v>
      </c>
    </row>
    <row r="2002" spans="1:10">
      <c r="A2002" t="s">
        <v>496</v>
      </c>
      <c r="B2002" s="614">
        <v>2.0000000000000001E-4</v>
      </c>
      <c r="C2002" t="s">
        <v>521</v>
      </c>
      <c r="D2002" t="s">
        <v>529</v>
      </c>
      <c r="E2002" t="s">
        <v>77</v>
      </c>
      <c r="F2002" t="s">
        <v>523</v>
      </c>
      <c r="G2002" t="s">
        <v>77</v>
      </c>
      <c r="H2002" t="s">
        <v>508</v>
      </c>
      <c r="I2002" t="s">
        <v>530</v>
      </c>
      <c r="J2002" t="s">
        <v>435</v>
      </c>
    </row>
    <row r="2003" spans="1:10">
      <c r="A2003" t="s">
        <v>497</v>
      </c>
      <c r="B2003" s="614">
        <v>2.1000000000000001E-2</v>
      </c>
      <c r="C2003" t="s">
        <v>485</v>
      </c>
      <c r="D2003" t="s">
        <v>529</v>
      </c>
      <c r="E2003" t="s">
        <v>77</v>
      </c>
      <c r="F2003" t="s">
        <v>523</v>
      </c>
      <c r="G2003" t="s">
        <v>77</v>
      </c>
      <c r="H2003" t="s">
        <v>508</v>
      </c>
      <c r="I2003" t="s">
        <v>530</v>
      </c>
      <c r="J2003" t="s">
        <v>435</v>
      </c>
    </row>
    <row r="2004" spans="1:10">
      <c r="A2004" t="s">
        <v>497</v>
      </c>
      <c r="B2004" s="614">
        <v>1.6799999999999999E-2</v>
      </c>
      <c r="C2004" t="s">
        <v>465</v>
      </c>
      <c r="D2004" t="s">
        <v>529</v>
      </c>
      <c r="E2004" t="s">
        <v>77</v>
      </c>
      <c r="F2004" t="s">
        <v>523</v>
      </c>
      <c r="G2004" t="s">
        <v>77</v>
      </c>
      <c r="H2004" t="s">
        <v>508</v>
      </c>
      <c r="I2004" t="s">
        <v>530</v>
      </c>
      <c r="J2004" t="s">
        <v>435</v>
      </c>
    </row>
    <row r="2005" spans="1:10">
      <c r="A2005" t="s">
        <v>497</v>
      </c>
      <c r="B2005" s="614">
        <v>1.6799999999999999E-2</v>
      </c>
      <c r="C2005" t="s">
        <v>429</v>
      </c>
      <c r="D2005" t="s">
        <v>529</v>
      </c>
      <c r="E2005" t="s">
        <v>77</v>
      </c>
      <c r="F2005" t="s">
        <v>523</v>
      </c>
      <c r="G2005" t="s">
        <v>77</v>
      </c>
      <c r="H2005" t="s">
        <v>508</v>
      </c>
      <c r="I2005" t="s">
        <v>530</v>
      </c>
      <c r="J2005" t="s">
        <v>435</v>
      </c>
    </row>
    <row r="2006" spans="1:10">
      <c r="A2006" t="s">
        <v>497</v>
      </c>
      <c r="B2006" s="614">
        <v>1.6799999999999999E-2</v>
      </c>
      <c r="C2006" t="s">
        <v>453</v>
      </c>
      <c r="D2006" t="s">
        <v>529</v>
      </c>
      <c r="E2006" t="s">
        <v>77</v>
      </c>
      <c r="F2006" t="s">
        <v>523</v>
      </c>
      <c r="G2006" t="s">
        <v>77</v>
      </c>
      <c r="H2006" t="s">
        <v>508</v>
      </c>
      <c r="I2006" t="s">
        <v>530</v>
      </c>
      <c r="J2006" t="s">
        <v>435</v>
      </c>
    </row>
    <row r="2007" spans="1:10">
      <c r="A2007" t="s">
        <v>497</v>
      </c>
      <c r="B2007" s="614">
        <v>1.6799999999999999E-2</v>
      </c>
      <c r="C2007" t="s">
        <v>472</v>
      </c>
      <c r="D2007" t="s">
        <v>529</v>
      </c>
      <c r="E2007" t="s">
        <v>77</v>
      </c>
      <c r="F2007" t="s">
        <v>523</v>
      </c>
      <c r="G2007" t="s">
        <v>77</v>
      </c>
      <c r="H2007" t="s">
        <v>508</v>
      </c>
      <c r="I2007" t="s">
        <v>530</v>
      </c>
      <c r="J2007" t="s">
        <v>435</v>
      </c>
    </row>
    <row r="2008" spans="1:10">
      <c r="A2008" t="s">
        <v>497</v>
      </c>
      <c r="B2008" s="614">
        <v>1.6799999999999999E-2</v>
      </c>
      <c r="C2008" t="s">
        <v>50</v>
      </c>
      <c r="D2008" t="s">
        <v>529</v>
      </c>
      <c r="E2008" t="s">
        <v>77</v>
      </c>
      <c r="F2008" t="s">
        <v>523</v>
      </c>
      <c r="G2008" t="s">
        <v>77</v>
      </c>
      <c r="H2008" t="s">
        <v>508</v>
      </c>
      <c r="I2008" t="s">
        <v>530</v>
      </c>
      <c r="J2008" t="s">
        <v>435</v>
      </c>
    </row>
    <row r="2009" spans="1:10">
      <c r="A2009" t="s">
        <v>497</v>
      </c>
      <c r="B2009" s="614">
        <v>2.3900000000000001E-2</v>
      </c>
      <c r="C2009" t="s">
        <v>446</v>
      </c>
      <c r="D2009" t="s">
        <v>529</v>
      </c>
      <c r="E2009" t="s">
        <v>77</v>
      </c>
      <c r="F2009" t="s">
        <v>523</v>
      </c>
      <c r="G2009" t="s">
        <v>77</v>
      </c>
      <c r="H2009" t="s">
        <v>508</v>
      </c>
      <c r="I2009" t="s">
        <v>530</v>
      </c>
      <c r="J2009" t="s">
        <v>435</v>
      </c>
    </row>
    <row r="2010" spans="1:10">
      <c r="A2010" t="s">
        <v>497</v>
      </c>
      <c r="B2010" s="614">
        <v>1.6799999999999999E-2</v>
      </c>
      <c r="C2010" t="s">
        <v>463</v>
      </c>
      <c r="D2010" t="s">
        <v>529</v>
      </c>
      <c r="E2010" t="s">
        <v>77</v>
      </c>
      <c r="F2010" t="s">
        <v>523</v>
      </c>
      <c r="G2010" t="s">
        <v>77</v>
      </c>
      <c r="H2010" t="s">
        <v>508</v>
      </c>
      <c r="I2010" t="s">
        <v>530</v>
      </c>
      <c r="J2010" t="s">
        <v>435</v>
      </c>
    </row>
    <row r="2011" spans="1:10">
      <c r="A2011" t="s">
        <v>497</v>
      </c>
      <c r="B2011" s="614">
        <v>2.3900000000000001E-2</v>
      </c>
      <c r="C2011" t="s">
        <v>521</v>
      </c>
      <c r="D2011" t="s">
        <v>529</v>
      </c>
      <c r="E2011" t="s">
        <v>77</v>
      </c>
      <c r="F2011" t="s">
        <v>523</v>
      </c>
      <c r="G2011" t="s">
        <v>77</v>
      </c>
      <c r="H2011" t="s">
        <v>508</v>
      </c>
      <c r="I2011" t="s">
        <v>530</v>
      </c>
      <c r="J2011" t="s">
        <v>435</v>
      </c>
    </row>
    <row r="2012" spans="1:10">
      <c r="A2012" t="s">
        <v>498</v>
      </c>
      <c r="B2012" s="614">
        <v>3.73E-2</v>
      </c>
      <c r="C2012" t="s">
        <v>485</v>
      </c>
      <c r="D2012" t="s">
        <v>529</v>
      </c>
      <c r="E2012" t="s">
        <v>77</v>
      </c>
      <c r="F2012" t="s">
        <v>523</v>
      </c>
      <c r="G2012" t="s">
        <v>77</v>
      </c>
      <c r="H2012" t="s">
        <v>508</v>
      </c>
      <c r="I2012" t="s">
        <v>530</v>
      </c>
      <c r="J2012" t="s">
        <v>435</v>
      </c>
    </row>
    <row r="2013" spans="1:10">
      <c r="A2013" t="s">
        <v>498</v>
      </c>
      <c r="B2013" s="614">
        <v>2.9700000000000001E-2</v>
      </c>
      <c r="C2013" t="s">
        <v>465</v>
      </c>
      <c r="D2013" t="s">
        <v>529</v>
      </c>
      <c r="E2013" t="s">
        <v>77</v>
      </c>
      <c r="F2013" t="s">
        <v>523</v>
      </c>
      <c r="G2013" t="s">
        <v>77</v>
      </c>
      <c r="H2013" t="s">
        <v>508</v>
      </c>
      <c r="I2013" t="s">
        <v>530</v>
      </c>
      <c r="J2013" t="s">
        <v>435</v>
      </c>
    </row>
    <row r="2014" spans="1:10">
      <c r="A2014" t="s">
        <v>498</v>
      </c>
      <c r="B2014" s="614">
        <v>2.9899999999999999E-2</v>
      </c>
      <c r="C2014" t="s">
        <v>429</v>
      </c>
      <c r="D2014" t="s">
        <v>529</v>
      </c>
      <c r="E2014" t="s">
        <v>77</v>
      </c>
      <c r="F2014" t="s">
        <v>523</v>
      </c>
      <c r="G2014" t="s">
        <v>77</v>
      </c>
      <c r="H2014" t="s">
        <v>508</v>
      </c>
      <c r="I2014" t="s">
        <v>530</v>
      </c>
      <c r="J2014" t="s">
        <v>435</v>
      </c>
    </row>
    <row r="2015" spans="1:10">
      <c r="A2015" t="s">
        <v>498</v>
      </c>
      <c r="B2015" s="614">
        <v>2.9899999999999999E-2</v>
      </c>
      <c r="C2015" t="s">
        <v>453</v>
      </c>
      <c r="D2015" t="s">
        <v>529</v>
      </c>
      <c r="E2015" t="s">
        <v>77</v>
      </c>
      <c r="F2015" t="s">
        <v>523</v>
      </c>
      <c r="G2015" t="s">
        <v>77</v>
      </c>
      <c r="H2015" t="s">
        <v>508</v>
      </c>
      <c r="I2015" t="s">
        <v>530</v>
      </c>
      <c r="J2015" t="s">
        <v>435</v>
      </c>
    </row>
    <row r="2016" spans="1:10">
      <c r="A2016" t="s">
        <v>498</v>
      </c>
      <c r="B2016" s="614">
        <v>2.9899999999999999E-2</v>
      </c>
      <c r="C2016" t="s">
        <v>472</v>
      </c>
      <c r="D2016" t="s">
        <v>529</v>
      </c>
      <c r="E2016" t="s">
        <v>77</v>
      </c>
      <c r="F2016" t="s">
        <v>523</v>
      </c>
      <c r="G2016" t="s">
        <v>77</v>
      </c>
      <c r="H2016" t="s">
        <v>508</v>
      </c>
      <c r="I2016" t="s">
        <v>530</v>
      </c>
      <c r="J2016" t="s">
        <v>435</v>
      </c>
    </row>
    <row r="2017" spans="1:10">
      <c r="A2017" t="s">
        <v>498</v>
      </c>
      <c r="B2017" s="614">
        <v>2.9899999999999999E-2</v>
      </c>
      <c r="C2017" t="s">
        <v>50</v>
      </c>
      <c r="D2017" t="s">
        <v>529</v>
      </c>
      <c r="E2017" t="s">
        <v>77</v>
      </c>
      <c r="F2017" t="s">
        <v>523</v>
      </c>
      <c r="G2017" t="s">
        <v>77</v>
      </c>
      <c r="H2017" t="s">
        <v>508</v>
      </c>
      <c r="I2017" t="s">
        <v>530</v>
      </c>
      <c r="J2017" t="s">
        <v>435</v>
      </c>
    </row>
    <row r="2018" spans="1:10">
      <c r="A2018" t="s">
        <v>498</v>
      </c>
      <c r="B2018" s="614">
        <v>4.24E-2</v>
      </c>
      <c r="C2018" t="s">
        <v>446</v>
      </c>
      <c r="D2018" t="s">
        <v>529</v>
      </c>
      <c r="E2018" t="s">
        <v>77</v>
      </c>
      <c r="F2018" t="s">
        <v>523</v>
      </c>
      <c r="G2018" t="s">
        <v>77</v>
      </c>
      <c r="H2018" t="s">
        <v>508</v>
      </c>
      <c r="I2018" t="s">
        <v>530</v>
      </c>
      <c r="J2018" t="s">
        <v>435</v>
      </c>
    </row>
    <row r="2019" spans="1:10">
      <c r="A2019" t="s">
        <v>498</v>
      </c>
      <c r="B2019" s="614">
        <v>2.9899999999999999E-2</v>
      </c>
      <c r="C2019" t="s">
        <v>463</v>
      </c>
      <c r="D2019" t="s">
        <v>529</v>
      </c>
      <c r="E2019" t="s">
        <v>77</v>
      </c>
      <c r="F2019" t="s">
        <v>523</v>
      </c>
      <c r="G2019" t="s">
        <v>77</v>
      </c>
      <c r="H2019" t="s">
        <v>508</v>
      </c>
      <c r="I2019" t="s">
        <v>530</v>
      </c>
      <c r="J2019" t="s">
        <v>435</v>
      </c>
    </row>
    <row r="2020" spans="1:10">
      <c r="A2020" t="s">
        <v>498</v>
      </c>
      <c r="B2020" s="614">
        <v>4.24E-2</v>
      </c>
      <c r="C2020" t="s">
        <v>521</v>
      </c>
      <c r="D2020" t="s">
        <v>529</v>
      </c>
      <c r="E2020" t="s">
        <v>77</v>
      </c>
      <c r="F2020" t="s">
        <v>523</v>
      </c>
      <c r="G2020" t="s">
        <v>77</v>
      </c>
      <c r="H2020" t="s">
        <v>508</v>
      </c>
      <c r="I2020" t="s">
        <v>530</v>
      </c>
      <c r="J2020" t="s">
        <v>435</v>
      </c>
    </row>
    <row r="2021" spans="1:10">
      <c r="A2021" t="s">
        <v>499</v>
      </c>
      <c r="B2021" s="614">
        <v>0.32600000000000001</v>
      </c>
      <c r="C2021" t="s">
        <v>485</v>
      </c>
      <c r="D2021" t="s">
        <v>529</v>
      </c>
      <c r="E2021" t="s">
        <v>77</v>
      </c>
      <c r="F2021" t="s">
        <v>523</v>
      </c>
      <c r="G2021" t="s">
        <v>77</v>
      </c>
      <c r="H2021" t="s">
        <v>508</v>
      </c>
      <c r="I2021" t="s">
        <v>530</v>
      </c>
      <c r="J2021" t="s">
        <v>435</v>
      </c>
    </row>
    <row r="2022" spans="1:10">
      <c r="A2022" t="s">
        <v>499</v>
      </c>
      <c r="B2022" s="614">
        <v>0.26</v>
      </c>
      <c r="C2022" t="s">
        <v>465</v>
      </c>
      <c r="D2022" t="s">
        <v>529</v>
      </c>
      <c r="E2022" t="s">
        <v>77</v>
      </c>
      <c r="F2022" t="s">
        <v>523</v>
      </c>
      <c r="G2022" t="s">
        <v>77</v>
      </c>
      <c r="H2022" t="s">
        <v>508</v>
      </c>
      <c r="I2022" t="s">
        <v>530</v>
      </c>
      <c r="J2022" t="s">
        <v>435</v>
      </c>
    </row>
    <row r="2023" spans="1:10">
      <c r="A2023" t="s">
        <v>499</v>
      </c>
      <c r="B2023" s="614">
        <v>0.26129999999999998</v>
      </c>
      <c r="C2023" t="s">
        <v>429</v>
      </c>
      <c r="D2023" t="s">
        <v>529</v>
      </c>
      <c r="E2023" t="s">
        <v>77</v>
      </c>
      <c r="F2023" t="s">
        <v>523</v>
      </c>
      <c r="G2023" t="s">
        <v>77</v>
      </c>
      <c r="H2023" t="s">
        <v>508</v>
      </c>
      <c r="I2023" t="s">
        <v>530</v>
      </c>
      <c r="J2023" t="s">
        <v>435</v>
      </c>
    </row>
    <row r="2024" spans="1:10">
      <c r="A2024" t="s">
        <v>499</v>
      </c>
      <c r="B2024" s="614">
        <v>0.26129999999999998</v>
      </c>
      <c r="C2024" t="s">
        <v>453</v>
      </c>
      <c r="D2024" t="s">
        <v>529</v>
      </c>
      <c r="E2024" t="s">
        <v>77</v>
      </c>
      <c r="F2024" t="s">
        <v>523</v>
      </c>
      <c r="G2024" t="s">
        <v>77</v>
      </c>
      <c r="H2024" t="s">
        <v>508</v>
      </c>
      <c r="I2024" t="s">
        <v>530</v>
      </c>
      <c r="J2024" t="s">
        <v>435</v>
      </c>
    </row>
    <row r="2025" spans="1:10">
      <c r="A2025" t="s">
        <v>499</v>
      </c>
      <c r="B2025" s="614">
        <v>0.26129999999999998</v>
      </c>
      <c r="C2025" t="s">
        <v>472</v>
      </c>
      <c r="D2025" t="s">
        <v>529</v>
      </c>
      <c r="E2025" t="s">
        <v>77</v>
      </c>
      <c r="F2025" t="s">
        <v>523</v>
      </c>
      <c r="G2025" t="s">
        <v>77</v>
      </c>
      <c r="H2025" t="s">
        <v>508</v>
      </c>
      <c r="I2025" t="s">
        <v>530</v>
      </c>
      <c r="J2025" t="s">
        <v>435</v>
      </c>
    </row>
    <row r="2026" spans="1:10">
      <c r="A2026" t="s">
        <v>499</v>
      </c>
      <c r="B2026" s="614">
        <v>0.26129999999999998</v>
      </c>
      <c r="C2026" t="s">
        <v>50</v>
      </c>
      <c r="D2026" t="s">
        <v>529</v>
      </c>
      <c r="E2026" t="s">
        <v>77</v>
      </c>
      <c r="F2026" t="s">
        <v>523</v>
      </c>
      <c r="G2026" t="s">
        <v>77</v>
      </c>
      <c r="H2026" t="s">
        <v>508</v>
      </c>
      <c r="I2026" t="s">
        <v>530</v>
      </c>
      <c r="J2026" t="s">
        <v>435</v>
      </c>
    </row>
    <row r="2027" spans="1:10">
      <c r="A2027" t="s">
        <v>499</v>
      </c>
      <c r="B2027" s="614">
        <v>0.37130000000000002</v>
      </c>
      <c r="C2027" t="s">
        <v>446</v>
      </c>
      <c r="D2027" t="s">
        <v>529</v>
      </c>
      <c r="E2027" t="s">
        <v>77</v>
      </c>
      <c r="F2027" t="s">
        <v>523</v>
      </c>
      <c r="G2027" t="s">
        <v>77</v>
      </c>
      <c r="H2027" t="s">
        <v>508</v>
      </c>
      <c r="I2027" t="s">
        <v>530</v>
      </c>
      <c r="J2027" t="s">
        <v>435</v>
      </c>
    </row>
    <row r="2028" spans="1:10">
      <c r="A2028" t="s">
        <v>499</v>
      </c>
      <c r="B2028" s="614">
        <v>0.26129999999999998</v>
      </c>
      <c r="C2028" t="s">
        <v>463</v>
      </c>
      <c r="D2028" t="s">
        <v>529</v>
      </c>
      <c r="E2028" t="s">
        <v>77</v>
      </c>
      <c r="F2028" t="s">
        <v>523</v>
      </c>
      <c r="G2028" t="s">
        <v>77</v>
      </c>
      <c r="H2028" t="s">
        <v>508</v>
      </c>
      <c r="I2028" t="s">
        <v>530</v>
      </c>
      <c r="J2028" t="s">
        <v>435</v>
      </c>
    </row>
    <row r="2029" spans="1:10">
      <c r="A2029" t="s">
        <v>499</v>
      </c>
      <c r="B2029" s="614">
        <v>0.37130000000000002</v>
      </c>
      <c r="C2029" t="s">
        <v>521</v>
      </c>
      <c r="D2029" t="s">
        <v>529</v>
      </c>
      <c r="E2029" t="s">
        <v>77</v>
      </c>
      <c r="F2029" t="s">
        <v>523</v>
      </c>
      <c r="G2029" t="s">
        <v>77</v>
      </c>
      <c r="H2029" t="s">
        <v>508</v>
      </c>
      <c r="I2029" t="s">
        <v>530</v>
      </c>
      <c r="J2029" t="s">
        <v>435</v>
      </c>
    </row>
    <row r="2030" spans="1:10">
      <c r="A2030" t="s">
        <v>500</v>
      </c>
      <c r="B2030" s="614">
        <v>2.7000000000000001E-3</v>
      </c>
      <c r="C2030" t="s">
        <v>485</v>
      </c>
      <c r="D2030" t="s">
        <v>529</v>
      </c>
      <c r="E2030" t="s">
        <v>77</v>
      </c>
      <c r="F2030" t="s">
        <v>523</v>
      </c>
      <c r="G2030" t="s">
        <v>77</v>
      </c>
      <c r="H2030" t="s">
        <v>508</v>
      </c>
      <c r="I2030" t="s">
        <v>530</v>
      </c>
      <c r="J2030" t="s">
        <v>435</v>
      </c>
    </row>
    <row r="2031" spans="1:10">
      <c r="A2031" t="s">
        <v>500</v>
      </c>
      <c r="B2031" s="614">
        <v>2.0999999999999999E-3</v>
      </c>
      <c r="C2031" t="s">
        <v>465</v>
      </c>
      <c r="D2031" t="s">
        <v>529</v>
      </c>
      <c r="E2031" t="s">
        <v>77</v>
      </c>
      <c r="F2031" t="s">
        <v>523</v>
      </c>
      <c r="G2031" t="s">
        <v>77</v>
      </c>
      <c r="H2031" t="s">
        <v>508</v>
      </c>
      <c r="I2031" t="s">
        <v>530</v>
      </c>
      <c r="J2031" t="s">
        <v>435</v>
      </c>
    </row>
    <row r="2032" spans="1:10">
      <c r="A2032" t="s">
        <v>500</v>
      </c>
      <c r="B2032" s="614">
        <v>2.2000000000000001E-3</v>
      </c>
      <c r="C2032" t="s">
        <v>429</v>
      </c>
      <c r="D2032" t="s">
        <v>529</v>
      </c>
      <c r="E2032" t="s">
        <v>77</v>
      </c>
      <c r="F2032" t="s">
        <v>523</v>
      </c>
      <c r="G2032" t="s">
        <v>77</v>
      </c>
      <c r="H2032" t="s">
        <v>508</v>
      </c>
      <c r="I2032" t="s">
        <v>530</v>
      </c>
      <c r="J2032" t="s">
        <v>435</v>
      </c>
    </row>
    <row r="2033" spans="1:10">
      <c r="A2033" t="s">
        <v>500</v>
      </c>
      <c r="B2033" s="614">
        <v>2.2000000000000001E-3</v>
      </c>
      <c r="C2033" t="s">
        <v>453</v>
      </c>
      <c r="D2033" t="s">
        <v>529</v>
      </c>
      <c r="E2033" t="s">
        <v>77</v>
      </c>
      <c r="F2033" t="s">
        <v>523</v>
      </c>
      <c r="G2033" t="s">
        <v>77</v>
      </c>
      <c r="H2033" t="s">
        <v>508</v>
      </c>
      <c r="I2033" t="s">
        <v>530</v>
      </c>
      <c r="J2033" t="s">
        <v>435</v>
      </c>
    </row>
    <row r="2034" spans="1:10">
      <c r="A2034" t="s">
        <v>500</v>
      </c>
      <c r="B2034" s="614">
        <v>2.2000000000000001E-3</v>
      </c>
      <c r="C2034" t="s">
        <v>472</v>
      </c>
      <c r="D2034" t="s">
        <v>529</v>
      </c>
      <c r="E2034" t="s">
        <v>77</v>
      </c>
      <c r="F2034" t="s">
        <v>523</v>
      </c>
      <c r="G2034" t="s">
        <v>77</v>
      </c>
      <c r="H2034" t="s">
        <v>508</v>
      </c>
      <c r="I2034" t="s">
        <v>530</v>
      </c>
      <c r="J2034" t="s">
        <v>435</v>
      </c>
    </row>
    <row r="2035" spans="1:10">
      <c r="A2035" t="s">
        <v>500</v>
      </c>
      <c r="B2035" s="614">
        <v>2.2000000000000001E-3</v>
      </c>
      <c r="C2035" t="s">
        <v>50</v>
      </c>
      <c r="D2035" t="s">
        <v>529</v>
      </c>
      <c r="E2035" t="s">
        <v>77</v>
      </c>
      <c r="F2035" t="s">
        <v>523</v>
      </c>
      <c r="G2035" t="s">
        <v>77</v>
      </c>
      <c r="H2035" t="s">
        <v>508</v>
      </c>
      <c r="I2035" t="s">
        <v>530</v>
      </c>
      <c r="J2035" t="s">
        <v>435</v>
      </c>
    </row>
    <row r="2036" spans="1:10">
      <c r="A2036" t="s">
        <v>500</v>
      </c>
      <c r="B2036" s="614">
        <v>3.0999999999999999E-3</v>
      </c>
      <c r="C2036" t="s">
        <v>446</v>
      </c>
      <c r="D2036" t="s">
        <v>529</v>
      </c>
      <c r="E2036" t="s">
        <v>77</v>
      </c>
      <c r="F2036" t="s">
        <v>523</v>
      </c>
      <c r="G2036" t="s">
        <v>77</v>
      </c>
      <c r="H2036" t="s">
        <v>508</v>
      </c>
      <c r="I2036" t="s">
        <v>530</v>
      </c>
      <c r="J2036" t="s">
        <v>435</v>
      </c>
    </row>
    <row r="2037" spans="1:10">
      <c r="A2037" t="s">
        <v>500</v>
      </c>
      <c r="B2037" s="614">
        <v>2.2000000000000001E-3</v>
      </c>
      <c r="C2037" t="s">
        <v>463</v>
      </c>
      <c r="D2037" t="s">
        <v>529</v>
      </c>
      <c r="E2037" t="s">
        <v>77</v>
      </c>
      <c r="F2037" t="s">
        <v>523</v>
      </c>
      <c r="G2037" t="s">
        <v>77</v>
      </c>
      <c r="H2037" t="s">
        <v>508</v>
      </c>
      <c r="I2037" t="s">
        <v>530</v>
      </c>
      <c r="J2037" t="s">
        <v>435</v>
      </c>
    </row>
    <row r="2038" spans="1:10">
      <c r="A2038" t="s">
        <v>500</v>
      </c>
      <c r="B2038" s="614">
        <v>3.0999999999999999E-3</v>
      </c>
      <c r="C2038" t="s">
        <v>521</v>
      </c>
      <c r="D2038" t="s">
        <v>529</v>
      </c>
      <c r="E2038" t="s">
        <v>77</v>
      </c>
      <c r="F2038" t="s">
        <v>523</v>
      </c>
      <c r="G2038" t="s">
        <v>77</v>
      </c>
      <c r="H2038" t="s">
        <v>508</v>
      </c>
      <c r="I2038" t="s">
        <v>530</v>
      </c>
      <c r="J2038" t="s">
        <v>435</v>
      </c>
    </row>
    <row r="2039" spans="1:10">
      <c r="A2039" t="s">
        <v>501</v>
      </c>
      <c r="B2039" s="614">
        <v>4.0000000000000002E-4</v>
      </c>
      <c r="C2039" t="s">
        <v>485</v>
      </c>
      <c r="D2039" t="s">
        <v>529</v>
      </c>
      <c r="E2039" t="s">
        <v>77</v>
      </c>
      <c r="F2039" t="s">
        <v>523</v>
      </c>
      <c r="G2039" t="s">
        <v>77</v>
      </c>
      <c r="H2039" t="s">
        <v>508</v>
      </c>
      <c r="I2039" t="s">
        <v>530</v>
      </c>
      <c r="J2039" t="s">
        <v>435</v>
      </c>
    </row>
    <row r="2040" spans="1:10">
      <c r="A2040" t="s">
        <v>501</v>
      </c>
      <c r="B2040" s="614">
        <v>2.9999999999999997E-4</v>
      </c>
      <c r="C2040" t="s">
        <v>465</v>
      </c>
      <c r="D2040" t="s">
        <v>529</v>
      </c>
      <c r="E2040" t="s">
        <v>77</v>
      </c>
      <c r="F2040" t="s">
        <v>523</v>
      </c>
      <c r="G2040" t="s">
        <v>77</v>
      </c>
      <c r="H2040" t="s">
        <v>508</v>
      </c>
      <c r="I2040" t="s">
        <v>530</v>
      </c>
      <c r="J2040" t="s">
        <v>435</v>
      </c>
    </row>
    <row r="2041" spans="1:10">
      <c r="A2041" t="s">
        <v>501</v>
      </c>
      <c r="B2041" s="614">
        <v>2.9999999999999997E-4</v>
      </c>
      <c r="C2041" t="s">
        <v>429</v>
      </c>
      <c r="D2041" t="s">
        <v>529</v>
      </c>
      <c r="E2041" t="s">
        <v>77</v>
      </c>
      <c r="F2041" t="s">
        <v>523</v>
      </c>
      <c r="G2041" t="s">
        <v>77</v>
      </c>
      <c r="H2041" t="s">
        <v>508</v>
      </c>
      <c r="I2041" t="s">
        <v>530</v>
      </c>
      <c r="J2041" t="s">
        <v>435</v>
      </c>
    </row>
    <row r="2042" spans="1:10">
      <c r="A2042" t="s">
        <v>501</v>
      </c>
      <c r="B2042" s="614">
        <v>2.9999999999999997E-4</v>
      </c>
      <c r="C2042" t="s">
        <v>453</v>
      </c>
      <c r="D2042" t="s">
        <v>529</v>
      </c>
      <c r="E2042" t="s">
        <v>77</v>
      </c>
      <c r="F2042" t="s">
        <v>523</v>
      </c>
      <c r="G2042" t="s">
        <v>77</v>
      </c>
      <c r="H2042" t="s">
        <v>508</v>
      </c>
      <c r="I2042" t="s">
        <v>530</v>
      </c>
      <c r="J2042" t="s">
        <v>435</v>
      </c>
    </row>
    <row r="2043" spans="1:10">
      <c r="A2043" t="s">
        <v>501</v>
      </c>
      <c r="B2043" s="614">
        <v>2.9999999999999997E-4</v>
      </c>
      <c r="C2043" t="s">
        <v>472</v>
      </c>
      <c r="D2043" t="s">
        <v>529</v>
      </c>
      <c r="E2043" t="s">
        <v>77</v>
      </c>
      <c r="F2043" t="s">
        <v>523</v>
      </c>
      <c r="G2043" t="s">
        <v>77</v>
      </c>
      <c r="H2043" t="s">
        <v>508</v>
      </c>
      <c r="I2043" t="s">
        <v>530</v>
      </c>
      <c r="J2043" t="s">
        <v>435</v>
      </c>
    </row>
    <row r="2044" spans="1:10">
      <c r="A2044" t="s">
        <v>501</v>
      </c>
      <c r="B2044" s="614">
        <v>2.9999999999999997E-4</v>
      </c>
      <c r="C2044" t="s">
        <v>50</v>
      </c>
      <c r="D2044" t="s">
        <v>529</v>
      </c>
      <c r="E2044" t="s">
        <v>77</v>
      </c>
      <c r="F2044" t="s">
        <v>523</v>
      </c>
      <c r="G2044" t="s">
        <v>77</v>
      </c>
      <c r="H2044" t="s">
        <v>508</v>
      </c>
      <c r="I2044" t="s">
        <v>530</v>
      </c>
      <c r="J2044" t="s">
        <v>435</v>
      </c>
    </row>
    <row r="2045" spans="1:10">
      <c r="A2045" t="s">
        <v>501</v>
      </c>
      <c r="B2045" s="614">
        <v>5.0000000000000001E-4</v>
      </c>
      <c r="C2045" t="s">
        <v>446</v>
      </c>
      <c r="D2045" t="s">
        <v>529</v>
      </c>
      <c r="E2045" t="s">
        <v>77</v>
      </c>
      <c r="F2045" t="s">
        <v>523</v>
      </c>
      <c r="G2045" t="s">
        <v>77</v>
      </c>
      <c r="H2045" t="s">
        <v>508</v>
      </c>
      <c r="I2045" t="s">
        <v>530</v>
      </c>
      <c r="J2045" t="s">
        <v>435</v>
      </c>
    </row>
    <row r="2046" spans="1:10">
      <c r="A2046" t="s">
        <v>501</v>
      </c>
      <c r="B2046" s="614">
        <v>2.9999999999999997E-4</v>
      </c>
      <c r="C2046" t="s">
        <v>463</v>
      </c>
      <c r="D2046" t="s">
        <v>529</v>
      </c>
      <c r="E2046" t="s">
        <v>77</v>
      </c>
      <c r="F2046" t="s">
        <v>523</v>
      </c>
      <c r="G2046" t="s">
        <v>77</v>
      </c>
      <c r="H2046" t="s">
        <v>508</v>
      </c>
      <c r="I2046" t="s">
        <v>530</v>
      </c>
      <c r="J2046" t="s">
        <v>435</v>
      </c>
    </row>
    <row r="2047" spans="1:10">
      <c r="A2047" t="s">
        <v>501</v>
      </c>
      <c r="B2047" s="614">
        <v>5.0000000000000001E-4</v>
      </c>
      <c r="C2047" t="s">
        <v>521</v>
      </c>
      <c r="D2047" t="s">
        <v>529</v>
      </c>
      <c r="E2047" t="s">
        <v>77</v>
      </c>
      <c r="F2047" t="s">
        <v>523</v>
      </c>
      <c r="G2047" t="s">
        <v>77</v>
      </c>
      <c r="H2047" t="s">
        <v>508</v>
      </c>
      <c r="I2047" t="s">
        <v>530</v>
      </c>
      <c r="J2047" t="s">
        <v>435</v>
      </c>
    </row>
    <row r="2048" spans="1:10">
      <c r="A2048" t="s">
        <v>502</v>
      </c>
      <c r="B2048" s="614">
        <v>2.2599999999999999E-2</v>
      </c>
      <c r="C2048" t="s">
        <v>485</v>
      </c>
      <c r="D2048" t="s">
        <v>529</v>
      </c>
      <c r="E2048" t="s">
        <v>77</v>
      </c>
      <c r="F2048" t="s">
        <v>523</v>
      </c>
      <c r="G2048" t="s">
        <v>77</v>
      </c>
      <c r="H2048" t="s">
        <v>508</v>
      </c>
      <c r="I2048" t="s">
        <v>530</v>
      </c>
      <c r="J2048" t="s">
        <v>435</v>
      </c>
    </row>
    <row r="2049" spans="1:10">
      <c r="A2049" t="s">
        <v>502</v>
      </c>
      <c r="B2049" s="614">
        <v>1.7999999999999999E-2</v>
      </c>
      <c r="C2049" t="s">
        <v>465</v>
      </c>
      <c r="D2049" t="s">
        <v>529</v>
      </c>
      <c r="E2049" t="s">
        <v>77</v>
      </c>
      <c r="F2049" t="s">
        <v>523</v>
      </c>
      <c r="G2049" t="s">
        <v>77</v>
      </c>
      <c r="H2049" t="s">
        <v>508</v>
      </c>
      <c r="I2049" t="s">
        <v>530</v>
      </c>
      <c r="J2049" t="s">
        <v>435</v>
      </c>
    </row>
    <row r="2050" spans="1:10">
      <c r="A2050" t="s">
        <v>502</v>
      </c>
      <c r="B2050" s="614">
        <v>1.8100000000000002E-2</v>
      </c>
      <c r="C2050" t="s">
        <v>429</v>
      </c>
      <c r="D2050" t="s">
        <v>529</v>
      </c>
      <c r="E2050" t="s">
        <v>77</v>
      </c>
      <c r="F2050" t="s">
        <v>523</v>
      </c>
      <c r="G2050" t="s">
        <v>77</v>
      </c>
      <c r="H2050" t="s">
        <v>508</v>
      </c>
      <c r="I2050" t="s">
        <v>530</v>
      </c>
      <c r="J2050" t="s">
        <v>435</v>
      </c>
    </row>
    <row r="2051" spans="1:10">
      <c r="A2051" t="s">
        <v>502</v>
      </c>
      <c r="B2051" s="614">
        <v>1.8100000000000002E-2</v>
      </c>
      <c r="C2051" t="s">
        <v>453</v>
      </c>
      <c r="D2051" t="s">
        <v>529</v>
      </c>
      <c r="E2051" t="s">
        <v>77</v>
      </c>
      <c r="F2051" t="s">
        <v>523</v>
      </c>
      <c r="G2051" t="s">
        <v>77</v>
      </c>
      <c r="H2051" t="s">
        <v>508</v>
      </c>
      <c r="I2051" t="s">
        <v>530</v>
      </c>
      <c r="J2051" t="s">
        <v>435</v>
      </c>
    </row>
    <row r="2052" spans="1:10">
      <c r="A2052" t="s">
        <v>502</v>
      </c>
      <c r="B2052" s="614">
        <v>1.8100000000000002E-2</v>
      </c>
      <c r="C2052" t="s">
        <v>472</v>
      </c>
      <c r="D2052" t="s">
        <v>529</v>
      </c>
      <c r="E2052" t="s">
        <v>77</v>
      </c>
      <c r="F2052" t="s">
        <v>523</v>
      </c>
      <c r="G2052" t="s">
        <v>77</v>
      </c>
      <c r="H2052" t="s">
        <v>508</v>
      </c>
      <c r="I2052" t="s">
        <v>530</v>
      </c>
      <c r="J2052" t="s">
        <v>435</v>
      </c>
    </row>
    <row r="2053" spans="1:10">
      <c r="A2053" t="s">
        <v>502</v>
      </c>
      <c r="B2053" s="614">
        <v>1.8100000000000002E-2</v>
      </c>
      <c r="C2053" t="s">
        <v>50</v>
      </c>
      <c r="D2053" t="s">
        <v>529</v>
      </c>
      <c r="E2053" t="s">
        <v>77</v>
      </c>
      <c r="F2053" t="s">
        <v>523</v>
      </c>
      <c r="G2053" t="s">
        <v>77</v>
      </c>
      <c r="H2053" t="s">
        <v>508</v>
      </c>
      <c r="I2053" t="s">
        <v>530</v>
      </c>
      <c r="J2053" t="s">
        <v>435</v>
      </c>
    </row>
    <row r="2054" spans="1:10">
      <c r="A2054" t="s">
        <v>502</v>
      </c>
      <c r="B2054" s="614">
        <v>2.5700000000000001E-2</v>
      </c>
      <c r="C2054" t="s">
        <v>446</v>
      </c>
      <c r="D2054" t="s">
        <v>529</v>
      </c>
      <c r="E2054" t="s">
        <v>77</v>
      </c>
      <c r="F2054" t="s">
        <v>523</v>
      </c>
      <c r="G2054" t="s">
        <v>77</v>
      </c>
      <c r="H2054" t="s">
        <v>508</v>
      </c>
      <c r="I2054" t="s">
        <v>530</v>
      </c>
      <c r="J2054" t="s">
        <v>435</v>
      </c>
    </row>
    <row r="2055" spans="1:10">
      <c r="A2055" t="s">
        <v>502</v>
      </c>
      <c r="B2055" s="614">
        <v>1.8100000000000002E-2</v>
      </c>
      <c r="C2055" t="s">
        <v>463</v>
      </c>
      <c r="D2055" t="s">
        <v>529</v>
      </c>
      <c r="E2055" t="s">
        <v>77</v>
      </c>
      <c r="F2055" t="s">
        <v>523</v>
      </c>
      <c r="G2055" t="s">
        <v>77</v>
      </c>
      <c r="H2055" t="s">
        <v>508</v>
      </c>
      <c r="I2055" t="s">
        <v>530</v>
      </c>
      <c r="J2055" t="s">
        <v>435</v>
      </c>
    </row>
    <row r="2056" spans="1:10">
      <c r="A2056" t="s">
        <v>502</v>
      </c>
      <c r="B2056" s="614">
        <v>2.5700000000000001E-2</v>
      </c>
      <c r="C2056" t="s">
        <v>521</v>
      </c>
      <c r="D2056" t="s">
        <v>529</v>
      </c>
      <c r="E2056" t="s">
        <v>77</v>
      </c>
      <c r="F2056" t="s">
        <v>523</v>
      </c>
      <c r="G2056" t="s">
        <v>77</v>
      </c>
      <c r="H2056" t="s">
        <v>508</v>
      </c>
      <c r="I2056" t="s">
        <v>530</v>
      </c>
      <c r="J2056" t="s">
        <v>435</v>
      </c>
    </row>
    <row r="2057" spans="1:10">
      <c r="A2057" t="s">
        <v>503</v>
      </c>
      <c r="B2057" s="614">
        <v>2.5999999999999999E-3</v>
      </c>
      <c r="C2057" t="s">
        <v>485</v>
      </c>
      <c r="D2057" t="s">
        <v>529</v>
      </c>
      <c r="E2057" t="s">
        <v>77</v>
      </c>
      <c r="F2057" t="s">
        <v>523</v>
      </c>
      <c r="G2057" t="s">
        <v>77</v>
      </c>
      <c r="H2057" t="s">
        <v>508</v>
      </c>
      <c r="I2057" t="s">
        <v>530</v>
      </c>
      <c r="J2057" t="s">
        <v>435</v>
      </c>
    </row>
    <row r="2058" spans="1:10">
      <c r="A2058" t="s">
        <v>503</v>
      </c>
      <c r="B2058" s="614">
        <v>2.0999999999999999E-3</v>
      </c>
      <c r="C2058" t="s">
        <v>465</v>
      </c>
      <c r="D2058" t="s">
        <v>529</v>
      </c>
      <c r="E2058" t="s">
        <v>77</v>
      </c>
      <c r="F2058" t="s">
        <v>523</v>
      </c>
      <c r="G2058" t="s">
        <v>77</v>
      </c>
      <c r="H2058" t="s">
        <v>508</v>
      </c>
      <c r="I2058" t="s">
        <v>530</v>
      </c>
      <c r="J2058" t="s">
        <v>435</v>
      </c>
    </row>
    <row r="2059" spans="1:10">
      <c r="A2059" t="s">
        <v>503</v>
      </c>
      <c r="B2059" s="614">
        <v>2.0999999999999999E-3</v>
      </c>
      <c r="C2059" t="s">
        <v>429</v>
      </c>
      <c r="D2059" t="s">
        <v>529</v>
      </c>
      <c r="E2059" t="s">
        <v>77</v>
      </c>
      <c r="F2059" t="s">
        <v>523</v>
      </c>
      <c r="G2059" t="s">
        <v>77</v>
      </c>
      <c r="H2059" t="s">
        <v>508</v>
      </c>
      <c r="I2059" t="s">
        <v>530</v>
      </c>
      <c r="J2059" t="s">
        <v>435</v>
      </c>
    </row>
    <row r="2060" spans="1:10">
      <c r="A2060" t="s">
        <v>503</v>
      </c>
      <c r="B2060" s="614">
        <v>2.0999999999999999E-3</v>
      </c>
      <c r="C2060" t="s">
        <v>453</v>
      </c>
      <c r="D2060" t="s">
        <v>529</v>
      </c>
      <c r="E2060" t="s">
        <v>77</v>
      </c>
      <c r="F2060" t="s">
        <v>523</v>
      </c>
      <c r="G2060" t="s">
        <v>77</v>
      </c>
      <c r="H2060" t="s">
        <v>508</v>
      </c>
      <c r="I2060" t="s">
        <v>530</v>
      </c>
      <c r="J2060" t="s">
        <v>435</v>
      </c>
    </row>
    <row r="2061" spans="1:10">
      <c r="A2061" t="s">
        <v>503</v>
      </c>
      <c r="B2061" s="614">
        <v>2.0999999999999999E-3</v>
      </c>
      <c r="C2061" t="s">
        <v>472</v>
      </c>
      <c r="D2061" t="s">
        <v>529</v>
      </c>
      <c r="E2061" t="s">
        <v>77</v>
      </c>
      <c r="F2061" t="s">
        <v>523</v>
      </c>
      <c r="G2061" t="s">
        <v>77</v>
      </c>
      <c r="H2061" t="s">
        <v>508</v>
      </c>
      <c r="I2061" t="s">
        <v>530</v>
      </c>
      <c r="J2061" t="s">
        <v>435</v>
      </c>
    </row>
    <row r="2062" spans="1:10">
      <c r="A2062" t="s">
        <v>503</v>
      </c>
      <c r="B2062" s="614">
        <v>2.0999999999999999E-3</v>
      </c>
      <c r="C2062" t="s">
        <v>50</v>
      </c>
      <c r="D2062" t="s">
        <v>529</v>
      </c>
      <c r="E2062" t="s">
        <v>77</v>
      </c>
      <c r="F2062" t="s">
        <v>523</v>
      </c>
      <c r="G2062" t="s">
        <v>77</v>
      </c>
      <c r="H2062" t="s">
        <v>508</v>
      </c>
      <c r="I2062" t="s">
        <v>530</v>
      </c>
      <c r="J2062" t="s">
        <v>435</v>
      </c>
    </row>
    <row r="2063" spans="1:10">
      <c r="A2063" t="s">
        <v>503</v>
      </c>
      <c r="B2063" s="614">
        <v>3.0000000000000001E-3</v>
      </c>
      <c r="C2063" t="s">
        <v>446</v>
      </c>
      <c r="D2063" t="s">
        <v>529</v>
      </c>
      <c r="E2063" t="s">
        <v>77</v>
      </c>
      <c r="F2063" t="s">
        <v>523</v>
      </c>
      <c r="G2063" t="s">
        <v>77</v>
      </c>
      <c r="H2063" t="s">
        <v>508</v>
      </c>
      <c r="I2063" t="s">
        <v>530</v>
      </c>
      <c r="J2063" t="s">
        <v>435</v>
      </c>
    </row>
    <row r="2064" spans="1:10">
      <c r="A2064" t="s">
        <v>503</v>
      </c>
      <c r="B2064" s="614">
        <v>2.0999999999999999E-3</v>
      </c>
      <c r="C2064" t="s">
        <v>463</v>
      </c>
      <c r="D2064" t="s">
        <v>529</v>
      </c>
      <c r="E2064" t="s">
        <v>77</v>
      </c>
      <c r="F2064" t="s">
        <v>523</v>
      </c>
      <c r="G2064" t="s">
        <v>77</v>
      </c>
      <c r="H2064" t="s">
        <v>508</v>
      </c>
      <c r="I2064" t="s">
        <v>530</v>
      </c>
      <c r="J2064" t="s">
        <v>435</v>
      </c>
    </row>
    <row r="2065" spans="1:11">
      <c r="A2065" t="s">
        <v>503</v>
      </c>
      <c r="B2065" s="614">
        <v>3.0000000000000001E-3</v>
      </c>
      <c r="C2065" t="s">
        <v>521</v>
      </c>
      <c r="D2065" t="s">
        <v>529</v>
      </c>
      <c r="E2065" t="s">
        <v>77</v>
      </c>
      <c r="F2065" t="s">
        <v>523</v>
      </c>
      <c r="G2065" t="s">
        <v>77</v>
      </c>
      <c r="H2065" t="s">
        <v>508</v>
      </c>
      <c r="I2065" t="s">
        <v>530</v>
      </c>
      <c r="J2065" t="s">
        <v>435</v>
      </c>
    </row>
    <row r="2066" spans="1:11">
      <c r="A2066" t="s">
        <v>61</v>
      </c>
      <c r="B2066" s="614">
        <v>2736824</v>
      </c>
      <c r="C2066" t="s">
        <v>517</v>
      </c>
      <c r="D2066" t="s">
        <v>531</v>
      </c>
      <c r="E2066" t="s">
        <v>506</v>
      </c>
      <c r="F2066" t="s">
        <v>532</v>
      </c>
      <c r="G2066" t="s">
        <v>77</v>
      </c>
      <c r="H2066" t="s">
        <v>508</v>
      </c>
      <c r="I2066" t="s">
        <v>509</v>
      </c>
      <c r="J2066" t="s">
        <v>442</v>
      </c>
      <c r="K2066" t="s">
        <v>443</v>
      </c>
    </row>
    <row r="2067" spans="1:11">
      <c r="A2067" t="s">
        <v>61</v>
      </c>
      <c r="B2067" s="614">
        <v>1810808</v>
      </c>
      <c r="C2067" t="s">
        <v>465</v>
      </c>
      <c r="D2067" t="s">
        <v>531</v>
      </c>
      <c r="E2067" t="s">
        <v>506</v>
      </c>
      <c r="F2067" t="s">
        <v>532</v>
      </c>
      <c r="G2067" t="s">
        <v>77</v>
      </c>
      <c r="H2067" t="s">
        <v>508</v>
      </c>
      <c r="I2067" t="s">
        <v>509</v>
      </c>
      <c r="J2067" t="s">
        <v>442</v>
      </c>
      <c r="K2067" t="s">
        <v>443</v>
      </c>
    </row>
    <row r="2068" spans="1:11">
      <c r="A2068" t="s">
        <v>61</v>
      </c>
      <c r="B2068" s="614">
        <v>2736824</v>
      </c>
      <c r="C2068" t="s">
        <v>510</v>
      </c>
      <c r="D2068" t="s">
        <v>531</v>
      </c>
      <c r="E2068" t="s">
        <v>506</v>
      </c>
      <c r="F2068" t="s">
        <v>532</v>
      </c>
      <c r="G2068" t="s">
        <v>77</v>
      </c>
      <c r="H2068" t="s">
        <v>508</v>
      </c>
      <c r="I2068" t="s">
        <v>509</v>
      </c>
      <c r="J2068" t="s">
        <v>442</v>
      </c>
      <c r="K2068" t="s">
        <v>443</v>
      </c>
    </row>
    <row r="2069" spans="1:11">
      <c r="A2069" t="s">
        <v>61</v>
      </c>
      <c r="B2069" s="614">
        <v>2281913</v>
      </c>
      <c r="C2069" t="s">
        <v>450</v>
      </c>
      <c r="D2069" t="s">
        <v>531</v>
      </c>
      <c r="E2069" t="s">
        <v>506</v>
      </c>
      <c r="F2069" t="s">
        <v>532</v>
      </c>
      <c r="G2069" t="s">
        <v>77</v>
      </c>
      <c r="H2069" t="s">
        <v>508</v>
      </c>
      <c r="I2069" t="s">
        <v>509</v>
      </c>
      <c r="J2069" t="s">
        <v>442</v>
      </c>
      <c r="K2069" t="s">
        <v>443</v>
      </c>
    </row>
    <row r="2070" spans="1:11">
      <c r="A2070" t="s">
        <v>61</v>
      </c>
      <c r="B2070" s="614">
        <v>2281913</v>
      </c>
      <c r="C2070" t="s">
        <v>476</v>
      </c>
      <c r="D2070" t="s">
        <v>531</v>
      </c>
      <c r="E2070" t="s">
        <v>506</v>
      </c>
      <c r="F2070" t="s">
        <v>532</v>
      </c>
      <c r="G2070" t="s">
        <v>77</v>
      </c>
      <c r="H2070" t="s">
        <v>508</v>
      </c>
      <c r="I2070" t="s">
        <v>509</v>
      </c>
      <c r="J2070" t="s">
        <v>442</v>
      </c>
      <c r="K2070" t="s">
        <v>443</v>
      </c>
    </row>
    <row r="2071" spans="1:11">
      <c r="A2071" t="s">
        <v>61</v>
      </c>
      <c r="B2071" s="614">
        <v>2134693</v>
      </c>
      <c r="C2071" t="s">
        <v>462</v>
      </c>
      <c r="D2071" t="s">
        <v>531</v>
      </c>
      <c r="E2071" t="s">
        <v>506</v>
      </c>
      <c r="F2071" t="s">
        <v>532</v>
      </c>
      <c r="G2071" t="s">
        <v>77</v>
      </c>
      <c r="H2071" t="s">
        <v>508</v>
      </c>
      <c r="I2071" t="s">
        <v>509</v>
      </c>
      <c r="J2071" t="s">
        <v>442</v>
      </c>
      <c r="K2071" t="s">
        <v>443</v>
      </c>
    </row>
    <row r="2072" spans="1:11">
      <c r="A2072" t="s">
        <v>61</v>
      </c>
      <c r="B2072" s="614">
        <v>1766642</v>
      </c>
      <c r="C2072" t="s">
        <v>429</v>
      </c>
      <c r="D2072" t="s">
        <v>531</v>
      </c>
      <c r="E2072" t="s">
        <v>506</v>
      </c>
      <c r="F2072" t="s">
        <v>532</v>
      </c>
      <c r="G2072" t="s">
        <v>77</v>
      </c>
      <c r="H2072" t="s">
        <v>508</v>
      </c>
      <c r="I2072" t="s">
        <v>509</v>
      </c>
      <c r="J2072" t="s">
        <v>442</v>
      </c>
      <c r="K2072" t="s">
        <v>443</v>
      </c>
    </row>
    <row r="2073" spans="1:11">
      <c r="A2073" t="s">
        <v>61</v>
      </c>
      <c r="B2073" s="614">
        <v>1928585</v>
      </c>
      <c r="C2073" t="s">
        <v>461</v>
      </c>
      <c r="D2073" t="s">
        <v>531</v>
      </c>
      <c r="E2073" t="s">
        <v>506</v>
      </c>
      <c r="F2073" t="s">
        <v>532</v>
      </c>
      <c r="G2073" t="s">
        <v>77</v>
      </c>
      <c r="H2073" t="s">
        <v>508</v>
      </c>
      <c r="I2073" t="s">
        <v>509</v>
      </c>
      <c r="J2073" t="s">
        <v>442</v>
      </c>
      <c r="K2073" t="s">
        <v>443</v>
      </c>
    </row>
    <row r="2074" spans="1:11">
      <c r="A2074" t="s">
        <v>61</v>
      </c>
      <c r="B2074" s="614">
        <v>1472202</v>
      </c>
      <c r="C2074" t="s">
        <v>464</v>
      </c>
      <c r="D2074" t="s">
        <v>531</v>
      </c>
      <c r="E2074" t="s">
        <v>506</v>
      </c>
      <c r="F2074" t="s">
        <v>532</v>
      </c>
      <c r="G2074" t="s">
        <v>77</v>
      </c>
      <c r="H2074" t="s">
        <v>508</v>
      </c>
      <c r="I2074" t="s">
        <v>509</v>
      </c>
      <c r="J2074" t="s">
        <v>442</v>
      </c>
      <c r="K2074" t="s">
        <v>443</v>
      </c>
    </row>
    <row r="2075" spans="1:11">
      <c r="A2075" t="s">
        <v>61</v>
      </c>
      <c r="B2075" s="614">
        <v>1472202</v>
      </c>
      <c r="C2075" t="s">
        <v>477</v>
      </c>
      <c r="D2075" t="s">
        <v>531</v>
      </c>
      <c r="E2075" t="s">
        <v>506</v>
      </c>
      <c r="F2075" t="s">
        <v>532</v>
      </c>
      <c r="G2075" t="s">
        <v>77</v>
      </c>
      <c r="H2075" t="s">
        <v>508</v>
      </c>
      <c r="I2075" t="s">
        <v>509</v>
      </c>
      <c r="J2075" t="s">
        <v>442</v>
      </c>
      <c r="K2075" t="s">
        <v>443</v>
      </c>
    </row>
    <row r="2076" spans="1:11">
      <c r="A2076" t="s">
        <v>61</v>
      </c>
      <c r="B2076" s="614">
        <v>2105249</v>
      </c>
      <c r="C2076" t="s">
        <v>448</v>
      </c>
      <c r="D2076" t="s">
        <v>531</v>
      </c>
      <c r="E2076" t="s">
        <v>506</v>
      </c>
      <c r="F2076" t="s">
        <v>532</v>
      </c>
      <c r="G2076" t="s">
        <v>77</v>
      </c>
      <c r="H2076" t="s">
        <v>508</v>
      </c>
      <c r="I2076" t="s">
        <v>509</v>
      </c>
      <c r="J2076" t="s">
        <v>442</v>
      </c>
      <c r="K2076" t="s">
        <v>443</v>
      </c>
    </row>
    <row r="2077" spans="1:11">
      <c r="A2077" t="s">
        <v>61</v>
      </c>
      <c r="B2077" s="614">
        <v>2105249</v>
      </c>
      <c r="C2077" t="s">
        <v>511</v>
      </c>
      <c r="D2077" t="s">
        <v>531</v>
      </c>
      <c r="E2077" t="s">
        <v>506</v>
      </c>
      <c r="F2077" t="s">
        <v>532</v>
      </c>
      <c r="G2077" t="s">
        <v>77</v>
      </c>
      <c r="H2077" t="s">
        <v>508</v>
      </c>
      <c r="I2077" t="s">
        <v>509</v>
      </c>
      <c r="J2077" t="s">
        <v>442</v>
      </c>
      <c r="K2077" t="s">
        <v>443</v>
      </c>
    </row>
    <row r="2078" spans="1:11">
      <c r="A2078" t="s">
        <v>61</v>
      </c>
      <c r="B2078" s="614">
        <v>2105249</v>
      </c>
      <c r="C2078" t="s">
        <v>528</v>
      </c>
      <c r="D2078" t="s">
        <v>531</v>
      </c>
      <c r="E2078" t="s">
        <v>506</v>
      </c>
      <c r="F2078" t="s">
        <v>532</v>
      </c>
      <c r="G2078" t="s">
        <v>77</v>
      </c>
      <c r="H2078" t="s">
        <v>508</v>
      </c>
      <c r="I2078" t="s">
        <v>509</v>
      </c>
      <c r="J2078" t="s">
        <v>442</v>
      </c>
      <c r="K2078" t="s">
        <v>443</v>
      </c>
    </row>
    <row r="2079" spans="1:11">
      <c r="A2079" t="s">
        <v>61</v>
      </c>
      <c r="B2079" s="614">
        <v>1766642</v>
      </c>
      <c r="C2079" t="s">
        <v>449</v>
      </c>
      <c r="D2079" t="s">
        <v>531</v>
      </c>
      <c r="E2079" t="s">
        <v>506</v>
      </c>
      <c r="F2079" t="s">
        <v>532</v>
      </c>
      <c r="G2079" t="s">
        <v>77</v>
      </c>
      <c r="H2079" t="s">
        <v>508</v>
      </c>
      <c r="I2079" t="s">
        <v>509</v>
      </c>
      <c r="J2079" t="s">
        <v>442</v>
      </c>
      <c r="K2079" t="s">
        <v>443</v>
      </c>
    </row>
    <row r="2080" spans="1:11">
      <c r="A2080" t="s">
        <v>61</v>
      </c>
      <c r="B2080" s="614">
        <v>2223025</v>
      </c>
      <c r="C2080" t="s">
        <v>516</v>
      </c>
      <c r="D2080" t="s">
        <v>531</v>
      </c>
      <c r="E2080" t="s">
        <v>506</v>
      </c>
      <c r="F2080" t="s">
        <v>532</v>
      </c>
      <c r="G2080" t="s">
        <v>77</v>
      </c>
      <c r="H2080" t="s">
        <v>508</v>
      </c>
      <c r="I2080" t="s">
        <v>509</v>
      </c>
      <c r="J2080" t="s">
        <v>442</v>
      </c>
      <c r="K2080" t="s">
        <v>443</v>
      </c>
    </row>
    <row r="2081" spans="1:11">
      <c r="A2081" t="s">
        <v>61</v>
      </c>
      <c r="B2081" s="614">
        <v>1766642</v>
      </c>
      <c r="C2081" t="s">
        <v>484</v>
      </c>
      <c r="D2081" t="s">
        <v>531</v>
      </c>
      <c r="E2081" t="s">
        <v>506</v>
      </c>
      <c r="F2081" t="s">
        <v>532</v>
      </c>
      <c r="G2081" t="s">
        <v>77</v>
      </c>
      <c r="H2081" t="s">
        <v>508</v>
      </c>
      <c r="I2081" t="s">
        <v>509</v>
      </c>
      <c r="J2081" t="s">
        <v>442</v>
      </c>
      <c r="K2081" t="s">
        <v>443</v>
      </c>
    </row>
    <row r="2082" spans="1:11">
      <c r="A2082" t="s">
        <v>61</v>
      </c>
      <c r="B2082" s="614">
        <v>2105249</v>
      </c>
      <c r="C2082" t="s">
        <v>504</v>
      </c>
      <c r="D2082" t="s">
        <v>531</v>
      </c>
      <c r="E2082" t="s">
        <v>506</v>
      </c>
      <c r="F2082" t="s">
        <v>532</v>
      </c>
      <c r="G2082" t="s">
        <v>77</v>
      </c>
      <c r="H2082" t="s">
        <v>508</v>
      </c>
      <c r="I2082" t="s">
        <v>509</v>
      </c>
      <c r="J2082" t="s">
        <v>442</v>
      </c>
      <c r="K2082" t="s">
        <v>443</v>
      </c>
    </row>
    <row r="2083" spans="1:11">
      <c r="A2083" t="s">
        <v>61</v>
      </c>
      <c r="B2083" s="614">
        <v>2134693</v>
      </c>
      <c r="C2083" t="s">
        <v>445</v>
      </c>
      <c r="D2083" t="s">
        <v>531</v>
      </c>
      <c r="E2083" t="s">
        <v>506</v>
      </c>
      <c r="F2083" t="s">
        <v>532</v>
      </c>
      <c r="G2083" t="s">
        <v>77</v>
      </c>
      <c r="H2083" t="s">
        <v>508</v>
      </c>
      <c r="I2083" t="s">
        <v>509</v>
      </c>
      <c r="J2083" t="s">
        <v>442</v>
      </c>
      <c r="K2083" t="s">
        <v>443</v>
      </c>
    </row>
    <row r="2084" spans="1:11">
      <c r="A2084" t="s">
        <v>61</v>
      </c>
      <c r="B2084" s="614">
        <v>1840253</v>
      </c>
      <c r="C2084" t="s">
        <v>512</v>
      </c>
      <c r="D2084" t="s">
        <v>531</v>
      </c>
      <c r="E2084" t="s">
        <v>506</v>
      </c>
      <c r="F2084" t="s">
        <v>532</v>
      </c>
      <c r="G2084" t="s">
        <v>77</v>
      </c>
      <c r="H2084" t="s">
        <v>508</v>
      </c>
      <c r="I2084" t="s">
        <v>509</v>
      </c>
      <c r="J2084" t="s">
        <v>442</v>
      </c>
      <c r="K2084" t="s">
        <v>443</v>
      </c>
    </row>
    <row r="2085" spans="1:11">
      <c r="A2085" t="s">
        <v>61</v>
      </c>
      <c r="B2085" s="614">
        <v>1840253</v>
      </c>
      <c r="C2085" t="s">
        <v>485</v>
      </c>
      <c r="D2085" t="s">
        <v>531</v>
      </c>
      <c r="E2085" t="s">
        <v>506</v>
      </c>
      <c r="F2085" t="s">
        <v>532</v>
      </c>
      <c r="G2085" t="s">
        <v>77</v>
      </c>
      <c r="H2085" t="s">
        <v>508</v>
      </c>
      <c r="I2085" t="s">
        <v>509</v>
      </c>
      <c r="J2085" t="s">
        <v>442</v>
      </c>
      <c r="K2085" t="s">
        <v>443</v>
      </c>
    </row>
    <row r="2086" spans="1:11">
      <c r="A2086" t="s">
        <v>61</v>
      </c>
      <c r="B2086" s="614">
        <v>1913863</v>
      </c>
      <c r="C2086" t="s">
        <v>479</v>
      </c>
      <c r="D2086" t="s">
        <v>531</v>
      </c>
      <c r="E2086" t="s">
        <v>506</v>
      </c>
      <c r="F2086" t="s">
        <v>532</v>
      </c>
      <c r="G2086" t="s">
        <v>77</v>
      </c>
      <c r="H2086" t="s">
        <v>508</v>
      </c>
      <c r="I2086" t="s">
        <v>509</v>
      </c>
      <c r="J2086" t="s">
        <v>442</v>
      </c>
      <c r="K2086" t="s">
        <v>443</v>
      </c>
    </row>
    <row r="2087" spans="1:11">
      <c r="A2087" t="s">
        <v>61</v>
      </c>
      <c r="B2087" s="614">
        <v>1913863</v>
      </c>
      <c r="C2087" t="s">
        <v>488</v>
      </c>
      <c r="D2087" t="s">
        <v>531</v>
      </c>
      <c r="E2087" t="s">
        <v>506</v>
      </c>
      <c r="F2087" t="s">
        <v>532</v>
      </c>
      <c r="G2087" t="s">
        <v>77</v>
      </c>
      <c r="H2087" t="s">
        <v>508</v>
      </c>
      <c r="I2087" t="s">
        <v>509</v>
      </c>
      <c r="J2087" t="s">
        <v>442</v>
      </c>
      <c r="K2087" t="s">
        <v>443</v>
      </c>
    </row>
    <row r="2088" spans="1:11">
      <c r="A2088" t="s">
        <v>61</v>
      </c>
      <c r="B2088" s="614">
        <v>1913863</v>
      </c>
      <c r="C2088" t="s">
        <v>50</v>
      </c>
      <c r="D2088" t="s">
        <v>531</v>
      </c>
      <c r="E2088" t="s">
        <v>506</v>
      </c>
      <c r="F2088" t="s">
        <v>532</v>
      </c>
      <c r="G2088" t="s">
        <v>77</v>
      </c>
      <c r="H2088" t="s">
        <v>508</v>
      </c>
      <c r="I2088" t="s">
        <v>509</v>
      </c>
      <c r="J2088" t="s">
        <v>442</v>
      </c>
      <c r="K2088" t="s">
        <v>443</v>
      </c>
    </row>
    <row r="2089" spans="1:11">
      <c r="A2089" t="s">
        <v>61</v>
      </c>
      <c r="B2089" s="614">
        <v>1766642</v>
      </c>
      <c r="C2089" t="s">
        <v>472</v>
      </c>
      <c r="D2089" t="s">
        <v>531</v>
      </c>
      <c r="E2089" t="s">
        <v>506</v>
      </c>
      <c r="F2089" t="s">
        <v>532</v>
      </c>
      <c r="G2089" t="s">
        <v>77</v>
      </c>
      <c r="H2089" t="s">
        <v>508</v>
      </c>
      <c r="I2089" t="s">
        <v>509</v>
      </c>
      <c r="J2089" t="s">
        <v>442</v>
      </c>
      <c r="K2089" t="s">
        <v>443</v>
      </c>
    </row>
    <row r="2090" spans="1:11">
      <c r="A2090" t="s">
        <v>61</v>
      </c>
      <c r="B2090" s="614">
        <v>2736824</v>
      </c>
      <c r="C2090" t="s">
        <v>455</v>
      </c>
      <c r="D2090" t="s">
        <v>531</v>
      </c>
      <c r="E2090" t="s">
        <v>506</v>
      </c>
      <c r="F2090" t="s">
        <v>532</v>
      </c>
      <c r="G2090" t="s">
        <v>77</v>
      </c>
      <c r="H2090" t="s">
        <v>508</v>
      </c>
      <c r="I2090" t="s">
        <v>509</v>
      </c>
      <c r="J2090" t="s">
        <v>442</v>
      </c>
      <c r="K2090" t="s">
        <v>443</v>
      </c>
    </row>
    <row r="2091" spans="1:11">
      <c r="A2091" t="s">
        <v>61</v>
      </c>
      <c r="B2091" s="614">
        <v>2061083</v>
      </c>
      <c r="C2091" t="s">
        <v>475</v>
      </c>
      <c r="D2091" t="s">
        <v>531</v>
      </c>
      <c r="E2091" t="s">
        <v>506</v>
      </c>
      <c r="F2091" t="s">
        <v>532</v>
      </c>
      <c r="G2091" t="s">
        <v>77</v>
      </c>
      <c r="H2091" t="s">
        <v>508</v>
      </c>
      <c r="I2091" t="s">
        <v>509</v>
      </c>
      <c r="J2091" t="s">
        <v>442</v>
      </c>
      <c r="K2091" t="s">
        <v>443</v>
      </c>
    </row>
    <row r="2092" spans="1:11">
      <c r="A2092" t="s">
        <v>61</v>
      </c>
      <c r="B2092" s="614">
        <v>1913863</v>
      </c>
      <c r="C2092" t="s">
        <v>471</v>
      </c>
      <c r="D2092" t="s">
        <v>531</v>
      </c>
      <c r="E2092" t="s">
        <v>506</v>
      </c>
      <c r="F2092" t="s">
        <v>532</v>
      </c>
      <c r="G2092" t="s">
        <v>77</v>
      </c>
      <c r="H2092" t="s">
        <v>508</v>
      </c>
      <c r="I2092" t="s">
        <v>509</v>
      </c>
      <c r="J2092" t="s">
        <v>442</v>
      </c>
      <c r="K2092" t="s">
        <v>443</v>
      </c>
    </row>
    <row r="2093" spans="1:11">
      <c r="A2093" t="s">
        <v>61</v>
      </c>
      <c r="B2093" s="614">
        <v>2061083</v>
      </c>
      <c r="C2093" t="s">
        <v>513</v>
      </c>
      <c r="D2093" t="s">
        <v>531</v>
      </c>
      <c r="E2093" t="s">
        <v>506</v>
      </c>
      <c r="F2093" t="s">
        <v>532</v>
      </c>
      <c r="G2093" t="s">
        <v>77</v>
      </c>
      <c r="H2093" t="s">
        <v>508</v>
      </c>
      <c r="I2093" t="s">
        <v>509</v>
      </c>
      <c r="J2093" t="s">
        <v>442</v>
      </c>
      <c r="K2093" t="s">
        <v>443</v>
      </c>
    </row>
    <row r="2094" spans="1:11">
      <c r="A2094" t="s">
        <v>61</v>
      </c>
      <c r="B2094" s="614">
        <v>2488021</v>
      </c>
      <c r="C2094" t="s">
        <v>518</v>
      </c>
      <c r="D2094" t="s">
        <v>531</v>
      </c>
      <c r="E2094" t="s">
        <v>506</v>
      </c>
      <c r="F2094" t="s">
        <v>532</v>
      </c>
      <c r="G2094" t="s">
        <v>77</v>
      </c>
      <c r="H2094" t="s">
        <v>508</v>
      </c>
      <c r="I2094" t="s">
        <v>509</v>
      </c>
      <c r="J2094" t="s">
        <v>442</v>
      </c>
      <c r="K2094" t="s">
        <v>443</v>
      </c>
    </row>
    <row r="2095" spans="1:11">
      <c r="A2095" t="s">
        <v>61</v>
      </c>
      <c r="B2095" s="614">
        <v>1840253</v>
      </c>
      <c r="C2095" t="s">
        <v>454</v>
      </c>
      <c r="D2095" t="s">
        <v>531</v>
      </c>
      <c r="E2095" t="s">
        <v>506</v>
      </c>
      <c r="F2095" t="s">
        <v>532</v>
      </c>
      <c r="G2095" t="s">
        <v>77</v>
      </c>
      <c r="H2095" t="s">
        <v>508</v>
      </c>
      <c r="I2095" t="s">
        <v>509</v>
      </c>
      <c r="J2095" t="s">
        <v>442</v>
      </c>
      <c r="K2095" t="s">
        <v>443</v>
      </c>
    </row>
    <row r="2096" spans="1:11">
      <c r="A2096" t="s">
        <v>61</v>
      </c>
      <c r="B2096" s="614">
        <v>1840253</v>
      </c>
      <c r="C2096" t="s">
        <v>481</v>
      </c>
      <c r="D2096" t="s">
        <v>531</v>
      </c>
      <c r="E2096" t="s">
        <v>506</v>
      </c>
      <c r="F2096" t="s">
        <v>532</v>
      </c>
      <c r="G2096" t="s">
        <v>77</v>
      </c>
      <c r="H2096" t="s">
        <v>508</v>
      </c>
      <c r="I2096" t="s">
        <v>509</v>
      </c>
      <c r="J2096" t="s">
        <v>442</v>
      </c>
      <c r="K2096" t="s">
        <v>443</v>
      </c>
    </row>
    <row r="2097" spans="1:11">
      <c r="A2097" t="s">
        <v>61</v>
      </c>
      <c r="B2097" s="614">
        <v>1472202</v>
      </c>
      <c r="C2097" t="s">
        <v>453</v>
      </c>
      <c r="D2097" t="s">
        <v>531</v>
      </c>
      <c r="E2097" t="s">
        <v>506</v>
      </c>
      <c r="F2097" t="s">
        <v>532</v>
      </c>
      <c r="G2097" t="s">
        <v>77</v>
      </c>
      <c r="H2097" t="s">
        <v>508</v>
      </c>
      <c r="I2097" t="s">
        <v>509</v>
      </c>
      <c r="J2097" t="s">
        <v>442</v>
      </c>
      <c r="K2097" t="s">
        <v>443</v>
      </c>
    </row>
    <row r="2098" spans="1:11">
      <c r="A2098" t="s">
        <v>61</v>
      </c>
      <c r="B2098" s="614">
        <v>1766642</v>
      </c>
      <c r="C2098" t="s">
        <v>466</v>
      </c>
      <c r="D2098" t="s">
        <v>531</v>
      </c>
      <c r="E2098" t="s">
        <v>506</v>
      </c>
      <c r="F2098" t="s">
        <v>532</v>
      </c>
      <c r="G2098" t="s">
        <v>77</v>
      </c>
      <c r="H2098" t="s">
        <v>508</v>
      </c>
      <c r="I2098" t="s">
        <v>509</v>
      </c>
      <c r="J2098" t="s">
        <v>442</v>
      </c>
      <c r="K2098" t="s">
        <v>443</v>
      </c>
    </row>
    <row r="2099" spans="1:11">
      <c r="A2099" t="s">
        <v>61</v>
      </c>
      <c r="B2099" s="614">
        <v>1987473</v>
      </c>
      <c r="C2099" t="s">
        <v>515</v>
      </c>
      <c r="D2099" t="s">
        <v>531</v>
      </c>
      <c r="E2099" t="s">
        <v>506</v>
      </c>
      <c r="F2099" t="s">
        <v>532</v>
      </c>
      <c r="G2099" t="s">
        <v>77</v>
      </c>
      <c r="H2099" t="s">
        <v>508</v>
      </c>
      <c r="I2099" t="s">
        <v>509</v>
      </c>
      <c r="J2099" t="s">
        <v>442</v>
      </c>
      <c r="K2099" t="s">
        <v>443</v>
      </c>
    </row>
    <row r="2100" spans="1:11">
      <c r="A2100" t="s">
        <v>61</v>
      </c>
      <c r="B2100" s="614">
        <v>1472202</v>
      </c>
      <c r="C2100" t="s">
        <v>452</v>
      </c>
      <c r="D2100" t="s">
        <v>531</v>
      </c>
      <c r="E2100" t="s">
        <v>506</v>
      </c>
      <c r="F2100" t="s">
        <v>532</v>
      </c>
      <c r="G2100" t="s">
        <v>77</v>
      </c>
      <c r="H2100" t="s">
        <v>508</v>
      </c>
      <c r="I2100" t="s">
        <v>509</v>
      </c>
      <c r="J2100" t="s">
        <v>442</v>
      </c>
      <c r="K2100" t="s">
        <v>443</v>
      </c>
    </row>
    <row r="2101" spans="1:11">
      <c r="A2101" t="s">
        <v>61</v>
      </c>
      <c r="B2101" s="614">
        <v>1840253</v>
      </c>
      <c r="C2101" t="s">
        <v>480</v>
      </c>
      <c r="D2101" t="s">
        <v>531</v>
      </c>
      <c r="E2101" t="s">
        <v>506</v>
      </c>
      <c r="F2101" t="s">
        <v>532</v>
      </c>
      <c r="G2101" t="s">
        <v>77</v>
      </c>
      <c r="H2101" t="s">
        <v>508</v>
      </c>
      <c r="I2101" t="s">
        <v>509</v>
      </c>
      <c r="J2101" t="s">
        <v>442</v>
      </c>
      <c r="K2101" t="s">
        <v>443</v>
      </c>
    </row>
    <row r="2102" spans="1:11">
      <c r="A2102" t="s">
        <v>61</v>
      </c>
      <c r="B2102" s="614">
        <v>2134693</v>
      </c>
      <c r="C2102" t="s">
        <v>514</v>
      </c>
      <c r="D2102" t="s">
        <v>531</v>
      </c>
      <c r="E2102" t="s">
        <v>506</v>
      </c>
      <c r="F2102" t="s">
        <v>532</v>
      </c>
      <c r="G2102" t="s">
        <v>77</v>
      </c>
      <c r="H2102" t="s">
        <v>508</v>
      </c>
      <c r="I2102" t="s">
        <v>509</v>
      </c>
      <c r="J2102" t="s">
        <v>442</v>
      </c>
      <c r="K2102" t="s">
        <v>443</v>
      </c>
    </row>
    <row r="2103" spans="1:11">
      <c r="A2103" t="s">
        <v>489</v>
      </c>
      <c r="B2103" s="614">
        <v>4120791.9898000001</v>
      </c>
      <c r="C2103" t="s">
        <v>517</v>
      </c>
      <c r="D2103" t="s">
        <v>531</v>
      </c>
      <c r="E2103" t="s">
        <v>506</v>
      </c>
      <c r="F2103" t="s">
        <v>532</v>
      </c>
      <c r="G2103" t="s">
        <v>77</v>
      </c>
      <c r="H2103" t="s">
        <v>508</v>
      </c>
      <c r="I2103" t="s">
        <v>509</v>
      </c>
      <c r="J2103" t="s">
        <v>442</v>
      </c>
      <c r="K2103" t="s">
        <v>443</v>
      </c>
    </row>
    <row r="2104" spans="1:11">
      <c r="A2104" t="s">
        <v>489</v>
      </c>
      <c r="B2104" s="614">
        <v>2726504.5547000002</v>
      </c>
      <c r="C2104" t="s">
        <v>465</v>
      </c>
      <c r="D2104" t="s">
        <v>531</v>
      </c>
      <c r="E2104" t="s">
        <v>506</v>
      </c>
      <c r="F2104" t="s">
        <v>532</v>
      </c>
      <c r="G2104" t="s">
        <v>77</v>
      </c>
      <c r="H2104" t="s">
        <v>508</v>
      </c>
      <c r="I2104" t="s">
        <v>509</v>
      </c>
      <c r="J2104" t="s">
        <v>442</v>
      </c>
      <c r="K2104" t="s">
        <v>443</v>
      </c>
    </row>
    <row r="2105" spans="1:11">
      <c r="A2105" t="s">
        <v>489</v>
      </c>
      <c r="B2105" s="614">
        <v>4120791.9898000001</v>
      </c>
      <c r="C2105" t="s">
        <v>510</v>
      </c>
      <c r="D2105" t="s">
        <v>531</v>
      </c>
      <c r="E2105" t="s">
        <v>506</v>
      </c>
      <c r="F2105" t="s">
        <v>532</v>
      </c>
      <c r="G2105" t="s">
        <v>77</v>
      </c>
      <c r="H2105" t="s">
        <v>508</v>
      </c>
      <c r="I2105" t="s">
        <v>509</v>
      </c>
      <c r="J2105" t="s">
        <v>442</v>
      </c>
      <c r="K2105" t="s">
        <v>443</v>
      </c>
    </row>
    <row r="2106" spans="1:11">
      <c r="A2106" t="s">
        <v>489</v>
      </c>
      <c r="B2106" s="614">
        <v>3435839.7952000001</v>
      </c>
      <c r="C2106" t="s">
        <v>450</v>
      </c>
      <c r="D2106" t="s">
        <v>531</v>
      </c>
      <c r="E2106" t="s">
        <v>506</v>
      </c>
      <c r="F2106" t="s">
        <v>532</v>
      </c>
      <c r="G2106" t="s">
        <v>77</v>
      </c>
      <c r="H2106" t="s">
        <v>508</v>
      </c>
      <c r="I2106" t="s">
        <v>509</v>
      </c>
      <c r="J2106" t="s">
        <v>442</v>
      </c>
      <c r="K2106" t="s">
        <v>443</v>
      </c>
    </row>
    <row r="2107" spans="1:11">
      <c r="A2107" t="s">
        <v>489</v>
      </c>
      <c r="B2107" s="614">
        <v>3435839.7952000001</v>
      </c>
      <c r="C2107" t="s">
        <v>476</v>
      </c>
      <c r="D2107" t="s">
        <v>531</v>
      </c>
      <c r="E2107" t="s">
        <v>506</v>
      </c>
      <c r="F2107" t="s">
        <v>532</v>
      </c>
      <c r="G2107" t="s">
        <v>77</v>
      </c>
      <c r="H2107" t="s">
        <v>508</v>
      </c>
      <c r="I2107" t="s">
        <v>509</v>
      </c>
      <c r="J2107" t="s">
        <v>442</v>
      </c>
      <c r="K2107" t="s">
        <v>443</v>
      </c>
    </row>
    <row r="2108" spans="1:11">
      <c r="A2108" t="s">
        <v>489</v>
      </c>
      <c r="B2108" s="614">
        <v>3214173.0030999999</v>
      </c>
      <c r="C2108" t="s">
        <v>462</v>
      </c>
      <c r="D2108" t="s">
        <v>531</v>
      </c>
      <c r="E2108" t="s">
        <v>506</v>
      </c>
      <c r="F2108" t="s">
        <v>532</v>
      </c>
      <c r="G2108" t="s">
        <v>77</v>
      </c>
      <c r="H2108" t="s">
        <v>508</v>
      </c>
      <c r="I2108" t="s">
        <v>509</v>
      </c>
      <c r="J2108" t="s">
        <v>442</v>
      </c>
      <c r="K2108" t="s">
        <v>443</v>
      </c>
    </row>
    <row r="2109" spans="1:11">
      <c r="A2109" t="s">
        <v>489</v>
      </c>
      <c r="B2109" s="614">
        <v>2660004.5170999998</v>
      </c>
      <c r="C2109" t="s">
        <v>429</v>
      </c>
      <c r="D2109" t="s">
        <v>531</v>
      </c>
      <c r="E2109" t="s">
        <v>506</v>
      </c>
      <c r="F2109" t="s">
        <v>532</v>
      </c>
      <c r="G2109" t="s">
        <v>77</v>
      </c>
      <c r="H2109" t="s">
        <v>508</v>
      </c>
      <c r="I2109" t="s">
        <v>509</v>
      </c>
      <c r="J2109" t="s">
        <v>442</v>
      </c>
      <c r="K2109" t="s">
        <v>443</v>
      </c>
    </row>
    <row r="2110" spans="1:11">
      <c r="A2110" t="s">
        <v>489</v>
      </c>
      <c r="B2110" s="614">
        <v>2903839.4940999998</v>
      </c>
      <c r="C2110" t="s">
        <v>461</v>
      </c>
      <c r="D2110" t="s">
        <v>531</v>
      </c>
      <c r="E2110" t="s">
        <v>506</v>
      </c>
      <c r="F2110" t="s">
        <v>532</v>
      </c>
      <c r="G2110" t="s">
        <v>77</v>
      </c>
      <c r="H2110" t="s">
        <v>508</v>
      </c>
      <c r="I2110" t="s">
        <v>509</v>
      </c>
      <c r="J2110" t="s">
        <v>442</v>
      </c>
      <c r="K2110" t="s">
        <v>443</v>
      </c>
    </row>
    <row r="2111" spans="1:11">
      <c r="A2111" t="s">
        <v>489</v>
      </c>
      <c r="B2111" s="614">
        <v>2216670.9328000001</v>
      </c>
      <c r="C2111" t="s">
        <v>464</v>
      </c>
      <c r="D2111" t="s">
        <v>531</v>
      </c>
      <c r="E2111" t="s">
        <v>506</v>
      </c>
      <c r="F2111" t="s">
        <v>532</v>
      </c>
      <c r="G2111" t="s">
        <v>77</v>
      </c>
      <c r="H2111" t="s">
        <v>508</v>
      </c>
      <c r="I2111" t="s">
        <v>509</v>
      </c>
      <c r="J2111" t="s">
        <v>442</v>
      </c>
      <c r="K2111" t="s">
        <v>443</v>
      </c>
    </row>
    <row r="2112" spans="1:11">
      <c r="A2112" t="s">
        <v>489</v>
      </c>
      <c r="B2112" s="614">
        <v>2216670.9328000001</v>
      </c>
      <c r="C2112" t="s">
        <v>477</v>
      </c>
      <c r="D2112" t="s">
        <v>531</v>
      </c>
      <c r="E2112" t="s">
        <v>506</v>
      </c>
      <c r="F2112" t="s">
        <v>532</v>
      </c>
      <c r="G2112" t="s">
        <v>77</v>
      </c>
      <c r="H2112" t="s">
        <v>508</v>
      </c>
      <c r="I2112" t="s">
        <v>509</v>
      </c>
      <c r="J2112" t="s">
        <v>442</v>
      </c>
      <c r="K2112" t="s">
        <v>443</v>
      </c>
    </row>
    <row r="2113" spans="1:11">
      <c r="A2113" t="s">
        <v>489</v>
      </c>
      <c r="B2113" s="614">
        <v>3169839.6447000001</v>
      </c>
      <c r="C2113" t="s">
        <v>448</v>
      </c>
      <c r="D2113" t="s">
        <v>531</v>
      </c>
      <c r="E2113" t="s">
        <v>506</v>
      </c>
      <c r="F2113" t="s">
        <v>532</v>
      </c>
      <c r="G2113" t="s">
        <v>77</v>
      </c>
      <c r="H2113" t="s">
        <v>508</v>
      </c>
      <c r="I2113" t="s">
        <v>509</v>
      </c>
      <c r="J2113" t="s">
        <v>442</v>
      </c>
      <c r="K2113" t="s">
        <v>443</v>
      </c>
    </row>
    <row r="2114" spans="1:11">
      <c r="A2114" t="s">
        <v>489</v>
      </c>
      <c r="B2114" s="614">
        <v>3169839.6447000001</v>
      </c>
      <c r="C2114" t="s">
        <v>511</v>
      </c>
      <c r="D2114" t="s">
        <v>531</v>
      </c>
      <c r="E2114" t="s">
        <v>506</v>
      </c>
      <c r="F2114" t="s">
        <v>532</v>
      </c>
      <c r="G2114" t="s">
        <v>77</v>
      </c>
      <c r="H2114" t="s">
        <v>508</v>
      </c>
      <c r="I2114" t="s">
        <v>509</v>
      </c>
      <c r="J2114" t="s">
        <v>442</v>
      </c>
      <c r="K2114" t="s">
        <v>443</v>
      </c>
    </row>
    <row r="2115" spans="1:11">
      <c r="A2115" t="s">
        <v>489</v>
      </c>
      <c r="B2115" s="614">
        <v>3169839.6447000001</v>
      </c>
      <c r="C2115" t="s">
        <v>528</v>
      </c>
      <c r="D2115" t="s">
        <v>531</v>
      </c>
      <c r="E2115" t="s">
        <v>506</v>
      </c>
      <c r="F2115" t="s">
        <v>532</v>
      </c>
      <c r="G2115" t="s">
        <v>77</v>
      </c>
      <c r="H2115" t="s">
        <v>508</v>
      </c>
      <c r="I2115" t="s">
        <v>509</v>
      </c>
      <c r="J2115" t="s">
        <v>442</v>
      </c>
      <c r="K2115" t="s">
        <v>443</v>
      </c>
    </row>
    <row r="2116" spans="1:11">
      <c r="A2116" t="s">
        <v>489</v>
      </c>
      <c r="B2116" s="614">
        <v>2660004.5170999998</v>
      </c>
      <c r="C2116" t="s">
        <v>449</v>
      </c>
      <c r="D2116" t="s">
        <v>531</v>
      </c>
      <c r="E2116" t="s">
        <v>506</v>
      </c>
      <c r="F2116" t="s">
        <v>532</v>
      </c>
      <c r="G2116" t="s">
        <v>77</v>
      </c>
      <c r="H2116" t="s">
        <v>508</v>
      </c>
      <c r="I2116" t="s">
        <v>509</v>
      </c>
      <c r="J2116" t="s">
        <v>442</v>
      </c>
      <c r="K2116" t="s">
        <v>443</v>
      </c>
    </row>
    <row r="2117" spans="1:11">
      <c r="A2117" t="s">
        <v>489</v>
      </c>
      <c r="B2117" s="614">
        <v>3347173.0784</v>
      </c>
      <c r="C2117" t="s">
        <v>516</v>
      </c>
      <c r="D2117" t="s">
        <v>531</v>
      </c>
      <c r="E2117" t="s">
        <v>506</v>
      </c>
      <c r="F2117" t="s">
        <v>532</v>
      </c>
      <c r="G2117" t="s">
        <v>77</v>
      </c>
      <c r="H2117" t="s">
        <v>508</v>
      </c>
      <c r="I2117" t="s">
        <v>509</v>
      </c>
      <c r="J2117" t="s">
        <v>442</v>
      </c>
      <c r="K2117" t="s">
        <v>443</v>
      </c>
    </row>
    <row r="2118" spans="1:11">
      <c r="A2118" t="s">
        <v>489</v>
      </c>
      <c r="B2118" s="614">
        <v>2660004.5170999998</v>
      </c>
      <c r="C2118" t="s">
        <v>484</v>
      </c>
      <c r="D2118" t="s">
        <v>531</v>
      </c>
      <c r="E2118" t="s">
        <v>506</v>
      </c>
      <c r="F2118" t="s">
        <v>532</v>
      </c>
      <c r="G2118" t="s">
        <v>77</v>
      </c>
      <c r="H2118" t="s">
        <v>508</v>
      </c>
      <c r="I2118" t="s">
        <v>509</v>
      </c>
      <c r="J2118" t="s">
        <v>442</v>
      </c>
      <c r="K2118" t="s">
        <v>443</v>
      </c>
    </row>
    <row r="2119" spans="1:11">
      <c r="A2119" t="s">
        <v>489</v>
      </c>
      <c r="B2119" s="614">
        <v>3169839.6447000001</v>
      </c>
      <c r="C2119" t="s">
        <v>504</v>
      </c>
      <c r="D2119" t="s">
        <v>531</v>
      </c>
      <c r="E2119" t="s">
        <v>506</v>
      </c>
      <c r="F2119" t="s">
        <v>532</v>
      </c>
      <c r="G2119" t="s">
        <v>77</v>
      </c>
      <c r="H2119" t="s">
        <v>508</v>
      </c>
      <c r="I2119" t="s">
        <v>509</v>
      </c>
      <c r="J2119" t="s">
        <v>442</v>
      </c>
      <c r="K2119" t="s">
        <v>443</v>
      </c>
    </row>
    <row r="2120" spans="1:11">
      <c r="A2120" t="s">
        <v>489</v>
      </c>
      <c r="B2120" s="614">
        <v>3214173.0030999999</v>
      </c>
      <c r="C2120" t="s">
        <v>445</v>
      </c>
      <c r="D2120" t="s">
        <v>531</v>
      </c>
      <c r="E2120" t="s">
        <v>506</v>
      </c>
      <c r="F2120" t="s">
        <v>532</v>
      </c>
      <c r="G2120" t="s">
        <v>77</v>
      </c>
      <c r="H2120" t="s">
        <v>508</v>
      </c>
      <c r="I2120" t="s">
        <v>509</v>
      </c>
      <c r="J2120" t="s">
        <v>442</v>
      </c>
      <c r="K2120" t="s">
        <v>443</v>
      </c>
    </row>
    <row r="2121" spans="1:11">
      <c r="A2121" t="s">
        <v>489</v>
      </c>
      <c r="B2121" s="614">
        <v>2770839.4188000001</v>
      </c>
      <c r="C2121" t="s">
        <v>512</v>
      </c>
      <c r="D2121" t="s">
        <v>531</v>
      </c>
      <c r="E2121" t="s">
        <v>506</v>
      </c>
      <c r="F2121" t="s">
        <v>532</v>
      </c>
      <c r="G2121" t="s">
        <v>77</v>
      </c>
      <c r="H2121" t="s">
        <v>508</v>
      </c>
      <c r="I2121" t="s">
        <v>509</v>
      </c>
      <c r="J2121" t="s">
        <v>442</v>
      </c>
      <c r="K2121" t="s">
        <v>443</v>
      </c>
    </row>
    <row r="2122" spans="1:11">
      <c r="A2122" t="s">
        <v>489</v>
      </c>
      <c r="B2122" s="614">
        <v>2770839.4188000001</v>
      </c>
      <c r="C2122" t="s">
        <v>485</v>
      </c>
      <c r="D2122" t="s">
        <v>531</v>
      </c>
      <c r="E2122" t="s">
        <v>506</v>
      </c>
      <c r="F2122" t="s">
        <v>532</v>
      </c>
      <c r="G2122" t="s">
        <v>77</v>
      </c>
      <c r="H2122" t="s">
        <v>508</v>
      </c>
      <c r="I2122" t="s">
        <v>509</v>
      </c>
      <c r="J2122" t="s">
        <v>442</v>
      </c>
      <c r="K2122" t="s">
        <v>443</v>
      </c>
    </row>
    <row r="2123" spans="1:11">
      <c r="A2123" t="s">
        <v>489</v>
      </c>
      <c r="B2123" s="614">
        <v>2881672.8149000001</v>
      </c>
      <c r="C2123" t="s">
        <v>479</v>
      </c>
      <c r="D2123" t="s">
        <v>531</v>
      </c>
      <c r="E2123" t="s">
        <v>506</v>
      </c>
      <c r="F2123" t="s">
        <v>532</v>
      </c>
      <c r="G2123" t="s">
        <v>77</v>
      </c>
      <c r="H2123" t="s">
        <v>508</v>
      </c>
      <c r="I2123" t="s">
        <v>509</v>
      </c>
      <c r="J2123" t="s">
        <v>442</v>
      </c>
      <c r="K2123" t="s">
        <v>443</v>
      </c>
    </row>
    <row r="2124" spans="1:11">
      <c r="A2124" t="s">
        <v>489</v>
      </c>
      <c r="B2124" s="614">
        <v>2881672.8149000001</v>
      </c>
      <c r="C2124" t="s">
        <v>488</v>
      </c>
      <c r="D2124" t="s">
        <v>531</v>
      </c>
      <c r="E2124" t="s">
        <v>506</v>
      </c>
      <c r="F2124" t="s">
        <v>532</v>
      </c>
      <c r="G2124" t="s">
        <v>77</v>
      </c>
      <c r="H2124" t="s">
        <v>508</v>
      </c>
      <c r="I2124" t="s">
        <v>509</v>
      </c>
      <c r="J2124" t="s">
        <v>442</v>
      </c>
      <c r="K2124" t="s">
        <v>443</v>
      </c>
    </row>
    <row r="2125" spans="1:11">
      <c r="A2125" t="s">
        <v>489</v>
      </c>
      <c r="B2125" s="614">
        <v>2881672.8149000001</v>
      </c>
      <c r="C2125" t="s">
        <v>50</v>
      </c>
      <c r="D2125" t="s">
        <v>531</v>
      </c>
      <c r="E2125" t="s">
        <v>506</v>
      </c>
      <c r="F2125" t="s">
        <v>532</v>
      </c>
      <c r="G2125" t="s">
        <v>77</v>
      </c>
      <c r="H2125" t="s">
        <v>508</v>
      </c>
      <c r="I2125" t="s">
        <v>509</v>
      </c>
      <c r="J2125" t="s">
        <v>442</v>
      </c>
      <c r="K2125" t="s">
        <v>443</v>
      </c>
    </row>
    <row r="2126" spans="1:11">
      <c r="A2126" t="s">
        <v>489</v>
      </c>
      <c r="B2126" s="614">
        <v>2660004.5170999998</v>
      </c>
      <c r="C2126" t="s">
        <v>472</v>
      </c>
      <c r="D2126" t="s">
        <v>531</v>
      </c>
      <c r="E2126" t="s">
        <v>506</v>
      </c>
      <c r="F2126" t="s">
        <v>532</v>
      </c>
      <c r="G2126" t="s">
        <v>77</v>
      </c>
      <c r="H2126" t="s">
        <v>508</v>
      </c>
      <c r="I2126" t="s">
        <v>509</v>
      </c>
      <c r="J2126" t="s">
        <v>442</v>
      </c>
      <c r="K2126" t="s">
        <v>443</v>
      </c>
    </row>
    <row r="2127" spans="1:11">
      <c r="A2127" t="s">
        <v>489</v>
      </c>
      <c r="B2127" s="614">
        <v>4120791.9898000001</v>
      </c>
      <c r="C2127" t="s">
        <v>455</v>
      </c>
      <c r="D2127" t="s">
        <v>531</v>
      </c>
      <c r="E2127" t="s">
        <v>506</v>
      </c>
      <c r="F2127" t="s">
        <v>532</v>
      </c>
      <c r="G2127" t="s">
        <v>77</v>
      </c>
      <c r="H2127" t="s">
        <v>508</v>
      </c>
      <c r="I2127" t="s">
        <v>509</v>
      </c>
      <c r="J2127" t="s">
        <v>442</v>
      </c>
      <c r="K2127" t="s">
        <v>443</v>
      </c>
    </row>
    <row r="2128" spans="1:11">
      <c r="A2128" t="s">
        <v>489</v>
      </c>
      <c r="B2128" s="614">
        <v>3103339.6069999998</v>
      </c>
      <c r="C2128" t="s">
        <v>475</v>
      </c>
      <c r="D2128" t="s">
        <v>531</v>
      </c>
      <c r="E2128" t="s">
        <v>506</v>
      </c>
      <c r="F2128" t="s">
        <v>532</v>
      </c>
      <c r="G2128" t="s">
        <v>77</v>
      </c>
      <c r="H2128" t="s">
        <v>508</v>
      </c>
      <c r="I2128" t="s">
        <v>509</v>
      </c>
      <c r="J2128" t="s">
        <v>442</v>
      </c>
      <c r="K2128" t="s">
        <v>443</v>
      </c>
    </row>
    <row r="2129" spans="1:11">
      <c r="A2129" t="s">
        <v>489</v>
      </c>
      <c r="B2129" s="614">
        <v>2881672.8149000001</v>
      </c>
      <c r="C2129" t="s">
        <v>471</v>
      </c>
      <c r="D2129" t="s">
        <v>531</v>
      </c>
      <c r="E2129" t="s">
        <v>506</v>
      </c>
      <c r="F2129" t="s">
        <v>532</v>
      </c>
      <c r="G2129" t="s">
        <v>77</v>
      </c>
      <c r="H2129" t="s">
        <v>508</v>
      </c>
      <c r="I2129" t="s">
        <v>509</v>
      </c>
      <c r="J2129" t="s">
        <v>442</v>
      </c>
      <c r="K2129" t="s">
        <v>443</v>
      </c>
    </row>
    <row r="2130" spans="1:11">
      <c r="A2130" t="s">
        <v>489</v>
      </c>
      <c r="B2130" s="614">
        <v>3103339.6069999998</v>
      </c>
      <c r="C2130" t="s">
        <v>513</v>
      </c>
      <c r="D2130" t="s">
        <v>531</v>
      </c>
      <c r="E2130" t="s">
        <v>506</v>
      </c>
      <c r="F2130" t="s">
        <v>532</v>
      </c>
      <c r="G2130" t="s">
        <v>77</v>
      </c>
      <c r="H2130" t="s">
        <v>508</v>
      </c>
      <c r="I2130" t="s">
        <v>509</v>
      </c>
      <c r="J2130" t="s">
        <v>442</v>
      </c>
      <c r="K2130" t="s">
        <v>443</v>
      </c>
    </row>
    <row r="2131" spans="1:11">
      <c r="A2131" t="s">
        <v>489</v>
      </c>
      <c r="B2131" s="614">
        <v>3746173.3042000001</v>
      </c>
      <c r="C2131" t="s">
        <v>518</v>
      </c>
      <c r="D2131" t="s">
        <v>531</v>
      </c>
      <c r="E2131" t="s">
        <v>506</v>
      </c>
      <c r="F2131" t="s">
        <v>532</v>
      </c>
      <c r="G2131" t="s">
        <v>77</v>
      </c>
      <c r="H2131" t="s">
        <v>508</v>
      </c>
      <c r="I2131" t="s">
        <v>509</v>
      </c>
      <c r="J2131" t="s">
        <v>442</v>
      </c>
      <c r="K2131" t="s">
        <v>443</v>
      </c>
    </row>
    <row r="2132" spans="1:11">
      <c r="A2132" t="s">
        <v>489</v>
      </c>
      <c r="B2132" s="614">
        <v>2770839.4188000001</v>
      </c>
      <c r="C2132" t="s">
        <v>454</v>
      </c>
      <c r="D2132" t="s">
        <v>531</v>
      </c>
      <c r="E2132" t="s">
        <v>506</v>
      </c>
      <c r="F2132" t="s">
        <v>532</v>
      </c>
      <c r="G2132" t="s">
        <v>77</v>
      </c>
      <c r="H2132" t="s">
        <v>508</v>
      </c>
      <c r="I2132" t="s">
        <v>509</v>
      </c>
      <c r="J2132" t="s">
        <v>442</v>
      </c>
      <c r="K2132" t="s">
        <v>443</v>
      </c>
    </row>
    <row r="2133" spans="1:11">
      <c r="A2133" t="s">
        <v>489</v>
      </c>
      <c r="B2133" s="614">
        <v>2770839.4188000001</v>
      </c>
      <c r="C2133" t="s">
        <v>481</v>
      </c>
      <c r="D2133" t="s">
        <v>531</v>
      </c>
      <c r="E2133" t="s">
        <v>506</v>
      </c>
      <c r="F2133" t="s">
        <v>532</v>
      </c>
      <c r="G2133" t="s">
        <v>77</v>
      </c>
      <c r="H2133" t="s">
        <v>508</v>
      </c>
      <c r="I2133" t="s">
        <v>509</v>
      </c>
      <c r="J2133" t="s">
        <v>442</v>
      </c>
      <c r="K2133" t="s">
        <v>443</v>
      </c>
    </row>
    <row r="2134" spans="1:11">
      <c r="A2134" t="s">
        <v>489</v>
      </c>
      <c r="B2134" s="614">
        <v>2216670.9328000001</v>
      </c>
      <c r="C2134" t="s">
        <v>453</v>
      </c>
      <c r="D2134" t="s">
        <v>531</v>
      </c>
      <c r="E2134" t="s">
        <v>506</v>
      </c>
      <c r="F2134" t="s">
        <v>532</v>
      </c>
      <c r="G2134" t="s">
        <v>77</v>
      </c>
      <c r="H2134" t="s">
        <v>508</v>
      </c>
      <c r="I2134" t="s">
        <v>509</v>
      </c>
      <c r="J2134" t="s">
        <v>442</v>
      </c>
      <c r="K2134" t="s">
        <v>443</v>
      </c>
    </row>
    <row r="2135" spans="1:11">
      <c r="A2135" t="s">
        <v>489</v>
      </c>
      <c r="B2135" s="614">
        <v>2660004.5170999998</v>
      </c>
      <c r="C2135" t="s">
        <v>466</v>
      </c>
      <c r="D2135" t="s">
        <v>531</v>
      </c>
      <c r="E2135" t="s">
        <v>506</v>
      </c>
      <c r="F2135" t="s">
        <v>532</v>
      </c>
      <c r="G2135" t="s">
        <v>77</v>
      </c>
      <c r="H2135" t="s">
        <v>508</v>
      </c>
      <c r="I2135" t="s">
        <v>509</v>
      </c>
      <c r="J2135" t="s">
        <v>442</v>
      </c>
      <c r="K2135" t="s">
        <v>443</v>
      </c>
    </row>
    <row r="2136" spans="1:11">
      <c r="A2136" t="s">
        <v>489</v>
      </c>
      <c r="B2136" s="614">
        <v>2992506.2108999998</v>
      </c>
      <c r="C2136" t="s">
        <v>515</v>
      </c>
      <c r="D2136" t="s">
        <v>531</v>
      </c>
      <c r="E2136" t="s">
        <v>506</v>
      </c>
      <c r="F2136" t="s">
        <v>532</v>
      </c>
      <c r="G2136" t="s">
        <v>77</v>
      </c>
      <c r="H2136" t="s">
        <v>508</v>
      </c>
      <c r="I2136" t="s">
        <v>509</v>
      </c>
      <c r="J2136" t="s">
        <v>442</v>
      </c>
      <c r="K2136" t="s">
        <v>443</v>
      </c>
    </row>
    <row r="2137" spans="1:11">
      <c r="A2137" t="s">
        <v>489</v>
      </c>
      <c r="B2137" s="614">
        <v>2216670.9328000001</v>
      </c>
      <c r="C2137" t="s">
        <v>452</v>
      </c>
      <c r="D2137" t="s">
        <v>531</v>
      </c>
      <c r="E2137" t="s">
        <v>506</v>
      </c>
      <c r="F2137" t="s">
        <v>532</v>
      </c>
      <c r="G2137" t="s">
        <v>77</v>
      </c>
      <c r="H2137" t="s">
        <v>508</v>
      </c>
      <c r="I2137" t="s">
        <v>509</v>
      </c>
      <c r="J2137" t="s">
        <v>442</v>
      </c>
      <c r="K2137" t="s">
        <v>443</v>
      </c>
    </row>
    <row r="2138" spans="1:11">
      <c r="A2138" t="s">
        <v>489</v>
      </c>
      <c r="B2138" s="614">
        <v>2770839.4188000001</v>
      </c>
      <c r="C2138" t="s">
        <v>480</v>
      </c>
      <c r="D2138" t="s">
        <v>531</v>
      </c>
      <c r="E2138" t="s">
        <v>506</v>
      </c>
      <c r="F2138" t="s">
        <v>532</v>
      </c>
      <c r="G2138" t="s">
        <v>77</v>
      </c>
      <c r="H2138" t="s">
        <v>508</v>
      </c>
      <c r="I2138" t="s">
        <v>509</v>
      </c>
      <c r="J2138" t="s">
        <v>442</v>
      </c>
      <c r="K2138" t="s">
        <v>443</v>
      </c>
    </row>
    <row r="2139" spans="1:11">
      <c r="A2139" t="s">
        <v>489</v>
      </c>
      <c r="B2139" s="614">
        <v>3214173.0030999999</v>
      </c>
      <c r="C2139" t="s">
        <v>514</v>
      </c>
      <c r="D2139" t="s">
        <v>531</v>
      </c>
      <c r="E2139" t="s">
        <v>506</v>
      </c>
      <c r="F2139" t="s">
        <v>532</v>
      </c>
      <c r="G2139" t="s">
        <v>77</v>
      </c>
      <c r="H2139" t="s">
        <v>508</v>
      </c>
      <c r="I2139" t="s">
        <v>509</v>
      </c>
      <c r="J2139" t="s">
        <v>442</v>
      </c>
      <c r="K2139" t="s">
        <v>443</v>
      </c>
    </row>
    <row r="2140" spans="1:11">
      <c r="A2140" t="s">
        <v>490</v>
      </c>
      <c r="B2140" s="614">
        <v>13319301.3608</v>
      </c>
      <c r="C2140" t="s">
        <v>517</v>
      </c>
      <c r="D2140" t="s">
        <v>531</v>
      </c>
      <c r="E2140" t="s">
        <v>506</v>
      </c>
      <c r="F2140" t="s">
        <v>532</v>
      </c>
      <c r="G2140" t="s">
        <v>77</v>
      </c>
      <c r="H2140" t="s">
        <v>508</v>
      </c>
      <c r="I2140" t="s">
        <v>509</v>
      </c>
      <c r="J2140" t="s">
        <v>442</v>
      </c>
      <c r="K2140" t="s">
        <v>443</v>
      </c>
    </row>
    <row r="2141" spans="1:11">
      <c r="A2141" t="s">
        <v>490</v>
      </c>
      <c r="B2141" s="614">
        <v>8812659.2936000004</v>
      </c>
      <c r="C2141" t="s">
        <v>465</v>
      </c>
      <c r="D2141" t="s">
        <v>531</v>
      </c>
      <c r="E2141" t="s">
        <v>506</v>
      </c>
      <c r="F2141" t="s">
        <v>532</v>
      </c>
      <c r="G2141" t="s">
        <v>77</v>
      </c>
      <c r="H2141" t="s">
        <v>508</v>
      </c>
      <c r="I2141" t="s">
        <v>509</v>
      </c>
      <c r="J2141" t="s">
        <v>442</v>
      </c>
      <c r="K2141" t="s">
        <v>443</v>
      </c>
    </row>
    <row r="2142" spans="1:11">
      <c r="A2142" t="s">
        <v>490</v>
      </c>
      <c r="B2142" s="614">
        <v>13319301.3608</v>
      </c>
      <c r="C2142" t="s">
        <v>510</v>
      </c>
      <c r="D2142" t="s">
        <v>531</v>
      </c>
      <c r="E2142" t="s">
        <v>506</v>
      </c>
      <c r="F2142" t="s">
        <v>532</v>
      </c>
      <c r="G2142" t="s">
        <v>77</v>
      </c>
      <c r="H2142" t="s">
        <v>508</v>
      </c>
      <c r="I2142" t="s">
        <v>509</v>
      </c>
      <c r="J2142" t="s">
        <v>442</v>
      </c>
      <c r="K2142" t="s">
        <v>443</v>
      </c>
    </row>
    <row r="2143" spans="1:11">
      <c r="A2143" t="s">
        <v>490</v>
      </c>
      <c r="B2143" s="614">
        <v>11105385.997099999</v>
      </c>
      <c r="C2143" t="s">
        <v>450</v>
      </c>
      <c r="D2143" t="s">
        <v>531</v>
      </c>
      <c r="E2143" t="s">
        <v>506</v>
      </c>
      <c r="F2143" t="s">
        <v>532</v>
      </c>
      <c r="G2143" t="s">
        <v>77</v>
      </c>
      <c r="H2143" t="s">
        <v>508</v>
      </c>
      <c r="I2143" t="s">
        <v>509</v>
      </c>
      <c r="J2143" t="s">
        <v>442</v>
      </c>
      <c r="K2143" t="s">
        <v>443</v>
      </c>
    </row>
    <row r="2144" spans="1:11">
      <c r="A2144" t="s">
        <v>490</v>
      </c>
      <c r="B2144" s="614">
        <v>11105385.997099999</v>
      </c>
      <c r="C2144" t="s">
        <v>476</v>
      </c>
      <c r="D2144" t="s">
        <v>531</v>
      </c>
      <c r="E2144" t="s">
        <v>506</v>
      </c>
      <c r="F2144" t="s">
        <v>532</v>
      </c>
      <c r="G2144" t="s">
        <v>77</v>
      </c>
      <c r="H2144" t="s">
        <v>508</v>
      </c>
      <c r="I2144" t="s">
        <v>509</v>
      </c>
      <c r="J2144" t="s">
        <v>442</v>
      </c>
      <c r="K2144" t="s">
        <v>443</v>
      </c>
    </row>
    <row r="2145" spans="1:11">
      <c r="A2145" t="s">
        <v>490</v>
      </c>
      <c r="B2145" s="614">
        <v>10388910.4231</v>
      </c>
      <c r="C2145" t="s">
        <v>462</v>
      </c>
      <c r="D2145" t="s">
        <v>531</v>
      </c>
      <c r="E2145" t="s">
        <v>506</v>
      </c>
      <c r="F2145" t="s">
        <v>532</v>
      </c>
      <c r="G2145" t="s">
        <v>77</v>
      </c>
      <c r="H2145" t="s">
        <v>508</v>
      </c>
      <c r="I2145" t="s">
        <v>509</v>
      </c>
      <c r="J2145" t="s">
        <v>442</v>
      </c>
      <c r="K2145" t="s">
        <v>443</v>
      </c>
    </row>
    <row r="2146" spans="1:11">
      <c r="A2146" t="s">
        <v>490</v>
      </c>
      <c r="B2146" s="614">
        <v>8597716.6214000005</v>
      </c>
      <c r="C2146" t="s">
        <v>429</v>
      </c>
      <c r="D2146" t="s">
        <v>531</v>
      </c>
      <c r="E2146" t="s">
        <v>506</v>
      </c>
      <c r="F2146" t="s">
        <v>532</v>
      </c>
      <c r="G2146" t="s">
        <v>77</v>
      </c>
      <c r="H2146" t="s">
        <v>508</v>
      </c>
      <c r="I2146" t="s">
        <v>509</v>
      </c>
      <c r="J2146" t="s">
        <v>442</v>
      </c>
      <c r="K2146" t="s">
        <v>443</v>
      </c>
    </row>
    <row r="2147" spans="1:11">
      <c r="A2147" t="s">
        <v>490</v>
      </c>
      <c r="B2147" s="614">
        <v>9385844.6195</v>
      </c>
      <c r="C2147" t="s">
        <v>461</v>
      </c>
      <c r="D2147" t="s">
        <v>531</v>
      </c>
      <c r="E2147" t="s">
        <v>506</v>
      </c>
      <c r="F2147" t="s">
        <v>532</v>
      </c>
      <c r="G2147" t="s">
        <v>77</v>
      </c>
      <c r="H2147" t="s">
        <v>508</v>
      </c>
      <c r="I2147" t="s">
        <v>509</v>
      </c>
      <c r="J2147" t="s">
        <v>442</v>
      </c>
      <c r="K2147" t="s">
        <v>443</v>
      </c>
    </row>
    <row r="2148" spans="1:11">
      <c r="A2148" t="s">
        <v>490</v>
      </c>
      <c r="B2148" s="614">
        <v>7164765.4733999996</v>
      </c>
      <c r="C2148" t="s">
        <v>464</v>
      </c>
      <c r="D2148" t="s">
        <v>531</v>
      </c>
      <c r="E2148" t="s">
        <v>506</v>
      </c>
      <c r="F2148" t="s">
        <v>532</v>
      </c>
      <c r="G2148" t="s">
        <v>77</v>
      </c>
      <c r="H2148" t="s">
        <v>508</v>
      </c>
      <c r="I2148" t="s">
        <v>509</v>
      </c>
      <c r="J2148" t="s">
        <v>442</v>
      </c>
      <c r="K2148" t="s">
        <v>443</v>
      </c>
    </row>
    <row r="2149" spans="1:11">
      <c r="A2149" t="s">
        <v>490</v>
      </c>
      <c r="B2149" s="614">
        <v>7164765.4733999996</v>
      </c>
      <c r="C2149" t="s">
        <v>477</v>
      </c>
      <c r="D2149" t="s">
        <v>531</v>
      </c>
      <c r="E2149" t="s">
        <v>506</v>
      </c>
      <c r="F2149" t="s">
        <v>532</v>
      </c>
      <c r="G2149" t="s">
        <v>77</v>
      </c>
      <c r="H2149" t="s">
        <v>508</v>
      </c>
      <c r="I2149" t="s">
        <v>509</v>
      </c>
      <c r="J2149" t="s">
        <v>442</v>
      </c>
      <c r="K2149" t="s">
        <v>443</v>
      </c>
    </row>
    <row r="2150" spans="1:11">
      <c r="A2150" t="s">
        <v>490</v>
      </c>
      <c r="B2150" s="614">
        <v>10245615.3083</v>
      </c>
      <c r="C2150" t="s">
        <v>448</v>
      </c>
      <c r="D2150" t="s">
        <v>531</v>
      </c>
      <c r="E2150" t="s">
        <v>506</v>
      </c>
      <c r="F2150" t="s">
        <v>532</v>
      </c>
      <c r="G2150" t="s">
        <v>77</v>
      </c>
      <c r="H2150" t="s">
        <v>508</v>
      </c>
      <c r="I2150" t="s">
        <v>509</v>
      </c>
      <c r="J2150" t="s">
        <v>442</v>
      </c>
      <c r="K2150" t="s">
        <v>443</v>
      </c>
    </row>
    <row r="2151" spans="1:11">
      <c r="A2151" t="s">
        <v>490</v>
      </c>
      <c r="B2151" s="614">
        <v>10245615.3083</v>
      </c>
      <c r="C2151" t="s">
        <v>511</v>
      </c>
      <c r="D2151" t="s">
        <v>531</v>
      </c>
      <c r="E2151" t="s">
        <v>506</v>
      </c>
      <c r="F2151" t="s">
        <v>532</v>
      </c>
      <c r="G2151" t="s">
        <v>77</v>
      </c>
      <c r="H2151" t="s">
        <v>508</v>
      </c>
      <c r="I2151" t="s">
        <v>509</v>
      </c>
      <c r="J2151" t="s">
        <v>442</v>
      </c>
      <c r="K2151" t="s">
        <v>443</v>
      </c>
    </row>
    <row r="2152" spans="1:11">
      <c r="A2152" t="s">
        <v>490</v>
      </c>
      <c r="B2152" s="614">
        <v>10245615.3083</v>
      </c>
      <c r="C2152" t="s">
        <v>528</v>
      </c>
      <c r="D2152" t="s">
        <v>531</v>
      </c>
      <c r="E2152" t="s">
        <v>506</v>
      </c>
      <c r="F2152" t="s">
        <v>532</v>
      </c>
      <c r="G2152" t="s">
        <v>77</v>
      </c>
      <c r="H2152" t="s">
        <v>508</v>
      </c>
      <c r="I2152" t="s">
        <v>509</v>
      </c>
      <c r="J2152" t="s">
        <v>442</v>
      </c>
      <c r="K2152" t="s">
        <v>443</v>
      </c>
    </row>
    <row r="2153" spans="1:11">
      <c r="A2153" t="s">
        <v>490</v>
      </c>
      <c r="B2153" s="614">
        <v>8597716.6214000005</v>
      </c>
      <c r="C2153" t="s">
        <v>449</v>
      </c>
      <c r="D2153" t="s">
        <v>531</v>
      </c>
      <c r="E2153" t="s">
        <v>506</v>
      </c>
      <c r="F2153" t="s">
        <v>532</v>
      </c>
      <c r="G2153" t="s">
        <v>77</v>
      </c>
      <c r="H2153" t="s">
        <v>508</v>
      </c>
      <c r="I2153" t="s">
        <v>509</v>
      </c>
      <c r="J2153" t="s">
        <v>442</v>
      </c>
      <c r="K2153" t="s">
        <v>443</v>
      </c>
    </row>
    <row r="2154" spans="1:11">
      <c r="A2154" t="s">
        <v>490</v>
      </c>
      <c r="B2154" s="614">
        <v>10818795.7675</v>
      </c>
      <c r="C2154" t="s">
        <v>516</v>
      </c>
      <c r="D2154" t="s">
        <v>531</v>
      </c>
      <c r="E2154" t="s">
        <v>506</v>
      </c>
      <c r="F2154" t="s">
        <v>532</v>
      </c>
      <c r="G2154" t="s">
        <v>77</v>
      </c>
      <c r="H2154" t="s">
        <v>508</v>
      </c>
      <c r="I2154" t="s">
        <v>509</v>
      </c>
      <c r="J2154" t="s">
        <v>442</v>
      </c>
      <c r="K2154" t="s">
        <v>443</v>
      </c>
    </row>
    <row r="2155" spans="1:11">
      <c r="A2155" t="s">
        <v>490</v>
      </c>
      <c r="B2155" s="614">
        <v>8597716.6214000005</v>
      </c>
      <c r="C2155" t="s">
        <v>484</v>
      </c>
      <c r="D2155" t="s">
        <v>531</v>
      </c>
      <c r="E2155" t="s">
        <v>506</v>
      </c>
      <c r="F2155" t="s">
        <v>532</v>
      </c>
      <c r="G2155" t="s">
        <v>77</v>
      </c>
      <c r="H2155" t="s">
        <v>508</v>
      </c>
      <c r="I2155" t="s">
        <v>509</v>
      </c>
      <c r="J2155" t="s">
        <v>442</v>
      </c>
      <c r="K2155" t="s">
        <v>443</v>
      </c>
    </row>
    <row r="2156" spans="1:11">
      <c r="A2156" t="s">
        <v>490</v>
      </c>
      <c r="B2156" s="614">
        <v>10245615.3083</v>
      </c>
      <c r="C2156" t="s">
        <v>504</v>
      </c>
      <c r="D2156" t="s">
        <v>531</v>
      </c>
      <c r="E2156" t="s">
        <v>506</v>
      </c>
      <c r="F2156" t="s">
        <v>532</v>
      </c>
      <c r="G2156" t="s">
        <v>77</v>
      </c>
      <c r="H2156" t="s">
        <v>508</v>
      </c>
      <c r="I2156" t="s">
        <v>509</v>
      </c>
      <c r="J2156" t="s">
        <v>442</v>
      </c>
      <c r="K2156" t="s">
        <v>443</v>
      </c>
    </row>
    <row r="2157" spans="1:11">
      <c r="A2157" t="s">
        <v>490</v>
      </c>
      <c r="B2157" s="614">
        <v>10388910.4231</v>
      </c>
      <c r="C2157" t="s">
        <v>445</v>
      </c>
      <c r="D2157" t="s">
        <v>531</v>
      </c>
      <c r="E2157" t="s">
        <v>506</v>
      </c>
      <c r="F2157" t="s">
        <v>532</v>
      </c>
      <c r="G2157" t="s">
        <v>77</v>
      </c>
      <c r="H2157" t="s">
        <v>508</v>
      </c>
      <c r="I2157" t="s">
        <v>509</v>
      </c>
      <c r="J2157" t="s">
        <v>442</v>
      </c>
      <c r="K2157" t="s">
        <v>443</v>
      </c>
    </row>
    <row r="2158" spans="1:11">
      <c r="A2158" t="s">
        <v>490</v>
      </c>
      <c r="B2158" s="614">
        <v>8955959.2751000002</v>
      </c>
      <c r="C2158" t="s">
        <v>512</v>
      </c>
      <c r="D2158" t="s">
        <v>531</v>
      </c>
      <c r="E2158" t="s">
        <v>506</v>
      </c>
      <c r="F2158" t="s">
        <v>532</v>
      </c>
      <c r="G2158" t="s">
        <v>77</v>
      </c>
      <c r="H2158" t="s">
        <v>508</v>
      </c>
      <c r="I2158" t="s">
        <v>509</v>
      </c>
      <c r="J2158" t="s">
        <v>442</v>
      </c>
      <c r="K2158" t="s">
        <v>443</v>
      </c>
    </row>
    <row r="2159" spans="1:11">
      <c r="A2159" t="s">
        <v>490</v>
      </c>
      <c r="B2159" s="614">
        <v>8955959.2751000002</v>
      </c>
      <c r="C2159" t="s">
        <v>485</v>
      </c>
      <c r="D2159" t="s">
        <v>531</v>
      </c>
      <c r="E2159" t="s">
        <v>506</v>
      </c>
      <c r="F2159" t="s">
        <v>532</v>
      </c>
      <c r="G2159" t="s">
        <v>77</v>
      </c>
      <c r="H2159" t="s">
        <v>508</v>
      </c>
      <c r="I2159" t="s">
        <v>509</v>
      </c>
      <c r="J2159" t="s">
        <v>442</v>
      </c>
      <c r="K2159" t="s">
        <v>443</v>
      </c>
    </row>
    <row r="2160" spans="1:11">
      <c r="A2160" t="s">
        <v>490</v>
      </c>
      <c r="B2160" s="614">
        <v>9314197.0621000007</v>
      </c>
      <c r="C2160" t="s">
        <v>479</v>
      </c>
      <c r="D2160" t="s">
        <v>531</v>
      </c>
      <c r="E2160" t="s">
        <v>506</v>
      </c>
      <c r="F2160" t="s">
        <v>532</v>
      </c>
      <c r="G2160" t="s">
        <v>77</v>
      </c>
      <c r="H2160" t="s">
        <v>508</v>
      </c>
      <c r="I2160" t="s">
        <v>509</v>
      </c>
      <c r="J2160" t="s">
        <v>442</v>
      </c>
      <c r="K2160" t="s">
        <v>443</v>
      </c>
    </row>
    <row r="2161" spans="1:11">
      <c r="A2161" t="s">
        <v>490</v>
      </c>
      <c r="B2161" s="614">
        <v>9314197.0621000007</v>
      </c>
      <c r="C2161" t="s">
        <v>488</v>
      </c>
      <c r="D2161" t="s">
        <v>531</v>
      </c>
      <c r="E2161" t="s">
        <v>506</v>
      </c>
      <c r="F2161" t="s">
        <v>532</v>
      </c>
      <c r="G2161" t="s">
        <v>77</v>
      </c>
      <c r="H2161" t="s">
        <v>508</v>
      </c>
      <c r="I2161" t="s">
        <v>509</v>
      </c>
      <c r="J2161" t="s">
        <v>442</v>
      </c>
      <c r="K2161" t="s">
        <v>443</v>
      </c>
    </row>
    <row r="2162" spans="1:11">
      <c r="A2162" t="s">
        <v>490</v>
      </c>
      <c r="B2162" s="614">
        <v>9314197.0621000007</v>
      </c>
      <c r="C2162" t="s">
        <v>50</v>
      </c>
      <c r="D2162" t="s">
        <v>531</v>
      </c>
      <c r="E2162" t="s">
        <v>506</v>
      </c>
      <c r="F2162" t="s">
        <v>532</v>
      </c>
      <c r="G2162" t="s">
        <v>77</v>
      </c>
      <c r="H2162" t="s">
        <v>508</v>
      </c>
      <c r="I2162" t="s">
        <v>509</v>
      </c>
      <c r="J2162" t="s">
        <v>442</v>
      </c>
      <c r="K2162" t="s">
        <v>443</v>
      </c>
    </row>
    <row r="2163" spans="1:11">
      <c r="A2163" t="s">
        <v>490</v>
      </c>
      <c r="B2163" s="614">
        <v>8597716.6214000005</v>
      </c>
      <c r="C2163" t="s">
        <v>472</v>
      </c>
      <c r="D2163" t="s">
        <v>531</v>
      </c>
      <c r="E2163" t="s">
        <v>506</v>
      </c>
      <c r="F2163" t="s">
        <v>532</v>
      </c>
      <c r="G2163" t="s">
        <v>77</v>
      </c>
      <c r="H2163" t="s">
        <v>508</v>
      </c>
      <c r="I2163" t="s">
        <v>509</v>
      </c>
      <c r="J2163" t="s">
        <v>442</v>
      </c>
      <c r="K2163" t="s">
        <v>443</v>
      </c>
    </row>
    <row r="2164" spans="1:11">
      <c r="A2164" t="s">
        <v>490</v>
      </c>
      <c r="B2164" s="614">
        <v>13319301.3608</v>
      </c>
      <c r="C2164" t="s">
        <v>455</v>
      </c>
      <c r="D2164" t="s">
        <v>531</v>
      </c>
      <c r="E2164" t="s">
        <v>506</v>
      </c>
      <c r="F2164" t="s">
        <v>532</v>
      </c>
      <c r="G2164" t="s">
        <v>77</v>
      </c>
      <c r="H2164" t="s">
        <v>508</v>
      </c>
      <c r="I2164" t="s">
        <v>509</v>
      </c>
      <c r="J2164" t="s">
        <v>442</v>
      </c>
      <c r="K2164" t="s">
        <v>443</v>
      </c>
    </row>
    <row r="2165" spans="1:11">
      <c r="A2165" t="s">
        <v>490</v>
      </c>
      <c r="B2165" s="614">
        <v>10030672.6361</v>
      </c>
      <c r="C2165" t="s">
        <v>475</v>
      </c>
      <c r="D2165" t="s">
        <v>531</v>
      </c>
      <c r="E2165" t="s">
        <v>506</v>
      </c>
      <c r="F2165" t="s">
        <v>532</v>
      </c>
      <c r="G2165" t="s">
        <v>77</v>
      </c>
      <c r="H2165" t="s">
        <v>508</v>
      </c>
      <c r="I2165" t="s">
        <v>509</v>
      </c>
      <c r="J2165" t="s">
        <v>442</v>
      </c>
      <c r="K2165" t="s">
        <v>443</v>
      </c>
    </row>
    <row r="2166" spans="1:11">
      <c r="A2166" t="s">
        <v>490</v>
      </c>
      <c r="B2166" s="614">
        <v>9314197.0621000007</v>
      </c>
      <c r="C2166" t="s">
        <v>471</v>
      </c>
      <c r="D2166" t="s">
        <v>531</v>
      </c>
      <c r="E2166" t="s">
        <v>506</v>
      </c>
      <c r="F2166" t="s">
        <v>532</v>
      </c>
      <c r="G2166" t="s">
        <v>77</v>
      </c>
      <c r="H2166" t="s">
        <v>508</v>
      </c>
      <c r="I2166" t="s">
        <v>509</v>
      </c>
      <c r="J2166" t="s">
        <v>442</v>
      </c>
      <c r="K2166" t="s">
        <v>443</v>
      </c>
    </row>
    <row r="2167" spans="1:11">
      <c r="A2167" t="s">
        <v>490</v>
      </c>
      <c r="B2167" s="614">
        <v>10030672.6361</v>
      </c>
      <c r="C2167" t="s">
        <v>513</v>
      </c>
      <c r="D2167" t="s">
        <v>531</v>
      </c>
      <c r="E2167" t="s">
        <v>506</v>
      </c>
      <c r="F2167" t="s">
        <v>532</v>
      </c>
      <c r="G2167" t="s">
        <v>77</v>
      </c>
      <c r="H2167" t="s">
        <v>508</v>
      </c>
      <c r="I2167" t="s">
        <v>509</v>
      </c>
      <c r="J2167" t="s">
        <v>442</v>
      </c>
      <c r="K2167" t="s">
        <v>443</v>
      </c>
    </row>
    <row r="2168" spans="1:11">
      <c r="A2168" t="s">
        <v>490</v>
      </c>
      <c r="B2168" s="614">
        <v>12108451.8007</v>
      </c>
      <c r="C2168" t="s">
        <v>518</v>
      </c>
      <c r="D2168" t="s">
        <v>531</v>
      </c>
      <c r="E2168" t="s">
        <v>506</v>
      </c>
      <c r="F2168" t="s">
        <v>532</v>
      </c>
      <c r="G2168" t="s">
        <v>77</v>
      </c>
      <c r="H2168" t="s">
        <v>508</v>
      </c>
      <c r="I2168" t="s">
        <v>509</v>
      </c>
      <c r="J2168" t="s">
        <v>442</v>
      </c>
      <c r="K2168" t="s">
        <v>443</v>
      </c>
    </row>
    <row r="2169" spans="1:11">
      <c r="A2169" t="s">
        <v>490</v>
      </c>
      <c r="B2169" s="614">
        <v>8955959.2751000002</v>
      </c>
      <c r="C2169" t="s">
        <v>454</v>
      </c>
      <c r="D2169" t="s">
        <v>531</v>
      </c>
      <c r="E2169" t="s">
        <v>506</v>
      </c>
      <c r="F2169" t="s">
        <v>532</v>
      </c>
      <c r="G2169" t="s">
        <v>77</v>
      </c>
      <c r="H2169" t="s">
        <v>508</v>
      </c>
      <c r="I2169" t="s">
        <v>509</v>
      </c>
      <c r="J2169" t="s">
        <v>442</v>
      </c>
      <c r="K2169" t="s">
        <v>443</v>
      </c>
    </row>
    <row r="2170" spans="1:11">
      <c r="A2170" t="s">
        <v>490</v>
      </c>
      <c r="B2170" s="614">
        <v>8955959.2751000002</v>
      </c>
      <c r="C2170" t="s">
        <v>481</v>
      </c>
      <c r="D2170" t="s">
        <v>531</v>
      </c>
      <c r="E2170" t="s">
        <v>506</v>
      </c>
      <c r="F2170" t="s">
        <v>532</v>
      </c>
      <c r="G2170" t="s">
        <v>77</v>
      </c>
      <c r="H2170" t="s">
        <v>508</v>
      </c>
      <c r="I2170" t="s">
        <v>509</v>
      </c>
      <c r="J2170" t="s">
        <v>442</v>
      </c>
      <c r="K2170" t="s">
        <v>443</v>
      </c>
    </row>
    <row r="2171" spans="1:11">
      <c r="A2171" t="s">
        <v>490</v>
      </c>
      <c r="B2171" s="614">
        <v>7164765.4733999996</v>
      </c>
      <c r="C2171" t="s">
        <v>453</v>
      </c>
      <c r="D2171" t="s">
        <v>531</v>
      </c>
      <c r="E2171" t="s">
        <v>506</v>
      </c>
      <c r="F2171" t="s">
        <v>532</v>
      </c>
      <c r="G2171" t="s">
        <v>77</v>
      </c>
      <c r="H2171" t="s">
        <v>508</v>
      </c>
      <c r="I2171" t="s">
        <v>509</v>
      </c>
      <c r="J2171" t="s">
        <v>442</v>
      </c>
      <c r="K2171" t="s">
        <v>443</v>
      </c>
    </row>
    <row r="2172" spans="1:11">
      <c r="A2172" t="s">
        <v>490</v>
      </c>
      <c r="B2172" s="614">
        <v>8597716.6214000005</v>
      </c>
      <c r="C2172" t="s">
        <v>466</v>
      </c>
      <c r="D2172" t="s">
        <v>531</v>
      </c>
      <c r="E2172" t="s">
        <v>506</v>
      </c>
      <c r="F2172" t="s">
        <v>532</v>
      </c>
      <c r="G2172" t="s">
        <v>77</v>
      </c>
      <c r="H2172" t="s">
        <v>508</v>
      </c>
      <c r="I2172" t="s">
        <v>509</v>
      </c>
      <c r="J2172" t="s">
        <v>442</v>
      </c>
      <c r="K2172" t="s">
        <v>443</v>
      </c>
    </row>
    <row r="2173" spans="1:11">
      <c r="A2173" t="s">
        <v>490</v>
      </c>
      <c r="B2173" s="614">
        <v>9672434.8490999993</v>
      </c>
      <c r="C2173" t="s">
        <v>515</v>
      </c>
      <c r="D2173" t="s">
        <v>531</v>
      </c>
      <c r="E2173" t="s">
        <v>506</v>
      </c>
      <c r="F2173" t="s">
        <v>532</v>
      </c>
      <c r="G2173" t="s">
        <v>77</v>
      </c>
      <c r="H2173" t="s">
        <v>508</v>
      </c>
      <c r="I2173" t="s">
        <v>509</v>
      </c>
      <c r="J2173" t="s">
        <v>442</v>
      </c>
      <c r="K2173" t="s">
        <v>443</v>
      </c>
    </row>
    <row r="2174" spans="1:11">
      <c r="A2174" t="s">
        <v>490</v>
      </c>
      <c r="B2174" s="614">
        <v>7164765.4733999996</v>
      </c>
      <c r="C2174" t="s">
        <v>452</v>
      </c>
      <c r="D2174" t="s">
        <v>531</v>
      </c>
      <c r="E2174" t="s">
        <v>506</v>
      </c>
      <c r="F2174" t="s">
        <v>532</v>
      </c>
      <c r="G2174" t="s">
        <v>77</v>
      </c>
      <c r="H2174" t="s">
        <v>508</v>
      </c>
      <c r="I2174" t="s">
        <v>509</v>
      </c>
      <c r="J2174" t="s">
        <v>442</v>
      </c>
      <c r="K2174" t="s">
        <v>443</v>
      </c>
    </row>
    <row r="2175" spans="1:11">
      <c r="A2175" t="s">
        <v>490</v>
      </c>
      <c r="B2175" s="614">
        <v>8955959.2751000002</v>
      </c>
      <c r="C2175" t="s">
        <v>480</v>
      </c>
      <c r="D2175" t="s">
        <v>531</v>
      </c>
      <c r="E2175" t="s">
        <v>506</v>
      </c>
      <c r="F2175" t="s">
        <v>532</v>
      </c>
      <c r="G2175" t="s">
        <v>77</v>
      </c>
      <c r="H2175" t="s">
        <v>508</v>
      </c>
      <c r="I2175" t="s">
        <v>509</v>
      </c>
      <c r="J2175" t="s">
        <v>442</v>
      </c>
      <c r="K2175" t="s">
        <v>443</v>
      </c>
    </row>
    <row r="2176" spans="1:11">
      <c r="A2176" t="s">
        <v>490</v>
      </c>
      <c r="B2176" s="614">
        <v>10388910.4231</v>
      </c>
      <c r="C2176" t="s">
        <v>514</v>
      </c>
      <c r="D2176" t="s">
        <v>531</v>
      </c>
      <c r="E2176" t="s">
        <v>506</v>
      </c>
      <c r="F2176" t="s">
        <v>532</v>
      </c>
      <c r="G2176" t="s">
        <v>77</v>
      </c>
      <c r="H2176" t="s">
        <v>508</v>
      </c>
      <c r="I2176" t="s">
        <v>509</v>
      </c>
      <c r="J2176" t="s">
        <v>442</v>
      </c>
      <c r="K2176" t="s">
        <v>443</v>
      </c>
    </row>
    <row r="2177" spans="1:11">
      <c r="A2177" t="s">
        <v>491</v>
      </c>
      <c r="B2177" s="614">
        <v>3717838.5628</v>
      </c>
      <c r="C2177" t="s">
        <v>517</v>
      </c>
      <c r="D2177" t="s">
        <v>531</v>
      </c>
      <c r="E2177" t="s">
        <v>506</v>
      </c>
      <c r="F2177" t="s">
        <v>532</v>
      </c>
      <c r="G2177" t="s">
        <v>77</v>
      </c>
      <c r="H2177" t="s">
        <v>508</v>
      </c>
      <c r="I2177" t="s">
        <v>509</v>
      </c>
      <c r="J2177" t="s">
        <v>442</v>
      </c>
      <c r="K2177" t="s">
        <v>443</v>
      </c>
    </row>
    <row r="2178" spans="1:11">
      <c r="A2178" t="s">
        <v>491</v>
      </c>
      <c r="B2178" s="614">
        <v>2459892.1275999998</v>
      </c>
      <c r="C2178" t="s">
        <v>465</v>
      </c>
      <c r="D2178" t="s">
        <v>531</v>
      </c>
      <c r="E2178" t="s">
        <v>506</v>
      </c>
      <c r="F2178" t="s">
        <v>532</v>
      </c>
      <c r="G2178" t="s">
        <v>77</v>
      </c>
      <c r="H2178" t="s">
        <v>508</v>
      </c>
      <c r="I2178" t="s">
        <v>509</v>
      </c>
      <c r="J2178" t="s">
        <v>442</v>
      </c>
      <c r="K2178" t="s">
        <v>443</v>
      </c>
    </row>
    <row r="2179" spans="1:11">
      <c r="A2179" t="s">
        <v>491</v>
      </c>
      <c r="B2179" s="614">
        <v>3717838.5628</v>
      </c>
      <c r="C2179" t="s">
        <v>510</v>
      </c>
      <c r="D2179" t="s">
        <v>531</v>
      </c>
      <c r="E2179" t="s">
        <v>506</v>
      </c>
      <c r="F2179" t="s">
        <v>532</v>
      </c>
      <c r="G2179" t="s">
        <v>77</v>
      </c>
      <c r="H2179" t="s">
        <v>508</v>
      </c>
      <c r="I2179" t="s">
        <v>509</v>
      </c>
      <c r="J2179" t="s">
        <v>442</v>
      </c>
      <c r="K2179" t="s">
        <v>443</v>
      </c>
    </row>
    <row r="2180" spans="1:11">
      <c r="A2180" t="s">
        <v>491</v>
      </c>
      <c r="B2180" s="614">
        <v>3099864.7148000002</v>
      </c>
      <c r="C2180" t="s">
        <v>450</v>
      </c>
      <c r="D2180" t="s">
        <v>531</v>
      </c>
      <c r="E2180" t="s">
        <v>506</v>
      </c>
      <c r="F2180" t="s">
        <v>532</v>
      </c>
      <c r="G2180" t="s">
        <v>77</v>
      </c>
      <c r="H2180" t="s">
        <v>508</v>
      </c>
      <c r="I2180" t="s">
        <v>509</v>
      </c>
      <c r="J2180" t="s">
        <v>442</v>
      </c>
      <c r="K2180" t="s">
        <v>443</v>
      </c>
    </row>
    <row r="2181" spans="1:11">
      <c r="A2181" t="s">
        <v>491</v>
      </c>
      <c r="B2181" s="614">
        <v>3099864.7148000002</v>
      </c>
      <c r="C2181" t="s">
        <v>476</v>
      </c>
      <c r="D2181" t="s">
        <v>531</v>
      </c>
      <c r="E2181" t="s">
        <v>506</v>
      </c>
      <c r="F2181" t="s">
        <v>532</v>
      </c>
      <c r="G2181" t="s">
        <v>77</v>
      </c>
      <c r="H2181" t="s">
        <v>508</v>
      </c>
      <c r="I2181" t="s">
        <v>509</v>
      </c>
      <c r="J2181" t="s">
        <v>442</v>
      </c>
      <c r="K2181" t="s">
        <v>443</v>
      </c>
    </row>
    <row r="2182" spans="1:11">
      <c r="A2182" t="s">
        <v>491</v>
      </c>
      <c r="B2182" s="614">
        <v>2899873.7058000001</v>
      </c>
      <c r="C2182" t="s">
        <v>462</v>
      </c>
      <c r="D2182" t="s">
        <v>531</v>
      </c>
      <c r="E2182" t="s">
        <v>506</v>
      </c>
      <c r="F2182" t="s">
        <v>532</v>
      </c>
      <c r="G2182" t="s">
        <v>77</v>
      </c>
      <c r="H2182" t="s">
        <v>508</v>
      </c>
      <c r="I2182" t="s">
        <v>509</v>
      </c>
      <c r="J2182" t="s">
        <v>442</v>
      </c>
      <c r="K2182" t="s">
        <v>443</v>
      </c>
    </row>
    <row r="2183" spans="1:11">
      <c r="A2183" t="s">
        <v>491</v>
      </c>
      <c r="B2183" s="614">
        <v>2399894.8248999999</v>
      </c>
      <c r="C2183" t="s">
        <v>429</v>
      </c>
      <c r="D2183" t="s">
        <v>531</v>
      </c>
      <c r="E2183" t="s">
        <v>506</v>
      </c>
      <c r="F2183" t="s">
        <v>532</v>
      </c>
      <c r="G2183" t="s">
        <v>77</v>
      </c>
      <c r="H2183" t="s">
        <v>508</v>
      </c>
      <c r="I2183" t="s">
        <v>509</v>
      </c>
      <c r="J2183" t="s">
        <v>442</v>
      </c>
      <c r="K2183" t="s">
        <v>443</v>
      </c>
    </row>
    <row r="2184" spans="1:11">
      <c r="A2184" t="s">
        <v>491</v>
      </c>
      <c r="B2184" s="614">
        <v>2619886.2932000002</v>
      </c>
      <c r="C2184" t="s">
        <v>461</v>
      </c>
      <c r="D2184" t="s">
        <v>531</v>
      </c>
      <c r="E2184" t="s">
        <v>506</v>
      </c>
      <c r="F2184" t="s">
        <v>532</v>
      </c>
      <c r="G2184" t="s">
        <v>77</v>
      </c>
      <c r="H2184" t="s">
        <v>508</v>
      </c>
      <c r="I2184" t="s">
        <v>509</v>
      </c>
      <c r="J2184" t="s">
        <v>442</v>
      </c>
      <c r="K2184" t="s">
        <v>443</v>
      </c>
    </row>
    <row r="2185" spans="1:11">
      <c r="A2185" t="s">
        <v>491</v>
      </c>
      <c r="B2185" s="614">
        <v>1999912.8069</v>
      </c>
      <c r="C2185" t="s">
        <v>464</v>
      </c>
      <c r="D2185" t="s">
        <v>531</v>
      </c>
      <c r="E2185" t="s">
        <v>506</v>
      </c>
      <c r="F2185" t="s">
        <v>532</v>
      </c>
      <c r="G2185" t="s">
        <v>77</v>
      </c>
      <c r="H2185" t="s">
        <v>508</v>
      </c>
      <c r="I2185" t="s">
        <v>509</v>
      </c>
      <c r="J2185" t="s">
        <v>442</v>
      </c>
      <c r="K2185" t="s">
        <v>443</v>
      </c>
    </row>
    <row r="2186" spans="1:11">
      <c r="A2186" t="s">
        <v>491</v>
      </c>
      <c r="B2186" s="614">
        <v>1999912.8069</v>
      </c>
      <c r="C2186" t="s">
        <v>477</v>
      </c>
      <c r="D2186" t="s">
        <v>531</v>
      </c>
      <c r="E2186" t="s">
        <v>506</v>
      </c>
      <c r="F2186" t="s">
        <v>532</v>
      </c>
      <c r="G2186" t="s">
        <v>77</v>
      </c>
      <c r="H2186" t="s">
        <v>508</v>
      </c>
      <c r="I2186" t="s">
        <v>509</v>
      </c>
      <c r="J2186" t="s">
        <v>442</v>
      </c>
      <c r="K2186" t="s">
        <v>443</v>
      </c>
    </row>
    <row r="2187" spans="1:11">
      <c r="A2187" t="s">
        <v>491</v>
      </c>
      <c r="B2187" s="614">
        <v>2859875.5040000002</v>
      </c>
      <c r="C2187" t="s">
        <v>448</v>
      </c>
      <c r="D2187" t="s">
        <v>531</v>
      </c>
      <c r="E2187" t="s">
        <v>506</v>
      </c>
      <c r="F2187" t="s">
        <v>532</v>
      </c>
      <c r="G2187" t="s">
        <v>77</v>
      </c>
      <c r="H2187" t="s">
        <v>508</v>
      </c>
      <c r="I2187" t="s">
        <v>509</v>
      </c>
      <c r="J2187" t="s">
        <v>442</v>
      </c>
      <c r="K2187" t="s">
        <v>443</v>
      </c>
    </row>
    <row r="2188" spans="1:11">
      <c r="A2188" t="s">
        <v>491</v>
      </c>
      <c r="B2188" s="614">
        <v>2859875.5040000002</v>
      </c>
      <c r="C2188" t="s">
        <v>511</v>
      </c>
      <c r="D2188" t="s">
        <v>531</v>
      </c>
      <c r="E2188" t="s">
        <v>506</v>
      </c>
      <c r="F2188" t="s">
        <v>532</v>
      </c>
      <c r="G2188" t="s">
        <v>77</v>
      </c>
      <c r="H2188" t="s">
        <v>508</v>
      </c>
      <c r="I2188" t="s">
        <v>509</v>
      </c>
      <c r="J2188" t="s">
        <v>442</v>
      </c>
      <c r="K2188" t="s">
        <v>443</v>
      </c>
    </row>
    <row r="2189" spans="1:11">
      <c r="A2189" t="s">
        <v>491</v>
      </c>
      <c r="B2189" s="614">
        <v>2859875.5040000002</v>
      </c>
      <c r="C2189" t="s">
        <v>528</v>
      </c>
      <c r="D2189" t="s">
        <v>531</v>
      </c>
      <c r="E2189" t="s">
        <v>506</v>
      </c>
      <c r="F2189" t="s">
        <v>532</v>
      </c>
      <c r="G2189" t="s">
        <v>77</v>
      </c>
      <c r="H2189" t="s">
        <v>508</v>
      </c>
      <c r="I2189" t="s">
        <v>509</v>
      </c>
      <c r="J2189" t="s">
        <v>442</v>
      </c>
      <c r="K2189" t="s">
        <v>443</v>
      </c>
    </row>
    <row r="2190" spans="1:11">
      <c r="A2190" t="s">
        <v>491</v>
      </c>
      <c r="B2190" s="614">
        <v>2399894.8248999999</v>
      </c>
      <c r="C2190" t="s">
        <v>449</v>
      </c>
      <c r="D2190" t="s">
        <v>531</v>
      </c>
      <c r="E2190" t="s">
        <v>506</v>
      </c>
      <c r="F2190" t="s">
        <v>532</v>
      </c>
      <c r="G2190" t="s">
        <v>77</v>
      </c>
      <c r="H2190" t="s">
        <v>508</v>
      </c>
      <c r="I2190" t="s">
        <v>509</v>
      </c>
      <c r="J2190" t="s">
        <v>442</v>
      </c>
      <c r="K2190" t="s">
        <v>443</v>
      </c>
    </row>
    <row r="2191" spans="1:11">
      <c r="A2191" t="s">
        <v>491</v>
      </c>
      <c r="B2191" s="614">
        <v>3019868.3111999999</v>
      </c>
      <c r="C2191" t="s">
        <v>516</v>
      </c>
      <c r="D2191" t="s">
        <v>531</v>
      </c>
      <c r="E2191" t="s">
        <v>506</v>
      </c>
      <c r="F2191" t="s">
        <v>532</v>
      </c>
      <c r="G2191" t="s">
        <v>77</v>
      </c>
      <c r="H2191" t="s">
        <v>508</v>
      </c>
      <c r="I2191" t="s">
        <v>509</v>
      </c>
      <c r="J2191" t="s">
        <v>442</v>
      </c>
      <c r="K2191" t="s">
        <v>443</v>
      </c>
    </row>
    <row r="2192" spans="1:11">
      <c r="A2192" t="s">
        <v>491</v>
      </c>
      <c r="B2192" s="614">
        <v>2399894.8248999999</v>
      </c>
      <c r="C2192" t="s">
        <v>484</v>
      </c>
      <c r="D2192" t="s">
        <v>531</v>
      </c>
      <c r="E2192" t="s">
        <v>506</v>
      </c>
      <c r="F2192" t="s">
        <v>532</v>
      </c>
      <c r="G2192" t="s">
        <v>77</v>
      </c>
      <c r="H2192" t="s">
        <v>508</v>
      </c>
      <c r="I2192" t="s">
        <v>509</v>
      </c>
      <c r="J2192" t="s">
        <v>442</v>
      </c>
      <c r="K2192" t="s">
        <v>443</v>
      </c>
    </row>
    <row r="2193" spans="1:11">
      <c r="A2193" t="s">
        <v>491</v>
      </c>
      <c r="B2193" s="614">
        <v>2859875.5040000002</v>
      </c>
      <c r="C2193" t="s">
        <v>504</v>
      </c>
      <c r="D2193" t="s">
        <v>531</v>
      </c>
      <c r="E2193" t="s">
        <v>506</v>
      </c>
      <c r="F2193" t="s">
        <v>532</v>
      </c>
      <c r="G2193" t="s">
        <v>77</v>
      </c>
      <c r="H2193" t="s">
        <v>508</v>
      </c>
      <c r="I2193" t="s">
        <v>509</v>
      </c>
      <c r="J2193" t="s">
        <v>442</v>
      </c>
      <c r="K2193" t="s">
        <v>443</v>
      </c>
    </row>
    <row r="2194" spans="1:11">
      <c r="A2194" t="s">
        <v>491</v>
      </c>
      <c r="B2194" s="614">
        <v>2899873.7058000001</v>
      </c>
      <c r="C2194" t="s">
        <v>445</v>
      </c>
      <c r="D2194" t="s">
        <v>531</v>
      </c>
      <c r="E2194" t="s">
        <v>506</v>
      </c>
      <c r="F2194" t="s">
        <v>532</v>
      </c>
      <c r="G2194" t="s">
        <v>77</v>
      </c>
      <c r="H2194" t="s">
        <v>508</v>
      </c>
      <c r="I2194" t="s">
        <v>509</v>
      </c>
      <c r="J2194" t="s">
        <v>442</v>
      </c>
      <c r="K2194" t="s">
        <v>443</v>
      </c>
    </row>
    <row r="2195" spans="1:11">
      <c r="A2195" t="s">
        <v>491</v>
      </c>
      <c r="B2195" s="614">
        <v>2499891.6878</v>
      </c>
      <c r="C2195" t="s">
        <v>512</v>
      </c>
      <c r="D2195" t="s">
        <v>531</v>
      </c>
      <c r="E2195" t="s">
        <v>506</v>
      </c>
      <c r="F2195" t="s">
        <v>532</v>
      </c>
      <c r="G2195" t="s">
        <v>77</v>
      </c>
      <c r="H2195" t="s">
        <v>508</v>
      </c>
      <c r="I2195" t="s">
        <v>509</v>
      </c>
      <c r="J2195" t="s">
        <v>442</v>
      </c>
      <c r="K2195" t="s">
        <v>443</v>
      </c>
    </row>
    <row r="2196" spans="1:11">
      <c r="A2196" t="s">
        <v>491</v>
      </c>
      <c r="B2196" s="614">
        <v>2499891.6878</v>
      </c>
      <c r="C2196" t="s">
        <v>485</v>
      </c>
      <c r="D2196" t="s">
        <v>531</v>
      </c>
      <c r="E2196" t="s">
        <v>506</v>
      </c>
      <c r="F2196" t="s">
        <v>532</v>
      </c>
      <c r="G2196" t="s">
        <v>77</v>
      </c>
      <c r="H2196" t="s">
        <v>508</v>
      </c>
      <c r="I2196" t="s">
        <v>509</v>
      </c>
      <c r="J2196" t="s">
        <v>442</v>
      </c>
      <c r="K2196" t="s">
        <v>443</v>
      </c>
    </row>
    <row r="2197" spans="1:11">
      <c r="A2197" t="s">
        <v>491</v>
      </c>
      <c r="B2197" s="614">
        <v>2599887.1923000002</v>
      </c>
      <c r="C2197" t="s">
        <v>479</v>
      </c>
      <c r="D2197" t="s">
        <v>531</v>
      </c>
      <c r="E2197" t="s">
        <v>506</v>
      </c>
      <c r="F2197" t="s">
        <v>532</v>
      </c>
      <c r="G2197" t="s">
        <v>77</v>
      </c>
      <c r="H2197" t="s">
        <v>508</v>
      </c>
      <c r="I2197" t="s">
        <v>509</v>
      </c>
      <c r="J2197" t="s">
        <v>442</v>
      </c>
      <c r="K2197" t="s">
        <v>443</v>
      </c>
    </row>
    <row r="2198" spans="1:11">
      <c r="A2198" t="s">
        <v>491</v>
      </c>
      <c r="B2198" s="614">
        <v>2599887.1923000002</v>
      </c>
      <c r="C2198" t="s">
        <v>488</v>
      </c>
      <c r="D2198" t="s">
        <v>531</v>
      </c>
      <c r="E2198" t="s">
        <v>506</v>
      </c>
      <c r="F2198" t="s">
        <v>532</v>
      </c>
      <c r="G2198" t="s">
        <v>77</v>
      </c>
      <c r="H2198" t="s">
        <v>508</v>
      </c>
      <c r="I2198" t="s">
        <v>509</v>
      </c>
      <c r="J2198" t="s">
        <v>442</v>
      </c>
      <c r="K2198" t="s">
        <v>443</v>
      </c>
    </row>
    <row r="2199" spans="1:11">
      <c r="A2199" t="s">
        <v>491</v>
      </c>
      <c r="B2199" s="614">
        <v>2599887.1923000002</v>
      </c>
      <c r="C2199" t="s">
        <v>50</v>
      </c>
      <c r="D2199" t="s">
        <v>531</v>
      </c>
      <c r="E2199" t="s">
        <v>506</v>
      </c>
      <c r="F2199" t="s">
        <v>532</v>
      </c>
      <c r="G2199" t="s">
        <v>77</v>
      </c>
      <c r="H2199" t="s">
        <v>508</v>
      </c>
      <c r="I2199" t="s">
        <v>509</v>
      </c>
      <c r="J2199" t="s">
        <v>442</v>
      </c>
      <c r="K2199" t="s">
        <v>443</v>
      </c>
    </row>
    <row r="2200" spans="1:11">
      <c r="A2200" t="s">
        <v>491</v>
      </c>
      <c r="B2200" s="614">
        <v>2399894.8248999999</v>
      </c>
      <c r="C2200" t="s">
        <v>472</v>
      </c>
      <c r="D2200" t="s">
        <v>531</v>
      </c>
      <c r="E2200" t="s">
        <v>506</v>
      </c>
      <c r="F2200" t="s">
        <v>532</v>
      </c>
      <c r="G2200" t="s">
        <v>77</v>
      </c>
      <c r="H2200" t="s">
        <v>508</v>
      </c>
      <c r="I2200" t="s">
        <v>509</v>
      </c>
      <c r="J2200" t="s">
        <v>442</v>
      </c>
      <c r="K2200" t="s">
        <v>443</v>
      </c>
    </row>
    <row r="2201" spans="1:11">
      <c r="A2201" t="s">
        <v>491</v>
      </c>
      <c r="B2201" s="614">
        <v>3717838.5628</v>
      </c>
      <c r="C2201" t="s">
        <v>455</v>
      </c>
      <c r="D2201" t="s">
        <v>531</v>
      </c>
      <c r="E2201" t="s">
        <v>506</v>
      </c>
      <c r="F2201" t="s">
        <v>532</v>
      </c>
      <c r="G2201" t="s">
        <v>77</v>
      </c>
      <c r="H2201" t="s">
        <v>508</v>
      </c>
      <c r="I2201" t="s">
        <v>509</v>
      </c>
      <c r="J2201" t="s">
        <v>442</v>
      </c>
      <c r="K2201" t="s">
        <v>443</v>
      </c>
    </row>
    <row r="2202" spans="1:11">
      <c r="A2202" t="s">
        <v>491</v>
      </c>
      <c r="B2202" s="614">
        <v>2799878.2012999998</v>
      </c>
      <c r="C2202" t="s">
        <v>475</v>
      </c>
      <c r="D2202" t="s">
        <v>531</v>
      </c>
      <c r="E2202" t="s">
        <v>506</v>
      </c>
      <c r="F2202" t="s">
        <v>532</v>
      </c>
      <c r="G2202" t="s">
        <v>77</v>
      </c>
      <c r="H2202" t="s">
        <v>508</v>
      </c>
      <c r="I2202" t="s">
        <v>509</v>
      </c>
      <c r="J2202" t="s">
        <v>442</v>
      </c>
      <c r="K2202" t="s">
        <v>443</v>
      </c>
    </row>
    <row r="2203" spans="1:11">
      <c r="A2203" t="s">
        <v>491</v>
      </c>
      <c r="B2203" s="614">
        <v>2599887.1923000002</v>
      </c>
      <c r="C2203" t="s">
        <v>471</v>
      </c>
      <c r="D2203" t="s">
        <v>531</v>
      </c>
      <c r="E2203" t="s">
        <v>506</v>
      </c>
      <c r="F2203" t="s">
        <v>532</v>
      </c>
      <c r="G2203" t="s">
        <v>77</v>
      </c>
      <c r="H2203" t="s">
        <v>508</v>
      </c>
      <c r="I2203" t="s">
        <v>509</v>
      </c>
      <c r="J2203" t="s">
        <v>442</v>
      </c>
      <c r="K2203" t="s">
        <v>443</v>
      </c>
    </row>
    <row r="2204" spans="1:11">
      <c r="A2204" t="s">
        <v>491</v>
      </c>
      <c r="B2204" s="614">
        <v>2799878.2012999998</v>
      </c>
      <c r="C2204" t="s">
        <v>513</v>
      </c>
      <c r="D2204" t="s">
        <v>531</v>
      </c>
      <c r="E2204" t="s">
        <v>506</v>
      </c>
      <c r="F2204" t="s">
        <v>532</v>
      </c>
      <c r="G2204" t="s">
        <v>77</v>
      </c>
      <c r="H2204" t="s">
        <v>508</v>
      </c>
      <c r="I2204" t="s">
        <v>509</v>
      </c>
      <c r="J2204" t="s">
        <v>442</v>
      </c>
      <c r="K2204" t="s">
        <v>443</v>
      </c>
    </row>
    <row r="2205" spans="1:11">
      <c r="A2205" t="s">
        <v>491</v>
      </c>
      <c r="B2205" s="614">
        <v>3379852.1274000001</v>
      </c>
      <c r="C2205" t="s">
        <v>518</v>
      </c>
      <c r="D2205" t="s">
        <v>531</v>
      </c>
      <c r="E2205" t="s">
        <v>506</v>
      </c>
      <c r="F2205" t="s">
        <v>532</v>
      </c>
      <c r="G2205" t="s">
        <v>77</v>
      </c>
      <c r="H2205" t="s">
        <v>508</v>
      </c>
      <c r="I2205" t="s">
        <v>509</v>
      </c>
      <c r="J2205" t="s">
        <v>442</v>
      </c>
      <c r="K2205" t="s">
        <v>443</v>
      </c>
    </row>
    <row r="2206" spans="1:11">
      <c r="A2206" t="s">
        <v>491</v>
      </c>
      <c r="B2206" s="614">
        <v>2499891.6878</v>
      </c>
      <c r="C2206" t="s">
        <v>454</v>
      </c>
      <c r="D2206" t="s">
        <v>531</v>
      </c>
      <c r="E2206" t="s">
        <v>506</v>
      </c>
      <c r="F2206" t="s">
        <v>532</v>
      </c>
      <c r="G2206" t="s">
        <v>77</v>
      </c>
      <c r="H2206" t="s">
        <v>508</v>
      </c>
      <c r="I2206" t="s">
        <v>509</v>
      </c>
      <c r="J2206" t="s">
        <v>442</v>
      </c>
      <c r="K2206" t="s">
        <v>443</v>
      </c>
    </row>
    <row r="2207" spans="1:11">
      <c r="A2207" t="s">
        <v>491</v>
      </c>
      <c r="B2207" s="614">
        <v>2499891.6878</v>
      </c>
      <c r="C2207" t="s">
        <v>481</v>
      </c>
      <c r="D2207" t="s">
        <v>531</v>
      </c>
      <c r="E2207" t="s">
        <v>506</v>
      </c>
      <c r="F2207" t="s">
        <v>532</v>
      </c>
      <c r="G2207" t="s">
        <v>77</v>
      </c>
      <c r="H2207" t="s">
        <v>508</v>
      </c>
      <c r="I2207" t="s">
        <v>509</v>
      </c>
      <c r="J2207" t="s">
        <v>442</v>
      </c>
      <c r="K2207" t="s">
        <v>443</v>
      </c>
    </row>
    <row r="2208" spans="1:11">
      <c r="A2208" t="s">
        <v>491</v>
      </c>
      <c r="B2208" s="614">
        <v>1999912.8069</v>
      </c>
      <c r="C2208" t="s">
        <v>453</v>
      </c>
      <c r="D2208" t="s">
        <v>531</v>
      </c>
      <c r="E2208" t="s">
        <v>506</v>
      </c>
      <c r="F2208" t="s">
        <v>532</v>
      </c>
      <c r="G2208" t="s">
        <v>77</v>
      </c>
      <c r="H2208" t="s">
        <v>508</v>
      </c>
      <c r="I2208" t="s">
        <v>509</v>
      </c>
      <c r="J2208" t="s">
        <v>442</v>
      </c>
      <c r="K2208" t="s">
        <v>443</v>
      </c>
    </row>
    <row r="2209" spans="1:11">
      <c r="A2209" t="s">
        <v>491</v>
      </c>
      <c r="B2209" s="614">
        <v>2399894.8248999999</v>
      </c>
      <c r="C2209" t="s">
        <v>466</v>
      </c>
      <c r="D2209" t="s">
        <v>531</v>
      </c>
      <c r="E2209" t="s">
        <v>506</v>
      </c>
      <c r="F2209" t="s">
        <v>532</v>
      </c>
      <c r="G2209" t="s">
        <v>77</v>
      </c>
      <c r="H2209" t="s">
        <v>508</v>
      </c>
      <c r="I2209" t="s">
        <v>509</v>
      </c>
      <c r="J2209" t="s">
        <v>442</v>
      </c>
      <c r="K2209" t="s">
        <v>443</v>
      </c>
    </row>
    <row r="2210" spans="1:11">
      <c r="A2210" t="s">
        <v>491</v>
      </c>
      <c r="B2210" s="614">
        <v>2699882.6968</v>
      </c>
      <c r="C2210" t="s">
        <v>515</v>
      </c>
      <c r="D2210" t="s">
        <v>531</v>
      </c>
      <c r="E2210" t="s">
        <v>506</v>
      </c>
      <c r="F2210" t="s">
        <v>532</v>
      </c>
      <c r="G2210" t="s">
        <v>77</v>
      </c>
      <c r="H2210" t="s">
        <v>508</v>
      </c>
      <c r="I2210" t="s">
        <v>509</v>
      </c>
      <c r="J2210" t="s">
        <v>442</v>
      </c>
      <c r="K2210" t="s">
        <v>443</v>
      </c>
    </row>
    <row r="2211" spans="1:11">
      <c r="A2211" t="s">
        <v>491</v>
      </c>
      <c r="B2211" s="614">
        <v>1999912.8069</v>
      </c>
      <c r="C2211" t="s">
        <v>452</v>
      </c>
      <c r="D2211" t="s">
        <v>531</v>
      </c>
      <c r="E2211" t="s">
        <v>506</v>
      </c>
      <c r="F2211" t="s">
        <v>532</v>
      </c>
      <c r="G2211" t="s">
        <v>77</v>
      </c>
      <c r="H2211" t="s">
        <v>508</v>
      </c>
      <c r="I2211" t="s">
        <v>509</v>
      </c>
      <c r="J2211" t="s">
        <v>442</v>
      </c>
      <c r="K2211" t="s">
        <v>443</v>
      </c>
    </row>
    <row r="2212" spans="1:11">
      <c r="A2212" t="s">
        <v>491</v>
      </c>
      <c r="B2212" s="614">
        <v>2499891.6878</v>
      </c>
      <c r="C2212" t="s">
        <v>480</v>
      </c>
      <c r="D2212" t="s">
        <v>531</v>
      </c>
      <c r="E2212" t="s">
        <v>506</v>
      </c>
      <c r="F2212" t="s">
        <v>532</v>
      </c>
      <c r="G2212" t="s">
        <v>77</v>
      </c>
      <c r="H2212" t="s">
        <v>508</v>
      </c>
      <c r="I2212" t="s">
        <v>509</v>
      </c>
      <c r="J2212" t="s">
        <v>442</v>
      </c>
      <c r="K2212" t="s">
        <v>443</v>
      </c>
    </row>
    <row r="2213" spans="1:11">
      <c r="A2213" t="s">
        <v>491</v>
      </c>
      <c r="B2213" s="614">
        <v>2899873.7058000001</v>
      </c>
      <c r="C2213" t="s">
        <v>514</v>
      </c>
      <c r="D2213" t="s">
        <v>531</v>
      </c>
      <c r="E2213" t="s">
        <v>506</v>
      </c>
      <c r="F2213" t="s">
        <v>532</v>
      </c>
      <c r="G2213" t="s">
        <v>77</v>
      </c>
      <c r="H2213" t="s">
        <v>508</v>
      </c>
      <c r="I2213" t="s">
        <v>509</v>
      </c>
      <c r="J2213" t="s">
        <v>442</v>
      </c>
      <c r="K2213" t="s">
        <v>443</v>
      </c>
    </row>
    <row r="2214" spans="1:11">
      <c r="A2214" t="s">
        <v>492</v>
      </c>
      <c r="B2214" s="614">
        <v>2403889.3604000001</v>
      </c>
      <c r="C2214" t="s">
        <v>517</v>
      </c>
      <c r="D2214" t="s">
        <v>531</v>
      </c>
      <c r="E2214" t="s">
        <v>506</v>
      </c>
      <c r="F2214" t="s">
        <v>532</v>
      </c>
      <c r="G2214" t="s">
        <v>77</v>
      </c>
      <c r="H2214" t="s">
        <v>508</v>
      </c>
      <c r="I2214" t="s">
        <v>509</v>
      </c>
      <c r="J2214" t="s">
        <v>442</v>
      </c>
      <c r="K2214" t="s">
        <v>443</v>
      </c>
    </row>
    <row r="2215" spans="1:11">
      <c r="A2215" t="s">
        <v>492</v>
      </c>
      <c r="B2215" s="614">
        <v>1590523.2068</v>
      </c>
      <c r="C2215" t="s">
        <v>465</v>
      </c>
      <c r="D2215" t="s">
        <v>531</v>
      </c>
      <c r="E2215" t="s">
        <v>506</v>
      </c>
      <c r="F2215" t="s">
        <v>532</v>
      </c>
      <c r="G2215" t="s">
        <v>77</v>
      </c>
      <c r="H2215" t="s">
        <v>508</v>
      </c>
      <c r="I2215" t="s">
        <v>509</v>
      </c>
      <c r="J2215" t="s">
        <v>442</v>
      </c>
      <c r="K2215" t="s">
        <v>443</v>
      </c>
    </row>
    <row r="2216" spans="1:11">
      <c r="A2216" t="s">
        <v>492</v>
      </c>
      <c r="B2216" s="614">
        <v>2403889.3604000001</v>
      </c>
      <c r="C2216" t="s">
        <v>510</v>
      </c>
      <c r="D2216" t="s">
        <v>531</v>
      </c>
      <c r="E2216" t="s">
        <v>506</v>
      </c>
      <c r="F2216" t="s">
        <v>532</v>
      </c>
      <c r="G2216" t="s">
        <v>77</v>
      </c>
      <c r="H2216" t="s">
        <v>508</v>
      </c>
      <c r="I2216" t="s">
        <v>509</v>
      </c>
      <c r="J2216" t="s">
        <v>442</v>
      </c>
      <c r="K2216" t="s">
        <v>443</v>
      </c>
    </row>
    <row r="2217" spans="1:11">
      <c r="A2217" t="s">
        <v>492</v>
      </c>
      <c r="B2217" s="614">
        <v>2004318.2834999999</v>
      </c>
      <c r="C2217" t="s">
        <v>450</v>
      </c>
      <c r="D2217" t="s">
        <v>531</v>
      </c>
      <c r="E2217" t="s">
        <v>506</v>
      </c>
      <c r="F2217" t="s">
        <v>532</v>
      </c>
      <c r="G2217" t="s">
        <v>77</v>
      </c>
      <c r="H2217" t="s">
        <v>508</v>
      </c>
      <c r="I2217" t="s">
        <v>509</v>
      </c>
      <c r="J2217" t="s">
        <v>442</v>
      </c>
      <c r="K2217" t="s">
        <v>443</v>
      </c>
    </row>
    <row r="2218" spans="1:11">
      <c r="A2218" t="s">
        <v>492</v>
      </c>
      <c r="B2218" s="614">
        <v>2004318.2834999999</v>
      </c>
      <c r="C2218" t="s">
        <v>476</v>
      </c>
      <c r="D2218" t="s">
        <v>531</v>
      </c>
      <c r="E2218" t="s">
        <v>506</v>
      </c>
      <c r="F2218" t="s">
        <v>532</v>
      </c>
      <c r="G2218" t="s">
        <v>77</v>
      </c>
      <c r="H2218" t="s">
        <v>508</v>
      </c>
      <c r="I2218" t="s">
        <v>509</v>
      </c>
      <c r="J2218" t="s">
        <v>442</v>
      </c>
      <c r="K2218" t="s">
        <v>443</v>
      </c>
    </row>
    <row r="2219" spans="1:11">
      <c r="A2219" t="s">
        <v>492</v>
      </c>
      <c r="B2219" s="614">
        <v>1875007.5965</v>
      </c>
      <c r="C2219" t="s">
        <v>462</v>
      </c>
      <c r="D2219" t="s">
        <v>531</v>
      </c>
      <c r="E2219" t="s">
        <v>506</v>
      </c>
      <c r="F2219" t="s">
        <v>532</v>
      </c>
      <c r="G2219" t="s">
        <v>77</v>
      </c>
      <c r="H2219" t="s">
        <v>508</v>
      </c>
      <c r="I2219" t="s">
        <v>509</v>
      </c>
      <c r="J2219" t="s">
        <v>442</v>
      </c>
      <c r="K2219" t="s">
        <v>443</v>
      </c>
    </row>
    <row r="2220" spans="1:11">
      <c r="A2220" t="s">
        <v>492</v>
      </c>
      <c r="B2220" s="614">
        <v>1551730.0007</v>
      </c>
      <c r="C2220" t="s">
        <v>429</v>
      </c>
      <c r="D2220" t="s">
        <v>531</v>
      </c>
      <c r="E2220" t="s">
        <v>506</v>
      </c>
      <c r="F2220" t="s">
        <v>532</v>
      </c>
      <c r="G2220" t="s">
        <v>77</v>
      </c>
      <c r="H2220" t="s">
        <v>508</v>
      </c>
      <c r="I2220" t="s">
        <v>509</v>
      </c>
      <c r="J2220" t="s">
        <v>442</v>
      </c>
      <c r="K2220" t="s">
        <v>443</v>
      </c>
    </row>
    <row r="2221" spans="1:11">
      <c r="A2221" t="s">
        <v>492</v>
      </c>
      <c r="B2221" s="614">
        <v>1693972.6347000001</v>
      </c>
      <c r="C2221" t="s">
        <v>461</v>
      </c>
      <c r="D2221" t="s">
        <v>531</v>
      </c>
      <c r="E2221" t="s">
        <v>506</v>
      </c>
      <c r="F2221" t="s">
        <v>532</v>
      </c>
      <c r="G2221" t="s">
        <v>77</v>
      </c>
      <c r="H2221" t="s">
        <v>508</v>
      </c>
      <c r="I2221" t="s">
        <v>509</v>
      </c>
      <c r="J2221" t="s">
        <v>442</v>
      </c>
      <c r="K2221" t="s">
        <v>443</v>
      </c>
    </row>
    <row r="2222" spans="1:11">
      <c r="A2222" t="s">
        <v>492</v>
      </c>
      <c r="B2222" s="614">
        <v>1293108.6266999999</v>
      </c>
      <c r="C2222" t="s">
        <v>464</v>
      </c>
      <c r="D2222" t="s">
        <v>531</v>
      </c>
      <c r="E2222" t="s">
        <v>506</v>
      </c>
      <c r="F2222" t="s">
        <v>532</v>
      </c>
      <c r="G2222" t="s">
        <v>77</v>
      </c>
      <c r="H2222" t="s">
        <v>508</v>
      </c>
      <c r="I2222" t="s">
        <v>509</v>
      </c>
      <c r="J2222" t="s">
        <v>442</v>
      </c>
      <c r="K2222" t="s">
        <v>443</v>
      </c>
    </row>
    <row r="2223" spans="1:11">
      <c r="A2223" t="s">
        <v>492</v>
      </c>
      <c r="B2223" s="614">
        <v>1293108.6266999999</v>
      </c>
      <c r="C2223" t="s">
        <v>477</v>
      </c>
      <c r="D2223" t="s">
        <v>531</v>
      </c>
      <c r="E2223" t="s">
        <v>506</v>
      </c>
      <c r="F2223" t="s">
        <v>532</v>
      </c>
      <c r="G2223" t="s">
        <v>77</v>
      </c>
      <c r="H2223" t="s">
        <v>508</v>
      </c>
      <c r="I2223" t="s">
        <v>509</v>
      </c>
      <c r="J2223" t="s">
        <v>442</v>
      </c>
      <c r="K2223" t="s">
        <v>443</v>
      </c>
    </row>
    <row r="2224" spans="1:11">
      <c r="A2224" t="s">
        <v>492</v>
      </c>
      <c r="B2224" s="614">
        <v>1849145.4591000001</v>
      </c>
      <c r="C2224" t="s">
        <v>448</v>
      </c>
      <c r="D2224" t="s">
        <v>531</v>
      </c>
      <c r="E2224" t="s">
        <v>506</v>
      </c>
      <c r="F2224" t="s">
        <v>532</v>
      </c>
      <c r="G2224" t="s">
        <v>77</v>
      </c>
      <c r="H2224" t="s">
        <v>508</v>
      </c>
      <c r="I2224" t="s">
        <v>509</v>
      </c>
      <c r="J2224" t="s">
        <v>442</v>
      </c>
      <c r="K2224" t="s">
        <v>443</v>
      </c>
    </row>
    <row r="2225" spans="1:11">
      <c r="A2225" t="s">
        <v>492</v>
      </c>
      <c r="B2225" s="614">
        <v>1849145.4591000001</v>
      </c>
      <c r="C2225" t="s">
        <v>511</v>
      </c>
      <c r="D2225" t="s">
        <v>531</v>
      </c>
      <c r="E2225" t="s">
        <v>506</v>
      </c>
      <c r="F2225" t="s">
        <v>532</v>
      </c>
      <c r="G2225" t="s">
        <v>77</v>
      </c>
      <c r="H2225" t="s">
        <v>508</v>
      </c>
      <c r="I2225" t="s">
        <v>509</v>
      </c>
      <c r="J2225" t="s">
        <v>442</v>
      </c>
      <c r="K2225" t="s">
        <v>443</v>
      </c>
    </row>
    <row r="2226" spans="1:11">
      <c r="A2226" t="s">
        <v>492</v>
      </c>
      <c r="B2226" s="614">
        <v>1849145.4591000001</v>
      </c>
      <c r="C2226" t="s">
        <v>528</v>
      </c>
      <c r="D2226" t="s">
        <v>531</v>
      </c>
      <c r="E2226" t="s">
        <v>506</v>
      </c>
      <c r="F2226" t="s">
        <v>532</v>
      </c>
      <c r="G2226" t="s">
        <v>77</v>
      </c>
      <c r="H2226" t="s">
        <v>508</v>
      </c>
      <c r="I2226" t="s">
        <v>509</v>
      </c>
      <c r="J2226" t="s">
        <v>442</v>
      </c>
      <c r="K2226" t="s">
        <v>443</v>
      </c>
    </row>
    <row r="2227" spans="1:11">
      <c r="A2227" t="s">
        <v>492</v>
      </c>
      <c r="B2227" s="614">
        <v>1551730.0007</v>
      </c>
      <c r="C2227" t="s">
        <v>449</v>
      </c>
      <c r="D2227" t="s">
        <v>531</v>
      </c>
      <c r="E2227" t="s">
        <v>506</v>
      </c>
      <c r="F2227" t="s">
        <v>532</v>
      </c>
      <c r="G2227" t="s">
        <v>77</v>
      </c>
      <c r="H2227" t="s">
        <v>508</v>
      </c>
      <c r="I2227" t="s">
        <v>509</v>
      </c>
      <c r="J2227" t="s">
        <v>442</v>
      </c>
      <c r="K2227" t="s">
        <v>443</v>
      </c>
    </row>
    <row r="2228" spans="1:11">
      <c r="A2228" t="s">
        <v>492</v>
      </c>
      <c r="B2228" s="614">
        <v>1952594.0086999999</v>
      </c>
      <c r="C2228" t="s">
        <v>516</v>
      </c>
      <c r="D2228" t="s">
        <v>531</v>
      </c>
      <c r="E2228" t="s">
        <v>506</v>
      </c>
      <c r="F2228" t="s">
        <v>532</v>
      </c>
      <c r="G2228" t="s">
        <v>77</v>
      </c>
      <c r="H2228" t="s">
        <v>508</v>
      </c>
      <c r="I2228" t="s">
        <v>509</v>
      </c>
      <c r="J2228" t="s">
        <v>442</v>
      </c>
      <c r="K2228" t="s">
        <v>443</v>
      </c>
    </row>
    <row r="2229" spans="1:11">
      <c r="A2229" t="s">
        <v>492</v>
      </c>
      <c r="B2229" s="614">
        <v>1551730.0007</v>
      </c>
      <c r="C2229" t="s">
        <v>484</v>
      </c>
      <c r="D2229" t="s">
        <v>531</v>
      </c>
      <c r="E2229" t="s">
        <v>506</v>
      </c>
      <c r="F2229" t="s">
        <v>532</v>
      </c>
      <c r="G2229" t="s">
        <v>77</v>
      </c>
      <c r="H2229" t="s">
        <v>508</v>
      </c>
      <c r="I2229" t="s">
        <v>509</v>
      </c>
      <c r="J2229" t="s">
        <v>442</v>
      </c>
      <c r="K2229" t="s">
        <v>443</v>
      </c>
    </row>
    <row r="2230" spans="1:11">
      <c r="A2230" t="s">
        <v>492</v>
      </c>
      <c r="B2230" s="614">
        <v>1849145.4591000001</v>
      </c>
      <c r="C2230" t="s">
        <v>504</v>
      </c>
      <c r="D2230" t="s">
        <v>531</v>
      </c>
      <c r="E2230" t="s">
        <v>506</v>
      </c>
      <c r="F2230" t="s">
        <v>532</v>
      </c>
      <c r="G2230" t="s">
        <v>77</v>
      </c>
      <c r="H2230" t="s">
        <v>508</v>
      </c>
      <c r="I2230" t="s">
        <v>509</v>
      </c>
      <c r="J2230" t="s">
        <v>442</v>
      </c>
      <c r="K2230" t="s">
        <v>443</v>
      </c>
    </row>
    <row r="2231" spans="1:11">
      <c r="A2231" t="s">
        <v>492</v>
      </c>
      <c r="B2231" s="614">
        <v>1875007.5965</v>
      </c>
      <c r="C2231" t="s">
        <v>445</v>
      </c>
      <c r="D2231" t="s">
        <v>531</v>
      </c>
      <c r="E2231" t="s">
        <v>506</v>
      </c>
      <c r="F2231" t="s">
        <v>532</v>
      </c>
      <c r="G2231" t="s">
        <v>77</v>
      </c>
      <c r="H2231" t="s">
        <v>508</v>
      </c>
      <c r="I2231" t="s">
        <v>509</v>
      </c>
      <c r="J2231" t="s">
        <v>442</v>
      </c>
      <c r="K2231" t="s">
        <v>443</v>
      </c>
    </row>
    <row r="2232" spans="1:11">
      <c r="A2232" t="s">
        <v>492</v>
      </c>
      <c r="B2232" s="614">
        <v>1616386.2224999999</v>
      </c>
      <c r="C2232" t="s">
        <v>512</v>
      </c>
      <c r="D2232" t="s">
        <v>531</v>
      </c>
      <c r="E2232" t="s">
        <v>506</v>
      </c>
      <c r="F2232" t="s">
        <v>532</v>
      </c>
      <c r="G2232" t="s">
        <v>77</v>
      </c>
      <c r="H2232" t="s">
        <v>508</v>
      </c>
      <c r="I2232" t="s">
        <v>509</v>
      </c>
      <c r="J2232" t="s">
        <v>442</v>
      </c>
      <c r="K2232" t="s">
        <v>443</v>
      </c>
    </row>
    <row r="2233" spans="1:11">
      <c r="A2233" t="s">
        <v>492</v>
      </c>
      <c r="B2233" s="614">
        <v>1616386.2224999999</v>
      </c>
      <c r="C2233" t="s">
        <v>485</v>
      </c>
      <c r="D2233" t="s">
        <v>531</v>
      </c>
      <c r="E2233" t="s">
        <v>506</v>
      </c>
      <c r="F2233" t="s">
        <v>532</v>
      </c>
      <c r="G2233" t="s">
        <v>77</v>
      </c>
      <c r="H2233" t="s">
        <v>508</v>
      </c>
      <c r="I2233" t="s">
        <v>509</v>
      </c>
      <c r="J2233" t="s">
        <v>442</v>
      </c>
      <c r="K2233" t="s">
        <v>443</v>
      </c>
    </row>
    <row r="2234" spans="1:11">
      <c r="A2234" t="s">
        <v>492</v>
      </c>
      <c r="B2234" s="614">
        <v>1681041.5660000001</v>
      </c>
      <c r="C2234" t="s">
        <v>479</v>
      </c>
      <c r="D2234" t="s">
        <v>531</v>
      </c>
      <c r="E2234" t="s">
        <v>506</v>
      </c>
      <c r="F2234" t="s">
        <v>532</v>
      </c>
      <c r="G2234" t="s">
        <v>77</v>
      </c>
      <c r="H2234" t="s">
        <v>508</v>
      </c>
      <c r="I2234" t="s">
        <v>509</v>
      </c>
      <c r="J2234" t="s">
        <v>442</v>
      </c>
      <c r="K2234" t="s">
        <v>443</v>
      </c>
    </row>
    <row r="2235" spans="1:11">
      <c r="A2235" t="s">
        <v>492</v>
      </c>
      <c r="B2235" s="614">
        <v>1681041.5660000001</v>
      </c>
      <c r="C2235" t="s">
        <v>488</v>
      </c>
      <c r="D2235" t="s">
        <v>531</v>
      </c>
      <c r="E2235" t="s">
        <v>506</v>
      </c>
      <c r="F2235" t="s">
        <v>532</v>
      </c>
      <c r="G2235" t="s">
        <v>77</v>
      </c>
      <c r="H2235" t="s">
        <v>508</v>
      </c>
      <c r="I2235" t="s">
        <v>509</v>
      </c>
      <c r="J2235" t="s">
        <v>442</v>
      </c>
      <c r="K2235" t="s">
        <v>443</v>
      </c>
    </row>
    <row r="2236" spans="1:11">
      <c r="A2236" t="s">
        <v>492</v>
      </c>
      <c r="B2236" s="614">
        <v>1681041.5660000001</v>
      </c>
      <c r="C2236" t="s">
        <v>50</v>
      </c>
      <c r="D2236" t="s">
        <v>531</v>
      </c>
      <c r="E2236" t="s">
        <v>506</v>
      </c>
      <c r="F2236" t="s">
        <v>532</v>
      </c>
      <c r="G2236" t="s">
        <v>77</v>
      </c>
      <c r="H2236" t="s">
        <v>508</v>
      </c>
      <c r="I2236" t="s">
        <v>509</v>
      </c>
      <c r="J2236" t="s">
        <v>442</v>
      </c>
      <c r="K2236" t="s">
        <v>443</v>
      </c>
    </row>
    <row r="2237" spans="1:11">
      <c r="A2237" t="s">
        <v>492</v>
      </c>
      <c r="B2237" s="614">
        <v>1551730.0007</v>
      </c>
      <c r="C2237" t="s">
        <v>472</v>
      </c>
      <c r="D2237" t="s">
        <v>531</v>
      </c>
      <c r="E2237" t="s">
        <v>506</v>
      </c>
      <c r="F2237" t="s">
        <v>532</v>
      </c>
      <c r="G2237" t="s">
        <v>77</v>
      </c>
      <c r="H2237" t="s">
        <v>508</v>
      </c>
      <c r="I2237" t="s">
        <v>509</v>
      </c>
      <c r="J2237" t="s">
        <v>442</v>
      </c>
      <c r="K2237" t="s">
        <v>443</v>
      </c>
    </row>
    <row r="2238" spans="1:11">
      <c r="A2238" t="s">
        <v>492</v>
      </c>
      <c r="B2238" s="614">
        <v>2403889.3604000001</v>
      </c>
      <c r="C2238" t="s">
        <v>455</v>
      </c>
      <c r="D2238" t="s">
        <v>531</v>
      </c>
      <c r="E2238" t="s">
        <v>506</v>
      </c>
      <c r="F2238" t="s">
        <v>532</v>
      </c>
      <c r="G2238" t="s">
        <v>77</v>
      </c>
      <c r="H2238" t="s">
        <v>508</v>
      </c>
      <c r="I2238" t="s">
        <v>509</v>
      </c>
      <c r="J2238" t="s">
        <v>442</v>
      </c>
      <c r="K2238" t="s">
        <v>443</v>
      </c>
    </row>
    <row r="2239" spans="1:11">
      <c r="A2239" t="s">
        <v>492</v>
      </c>
      <c r="B2239" s="614">
        <v>1810352.253</v>
      </c>
      <c r="C2239" t="s">
        <v>475</v>
      </c>
      <c r="D2239" t="s">
        <v>531</v>
      </c>
      <c r="E2239" t="s">
        <v>506</v>
      </c>
      <c r="F2239" t="s">
        <v>532</v>
      </c>
      <c r="G2239" t="s">
        <v>77</v>
      </c>
      <c r="H2239" t="s">
        <v>508</v>
      </c>
      <c r="I2239" t="s">
        <v>509</v>
      </c>
      <c r="J2239" t="s">
        <v>442</v>
      </c>
      <c r="K2239" t="s">
        <v>443</v>
      </c>
    </row>
    <row r="2240" spans="1:11">
      <c r="A2240" t="s">
        <v>492</v>
      </c>
      <c r="B2240" s="614">
        <v>1681041.5660000001</v>
      </c>
      <c r="C2240" t="s">
        <v>471</v>
      </c>
      <c r="D2240" t="s">
        <v>531</v>
      </c>
      <c r="E2240" t="s">
        <v>506</v>
      </c>
      <c r="F2240" t="s">
        <v>532</v>
      </c>
      <c r="G2240" t="s">
        <v>77</v>
      </c>
      <c r="H2240" t="s">
        <v>508</v>
      </c>
      <c r="I2240" t="s">
        <v>509</v>
      </c>
      <c r="J2240" t="s">
        <v>442</v>
      </c>
      <c r="K2240" t="s">
        <v>443</v>
      </c>
    </row>
    <row r="2241" spans="1:11">
      <c r="A2241" t="s">
        <v>492</v>
      </c>
      <c r="B2241" s="614">
        <v>1810352.253</v>
      </c>
      <c r="C2241" t="s">
        <v>513</v>
      </c>
      <c r="D2241" t="s">
        <v>531</v>
      </c>
      <c r="E2241" t="s">
        <v>506</v>
      </c>
      <c r="F2241" t="s">
        <v>532</v>
      </c>
      <c r="G2241" t="s">
        <v>77</v>
      </c>
      <c r="H2241" t="s">
        <v>508</v>
      </c>
      <c r="I2241" t="s">
        <v>509</v>
      </c>
      <c r="J2241" t="s">
        <v>442</v>
      </c>
      <c r="K2241" t="s">
        <v>443</v>
      </c>
    </row>
    <row r="2242" spans="1:11">
      <c r="A2242" t="s">
        <v>492</v>
      </c>
      <c r="B2242" s="614">
        <v>2185353.2453000001</v>
      </c>
      <c r="C2242" t="s">
        <v>518</v>
      </c>
      <c r="D2242" t="s">
        <v>531</v>
      </c>
      <c r="E2242" t="s">
        <v>506</v>
      </c>
      <c r="F2242" t="s">
        <v>532</v>
      </c>
      <c r="G2242" t="s">
        <v>77</v>
      </c>
      <c r="H2242" t="s">
        <v>508</v>
      </c>
      <c r="I2242" t="s">
        <v>509</v>
      </c>
      <c r="J2242" t="s">
        <v>442</v>
      </c>
      <c r="K2242" t="s">
        <v>443</v>
      </c>
    </row>
    <row r="2243" spans="1:11">
      <c r="A2243" t="s">
        <v>492</v>
      </c>
      <c r="B2243" s="614">
        <v>1616386.2224999999</v>
      </c>
      <c r="C2243" t="s">
        <v>454</v>
      </c>
      <c r="D2243" t="s">
        <v>531</v>
      </c>
      <c r="E2243" t="s">
        <v>506</v>
      </c>
      <c r="F2243" t="s">
        <v>532</v>
      </c>
      <c r="G2243" t="s">
        <v>77</v>
      </c>
      <c r="H2243" t="s">
        <v>508</v>
      </c>
      <c r="I2243" t="s">
        <v>509</v>
      </c>
      <c r="J2243" t="s">
        <v>442</v>
      </c>
      <c r="K2243" t="s">
        <v>443</v>
      </c>
    </row>
    <row r="2244" spans="1:11">
      <c r="A2244" t="s">
        <v>492</v>
      </c>
      <c r="B2244" s="614">
        <v>1616386.2224999999</v>
      </c>
      <c r="C2244" t="s">
        <v>481</v>
      </c>
      <c r="D2244" t="s">
        <v>531</v>
      </c>
      <c r="E2244" t="s">
        <v>506</v>
      </c>
      <c r="F2244" t="s">
        <v>532</v>
      </c>
      <c r="G2244" t="s">
        <v>77</v>
      </c>
      <c r="H2244" t="s">
        <v>508</v>
      </c>
      <c r="I2244" t="s">
        <v>509</v>
      </c>
      <c r="J2244" t="s">
        <v>442</v>
      </c>
      <c r="K2244" t="s">
        <v>443</v>
      </c>
    </row>
    <row r="2245" spans="1:11">
      <c r="A2245" t="s">
        <v>492</v>
      </c>
      <c r="B2245" s="614">
        <v>1293108.6266999999</v>
      </c>
      <c r="C2245" t="s">
        <v>453</v>
      </c>
      <c r="D2245" t="s">
        <v>531</v>
      </c>
      <c r="E2245" t="s">
        <v>506</v>
      </c>
      <c r="F2245" t="s">
        <v>532</v>
      </c>
      <c r="G2245" t="s">
        <v>77</v>
      </c>
      <c r="H2245" t="s">
        <v>508</v>
      </c>
      <c r="I2245" t="s">
        <v>509</v>
      </c>
      <c r="J2245" t="s">
        <v>442</v>
      </c>
      <c r="K2245" t="s">
        <v>443</v>
      </c>
    </row>
    <row r="2246" spans="1:11">
      <c r="A2246" t="s">
        <v>492</v>
      </c>
      <c r="B2246" s="614">
        <v>1551730.0007</v>
      </c>
      <c r="C2246" t="s">
        <v>466</v>
      </c>
      <c r="D2246" t="s">
        <v>531</v>
      </c>
      <c r="E2246" t="s">
        <v>506</v>
      </c>
      <c r="F2246" t="s">
        <v>532</v>
      </c>
      <c r="G2246" t="s">
        <v>77</v>
      </c>
      <c r="H2246" t="s">
        <v>508</v>
      </c>
      <c r="I2246" t="s">
        <v>509</v>
      </c>
      <c r="J2246" t="s">
        <v>442</v>
      </c>
      <c r="K2246" t="s">
        <v>443</v>
      </c>
    </row>
    <row r="2247" spans="1:11">
      <c r="A2247" t="s">
        <v>492</v>
      </c>
      <c r="B2247" s="614">
        <v>1745696.9095000001</v>
      </c>
      <c r="C2247" t="s">
        <v>515</v>
      </c>
      <c r="D2247" t="s">
        <v>531</v>
      </c>
      <c r="E2247" t="s">
        <v>506</v>
      </c>
      <c r="F2247" t="s">
        <v>532</v>
      </c>
      <c r="G2247" t="s">
        <v>77</v>
      </c>
      <c r="H2247" t="s">
        <v>508</v>
      </c>
      <c r="I2247" t="s">
        <v>509</v>
      </c>
      <c r="J2247" t="s">
        <v>442</v>
      </c>
      <c r="K2247" t="s">
        <v>443</v>
      </c>
    </row>
    <row r="2248" spans="1:11">
      <c r="A2248" t="s">
        <v>492</v>
      </c>
      <c r="B2248" s="614">
        <v>1293108.6266999999</v>
      </c>
      <c r="C2248" t="s">
        <v>452</v>
      </c>
      <c r="D2248" t="s">
        <v>531</v>
      </c>
      <c r="E2248" t="s">
        <v>506</v>
      </c>
      <c r="F2248" t="s">
        <v>532</v>
      </c>
      <c r="G2248" t="s">
        <v>77</v>
      </c>
      <c r="H2248" t="s">
        <v>508</v>
      </c>
      <c r="I2248" t="s">
        <v>509</v>
      </c>
      <c r="J2248" t="s">
        <v>442</v>
      </c>
      <c r="K2248" t="s">
        <v>443</v>
      </c>
    </row>
    <row r="2249" spans="1:11">
      <c r="A2249" t="s">
        <v>492</v>
      </c>
      <c r="B2249" s="614">
        <v>1616386.2224999999</v>
      </c>
      <c r="C2249" t="s">
        <v>480</v>
      </c>
      <c r="D2249" t="s">
        <v>531</v>
      </c>
      <c r="E2249" t="s">
        <v>506</v>
      </c>
      <c r="F2249" t="s">
        <v>532</v>
      </c>
      <c r="G2249" t="s">
        <v>77</v>
      </c>
      <c r="H2249" t="s">
        <v>508</v>
      </c>
      <c r="I2249" t="s">
        <v>509</v>
      </c>
      <c r="J2249" t="s">
        <v>442</v>
      </c>
      <c r="K2249" t="s">
        <v>443</v>
      </c>
    </row>
    <row r="2250" spans="1:11">
      <c r="A2250" t="s">
        <v>492</v>
      </c>
      <c r="B2250" s="614">
        <v>1875007.5965</v>
      </c>
      <c r="C2250" t="s">
        <v>514</v>
      </c>
      <c r="D2250" t="s">
        <v>531</v>
      </c>
      <c r="E2250" t="s">
        <v>506</v>
      </c>
      <c r="F2250" t="s">
        <v>532</v>
      </c>
      <c r="G2250" t="s">
        <v>77</v>
      </c>
      <c r="H2250" t="s">
        <v>508</v>
      </c>
      <c r="I2250" t="s">
        <v>509</v>
      </c>
      <c r="J2250" t="s">
        <v>442</v>
      </c>
      <c r="K2250" t="s">
        <v>443</v>
      </c>
    </row>
    <row r="2251" spans="1:11">
      <c r="A2251" t="s">
        <v>493</v>
      </c>
      <c r="B2251" s="614">
        <v>19574586.295200001</v>
      </c>
      <c r="C2251" t="s">
        <v>517</v>
      </c>
      <c r="D2251" t="s">
        <v>531</v>
      </c>
      <c r="E2251" t="s">
        <v>506</v>
      </c>
      <c r="F2251" t="s">
        <v>532</v>
      </c>
      <c r="G2251" t="s">
        <v>77</v>
      </c>
      <c r="H2251" t="s">
        <v>508</v>
      </c>
      <c r="I2251" t="s">
        <v>509</v>
      </c>
      <c r="J2251" t="s">
        <v>442</v>
      </c>
      <c r="K2251" t="s">
        <v>443</v>
      </c>
    </row>
    <row r="2252" spans="1:11">
      <c r="A2252" t="s">
        <v>493</v>
      </c>
      <c r="B2252" s="614">
        <v>12951442.0584</v>
      </c>
      <c r="C2252" t="s">
        <v>465</v>
      </c>
      <c r="D2252" t="s">
        <v>531</v>
      </c>
      <c r="E2252" t="s">
        <v>506</v>
      </c>
      <c r="F2252" t="s">
        <v>532</v>
      </c>
      <c r="G2252" t="s">
        <v>77</v>
      </c>
      <c r="H2252" t="s">
        <v>508</v>
      </c>
      <c r="I2252" t="s">
        <v>509</v>
      </c>
      <c r="J2252" t="s">
        <v>442</v>
      </c>
      <c r="K2252" t="s">
        <v>443</v>
      </c>
    </row>
    <row r="2253" spans="1:11">
      <c r="A2253" t="s">
        <v>493</v>
      </c>
      <c r="B2253" s="614">
        <v>19574586.295200001</v>
      </c>
      <c r="C2253" t="s">
        <v>510</v>
      </c>
      <c r="D2253" t="s">
        <v>531</v>
      </c>
      <c r="E2253" t="s">
        <v>506</v>
      </c>
      <c r="F2253" t="s">
        <v>532</v>
      </c>
      <c r="G2253" t="s">
        <v>77</v>
      </c>
      <c r="H2253" t="s">
        <v>508</v>
      </c>
      <c r="I2253" t="s">
        <v>509</v>
      </c>
      <c r="J2253" t="s">
        <v>442</v>
      </c>
      <c r="K2253" t="s">
        <v>443</v>
      </c>
    </row>
    <row r="2254" spans="1:11">
      <c r="A2254" t="s">
        <v>493</v>
      </c>
      <c r="B2254" s="614">
        <v>16320926.3499</v>
      </c>
      <c r="C2254" t="s">
        <v>450</v>
      </c>
      <c r="D2254" t="s">
        <v>531</v>
      </c>
      <c r="E2254" t="s">
        <v>506</v>
      </c>
      <c r="F2254" t="s">
        <v>532</v>
      </c>
      <c r="G2254" t="s">
        <v>77</v>
      </c>
      <c r="H2254" t="s">
        <v>508</v>
      </c>
      <c r="I2254" t="s">
        <v>509</v>
      </c>
      <c r="J2254" t="s">
        <v>442</v>
      </c>
      <c r="K2254" t="s">
        <v>443</v>
      </c>
    </row>
    <row r="2255" spans="1:11">
      <c r="A2255" t="s">
        <v>493</v>
      </c>
      <c r="B2255" s="614">
        <v>16320926.3499</v>
      </c>
      <c r="C2255" t="s">
        <v>476</v>
      </c>
      <c r="D2255" t="s">
        <v>531</v>
      </c>
      <c r="E2255" t="s">
        <v>506</v>
      </c>
      <c r="F2255" t="s">
        <v>532</v>
      </c>
      <c r="G2255" t="s">
        <v>77</v>
      </c>
      <c r="H2255" t="s">
        <v>508</v>
      </c>
      <c r="I2255" t="s">
        <v>509</v>
      </c>
      <c r="J2255" t="s">
        <v>442</v>
      </c>
      <c r="K2255" t="s">
        <v>443</v>
      </c>
    </row>
    <row r="2256" spans="1:11">
      <c r="A2256" t="s">
        <v>493</v>
      </c>
      <c r="B2256" s="614">
        <v>15267964.743899999</v>
      </c>
      <c r="C2256" t="s">
        <v>462</v>
      </c>
      <c r="D2256" t="s">
        <v>531</v>
      </c>
      <c r="E2256" t="s">
        <v>506</v>
      </c>
      <c r="F2256" t="s">
        <v>532</v>
      </c>
      <c r="G2256" t="s">
        <v>77</v>
      </c>
      <c r="H2256" t="s">
        <v>508</v>
      </c>
      <c r="I2256" t="s">
        <v>509</v>
      </c>
      <c r="J2256" t="s">
        <v>442</v>
      </c>
      <c r="K2256" t="s">
        <v>443</v>
      </c>
    </row>
    <row r="2257" spans="1:11">
      <c r="A2257" t="s">
        <v>493</v>
      </c>
      <c r="B2257" s="614">
        <v>12635553.5766</v>
      </c>
      <c r="C2257" t="s">
        <v>429</v>
      </c>
      <c r="D2257" t="s">
        <v>531</v>
      </c>
      <c r="E2257" t="s">
        <v>506</v>
      </c>
      <c r="F2257" t="s">
        <v>532</v>
      </c>
      <c r="G2257" t="s">
        <v>77</v>
      </c>
      <c r="H2257" t="s">
        <v>508</v>
      </c>
      <c r="I2257" t="s">
        <v>509</v>
      </c>
      <c r="J2257" t="s">
        <v>442</v>
      </c>
      <c r="K2257" t="s">
        <v>443</v>
      </c>
    </row>
    <row r="2258" spans="1:11">
      <c r="A2258" t="s">
        <v>493</v>
      </c>
      <c r="B2258" s="614">
        <v>13793818.4955</v>
      </c>
      <c r="C2258" t="s">
        <v>461</v>
      </c>
      <c r="D2258" t="s">
        <v>531</v>
      </c>
      <c r="E2258" t="s">
        <v>506</v>
      </c>
      <c r="F2258" t="s">
        <v>532</v>
      </c>
      <c r="G2258" t="s">
        <v>77</v>
      </c>
      <c r="H2258" t="s">
        <v>508</v>
      </c>
      <c r="I2258" t="s">
        <v>509</v>
      </c>
      <c r="J2258" t="s">
        <v>442</v>
      </c>
      <c r="K2258" t="s">
        <v>443</v>
      </c>
    </row>
    <row r="2259" spans="1:11">
      <c r="A2259" t="s">
        <v>493</v>
      </c>
      <c r="B2259" s="614">
        <v>10529630.364600001</v>
      </c>
      <c r="C2259" t="s">
        <v>464</v>
      </c>
      <c r="D2259" t="s">
        <v>531</v>
      </c>
      <c r="E2259" t="s">
        <v>506</v>
      </c>
      <c r="F2259" t="s">
        <v>532</v>
      </c>
      <c r="G2259" t="s">
        <v>77</v>
      </c>
      <c r="H2259" t="s">
        <v>508</v>
      </c>
      <c r="I2259" t="s">
        <v>509</v>
      </c>
      <c r="J2259" t="s">
        <v>442</v>
      </c>
      <c r="K2259" t="s">
        <v>443</v>
      </c>
    </row>
    <row r="2260" spans="1:11">
      <c r="A2260" t="s">
        <v>493</v>
      </c>
      <c r="B2260" s="614">
        <v>10529630.364600001</v>
      </c>
      <c r="C2260" t="s">
        <v>477</v>
      </c>
      <c r="D2260" t="s">
        <v>531</v>
      </c>
      <c r="E2260" t="s">
        <v>506</v>
      </c>
      <c r="F2260" t="s">
        <v>532</v>
      </c>
      <c r="G2260" t="s">
        <v>77</v>
      </c>
      <c r="H2260" t="s">
        <v>508</v>
      </c>
      <c r="I2260" t="s">
        <v>509</v>
      </c>
      <c r="J2260" t="s">
        <v>442</v>
      </c>
      <c r="K2260" t="s">
        <v>443</v>
      </c>
    </row>
    <row r="2261" spans="1:11">
      <c r="A2261" t="s">
        <v>493</v>
      </c>
      <c r="B2261" s="614">
        <v>15057372.422700001</v>
      </c>
      <c r="C2261" t="s">
        <v>448</v>
      </c>
      <c r="D2261" t="s">
        <v>531</v>
      </c>
      <c r="E2261" t="s">
        <v>506</v>
      </c>
      <c r="F2261" t="s">
        <v>532</v>
      </c>
      <c r="G2261" t="s">
        <v>77</v>
      </c>
      <c r="H2261" t="s">
        <v>508</v>
      </c>
      <c r="I2261" t="s">
        <v>509</v>
      </c>
      <c r="J2261" t="s">
        <v>442</v>
      </c>
      <c r="K2261" t="s">
        <v>443</v>
      </c>
    </row>
    <row r="2262" spans="1:11">
      <c r="A2262" t="s">
        <v>493</v>
      </c>
      <c r="B2262" s="614">
        <v>15057372.422700001</v>
      </c>
      <c r="C2262" t="s">
        <v>511</v>
      </c>
      <c r="D2262" t="s">
        <v>531</v>
      </c>
      <c r="E2262" t="s">
        <v>506</v>
      </c>
      <c r="F2262" t="s">
        <v>532</v>
      </c>
      <c r="G2262" t="s">
        <v>77</v>
      </c>
      <c r="H2262" t="s">
        <v>508</v>
      </c>
      <c r="I2262" t="s">
        <v>509</v>
      </c>
      <c r="J2262" t="s">
        <v>442</v>
      </c>
      <c r="K2262" t="s">
        <v>443</v>
      </c>
    </row>
    <row r="2263" spans="1:11">
      <c r="A2263" t="s">
        <v>493</v>
      </c>
      <c r="B2263" s="614">
        <v>15057372.422700001</v>
      </c>
      <c r="C2263" t="s">
        <v>528</v>
      </c>
      <c r="D2263" t="s">
        <v>531</v>
      </c>
      <c r="E2263" t="s">
        <v>506</v>
      </c>
      <c r="F2263" t="s">
        <v>532</v>
      </c>
      <c r="G2263" t="s">
        <v>77</v>
      </c>
      <c r="H2263" t="s">
        <v>508</v>
      </c>
      <c r="I2263" t="s">
        <v>509</v>
      </c>
      <c r="J2263" t="s">
        <v>442</v>
      </c>
      <c r="K2263" t="s">
        <v>443</v>
      </c>
    </row>
    <row r="2264" spans="1:11">
      <c r="A2264" t="s">
        <v>493</v>
      </c>
      <c r="B2264" s="614">
        <v>12635553.5766</v>
      </c>
      <c r="C2264" t="s">
        <v>449</v>
      </c>
      <c r="D2264" t="s">
        <v>531</v>
      </c>
      <c r="E2264" t="s">
        <v>506</v>
      </c>
      <c r="F2264" t="s">
        <v>532</v>
      </c>
      <c r="G2264" t="s">
        <v>77</v>
      </c>
      <c r="H2264" t="s">
        <v>508</v>
      </c>
      <c r="I2264" t="s">
        <v>509</v>
      </c>
      <c r="J2264" t="s">
        <v>442</v>
      </c>
      <c r="K2264" t="s">
        <v>443</v>
      </c>
    </row>
    <row r="2265" spans="1:11">
      <c r="A2265" t="s">
        <v>493</v>
      </c>
      <c r="B2265" s="614">
        <v>15899741.7075</v>
      </c>
      <c r="C2265" t="s">
        <v>516</v>
      </c>
      <c r="D2265" t="s">
        <v>531</v>
      </c>
      <c r="E2265" t="s">
        <v>506</v>
      </c>
      <c r="F2265" t="s">
        <v>532</v>
      </c>
      <c r="G2265" t="s">
        <v>77</v>
      </c>
      <c r="H2265" t="s">
        <v>508</v>
      </c>
      <c r="I2265" t="s">
        <v>509</v>
      </c>
      <c r="J2265" t="s">
        <v>442</v>
      </c>
      <c r="K2265" t="s">
        <v>443</v>
      </c>
    </row>
    <row r="2266" spans="1:11">
      <c r="A2266" t="s">
        <v>493</v>
      </c>
      <c r="B2266" s="614">
        <v>12635553.5766</v>
      </c>
      <c r="C2266" t="s">
        <v>484</v>
      </c>
      <c r="D2266" t="s">
        <v>531</v>
      </c>
      <c r="E2266" t="s">
        <v>506</v>
      </c>
      <c r="F2266" t="s">
        <v>532</v>
      </c>
      <c r="G2266" t="s">
        <v>77</v>
      </c>
      <c r="H2266" t="s">
        <v>508</v>
      </c>
      <c r="I2266" t="s">
        <v>509</v>
      </c>
      <c r="J2266" t="s">
        <v>442</v>
      </c>
      <c r="K2266" t="s">
        <v>443</v>
      </c>
    </row>
    <row r="2267" spans="1:11">
      <c r="A2267" t="s">
        <v>493</v>
      </c>
      <c r="B2267" s="614">
        <v>15057372.422700001</v>
      </c>
      <c r="C2267" t="s">
        <v>504</v>
      </c>
      <c r="D2267" t="s">
        <v>531</v>
      </c>
      <c r="E2267" t="s">
        <v>506</v>
      </c>
      <c r="F2267" t="s">
        <v>532</v>
      </c>
      <c r="G2267" t="s">
        <v>77</v>
      </c>
      <c r="H2267" t="s">
        <v>508</v>
      </c>
      <c r="I2267" t="s">
        <v>509</v>
      </c>
      <c r="J2267" t="s">
        <v>442</v>
      </c>
      <c r="K2267" t="s">
        <v>443</v>
      </c>
    </row>
    <row r="2268" spans="1:11">
      <c r="A2268" t="s">
        <v>493</v>
      </c>
      <c r="B2268" s="614">
        <v>15267964.743899999</v>
      </c>
      <c r="C2268" t="s">
        <v>445</v>
      </c>
      <c r="D2268" t="s">
        <v>531</v>
      </c>
      <c r="E2268" t="s">
        <v>506</v>
      </c>
      <c r="F2268" t="s">
        <v>532</v>
      </c>
      <c r="G2268" t="s">
        <v>77</v>
      </c>
      <c r="H2268" t="s">
        <v>508</v>
      </c>
      <c r="I2268" t="s">
        <v>509</v>
      </c>
      <c r="J2268" t="s">
        <v>442</v>
      </c>
      <c r="K2268" t="s">
        <v>443</v>
      </c>
    </row>
    <row r="2269" spans="1:11">
      <c r="A2269" t="s">
        <v>493</v>
      </c>
      <c r="B2269" s="614">
        <v>13162041.5319</v>
      </c>
      <c r="C2269" t="s">
        <v>512</v>
      </c>
      <c r="D2269" t="s">
        <v>531</v>
      </c>
      <c r="E2269" t="s">
        <v>506</v>
      </c>
      <c r="F2269" t="s">
        <v>532</v>
      </c>
      <c r="G2269" t="s">
        <v>77</v>
      </c>
      <c r="H2269" t="s">
        <v>508</v>
      </c>
      <c r="I2269" t="s">
        <v>509</v>
      </c>
      <c r="J2269" t="s">
        <v>442</v>
      </c>
      <c r="K2269" t="s">
        <v>443</v>
      </c>
    </row>
    <row r="2270" spans="1:11">
      <c r="A2270" t="s">
        <v>493</v>
      </c>
      <c r="B2270" s="614">
        <v>13162041.5319</v>
      </c>
      <c r="C2270" t="s">
        <v>485</v>
      </c>
      <c r="D2270" t="s">
        <v>531</v>
      </c>
      <c r="E2270" t="s">
        <v>506</v>
      </c>
      <c r="F2270" t="s">
        <v>532</v>
      </c>
      <c r="G2270" t="s">
        <v>77</v>
      </c>
      <c r="H2270" t="s">
        <v>508</v>
      </c>
      <c r="I2270" t="s">
        <v>509</v>
      </c>
      <c r="J2270" t="s">
        <v>442</v>
      </c>
      <c r="K2270" t="s">
        <v>443</v>
      </c>
    </row>
    <row r="2271" spans="1:11">
      <c r="A2271" t="s">
        <v>493</v>
      </c>
      <c r="B2271" s="614">
        <v>13688522.334899999</v>
      </c>
      <c r="C2271" t="s">
        <v>479</v>
      </c>
      <c r="D2271" t="s">
        <v>531</v>
      </c>
      <c r="E2271" t="s">
        <v>506</v>
      </c>
      <c r="F2271" t="s">
        <v>532</v>
      </c>
      <c r="G2271" t="s">
        <v>77</v>
      </c>
      <c r="H2271" t="s">
        <v>508</v>
      </c>
      <c r="I2271" t="s">
        <v>509</v>
      </c>
      <c r="J2271" t="s">
        <v>442</v>
      </c>
      <c r="K2271" t="s">
        <v>443</v>
      </c>
    </row>
    <row r="2272" spans="1:11">
      <c r="A2272" t="s">
        <v>493</v>
      </c>
      <c r="B2272" s="614">
        <v>13688522.334899999</v>
      </c>
      <c r="C2272" t="s">
        <v>488</v>
      </c>
      <c r="D2272" t="s">
        <v>531</v>
      </c>
      <c r="E2272" t="s">
        <v>506</v>
      </c>
      <c r="F2272" t="s">
        <v>532</v>
      </c>
      <c r="G2272" t="s">
        <v>77</v>
      </c>
      <c r="H2272" t="s">
        <v>508</v>
      </c>
      <c r="I2272" t="s">
        <v>509</v>
      </c>
      <c r="J2272" t="s">
        <v>442</v>
      </c>
      <c r="K2272" t="s">
        <v>443</v>
      </c>
    </row>
    <row r="2273" spans="1:11">
      <c r="A2273" t="s">
        <v>493</v>
      </c>
      <c r="B2273" s="614">
        <v>13688522.334899999</v>
      </c>
      <c r="C2273" t="s">
        <v>50</v>
      </c>
      <c r="D2273" t="s">
        <v>531</v>
      </c>
      <c r="E2273" t="s">
        <v>506</v>
      </c>
      <c r="F2273" t="s">
        <v>532</v>
      </c>
      <c r="G2273" t="s">
        <v>77</v>
      </c>
      <c r="H2273" t="s">
        <v>508</v>
      </c>
      <c r="I2273" t="s">
        <v>509</v>
      </c>
      <c r="J2273" t="s">
        <v>442</v>
      </c>
      <c r="K2273" t="s">
        <v>443</v>
      </c>
    </row>
    <row r="2274" spans="1:11">
      <c r="A2274" t="s">
        <v>493</v>
      </c>
      <c r="B2274" s="614">
        <v>12635553.5766</v>
      </c>
      <c r="C2274" t="s">
        <v>472</v>
      </c>
      <c r="D2274" t="s">
        <v>531</v>
      </c>
      <c r="E2274" t="s">
        <v>506</v>
      </c>
      <c r="F2274" t="s">
        <v>532</v>
      </c>
      <c r="G2274" t="s">
        <v>77</v>
      </c>
      <c r="H2274" t="s">
        <v>508</v>
      </c>
      <c r="I2274" t="s">
        <v>509</v>
      </c>
      <c r="J2274" t="s">
        <v>442</v>
      </c>
      <c r="K2274" t="s">
        <v>443</v>
      </c>
    </row>
    <row r="2275" spans="1:11">
      <c r="A2275" t="s">
        <v>493</v>
      </c>
      <c r="B2275" s="614">
        <v>19574586.295200001</v>
      </c>
      <c r="C2275" t="s">
        <v>455</v>
      </c>
      <c r="D2275" t="s">
        <v>531</v>
      </c>
      <c r="E2275" t="s">
        <v>506</v>
      </c>
      <c r="F2275" t="s">
        <v>532</v>
      </c>
      <c r="G2275" t="s">
        <v>77</v>
      </c>
      <c r="H2275" t="s">
        <v>508</v>
      </c>
      <c r="I2275" t="s">
        <v>509</v>
      </c>
      <c r="J2275" t="s">
        <v>442</v>
      </c>
      <c r="K2275" t="s">
        <v>443</v>
      </c>
    </row>
    <row r="2276" spans="1:11">
      <c r="A2276" t="s">
        <v>493</v>
      </c>
      <c r="B2276" s="614">
        <v>14741483.9409</v>
      </c>
      <c r="C2276" t="s">
        <v>475</v>
      </c>
      <c r="D2276" t="s">
        <v>531</v>
      </c>
      <c r="E2276" t="s">
        <v>506</v>
      </c>
      <c r="F2276" t="s">
        <v>532</v>
      </c>
      <c r="G2276" t="s">
        <v>77</v>
      </c>
      <c r="H2276" t="s">
        <v>508</v>
      </c>
      <c r="I2276" t="s">
        <v>509</v>
      </c>
      <c r="J2276" t="s">
        <v>442</v>
      </c>
      <c r="K2276" t="s">
        <v>443</v>
      </c>
    </row>
    <row r="2277" spans="1:11">
      <c r="A2277" t="s">
        <v>493</v>
      </c>
      <c r="B2277" s="614">
        <v>13688522.334899999</v>
      </c>
      <c r="C2277" t="s">
        <v>471</v>
      </c>
      <c r="D2277" t="s">
        <v>531</v>
      </c>
      <c r="E2277" t="s">
        <v>506</v>
      </c>
      <c r="F2277" t="s">
        <v>532</v>
      </c>
      <c r="G2277" t="s">
        <v>77</v>
      </c>
      <c r="H2277" t="s">
        <v>508</v>
      </c>
      <c r="I2277" t="s">
        <v>509</v>
      </c>
      <c r="J2277" t="s">
        <v>442</v>
      </c>
      <c r="K2277" t="s">
        <v>443</v>
      </c>
    </row>
    <row r="2278" spans="1:11">
      <c r="A2278" t="s">
        <v>493</v>
      </c>
      <c r="B2278" s="614">
        <v>14741483.9409</v>
      </c>
      <c r="C2278" t="s">
        <v>513</v>
      </c>
      <c r="D2278" t="s">
        <v>531</v>
      </c>
      <c r="E2278" t="s">
        <v>506</v>
      </c>
      <c r="F2278" t="s">
        <v>532</v>
      </c>
      <c r="G2278" t="s">
        <v>77</v>
      </c>
      <c r="H2278" t="s">
        <v>508</v>
      </c>
      <c r="I2278" t="s">
        <v>509</v>
      </c>
      <c r="J2278" t="s">
        <v>442</v>
      </c>
      <c r="K2278" t="s">
        <v>443</v>
      </c>
    </row>
    <row r="2279" spans="1:11">
      <c r="A2279" t="s">
        <v>493</v>
      </c>
      <c r="B2279" s="614">
        <v>17795072.598299999</v>
      </c>
      <c r="C2279" t="s">
        <v>518</v>
      </c>
      <c r="D2279" t="s">
        <v>531</v>
      </c>
      <c r="E2279" t="s">
        <v>506</v>
      </c>
      <c r="F2279" t="s">
        <v>532</v>
      </c>
      <c r="G2279" t="s">
        <v>77</v>
      </c>
      <c r="H2279" t="s">
        <v>508</v>
      </c>
      <c r="I2279" t="s">
        <v>509</v>
      </c>
      <c r="J2279" t="s">
        <v>442</v>
      </c>
      <c r="K2279" t="s">
        <v>443</v>
      </c>
    </row>
    <row r="2280" spans="1:11">
      <c r="A2280" t="s">
        <v>493</v>
      </c>
      <c r="B2280" s="614">
        <v>13162041.5319</v>
      </c>
      <c r="C2280" t="s">
        <v>454</v>
      </c>
      <c r="D2280" t="s">
        <v>531</v>
      </c>
      <c r="E2280" t="s">
        <v>506</v>
      </c>
      <c r="F2280" t="s">
        <v>532</v>
      </c>
      <c r="G2280" t="s">
        <v>77</v>
      </c>
      <c r="H2280" t="s">
        <v>508</v>
      </c>
      <c r="I2280" t="s">
        <v>509</v>
      </c>
      <c r="J2280" t="s">
        <v>442</v>
      </c>
      <c r="K2280" t="s">
        <v>443</v>
      </c>
    </row>
    <row r="2281" spans="1:11">
      <c r="A2281" t="s">
        <v>493</v>
      </c>
      <c r="B2281" s="614">
        <v>13162041.5319</v>
      </c>
      <c r="C2281" t="s">
        <v>481</v>
      </c>
      <c r="D2281" t="s">
        <v>531</v>
      </c>
      <c r="E2281" t="s">
        <v>506</v>
      </c>
      <c r="F2281" t="s">
        <v>532</v>
      </c>
      <c r="G2281" t="s">
        <v>77</v>
      </c>
      <c r="H2281" t="s">
        <v>508</v>
      </c>
      <c r="I2281" t="s">
        <v>509</v>
      </c>
      <c r="J2281" t="s">
        <v>442</v>
      </c>
      <c r="K2281" t="s">
        <v>443</v>
      </c>
    </row>
    <row r="2282" spans="1:11">
      <c r="A2282" t="s">
        <v>493</v>
      </c>
      <c r="B2282" s="614">
        <v>10529630.364600001</v>
      </c>
      <c r="C2282" t="s">
        <v>453</v>
      </c>
      <c r="D2282" t="s">
        <v>531</v>
      </c>
      <c r="E2282" t="s">
        <v>506</v>
      </c>
      <c r="F2282" t="s">
        <v>532</v>
      </c>
      <c r="G2282" t="s">
        <v>77</v>
      </c>
      <c r="H2282" t="s">
        <v>508</v>
      </c>
      <c r="I2282" t="s">
        <v>509</v>
      </c>
      <c r="J2282" t="s">
        <v>442</v>
      </c>
      <c r="K2282" t="s">
        <v>443</v>
      </c>
    </row>
    <row r="2283" spans="1:11">
      <c r="A2283" t="s">
        <v>493</v>
      </c>
      <c r="B2283" s="614">
        <v>12635553.5766</v>
      </c>
      <c r="C2283" t="s">
        <v>466</v>
      </c>
      <c r="D2283" t="s">
        <v>531</v>
      </c>
      <c r="E2283" t="s">
        <v>506</v>
      </c>
      <c r="F2283" t="s">
        <v>532</v>
      </c>
      <c r="G2283" t="s">
        <v>77</v>
      </c>
      <c r="H2283" t="s">
        <v>508</v>
      </c>
      <c r="I2283" t="s">
        <v>509</v>
      </c>
      <c r="J2283" t="s">
        <v>442</v>
      </c>
      <c r="K2283" t="s">
        <v>443</v>
      </c>
    </row>
    <row r="2284" spans="1:11">
      <c r="A2284" t="s">
        <v>493</v>
      </c>
      <c r="B2284" s="614">
        <v>14215003.1379</v>
      </c>
      <c r="C2284" t="s">
        <v>515</v>
      </c>
      <c r="D2284" t="s">
        <v>531</v>
      </c>
      <c r="E2284" t="s">
        <v>506</v>
      </c>
      <c r="F2284" t="s">
        <v>532</v>
      </c>
      <c r="G2284" t="s">
        <v>77</v>
      </c>
      <c r="H2284" t="s">
        <v>508</v>
      </c>
      <c r="I2284" t="s">
        <v>509</v>
      </c>
      <c r="J2284" t="s">
        <v>442</v>
      </c>
      <c r="K2284" t="s">
        <v>443</v>
      </c>
    </row>
    <row r="2285" spans="1:11">
      <c r="A2285" t="s">
        <v>493</v>
      </c>
      <c r="B2285" s="614">
        <v>10529630.364600001</v>
      </c>
      <c r="C2285" t="s">
        <v>452</v>
      </c>
      <c r="D2285" t="s">
        <v>531</v>
      </c>
      <c r="E2285" t="s">
        <v>506</v>
      </c>
      <c r="F2285" t="s">
        <v>532</v>
      </c>
      <c r="G2285" t="s">
        <v>77</v>
      </c>
      <c r="H2285" t="s">
        <v>508</v>
      </c>
      <c r="I2285" t="s">
        <v>509</v>
      </c>
      <c r="J2285" t="s">
        <v>442</v>
      </c>
      <c r="K2285" t="s">
        <v>443</v>
      </c>
    </row>
    <row r="2286" spans="1:11">
      <c r="A2286" t="s">
        <v>493</v>
      </c>
      <c r="B2286" s="614">
        <v>13162041.5319</v>
      </c>
      <c r="C2286" t="s">
        <v>480</v>
      </c>
      <c r="D2286" t="s">
        <v>531</v>
      </c>
      <c r="E2286" t="s">
        <v>506</v>
      </c>
      <c r="F2286" t="s">
        <v>532</v>
      </c>
      <c r="G2286" t="s">
        <v>77</v>
      </c>
      <c r="H2286" t="s">
        <v>508</v>
      </c>
      <c r="I2286" t="s">
        <v>509</v>
      </c>
      <c r="J2286" t="s">
        <v>442</v>
      </c>
      <c r="K2286" t="s">
        <v>443</v>
      </c>
    </row>
    <row r="2287" spans="1:11">
      <c r="A2287" t="s">
        <v>493</v>
      </c>
      <c r="B2287" s="614">
        <v>15267964.743899999</v>
      </c>
      <c r="C2287" t="s">
        <v>514</v>
      </c>
      <c r="D2287" t="s">
        <v>531</v>
      </c>
      <c r="E2287" t="s">
        <v>506</v>
      </c>
      <c r="F2287" t="s">
        <v>532</v>
      </c>
      <c r="G2287" t="s">
        <v>77</v>
      </c>
      <c r="H2287" t="s">
        <v>508</v>
      </c>
      <c r="I2287" t="s">
        <v>509</v>
      </c>
      <c r="J2287" t="s">
        <v>442</v>
      </c>
      <c r="K2287" t="s">
        <v>443</v>
      </c>
    </row>
    <row r="2288" spans="1:11">
      <c r="A2288" t="s">
        <v>494</v>
      </c>
      <c r="B2288" s="614">
        <v>18583445.483600002</v>
      </c>
      <c r="C2288" t="s">
        <v>517</v>
      </c>
      <c r="D2288" t="s">
        <v>531</v>
      </c>
      <c r="E2288" t="s">
        <v>506</v>
      </c>
      <c r="F2288" t="s">
        <v>532</v>
      </c>
      <c r="G2288" t="s">
        <v>77</v>
      </c>
      <c r="H2288" t="s">
        <v>508</v>
      </c>
      <c r="I2288" t="s">
        <v>509</v>
      </c>
      <c r="J2288" t="s">
        <v>442</v>
      </c>
      <c r="K2288" t="s">
        <v>443</v>
      </c>
    </row>
    <row r="2289" spans="1:11">
      <c r="A2289" t="s">
        <v>494</v>
      </c>
      <c r="B2289" s="614">
        <v>12295657.941199999</v>
      </c>
      <c r="C2289" t="s">
        <v>465</v>
      </c>
      <c r="D2289" t="s">
        <v>531</v>
      </c>
      <c r="E2289" t="s">
        <v>506</v>
      </c>
      <c r="F2289" t="s">
        <v>532</v>
      </c>
      <c r="G2289" t="s">
        <v>77</v>
      </c>
      <c r="H2289" t="s">
        <v>508</v>
      </c>
      <c r="I2289" t="s">
        <v>509</v>
      </c>
      <c r="J2289" t="s">
        <v>442</v>
      </c>
      <c r="K2289" t="s">
        <v>443</v>
      </c>
    </row>
    <row r="2290" spans="1:11">
      <c r="A2290" t="s">
        <v>494</v>
      </c>
      <c r="B2290" s="614">
        <v>18583445.483600002</v>
      </c>
      <c r="C2290" t="s">
        <v>510</v>
      </c>
      <c r="D2290" t="s">
        <v>531</v>
      </c>
      <c r="E2290" t="s">
        <v>506</v>
      </c>
      <c r="F2290" t="s">
        <v>532</v>
      </c>
      <c r="G2290" t="s">
        <v>77</v>
      </c>
      <c r="H2290" t="s">
        <v>508</v>
      </c>
      <c r="I2290" t="s">
        <v>509</v>
      </c>
      <c r="J2290" t="s">
        <v>442</v>
      </c>
      <c r="K2290" t="s">
        <v>443</v>
      </c>
    </row>
    <row r="2291" spans="1:11">
      <c r="A2291" t="s">
        <v>494</v>
      </c>
      <c r="B2291" s="614">
        <v>15494531.557</v>
      </c>
      <c r="C2291" t="s">
        <v>450</v>
      </c>
      <c r="D2291" t="s">
        <v>531</v>
      </c>
      <c r="E2291" t="s">
        <v>506</v>
      </c>
      <c r="F2291" t="s">
        <v>532</v>
      </c>
      <c r="G2291" t="s">
        <v>77</v>
      </c>
      <c r="H2291" t="s">
        <v>508</v>
      </c>
      <c r="I2291" t="s">
        <v>509</v>
      </c>
      <c r="J2291" t="s">
        <v>442</v>
      </c>
      <c r="K2291" t="s">
        <v>443</v>
      </c>
    </row>
    <row r="2292" spans="1:11">
      <c r="A2292" t="s">
        <v>494</v>
      </c>
      <c r="B2292" s="614">
        <v>15494531.557</v>
      </c>
      <c r="C2292" t="s">
        <v>476</v>
      </c>
      <c r="D2292" t="s">
        <v>531</v>
      </c>
      <c r="E2292" t="s">
        <v>506</v>
      </c>
      <c r="F2292" t="s">
        <v>532</v>
      </c>
      <c r="G2292" t="s">
        <v>77</v>
      </c>
      <c r="H2292" t="s">
        <v>508</v>
      </c>
      <c r="I2292" t="s">
        <v>509</v>
      </c>
      <c r="J2292" t="s">
        <v>442</v>
      </c>
      <c r="K2292" t="s">
        <v>443</v>
      </c>
    </row>
    <row r="2293" spans="1:11">
      <c r="A2293" t="s">
        <v>494</v>
      </c>
      <c r="B2293" s="614">
        <v>14494885.674000001</v>
      </c>
      <c r="C2293" t="s">
        <v>462</v>
      </c>
      <c r="D2293" t="s">
        <v>531</v>
      </c>
      <c r="E2293" t="s">
        <v>506</v>
      </c>
      <c r="F2293" t="s">
        <v>532</v>
      </c>
      <c r="G2293" t="s">
        <v>77</v>
      </c>
      <c r="H2293" t="s">
        <v>508</v>
      </c>
      <c r="I2293" t="s">
        <v>509</v>
      </c>
      <c r="J2293" t="s">
        <v>442</v>
      </c>
      <c r="K2293" t="s">
        <v>443</v>
      </c>
    </row>
    <row r="2294" spans="1:11">
      <c r="A2294" t="s">
        <v>494</v>
      </c>
      <c r="B2294" s="614">
        <v>11995764.1763</v>
      </c>
      <c r="C2294" t="s">
        <v>429</v>
      </c>
      <c r="D2294" t="s">
        <v>531</v>
      </c>
      <c r="E2294" t="s">
        <v>506</v>
      </c>
      <c r="F2294" t="s">
        <v>532</v>
      </c>
      <c r="G2294" t="s">
        <v>77</v>
      </c>
      <c r="H2294" t="s">
        <v>508</v>
      </c>
      <c r="I2294" t="s">
        <v>509</v>
      </c>
      <c r="J2294" t="s">
        <v>442</v>
      </c>
      <c r="K2294" t="s">
        <v>443</v>
      </c>
    </row>
    <row r="2295" spans="1:11">
      <c r="A2295" t="s">
        <v>494</v>
      </c>
      <c r="B2295" s="614">
        <v>13095381.437799999</v>
      </c>
      <c r="C2295" t="s">
        <v>461</v>
      </c>
      <c r="D2295" t="s">
        <v>531</v>
      </c>
      <c r="E2295" t="s">
        <v>506</v>
      </c>
      <c r="F2295" t="s">
        <v>532</v>
      </c>
      <c r="G2295" t="s">
        <v>77</v>
      </c>
      <c r="H2295" t="s">
        <v>508</v>
      </c>
      <c r="I2295" t="s">
        <v>509</v>
      </c>
      <c r="J2295" t="s">
        <v>442</v>
      </c>
      <c r="K2295" t="s">
        <v>443</v>
      </c>
    </row>
    <row r="2296" spans="1:11">
      <c r="A2296" t="s">
        <v>494</v>
      </c>
      <c r="B2296" s="614">
        <v>9996472.4102999996</v>
      </c>
      <c r="C2296" t="s">
        <v>464</v>
      </c>
      <c r="D2296" t="s">
        <v>531</v>
      </c>
      <c r="E2296" t="s">
        <v>506</v>
      </c>
      <c r="F2296" t="s">
        <v>532</v>
      </c>
      <c r="G2296" t="s">
        <v>77</v>
      </c>
      <c r="H2296" t="s">
        <v>508</v>
      </c>
      <c r="I2296" t="s">
        <v>509</v>
      </c>
      <c r="J2296" t="s">
        <v>442</v>
      </c>
      <c r="K2296" t="s">
        <v>443</v>
      </c>
    </row>
    <row r="2297" spans="1:11">
      <c r="A2297" t="s">
        <v>494</v>
      </c>
      <c r="B2297" s="614">
        <v>9996472.4102999996</v>
      </c>
      <c r="C2297" t="s">
        <v>477</v>
      </c>
      <c r="D2297" t="s">
        <v>531</v>
      </c>
      <c r="E2297" t="s">
        <v>506</v>
      </c>
      <c r="F2297" t="s">
        <v>532</v>
      </c>
      <c r="G2297" t="s">
        <v>77</v>
      </c>
      <c r="H2297" t="s">
        <v>508</v>
      </c>
      <c r="I2297" t="s">
        <v>509</v>
      </c>
      <c r="J2297" t="s">
        <v>442</v>
      </c>
      <c r="K2297" t="s">
        <v>443</v>
      </c>
    </row>
    <row r="2298" spans="1:11">
      <c r="A2298" t="s">
        <v>494</v>
      </c>
      <c r="B2298" s="614">
        <v>14294956.497400001</v>
      </c>
      <c r="C2298" t="s">
        <v>448</v>
      </c>
      <c r="D2298" t="s">
        <v>531</v>
      </c>
      <c r="E2298" t="s">
        <v>506</v>
      </c>
      <c r="F2298" t="s">
        <v>532</v>
      </c>
      <c r="G2298" t="s">
        <v>77</v>
      </c>
      <c r="H2298" t="s">
        <v>508</v>
      </c>
      <c r="I2298" t="s">
        <v>509</v>
      </c>
      <c r="J2298" t="s">
        <v>442</v>
      </c>
      <c r="K2298" t="s">
        <v>443</v>
      </c>
    </row>
    <row r="2299" spans="1:11">
      <c r="A2299" t="s">
        <v>494</v>
      </c>
      <c r="B2299" s="614">
        <v>14294956.497400001</v>
      </c>
      <c r="C2299" t="s">
        <v>511</v>
      </c>
      <c r="D2299" t="s">
        <v>531</v>
      </c>
      <c r="E2299" t="s">
        <v>506</v>
      </c>
      <c r="F2299" t="s">
        <v>532</v>
      </c>
      <c r="G2299" t="s">
        <v>77</v>
      </c>
      <c r="H2299" t="s">
        <v>508</v>
      </c>
      <c r="I2299" t="s">
        <v>509</v>
      </c>
      <c r="J2299" t="s">
        <v>442</v>
      </c>
      <c r="K2299" t="s">
        <v>443</v>
      </c>
    </row>
    <row r="2300" spans="1:11">
      <c r="A2300" t="s">
        <v>494</v>
      </c>
      <c r="B2300" s="614">
        <v>14294956.497400001</v>
      </c>
      <c r="C2300" t="s">
        <v>528</v>
      </c>
      <c r="D2300" t="s">
        <v>531</v>
      </c>
      <c r="E2300" t="s">
        <v>506</v>
      </c>
      <c r="F2300" t="s">
        <v>532</v>
      </c>
      <c r="G2300" t="s">
        <v>77</v>
      </c>
      <c r="H2300" t="s">
        <v>508</v>
      </c>
      <c r="I2300" t="s">
        <v>509</v>
      </c>
      <c r="J2300" t="s">
        <v>442</v>
      </c>
      <c r="K2300" t="s">
        <v>443</v>
      </c>
    </row>
    <row r="2301" spans="1:11">
      <c r="A2301" t="s">
        <v>494</v>
      </c>
      <c r="B2301" s="614">
        <v>11995764.1763</v>
      </c>
      <c r="C2301" t="s">
        <v>449</v>
      </c>
      <c r="D2301" t="s">
        <v>531</v>
      </c>
      <c r="E2301" t="s">
        <v>506</v>
      </c>
      <c r="F2301" t="s">
        <v>532</v>
      </c>
      <c r="G2301" t="s">
        <v>77</v>
      </c>
      <c r="H2301" t="s">
        <v>508</v>
      </c>
      <c r="I2301" t="s">
        <v>509</v>
      </c>
      <c r="J2301" t="s">
        <v>442</v>
      </c>
      <c r="K2301" t="s">
        <v>443</v>
      </c>
    </row>
    <row r="2302" spans="1:11">
      <c r="A2302" t="s">
        <v>494</v>
      </c>
      <c r="B2302" s="614">
        <v>15094673.2038</v>
      </c>
      <c r="C2302" t="s">
        <v>516</v>
      </c>
      <c r="D2302" t="s">
        <v>531</v>
      </c>
      <c r="E2302" t="s">
        <v>506</v>
      </c>
      <c r="F2302" t="s">
        <v>532</v>
      </c>
      <c r="G2302" t="s">
        <v>77</v>
      </c>
      <c r="H2302" t="s">
        <v>508</v>
      </c>
      <c r="I2302" t="s">
        <v>509</v>
      </c>
      <c r="J2302" t="s">
        <v>442</v>
      </c>
      <c r="K2302" t="s">
        <v>443</v>
      </c>
    </row>
    <row r="2303" spans="1:11">
      <c r="A2303" t="s">
        <v>494</v>
      </c>
      <c r="B2303" s="614">
        <v>11995764.1763</v>
      </c>
      <c r="C2303" t="s">
        <v>484</v>
      </c>
      <c r="D2303" t="s">
        <v>531</v>
      </c>
      <c r="E2303" t="s">
        <v>506</v>
      </c>
      <c r="F2303" t="s">
        <v>532</v>
      </c>
      <c r="G2303" t="s">
        <v>77</v>
      </c>
      <c r="H2303" t="s">
        <v>508</v>
      </c>
      <c r="I2303" t="s">
        <v>509</v>
      </c>
      <c r="J2303" t="s">
        <v>442</v>
      </c>
      <c r="K2303" t="s">
        <v>443</v>
      </c>
    </row>
    <row r="2304" spans="1:11">
      <c r="A2304" t="s">
        <v>494</v>
      </c>
      <c r="B2304" s="614">
        <v>14294956.497400001</v>
      </c>
      <c r="C2304" t="s">
        <v>504</v>
      </c>
      <c r="D2304" t="s">
        <v>531</v>
      </c>
      <c r="E2304" t="s">
        <v>506</v>
      </c>
      <c r="F2304" t="s">
        <v>532</v>
      </c>
      <c r="G2304" t="s">
        <v>77</v>
      </c>
      <c r="H2304" t="s">
        <v>508</v>
      </c>
      <c r="I2304" t="s">
        <v>509</v>
      </c>
      <c r="J2304" t="s">
        <v>442</v>
      </c>
      <c r="K2304" t="s">
        <v>443</v>
      </c>
    </row>
    <row r="2305" spans="1:11">
      <c r="A2305" t="s">
        <v>494</v>
      </c>
      <c r="B2305" s="614">
        <v>14494885.674000001</v>
      </c>
      <c r="C2305" t="s">
        <v>445</v>
      </c>
      <c r="D2305" t="s">
        <v>531</v>
      </c>
      <c r="E2305" t="s">
        <v>506</v>
      </c>
      <c r="F2305" t="s">
        <v>532</v>
      </c>
      <c r="G2305" t="s">
        <v>77</v>
      </c>
      <c r="H2305" t="s">
        <v>508</v>
      </c>
      <c r="I2305" t="s">
        <v>509</v>
      </c>
      <c r="J2305" t="s">
        <v>442</v>
      </c>
      <c r="K2305" t="s">
        <v>443</v>
      </c>
    </row>
    <row r="2306" spans="1:11">
      <c r="A2306" t="s">
        <v>494</v>
      </c>
      <c r="B2306" s="614">
        <v>12495593.908</v>
      </c>
      <c r="C2306" t="s">
        <v>512</v>
      </c>
      <c r="D2306" t="s">
        <v>531</v>
      </c>
      <c r="E2306" t="s">
        <v>506</v>
      </c>
      <c r="F2306" t="s">
        <v>532</v>
      </c>
      <c r="G2306" t="s">
        <v>77</v>
      </c>
      <c r="H2306" t="s">
        <v>508</v>
      </c>
      <c r="I2306" t="s">
        <v>509</v>
      </c>
      <c r="J2306" t="s">
        <v>442</v>
      </c>
      <c r="K2306" t="s">
        <v>443</v>
      </c>
    </row>
    <row r="2307" spans="1:11">
      <c r="A2307" t="s">
        <v>494</v>
      </c>
      <c r="B2307" s="614">
        <v>12495593.908</v>
      </c>
      <c r="C2307" t="s">
        <v>485</v>
      </c>
      <c r="D2307" t="s">
        <v>531</v>
      </c>
      <c r="E2307" t="s">
        <v>506</v>
      </c>
      <c r="F2307" t="s">
        <v>532</v>
      </c>
      <c r="G2307" t="s">
        <v>77</v>
      </c>
      <c r="H2307" t="s">
        <v>508</v>
      </c>
      <c r="I2307" t="s">
        <v>509</v>
      </c>
      <c r="J2307" t="s">
        <v>442</v>
      </c>
      <c r="K2307" t="s">
        <v>443</v>
      </c>
    </row>
    <row r="2308" spans="1:11">
      <c r="A2308" t="s">
        <v>494</v>
      </c>
      <c r="B2308" s="614">
        <v>12995416.8495</v>
      </c>
      <c r="C2308" t="s">
        <v>479</v>
      </c>
      <c r="D2308" t="s">
        <v>531</v>
      </c>
      <c r="E2308" t="s">
        <v>506</v>
      </c>
      <c r="F2308" t="s">
        <v>532</v>
      </c>
      <c r="G2308" t="s">
        <v>77</v>
      </c>
      <c r="H2308" t="s">
        <v>508</v>
      </c>
      <c r="I2308" t="s">
        <v>509</v>
      </c>
      <c r="J2308" t="s">
        <v>442</v>
      </c>
      <c r="K2308" t="s">
        <v>443</v>
      </c>
    </row>
    <row r="2309" spans="1:11">
      <c r="A2309" t="s">
        <v>494</v>
      </c>
      <c r="B2309" s="614">
        <v>12995416.8495</v>
      </c>
      <c r="C2309" t="s">
        <v>488</v>
      </c>
      <c r="D2309" t="s">
        <v>531</v>
      </c>
      <c r="E2309" t="s">
        <v>506</v>
      </c>
      <c r="F2309" t="s">
        <v>532</v>
      </c>
      <c r="G2309" t="s">
        <v>77</v>
      </c>
      <c r="H2309" t="s">
        <v>508</v>
      </c>
      <c r="I2309" t="s">
        <v>509</v>
      </c>
      <c r="J2309" t="s">
        <v>442</v>
      </c>
      <c r="K2309" t="s">
        <v>443</v>
      </c>
    </row>
    <row r="2310" spans="1:11">
      <c r="A2310" t="s">
        <v>494</v>
      </c>
      <c r="B2310" s="614">
        <v>12995416.8495</v>
      </c>
      <c r="C2310" t="s">
        <v>50</v>
      </c>
      <c r="D2310" t="s">
        <v>531</v>
      </c>
      <c r="E2310" t="s">
        <v>506</v>
      </c>
      <c r="F2310" t="s">
        <v>532</v>
      </c>
      <c r="G2310" t="s">
        <v>77</v>
      </c>
      <c r="H2310" t="s">
        <v>508</v>
      </c>
      <c r="I2310" t="s">
        <v>509</v>
      </c>
      <c r="J2310" t="s">
        <v>442</v>
      </c>
      <c r="K2310" t="s">
        <v>443</v>
      </c>
    </row>
    <row r="2311" spans="1:11">
      <c r="A2311" t="s">
        <v>494</v>
      </c>
      <c r="B2311" s="614">
        <v>11995764.1763</v>
      </c>
      <c r="C2311" t="s">
        <v>472</v>
      </c>
      <c r="D2311" t="s">
        <v>531</v>
      </c>
      <c r="E2311" t="s">
        <v>506</v>
      </c>
      <c r="F2311" t="s">
        <v>532</v>
      </c>
      <c r="G2311" t="s">
        <v>77</v>
      </c>
      <c r="H2311" t="s">
        <v>508</v>
      </c>
      <c r="I2311" t="s">
        <v>509</v>
      </c>
      <c r="J2311" t="s">
        <v>442</v>
      </c>
      <c r="K2311" t="s">
        <v>443</v>
      </c>
    </row>
    <row r="2312" spans="1:11">
      <c r="A2312" t="s">
        <v>494</v>
      </c>
      <c r="B2312" s="614">
        <v>18583445.483600002</v>
      </c>
      <c r="C2312" t="s">
        <v>455</v>
      </c>
      <c r="D2312" t="s">
        <v>531</v>
      </c>
      <c r="E2312" t="s">
        <v>506</v>
      </c>
      <c r="F2312" t="s">
        <v>532</v>
      </c>
      <c r="G2312" t="s">
        <v>77</v>
      </c>
      <c r="H2312" t="s">
        <v>508</v>
      </c>
      <c r="I2312" t="s">
        <v>509</v>
      </c>
      <c r="J2312" t="s">
        <v>442</v>
      </c>
      <c r="K2312" t="s">
        <v>443</v>
      </c>
    </row>
    <row r="2313" spans="1:11">
      <c r="A2313" t="s">
        <v>494</v>
      </c>
      <c r="B2313" s="614">
        <v>13995062.7325</v>
      </c>
      <c r="C2313" t="s">
        <v>475</v>
      </c>
      <c r="D2313" t="s">
        <v>531</v>
      </c>
      <c r="E2313" t="s">
        <v>506</v>
      </c>
      <c r="F2313" t="s">
        <v>532</v>
      </c>
      <c r="G2313" t="s">
        <v>77</v>
      </c>
      <c r="H2313" t="s">
        <v>508</v>
      </c>
      <c r="I2313" t="s">
        <v>509</v>
      </c>
      <c r="J2313" t="s">
        <v>442</v>
      </c>
      <c r="K2313" t="s">
        <v>443</v>
      </c>
    </row>
    <row r="2314" spans="1:11">
      <c r="A2314" t="s">
        <v>494</v>
      </c>
      <c r="B2314" s="614">
        <v>12995416.8495</v>
      </c>
      <c r="C2314" t="s">
        <v>471</v>
      </c>
      <c r="D2314" t="s">
        <v>531</v>
      </c>
      <c r="E2314" t="s">
        <v>506</v>
      </c>
      <c r="F2314" t="s">
        <v>532</v>
      </c>
      <c r="G2314" t="s">
        <v>77</v>
      </c>
      <c r="H2314" t="s">
        <v>508</v>
      </c>
      <c r="I2314" t="s">
        <v>509</v>
      </c>
      <c r="J2314" t="s">
        <v>442</v>
      </c>
      <c r="K2314" t="s">
        <v>443</v>
      </c>
    </row>
    <row r="2315" spans="1:11">
      <c r="A2315" t="s">
        <v>494</v>
      </c>
      <c r="B2315" s="614">
        <v>13995062.7325</v>
      </c>
      <c r="C2315" t="s">
        <v>513</v>
      </c>
      <c r="D2315" t="s">
        <v>531</v>
      </c>
      <c r="E2315" t="s">
        <v>506</v>
      </c>
      <c r="F2315" t="s">
        <v>532</v>
      </c>
      <c r="G2315" t="s">
        <v>77</v>
      </c>
      <c r="H2315" t="s">
        <v>508</v>
      </c>
      <c r="I2315" t="s">
        <v>509</v>
      </c>
      <c r="J2315" t="s">
        <v>442</v>
      </c>
      <c r="K2315" t="s">
        <v>443</v>
      </c>
    </row>
    <row r="2316" spans="1:11">
      <c r="A2316" t="s">
        <v>494</v>
      </c>
      <c r="B2316" s="614">
        <v>16894035.793200001</v>
      </c>
      <c r="C2316" t="s">
        <v>518</v>
      </c>
      <c r="D2316" t="s">
        <v>531</v>
      </c>
      <c r="E2316" t="s">
        <v>506</v>
      </c>
      <c r="F2316" t="s">
        <v>532</v>
      </c>
      <c r="G2316" t="s">
        <v>77</v>
      </c>
      <c r="H2316" t="s">
        <v>508</v>
      </c>
      <c r="I2316" t="s">
        <v>509</v>
      </c>
      <c r="J2316" t="s">
        <v>442</v>
      </c>
      <c r="K2316" t="s">
        <v>443</v>
      </c>
    </row>
    <row r="2317" spans="1:11">
      <c r="A2317" t="s">
        <v>494</v>
      </c>
      <c r="B2317" s="614">
        <v>12495593.908</v>
      </c>
      <c r="C2317" t="s">
        <v>454</v>
      </c>
      <c r="D2317" t="s">
        <v>531</v>
      </c>
      <c r="E2317" t="s">
        <v>506</v>
      </c>
      <c r="F2317" t="s">
        <v>532</v>
      </c>
      <c r="G2317" t="s">
        <v>77</v>
      </c>
      <c r="H2317" t="s">
        <v>508</v>
      </c>
      <c r="I2317" t="s">
        <v>509</v>
      </c>
      <c r="J2317" t="s">
        <v>442</v>
      </c>
      <c r="K2317" t="s">
        <v>443</v>
      </c>
    </row>
    <row r="2318" spans="1:11">
      <c r="A2318" t="s">
        <v>494</v>
      </c>
      <c r="B2318" s="614">
        <v>12495593.908</v>
      </c>
      <c r="C2318" t="s">
        <v>481</v>
      </c>
      <c r="D2318" t="s">
        <v>531</v>
      </c>
      <c r="E2318" t="s">
        <v>506</v>
      </c>
      <c r="F2318" t="s">
        <v>532</v>
      </c>
      <c r="G2318" t="s">
        <v>77</v>
      </c>
      <c r="H2318" t="s">
        <v>508</v>
      </c>
      <c r="I2318" t="s">
        <v>509</v>
      </c>
      <c r="J2318" t="s">
        <v>442</v>
      </c>
      <c r="K2318" t="s">
        <v>443</v>
      </c>
    </row>
    <row r="2319" spans="1:11">
      <c r="A2319" t="s">
        <v>494</v>
      </c>
      <c r="B2319" s="614">
        <v>9996472.4102999996</v>
      </c>
      <c r="C2319" t="s">
        <v>453</v>
      </c>
      <c r="D2319" t="s">
        <v>531</v>
      </c>
      <c r="E2319" t="s">
        <v>506</v>
      </c>
      <c r="F2319" t="s">
        <v>532</v>
      </c>
      <c r="G2319" t="s">
        <v>77</v>
      </c>
      <c r="H2319" t="s">
        <v>508</v>
      </c>
      <c r="I2319" t="s">
        <v>509</v>
      </c>
      <c r="J2319" t="s">
        <v>442</v>
      </c>
      <c r="K2319" t="s">
        <v>443</v>
      </c>
    </row>
    <row r="2320" spans="1:11">
      <c r="A2320" t="s">
        <v>494</v>
      </c>
      <c r="B2320" s="614">
        <v>11995764.1763</v>
      </c>
      <c r="C2320" t="s">
        <v>466</v>
      </c>
      <c r="D2320" t="s">
        <v>531</v>
      </c>
      <c r="E2320" t="s">
        <v>506</v>
      </c>
      <c r="F2320" t="s">
        <v>532</v>
      </c>
      <c r="G2320" t="s">
        <v>77</v>
      </c>
      <c r="H2320" t="s">
        <v>508</v>
      </c>
      <c r="I2320" t="s">
        <v>509</v>
      </c>
      <c r="J2320" t="s">
        <v>442</v>
      </c>
      <c r="K2320" t="s">
        <v>443</v>
      </c>
    </row>
    <row r="2321" spans="1:11">
      <c r="A2321" t="s">
        <v>494</v>
      </c>
      <c r="B2321" s="614">
        <v>13495239.790999999</v>
      </c>
      <c r="C2321" t="s">
        <v>515</v>
      </c>
      <c r="D2321" t="s">
        <v>531</v>
      </c>
      <c r="E2321" t="s">
        <v>506</v>
      </c>
      <c r="F2321" t="s">
        <v>532</v>
      </c>
      <c r="G2321" t="s">
        <v>77</v>
      </c>
      <c r="H2321" t="s">
        <v>508</v>
      </c>
      <c r="I2321" t="s">
        <v>509</v>
      </c>
      <c r="J2321" t="s">
        <v>442</v>
      </c>
      <c r="K2321" t="s">
        <v>443</v>
      </c>
    </row>
    <row r="2322" spans="1:11">
      <c r="A2322" t="s">
        <v>494</v>
      </c>
      <c r="B2322" s="614">
        <v>9996472.4102999996</v>
      </c>
      <c r="C2322" t="s">
        <v>452</v>
      </c>
      <c r="D2322" t="s">
        <v>531</v>
      </c>
      <c r="E2322" t="s">
        <v>506</v>
      </c>
      <c r="F2322" t="s">
        <v>532</v>
      </c>
      <c r="G2322" t="s">
        <v>77</v>
      </c>
      <c r="H2322" t="s">
        <v>508</v>
      </c>
      <c r="I2322" t="s">
        <v>509</v>
      </c>
      <c r="J2322" t="s">
        <v>442</v>
      </c>
      <c r="K2322" t="s">
        <v>443</v>
      </c>
    </row>
    <row r="2323" spans="1:11">
      <c r="A2323" t="s">
        <v>494</v>
      </c>
      <c r="B2323" s="614">
        <v>12495593.908</v>
      </c>
      <c r="C2323" t="s">
        <v>480</v>
      </c>
      <c r="D2323" t="s">
        <v>531</v>
      </c>
      <c r="E2323" t="s">
        <v>506</v>
      </c>
      <c r="F2323" t="s">
        <v>532</v>
      </c>
      <c r="G2323" t="s">
        <v>77</v>
      </c>
      <c r="H2323" t="s">
        <v>508</v>
      </c>
      <c r="I2323" t="s">
        <v>509</v>
      </c>
      <c r="J2323" t="s">
        <v>442</v>
      </c>
      <c r="K2323" t="s">
        <v>443</v>
      </c>
    </row>
    <row r="2324" spans="1:11">
      <c r="A2324" t="s">
        <v>494</v>
      </c>
      <c r="B2324" s="614">
        <v>14494885.674000001</v>
      </c>
      <c r="C2324" t="s">
        <v>514</v>
      </c>
      <c r="D2324" t="s">
        <v>531</v>
      </c>
      <c r="E2324" t="s">
        <v>506</v>
      </c>
      <c r="F2324" t="s">
        <v>532</v>
      </c>
      <c r="G2324" t="s">
        <v>77</v>
      </c>
      <c r="H2324" t="s">
        <v>508</v>
      </c>
      <c r="I2324" t="s">
        <v>509</v>
      </c>
      <c r="J2324" t="s">
        <v>442</v>
      </c>
      <c r="K2324" t="s">
        <v>443</v>
      </c>
    </row>
    <row r="2325" spans="1:11">
      <c r="A2325" t="s">
        <v>495</v>
      </c>
      <c r="B2325" s="614">
        <v>2492326.7461999999</v>
      </c>
      <c r="C2325" t="s">
        <v>517</v>
      </c>
      <c r="D2325" t="s">
        <v>531</v>
      </c>
      <c r="E2325" t="s">
        <v>506</v>
      </c>
      <c r="F2325" t="s">
        <v>532</v>
      </c>
      <c r="G2325" t="s">
        <v>77</v>
      </c>
      <c r="H2325" t="s">
        <v>508</v>
      </c>
      <c r="I2325" t="s">
        <v>509</v>
      </c>
      <c r="J2325" t="s">
        <v>442</v>
      </c>
      <c r="K2325" t="s">
        <v>443</v>
      </c>
    </row>
    <row r="2326" spans="1:11">
      <c r="A2326" t="s">
        <v>495</v>
      </c>
      <c r="B2326" s="614">
        <v>1649037.4283</v>
      </c>
      <c r="C2326" t="s">
        <v>465</v>
      </c>
      <c r="D2326" t="s">
        <v>531</v>
      </c>
      <c r="E2326" t="s">
        <v>506</v>
      </c>
      <c r="F2326" t="s">
        <v>532</v>
      </c>
      <c r="G2326" t="s">
        <v>77</v>
      </c>
      <c r="H2326" t="s">
        <v>508</v>
      </c>
      <c r="I2326" t="s">
        <v>509</v>
      </c>
      <c r="J2326" t="s">
        <v>442</v>
      </c>
      <c r="K2326" t="s">
        <v>443</v>
      </c>
    </row>
    <row r="2327" spans="1:11">
      <c r="A2327" t="s">
        <v>495</v>
      </c>
      <c r="B2327" s="614">
        <v>2492326.7461999999</v>
      </c>
      <c r="C2327" t="s">
        <v>510</v>
      </c>
      <c r="D2327" t="s">
        <v>531</v>
      </c>
      <c r="E2327" t="s">
        <v>506</v>
      </c>
      <c r="F2327" t="s">
        <v>532</v>
      </c>
      <c r="G2327" t="s">
        <v>77</v>
      </c>
      <c r="H2327" t="s">
        <v>508</v>
      </c>
      <c r="I2327" t="s">
        <v>509</v>
      </c>
      <c r="J2327" t="s">
        <v>442</v>
      </c>
      <c r="K2327" t="s">
        <v>443</v>
      </c>
    </row>
    <row r="2328" spans="1:11">
      <c r="A2328" t="s">
        <v>495</v>
      </c>
      <c r="B2328" s="614">
        <v>2078055.7326</v>
      </c>
      <c r="C2328" t="s">
        <v>450</v>
      </c>
      <c r="D2328" t="s">
        <v>531</v>
      </c>
      <c r="E2328" t="s">
        <v>506</v>
      </c>
      <c r="F2328" t="s">
        <v>532</v>
      </c>
      <c r="G2328" t="s">
        <v>77</v>
      </c>
      <c r="H2328" t="s">
        <v>508</v>
      </c>
      <c r="I2328" t="s">
        <v>509</v>
      </c>
      <c r="J2328" t="s">
        <v>442</v>
      </c>
      <c r="K2328" t="s">
        <v>443</v>
      </c>
    </row>
    <row r="2329" spans="1:11">
      <c r="A2329" t="s">
        <v>495</v>
      </c>
      <c r="B2329" s="614">
        <v>2078055.7326</v>
      </c>
      <c r="C2329" t="s">
        <v>476</v>
      </c>
      <c r="D2329" t="s">
        <v>531</v>
      </c>
      <c r="E2329" t="s">
        <v>506</v>
      </c>
      <c r="F2329" t="s">
        <v>532</v>
      </c>
      <c r="G2329" t="s">
        <v>77</v>
      </c>
      <c r="H2329" t="s">
        <v>508</v>
      </c>
      <c r="I2329" t="s">
        <v>509</v>
      </c>
      <c r="J2329" t="s">
        <v>442</v>
      </c>
      <c r="K2329" t="s">
        <v>443</v>
      </c>
    </row>
    <row r="2330" spans="1:11">
      <c r="A2330" t="s">
        <v>495</v>
      </c>
      <c r="B2330" s="614">
        <v>1943987.7971000001</v>
      </c>
      <c r="C2330" t="s">
        <v>462</v>
      </c>
      <c r="D2330" t="s">
        <v>531</v>
      </c>
      <c r="E2330" t="s">
        <v>506</v>
      </c>
      <c r="F2330" t="s">
        <v>532</v>
      </c>
      <c r="G2330" t="s">
        <v>77</v>
      </c>
      <c r="H2330" t="s">
        <v>508</v>
      </c>
      <c r="I2330" t="s">
        <v>509</v>
      </c>
      <c r="J2330" t="s">
        <v>442</v>
      </c>
      <c r="K2330" t="s">
        <v>443</v>
      </c>
    </row>
    <row r="2331" spans="1:11">
      <c r="A2331" t="s">
        <v>495</v>
      </c>
      <c r="B2331" s="614">
        <v>1608817.0475999999</v>
      </c>
      <c r="C2331" t="s">
        <v>429</v>
      </c>
      <c r="D2331" t="s">
        <v>531</v>
      </c>
      <c r="E2331" t="s">
        <v>506</v>
      </c>
      <c r="F2331" t="s">
        <v>532</v>
      </c>
      <c r="G2331" t="s">
        <v>77</v>
      </c>
      <c r="H2331" t="s">
        <v>508</v>
      </c>
      <c r="I2331" t="s">
        <v>509</v>
      </c>
      <c r="J2331" t="s">
        <v>442</v>
      </c>
      <c r="K2331" t="s">
        <v>443</v>
      </c>
    </row>
    <row r="2332" spans="1:11">
      <c r="A2332" t="s">
        <v>495</v>
      </c>
      <c r="B2332" s="614">
        <v>1756292.6873999999</v>
      </c>
      <c r="C2332" t="s">
        <v>461</v>
      </c>
      <c r="D2332" t="s">
        <v>531</v>
      </c>
      <c r="E2332" t="s">
        <v>506</v>
      </c>
      <c r="F2332" t="s">
        <v>532</v>
      </c>
      <c r="G2332" t="s">
        <v>77</v>
      </c>
      <c r="H2332" t="s">
        <v>508</v>
      </c>
      <c r="I2332" t="s">
        <v>509</v>
      </c>
      <c r="J2332" t="s">
        <v>442</v>
      </c>
      <c r="K2332" t="s">
        <v>443</v>
      </c>
    </row>
    <row r="2333" spans="1:11">
      <c r="A2333" t="s">
        <v>495</v>
      </c>
      <c r="B2333" s="614">
        <v>1340681.1765999999</v>
      </c>
      <c r="C2333" t="s">
        <v>464</v>
      </c>
      <c r="D2333" t="s">
        <v>531</v>
      </c>
      <c r="E2333" t="s">
        <v>506</v>
      </c>
      <c r="F2333" t="s">
        <v>532</v>
      </c>
      <c r="G2333" t="s">
        <v>77</v>
      </c>
      <c r="H2333" t="s">
        <v>508</v>
      </c>
      <c r="I2333" t="s">
        <v>509</v>
      </c>
      <c r="J2333" t="s">
        <v>442</v>
      </c>
      <c r="K2333" t="s">
        <v>443</v>
      </c>
    </row>
    <row r="2334" spans="1:11">
      <c r="A2334" t="s">
        <v>495</v>
      </c>
      <c r="B2334" s="614">
        <v>1340681.1765999999</v>
      </c>
      <c r="C2334" t="s">
        <v>477</v>
      </c>
      <c r="D2334" t="s">
        <v>531</v>
      </c>
      <c r="E2334" t="s">
        <v>506</v>
      </c>
      <c r="F2334" t="s">
        <v>532</v>
      </c>
      <c r="G2334" t="s">
        <v>77</v>
      </c>
      <c r="H2334" t="s">
        <v>508</v>
      </c>
      <c r="I2334" t="s">
        <v>509</v>
      </c>
      <c r="J2334" t="s">
        <v>442</v>
      </c>
      <c r="K2334" t="s">
        <v>443</v>
      </c>
    </row>
    <row r="2335" spans="1:11">
      <c r="A2335" t="s">
        <v>495</v>
      </c>
      <c r="B2335" s="614">
        <v>1917174.21</v>
      </c>
      <c r="C2335" t="s">
        <v>448</v>
      </c>
      <c r="D2335" t="s">
        <v>531</v>
      </c>
      <c r="E2335" t="s">
        <v>506</v>
      </c>
      <c r="F2335" t="s">
        <v>532</v>
      </c>
      <c r="G2335" t="s">
        <v>77</v>
      </c>
      <c r="H2335" t="s">
        <v>508</v>
      </c>
      <c r="I2335" t="s">
        <v>509</v>
      </c>
      <c r="J2335" t="s">
        <v>442</v>
      </c>
      <c r="K2335" t="s">
        <v>443</v>
      </c>
    </row>
    <row r="2336" spans="1:11">
      <c r="A2336" t="s">
        <v>495</v>
      </c>
      <c r="B2336" s="614">
        <v>1917174.21</v>
      </c>
      <c r="C2336" t="s">
        <v>511</v>
      </c>
      <c r="D2336" t="s">
        <v>531</v>
      </c>
      <c r="E2336" t="s">
        <v>506</v>
      </c>
      <c r="F2336" t="s">
        <v>532</v>
      </c>
      <c r="G2336" t="s">
        <v>77</v>
      </c>
      <c r="H2336" t="s">
        <v>508</v>
      </c>
      <c r="I2336" t="s">
        <v>509</v>
      </c>
      <c r="J2336" t="s">
        <v>442</v>
      </c>
      <c r="K2336" t="s">
        <v>443</v>
      </c>
    </row>
    <row r="2337" spans="1:11">
      <c r="A2337" t="s">
        <v>495</v>
      </c>
      <c r="B2337" s="614">
        <v>1917174.21</v>
      </c>
      <c r="C2337" t="s">
        <v>528</v>
      </c>
      <c r="D2337" t="s">
        <v>531</v>
      </c>
      <c r="E2337" t="s">
        <v>506</v>
      </c>
      <c r="F2337" t="s">
        <v>532</v>
      </c>
      <c r="G2337" t="s">
        <v>77</v>
      </c>
      <c r="H2337" t="s">
        <v>508</v>
      </c>
      <c r="I2337" t="s">
        <v>509</v>
      </c>
      <c r="J2337" t="s">
        <v>442</v>
      </c>
      <c r="K2337" t="s">
        <v>443</v>
      </c>
    </row>
    <row r="2338" spans="1:11">
      <c r="A2338" t="s">
        <v>495</v>
      </c>
      <c r="B2338" s="614">
        <v>1608817.0475999999</v>
      </c>
      <c r="C2338" t="s">
        <v>449</v>
      </c>
      <c r="D2338" t="s">
        <v>531</v>
      </c>
      <c r="E2338" t="s">
        <v>506</v>
      </c>
      <c r="F2338" t="s">
        <v>532</v>
      </c>
      <c r="G2338" t="s">
        <v>77</v>
      </c>
      <c r="H2338" t="s">
        <v>508</v>
      </c>
      <c r="I2338" t="s">
        <v>509</v>
      </c>
      <c r="J2338" t="s">
        <v>442</v>
      </c>
      <c r="K2338" t="s">
        <v>443</v>
      </c>
    </row>
    <row r="2339" spans="1:11">
      <c r="A2339" t="s">
        <v>495</v>
      </c>
      <c r="B2339" s="614">
        <v>2024428.5584</v>
      </c>
      <c r="C2339" t="s">
        <v>516</v>
      </c>
      <c r="D2339" t="s">
        <v>531</v>
      </c>
      <c r="E2339" t="s">
        <v>506</v>
      </c>
      <c r="F2339" t="s">
        <v>532</v>
      </c>
      <c r="G2339" t="s">
        <v>77</v>
      </c>
      <c r="H2339" t="s">
        <v>508</v>
      </c>
      <c r="I2339" t="s">
        <v>509</v>
      </c>
      <c r="J2339" t="s">
        <v>442</v>
      </c>
      <c r="K2339" t="s">
        <v>443</v>
      </c>
    </row>
    <row r="2340" spans="1:11">
      <c r="A2340" t="s">
        <v>495</v>
      </c>
      <c r="B2340" s="614">
        <v>1608817.0475999999</v>
      </c>
      <c r="C2340" t="s">
        <v>484</v>
      </c>
      <c r="D2340" t="s">
        <v>531</v>
      </c>
      <c r="E2340" t="s">
        <v>506</v>
      </c>
      <c r="F2340" t="s">
        <v>532</v>
      </c>
      <c r="G2340" t="s">
        <v>77</v>
      </c>
      <c r="H2340" t="s">
        <v>508</v>
      </c>
      <c r="I2340" t="s">
        <v>509</v>
      </c>
      <c r="J2340" t="s">
        <v>442</v>
      </c>
      <c r="K2340" t="s">
        <v>443</v>
      </c>
    </row>
    <row r="2341" spans="1:11">
      <c r="A2341" t="s">
        <v>495</v>
      </c>
      <c r="B2341" s="614">
        <v>1917174.21</v>
      </c>
      <c r="C2341" t="s">
        <v>504</v>
      </c>
      <c r="D2341" t="s">
        <v>531</v>
      </c>
      <c r="E2341" t="s">
        <v>506</v>
      </c>
      <c r="F2341" t="s">
        <v>532</v>
      </c>
      <c r="G2341" t="s">
        <v>77</v>
      </c>
      <c r="H2341" t="s">
        <v>508</v>
      </c>
      <c r="I2341" t="s">
        <v>509</v>
      </c>
      <c r="J2341" t="s">
        <v>442</v>
      </c>
      <c r="K2341" t="s">
        <v>443</v>
      </c>
    </row>
    <row r="2342" spans="1:11">
      <c r="A2342" t="s">
        <v>495</v>
      </c>
      <c r="B2342" s="614">
        <v>1943987.7971000001</v>
      </c>
      <c r="C2342" t="s">
        <v>445</v>
      </c>
      <c r="D2342" t="s">
        <v>531</v>
      </c>
      <c r="E2342" t="s">
        <v>506</v>
      </c>
      <c r="F2342" t="s">
        <v>532</v>
      </c>
      <c r="G2342" t="s">
        <v>77</v>
      </c>
      <c r="H2342" t="s">
        <v>508</v>
      </c>
      <c r="I2342" t="s">
        <v>509</v>
      </c>
      <c r="J2342" t="s">
        <v>442</v>
      </c>
      <c r="K2342" t="s">
        <v>443</v>
      </c>
    </row>
    <row r="2343" spans="1:11">
      <c r="A2343" t="s">
        <v>495</v>
      </c>
      <c r="B2343" s="614">
        <v>1675851.9261</v>
      </c>
      <c r="C2343" t="s">
        <v>512</v>
      </c>
      <c r="D2343" t="s">
        <v>531</v>
      </c>
      <c r="E2343" t="s">
        <v>506</v>
      </c>
      <c r="F2343" t="s">
        <v>532</v>
      </c>
      <c r="G2343" t="s">
        <v>77</v>
      </c>
      <c r="H2343" t="s">
        <v>508</v>
      </c>
      <c r="I2343" t="s">
        <v>509</v>
      </c>
      <c r="J2343" t="s">
        <v>442</v>
      </c>
      <c r="K2343" t="s">
        <v>443</v>
      </c>
    </row>
    <row r="2344" spans="1:11">
      <c r="A2344" t="s">
        <v>495</v>
      </c>
      <c r="B2344" s="614">
        <v>1675851.9261</v>
      </c>
      <c r="C2344" t="s">
        <v>485</v>
      </c>
      <c r="D2344" t="s">
        <v>531</v>
      </c>
      <c r="E2344" t="s">
        <v>506</v>
      </c>
      <c r="F2344" t="s">
        <v>532</v>
      </c>
      <c r="G2344" t="s">
        <v>77</v>
      </c>
      <c r="H2344" t="s">
        <v>508</v>
      </c>
      <c r="I2344" t="s">
        <v>509</v>
      </c>
      <c r="J2344" t="s">
        <v>442</v>
      </c>
      <c r="K2344" t="s">
        <v>443</v>
      </c>
    </row>
    <row r="2345" spans="1:11">
      <c r="A2345" t="s">
        <v>495</v>
      </c>
      <c r="B2345" s="614">
        <v>1742885.8938</v>
      </c>
      <c r="C2345" t="s">
        <v>479</v>
      </c>
      <c r="D2345" t="s">
        <v>531</v>
      </c>
      <c r="E2345" t="s">
        <v>506</v>
      </c>
      <c r="F2345" t="s">
        <v>532</v>
      </c>
      <c r="G2345" t="s">
        <v>77</v>
      </c>
      <c r="H2345" t="s">
        <v>508</v>
      </c>
      <c r="I2345" t="s">
        <v>509</v>
      </c>
      <c r="J2345" t="s">
        <v>442</v>
      </c>
      <c r="K2345" t="s">
        <v>443</v>
      </c>
    </row>
    <row r="2346" spans="1:11">
      <c r="A2346" t="s">
        <v>495</v>
      </c>
      <c r="B2346" s="614">
        <v>1742885.8938</v>
      </c>
      <c r="C2346" t="s">
        <v>488</v>
      </c>
      <c r="D2346" t="s">
        <v>531</v>
      </c>
      <c r="E2346" t="s">
        <v>506</v>
      </c>
      <c r="F2346" t="s">
        <v>532</v>
      </c>
      <c r="G2346" t="s">
        <v>77</v>
      </c>
      <c r="H2346" t="s">
        <v>508</v>
      </c>
      <c r="I2346" t="s">
        <v>509</v>
      </c>
      <c r="J2346" t="s">
        <v>442</v>
      </c>
      <c r="K2346" t="s">
        <v>443</v>
      </c>
    </row>
    <row r="2347" spans="1:11">
      <c r="A2347" t="s">
        <v>495</v>
      </c>
      <c r="B2347" s="614">
        <v>1742885.8938</v>
      </c>
      <c r="C2347" t="s">
        <v>50</v>
      </c>
      <c r="D2347" t="s">
        <v>531</v>
      </c>
      <c r="E2347" t="s">
        <v>506</v>
      </c>
      <c r="F2347" t="s">
        <v>532</v>
      </c>
      <c r="G2347" t="s">
        <v>77</v>
      </c>
      <c r="H2347" t="s">
        <v>508</v>
      </c>
      <c r="I2347" t="s">
        <v>509</v>
      </c>
      <c r="J2347" t="s">
        <v>442</v>
      </c>
      <c r="K2347" t="s">
        <v>443</v>
      </c>
    </row>
    <row r="2348" spans="1:11">
      <c r="A2348" t="s">
        <v>495</v>
      </c>
      <c r="B2348" s="614">
        <v>1608817.0475999999</v>
      </c>
      <c r="C2348" t="s">
        <v>472</v>
      </c>
      <c r="D2348" t="s">
        <v>531</v>
      </c>
      <c r="E2348" t="s">
        <v>506</v>
      </c>
      <c r="F2348" t="s">
        <v>532</v>
      </c>
      <c r="G2348" t="s">
        <v>77</v>
      </c>
      <c r="H2348" t="s">
        <v>508</v>
      </c>
      <c r="I2348" t="s">
        <v>509</v>
      </c>
      <c r="J2348" t="s">
        <v>442</v>
      </c>
      <c r="K2348" t="s">
        <v>443</v>
      </c>
    </row>
    <row r="2349" spans="1:11">
      <c r="A2349" t="s">
        <v>495</v>
      </c>
      <c r="B2349" s="614">
        <v>2492326.7461999999</v>
      </c>
      <c r="C2349" t="s">
        <v>455</v>
      </c>
      <c r="D2349" t="s">
        <v>531</v>
      </c>
      <c r="E2349" t="s">
        <v>506</v>
      </c>
      <c r="F2349" t="s">
        <v>532</v>
      </c>
      <c r="G2349" t="s">
        <v>77</v>
      </c>
      <c r="H2349" t="s">
        <v>508</v>
      </c>
      <c r="I2349" t="s">
        <v>509</v>
      </c>
      <c r="J2349" t="s">
        <v>442</v>
      </c>
      <c r="K2349" t="s">
        <v>443</v>
      </c>
    </row>
    <row r="2350" spans="1:11">
      <c r="A2350" t="s">
        <v>495</v>
      </c>
      <c r="B2350" s="614">
        <v>1876953.8293000001</v>
      </c>
      <c r="C2350" t="s">
        <v>475</v>
      </c>
      <c r="D2350" t="s">
        <v>531</v>
      </c>
      <c r="E2350" t="s">
        <v>506</v>
      </c>
      <c r="F2350" t="s">
        <v>532</v>
      </c>
      <c r="G2350" t="s">
        <v>77</v>
      </c>
      <c r="H2350" t="s">
        <v>508</v>
      </c>
      <c r="I2350" t="s">
        <v>509</v>
      </c>
      <c r="J2350" t="s">
        <v>442</v>
      </c>
      <c r="K2350" t="s">
        <v>443</v>
      </c>
    </row>
    <row r="2351" spans="1:11">
      <c r="A2351" t="s">
        <v>495</v>
      </c>
      <c r="B2351" s="614">
        <v>1742885.8938</v>
      </c>
      <c r="C2351" t="s">
        <v>471</v>
      </c>
      <c r="D2351" t="s">
        <v>531</v>
      </c>
      <c r="E2351" t="s">
        <v>506</v>
      </c>
      <c r="F2351" t="s">
        <v>532</v>
      </c>
      <c r="G2351" t="s">
        <v>77</v>
      </c>
      <c r="H2351" t="s">
        <v>508</v>
      </c>
      <c r="I2351" t="s">
        <v>509</v>
      </c>
      <c r="J2351" t="s">
        <v>442</v>
      </c>
      <c r="K2351" t="s">
        <v>443</v>
      </c>
    </row>
    <row r="2352" spans="1:11">
      <c r="A2352" t="s">
        <v>495</v>
      </c>
      <c r="B2352" s="614">
        <v>1876953.8293000001</v>
      </c>
      <c r="C2352" t="s">
        <v>513</v>
      </c>
      <c r="D2352" t="s">
        <v>531</v>
      </c>
      <c r="E2352" t="s">
        <v>506</v>
      </c>
      <c r="F2352" t="s">
        <v>532</v>
      </c>
      <c r="G2352" t="s">
        <v>77</v>
      </c>
      <c r="H2352" t="s">
        <v>508</v>
      </c>
      <c r="I2352" t="s">
        <v>509</v>
      </c>
      <c r="J2352" t="s">
        <v>442</v>
      </c>
      <c r="K2352" t="s">
        <v>443</v>
      </c>
    </row>
    <row r="2353" spans="1:11">
      <c r="A2353" t="s">
        <v>495</v>
      </c>
      <c r="B2353" s="614">
        <v>2265750.8424</v>
      </c>
      <c r="C2353" t="s">
        <v>518</v>
      </c>
      <c r="D2353" t="s">
        <v>531</v>
      </c>
      <c r="E2353" t="s">
        <v>506</v>
      </c>
      <c r="F2353" t="s">
        <v>532</v>
      </c>
      <c r="G2353" t="s">
        <v>77</v>
      </c>
      <c r="H2353" t="s">
        <v>508</v>
      </c>
      <c r="I2353" t="s">
        <v>509</v>
      </c>
      <c r="J2353" t="s">
        <v>442</v>
      </c>
      <c r="K2353" t="s">
        <v>443</v>
      </c>
    </row>
    <row r="2354" spans="1:11">
      <c r="A2354" t="s">
        <v>495</v>
      </c>
      <c r="B2354" s="614">
        <v>1675851.9261</v>
      </c>
      <c r="C2354" t="s">
        <v>454</v>
      </c>
      <c r="D2354" t="s">
        <v>531</v>
      </c>
      <c r="E2354" t="s">
        <v>506</v>
      </c>
      <c r="F2354" t="s">
        <v>532</v>
      </c>
      <c r="G2354" t="s">
        <v>77</v>
      </c>
      <c r="H2354" t="s">
        <v>508</v>
      </c>
      <c r="I2354" t="s">
        <v>509</v>
      </c>
      <c r="J2354" t="s">
        <v>442</v>
      </c>
      <c r="K2354" t="s">
        <v>443</v>
      </c>
    </row>
    <row r="2355" spans="1:11">
      <c r="A2355" t="s">
        <v>495</v>
      </c>
      <c r="B2355" s="614">
        <v>1675851.9261</v>
      </c>
      <c r="C2355" t="s">
        <v>481</v>
      </c>
      <c r="D2355" t="s">
        <v>531</v>
      </c>
      <c r="E2355" t="s">
        <v>506</v>
      </c>
      <c r="F2355" t="s">
        <v>532</v>
      </c>
      <c r="G2355" t="s">
        <v>77</v>
      </c>
      <c r="H2355" t="s">
        <v>508</v>
      </c>
      <c r="I2355" t="s">
        <v>509</v>
      </c>
      <c r="J2355" t="s">
        <v>442</v>
      </c>
      <c r="K2355" t="s">
        <v>443</v>
      </c>
    </row>
    <row r="2356" spans="1:11">
      <c r="A2356" t="s">
        <v>495</v>
      </c>
      <c r="B2356" s="614">
        <v>1340681.1765999999</v>
      </c>
      <c r="C2356" t="s">
        <v>453</v>
      </c>
      <c r="D2356" t="s">
        <v>531</v>
      </c>
      <c r="E2356" t="s">
        <v>506</v>
      </c>
      <c r="F2356" t="s">
        <v>532</v>
      </c>
      <c r="G2356" t="s">
        <v>77</v>
      </c>
      <c r="H2356" t="s">
        <v>508</v>
      </c>
      <c r="I2356" t="s">
        <v>509</v>
      </c>
      <c r="J2356" t="s">
        <v>442</v>
      </c>
      <c r="K2356" t="s">
        <v>443</v>
      </c>
    </row>
    <row r="2357" spans="1:11">
      <c r="A2357" t="s">
        <v>495</v>
      </c>
      <c r="B2357" s="614">
        <v>1608817.0475999999</v>
      </c>
      <c r="C2357" t="s">
        <v>466</v>
      </c>
      <c r="D2357" t="s">
        <v>531</v>
      </c>
      <c r="E2357" t="s">
        <v>506</v>
      </c>
      <c r="F2357" t="s">
        <v>532</v>
      </c>
      <c r="G2357" t="s">
        <v>77</v>
      </c>
      <c r="H2357" t="s">
        <v>508</v>
      </c>
      <c r="I2357" t="s">
        <v>509</v>
      </c>
      <c r="J2357" t="s">
        <v>442</v>
      </c>
      <c r="K2357" t="s">
        <v>443</v>
      </c>
    </row>
    <row r="2358" spans="1:11">
      <c r="A2358" t="s">
        <v>495</v>
      </c>
      <c r="B2358" s="614">
        <v>1809919.8615999999</v>
      </c>
      <c r="C2358" t="s">
        <v>515</v>
      </c>
      <c r="D2358" t="s">
        <v>531</v>
      </c>
      <c r="E2358" t="s">
        <v>506</v>
      </c>
      <c r="F2358" t="s">
        <v>532</v>
      </c>
      <c r="G2358" t="s">
        <v>77</v>
      </c>
      <c r="H2358" t="s">
        <v>508</v>
      </c>
      <c r="I2358" t="s">
        <v>509</v>
      </c>
      <c r="J2358" t="s">
        <v>442</v>
      </c>
      <c r="K2358" t="s">
        <v>443</v>
      </c>
    </row>
    <row r="2359" spans="1:11">
      <c r="A2359" t="s">
        <v>495</v>
      </c>
      <c r="B2359" s="614">
        <v>1340681.1765999999</v>
      </c>
      <c r="C2359" t="s">
        <v>452</v>
      </c>
      <c r="D2359" t="s">
        <v>531</v>
      </c>
      <c r="E2359" t="s">
        <v>506</v>
      </c>
      <c r="F2359" t="s">
        <v>532</v>
      </c>
      <c r="G2359" t="s">
        <v>77</v>
      </c>
      <c r="H2359" t="s">
        <v>508</v>
      </c>
      <c r="I2359" t="s">
        <v>509</v>
      </c>
      <c r="J2359" t="s">
        <v>442</v>
      </c>
      <c r="K2359" t="s">
        <v>443</v>
      </c>
    </row>
    <row r="2360" spans="1:11">
      <c r="A2360" t="s">
        <v>495</v>
      </c>
      <c r="B2360" s="614">
        <v>1675851.9261</v>
      </c>
      <c r="C2360" t="s">
        <v>480</v>
      </c>
      <c r="D2360" t="s">
        <v>531</v>
      </c>
      <c r="E2360" t="s">
        <v>506</v>
      </c>
      <c r="F2360" t="s">
        <v>532</v>
      </c>
      <c r="G2360" t="s">
        <v>77</v>
      </c>
      <c r="H2360" t="s">
        <v>508</v>
      </c>
      <c r="I2360" t="s">
        <v>509</v>
      </c>
      <c r="J2360" t="s">
        <v>442</v>
      </c>
      <c r="K2360" t="s">
        <v>443</v>
      </c>
    </row>
    <row r="2361" spans="1:11">
      <c r="A2361" t="s">
        <v>495</v>
      </c>
      <c r="B2361" s="614">
        <v>1943987.7971000001</v>
      </c>
      <c r="C2361" t="s">
        <v>514</v>
      </c>
      <c r="D2361" t="s">
        <v>531</v>
      </c>
      <c r="E2361" t="s">
        <v>506</v>
      </c>
      <c r="F2361" t="s">
        <v>532</v>
      </c>
      <c r="G2361" t="s">
        <v>77</v>
      </c>
      <c r="H2361" t="s">
        <v>508</v>
      </c>
      <c r="I2361" t="s">
        <v>509</v>
      </c>
      <c r="J2361" t="s">
        <v>442</v>
      </c>
      <c r="K2361" t="s">
        <v>443</v>
      </c>
    </row>
    <row r="2362" spans="1:11">
      <c r="A2362" t="s">
        <v>496</v>
      </c>
      <c r="B2362" s="614">
        <v>2157953.085</v>
      </c>
      <c r="C2362" t="s">
        <v>517</v>
      </c>
      <c r="D2362" t="s">
        <v>531</v>
      </c>
      <c r="E2362" t="s">
        <v>506</v>
      </c>
      <c r="F2362" t="s">
        <v>532</v>
      </c>
      <c r="G2362" t="s">
        <v>77</v>
      </c>
      <c r="H2362" t="s">
        <v>508</v>
      </c>
      <c r="I2362" t="s">
        <v>509</v>
      </c>
      <c r="J2362" t="s">
        <v>442</v>
      </c>
      <c r="K2362" t="s">
        <v>443</v>
      </c>
    </row>
    <row r="2363" spans="1:11">
      <c r="A2363" t="s">
        <v>496</v>
      </c>
      <c r="B2363" s="614">
        <v>1427800.5125</v>
      </c>
      <c r="C2363" t="s">
        <v>465</v>
      </c>
      <c r="D2363" t="s">
        <v>531</v>
      </c>
      <c r="E2363" t="s">
        <v>506</v>
      </c>
      <c r="F2363" t="s">
        <v>532</v>
      </c>
      <c r="G2363" t="s">
        <v>77</v>
      </c>
      <c r="H2363" t="s">
        <v>508</v>
      </c>
      <c r="I2363" t="s">
        <v>509</v>
      </c>
      <c r="J2363" t="s">
        <v>442</v>
      </c>
      <c r="K2363" t="s">
        <v>443</v>
      </c>
    </row>
    <row r="2364" spans="1:11">
      <c r="A2364" t="s">
        <v>496</v>
      </c>
      <c r="B2364" s="614">
        <v>2157953.085</v>
      </c>
      <c r="C2364" t="s">
        <v>510</v>
      </c>
      <c r="D2364" t="s">
        <v>531</v>
      </c>
      <c r="E2364" t="s">
        <v>506</v>
      </c>
      <c r="F2364" t="s">
        <v>532</v>
      </c>
      <c r="G2364" t="s">
        <v>77</v>
      </c>
      <c r="H2364" t="s">
        <v>508</v>
      </c>
      <c r="I2364" t="s">
        <v>509</v>
      </c>
      <c r="J2364" t="s">
        <v>442</v>
      </c>
      <c r="K2364" t="s">
        <v>443</v>
      </c>
    </row>
    <row r="2365" spans="1:11">
      <c r="A2365" t="s">
        <v>496</v>
      </c>
      <c r="B2365" s="614">
        <v>1799261.1867</v>
      </c>
      <c r="C2365" t="s">
        <v>450</v>
      </c>
      <c r="D2365" t="s">
        <v>531</v>
      </c>
      <c r="E2365" t="s">
        <v>506</v>
      </c>
      <c r="F2365" t="s">
        <v>532</v>
      </c>
      <c r="G2365" t="s">
        <v>77</v>
      </c>
      <c r="H2365" t="s">
        <v>508</v>
      </c>
      <c r="I2365" t="s">
        <v>509</v>
      </c>
      <c r="J2365" t="s">
        <v>442</v>
      </c>
      <c r="K2365" t="s">
        <v>443</v>
      </c>
    </row>
    <row r="2366" spans="1:11">
      <c r="A2366" t="s">
        <v>496</v>
      </c>
      <c r="B2366" s="614">
        <v>1799261.1867</v>
      </c>
      <c r="C2366" t="s">
        <v>476</v>
      </c>
      <c r="D2366" t="s">
        <v>531</v>
      </c>
      <c r="E2366" t="s">
        <v>506</v>
      </c>
      <c r="F2366" t="s">
        <v>532</v>
      </c>
      <c r="G2366" t="s">
        <v>77</v>
      </c>
      <c r="H2366" t="s">
        <v>508</v>
      </c>
      <c r="I2366" t="s">
        <v>509</v>
      </c>
      <c r="J2366" t="s">
        <v>442</v>
      </c>
      <c r="K2366" t="s">
        <v>443</v>
      </c>
    </row>
    <row r="2367" spans="1:11">
      <c r="A2367" t="s">
        <v>496</v>
      </c>
      <c r="B2367" s="614">
        <v>1683179.9724000001</v>
      </c>
      <c r="C2367" t="s">
        <v>462</v>
      </c>
      <c r="D2367" t="s">
        <v>531</v>
      </c>
      <c r="E2367" t="s">
        <v>506</v>
      </c>
      <c r="F2367" t="s">
        <v>532</v>
      </c>
      <c r="G2367" t="s">
        <v>77</v>
      </c>
      <c r="H2367" t="s">
        <v>508</v>
      </c>
      <c r="I2367" t="s">
        <v>509</v>
      </c>
      <c r="J2367" t="s">
        <v>442</v>
      </c>
      <c r="K2367" t="s">
        <v>443</v>
      </c>
    </row>
    <row r="2368" spans="1:11">
      <c r="A2368" t="s">
        <v>496</v>
      </c>
      <c r="B2368" s="614">
        <v>1392976.1481999999</v>
      </c>
      <c r="C2368" t="s">
        <v>429</v>
      </c>
      <c r="D2368" t="s">
        <v>531</v>
      </c>
      <c r="E2368" t="s">
        <v>506</v>
      </c>
      <c r="F2368" t="s">
        <v>532</v>
      </c>
      <c r="G2368" t="s">
        <v>77</v>
      </c>
      <c r="H2368" t="s">
        <v>508</v>
      </c>
      <c r="I2368" t="s">
        <v>509</v>
      </c>
      <c r="J2368" t="s">
        <v>442</v>
      </c>
      <c r="K2368" t="s">
        <v>443</v>
      </c>
    </row>
    <row r="2369" spans="1:11">
      <c r="A2369" t="s">
        <v>496</v>
      </c>
      <c r="B2369" s="614">
        <v>1520666.2723999999</v>
      </c>
      <c r="C2369" t="s">
        <v>461</v>
      </c>
      <c r="D2369" t="s">
        <v>531</v>
      </c>
      <c r="E2369" t="s">
        <v>506</v>
      </c>
      <c r="F2369" t="s">
        <v>532</v>
      </c>
      <c r="G2369" t="s">
        <v>77</v>
      </c>
      <c r="H2369" t="s">
        <v>508</v>
      </c>
      <c r="I2369" t="s">
        <v>509</v>
      </c>
      <c r="J2369" t="s">
        <v>442</v>
      </c>
      <c r="K2369" t="s">
        <v>443</v>
      </c>
    </row>
    <row r="2370" spans="1:11">
      <c r="A2370" t="s">
        <v>496</v>
      </c>
      <c r="B2370" s="614">
        <v>1160813.7197</v>
      </c>
      <c r="C2370" t="s">
        <v>464</v>
      </c>
      <c r="D2370" t="s">
        <v>531</v>
      </c>
      <c r="E2370" t="s">
        <v>506</v>
      </c>
      <c r="F2370" t="s">
        <v>532</v>
      </c>
      <c r="G2370" t="s">
        <v>77</v>
      </c>
      <c r="H2370" t="s">
        <v>508</v>
      </c>
      <c r="I2370" t="s">
        <v>509</v>
      </c>
      <c r="J2370" t="s">
        <v>442</v>
      </c>
      <c r="K2370" t="s">
        <v>443</v>
      </c>
    </row>
    <row r="2371" spans="1:11">
      <c r="A2371" t="s">
        <v>496</v>
      </c>
      <c r="B2371" s="614">
        <v>1160813.7197</v>
      </c>
      <c r="C2371" t="s">
        <v>477</v>
      </c>
      <c r="D2371" t="s">
        <v>531</v>
      </c>
      <c r="E2371" t="s">
        <v>506</v>
      </c>
      <c r="F2371" t="s">
        <v>532</v>
      </c>
      <c r="G2371" t="s">
        <v>77</v>
      </c>
      <c r="H2371" t="s">
        <v>508</v>
      </c>
      <c r="I2371" t="s">
        <v>509</v>
      </c>
      <c r="J2371" t="s">
        <v>442</v>
      </c>
      <c r="K2371" t="s">
        <v>443</v>
      </c>
    </row>
    <row r="2372" spans="1:11">
      <c r="A2372" t="s">
        <v>496</v>
      </c>
      <c r="B2372" s="614">
        <v>1659963.7294999999</v>
      </c>
      <c r="C2372" t="s">
        <v>448</v>
      </c>
      <c r="D2372" t="s">
        <v>531</v>
      </c>
      <c r="E2372" t="s">
        <v>506</v>
      </c>
      <c r="F2372" t="s">
        <v>532</v>
      </c>
      <c r="G2372" t="s">
        <v>77</v>
      </c>
      <c r="H2372" t="s">
        <v>508</v>
      </c>
      <c r="I2372" t="s">
        <v>509</v>
      </c>
      <c r="J2372" t="s">
        <v>442</v>
      </c>
      <c r="K2372" t="s">
        <v>443</v>
      </c>
    </row>
    <row r="2373" spans="1:11">
      <c r="A2373" t="s">
        <v>496</v>
      </c>
      <c r="B2373" s="614">
        <v>1659963.7294999999</v>
      </c>
      <c r="C2373" t="s">
        <v>511</v>
      </c>
      <c r="D2373" t="s">
        <v>531</v>
      </c>
      <c r="E2373" t="s">
        <v>506</v>
      </c>
      <c r="F2373" t="s">
        <v>532</v>
      </c>
      <c r="G2373" t="s">
        <v>77</v>
      </c>
      <c r="H2373" t="s">
        <v>508</v>
      </c>
      <c r="I2373" t="s">
        <v>509</v>
      </c>
      <c r="J2373" t="s">
        <v>442</v>
      </c>
      <c r="K2373" t="s">
        <v>443</v>
      </c>
    </row>
    <row r="2374" spans="1:11">
      <c r="A2374" t="s">
        <v>496</v>
      </c>
      <c r="B2374" s="614">
        <v>1659963.7294999999</v>
      </c>
      <c r="C2374" t="s">
        <v>528</v>
      </c>
      <c r="D2374" t="s">
        <v>531</v>
      </c>
      <c r="E2374" t="s">
        <v>506</v>
      </c>
      <c r="F2374" t="s">
        <v>532</v>
      </c>
      <c r="G2374" t="s">
        <v>77</v>
      </c>
      <c r="H2374" t="s">
        <v>508</v>
      </c>
      <c r="I2374" t="s">
        <v>509</v>
      </c>
      <c r="J2374" t="s">
        <v>442</v>
      </c>
      <c r="K2374" t="s">
        <v>443</v>
      </c>
    </row>
    <row r="2375" spans="1:11">
      <c r="A2375" t="s">
        <v>496</v>
      </c>
      <c r="B2375" s="614">
        <v>1392976.1481999999</v>
      </c>
      <c r="C2375" t="s">
        <v>449</v>
      </c>
      <c r="D2375" t="s">
        <v>531</v>
      </c>
      <c r="E2375" t="s">
        <v>506</v>
      </c>
      <c r="F2375" t="s">
        <v>532</v>
      </c>
      <c r="G2375" t="s">
        <v>77</v>
      </c>
      <c r="H2375" t="s">
        <v>508</v>
      </c>
      <c r="I2375" t="s">
        <v>509</v>
      </c>
      <c r="J2375" t="s">
        <v>442</v>
      </c>
      <c r="K2375" t="s">
        <v>443</v>
      </c>
    </row>
    <row r="2376" spans="1:11">
      <c r="A2376" t="s">
        <v>496</v>
      </c>
      <c r="B2376" s="614">
        <v>1752828.7009999999</v>
      </c>
      <c r="C2376" t="s">
        <v>516</v>
      </c>
      <c r="D2376" t="s">
        <v>531</v>
      </c>
      <c r="E2376" t="s">
        <v>506</v>
      </c>
      <c r="F2376" t="s">
        <v>532</v>
      </c>
      <c r="G2376" t="s">
        <v>77</v>
      </c>
      <c r="H2376" t="s">
        <v>508</v>
      </c>
      <c r="I2376" t="s">
        <v>509</v>
      </c>
      <c r="J2376" t="s">
        <v>442</v>
      </c>
      <c r="K2376" t="s">
        <v>443</v>
      </c>
    </row>
    <row r="2377" spans="1:11">
      <c r="A2377" t="s">
        <v>496</v>
      </c>
      <c r="B2377" s="614">
        <v>1392976.1481999999</v>
      </c>
      <c r="C2377" t="s">
        <v>484</v>
      </c>
      <c r="D2377" t="s">
        <v>531</v>
      </c>
      <c r="E2377" t="s">
        <v>506</v>
      </c>
      <c r="F2377" t="s">
        <v>532</v>
      </c>
      <c r="G2377" t="s">
        <v>77</v>
      </c>
      <c r="H2377" t="s">
        <v>508</v>
      </c>
      <c r="I2377" t="s">
        <v>509</v>
      </c>
      <c r="J2377" t="s">
        <v>442</v>
      </c>
      <c r="K2377" t="s">
        <v>443</v>
      </c>
    </row>
    <row r="2378" spans="1:11">
      <c r="A2378" t="s">
        <v>496</v>
      </c>
      <c r="B2378" s="614">
        <v>1659963.7294999999</v>
      </c>
      <c r="C2378" t="s">
        <v>504</v>
      </c>
      <c r="D2378" t="s">
        <v>531</v>
      </c>
      <c r="E2378" t="s">
        <v>506</v>
      </c>
      <c r="F2378" t="s">
        <v>532</v>
      </c>
      <c r="G2378" t="s">
        <v>77</v>
      </c>
      <c r="H2378" t="s">
        <v>508</v>
      </c>
      <c r="I2378" t="s">
        <v>509</v>
      </c>
      <c r="J2378" t="s">
        <v>442</v>
      </c>
      <c r="K2378" t="s">
        <v>443</v>
      </c>
    </row>
    <row r="2379" spans="1:11">
      <c r="A2379" t="s">
        <v>496</v>
      </c>
      <c r="B2379" s="614">
        <v>1683179.9724000001</v>
      </c>
      <c r="C2379" t="s">
        <v>445</v>
      </c>
      <c r="D2379" t="s">
        <v>531</v>
      </c>
      <c r="E2379" t="s">
        <v>506</v>
      </c>
      <c r="F2379" t="s">
        <v>532</v>
      </c>
      <c r="G2379" t="s">
        <v>77</v>
      </c>
      <c r="H2379" t="s">
        <v>508</v>
      </c>
      <c r="I2379" t="s">
        <v>509</v>
      </c>
      <c r="J2379" t="s">
        <v>442</v>
      </c>
      <c r="K2379" t="s">
        <v>443</v>
      </c>
    </row>
    <row r="2380" spans="1:11">
      <c r="A2380" t="s">
        <v>496</v>
      </c>
      <c r="B2380" s="614">
        <v>1451017.5438999999</v>
      </c>
      <c r="C2380" t="s">
        <v>512</v>
      </c>
      <c r="D2380" t="s">
        <v>531</v>
      </c>
      <c r="E2380" t="s">
        <v>506</v>
      </c>
      <c r="F2380" t="s">
        <v>532</v>
      </c>
      <c r="G2380" t="s">
        <v>77</v>
      </c>
      <c r="H2380" t="s">
        <v>508</v>
      </c>
      <c r="I2380" t="s">
        <v>509</v>
      </c>
      <c r="J2380" t="s">
        <v>442</v>
      </c>
      <c r="K2380" t="s">
        <v>443</v>
      </c>
    </row>
    <row r="2381" spans="1:11">
      <c r="A2381" t="s">
        <v>496</v>
      </c>
      <c r="B2381" s="614">
        <v>1451017.5438999999</v>
      </c>
      <c r="C2381" t="s">
        <v>485</v>
      </c>
      <c r="D2381" t="s">
        <v>531</v>
      </c>
      <c r="E2381" t="s">
        <v>506</v>
      </c>
      <c r="F2381" t="s">
        <v>532</v>
      </c>
      <c r="G2381" t="s">
        <v>77</v>
      </c>
      <c r="H2381" t="s">
        <v>508</v>
      </c>
      <c r="I2381" t="s">
        <v>509</v>
      </c>
      <c r="J2381" t="s">
        <v>442</v>
      </c>
      <c r="K2381" t="s">
        <v>443</v>
      </c>
    </row>
    <row r="2382" spans="1:11">
      <c r="A2382" t="s">
        <v>496</v>
      </c>
      <c r="B2382" s="614">
        <v>1509058.1510000001</v>
      </c>
      <c r="C2382" t="s">
        <v>479</v>
      </c>
      <c r="D2382" t="s">
        <v>531</v>
      </c>
      <c r="E2382" t="s">
        <v>506</v>
      </c>
      <c r="F2382" t="s">
        <v>532</v>
      </c>
      <c r="G2382" t="s">
        <v>77</v>
      </c>
      <c r="H2382" t="s">
        <v>508</v>
      </c>
      <c r="I2382" t="s">
        <v>509</v>
      </c>
      <c r="J2382" t="s">
        <v>442</v>
      </c>
      <c r="K2382" t="s">
        <v>443</v>
      </c>
    </row>
    <row r="2383" spans="1:11">
      <c r="A2383" t="s">
        <v>496</v>
      </c>
      <c r="B2383" s="614">
        <v>1509058.1510000001</v>
      </c>
      <c r="C2383" t="s">
        <v>488</v>
      </c>
      <c r="D2383" t="s">
        <v>531</v>
      </c>
      <c r="E2383" t="s">
        <v>506</v>
      </c>
      <c r="F2383" t="s">
        <v>532</v>
      </c>
      <c r="G2383" t="s">
        <v>77</v>
      </c>
      <c r="H2383" t="s">
        <v>508</v>
      </c>
      <c r="I2383" t="s">
        <v>509</v>
      </c>
      <c r="J2383" t="s">
        <v>442</v>
      </c>
      <c r="K2383" t="s">
        <v>443</v>
      </c>
    </row>
    <row r="2384" spans="1:11">
      <c r="A2384" t="s">
        <v>496</v>
      </c>
      <c r="B2384" s="614">
        <v>1509058.1510000001</v>
      </c>
      <c r="C2384" t="s">
        <v>50</v>
      </c>
      <c r="D2384" t="s">
        <v>531</v>
      </c>
      <c r="E2384" t="s">
        <v>506</v>
      </c>
      <c r="F2384" t="s">
        <v>532</v>
      </c>
      <c r="G2384" t="s">
        <v>77</v>
      </c>
      <c r="H2384" t="s">
        <v>508</v>
      </c>
      <c r="I2384" t="s">
        <v>509</v>
      </c>
      <c r="J2384" t="s">
        <v>442</v>
      </c>
      <c r="K2384" t="s">
        <v>443</v>
      </c>
    </row>
    <row r="2385" spans="1:11">
      <c r="A2385" t="s">
        <v>496</v>
      </c>
      <c r="B2385" s="614">
        <v>1392976.1481999999</v>
      </c>
      <c r="C2385" t="s">
        <v>472</v>
      </c>
      <c r="D2385" t="s">
        <v>531</v>
      </c>
      <c r="E2385" t="s">
        <v>506</v>
      </c>
      <c r="F2385" t="s">
        <v>532</v>
      </c>
      <c r="G2385" t="s">
        <v>77</v>
      </c>
      <c r="H2385" t="s">
        <v>508</v>
      </c>
      <c r="I2385" t="s">
        <v>509</v>
      </c>
      <c r="J2385" t="s">
        <v>442</v>
      </c>
      <c r="K2385" t="s">
        <v>443</v>
      </c>
    </row>
    <row r="2386" spans="1:11">
      <c r="A2386" t="s">
        <v>496</v>
      </c>
      <c r="B2386" s="614">
        <v>2157953.085</v>
      </c>
      <c r="C2386" t="s">
        <v>455</v>
      </c>
      <c r="D2386" t="s">
        <v>531</v>
      </c>
      <c r="E2386" t="s">
        <v>506</v>
      </c>
      <c r="F2386" t="s">
        <v>532</v>
      </c>
      <c r="G2386" t="s">
        <v>77</v>
      </c>
      <c r="H2386" t="s">
        <v>508</v>
      </c>
      <c r="I2386" t="s">
        <v>509</v>
      </c>
      <c r="J2386" t="s">
        <v>442</v>
      </c>
      <c r="K2386" t="s">
        <v>443</v>
      </c>
    </row>
    <row r="2387" spans="1:11">
      <c r="A2387" t="s">
        <v>496</v>
      </c>
      <c r="B2387" s="614">
        <v>1625139.3652999999</v>
      </c>
      <c r="C2387" t="s">
        <v>475</v>
      </c>
      <c r="D2387" t="s">
        <v>531</v>
      </c>
      <c r="E2387" t="s">
        <v>506</v>
      </c>
      <c r="F2387" t="s">
        <v>532</v>
      </c>
      <c r="G2387" t="s">
        <v>77</v>
      </c>
      <c r="H2387" t="s">
        <v>508</v>
      </c>
      <c r="I2387" t="s">
        <v>509</v>
      </c>
      <c r="J2387" t="s">
        <v>442</v>
      </c>
      <c r="K2387" t="s">
        <v>443</v>
      </c>
    </row>
    <row r="2388" spans="1:11">
      <c r="A2388" t="s">
        <v>496</v>
      </c>
      <c r="B2388" s="614">
        <v>1509058.1510000001</v>
      </c>
      <c r="C2388" t="s">
        <v>471</v>
      </c>
      <c r="D2388" t="s">
        <v>531</v>
      </c>
      <c r="E2388" t="s">
        <v>506</v>
      </c>
      <c r="F2388" t="s">
        <v>532</v>
      </c>
      <c r="G2388" t="s">
        <v>77</v>
      </c>
      <c r="H2388" t="s">
        <v>508</v>
      </c>
      <c r="I2388" t="s">
        <v>509</v>
      </c>
      <c r="J2388" t="s">
        <v>442</v>
      </c>
      <c r="K2388" t="s">
        <v>443</v>
      </c>
    </row>
    <row r="2389" spans="1:11">
      <c r="A2389" t="s">
        <v>496</v>
      </c>
      <c r="B2389" s="614">
        <v>1625139.3652999999</v>
      </c>
      <c r="C2389" t="s">
        <v>513</v>
      </c>
      <c r="D2389" t="s">
        <v>531</v>
      </c>
      <c r="E2389" t="s">
        <v>506</v>
      </c>
      <c r="F2389" t="s">
        <v>532</v>
      </c>
      <c r="G2389" t="s">
        <v>77</v>
      </c>
      <c r="H2389" t="s">
        <v>508</v>
      </c>
      <c r="I2389" t="s">
        <v>509</v>
      </c>
      <c r="J2389" t="s">
        <v>442</v>
      </c>
      <c r="K2389" t="s">
        <v>443</v>
      </c>
    </row>
    <row r="2390" spans="1:11">
      <c r="A2390" t="s">
        <v>496</v>
      </c>
      <c r="B2390" s="614">
        <v>1961774.8866999999</v>
      </c>
      <c r="C2390" t="s">
        <v>518</v>
      </c>
      <c r="D2390" t="s">
        <v>531</v>
      </c>
      <c r="E2390" t="s">
        <v>506</v>
      </c>
      <c r="F2390" t="s">
        <v>532</v>
      </c>
      <c r="G2390" t="s">
        <v>77</v>
      </c>
      <c r="H2390" t="s">
        <v>508</v>
      </c>
      <c r="I2390" t="s">
        <v>509</v>
      </c>
      <c r="J2390" t="s">
        <v>442</v>
      </c>
      <c r="K2390" t="s">
        <v>443</v>
      </c>
    </row>
    <row r="2391" spans="1:11">
      <c r="A2391" t="s">
        <v>496</v>
      </c>
      <c r="B2391" s="614">
        <v>1451017.5438999999</v>
      </c>
      <c r="C2391" t="s">
        <v>454</v>
      </c>
      <c r="D2391" t="s">
        <v>531</v>
      </c>
      <c r="E2391" t="s">
        <v>506</v>
      </c>
      <c r="F2391" t="s">
        <v>532</v>
      </c>
      <c r="G2391" t="s">
        <v>77</v>
      </c>
      <c r="H2391" t="s">
        <v>508</v>
      </c>
      <c r="I2391" t="s">
        <v>509</v>
      </c>
      <c r="J2391" t="s">
        <v>442</v>
      </c>
      <c r="K2391" t="s">
        <v>443</v>
      </c>
    </row>
    <row r="2392" spans="1:11">
      <c r="A2392" t="s">
        <v>496</v>
      </c>
      <c r="B2392" s="614">
        <v>1451017.5438999999</v>
      </c>
      <c r="C2392" t="s">
        <v>481</v>
      </c>
      <c r="D2392" t="s">
        <v>531</v>
      </c>
      <c r="E2392" t="s">
        <v>506</v>
      </c>
      <c r="F2392" t="s">
        <v>532</v>
      </c>
      <c r="G2392" t="s">
        <v>77</v>
      </c>
      <c r="H2392" t="s">
        <v>508</v>
      </c>
      <c r="I2392" t="s">
        <v>509</v>
      </c>
      <c r="J2392" t="s">
        <v>442</v>
      </c>
      <c r="K2392" t="s">
        <v>443</v>
      </c>
    </row>
    <row r="2393" spans="1:11">
      <c r="A2393" t="s">
        <v>496</v>
      </c>
      <c r="B2393" s="614">
        <v>1160813.7197</v>
      </c>
      <c r="C2393" t="s">
        <v>453</v>
      </c>
      <c r="D2393" t="s">
        <v>531</v>
      </c>
      <c r="E2393" t="s">
        <v>506</v>
      </c>
      <c r="F2393" t="s">
        <v>532</v>
      </c>
      <c r="G2393" t="s">
        <v>77</v>
      </c>
      <c r="H2393" t="s">
        <v>508</v>
      </c>
      <c r="I2393" t="s">
        <v>509</v>
      </c>
      <c r="J2393" t="s">
        <v>442</v>
      </c>
      <c r="K2393" t="s">
        <v>443</v>
      </c>
    </row>
    <row r="2394" spans="1:11">
      <c r="A2394" t="s">
        <v>496</v>
      </c>
      <c r="B2394" s="614">
        <v>1392976.1481999999</v>
      </c>
      <c r="C2394" t="s">
        <v>466</v>
      </c>
      <c r="D2394" t="s">
        <v>531</v>
      </c>
      <c r="E2394" t="s">
        <v>506</v>
      </c>
      <c r="F2394" t="s">
        <v>532</v>
      </c>
      <c r="G2394" t="s">
        <v>77</v>
      </c>
      <c r="H2394" t="s">
        <v>508</v>
      </c>
      <c r="I2394" t="s">
        <v>509</v>
      </c>
      <c r="J2394" t="s">
        <v>442</v>
      </c>
      <c r="K2394" t="s">
        <v>443</v>
      </c>
    </row>
    <row r="2395" spans="1:11">
      <c r="A2395" t="s">
        <v>496</v>
      </c>
      <c r="B2395" s="614">
        <v>1567098.7581</v>
      </c>
      <c r="C2395" t="s">
        <v>515</v>
      </c>
      <c r="D2395" t="s">
        <v>531</v>
      </c>
      <c r="E2395" t="s">
        <v>506</v>
      </c>
      <c r="F2395" t="s">
        <v>532</v>
      </c>
      <c r="G2395" t="s">
        <v>77</v>
      </c>
      <c r="H2395" t="s">
        <v>508</v>
      </c>
      <c r="I2395" t="s">
        <v>509</v>
      </c>
      <c r="J2395" t="s">
        <v>442</v>
      </c>
      <c r="K2395" t="s">
        <v>443</v>
      </c>
    </row>
    <row r="2396" spans="1:11">
      <c r="A2396" t="s">
        <v>496</v>
      </c>
      <c r="B2396" s="614">
        <v>1160813.7197</v>
      </c>
      <c r="C2396" t="s">
        <v>452</v>
      </c>
      <c r="D2396" t="s">
        <v>531</v>
      </c>
      <c r="E2396" t="s">
        <v>506</v>
      </c>
      <c r="F2396" t="s">
        <v>532</v>
      </c>
      <c r="G2396" t="s">
        <v>77</v>
      </c>
      <c r="H2396" t="s">
        <v>508</v>
      </c>
      <c r="I2396" t="s">
        <v>509</v>
      </c>
      <c r="J2396" t="s">
        <v>442</v>
      </c>
      <c r="K2396" t="s">
        <v>443</v>
      </c>
    </row>
    <row r="2397" spans="1:11">
      <c r="A2397" t="s">
        <v>496</v>
      </c>
      <c r="B2397" s="614">
        <v>1451017.5438999999</v>
      </c>
      <c r="C2397" t="s">
        <v>480</v>
      </c>
      <c r="D2397" t="s">
        <v>531</v>
      </c>
      <c r="E2397" t="s">
        <v>506</v>
      </c>
      <c r="F2397" t="s">
        <v>532</v>
      </c>
      <c r="G2397" t="s">
        <v>77</v>
      </c>
      <c r="H2397" t="s">
        <v>508</v>
      </c>
      <c r="I2397" t="s">
        <v>509</v>
      </c>
      <c r="J2397" t="s">
        <v>442</v>
      </c>
      <c r="K2397" t="s">
        <v>443</v>
      </c>
    </row>
    <row r="2398" spans="1:11">
      <c r="A2398" t="s">
        <v>496</v>
      </c>
      <c r="B2398" s="614">
        <v>1683179.9724000001</v>
      </c>
      <c r="C2398" t="s">
        <v>514</v>
      </c>
      <c r="D2398" t="s">
        <v>531</v>
      </c>
      <c r="E2398" t="s">
        <v>506</v>
      </c>
      <c r="F2398" t="s">
        <v>532</v>
      </c>
      <c r="G2398" t="s">
        <v>77</v>
      </c>
      <c r="H2398" t="s">
        <v>508</v>
      </c>
      <c r="I2398" t="s">
        <v>509</v>
      </c>
      <c r="J2398" t="s">
        <v>442</v>
      </c>
      <c r="K2398" t="s">
        <v>443</v>
      </c>
    </row>
    <row r="2399" spans="1:11">
      <c r="A2399" t="s">
        <v>497</v>
      </c>
      <c r="B2399" s="614">
        <v>228097175.25</v>
      </c>
      <c r="C2399" t="s">
        <v>517</v>
      </c>
      <c r="D2399" t="s">
        <v>531</v>
      </c>
      <c r="E2399" t="s">
        <v>506</v>
      </c>
      <c r="F2399" t="s">
        <v>532</v>
      </c>
      <c r="G2399" t="s">
        <v>77</v>
      </c>
      <c r="H2399" t="s">
        <v>508</v>
      </c>
      <c r="I2399" t="s">
        <v>509</v>
      </c>
      <c r="J2399" t="s">
        <v>442</v>
      </c>
      <c r="K2399" t="s">
        <v>443</v>
      </c>
    </row>
    <row r="2400" spans="1:11">
      <c r="A2400" t="s">
        <v>497</v>
      </c>
      <c r="B2400" s="614">
        <v>150919529.25</v>
      </c>
      <c r="C2400" t="s">
        <v>465</v>
      </c>
      <c r="D2400" t="s">
        <v>531</v>
      </c>
      <c r="E2400" t="s">
        <v>506</v>
      </c>
      <c r="F2400" t="s">
        <v>532</v>
      </c>
      <c r="G2400" t="s">
        <v>77</v>
      </c>
      <c r="H2400" t="s">
        <v>508</v>
      </c>
      <c r="I2400" t="s">
        <v>509</v>
      </c>
      <c r="J2400" t="s">
        <v>442</v>
      </c>
      <c r="K2400" t="s">
        <v>443</v>
      </c>
    </row>
    <row r="2401" spans="1:11">
      <c r="A2401" t="s">
        <v>497</v>
      </c>
      <c r="B2401" s="614">
        <v>228097175.25</v>
      </c>
      <c r="C2401" t="s">
        <v>510</v>
      </c>
      <c r="D2401" t="s">
        <v>531</v>
      </c>
      <c r="E2401" t="s">
        <v>506</v>
      </c>
      <c r="F2401" t="s">
        <v>532</v>
      </c>
      <c r="G2401" t="s">
        <v>77</v>
      </c>
      <c r="H2401" t="s">
        <v>508</v>
      </c>
      <c r="I2401" t="s">
        <v>509</v>
      </c>
      <c r="J2401" t="s">
        <v>442</v>
      </c>
      <c r="K2401" t="s">
        <v>443</v>
      </c>
    </row>
    <row r="2402" spans="1:11">
      <c r="A2402" t="s">
        <v>497</v>
      </c>
      <c r="B2402" s="614">
        <v>190183186.59369999</v>
      </c>
      <c r="C2402" t="s">
        <v>450</v>
      </c>
      <c r="D2402" t="s">
        <v>531</v>
      </c>
      <c r="E2402" t="s">
        <v>506</v>
      </c>
      <c r="F2402" t="s">
        <v>532</v>
      </c>
      <c r="G2402" t="s">
        <v>77</v>
      </c>
      <c r="H2402" t="s">
        <v>508</v>
      </c>
      <c r="I2402" t="s">
        <v>509</v>
      </c>
      <c r="J2402" t="s">
        <v>442</v>
      </c>
      <c r="K2402" t="s">
        <v>443</v>
      </c>
    </row>
    <row r="2403" spans="1:11">
      <c r="A2403" t="s">
        <v>497</v>
      </c>
      <c r="B2403" s="614">
        <v>190183186.59369999</v>
      </c>
      <c r="C2403" t="s">
        <v>476</v>
      </c>
      <c r="D2403" t="s">
        <v>531</v>
      </c>
      <c r="E2403" t="s">
        <v>506</v>
      </c>
      <c r="F2403" t="s">
        <v>532</v>
      </c>
      <c r="G2403" t="s">
        <v>77</v>
      </c>
      <c r="H2403" t="s">
        <v>508</v>
      </c>
      <c r="I2403" t="s">
        <v>509</v>
      </c>
      <c r="J2403" t="s">
        <v>442</v>
      </c>
      <c r="K2403" t="s">
        <v>443</v>
      </c>
    </row>
    <row r="2404" spans="1:11">
      <c r="A2404" t="s">
        <v>497</v>
      </c>
      <c r="B2404" s="614">
        <v>177913319.71869999</v>
      </c>
      <c r="C2404" t="s">
        <v>462</v>
      </c>
      <c r="D2404" t="s">
        <v>531</v>
      </c>
      <c r="E2404" t="s">
        <v>506</v>
      </c>
      <c r="F2404" t="s">
        <v>532</v>
      </c>
      <c r="G2404" t="s">
        <v>77</v>
      </c>
      <c r="H2404" t="s">
        <v>508</v>
      </c>
      <c r="I2404" t="s">
        <v>509</v>
      </c>
      <c r="J2404" t="s">
        <v>442</v>
      </c>
      <c r="K2404" t="s">
        <v>443</v>
      </c>
    </row>
    <row r="2405" spans="1:11">
      <c r="A2405" t="s">
        <v>497</v>
      </c>
      <c r="B2405" s="614">
        <v>147238569.1875</v>
      </c>
      <c r="C2405" t="s">
        <v>429</v>
      </c>
      <c r="D2405" t="s">
        <v>531</v>
      </c>
      <c r="E2405" t="s">
        <v>506</v>
      </c>
      <c r="F2405" t="s">
        <v>532</v>
      </c>
      <c r="G2405" t="s">
        <v>77</v>
      </c>
      <c r="H2405" t="s">
        <v>508</v>
      </c>
      <c r="I2405" t="s">
        <v>509</v>
      </c>
      <c r="J2405" t="s">
        <v>442</v>
      </c>
      <c r="K2405" t="s">
        <v>443</v>
      </c>
    </row>
    <row r="2406" spans="1:11">
      <c r="A2406" t="s">
        <v>497</v>
      </c>
      <c r="B2406" s="614">
        <v>160735506.09369999</v>
      </c>
      <c r="C2406" t="s">
        <v>461</v>
      </c>
      <c r="D2406" t="s">
        <v>531</v>
      </c>
      <c r="E2406" t="s">
        <v>506</v>
      </c>
      <c r="F2406" t="s">
        <v>532</v>
      </c>
      <c r="G2406" t="s">
        <v>77</v>
      </c>
      <c r="H2406" t="s">
        <v>508</v>
      </c>
      <c r="I2406" t="s">
        <v>509</v>
      </c>
      <c r="J2406" t="s">
        <v>442</v>
      </c>
      <c r="K2406" t="s">
        <v>443</v>
      </c>
    </row>
    <row r="2407" spans="1:11">
      <c r="A2407" t="s">
        <v>497</v>
      </c>
      <c r="B2407" s="614">
        <v>122698835.4375</v>
      </c>
      <c r="C2407" t="s">
        <v>464</v>
      </c>
      <c r="D2407" t="s">
        <v>531</v>
      </c>
      <c r="E2407" t="s">
        <v>506</v>
      </c>
      <c r="F2407" t="s">
        <v>532</v>
      </c>
      <c r="G2407" t="s">
        <v>77</v>
      </c>
      <c r="H2407" t="s">
        <v>508</v>
      </c>
      <c r="I2407" t="s">
        <v>509</v>
      </c>
      <c r="J2407" t="s">
        <v>442</v>
      </c>
      <c r="K2407" t="s">
        <v>443</v>
      </c>
    </row>
    <row r="2408" spans="1:11">
      <c r="A2408" t="s">
        <v>497</v>
      </c>
      <c r="B2408" s="614">
        <v>122698835.4375</v>
      </c>
      <c r="C2408" t="s">
        <v>477</v>
      </c>
      <c r="D2408" t="s">
        <v>531</v>
      </c>
      <c r="E2408" t="s">
        <v>506</v>
      </c>
      <c r="F2408" t="s">
        <v>532</v>
      </c>
      <c r="G2408" t="s">
        <v>77</v>
      </c>
      <c r="H2408" t="s">
        <v>508</v>
      </c>
      <c r="I2408" t="s">
        <v>509</v>
      </c>
      <c r="J2408" t="s">
        <v>442</v>
      </c>
      <c r="K2408" t="s">
        <v>443</v>
      </c>
    </row>
    <row r="2409" spans="1:11">
      <c r="A2409" t="s">
        <v>497</v>
      </c>
      <c r="B2409" s="614">
        <v>175459346.34369999</v>
      </c>
      <c r="C2409" t="s">
        <v>448</v>
      </c>
      <c r="D2409" t="s">
        <v>531</v>
      </c>
      <c r="E2409" t="s">
        <v>506</v>
      </c>
      <c r="F2409" t="s">
        <v>532</v>
      </c>
      <c r="G2409" t="s">
        <v>77</v>
      </c>
      <c r="H2409" t="s">
        <v>508</v>
      </c>
      <c r="I2409" t="s">
        <v>509</v>
      </c>
      <c r="J2409" t="s">
        <v>442</v>
      </c>
      <c r="K2409" t="s">
        <v>443</v>
      </c>
    </row>
    <row r="2410" spans="1:11">
      <c r="A2410" t="s">
        <v>497</v>
      </c>
      <c r="B2410" s="614">
        <v>175459346.34369999</v>
      </c>
      <c r="C2410" t="s">
        <v>511</v>
      </c>
      <c r="D2410" t="s">
        <v>531</v>
      </c>
      <c r="E2410" t="s">
        <v>506</v>
      </c>
      <c r="F2410" t="s">
        <v>532</v>
      </c>
      <c r="G2410" t="s">
        <v>77</v>
      </c>
      <c r="H2410" t="s">
        <v>508</v>
      </c>
      <c r="I2410" t="s">
        <v>509</v>
      </c>
      <c r="J2410" t="s">
        <v>442</v>
      </c>
      <c r="K2410" t="s">
        <v>443</v>
      </c>
    </row>
    <row r="2411" spans="1:11">
      <c r="A2411" t="s">
        <v>497</v>
      </c>
      <c r="B2411" s="614">
        <v>175459346.34369999</v>
      </c>
      <c r="C2411" t="s">
        <v>528</v>
      </c>
      <c r="D2411" t="s">
        <v>531</v>
      </c>
      <c r="E2411" t="s">
        <v>506</v>
      </c>
      <c r="F2411" t="s">
        <v>532</v>
      </c>
      <c r="G2411" t="s">
        <v>77</v>
      </c>
      <c r="H2411" t="s">
        <v>508</v>
      </c>
      <c r="I2411" t="s">
        <v>509</v>
      </c>
      <c r="J2411" t="s">
        <v>442</v>
      </c>
      <c r="K2411" t="s">
        <v>443</v>
      </c>
    </row>
    <row r="2412" spans="1:11">
      <c r="A2412" t="s">
        <v>497</v>
      </c>
      <c r="B2412" s="614">
        <v>147238569.1875</v>
      </c>
      <c r="C2412" t="s">
        <v>449</v>
      </c>
      <c r="D2412" t="s">
        <v>531</v>
      </c>
      <c r="E2412" t="s">
        <v>506</v>
      </c>
      <c r="F2412" t="s">
        <v>532</v>
      </c>
      <c r="G2412" t="s">
        <v>77</v>
      </c>
      <c r="H2412" t="s">
        <v>508</v>
      </c>
      <c r="I2412" t="s">
        <v>509</v>
      </c>
      <c r="J2412" t="s">
        <v>442</v>
      </c>
      <c r="K2412" t="s">
        <v>443</v>
      </c>
    </row>
    <row r="2413" spans="1:11">
      <c r="A2413" t="s">
        <v>497</v>
      </c>
      <c r="B2413" s="614">
        <v>185275239.84369999</v>
      </c>
      <c r="C2413" t="s">
        <v>516</v>
      </c>
      <c r="D2413" t="s">
        <v>531</v>
      </c>
      <c r="E2413" t="s">
        <v>506</v>
      </c>
      <c r="F2413" t="s">
        <v>532</v>
      </c>
      <c r="G2413" t="s">
        <v>77</v>
      </c>
      <c r="H2413" t="s">
        <v>508</v>
      </c>
      <c r="I2413" t="s">
        <v>509</v>
      </c>
      <c r="J2413" t="s">
        <v>442</v>
      </c>
      <c r="K2413" t="s">
        <v>443</v>
      </c>
    </row>
    <row r="2414" spans="1:11">
      <c r="A2414" t="s">
        <v>497</v>
      </c>
      <c r="B2414" s="614">
        <v>147238569.1875</v>
      </c>
      <c r="C2414" t="s">
        <v>484</v>
      </c>
      <c r="D2414" t="s">
        <v>531</v>
      </c>
      <c r="E2414" t="s">
        <v>506</v>
      </c>
      <c r="F2414" t="s">
        <v>532</v>
      </c>
      <c r="G2414" t="s">
        <v>77</v>
      </c>
      <c r="H2414" t="s">
        <v>508</v>
      </c>
      <c r="I2414" t="s">
        <v>509</v>
      </c>
      <c r="J2414" t="s">
        <v>442</v>
      </c>
      <c r="K2414" t="s">
        <v>443</v>
      </c>
    </row>
    <row r="2415" spans="1:11">
      <c r="A2415" t="s">
        <v>497</v>
      </c>
      <c r="B2415" s="614">
        <v>175459346.34369999</v>
      </c>
      <c r="C2415" t="s">
        <v>504</v>
      </c>
      <c r="D2415" t="s">
        <v>531</v>
      </c>
      <c r="E2415" t="s">
        <v>506</v>
      </c>
      <c r="F2415" t="s">
        <v>532</v>
      </c>
      <c r="G2415" t="s">
        <v>77</v>
      </c>
      <c r="H2415" t="s">
        <v>508</v>
      </c>
      <c r="I2415" t="s">
        <v>509</v>
      </c>
      <c r="J2415" t="s">
        <v>442</v>
      </c>
      <c r="K2415" t="s">
        <v>443</v>
      </c>
    </row>
    <row r="2416" spans="1:11">
      <c r="A2416" t="s">
        <v>497</v>
      </c>
      <c r="B2416" s="614">
        <v>177913319.71869999</v>
      </c>
      <c r="C2416" t="s">
        <v>445</v>
      </c>
      <c r="D2416" t="s">
        <v>531</v>
      </c>
      <c r="E2416" t="s">
        <v>506</v>
      </c>
      <c r="F2416" t="s">
        <v>532</v>
      </c>
      <c r="G2416" t="s">
        <v>77</v>
      </c>
      <c r="H2416" t="s">
        <v>508</v>
      </c>
      <c r="I2416" t="s">
        <v>509</v>
      </c>
      <c r="J2416" t="s">
        <v>442</v>
      </c>
      <c r="K2416" t="s">
        <v>443</v>
      </c>
    </row>
    <row r="2417" spans="1:11">
      <c r="A2417" t="s">
        <v>497</v>
      </c>
      <c r="B2417" s="614">
        <v>153373585.96869999</v>
      </c>
      <c r="C2417" t="s">
        <v>512</v>
      </c>
      <c r="D2417" t="s">
        <v>531</v>
      </c>
      <c r="E2417" t="s">
        <v>506</v>
      </c>
      <c r="F2417" t="s">
        <v>532</v>
      </c>
      <c r="G2417" t="s">
        <v>77</v>
      </c>
      <c r="H2417" t="s">
        <v>508</v>
      </c>
      <c r="I2417" t="s">
        <v>509</v>
      </c>
      <c r="J2417" t="s">
        <v>442</v>
      </c>
      <c r="K2417" t="s">
        <v>443</v>
      </c>
    </row>
    <row r="2418" spans="1:11">
      <c r="A2418" t="s">
        <v>497</v>
      </c>
      <c r="B2418" s="614">
        <v>153373585.96869999</v>
      </c>
      <c r="C2418" t="s">
        <v>485</v>
      </c>
      <c r="D2418" t="s">
        <v>531</v>
      </c>
      <c r="E2418" t="s">
        <v>506</v>
      </c>
      <c r="F2418" t="s">
        <v>532</v>
      </c>
      <c r="G2418" t="s">
        <v>77</v>
      </c>
      <c r="H2418" t="s">
        <v>508</v>
      </c>
      <c r="I2418" t="s">
        <v>509</v>
      </c>
      <c r="J2418" t="s">
        <v>442</v>
      </c>
      <c r="K2418" t="s">
        <v>443</v>
      </c>
    </row>
    <row r="2419" spans="1:11">
      <c r="A2419" t="s">
        <v>497</v>
      </c>
      <c r="B2419" s="614">
        <v>159508519.40619999</v>
      </c>
      <c r="C2419" t="s">
        <v>479</v>
      </c>
      <c r="D2419" t="s">
        <v>531</v>
      </c>
      <c r="E2419" t="s">
        <v>506</v>
      </c>
      <c r="F2419" t="s">
        <v>532</v>
      </c>
      <c r="G2419" t="s">
        <v>77</v>
      </c>
      <c r="H2419" t="s">
        <v>508</v>
      </c>
      <c r="I2419" t="s">
        <v>509</v>
      </c>
      <c r="J2419" t="s">
        <v>442</v>
      </c>
      <c r="K2419" t="s">
        <v>443</v>
      </c>
    </row>
    <row r="2420" spans="1:11">
      <c r="A2420" t="s">
        <v>497</v>
      </c>
      <c r="B2420" s="614">
        <v>159508519.40619999</v>
      </c>
      <c r="C2420" t="s">
        <v>488</v>
      </c>
      <c r="D2420" t="s">
        <v>531</v>
      </c>
      <c r="E2420" t="s">
        <v>506</v>
      </c>
      <c r="F2420" t="s">
        <v>532</v>
      </c>
      <c r="G2420" t="s">
        <v>77</v>
      </c>
      <c r="H2420" t="s">
        <v>508</v>
      </c>
      <c r="I2420" t="s">
        <v>509</v>
      </c>
      <c r="J2420" t="s">
        <v>442</v>
      </c>
      <c r="K2420" t="s">
        <v>443</v>
      </c>
    </row>
    <row r="2421" spans="1:11">
      <c r="A2421" t="s">
        <v>497</v>
      </c>
      <c r="B2421" s="614">
        <v>159508519.40619999</v>
      </c>
      <c r="C2421" t="s">
        <v>50</v>
      </c>
      <c r="D2421" t="s">
        <v>531</v>
      </c>
      <c r="E2421" t="s">
        <v>506</v>
      </c>
      <c r="F2421" t="s">
        <v>532</v>
      </c>
      <c r="G2421" t="s">
        <v>77</v>
      </c>
      <c r="H2421" t="s">
        <v>508</v>
      </c>
      <c r="I2421" t="s">
        <v>509</v>
      </c>
      <c r="J2421" t="s">
        <v>442</v>
      </c>
      <c r="K2421" t="s">
        <v>443</v>
      </c>
    </row>
    <row r="2422" spans="1:11">
      <c r="A2422" t="s">
        <v>497</v>
      </c>
      <c r="B2422" s="614">
        <v>147238569.1875</v>
      </c>
      <c r="C2422" t="s">
        <v>472</v>
      </c>
      <c r="D2422" t="s">
        <v>531</v>
      </c>
      <c r="E2422" t="s">
        <v>506</v>
      </c>
      <c r="F2422" t="s">
        <v>532</v>
      </c>
      <c r="G2422" t="s">
        <v>77</v>
      </c>
      <c r="H2422" t="s">
        <v>508</v>
      </c>
      <c r="I2422" t="s">
        <v>509</v>
      </c>
      <c r="J2422" t="s">
        <v>442</v>
      </c>
      <c r="K2422" t="s">
        <v>443</v>
      </c>
    </row>
    <row r="2423" spans="1:11">
      <c r="A2423" t="s">
        <v>497</v>
      </c>
      <c r="B2423" s="614">
        <v>228097175.25</v>
      </c>
      <c r="C2423" t="s">
        <v>455</v>
      </c>
      <c r="D2423" t="s">
        <v>531</v>
      </c>
      <c r="E2423" t="s">
        <v>506</v>
      </c>
      <c r="F2423" t="s">
        <v>532</v>
      </c>
      <c r="G2423" t="s">
        <v>77</v>
      </c>
      <c r="H2423" t="s">
        <v>508</v>
      </c>
      <c r="I2423" t="s">
        <v>509</v>
      </c>
      <c r="J2423" t="s">
        <v>442</v>
      </c>
      <c r="K2423" t="s">
        <v>443</v>
      </c>
    </row>
    <row r="2424" spans="1:11">
      <c r="A2424" t="s">
        <v>497</v>
      </c>
      <c r="B2424" s="614">
        <v>171778386.28119999</v>
      </c>
      <c r="C2424" t="s">
        <v>475</v>
      </c>
      <c r="D2424" t="s">
        <v>531</v>
      </c>
      <c r="E2424" t="s">
        <v>506</v>
      </c>
      <c r="F2424" t="s">
        <v>532</v>
      </c>
      <c r="G2424" t="s">
        <v>77</v>
      </c>
      <c r="H2424" t="s">
        <v>508</v>
      </c>
      <c r="I2424" t="s">
        <v>509</v>
      </c>
      <c r="J2424" t="s">
        <v>442</v>
      </c>
      <c r="K2424" t="s">
        <v>443</v>
      </c>
    </row>
    <row r="2425" spans="1:11">
      <c r="A2425" t="s">
        <v>497</v>
      </c>
      <c r="B2425" s="614">
        <v>159508519.40619999</v>
      </c>
      <c r="C2425" t="s">
        <v>471</v>
      </c>
      <c r="D2425" t="s">
        <v>531</v>
      </c>
      <c r="E2425" t="s">
        <v>506</v>
      </c>
      <c r="F2425" t="s">
        <v>532</v>
      </c>
      <c r="G2425" t="s">
        <v>77</v>
      </c>
      <c r="H2425" t="s">
        <v>508</v>
      </c>
      <c r="I2425" t="s">
        <v>509</v>
      </c>
      <c r="J2425" t="s">
        <v>442</v>
      </c>
      <c r="K2425" t="s">
        <v>443</v>
      </c>
    </row>
    <row r="2426" spans="1:11">
      <c r="A2426" t="s">
        <v>497</v>
      </c>
      <c r="B2426" s="614">
        <v>171778386.28119999</v>
      </c>
      <c r="C2426" t="s">
        <v>513</v>
      </c>
      <c r="D2426" t="s">
        <v>531</v>
      </c>
      <c r="E2426" t="s">
        <v>506</v>
      </c>
      <c r="F2426" t="s">
        <v>532</v>
      </c>
      <c r="G2426" t="s">
        <v>77</v>
      </c>
      <c r="H2426" t="s">
        <v>508</v>
      </c>
      <c r="I2426" t="s">
        <v>509</v>
      </c>
      <c r="J2426" t="s">
        <v>442</v>
      </c>
      <c r="K2426" t="s">
        <v>443</v>
      </c>
    </row>
    <row r="2427" spans="1:11">
      <c r="A2427" t="s">
        <v>497</v>
      </c>
      <c r="B2427" s="614">
        <v>207361000.21869999</v>
      </c>
      <c r="C2427" t="s">
        <v>518</v>
      </c>
      <c r="D2427" t="s">
        <v>531</v>
      </c>
      <c r="E2427" t="s">
        <v>506</v>
      </c>
      <c r="F2427" t="s">
        <v>532</v>
      </c>
      <c r="G2427" t="s">
        <v>77</v>
      </c>
      <c r="H2427" t="s">
        <v>508</v>
      </c>
      <c r="I2427" t="s">
        <v>509</v>
      </c>
      <c r="J2427" t="s">
        <v>442</v>
      </c>
      <c r="K2427" t="s">
        <v>443</v>
      </c>
    </row>
    <row r="2428" spans="1:11">
      <c r="A2428" t="s">
        <v>497</v>
      </c>
      <c r="B2428" s="614">
        <v>153373585.96869999</v>
      </c>
      <c r="C2428" t="s">
        <v>454</v>
      </c>
      <c r="D2428" t="s">
        <v>531</v>
      </c>
      <c r="E2428" t="s">
        <v>506</v>
      </c>
      <c r="F2428" t="s">
        <v>532</v>
      </c>
      <c r="G2428" t="s">
        <v>77</v>
      </c>
      <c r="H2428" t="s">
        <v>508</v>
      </c>
      <c r="I2428" t="s">
        <v>509</v>
      </c>
      <c r="J2428" t="s">
        <v>442</v>
      </c>
      <c r="K2428" t="s">
        <v>443</v>
      </c>
    </row>
    <row r="2429" spans="1:11">
      <c r="A2429" t="s">
        <v>497</v>
      </c>
      <c r="B2429" s="614">
        <v>153373585.96869999</v>
      </c>
      <c r="C2429" t="s">
        <v>481</v>
      </c>
      <c r="D2429" t="s">
        <v>531</v>
      </c>
      <c r="E2429" t="s">
        <v>506</v>
      </c>
      <c r="F2429" t="s">
        <v>532</v>
      </c>
      <c r="G2429" t="s">
        <v>77</v>
      </c>
      <c r="H2429" t="s">
        <v>508</v>
      </c>
      <c r="I2429" t="s">
        <v>509</v>
      </c>
      <c r="J2429" t="s">
        <v>442</v>
      </c>
      <c r="K2429" t="s">
        <v>443</v>
      </c>
    </row>
    <row r="2430" spans="1:11">
      <c r="A2430" t="s">
        <v>497</v>
      </c>
      <c r="B2430" s="614">
        <v>122698835.4375</v>
      </c>
      <c r="C2430" t="s">
        <v>453</v>
      </c>
      <c r="D2430" t="s">
        <v>531</v>
      </c>
      <c r="E2430" t="s">
        <v>506</v>
      </c>
      <c r="F2430" t="s">
        <v>532</v>
      </c>
      <c r="G2430" t="s">
        <v>77</v>
      </c>
      <c r="H2430" t="s">
        <v>508</v>
      </c>
      <c r="I2430" t="s">
        <v>509</v>
      </c>
      <c r="J2430" t="s">
        <v>442</v>
      </c>
      <c r="K2430" t="s">
        <v>443</v>
      </c>
    </row>
    <row r="2431" spans="1:11">
      <c r="A2431" t="s">
        <v>497</v>
      </c>
      <c r="B2431" s="614">
        <v>147238569.1875</v>
      </c>
      <c r="C2431" t="s">
        <v>466</v>
      </c>
      <c r="D2431" t="s">
        <v>531</v>
      </c>
      <c r="E2431" t="s">
        <v>506</v>
      </c>
      <c r="F2431" t="s">
        <v>532</v>
      </c>
      <c r="G2431" t="s">
        <v>77</v>
      </c>
      <c r="H2431" t="s">
        <v>508</v>
      </c>
      <c r="I2431" t="s">
        <v>509</v>
      </c>
      <c r="J2431" t="s">
        <v>442</v>
      </c>
      <c r="K2431" t="s">
        <v>443</v>
      </c>
    </row>
    <row r="2432" spans="1:11">
      <c r="A2432" t="s">
        <v>497</v>
      </c>
      <c r="B2432" s="614">
        <v>165643452.84369999</v>
      </c>
      <c r="C2432" t="s">
        <v>515</v>
      </c>
      <c r="D2432" t="s">
        <v>531</v>
      </c>
      <c r="E2432" t="s">
        <v>506</v>
      </c>
      <c r="F2432" t="s">
        <v>532</v>
      </c>
      <c r="G2432" t="s">
        <v>77</v>
      </c>
      <c r="H2432" t="s">
        <v>508</v>
      </c>
      <c r="I2432" t="s">
        <v>509</v>
      </c>
      <c r="J2432" t="s">
        <v>442</v>
      </c>
      <c r="K2432" t="s">
        <v>443</v>
      </c>
    </row>
    <row r="2433" spans="1:11">
      <c r="A2433" t="s">
        <v>497</v>
      </c>
      <c r="B2433" s="614">
        <v>122698835.4375</v>
      </c>
      <c r="C2433" t="s">
        <v>452</v>
      </c>
      <c r="D2433" t="s">
        <v>531</v>
      </c>
      <c r="E2433" t="s">
        <v>506</v>
      </c>
      <c r="F2433" t="s">
        <v>532</v>
      </c>
      <c r="G2433" t="s">
        <v>77</v>
      </c>
      <c r="H2433" t="s">
        <v>508</v>
      </c>
      <c r="I2433" t="s">
        <v>509</v>
      </c>
      <c r="J2433" t="s">
        <v>442</v>
      </c>
      <c r="K2433" t="s">
        <v>443</v>
      </c>
    </row>
    <row r="2434" spans="1:11">
      <c r="A2434" t="s">
        <v>497</v>
      </c>
      <c r="B2434" s="614">
        <v>153373585.96869999</v>
      </c>
      <c r="C2434" t="s">
        <v>480</v>
      </c>
      <c r="D2434" t="s">
        <v>531</v>
      </c>
      <c r="E2434" t="s">
        <v>506</v>
      </c>
      <c r="F2434" t="s">
        <v>532</v>
      </c>
      <c r="G2434" t="s">
        <v>77</v>
      </c>
      <c r="H2434" t="s">
        <v>508</v>
      </c>
      <c r="I2434" t="s">
        <v>509</v>
      </c>
      <c r="J2434" t="s">
        <v>442</v>
      </c>
      <c r="K2434" t="s">
        <v>443</v>
      </c>
    </row>
    <row r="2435" spans="1:11">
      <c r="A2435" t="s">
        <v>497</v>
      </c>
      <c r="B2435" s="614">
        <v>177913319.71869999</v>
      </c>
      <c r="C2435" t="s">
        <v>514</v>
      </c>
      <c r="D2435" t="s">
        <v>531</v>
      </c>
      <c r="E2435" t="s">
        <v>506</v>
      </c>
      <c r="F2435" t="s">
        <v>532</v>
      </c>
      <c r="G2435" t="s">
        <v>77</v>
      </c>
      <c r="H2435" t="s">
        <v>508</v>
      </c>
      <c r="I2435" t="s">
        <v>509</v>
      </c>
      <c r="J2435" t="s">
        <v>442</v>
      </c>
      <c r="K2435" t="s">
        <v>443</v>
      </c>
    </row>
    <row r="2436" spans="1:11">
      <c r="A2436" t="s">
        <v>498</v>
      </c>
      <c r="B2436" s="614">
        <v>404721533.12</v>
      </c>
      <c r="C2436" t="s">
        <v>517</v>
      </c>
      <c r="D2436" t="s">
        <v>531</v>
      </c>
      <c r="E2436" t="s">
        <v>506</v>
      </c>
      <c r="F2436" t="s">
        <v>532</v>
      </c>
      <c r="G2436" t="s">
        <v>77</v>
      </c>
      <c r="H2436" t="s">
        <v>508</v>
      </c>
      <c r="I2436" t="s">
        <v>509</v>
      </c>
      <c r="J2436" t="s">
        <v>442</v>
      </c>
      <c r="K2436" t="s">
        <v>443</v>
      </c>
    </row>
    <row r="2437" spans="1:11">
      <c r="A2437" t="s">
        <v>498</v>
      </c>
      <c r="B2437" s="614">
        <v>267782287.03999999</v>
      </c>
      <c r="C2437" t="s">
        <v>465</v>
      </c>
      <c r="D2437" t="s">
        <v>531</v>
      </c>
      <c r="E2437" t="s">
        <v>506</v>
      </c>
      <c r="F2437" t="s">
        <v>532</v>
      </c>
      <c r="G2437" t="s">
        <v>77</v>
      </c>
      <c r="H2437" t="s">
        <v>508</v>
      </c>
      <c r="I2437" t="s">
        <v>509</v>
      </c>
      <c r="J2437" t="s">
        <v>442</v>
      </c>
      <c r="K2437" t="s">
        <v>443</v>
      </c>
    </row>
    <row r="2438" spans="1:11">
      <c r="A2438" t="s">
        <v>498</v>
      </c>
      <c r="B2438" s="614">
        <v>404721533.12</v>
      </c>
      <c r="C2438" t="s">
        <v>510</v>
      </c>
      <c r="D2438" t="s">
        <v>531</v>
      </c>
      <c r="E2438" t="s">
        <v>506</v>
      </c>
      <c r="F2438" t="s">
        <v>532</v>
      </c>
      <c r="G2438" t="s">
        <v>77</v>
      </c>
      <c r="H2438" t="s">
        <v>508</v>
      </c>
      <c r="I2438" t="s">
        <v>509</v>
      </c>
      <c r="J2438" t="s">
        <v>442</v>
      </c>
      <c r="K2438" t="s">
        <v>443</v>
      </c>
    </row>
    <row r="2439" spans="1:11">
      <c r="A2439" t="s">
        <v>498</v>
      </c>
      <c r="B2439" s="614">
        <v>337449294.44</v>
      </c>
      <c r="C2439" t="s">
        <v>450</v>
      </c>
      <c r="D2439" t="s">
        <v>531</v>
      </c>
      <c r="E2439" t="s">
        <v>506</v>
      </c>
      <c r="F2439" t="s">
        <v>532</v>
      </c>
      <c r="G2439" t="s">
        <v>77</v>
      </c>
      <c r="H2439" t="s">
        <v>508</v>
      </c>
      <c r="I2439" t="s">
        <v>509</v>
      </c>
      <c r="J2439" t="s">
        <v>442</v>
      </c>
      <c r="K2439" t="s">
        <v>443</v>
      </c>
    </row>
    <row r="2440" spans="1:11">
      <c r="A2440" t="s">
        <v>498</v>
      </c>
      <c r="B2440" s="614">
        <v>337449294.44</v>
      </c>
      <c r="C2440" t="s">
        <v>476</v>
      </c>
      <c r="D2440" t="s">
        <v>531</v>
      </c>
      <c r="E2440" t="s">
        <v>506</v>
      </c>
      <c r="F2440" t="s">
        <v>532</v>
      </c>
      <c r="G2440" t="s">
        <v>77</v>
      </c>
      <c r="H2440" t="s">
        <v>508</v>
      </c>
      <c r="I2440" t="s">
        <v>509</v>
      </c>
      <c r="J2440" t="s">
        <v>442</v>
      </c>
      <c r="K2440" t="s">
        <v>443</v>
      </c>
    </row>
    <row r="2441" spans="1:11">
      <c r="A2441" t="s">
        <v>498</v>
      </c>
      <c r="B2441" s="614">
        <v>315678400.83999997</v>
      </c>
      <c r="C2441" t="s">
        <v>462</v>
      </c>
      <c r="D2441" t="s">
        <v>531</v>
      </c>
      <c r="E2441" t="s">
        <v>506</v>
      </c>
      <c r="F2441" t="s">
        <v>532</v>
      </c>
      <c r="G2441" t="s">
        <v>77</v>
      </c>
      <c r="H2441" t="s">
        <v>508</v>
      </c>
      <c r="I2441" t="s">
        <v>509</v>
      </c>
      <c r="J2441" t="s">
        <v>442</v>
      </c>
      <c r="K2441" t="s">
        <v>443</v>
      </c>
    </row>
    <row r="2442" spans="1:11">
      <c r="A2442" t="s">
        <v>498</v>
      </c>
      <c r="B2442" s="614">
        <v>261251018.96000001</v>
      </c>
      <c r="C2442" t="s">
        <v>429</v>
      </c>
      <c r="D2442" t="s">
        <v>531</v>
      </c>
      <c r="E2442" t="s">
        <v>506</v>
      </c>
      <c r="F2442" t="s">
        <v>532</v>
      </c>
      <c r="G2442" t="s">
        <v>77</v>
      </c>
      <c r="H2442" t="s">
        <v>508</v>
      </c>
      <c r="I2442" t="s">
        <v>509</v>
      </c>
      <c r="J2442" t="s">
        <v>442</v>
      </c>
      <c r="K2442" t="s">
        <v>443</v>
      </c>
    </row>
    <row r="2443" spans="1:11">
      <c r="A2443" t="s">
        <v>498</v>
      </c>
      <c r="B2443" s="614">
        <v>285199149.80000001</v>
      </c>
      <c r="C2443" t="s">
        <v>461</v>
      </c>
      <c r="D2443" t="s">
        <v>531</v>
      </c>
      <c r="E2443" t="s">
        <v>506</v>
      </c>
      <c r="F2443" t="s">
        <v>532</v>
      </c>
      <c r="G2443" t="s">
        <v>77</v>
      </c>
      <c r="H2443" t="s">
        <v>508</v>
      </c>
      <c r="I2443" t="s">
        <v>509</v>
      </c>
      <c r="J2443" t="s">
        <v>442</v>
      </c>
      <c r="K2443" t="s">
        <v>443</v>
      </c>
    </row>
    <row r="2444" spans="1:11">
      <c r="A2444" t="s">
        <v>498</v>
      </c>
      <c r="B2444" s="614">
        <v>217709231.75999999</v>
      </c>
      <c r="C2444" t="s">
        <v>464</v>
      </c>
      <c r="D2444" t="s">
        <v>531</v>
      </c>
      <c r="E2444" t="s">
        <v>506</v>
      </c>
      <c r="F2444" t="s">
        <v>532</v>
      </c>
      <c r="G2444" t="s">
        <v>77</v>
      </c>
      <c r="H2444" t="s">
        <v>508</v>
      </c>
      <c r="I2444" t="s">
        <v>509</v>
      </c>
      <c r="J2444" t="s">
        <v>442</v>
      </c>
      <c r="K2444" t="s">
        <v>443</v>
      </c>
    </row>
    <row r="2445" spans="1:11">
      <c r="A2445" t="s">
        <v>498</v>
      </c>
      <c r="B2445" s="614">
        <v>217709231.75999999</v>
      </c>
      <c r="C2445" t="s">
        <v>477</v>
      </c>
      <c r="D2445" t="s">
        <v>531</v>
      </c>
      <c r="E2445" t="s">
        <v>506</v>
      </c>
      <c r="F2445" t="s">
        <v>532</v>
      </c>
      <c r="G2445" t="s">
        <v>77</v>
      </c>
      <c r="H2445" t="s">
        <v>508</v>
      </c>
      <c r="I2445" t="s">
        <v>509</v>
      </c>
      <c r="J2445" t="s">
        <v>442</v>
      </c>
      <c r="K2445" t="s">
        <v>443</v>
      </c>
    </row>
    <row r="2446" spans="1:11">
      <c r="A2446" t="s">
        <v>498</v>
      </c>
      <c r="B2446" s="614">
        <v>311324222.12</v>
      </c>
      <c r="C2446" t="s">
        <v>448</v>
      </c>
      <c r="D2446" t="s">
        <v>531</v>
      </c>
      <c r="E2446" t="s">
        <v>506</v>
      </c>
      <c r="F2446" t="s">
        <v>532</v>
      </c>
      <c r="G2446" t="s">
        <v>77</v>
      </c>
      <c r="H2446" t="s">
        <v>508</v>
      </c>
      <c r="I2446" t="s">
        <v>509</v>
      </c>
      <c r="J2446" t="s">
        <v>442</v>
      </c>
      <c r="K2446" t="s">
        <v>443</v>
      </c>
    </row>
    <row r="2447" spans="1:11">
      <c r="A2447" t="s">
        <v>498</v>
      </c>
      <c r="B2447" s="614">
        <v>311324222.12</v>
      </c>
      <c r="C2447" t="s">
        <v>511</v>
      </c>
      <c r="D2447" t="s">
        <v>531</v>
      </c>
      <c r="E2447" t="s">
        <v>506</v>
      </c>
      <c r="F2447" t="s">
        <v>532</v>
      </c>
      <c r="G2447" t="s">
        <v>77</v>
      </c>
      <c r="H2447" t="s">
        <v>508</v>
      </c>
      <c r="I2447" t="s">
        <v>509</v>
      </c>
      <c r="J2447" t="s">
        <v>442</v>
      </c>
      <c r="K2447" t="s">
        <v>443</v>
      </c>
    </row>
    <row r="2448" spans="1:11">
      <c r="A2448" t="s">
        <v>498</v>
      </c>
      <c r="B2448" s="614">
        <v>311324222.12</v>
      </c>
      <c r="C2448" t="s">
        <v>528</v>
      </c>
      <c r="D2448" t="s">
        <v>531</v>
      </c>
      <c r="E2448" t="s">
        <v>506</v>
      </c>
      <c r="F2448" t="s">
        <v>532</v>
      </c>
      <c r="G2448" t="s">
        <v>77</v>
      </c>
      <c r="H2448" t="s">
        <v>508</v>
      </c>
      <c r="I2448" t="s">
        <v>509</v>
      </c>
      <c r="J2448" t="s">
        <v>442</v>
      </c>
      <c r="K2448" t="s">
        <v>443</v>
      </c>
    </row>
    <row r="2449" spans="1:11">
      <c r="A2449" t="s">
        <v>498</v>
      </c>
      <c r="B2449" s="614">
        <v>261251018.96000001</v>
      </c>
      <c r="C2449" t="s">
        <v>449</v>
      </c>
      <c r="D2449" t="s">
        <v>531</v>
      </c>
      <c r="E2449" t="s">
        <v>506</v>
      </c>
      <c r="F2449" t="s">
        <v>532</v>
      </c>
      <c r="G2449" t="s">
        <v>77</v>
      </c>
      <c r="H2449" t="s">
        <v>508</v>
      </c>
      <c r="I2449" t="s">
        <v>509</v>
      </c>
      <c r="J2449" t="s">
        <v>442</v>
      </c>
      <c r="K2449" t="s">
        <v>443</v>
      </c>
    </row>
    <row r="2450" spans="1:11">
      <c r="A2450" t="s">
        <v>498</v>
      </c>
      <c r="B2450" s="614">
        <v>328740937</v>
      </c>
      <c r="C2450" t="s">
        <v>516</v>
      </c>
      <c r="D2450" t="s">
        <v>531</v>
      </c>
      <c r="E2450" t="s">
        <v>506</v>
      </c>
      <c r="F2450" t="s">
        <v>532</v>
      </c>
      <c r="G2450" t="s">
        <v>77</v>
      </c>
      <c r="H2450" t="s">
        <v>508</v>
      </c>
      <c r="I2450" t="s">
        <v>509</v>
      </c>
      <c r="J2450" t="s">
        <v>442</v>
      </c>
      <c r="K2450" t="s">
        <v>443</v>
      </c>
    </row>
    <row r="2451" spans="1:11">
      <c r="A2451" t="s">
        <v>498</v>
      </c>
      <c r="B2451" s="614">
        <v>261251018.96000001</v>
      </c>
      <c r="C2451" t="s">
        <v>484</v>
      </c>
      <c r="D2451" t="s">
        <v>531</v>
      </c>
      <c r="E2451" t="s">
        <v>506</v>
      </c>
      <c r="F2451" t="s">
        <v>532</v>
      </c>
      <c r="G2451" t="s">
        <v>77</v>
      </c>
      <c r="H2451" t="s">
        <v>508</v>
      </c>
      <c r="I2451" t="s">
        <v>509</v>
      </c>
      <c r="J2451" t="s">
        <v>442</v>
      </c>
      <c r="K2451" t="s">
        <v>443</v>
      </c>
    </row>
    <row r="2452" spans="1:11">
      <c r="A2452" t="s">
        <v>498</v>
      </c>
      <c r="B2452" s="614">
        <v>311324222.12</v>
      </c>
      <c r="C2452" t="s">
        <v>504</v>
      </c>
      <c r="D2452" t="s">
        <v>531</v>
      </c>
      <c r="E2452" t="s">
        <v>506</v>
      </c>
      <c r="F2452" t="s">
        <v>532</v>
      </c>
      <c r="G2452" t="s">
        <v>77</v>
      </c>
      <c r="H2452" t="s">
        <v>508</v>
      </c>
      <c r="I2452" t="s">
        <v>509</v>
      </c>
      <c r="J2452" t="s">
        <v>442</v>
      </c>
      <c r="K2452" t="s">
        <v>443</v>
      </c>
    </row>
    <row r="2453" spans="1:11">
      <c r="A2453" t="s">
        <v>498</v>
      </c>
      <c r="B2453" s="614">
        <v>315678400.83999997</v>
      </c>
      <c r="C2453" t="s">
        <v>445</v>
      </c>
      <c r="D2453" t="s">
        <v>531</v>
      </c>
      <c r="E2453" t="s">
        <v>506</v>
      </c>
      <c r="F2453" t="s">
        <v>532</v>
      </c>
      <c r="G2453" t="s">
        <v>77</v>
      </c>
      <c r="H2453" t="s">
        <v>508</v>
      </c>
      <c r="I2453" t="s">
        <v>509</v>
      </c>
      <c r="J2453" t="s">
        <v>442</v>
      </c>
      <c r="K2453" t="s">
        <v>443</v>
      </c>
    </row>
    <row r="2454" spans="1:11">
      <c r="A2454" t="s">
        <v>498</v>
      </c>
      <c r="B2454" s="614">
        <v>272136613.63999999</v>
      </c>
      <c r="C2454" t="s">
        <v>512</v>
      </c>
      <c r="D2454" t="s">
        <v>531</v>
      </c>
      <c r="E2454" t="s">
        <v>506</v>
      </c>
      <c r="F2454" t="s">
        <v>532</v>
      </c>
      <c r="G2454" t="s">
        <v>77</v>
      </c>
      <c r="H2454" t="s">
        <v>508</v>
      </c>
      <c r="I2454" t="s">
        <v>509</v>
      </c>
      <c r="J2454" t="s">
        <v>442</v>
      </c>
      <c r="K2454" t="s">
        <v>443</v>
      </c>
    </row>
    <row r="2455" spans="1:11">
      <c r="A2455" t="s">
        <v>498</v>
      </c>
      <c r="B2455" s="614">
        <v>272136613.63999999</v>
      </c>
      <c r="C2455" t="s">
        <v>485</v>
      </c>
      <c r="D2455" t="s">
        <v>531</v>
      </c>
      <c r="E2455" t="s">
        <v>506</v>
      </c>
      <c r="F2455" t="s">
        <v>532</v>
      </c>
      <c r="G2455" t="s">
        <v>77</v>
      </c>
      <c r="H2455" t="s">
        <v>508</v>
      </c>
      <c r="I2455" t="s">
        <v>509</v>
      </c>
      <c r="J2455" t="s">
        <v>442</v>
      </c>
      <c r="K2455" t="s">
        <v>443</v>
      </c>
    </row>
    <row r="2456" spans="1:11">
      <c r="A2456" t="s">
        <v>498</v>
      </c>
      <c r="B2456" s="614">
        <v>283022060.44</v>
      </c>
      <c r="C2456" t="s">
        <v>479</v>
      </c>
      <c r="D2456" t="s">
        <v>531</v>
      </c>
      <c r="E2456" t="s">
        <v>506</v>
      </c>
      <c r="F2456" t="s">
        <v>532</v>
      </c>
      <c r="G2456" t="s">
        <v>77</v>
      </c>
      <c r="H2456" t="s">
        <v>508</v>
      </c>
      <c r="I2456" t="s">
        <v>509</v>
      </c>
      <c r="J2456" t="s">
        <v>442</v>
      </c>
      <c r="K2456" t="s">
        <v>443</v>
      </c>
    </row>
    <row r="2457" spans="1:11">
      <c r="A2457" t="s">
        <v>498</v>
      </c>
      <c r="B2457" s="614">
        <v>283022060.44</v>
      </c>
      <c r="C2457" t="s">
        <v>488</v>
      </c>
      <c r="D2457" t="s">
        <v>531</v>
      </c>
      <c r="E2457" t="s">
        <v>506</v>
      </c>
      <c r="F2457" t="s">
        <v>532</v>
      </c>
      <c r="G2457" t="s">
        <v>77</v>
      </c>
      <c r="H2457" t="s">
        <v>508</v>
      </c>
      <c r="I2457" t="s">
        <v>509</v>
      </c>
      <c r="J2457" t="s">
        <v>442</v>
      </c>
      <c r="K2457" t="s">
        <v>443</v>
      </c>
    </row>
    <row r="2458" spans="1:11">
      <c r="A2458" t="s">
        <v>498</v>
      </c>
      <c r="B2458" s="614">
        <v>283022060.44</v>
      </c>
      <c r="C2458" t="s">
        <v>50</v>
      </c>
      <c r="D2458" t="s">
        <v>531</v>
      </c>
      <c r="E2458" t="s">
        <v>506</v>
      </c>
      <c r="F2458" t="s">
        <v>532</v>
      </c>
      <c r="G2458" t="s">
        <v>77</v>
      </c>
      <c r="H2458" t="s">
        <v>508</v>
      </c>
      <c r="I2458" t="s">
        <v>509</v>
      </c>
      <c r="J2458" t="s">
        <v>442</v>
      </c>
      <c r="K2458" t="s">
        <v>443</v>
      </c>
    </row>
    <row r="2459" spans="1:11">
      <c r="A2459" t="s">
        <v>498</v>
      </c>
      <c r="B2459" s="614">
        <v>261251018.96000001</v>
      </c>
      <c r="C2459" t="s">
        <v>472</v>
      </c>
      <c r="D2459" t="s">
        <v>531</v>
      </c>
      <c r="E2459" t="s">
        <v>506</v>
      </c>
      <c r="F2459" t="s">
        <v>532</v>
      </c>
      <c r="G2459" t="s">
        <v>77</v>
      </c>
      <c r="H2459" t="s">
        <v>508</v>
      </c>
      <c r="I2459" t="s">
        <v>509</v>
      </c>
      <c r="J2459" t="s">
        <v>442</v>
      </c>
      <c r="K2459" t="s">
        <v>443</v>
      </c>
    </row>
    <row r="2460" spans="1:11">
      <c r="A2460" t="s">
        <v>498</v>
      </c>
      <c r="B2460" s="614">
        <v>404721533.12</v>
      </c>
      <c r="C2460" t="s">
        <v>455</v>
      </c>
      <c r="D2460" t="s">
        <v>531</v>
      </c>
      <c r="E2460" t="s">
        <v>506</v>
      </c>
      <c r="F2460" t="s">
        <v>532</v>
      </c>
      <c r="G2460" t="s">
        <v>77</v>
      </c>
      <c r="H2460" t="s">
        <v>508</v>
      </c>
      <c r="I2460" t="s">
        <v>509</v>
      </c>
      <c r="J2460" t="s">
        <v>442</v>
      </c>
      <c r="K2460" t="s">
        <v>443</v>
      </c>
    </row>
    <row r="2461" spans="1:11">
      <c r="A2461" t="s">
        <v>498</v>
      </c>
      <c r="B2461" s="614">
        <v>304792954.04000002</v>
      </c>
      <c r="C2461" t="s">
        <v>475</v>
      </c>
      <c r="D2461" t="s">
        <v>531</v>
      </c>
      <c r="E2461" t="s">
        <v>506</v>
      </c>
      <c r="F2461" t="s">
        <v>532</v>
      </c>
      <c r="G2461" t="s">
        <v>77</v>
      </c>
      <c r="H2461" t="s">
        <v>508</v>
      </c>
      <c r="I2461" t="s">
        <v>509</v>
      </c>
      <c r="J2461" t="s">
        <v>442</v>
      </c>
      <c r="K2461" t="s">
        <v>443</v>
      </c>
    </row>
    <row r="2462" spans="1:11">
      <c r="A2462" t="s">
        <v>498</v>
      </c>
      <c r="B2462" s="614">
        <v>283022060.44</v>
      </c>
      <c r="C2462" t="s">
        <v>471</v>
      </c>
      <c r="D2462" t="s">
        <v>531</v>
      </c>
      <c r="E2462" t="s">
        <v>506</v>
      </c>
      <c r="F2462" t="s">
        <v>532</v>
      </c>
      <c r="G2462" t="s">
        <v>77</v>
      </c>
      <c r="H2462" t="s">
        <v>508</v>
      </c>
      <c r="I2462" t="s">
        <v>509</v>
      </c>
      <c r="J2462" t="s">
        <v>442</v>
      </c>
      <c r="K2462" t="s">
        <v>443</v>
      </c>
    </row>
    <row r="2463" spans="1:11">
      <c r="A2463" t="s">
        <v>498</v>
      </c>
      <c r="B2463" s="614">
        <v>304792954.04000002</v>
      </c>
      <c r="C2463" t="s">
        <v>513</v>
      </c>
      <c r="D2463" t="s">
        <v>531</v>
      </c>
      <c r="E2463" t="s">
        <v>506</v>
      </c>
      <c r="F2463" t="s">
        <v>532</v>
      </c>
      <c r="G2463" t="s">
        <v>77</v>
      </c>
      <c r="H2463" t="s">
        <v>508</v>
      </c>
      <c r="I2463" t="s">
        <v>509</v>
      </c>
      <c r="J2463" t="s">
        <v>442</v>
      </c>
      <c r="K2463" t="s">
        <v>443</v>
      </c>
    </row>
    <row r="2464" spans="1:11">
      <c r="A2464" t="s">
        <v>498</v>
      </c>
      <c r="B2464" s="614">
        <v>367928545.48000002</v>
      </c>
      <c r="C2464" t="s">
        <v>518</v>
      </c>
      <c r="D2464" t="s">
        <v>531</v>
      </c>
      <c r="E2464" t="s">
        <v>506</v>
      </c>
      <c r="F2464" t="s">
        <v>532</v>
      </c>
      <c r="G2464" t="s">
        <v>77</v>
      </c>
      <c r="H2464" t="s">
        <v>508</v>
      </c>
      <c r="I2464" t="s">
        <v>509</v>
      </c>
      <c r="J2464" t="s">
        <v>442</v>
      </c>
      <c r="K2464" t="s">
        <v>443</v>
      </c>
    </row>
    <row r="2465" spans="1:11">
      <c r="A2465" t="s">
        <v>498</v>
      </c>
      <c r="B2465" s="614">
        <v>272136613.63999999</v>
      </c>
      <c r="C2465" t="s">
        <v>454</v>
      </c>
      <c r="D2465" t="s">
        <v>531</v>
      </c>
      <c r="E2465" t="s">
        <v>506</v>
      </c>
      <c r="F2465" t="s">
        <v>532</v>
      </c>
      <c r="G2465" t="s">
        <v>77</v>
      </c>
      <c r="H2465" t="s">
        <v>508</v>
      </c>
      <c r="I2465" t="s">
        <v>509</v>
      </c>
      <c r="J2465" t="s">
        <v>442</v>
      </c>
      <c r="K2465" t="s">
        <v>443</v>
      </c>
    </row>
    <row r="2466" spans="1:11">
      <c r="A2466" t="s">
        <v>498</v>
      </c>
      <c r="B2466" s="614">
        <v>272136613.63999999</v>
      </c>
      <c r="C2466" t="s">
        <v>481</v>
      </c>
      <c r="D2466" t="s">
        <v>531</v>
      </c>
      <c r="E2466" t="s">
        <v>506</v>
      </c>
      <c r="F2466" t="s">
        <v>532</v>
      </c>
      <c r="G2466" t="s">
        <v>77</v>
      </c>
      <c r="H2466" t="s">
        <v>508</v>
      </c>
      <c r="I2466" t="s">
        <v>509</v>
      </c>
      <c r="J2466" t="s">
        <v>442</v>
      </c>
      <c r="K2466" t="s">
        <v>443</v>
      </c>
    </row>
    <row r="2467" spans="1:11">
      <c r="A2467" t="s">
        <v>498</v>
      </c>
      <c r="B2467" s="614">
        <v>217709231.75999999</v>
      </c>
      <c r="C2467" t="s">
        <v>453</v>
      </c>
      <c r="D2467" t="s">
        <v>531</v>
      </c>
      <c r="E2467" t="s">
        <v>506</v>
      </c>
      <c r="F2467" t="s">
        <v>532</v>
      </c>
      <c r="G2467" t="s">
        <v>77</v>
      </c>
      <c r="H2467" t="s">
        <v>508</v>
      </c>
      <c r="I2467" t="s">
        <v>509</v>
      </c>
      <c r="J2467" t="s">
        <v>442</v>
      </c>
      <c r="K2467" t="s">
        <v>443</v>
      </c>
    </row>
    <row r="2468" spans="1:11">
      <c r="A2468" t="s">
        <v>498</v>
      </c>
      <c r="B2468" s="614">
        <v>261251018.96000001</v>
      </c>
      <c r="C2468" t="s">
        <v>466</v>
      </c>
      <c r="D2468" t="s">
        <v>531</v>
      </c>
      <c r="E2468" t="s">
        <v>506</v>
      </c>
      <c r="F2468" t="s">
        <v>532</v>
      </c>
      <c r="G2468" t="s">
        <v>77</v>
      </c>
      <c r="H2468" t="s">
        <v>508</v>
      </c>
      <c r="I2468" t="s">
        <v>509</v>
      </c>
      <c r="J2468" t="s">
        <v>442</v>
      </c>
      <c r="K2468" t="s">
        <v>443</v>
      </c>
    </row>
    <row r="2469" spans="1:11">
      <c r="A2469" t="s">
        <v>498</v>
      </c>
      <c r="B2469" s="614">
        <v>293907507.24000001</v>
      </c>
      <c r="C2469" t="s">
        <v>515</v>
      </c>
      <c r="D2469" t="s">
        <v>531</v>
      </c>
      <c r="E2469" t="s">
        <v>506</v>
      </c>
      <c r="F2469" t="s">
        <v>532</v>
      </c>
      <c r="G2469" t="s">
        <v>77</v>
      </c>
      <c r="H2469" t="s">
        <v>508</v>
      </c>
      <c r="I2469" t="s">
        <v>509</v>
      </c>
      <c r="J2469" t="s">
        <v>442</v>
      </c>
      <c r="K2469" t="s">
        <v>443</v>
      </c>
    </row>
    <row r="2470" spans="1:11">
      <c r="A2470" t="s">
        <v>498</v>
      </c>
      <c r="B2470" s="614">
        <v>217709231.75999999</v>
      </c>
      <c r="C2470" t="s">
        <v>452</v>
      </c>
      <c r="D2470" t="s">
        <v>531</v>
      </c>
      <c r="E2470" t="s">
        <v>506</v>
      </c>
      <c r="F2470" t="s">
        <v>532</v>
      </c>
      <c r="G2470" t="s">
        <v>77</v>
      </c>
      <c r="H2470" t="s">
        <v>508</v>
      </c>
      <c r="I2470" t="s">
        <v>509</v>
      </c>
      <c r="J2470" t="s">
        <v>442</v>
      </c>
      <c r="K2470" t="s">
        <v>443</v>
      </c>
    </row>
    <row r="2471" spans="1:11">
      <c r="A2471" t="s">
        <v>498</v>
      </c>
      <c r="B2471" s="614">
        <v>272136613.63999999</v>
      </c>
      <c r="C2471" t="s">
        <v>480</v>
      </c>
      <c r="D2471" t="s">
        <v>531</v>
      </c>
      <c r="E2471" t="s">
        <v>506</v>
      </c>
      <c r="F2471" t="s">
        <v>532</v>
      </c>
      <c r="G2471" t="s">
        <v>77</v>
      </c>
      <c r="H2471" t="s">
        <v>508</v>
      </c>
      <c r="I2471" t="s">
        <v>509</v>
      </c>
      <c r="J2471" t="s">
        <v>442</v>
      </c>
      <c r="K2471" t="s">
        <v>443</v>
      </c>
    </row>
    <row r="2472" spans="1:11">
      <c r="A2472" t="s">
        <v>498</v>
      </c>
      <c r="B2472" s="614">
        <v>315678400.83999997</v>
      </c>
      <c r="C2472" t="s">
        <v>514</v>
      </c>
      <c r="D2472" t="s">
        <v>531</v>
      </c>
      <c r="E2472" t="s">
        <v>506</v>
      </c>
      <c r="F2472" t="s">
        <v>532</v>
      </c>
      <c r="G2472" t="s">
        <v>77</v>
      </c>
      <c r="H2472" t="s">
        <v>508</v>
      </c>
      <c r="I2472" t="s">
        <v>509</v>
      </c>
      <c r="J2472" t="s">
        <v>442</v>
      </c>
      <c r="K2472" t="s">
        <v>443</v>
      </c>
    </row>
    <row r="2473" spans="1:11">
      <c r="A2473" t="s">
        <v>499</v>
      </c>
      <c r="B2473" s="614">
        <v>3540629208.8000002</v>
      </c>
      <c r="C2473" t="s">
        <v>517</v>
      </c>
      <c r="D2473" t="s">
        <v>531</v>
      </c>
      <c r="E2473" t="s">
        <v>506</v>
      </c>
      <c r="F2473" t="s">
        <v>532</v>
      </c>
      <c r="G2473" t="s">
        <v>77</v>
      </c>
      <c r="H2473" t="s">
        <v>508</v>
      </c>
      <c r="I2473" t="s">
        <v>509</v>
      </c>
      <c r="J2473" t="s">
        <v>442</v>
      </c>
      <c r="K2473" t="s">
        <v>443</v>
      </c>
    </row>
    <row r="2474" spans="1:11">
      <c r="A2474" t="s">
        <v>499</v>
      </c>
      <c r="B2474" s="614">
        <v>2342642309.5999999</v>
      </c>
      <c r="C2474" t="s">
        <v>465</v>
      </c>
      <c r="D2474" t="s">
        <v>531</v>
      </c>
      <c r="E2474" t="s">
        <v>506</v>
      </c>
      <c r="F2474" t="s">
        <v>532</v>
      </c>
      <c r="G2474" t="s">
        <v>77</v>
      </c>
      <c r="H2474" t="s">
        <v>508</v>
      </c>
      <c r="I2474" t="s">
        <v>509</v>
      </c>
      <c r="J2474" t="s">
        <v>442</v>
      </c>
      <c r="K2474" t="s">
        <v>443</v>
      </c>
    </row>
    <row r="2475" spans="1:11">
      <c r="A2475" t="s">
        <v>499</v>
      </c>
      <c r="B2475" s="614">
        <v>3540629208.8000002</v>
      </c>
      <c r="C2475" t="s">
        <v>510</v>
      </c>
      <c r="D2475" t="s">
        <v>531</v>
      </c>
      <c r="E2475" t="s">
        <v>506</v>
      </c>
      <c r="F2475" t="s">
        <v>532</v>
      </c>
      <c r="G2475" t="s">
        <v>77</v>
      </c>
      <c r="H2475" t="s">
        <v>508</v>
      </c>
      <c r="I2475" t="s">
        <v>509</v>
      </c>
      <c r="J2475" t="s">
        <v>442</v>
      </c>
      <c r="K2475" t="s">
        <v>443</v>
      </c>
    </row>
    <row r="2476" spans="1:11">
      <c r="A2476" t="s">
        <v>499</v>
      </c>
      <c r="B2476" s="614">
        <v>2952110848.0999999</v>
      </c>
      <c r="C2476" t="s">
        <v>450</v>
      </c>
      <c r="D2476" t="s">
        <v>531</v>
      </c>
      <c r="E2476" t="s">
        <v>506</v>
      </c>
      <c r="F2476" t="s">
        <v>532</v>
      </c>
      <c r="G2476" t="s">
        <v>77</v>
      </c>
      <c r="H2476" t="s">
        <v>508</v>
      </c>
      <c r="I2476" t="s">
        <v>509</v>
      </c>
      <c r="J2476" t="s">
        <v>442</v>
      </c>
      <c r="K2476" t="s">
        <v>443</v>
      </c>
    </row>
    <row r="2477" spans="1:11">
      <c r="A2477" t="s">
        <v>499</v>
      </c>
      <c r="B2477" s="614">
        <v>2952110848.0999999</v>
      </c>
      <c r="C2477" t="s">
        <v>476</v>
      </c>
      <c r="D2477" t="s">
        <v>531</v>
      </c>
      <c r="E2477" t="s">
        <v>506</v>
      </c>
      <c r="F2477" t="s">
        <v>532</v>
      </c>
      <c r="G2477" t="s">
        <v>77</v>
      </c>
      <c r="H2477" t="s">
        <v>508</v>
      </c>
      <c r="I2477" t="s">
        <v>509</v>
      </c>
      <c r="J2477" t="s">
        <v>442</v>
      </c>
      <c r="K2477" t="s">
        <v>443</v>
      </c>
    </row>
    <row r="2478" spans="1:11">
      <c r="A2478" t="s">
        <v>499</v>
      </c>
      <c r="B2478" s="614">
        <v>2761652334.0999999</v>
      </c>
      <c r="C2478" t="s">
        <v>462</v>
      </c>
      <c r="D2478" t="s">
        <v>531</v>
      </c>
      <c r="E2478" t="s">
        <v>506</v>
      </c>
      <c r="F2478" t="s">
        <v>532</v>
      </c>
      <c r="G2478" t="s">
        <v>77</v>
      </c>
      <c r="H2478" t="s">
        <v>508</v>
      </c>
      <c r="I2478" t="s">
        <v>509</v>
      </c>
      <c r="J2478" t="s">
        <v>442</v>
      </c>
      <c r="K2478" t="s">
        <v>443</v>
      </c>
    </row>
    <row r="2479" spans="1:11">
      <c r="A2479" t="s">
        <v>499</v>
      </c>
      <c r="B2479" s="614">
        <v>2285504755.4000001</v>
      </c>
      <c r="C2479" t="s">
        <v>429</v>
      </c>
      <c r="D2479" t="s">
        <v>531</v>
      </c>
      <c r="E2479" t="s">
        <v>506</v>
      </c>
      <c r="F2479" t="s">
        <v>532</v>
      </c>
      <c r="G2479" t="s">
        <v>77</v>
      </c>
      <c r="H2479" t="s">
        <v>508</v>
      </c>
      <c r="I2479" t="s">
        <v>509</v>
      </c>
      <c r="J2479" t="s">
        <v>442</v>
      </c>
      <c r="K2479" t="s">
        <v>443</v>
      </c>
    </row>
    <row r="2480" spans="1:11">
      <c r="A2480" t="s">
        <v>499</v>
      </c>
      <c r="B2480" s="614">
        <v>2495010414.5</v>
      </c>
      <c r="C2480" t="s">
        <v>461</v>
      </c>
      <c r="D2480" t="s">
        <v>531</v>
      </c>
      <c r="E2480" t="s">
        <v>506</v>
      </c>
      <c r="F2480" t="s">
        <v>532</v>
      </c>
      <c r="G2480" t="s">
        <v>77</v>
      </c>
      <c r="H2480" t="s">
        <v>508</v>
      </c>
      <c r="I2480" t="s">
        <v>509</v>
      </c>
      <c r="J2480" t="s">
        <v>442</v>
      </c>
      <c r="K2480" t="s">
        <v>443</v>
      </c>
    </row>
    <row r="2481" spans="1:11">
      <c r="A2481" t="s">
        <v>499</v>
      </c>
      <c r="B2481" s="614">
        <v>1904587727.4000001</v>
      </c>
      <c r="C2481" t="s">
        <v>464</v>
      </c>
      <c r="D2481" t="s">
        <v>531</v>
      </c>
      <c r="E2481" t="s">
        <v>506</v>
      </c>
      <c r="F2481" t="s">
        <v>532</v>
      </c>
      <c r="G2481" t="s">
        <v>77</v>
      </c>
      <c r="H2481" t="s">
        <v>508</v>
      </c>
      <c r="I2481" t="s">
        <v>509</v>
      </c>
      <c r="J2481" t="s">
        <v>442</v>
      </c>
      <c r="K2481" t="s">
        <v>443</v>
      </c>
    </row>
    <row r="2482" spans="1:11">
      <c r="A2482" t="s">
        <v>499</v>
      </c>
      <c r="B2482" s="614">
        <v>1904587727.4000001</v>
      </c>
      <c r="C2482" t="s">
        <v>477</v>
      </c>
      <c r="D2482" t="s">
        <v>531</v>
      </c>
      <c r="E2482" t="s">
        <v>506</v>
      </c>
      <c r="F2482" t="s">
        <v>532</v>
      </c>
      <c r="G2482" t="s">
        <v>77</v>
      </c>
      <c r="H2482" t="s">
        <v>508</v>
      </c>
      <c r="I2482" t="s">
        <v>509</v>
      </c>
      <c r="J2482" t="s">
        <v>442</v>
      </c>
      <c r="K2482" t="s">
        <v>443</v>
      </c>
    </row>
    <row r="2483" spans="1:11">
      <c r="A2483" t="s">
        <v>499</v>
      </c>
      <c r="B2483" s="614">
        <v>2723560631.3000002</v>
      </c>
      <c r="C2483" t="s">
        <v>448</v>
      </c>
      <c r="D2483" t="s">
        <v>531</v>
      </c>
      <c r="E2483" t="s">
        <v>506</v>
      </c>
      <c r="F2483" t="s">
        <v>532</v>
      </c>
      <c r="G2483" t="s">
        <v>77</v>
      </c>
      <c r="H2483" t="s">
        <v>508</v>
      </c>
      <c r="I2483" t="s">
        <v>509</v>
      </c>
      <c r="J2483" t="s">
        <v>442</v>
      </c>
      <c r="K2483" t="s">
        <v>443</v>
      </c>
    </row>
    <row r="2484" spans="1:11">
      <c r="A2484" t="s">
        <v>499</v>
      </c>
      <c r="B2484" s="614">
        <v>2723560631.3000002</v>
      </c>
      <c r="C2484" t="s">
        <v>511</v>
      </c>
      <c r="D2484" t="s">
        <v>531</v>
      </c>
      <c r="E2484" t="s">
        <v>506</v>
      </c>
      <c r="F2484" t="s">
        <v>532</v>
      </c>
      <c r="G2484" t="s">
        <v>77</v>
      </c>
      <c r="H2484" t="s">
        <v>508</v>
      </c>
      <c r="I2484" t="s">
        <v>509</v>
      </c>
      <c r="J2484" t="s">
        <v>442</v>
      </c>
      <c r="K2484" t="s">
        <v>443</v>
      </c>
    </row>
    <row r="2485" spans="1:11">
      <c r="A2485" t="s">
        <v>499</v>
      </c>
      <c r="B2485" s="614">
        <v>2723560631.3000002</v>
      </c>
      <c r="C2485" t="s">
        <v>528</v>
      </c>
      <c r="D2485" t="s">
        <v>531</v>
      </c>
      <c r="E2485" t="s">
        <v>506</v>
      </c>
      <c r="F2485" t="s">
        <v>532</v>
      </c>
      <c r="G2485" t="s">
        <v>77</v>
      </c>
      <c r="H2485" t="s">
        <v>508</v>
      </c>
      <c r="I2485" t="s">
        <v>509</v>
      </c>
      <c r="J2485" t="s">
        <v>442</v>
      </c>
      <c r="K2485" t="s">
        <v>443</v>
      </c>
    </row>
    <row r="2486" spans="1:11">
      <c r="A2486" t="s">
        <v>499</v>
      </c>
      <c r="B2486" s="614">
        <v>2285504755.4000001</v>
      </c>
      <c r="C2486" t="s">
        <v>449</v>
      </c>
      <c r="D2486" t="s">
        <v>531</v>
      </c>
      <c r="E2486" t="s">
        <v>506</v>
      </c>
      <c r="F2486" t="s">
        <v>532</v>
      </c>
      <c r="G2486" t="s">
        <v>77</v>
      </c>
      <c r="H2486" t="s">
        <v>508</v>
      </c>
      <c r="I2486" t="s">
        <v>509</v>
      </c>
      <c r="J2486" t="s">
        <v>442</v>
      </c>
      <c r="K2486" t="s">
        <v>443</v>
      </c>
    </row>
    <row r="2487" spans="1:11">
      <c r="A2487" t="s">
        <v>499</v>
      </c>
      <c r="B2487" s="614">
        <v>2875927442.5</v>
      </c>
      <c r="C2487" t="s">
        <v>516</v>
      </c>
      <c r="D2487" t="s">
        <v>531</v>
      </c>
      <c r="E2487" t="s">
        <v>506</v>
      </c>
      <c r="F2487" t="s">
        <v>532</v>
      </c>
      <c r="G2487" t="s">
        <v>77</v>
      </c>
      <c r="H2487" t="s">
        <v>508</v>
      </c>
      <c r="I2487" t="s">
        <v>509</v>
      </c>
      <c r="J2487" t="s">
        <v>442</v>
      </c>
      <c r="K2487" t="s">
        <v>443</v>
      </c>
    </row>
    <row r="2488" spans="1:11">
      <c r="A2488" t="s">
        <v>499</v>
      </c>
      <c r="B2488" s="614">
        <v>2285504755.4000001</v>
      </c>
      <c r="C2488" t="s">
        <v>484</v>
      </c>
      <c r="D2488" t="s">
        <v>531</v>
      </c>
      <c r="E2488" t="s">
        <v>506</v>
      </c>
      <c r="F2488" t="s">
        <v>532</v>
      </c>
      <c r="G2488" t="s">
        <v>77</v>
      </c>
      <c r="H2488" t="s">
        <v>508</v>
      </c>
      <c r="I2488" t="s">
        <v>509</v>
      </c>
      <c r="J2488" t="s">
        <v>442</v>
      </c>
      <c r="K2488" t="s">
        <v>443</v>
      </c>
    </row>
    <row r="2489" spans="1:11">
      <c r="A2489" t="s">
        <v>499</v>
      </c>
      <c r="B2489" s="614">
        <v>2723560631.3000002</v>
      </c>
      <c r="C2489" t="s">
        <v>504</v>
      </c>
      <c r="D2489" t="s">
        <v>531</v>
      </c>
      <c r="E2489" t="s">
        <v>506</v>
      </c>
      <c r="F2489" t="s">
        <v>532</v>
      </c>
      <c r="G2489" t="s">
        <v>77</v>
      </c>
      <c r="H2489" t="s">
        <v>508</v>
      </c>
      <c r="I2489" t="s">
        <v>509</v>
      </c>
      <c r="J2489" t="s">
        <v>442</v>
      </c>
      <c r="K2489" t="s">
        <v>443</v>
      </c>
    </row>
    <row r="2490" spans="1:11">
      <c r="A2490" t="s">
        <v>499</v>
      </c>
      <c r="B2490" s="614">
        <v>2761652334.0999999</v>
      </c>
      <c r="C2490" t="s">
        <v>445</v>
      </c>
      <c r="D2490" t="s">
        <v>531</v>
      </c>
      <c r="E2490" t="s">
        <v>506</v>
      </c>
      <c r="F2490" t="s">
        <v>532</v>
      </c>
      <c r="G2490" t="s">
        <v>77</v>
      </c>
      <c r="H2490" t="s">
        <v>508</v>
      </c>
      <c r="I2490" t="s">
        <v>509</v>
      </c>
      <c r="J2490" t="s">
        <v>442</v>
      </c>
      <c r="K2490" t="s">
        <v>443</v>
      </c>
    </row>
    <row r="2491" spans="1:11">
      <c r="A2491" t="s">
        <v>499</v>
      </c>
      <c r="B2491" s="614">
        <v>2380735306.0999999</v>
      </c>
      <c r="C2491" t="s">
        <v>512</v>
      </c>
      <c r="D2491" t="s">
        <v>531</v>
      </c>
      <c r="E2491" t="s">
        <v>506</v>
      </c>
      <c r="F2491" t="s">
        <v>532</v>
      </c>
      <c r="G2491" t="s">
        <v>77</v>
      </c>
      <c r="H2491" t="s">
        <v>508</v>
      </c>
      <c r="I2491" t="s">
        <v>509</v>
      </c>
      <c r="J2491" t="s">
        <v>442</v>
      </c>
      <c r="K2491" t="s">
        <v>443</v>
      </c>
    </row>
    <row r="2492" spans="1:11">
      <c r="A2492" t="s">
        <v>499</v>
      </c>
      <c r="B2492" s="614">
        <v>2380735306.0999999</v>
      </c>
      <c r="C2492" t="s">
        <v>485</v>
      </c>
      <c r="D2492" t="s">
        <v>531</v>
      </c>
      <c r="E2492" t="s">
        <v>506</v>
      </c>
      <c r="F2492" t="s">
        <v>532</v>
      </c>
      <c r="G2492" t="s">
        <v>77</v>
      </c>
      <c r="H2492" t="s">
        <v>508</v>
      </c>
      <c r="I2492" t="s">
        <v>509</v>
      </c>
      <c r="J2492" t="s">
        <v>442</v>
      </c>
      <c r="K2492" t="s">
        <v>443</v>
      </c>
    </row>
    <row r="2493" spans="1:11">
      <c r="A2493" t="s">
        <v>499</v>
      </c>
      <c r="B2493" s="614">
        <v>2475964563.0999999</v>
      </c>
      <c r="C2493" t="s">
        <v>479</v>
      </c>
      <c r="D2493" t="s">
        <v>531</v>
      </c>
      <c r="E2493" t="s">
        <v>506</v>
      </c>
      <c r="F2493" t="s">
        <v>532</v>
      </c>
      <c r="G2493" t="s">
        <v>77</v>
      </c>
      <c r="H2493" t="s">
        <v>508</v>
      </c>
      <c r="I2493" t="s">
        <v>509</v>
      </c>
      <c r="J2493" t="s">
        <v>442</v>
      </c>
      <c r="K2493" t="s">
        <v>443</v>
      </c>
    </row>
    <row r="2494" spans="1:11">
      <c r="A2494" t="s">
        <v>499</v>
      </c>
      <c r="B2494" s="614">
        <v>2475964563.0999999</v>
      </c>
      <c r="C2494" t="s">
        <v>488</v>
      </c>
      <c r="D2494" t="s">
        <v>531</v>
      </c>
      <c r="E2494" t="s">
        <v>506</v>
      </c>
      <c r="F2494" t="s">
        <v>532</v>
      </c>
      <c r="G2494" t="s">
        <v>77</v>
      </c>
      <c r="H2494" t="s">
        <v>508</v>
      </c>
      <c r="I2494" t="s">
        <v>509</v>
      </c>
      <c r="J2494" t="s">
        <v>442</v>
      </c>
      <c r="K2494" t="s">
        <v>443</v>
      </c>
    </row>
    <row r="2495" spans="1:11">
      <c r="A2495" t="s">
        <v>499</v>
      </c>
      <c r="B2495" s="614">
        <v>2475964563.0999999</v>
      </c>
      <c r="C2495" t="s">
        <v>50</v>
      </c>
      <c r="D2495" t="s">
        <v>531</v>
      </c>
      <c r="E2495" t="s">
        <v>506</v>
      </c>
      <c r="F2495" t="s">
        <v>532</v>
      </c>
      <c r="G2495" t="s">
        <v>77</v>
      </c>
      <c r="H2495" t="s">
        <v>508</v>
      </c>
      <c r="I2495" t="s">
        <v>509</v>
      </c>
      <c r="J2495" t="s">
        <v>442</v>
      </c>
      <c r="K2495" t="s">
        <v>443</v>
      </c>
    </row>
    <row r="2496" spans="1:11">
      <c r="A2496" t="s">
        <v>499</v>
      </c>
      <c r="B2496" s="614">
        <v>2285504755.4000001</v>
      </c>
      <c r="C2496" t="s">
        <v>472</v>
      </c>
      <c r="D2496" t="s">
        <v>531</v>
      </c>
      <c r="E2496" t="s">
        <v>506</v>
      </c>
      <c r="F2496" t="s">
        <v>532</v>
      </c>
      <c r="G2496" t="s">
        <v>77</v>
      </c>
      <c r="H2496" t="s">
        <v>508</v>
      </c>
      <c r="I2496" t="s">
        <v>509</v>
      </c>
      <c r="J2496" t="s">
        <v>442</v>
      </c>
      <c r="K2496" t="s">
        <v>443</v>
      </c>
    </row>
    <row r="2497" spans="1:11">
      <c r="A2497" t="s">
        <v>499</v>
      </c>
      <c r="B2497" s="614">
        <v>3540629208.8000002</v>
      </c>
      <c r="C2497" t="s">
        <v>455</v>
      </c>
      <c r="D2497" t="s">
        <v>531</v>
      </c>
      <c r="E2497" t="s">
        <v>506</v>
      </c>
      <c r="F2497" t="s">
        <v>532</v>
      </c>
      <c r="G2497" t="s">
        <v>77</v>
      </c>
      <c r="H2497" t="s">
        <v>508</v>
      </c>
      <c r="I2497" t="s">
        <v>509</v>
      </c>
      <c r="J2497" t="s">
        <v>442</v>
      </c>
      <c r="K2497" t="s">
        <v>443</v>
      </c>
    </row>
    <row r="2498" spans="1:11">
      <c r="A2498" t="s">
        <v>499</v>
      </c>
      <c r="B2498" s="614">
        <v>2666423077.0999999</v>
      </c>
      <c r="C2498" t="s">
        <v>475</v>
      </c>
      <c r="D2498" t="s">
        <v>531</v>
      </c>
      <c r="E2498" t="s">
        <v>506</v>
      </c>
      <c r="F2498" t="s">
        <v>532</v>
      </c>
      <c r="G2498" t="s">
        <v>77</v>
      </c>
      <c r="H2498" t="s">
        <v>508</v>
      </c>
      <c r="I2498" t="s">
        <v>509</v>
      </c>
      <c r="J2498" t="s">
        <v>442</v>
      </c>
      <c r="K2498" t="s">
        <v>443</v>
      </c>
    </row>
    <row r="2499" spans="1:11">
      <c r="A2499" t="s">
        <v>499</v>
      </c>
      <c r="B2499" s="614">
        <v>2475964563.0999999</v>
      </c>
      <c r="C2499" t="s">
        <v>471</v>
      </c>
      <c r="D2499" t="s">
        <v>531</v>
      </c>
      <c r="E2499" t="s">
        <v>506</v>
      </c>
      <c r="F2499" t="s">
        <v>532</v>
      </c>
      <c r="G2499" t="s">
        <v>77</v>
      </c>
      <c r="H2499" t="s">
        <v>508</v>
      </c>
      <c r="I2499" t="s">
        <v>509</v>
      </c>
      <c r="J2499" t="s">
        <v>442</v>
      </c>
      <c r="K2499" t="s">
        <v>443</v>
      </c>
    </row>
    <row r="2500" spans="1:11">
      <c r="A2500" t="s">
        <v>499</v>
      </c>
      <c r="B2500" s="614">
        <v>2666423077.0999999</v>
      </c>
      <c r="C2500" t="s">
        <v>513</v>
      </c>
      <c r="D2500" t="s">
        <v>531</v>
      </c>
      <c r="E2500" t="s">
        <v>506</v>
      </c>
      <c r="F2500" t="s">
        <v>532</v>
      </c>
      <c r="G2500" t="s">
        <v>77</v>
      </c>
      <c r="H2500" t="s">
        <v>508</v>
      </c>
      <c r="I2500" t="s">
        <v>509</v>
      </c>
      <c r="J2500" t="s">
        <v>442</v>
      </c>
      <c r="K2500" t="s">
        <v>443</v>
      </c>
    </row>
    <row r="2501" spans="1:11">
      <c r="A2501" t="s">
        <v>499</v>
      </c>
      <c r="B2501" s="614">
        <v>3218752767.6999998</v>
      </c>
      <c r="C2501" t="s">
        <v>518</v>
      </c>
      <c r="D2501" t="s">
        <v>531</v>
      </c>
      <c r="E2501" t="s">
        <v>506</v>
      </c>
      <c r="F2501" t="s">
        <v>532</v>
      </c>
      <c r="G2501" t="s">
        <v>77</v>
      </c>
      <c r="H2501" t="s">
        <v>508</v>
      </c>
      <c r="I2501" t="s">
        <v>509</v>
      </c>
      <c r="J2501" t="s">
        <v>442</v>
      </c>
      <c r="K2501" t="s">
        <v>443</v>
      </c>
    </row>
    <row r="2502" spans="1:11">
      <c r="A2502" t="s">
        <v>499</v>
      </c>
      <c r="B2502" s="614">
        <v>2380735306.0999999</v>
      </c>
      <c r="C2502" t="s">
        <v>454</v>
      </c>
      <c r="D2502" t="s">
        <v>531</v>
      </c>
      <c r="E2502" t="s">
        <v>506</v>
      </c>
      <c r="F2502" t="s">
        <v>532</v>
      </c>
      <c r="G2502" t="s">
        <v>77</v>
      </c>
      <c r="H2502" t="s">
        <v>508</v>
      </c>
      <c r="I2502" t="s">
        <v>509</v>
      </c>
      <c r="J2502" t="s">
        <v>442</v>
      </c>
      <c r="K2502" t="s">
        <v>443</v>
      </c>
    </row>
    <row r="2503" spans="1:11">
      <c r="A2503" t="s">
        <v>499</v>
      </c>
      <c r="B2503" s="614">
        <v>2380735306.0999999</v>
      </c>
      <c r="C2503" t="s">
        <v>481</v>
      </c>
      <c r="D2503" t="s">
        <v>531</v>
      </c>
      <c r="E2503" t="s">
        <v>506</v>
      </c>
      <c r="F2503" t="s">
        <v>532</v>
      </c>
      <c r="G2503" t="s">
        <v>77</v>
      </c>
      <c r="H2503" t="s">
        <v>508</v>
      </c>
      <c r="I2503" t="s">
        <v>509</v>
      </c>
      <c r="J2503" t="s">
        <v>442</v>
      </c>
      <c r="K2503" t="s">
        <v>443</v>
      </c>
    </row>
    <row r="2504" spans="1:11">
      <c r="A2504" t="s">
        <v>499</v>
      </c>
      <c r="B2504" s="614">
        <v>1904587727.4000001</v>
      </c>
      <c r="C2504" t="s">
        <v>453</v>
      </c>
      <c r="D2504" t="s">
        <v>531</v>
      </c>
      <c r="E2504" t="s">
        <v>506</v>
      </c>
      <c r="F2504" t="s">
        <v>532</v>
      </c>
      <c r="G2504" t="s">
        <v>77</v>
      </c>
      <c r="H2504" t="s">
        <v>508</v>
      </c>
      <c r="I2504" t="s">
        <v>509</v>
      </c>
      <c r="J2504" t="s">
        <v>442</v>
      </c>
      <c r="K2504" t="s">
        <v>443</v>
      </c>
    </row>
    <row r="2505" spans="1:11">
      <c r="A2505" t="s">
        <v>499</v>
      </c>
      <c r="B2505" s="614">
        <v>2285504755.4000001</v>
      </c>
      <c r="C2505" t="s">
        <v>466</v>
      </c>
      <c r="D2505" t="s">
        <v>531</v>
      </c>
      <c r="E2505" t="s">
        <v>506</v>
      </c>
      <c r="F2505" t="s">
        <v>532</v>
      </c>
      <c r="G2505" t="s">
        <v>77</v>
      </c>
      <c r="H2505" t="s">
        <v>508</v>
      </c>
      <c r="I2505" t="s">
        <v>509</v>
      </c>
      <c r="J2505" t="s">
        <v>442</v>
      </c>
      <c r="K2505" t="s">
        <v>443</v>
      </c>
    </row>
    <row r="2506" spans="1:11">
      <c r="A2506" t="s">
        <v>499</v>
      </c>
      <c r="B2506" s="614">
        <v>2571193820.0999999</v>
      </c>
      <c r="C2506" t="s">
        <v>515</v>
      </c>
      <c r="D2506" t="s">
        <v>531</v>
      </c>
      <c r="E2506" t="s">
        <v>506</v>
      </c>
      <c r="F2506" t="s">
        <v>532</v>
      </c>
      <c r="G2506" t="s">
        <v>77</v>
      </c>
      <c r="H2506" t="s">
        <v>508</v>
      </c>
      <c r="I2506" t="s">
        <v>509</v>
      </c>
      <c r="J2506" t="s">
        <v>442</v>
      </c>
      <c r="K2506" t="s">
        <v>443</v>
      </c>
    </row>
    <row r="2507" spans="1:11">
      <c r="A2507" t="s">
        <v>499</v>
      </c>
      <c r="B2507" s="614">
        <v>1904587727.4000001</v>
      </c>
      <c r="C2507" t="s">
        <v>452</v>
      </c>
      <c r="D2507" t="s">
        <v>531</v>
      </c>
      <c r="E2507" t="s">
        <v>506</v>
      </c>
      <c r="F2507" t="s">
        <v>532</v>
      </c>
      <c r="G2507" t="s">
        <v>77</v>
      </c>
      <c r="H2507" t="s">
        <v>508</v>
      </c>
      <c r="I2507" t="s">
        <v>509</v>
      </c>
      <c r="J2507" t="s">
        <v>442</v>
      </c>
      <c r="K2507" t="s">
        <v>443</v>
      </c>
    </row>
    <row r="2508" spans="1:11">
      <c r="A2508" t="s">
        <v>499</v>
      </c>
      <c r="B2508" s="614">
        <v>2380735306.0999999</v>
      </c>
      <c r="C2508" t="s">
        <v>480</v>
      </c>
      <c r="D2508" t="s">
        <v>531</v>
      </c>
      <c r="E2508" t="s">
        <v>506</v>
      </c>
      <c r="F2508" t="s">
        <v>532</v>
      </c>
      <c r="G2508" t="s">
        <v>77</v>
      </c>
      <c r="H2508" t="s">
        <v>508</v>
      </c>
      <c r="I2508" t="s">
        <v>509</v>
      </c>
      <c r="J2508" t="s">
        <v>442</v>
      </c>
      <c r="K2508" t="s">
        <v>443</v>
      </c>
    </row>
    <row r="2509" spans="1:11">
      <c r="A2509" t="s">
        <v>499</v>
      </c>
      <c r="B2509" s="614">
        <v>2761652334.0999999</v>
      </c>
      <c r="C2509" t="s">
        <v>514</v>
      </c>
      <c r="D2509" t="s">
        <v>531</v>
      </c>
      <c r="E2509" t="s">
        <v>506</v>
      </c>
      <c r="F2509" t="s">
        <v>532</v>
      </c>
      <c r="G2509" t="s">
        <v>77</v>
      </c>
      <c r="H2509" t="s">
        <v>508</v>
      </c>
      <c r="I2509" t="s">
        <v>509</v>
      </c>
      <c r="J2509" t="s">
        <v>442</v>
      </c>
      <c r="K2509" t="s">
        <v>443</v>
      </c>
    </row>
    <row r="2510" spans="1:11">
      <c r="A2510" t="s">
        <v>500</v>
      </c>
      <c r="B2510" s="614">
        <v>29145259.823199999</v>
      </c>
      <c r="C2510" t="s">
        <v>517</v>
      </c>
      <c r="D2510" t="s">
        <v>531</v>
      </c>
      <c r="E2510" t="s">
        <v>506</v>
      </c>
      <c r="F2510" t="s">
        <v>532</v>
      </c>
      <c r="G2510" t="s">
        <v>77</v>
      </c>
      <c r="H2510" t="s">
        <v>508</v>
      </c>
      <c r="I2510" t="s">
        <v>509</v>
      </c>
      <c r="J2510" t="s">
        <v>442</v>
      </c>
      <c r="K2510" t="s">
        <v>443</v>
      </c>
    </row>
    <row r="2511" spans="1:11">
      <c r="A2511" t="s">
        <v>500</v>
      </c>
      <c r="B2511" s="614">
        <v>19283837.634399999</v>
      </c>
      <c r="C2511" t="s">
        <v>465</v>
      </c>
      <c r="D2511" t="s">
        <v>531</v>
      </c>
      <c r="E2511" t="s">
        <v>506</v>
      </c>
      <c r="F2511" t="s">
        <v>532</v>
      </c>
      <c r="G2511" t="s">
        <v>77</v>
      </c>
      <c r="H2511" t="s">
        <v>508</v>
      </c>
      <c r="I2511" t="s">
        <v>509</v>
      </c>
      <c r="J2511" t="s">
        <v>442</v>
      </c>
      <c r="K2511" t="s">
        <v>443</v>
      </c>
    </row>
    <row r="2512" spans="1:11">
      <c r="A2512" t="s">
        <v>500</v>
      </c>
      <c r="B2512" s="614">
        <v>29145259.823199999</v>
      </c>
      <c r="C2512" t="s">
        <v>510</v>
      </c>
      <c r="D2512" t="s">
        <v>531</v>
      </c>
      <c r="E2512" t="s">
        <v>506</v>
      </c>
      <c r="F2512" t="s">
        <v>532</v>
      </c>
      <c r="G2512" t="s">
        <v>77</v>
      </c>
      <c r="H2512" t="s">
        <v>508</v>
      </c>
      <c r="I2512" t="s">
        <v>509</v>
      </c>
      <c r="J2512" t="s">
        <v>442</v>
      </c>
      <c r="K2512" t="s">
        <v>443</v>
      </c>
    </row>
    <row r="2513" spans="1:11">
      <c r="A2513" t="s">
        <v>500</v>
      </c>
      <c r="B2513" s="614">
        <v>24300776.1109</v>
      </c>
      <c r="C2513" t="s">
        <v>450</v>
      </c>
      <c r="D2513" t="s">
        <v>531</v>
      </c>
      <c r="E2513" t="s">
        <v>506</v>
      </c>
      <c r="F2513" t="s">
        <v>532</v>
      </c>
      <c r="G2513" t="s">
        <v>77</v>
      </c>
      <c r="H2513" t="s">
        <v>508</v>
      </c>
      <c r="I2513" t="s">
        <v>509</v>
      </c>
      <c r="J2513" t="s">
        <v>442</v>
      </c>
      <c r="K2513" t="s">
        <v>443</v>
      </c>
    </row>
    <row r="2514" spans="1:11">
      <c r="A2514" t="s">
        <v>500</v>
      </c>
      <c r="B2514" s="614">
        <v>24300776.1109</v>
      </c>
      <c r="C2514" t="s">
        <v>476</v>
      </c>
      <c r="D2514" t="s">
        <v>531</v>
      </c>
      <c r="E2514" t="s">
        <v>506</v>
      </c>
      <c r="F2514" t="s">
        <v>532</v>
      </c>
      <c r="G2514" t="s">
        <v>77</v>
      </c>
      <c r="H2514" t="s">
        <v>508</v>
      </c>
      <c r="I2514" t="s">
        <v>509</v>
      </c>
      <c r="J2514" t="s">
        <v>442</v>
      </c>
      <c r="K2514" t="s">
        <v>443</v>
      </c>
    </row>
    <row r="2515" spans="1:11">
      <c r="A2515" t="s">
        <v>500</v>
      </c>
      <c r="B2515" s="614">
        <v>22732986.164900001</v>
      </c>
      <c r="C2515" t="s">
        <v>462</v>
      </c>
      <c r="D2515" t="s">
        <v>531</v>
      </c>
      <c r="E2515" t="s">
        <v>506</v>
      </c>
      <c r="F2515" t="s">
        <v>532</v>
      </c>
      <c r="G2515" t="s">
        <v>77</v>
      </c>
      <c r="H2515" t="s">
        <v>508</v>
      </c>
      <c r="I2515" t="s">
        <v>509</v>
      </c>
      <c r="J2515" t="s">
        <v>442</v>
      </c>
      <c r="K2515" t="s">
        <v>443</v>
      </c>
    </row>
    <row r="2516" spans="1:11">
      <c r="A2516" t="s">
        <v>500</v>
      </c>
      <c r="B2516" s="614">
        <v>18813500.650600001</v>
      </c>
      <c r="C2516" t="s">
        <v>429</v>
      </c>
      <c r="D2516" t="s">
        <v>531</v>
      </c>
      <c r="E2516" t="s">
        <v>506</v>
      </c>
      <c r="F2516" t="s">
        <v>532</v>
      </c>
      <c r="G2516" t="s">
        <v>77</v>
      </c>
      <c r="H2516" t="s">
        <v>508</v>
      </c>
      <c r="I2516" t="s">
        <v>509</v>
      </c>
      <c r="J2516" t="s">
        <v>442</v>
      </c>
      <c r="K2516" t="s">
        <v>443</v>
      </c>
    </row>
    <row r="2517" spans="1:11">
      <c r="A2517" t="s">
        <v>500</v>
      </c>
      <c r="B2517" s="614">
        <v>20538080.240499999</v>
      </c>
      <c r="C2517" t="s">
        <v>461</v>
      </c>
      <c r="D2517" t="s">
        <v>531</v>
      </c>
      <c r="E2517" t="s">
        <v>506</v>
      </c>
      <c r="F2517" t="s">
        <v>532</v>
      </c>
      <c r="G2517" t="s">
        <v>77</v>
      </c>
      <c r="H2517" t="s">
        <v>508</v>
      </c>
      <c r="I2517" t="s">
        <v>509</v>
      </c>
      <c r="J2517" t="s">
        <v>442</v>
      </c>
      <c r="K2517" t="s">
        <v>443</v>
      </c>
    </row>
    <row r="2518" spans="1:11">
      <c r="A2518" t="s">
        <v>500</v>
      </c>
      <c r="B2518" s="614">
        <v>15677920.7586</v>
      </c>
      <c r="C2518" t="s">
        <v>464</v>
      </c>
      <c r="D2518" t="s">
        <v>531</v>
      </c>
      <c r="E2518" t="s">
        <v>506</v>
      </c>
      <c r="F2518" t="s">
        <v>532</v>
      </c>
      <c r="G2518" t="s">
        <v>77</v>
      </c>
      <c r="H2518" t="s">
        <v>508</v>
      </c>
      <c r="I2518" t="s">
        <v>509</v>
      </c>
      <c r="J2518" t="s">
        <v>442</v>
      </c>
      <c r="K2518" t="s">
        <v>443</v>
      </c>
    </row>
    <row r="2519" spans="1:11">
      <c r="A2519" t="s">
        <v>500</v>
      </c>
      <c r="B2519" s="614">
        <v>15677920.7586</v>
      </c>
      <c r="C2519" t="s">
        <v>477</v>
      </c>
      <c r="D2519" t="s">
        <v>531</v>
      </c>
      <c r="E2519" t="s">
        <v>506</v>
      </c>
      <c r="F2519" t="s">
        <v>532</v>
      </c>
      <c r="G2519" t="s">
        <v>77</v>
      </c>
      <c r="H2519" t="s">
        <v>508</v>
      </c>
      <c r="I2519" t="s">
        <v>509</v>
      </c>
      <c r="J2519" t="s">
        <v>442</v>
      </c>
      <c r="K2519" t="s">
        <v>443</v>
      </c>
    </row>
    <row r="2520" spans="1:11">
      <c r="A2520" t="s">
        <v>500</v>
      </c>
      <c r="B2520" s="614">
        <v>22419428.175700001</v>
      </c>
      <c r="C2520" t="s">
        <v>448</v>
      </c>
      <c r="D2520" t="s">
        <v>531</v>
      </c>
      <c r="E2520" t="s">
        <v>506</v>
      </c>
      <c r="F2520" t="s">
        <v>532</v>
      </c>
      <c r="G2520" t="s">
        <v>77</v>
      </c>
      <c r="H2520" t="s">
        <v>508</v>
      </c>
      <c r="I2520" t="s">
        <v>509</v>
      </c>
      <c r="J2520" t="s">
        <v>442</v>
      </c>
      <c r="K2520" t="s">
        <v>443</v>
      </c>
    </row>
    <row r="2521" spans="1:11">
      <c r="A2521" t="s">
        <v>500</v>
      </c>
      <c r="B2521" s="614">
        <v>22419428.175700001</v>
      </c>
      <c r="C2521" t="s">
        <v>511</v>
      </c>
      <c r="D2521" t="s">
        <v>531</v>
      </c>
      <c r="E2521" t="s">
        <v>506</v>
      </c>
      <c r="F2521" t="s">
        <v>532</v>
      </c>
      <c r="G2521" t="s">
        <v>77</v>
      </c>
      <c r="H2521" t="s">
        <v>508</v>
      </c>
      <c r="I2521" t="s">
        <v>509</v>
      </c>
      <c r="J2521" t="s">
        <v>442</v>
      </c>
      <c r="K2521" t="s">
        <v>443</v>
      </c>
    </row>
    <row r="2522" spans="1:11">
      <c r="A2522" t="s">
        <v>500</v>
      </c>
      <c r="B2522" s="614">
        <v>22419428.175700001</v>
      </c>
      <c r="C2522" t="s">
        <v>528</v>
      </c>
      <c r="D2522" t="s">
        <v>531</v>
      </c>
      <c r="E2522" t="s">
        <v>506</v>
      </c>
      <c r="F2522" t="s">
        <v>532</v>
      </c>
      <c r="G2522" t="s">
        <v>77</v>
      </c>
      <c r="H2522" t="s">
        <v>508</v>
      </c>
      <c r="I2522" t="s">
        <v>509</v>
      </c>
      <c r="J2522" t="s">
        <v>442</v>
      </c>
      <c r="K2522" t="s">
        <v>443</v>
      </c>
    </row>
    <row r="2523" spans="1:11">
      <c r="A2523" t="s">
        <v>500</v>
      </c>
      <c r="B2523" s="614">
        <v>18813500.650600001</v>
      </c>
      <c r="C2523" t="s">
        <v>449</v>
      </c>
      <c r="D2523" t="s">
        <v>531</v>
      </c>
      <c r="E2523" t="s">
        <v>506</v>
      </c>
      <c r="F2523" t="s">
        <v>532</v>
      </c>
      <c r="G2523" t="s">
        <v>77</v>
      </c>
      <c r="H2523" t="s">
        <v>508</v>
      </c>
      <c r="I2523" t="s">
        <v>509</v>
      </c>
      <c r="J2523" t="s">
        <v>442</v>
      </c>
      <c r="K2523" t="s">
        <v>443</v>
      </c>
    </row>
    <row r="2524" spans="1:11">
      <c r="A2524" t="s">
        <v>500</v>
      </c>
      <c r="B2524" s="614">
        <v>23673660.1325</v>
      </c>
      <c r="C2524" t="s">
        <v>516</v>
      </c>
      <c r="D2524" t="s">
        <v>531</v>
      </c>
      <c r="E2524" t="s">
        <v>506</v>
      </c>
      <c r="F2524" t="s">
        <v>532</v>
      </c>
      <c r="G2524" t="s">
        <v>77</v>
      </c>
      <c r="H2524" t="s">
        <v>508</v>
      </c>
      <c r="I2524" t="s">
        <v>509</v>
      </c>
      <c r="J2524" t="s">
        <v>442</v>
      </c>
      <c r="K2524" t="s">
        <v>443</v>
      </c>
    </row>
    <row r="2525" spans="1:11">
      <c r="A2525" t="s">
        <v>500</v>
      </c>
      <c r="B2525" s="614">
        <v>18813500.650600001</v>
      </c>
      <c r="C2525" t="s">
        <v>484</v>
      </c>
      <c r="D2525" t="s">
        <v>531</v>
      </c>
      <c r="E2525" t="s">
        <v>506</v>
      </c>
      <c r="F2525" t="s">
        <v>532</v>
      </c>
      <c r="G2525" t="s">
        <v>77</v>
      </c>
      <c r="H2525" t="s">
        <v>508</v>
      </c>
      <c r="I2525" t="s">
        <v>509</v>
      </c>
      <c r="J2525" t="s">
        <v>442</v>
      </c>
      <c r="K2525" t="s">
        <v>443</v>
      </c>
    </row>
    <row r="2526" spans="1:11">
      <c r="A2526" t="s">
        <v>500</v>
      </c>
      <c r="B2526" s="614">
        <v>22419428.175700001</v>
      </c>
      <c r="C2526" t="s">
        <v>504</v>
      </c>
      <c r="D2526" t="s">
        <v>531</v>
      </c>
      <c r="E2526" t="s">
        <v>506</v>
      </c>
      <c r="F2526" t="s">
        <v>532</v>
      </c>
      <c r="G2526" t="s">
        <v>77</v>
      </c>
      <c r="H2526" t="s">
        <v>508</v>
      </c>
      <c r="I2526" t="s">
        <v>509</v>
      </c>
      <c r="J2526" t="s">
        <v>442</v>
      </c>
      <c r="K2526" t="s">
        <v>443</v>
      </c>
    </row>
    <row r="2527" spans="1:11">
      <c r="A2527" t="s">
        <v>500</v>
      </c>
      <c r="B2527" s="614">
        <v>22732986.164900001</v>
      </c>
      <c r="C2527" t="s">
        <v>445</v>
      </c>
      <c r="D2527" t="s">
        <v>531</v>
      </c>
      <c r="E2527" t="s">
        <v>506</v>
      </c>
      <c r="F2527" t="s">
        <v>532</v>
      </c>
      <c r="G2527" t="s">
        <v>77</v>
      </c>
      <c r="H2527" t="s">
        <v>508</v>
      </c>
      <c r="I2527" t="s">
        <v>509</v>
      </c>
      <c r="J2527" t="s">
        <v>442</v>
      </c>
      <c r="K2527" t="s">
        <v>443</v>
      </c>
    </row>
    <row r="2528" spans="1:11">
      <c r="A2528" t="s">
        <v>500</v>
      </c>
      <c r="B2528" s="614">
        <v>19597406.2729</v>
      </c>
      <c r="C2528" t="s">
        <v>512</v>
      </c>
      <c r="D2528" t="s">
        <v>531</v>
      </c>
      <c r="E2528" t="s">
        <v>506</v>
      </c>
      <c r="F2528" t="s">
        <v>532</v>
      </c>
      <c r="G2528" t="s">
        <v>77</v>
      </c>
      <c r="H2528" t="s">
        <v>508</v>
      </c>
      <c r="I2528" t="s">
        <v>509</v>
      </c>
      <c r="J2528" t="s">
        <v>442</v>
      </c>
      <c r="K2528" t="s">
        <v>443</v>
      </c>
    </row>
    <row r="2529" spans="1:11">
      <c r="A2529" t="s">
        <v>500</v>
      </c>
      <c r="B2529" s="614">
        <v>19597406.2729</v>
      </c>
      <c r="C2529" t="s">
        <v>485</v>
      </c>
      <c r="D2529" t="s">
        <v>531</v>
      </c>
      <c r="E2529" t="s">
        <v>506</v>
      </c>
      <c r="F2529" t="s">
        <v>532</v>
      </c>
      <c r="G2529" t="s">
        <v>77</v>
      </c>
      <c r="H2529" t="s">
        <v>508</v>
      </c>
      <c r="I2529" t="s">
        <v>509</v>
      </c>
      <c r="J2529" t="s">
        <v>442</v>
      </c>
      <c r="K2529" t="s">
        <v>443</v>
      </c>
    </row>
    <row r="2530" spans="1:11">
      <c r="A2530" t="s">
        <v>500</v>
      </c>
      <c r="B2530" s="614">
        <v>20381301.245900001</v>
      </c>
      <c r="C2530" t="s">
        <v>479</v>
      </c>
      <c r="D2530" t="s">
        <v>531</v>
      </c>
      <c r="E2530" t="s">
        <v>506</v>
      </c>
      <c r="F2530" t="s">
        <v>532</v>
      </c>
      <c r="G2530" t="s">
        <v>77</v>
      </c>
      <c r="H2530" t="s">
        <v>508</v>
      </c>
      <c r="I2530" t="s">
        <v>509</v>
      </c>
      <c r="J2530" t="s">
        <v>442</v>
      </c>
      <c r="K2530" t="s">
        <v>443</v>
      </c>
    </row>
    <row r="2531" spans="1:11">
      <c r="A2531" t="s">
        <v>500</v>
      </c>
      <c r="B2531" s="614">
        <v>20381301.245900001</v>
      </c>
      <c r="C2531" t="s">
        <v>488</v>
      </c>
      <c r="D2531" t="s">
        <v>531</v>
      </c>
      <c r="E2531" t="s">
        <v>506</v>
      </c>
      <c r="F2531" t="s">
        <v>532</v>
      </c>
      <c r="G2531" t="s">
        <v>77</v>
      </c>
      <c r="H2531" t="s">
        <v>508</v>
      </c>
      <c r="I2531" t="s">
        <v>509</v>
      </c>
      <c r="J2531" t="s">
        <v>442</v>
      </c>
      <c r="K2531" t="s">
        <v>443</v>
      </c>
    </row>
    <row r="2532" spans="1:11">
      <c r="A2532" t="s">
        <v>500</v>
      </c>
      <c r="B2532" s="614">
        <v>20381301.245900001</v>
      </c>
      <c r="C2532" t="s">
        <v>50</v>
      </c>
      <c r="D2532" t="s">
        <v>531</v>
      </c>
      <c r="E2532" t="s">
        <v>506</v>
      </c>
      <c r="F2532" t="s">
        <v>532</v>
      </c>
      <c r="G2532" t="s">
        <v>77</v>
      </c>
      <c r="H2532" t="s">
        <v>508</v>
      </c>
      <c r="I2532" t="s">
        <v>509</v>
      </c>
      <c r="J2532" t="s">
        <v>442</v>
      </c>
      <c r="K2532" t="s">
        <v>443</v>
      </c>
    </row>
    <row r="2533" spans="1:11">
      <c r="A2533" t="s">
        <v>500</v>
      </c>
      <c r="B2533" s="614">
        <v>18813500.650600001</v>
      </c>
      <c r="C2533" t="s">
        <v>472</v>
      </c>
      <c r="D2533" t="s">
        <v>531</v>
      </c>
      <c r="E2533" t="s">
        <v>506</v>
      </c>
      <c r="F2533" t="s">
        <v>532</v>
      </c>
      <c r="G2533" t="s">
        <v>77</v>
      </c>
      <c r="H2533" t="s">
        <v>508</v>
      </c>
      <c r="I2533" t="s">
        <v>509</v>
      </c>
      <c r="J2533" t="s">
        <v>442</v>
      </c>
      <c r="K2533" t="s">
        <v>443</v>
      </c>
    </row>
    <row r="2534" spans="1:11">
      <c r="A2534" t="s">
        <v>500</v>
      </c>
      <c r="B2534" s="614">
        <v>29145259.823199999</v>
      </c>
      <c r="C2534" t="s">
        <v>455</v>
      </c>
      <c r="D2534" t="s">
        <v>531</v>
      </c>
      <c r="E2534" t="s">
        <v>506</v>
      </c>
      <c r="F2534" t="s">
        <v>532</v>
      </c>
      <c r="G2534" t="s">
        <v>77</v>
      </c>
      <c r="H2534" t="s">
        <v>508</v>
      </c>
      <c r="I2534" t="s">
        <v>509</v>
      </c>
      <c r="J2534" t="s">
        <v>442</v>
      </c>
      <c r="K2534" t="s">
        <v>443</v>
      </c>
    </row>
    <row r="2535" spans="1:11">
      <c r="A2535" t="s">
        <v>500</v>
      </c>
      <c r="B2535" s="614">
        <v>21949091.1919</v>
      </c>
      <c r="C2535" t="s">
        <v>475</v>
      </c>
      <c r="D2535" t="s">
        <v>531</v>
      </c>
      <c r="E2535" t="s">
        <v>506</v>
      </c>
      <c r="F2535" t="s">
        <v>532</v>
      </c>
      <c r="G2535" t="s">
        <v>77</v>
      </c>
      <c r="H2535" t="s">
        <v>508</v>
      </c>
      <c r="I2535" t="s">
        <v>509</v>
      </c>
      <c r="J2535" t="s">
        <v>442</v>
      </c>
      <c r="K2535" t="s">
        <v>443</v>
      </c>
    </row>
    <row r="2536" spans="1:11">
      <c r="A2536" t="s">
        <v>500</v>
      </c>
      <c r="B2536" s="614">
        <v>20381301.245900001</v>
      </c>
      <c r="C2536" t="s">
        <v>471</v>
      </c>
      <c r="D2536" t="s">
        <v>531</v>
      </c>
      <c r="E2536" t="s">
        <v>506</v>
      </c>
      <c r="F2536" t="s">
        <v>532</v>
      </c>
      <c r="G2536" t="s">
        <v>77</v>
      </c>
      <c r="H2536" t="s">
        <v>508</v>
      </c>
      <c r="I2536" t="s">
        <v>509</v>
      </c>
      <c r="J2536" t="s">
        <v>442</v>
      </c>
      <c r="K2536" t="s">
        <v>443</v>
      </c>
    </row>
    <row r="2537" spans="1:11">
      <c r="A2537" t="s">
        <v>500</v>
      </c>
      <c r="B2537" s="614">
        <v>21949091.1919</v>
      </c>
      <c r="C2537" t="s">
        <v>513</v>
      </c>
      <c r="D2537" t="s">
        <v>531</v>
      </c>
      <c r="E2537" t="s">
        <v>506</v>
      </c>
      <c r="F2537" t="s">
        <v>532</v>
      </c>
      <c r="G2537" t="s">
        <v>77</v>
      </c>
      <c r="H2537" t="s">
        <v>508</v>
      </c>
      <c r="I2537" t="s">
        <v>509</v>
      </c>
      <c r="J2537" t="s">
        <v>442</v>
      </c>
      <c r="K2537" t="s">
        <v>443</v>
      </c>
    </row>
    <row r="2538" spans="1:11">
      <c r="A2538" t="s">
        <v>500</v>
      </c>
      <c r="B2538" s="614">
        <v>26495682.035300002</v>
      </c>
      <c r="C2538" t="s">
        <v>518</v>
      </c>
      <c r="D2538" t="s">
        <v>531</v>
      </c>
      <c r="E2538" t="s">
        <v>506</v>
      </c>
      <c r="F2538" t="s">
        <v>532</v>
      </c>
      <c r="G2538" t="s">
        <v>77</v>
      </c>
      <c r="H2538" t="s">
        <v>508</v>
      </c>
      <c r="I2538" t="s">
        <v>509</v>
      </c>
      <c r="J2538" t="s">
        <v>442</v>
      </c>
      <c r="K2538" t="s">
        <v>443</v>
      </c>
    </row>
    <row r="2539" spans="1:11">
      <c r="A2539" t="s">
        <v>500</v>
      </c>
      <c r="B2539" s="614">
        <v>19597406.2729</v>
      </c>
      <c r="C2539" t="s">
        <v>454</v>
      </c>
      <c r="D2539" t="s">
        <v>531</v>
      </c>
      <c r="E2539" t="s">
        <v>506</v>
      </c>
      <c r="F2539" t="s">
        <v>532</v>
      </c>
      <c r="G2539" t="s">
        <v>77</v>
      </c>
      <c r="H2539" t="s">
        <v>508</v>
      </c>
      <c r="I2539" t="s">
        <v>509</v>
      </c>
      <c r="J2539" t="s">
        <v>442</v>
      </c>
      <c r="K2539" t="s">
        <v>443</v>
      </c>
    </row>
    <row r="2540" spans="1:11">
      <c r="A2540" t="s">
        <v>500</v>
      </c>
      <c r="B2540" s="614">
        <v>19597406.2729</v>
      </c>
      <c r="C2540" t="s">
        <v>481</v>
      </c>
      <c r="D2540" t="s">
        <v>531</v>
      </c>
      <c r="E2540" t="s">
        <v>506</v>
      </c>
      <c r="F2540" t="s">
        <v>532</v>
      </c>
      <c r="G2540" t="s">
        <v>77</v>
      </c>
      <c r="H2540" t="s">
        <v>508</v>
      </c>
      <c r="I2540" t="s">
        <v>509</v>
      </c>
      <c r="J2540" t="s">
        <v>442</v>
      </c>
      <c r="K2540" t="s">
        <v>443</v>
      </c>
    </row>
    <row r="2541" spans="1:11">
      <c r="A2541" t="s">
        <v>500</v>
      </c>
      <c r="B2541" s="614">
        <v>15677920.7586</v>
      </c>
      <c r="C2541" t="s">
        <v>453</v>
      </c>
      <c r="D2541" t="s">
        <v>531</v>
      </c>
      <c r="E2541" t="s">
        <v>506</v>
      </c>
      <c r="F2541" t="s">
        <v>532</v>
      </c>
      <c r="G2541" t="s">
        <v>77</v>
      </c>
      <c r="H2541" t="s">
        <v>508</v>
      </c>
      <c r="I2541" t="s">
        <v>509</v>
      </c>
      <c r="J2541" t="s">
        <v>442</v>
      </c>
      <c r="K2541" t="s">
        <v>443</v>
      </c>
    </row>
    <row r="2542" spans="1:11">
      <c r="A2542" t="s">
        <v>500</v>
      </c>
      <c r="B2542" s="614">
        <v>18813500.650600001</v>
      </c>
      <c r="C2542" t="s">
        <v>466</v>
      </c>
      <c r="D2542" t="s">
        <v>531</v>
      </c>
      <c r="E2542" t="s">
        <v>506</v>
      </c>
      <c r="F2542" t="s">
        <v>532</v>
      </c>
      <c r="G2542" t="s">
        <v>77</v>
      </c>
      <c r="H2542" t="s">
        <v>508</v>
      </c>
      <c r="I2542" t="s">
        <v>509</v>
      </c>
      <c r="J2542" t="s">
        <v>442</v>
      </c>
      <c r="K2542" t="s">
        <v>443</v>
      </c>
    </row>
    <row r="2543" spans="1:11">
      <c r="A2543" t="s">
        <v>500</v>
      </c>
      <c r="B2543" s="614">
        <v>21165196.218899999</v>
      </c>
      <c r="C2543" t="s">
        <v>515</v>
      </c>
      <c r="D2543" t="s">
        <v>531</v>
      </c>
      <c r="E2543" t="s">
        <v>506</v>
      </c>
      <c r="F2543" t="s">
        <v>532</v>
      </c>
      <c r="G2543" t="s">
        <v>77</v>
      </c>
      <c r="H2543" t="s">
        <v>508</v>
      </c>
      <c r="I2543" t="s">
        <v>509</v>
      </c>
      <c r="J2543" t="s">
        <v>442</v>
      </c>
      <c r="K2543" t="s">
        <v>443</v>
      </c>
    </row>
    <row r="2544" spans="1:11">
      <c r="A2544" t="s">
        <v>500</v>
      </c>
      <c r="B2544" s="614">
        <v>15677920.7586</v>
      </c>
      <c r="C2544" t="s">
        <v>452</v>
      </c>
      <c r="D2544" t="s">
        <v>531</v>
      </c>
      <c r="E2544" t="s">
        <v>506</v>
      </c>
      <c r="F2544" t="s">
        <v>532</v>
      </c>
      <c r="G2544" t="s">
        <v>77</v>
      </c>
      <c r="H2544" t="s">
        <v>508</v>
      </c>
      <c r="I2544" t="s">
        <v>509</v>
      </c>
      <c r="J2544" t="s">
        <v>442</v>
      </c>
      <c r="K2544" t="s">
        <v>443</v>
      </c>
    </row>
    <row r="2545" spans="1:11">
      <c r="A2545" t="s">
        <v>500</v>
      </c>
      <c r="B2545" s="614">
        <v>19597406.2729</v>
      </c>
      <c r="C2545" t="s">
        <v>480</v>
      </c>
      <c r="D2545" t="s">
        <v>531</v>
      </c>
      <c r="E2545" t="s">
        <v>506</v>
      </c>
      <c r="F2545" t="s">
        <v>532</v>
      </c>
      <c r="G2545" t="s">
        <v>77</v>
      </c>
      <c r="H2545" t="s">
        <v>508</v>
      </c>
      <c r="I2545" t="s">
        <v>509</v>
      </c>
      <c r="J2545" t="s">
        <v>442</v>
      </c>
      <c r="K2545" t="s">
        <v>443</v>
      </c>
    </row>
    <row r="2546" spans="1:11">
      <c r="A2546" t="s">
        <v>500</v>
      </c>
      <c r="B2546" s="614">
        <v>22732986.164900001</v>
      </c>
      <c r="C2546" t="s">
        <v>514</v>
      </c>
      <c r="D2546" t="s">
        <v>531</v>
      </c>
      <c r="E2546" t="s">
        <v>506</v>
      </c>
      <c r="F2546" t="s">
        <v>532</v>
      </c>
      <c r="G2546" t="s">
        <v>77</v>
      </c>
      <c r="H2546" t="s">
        <v>508</v>
      </c>
      <c r="I2546" t="s">
        <v>509</v>
      </c>
      <c r="J2546" t="s">
        <v>442</v>
      </c>
      <c r="K2546" t="s">
        <v>443</v>
      </c>
    </row>
    <row r="2547" spans="1:11">
      <c r="A2547" t="s">
        <v>501</v>
      </c>
      <c r="B2547" s="614">
        <v>4462091.7910000002</v>
      </c>
      <c r="C2547" t="s">
        <v>517</v>
      </c>
      <c r="D2547" t="s">
        <v>531</v>
      </c>
      <c r="E2547" t="s">
        <v>506</v>
      </c>
      <c r="F2547" t="s">
        <v>532</v>
      </c>
      <c r="G2547" t="s">
        <v>77</v>
      </c>
      <c r="H2547" t="s">
        <v>508</v>
      </c>
      <c r="I2547" t="s">
        <v>509</v>
      </c>
      <c r="J2547" t="s">
        <v>442</v>
      </c>
      <c r="K2547" t="s">
        <v>443</v>
      </c>
    </row>
    <row r="2548" spans="1:11">
      <c r="A2548" t="s">
        <v>501</v>
      </c>
      <c r="B2548" s="614">
        <v>2952324.1216000002</v>
      </c>
      <c r="C2548" t="s">
        <v>465</v>
      </c>
      <c r="D2548" t="s">
        <v>531</v>
      </c>
      <c r="E2548" t="s">
        <v>506</v>
      </c>
      <c r="F2548" t="s">
        <v>532</v>
      </c>
      <c r="G2548" t="s">
        <v>77</v>
      </c>
      <c r="H2548" t="s">
        <v>508</v>
      </c>
      <c r="I2548" t="s">
        <v>509</v>
      </c>
      <c r="J2548" t="s">
        <v>442</v>
      </c>
      <c r="K2548" t="s">
        <v>443</v>
      </c>
    </row>
    <row r="2549" spans="1:11">
      <c r="A2549" t="s">
        <v>501</v>
      </c>
      <c r="B2549" s="614">
        <v>4462091.7910000002</v>
      </c>
      <c r="C2549" t="s">
        <v>510</v>
      </c>
      <c r="D2549" t="s">
        <v>531</v>
      </c>
      <c r="E2549" t="s">
        <v>506</v>
      </c>
      <c r="F2549" t="s">
        <v>532</v>
      </c>
      <c r="G2549" t="s">
        <v>77</v>
      </c>
      <c r="H2549" t="s">
        <v>508</v>
      </c>
      <c r="I2549" t="s">
        <v>509</v>
      </c>
      <c r="J2549" t="s">
        <v>442</v>
      </c>
      <c r="K2549" t="s">
        <v>443</v>
      </c>
    </row>
    <row r="2550" spans="1:11">
      <c r="A2550" t="s">
        <v>501</v>
      </c>
      <c r="B2550" s="614">
        <v>3720409.2280000001</v>
      </c>
      <c r="C2550" t="s">
        <v>450</v>
      </c>
      <c r="D2550" t="s">
        <v>531</v>
      </c>
      <c r="E2550" t="s">
        <v>506</v>
      </c>
      <c r="F2550" t="s">
        <v>532</v>
      </c>
      <c r="G2550" t="s">
        <v>77</v>
      </c>
      <c r="H2550" t="s">
        <v>508</v>
      </c>
      <c r="I2550" t="s">
        <v>509</v>
      </c>
      <c r="J2550" t="s">
        <v>442</v>
      </c>
      <c r="K2550" t="s">
        <v>443</v>
      </c>
    </row>
    <row r="2551" spans="1:11">
      <c r="A2551" t="s">
        <v>501</v>
      </c>
      <c r="B2551" s="614">
        <v>3720409.2280000001</v>
      </c>
      <c r="C2551" t="s">
        <v>476</v>
      </c>
      <c r="D2551" t="s">
        <v>531</v>
      </c>
      <c r="E2551" t="s">
        <v>506</v>
      </c>
      <c r="F2551" t="s">
        <v>532</v>
      </c>
      <c r="G2551" t="s">
        <v>77</v>
      </c>
      <c r="H2551" t="s">
        <v>508</v>
      </c>
      <c r="I2551" t="s">
        <v>509</v>
      </c>
      <c r="J2551" t="s">
        <v>442</v>
      </c>
      <c r="K2551" t="s">
        <v>443</v>
      </c>
    </row>
    <row r="2552" spans="1:11">
      <c r="A2552" t="s">
        <v>501</v>
      </c>
      <c r="B2552" s="614">
        <v>3480383.1417999999</v>
      </c>
      <c r="C2552" t="s">
        <v>462</v>
      </c>
      <c r="D2552" t="s">
        <v>531</v>
      </c>
      <c r="E2552" t="s">
        <v>506</v>
      </c>
      <c r="F2552" t="s">
        <v>532</v>
      </c>
      <c r="G2552" t="s">
        <v>77</v>
      </c>
      <c r="H2552" t="s">
        <v>508</v>
      </c>
      <c r="I2552" t="s">
        <v>509</v>
      </c>
      <c r="J2552" t="s">
        <v>442</v>
      </c>
      <c r="K2552" t="s">
        <v>443</v>
      </c>
    </row>
    <row r="2553" spans="1:11">
      <c r="A2553" t="s">
        <v>501</v>
      </c>
      <c r="B2553" s="614">
        <v>2880316.2958</v>
      </c>
      <c r="C2553" t="s">
        <v>429</v>
      </c>
      <c r="D2553" t="s">
        <v>531</v>
      </c>
      <c r="E2553" t="s">
        <v>506</v>
      </c>
      <c r="F2553" t="s">
        <v>532</v>
      </c>
      <c r="G2553" t="s">
        <v>77</v>
      </c>
      <c r="H2553" t="s">
        <v>508</v>
      </c>
      <c r="I2553" t="s">
        <v>509</v>
      </c>
      <c r="J2553" t="s">
        <v>442</v>
      </c>
      <c r="K2553" t="s">
        <v>443</v>
      </c>
    </row>
    <row r="2554" spans="1:11">
      <c r="A2554" t="s">
        <v>501</v>
      </c>
      <c r="B2554" s="614">
        <v>3144346.6209999998</v>
      </c>
      <c r="C2554" t="s">
        <v>461</v>
      </c>
      <c r="D2554" t="s">
        <v>531</v>
      </c>
      <c r="E2554" t="s">
        <v>506</v>
      </c>
      <c r="F2554" t="s">
        <v>532</v>
      </c>
      <c r="G2554" t="s">
        <v>77</v>
      </c>
      <c r="H2554" t="s">
        <v>508</v>
      </c>
      <c r="I2554" t="s">
        <v>509</v>
      </c>
      <c r="J2554" t="s">
        <v>442</v>
      </c>
      <c r="K2554" t="s">
        <v>443</v>
      </c>
    </row>
    <row r="2555" spans="1:11">
      <c r="A2555" t="s">
        <v>501</v>
      </c>
      <c r="B2555" s="614">
        <v>2400264.1233000001</v>
      </c>
      <c r="C2555" t="s">
        <v>464</v>
      </c>
      <c r="D2555" t="s">
        <v>531</v>
      </c>
      <c r="E2555" t="s">
        <v>506</v>
      </c>
      <c r="F2555" t="s">
        <v>532</v>
      </c>
      <c r="G2555" t="s">
        <v>77</v>
      </c>
      <c r="H2555" t="s">
        <v>508</v>
      </c>
      <c r="I2555" t="s">
        <v>509</v>
      </c>
      <c r="J2555" t="s">
        <v>442</v>
      </c>
      <c r="K2555" t="s">
        <v>443</v>
      </c>
    </row>
    <row r="2556" spans="1:11">
      <c r="A2556" t="s">
        <v>501</v>
      </c>
      <c r="B2556" s="614">
        <v>2400264.1233000001</v>
      </c>
      <c r="C2556" t="s">
        <v>477</v>
      </c>
      <c r="D2556" t="s">
        <v>531</v>
      </c>
      <c r="E2556" t="s">
        <v>506</v>
      </c>
      <c r="F2556" t="s">
        <v>532</v>
      </c>
      <c r="G2556" t="s">
        <v>77</v>
      </c>
      <c r="H2556" t="s">
        <v>508</v>
      </c>
      <c r="I2556" t="s">
        <v>509</v>
      </c>
      <c r="J2556" t="s">
        <v>442</v>
      </c>
      <c r="K2556" t="s">
        <v>443</v>
      </c>
    </row>
    <row r="2557" spans="1:11">
      <c r="A2557" t="s">
        <v>501</v>
      </c>
      <c r="B2557" s="614">
        <v>3432377.9245000002</v>
      </c>
      <c r="C2557" t="s">
        <v>448</v>
      </c>
      <c r="D2557" t="s">
        <v>531</v>
      </c>
      <c r="E2557" t="s">
        <v>506</v>
      </c>
      <c r="F2557" t="s">
        <v>532</v>
      </c>
      <c r="G2557" t="s">
        <v>77</v>
      </c>
      <c r="H2557" t="s">
        <v>508</v>
      </c>
      <c r="I2557" t="s">
        <v>509</v>
      </c>
      <c r="J2557" t="s">
        <v>442</v>
      </c>
      <c r="K2557" t="s">
        <v>443</v>
      </c>
    </row>
    <row r="2558" spans="1:11">
      <c r="A2558" t="s">
        <v>501</v>
      </c>
      <c r="B2558" s="614">
        <v>3432377.9245000002</v>
      </c>
      <c r="C2558" t="s">
        <v>511</v>
      </c>
      <c r="D2558" t="s">
        <v>531</v>
      </c>
      <c r="E2558" t="s">
        <v>506</v>
      </c>
      <c r="F2558" t="s">
        <v>532</v>
      </c>
      <c r="G2558" t="s">
        <v>77</v>
      </c>
      <c r="H2558" t="s">
        <v>508</v>
      </c>
      <c r="I2558" t="s">
        <v>509</v>
      </c>
      <c r="J2558" t="s">
        <v>442</v>
      </c>
      <c r="K2558" t="s">
        <v>443</v>
      </c>
    </row>
    <row r="2559" spans="1:11">
      <c r="A2559" t="s">
        <v>501</v>
      </c>
      <c r="B2559" s="614">
        <v>3432377.9245000002</v>
      </c>
      <c r="C2559" t="s">
        <v>528</v>
      </c>
      <c r="D2559" t="s">
        <v>531</v>
      </c>
      <c r="E2559" t="s">
        <v>506</v>
      </c>
      <c r="F2559" t="s">
        <v>532</v>
      </c>
      <c r="G2559" t="s">
        <v>77</v>
      </c>
      <c r="H2559" t="s">
        <v>508</v>
      </c>
      <c r="I2559" t="s">
        <v>509</v>
      </c>
      <c r="J2559" t="s">
        <v>442</v>
      </c>
      <c r="K2559" t="s">
        <v>443</v>
      </c>
    </row>
    <row r="2560" spans="1:11">
      <c r="A2560" t="s">
        <v>501</v>
      </c>
      <c r="B2560" s="614">
        <v>2880316.2958</v>
      </c>
      <c r="C2560" t="s">
        <v>449</v>
      </c>
      <c r="D2560" t="s">
        <v>531</v>
      </c>
      <c r="E2560" t="s">
        <v>506</v>
      </c>
      <c r="F2560" t="s">
        <v>532</v>
      </c>
      <c r="G2560" t="s">
        <v>77</v>
      </c>
      <c r="H2560" t="s">
        <v>508</v>
      </c>
      <c r="I2560" t="s">
        <v>509</v>
      </c>
      <c r="J2560" t="s">
        <v>442</v>
      </c>
      <c r="K2560" t="s">
        <v>443</v>
      </c>
    </row>
    <row r="2561" spans="1:11">
      <c r="A2561" t="s">
        <v>501</v>
      </c>
      <c r="B2561" s="614">
        <v>3624398.7935000001</v>
      </c>
      <c r="C2561" t="s">
        <v>516</v>
      </c>
      <c r="D2561" t="s">
        <v>531</v>
      </c>
      <c r="E2561" t="s">
        <v>506</v>
      </c>
      <c r="F2561" t="s">
        <v>532</v>
      </c>
      <c r="G2561" t="s">
        <v>77</v>
      </c>
      <c r="H2561" t="s">
        <v>508</v>
      </c>
      <c r="I2561" t="s">
        <v>509</v>
      </c>
      <c r="J2561" t="s">
        <v>442</v>
      </c>
      <c r="K2561" t="s">
        <v>443</v>
      </c>
    </row>
    <row r="2562" spans="1:11">
      <c r="A2562" t="s">
        <v>501</v>
      </c>
      <c r="B2562" s="614">
        <v>2880316.2958</v>
      </c>
      <c r="C2562" t="s">
        <v>484</v>
      </c>
      <c r="D2562" t="s">
        <v>531</v>
      </c>
      <c r="E2562" t="s">
        <v>506</v>
      </c>
      <c r="F2562" t="s">
        <v>532</v>
      </c>
      <c r="G2562" t="s">
        <v>77</v>
      </c>
      <c r="H2562" t="s">
        <v>508</v>
      </c>
      <c r="I2562" t="s">
        <v>509</v>
      </c>
      <c r="J2562" t="s">
        <v>442</v>
      </c>
      <c r="K2562" t="s">
        <v>443</v>
      </c>
    </row>
    <row r="2563" spans="1:11">
      <c r="A2563" t="s">
        <v>501</v>
      </c>
      <c r="B2563" s="614">
        <v>3432377.9245000002</v>
      </c>
      <c r="C2563" t="s">
        <v>504</v>
      </c>
      <c r="D2563" t="s">
        <v>531</v>
      </c>
      <c r="E2563" t="s">
        <v>506</v>
      </c>
      <c r="F2563" t="s">
        <v>532</v>
      </c>
      <c r="G2563" t="s">
        <v>77</v>
      </c>
      <c r="H2563" t="s">
        <v>508</v>
      </c>
      <c r="I2563" t="s">
        <v>509</v>
      </c>
      <c r="J2563" t="s">
        <v>442</v>
      </c>
      <c r="K2563" t="s">
        <v>443</v>
      </c>
    </row>
    <row r="2564" spans="1:11">
      <c r="A2564" t="s">
        <v>501</v>
      </c>
      <c r="B2564" s="614">
        <v>3480383.1417999999</v>
      </c>
      <c r="C2564" t="s">
        <v>445</v>
      </c>
      <c r="D2564" t="s">
        <v>531</v>
      </c>
      <c r="E2564" t="s">
        <v>506</v>
      </c>
      <c r="F2564" t="s">
        <v>532</v>
      </c>
      <c r="G2564" t="s">
        <v>77</v>
      </c>
      <c r="H2564" t="s">
        <v>508</v>
      </c>
      <c r="I2564" t="s">
        <v>509</v>
      </c>
      <c r="J2564" t="s">
        <v>442</v>
      </c>
      <c r="K2564" t="s">
        <v>443</v>
      </c>
    </row>
    <row r="2565" spans="1:11">
      <c r="A2565" t="s">
        <v>501</v>
      </c>
      <c r="B2565" s="614">
        <v>3000330.9693</v>
      </c>
      <c r="C2565" t="s">
        <v>512</v>
      </c>
      <c r="D2565" t="s">
        <v>531</v>
      </c>
      <c r="E2565" t="s">
        <v>506</v>
      </c>
      <c r="F2565" t="s">
        <v>532</v>
      </c>
      <c r="G2565" t="s">
        <v>77</v>
      </c>
      <c r="H2565" t="s">
        <v>508</v>
      </c>
      <c r="I2565" t="s">
        <v>509</v>
      </c>
      <c r="J2565" t="s">
        <v>442</v>
      </c>
      <c r="K2565" t="s">
        <v>443</v>
      </c>
    </row>
    <row r="2566" spans="1:11">
      <c r="A2566" t="s">
        <v>501</v>
      </c>
      <c r="B2566" s="614">
        <v>3000330.9693</v>
      </c>
      <c r="C2566" t="s">
        <v>485</v>
      </c>
      <c r="D2566" t="s">
        <v>531</v>
      </c>
      <c r="E2566" t="s">
        <v>506</v>
      </c>
      <c r="F2566" t="s">
        <v>532</v>
      </c>
      <c r="G2566" t="s">
        <v>77</v>
      </c>
      <c r="H2566" t="s">
        <v>508</v>
      </c>
      <c r="I2566" t="s">
        <v>509</v>
      </c>
      <c r="J2566" t="s">
        <v>442</v>
      </c>
      <c r="K2566" t="s">
        <v>443</v>
      </c>
    </row>
    <row r="2567" spans="1:11">
      <c r="A2567" t="s">
        <v>501</v>
      </c>
      <c r="B2567" s="614">
        <v>3120344.0123999999</v>
      </c>
      <c r="C2567" t="s">
        <v>479</v>
      </c>
      <c r="D2567" t="s">
        <v>531</v>
      </c>
      <c r="E2567" t="s">
        <v>506</v>
      </c>
      <c r="F2567" t="s">
        <v>532</v>
      </c>
      <c r="G2567" t="s">
        <v>77</v>
      </c>
      <c r="H2567" t="s">
        <v>508</v>
      </c>
      <c r="I2567" t="s">
        <v>509</v>
      </c>
      <c r="J2567" t="s">
        <v>442</v>
      </c>
      <c r="K2567" t="s">
        <v>443</v>
      </c>
    </row>
    <row r="2568" spans="1:11">
      <c r="A2568" t="s">
        <v>501</v>
      </c>
      <c r="B2568" s="614">
        <v>3120344.0123999999</v>
      </c>
      <c r="C2568" t="s">
        <v>488</v>
      </c>
      <c r="D2568" t="s">
        <v>531</v>
      </c>
      <c r="E2568" t="s">
        <v>506</v>
      </c>
      <c r="F2568" t="s">
        <v>532</v>
      </c>
      <c r="G2568" t="s">
        <v>77</v>
      </c>
      <c r="H2568" t="s">
        <v>508</v>
      </c>
      <c r="I2568" t="s">
        <v>509</v>
      </c>
      <c r="J2568" t="s">
        <v>442</v>
      </c>
      <c r="K2568" t="s">
        <v>443</v>
      </c>
    </row>
    <row r="2569" spans="1:11">
      <c r="A2569" t="s">
        <v>501</v>
      </c>
      <c r="B2569" s="614">
        <v>3120344.0123999999</v>
      </c>
      <c r="C2569" t="s">
        <v>50</v>
      </c>
      <c r="D2569" t="s">
        <v>531</v>
      </c>
      <c r="E2569" t="s">
        <v>506</v>
      </c>
      <c r="F2569" t="s">
        <v>532</v>
      </c>
      <c r="G2569" t="s">
        <v>77</v>
      </c>
      <c r="H2569" t="s">
        <v>508</v>
      </c>
      <c r="I2569" t="s">
        <v>509</v>
      </c>
      <c r="J2569" t="s">
        <v>442</v>
      </c>
      <c r="K2569" t="s">
        <v>443</v>
      </c>
    </row>
    <row r="2570" spans="1:11">
      <c r="A2570" t="s">
        <v>501</v>
      </c>
      <c r="B2570" s="614">
        <v>2880316.2958</v>
      </c>
      <c r="C2570" t="s">
        <v>472</v>
      </c>
      <c r="D2570" t="s">
        <v>531</v>
      </c>
      <c r="E2570" t="s">
        <v>506</v>
      </c>
      <c r="F2570" t="s">
        <v>532</v>
      </c>
      <c r="G2570" t="s">
        <v>77</v>
      </c>
      <c r="H2570" t="s">
        <v>508</v>
      </c>
      <c r="I2570" t="s">
        <v>509</v>
      </c>
      <c r="J2570" t="s">
        <v>442</v>
      </c>
      <c r="K2570" t="s">
        <v>443</v>
      </c>
    </row>
    <row r="2571" spans="1:11">
      <c r="A2571" t="s">
        <v>501</v>
      </c>
      <c r="B2571" s="614">
        <v>4462091.7910000002</v>
      </c>
      <c r="C2571" t="s">
        <v>455</v>
      </c>
      <c r="D2571" t="s">
        <v>531</v>
      </c>
      <c r="E2571" t="s">
        <v>506</v>
      </c>
      <c r="F2571" t="s">
        <v>532</v>
      </c>
      <c r="G2571" t="s">
        <v>77</v>
      </c>
      <c r="H2571" t="s">
        <v>508</v>
      </c>
      <c r="I2571" t="s">
        <v>509</v>
      </c>
      <c r="J2571" t="s">
        <v>442</v>
      </c>
      <c r="K2571" t="s">
        <v>443</v>
      </c>
    </row>
    <row r="2572" spans="1:11">
      <c r="A2572" t="s">
        <v>501</v>
      </c>
      <c r="B2572" s="614">
        <v>3360370.0986000001</v>
      </c>
      <c r="C2572" t="s">
        <v>475</v>
      </c>
      <c r="D2572" t="s">
        <v>531</v>
      </c>
      <c r="E2572" t="s">
        <v>506</v>
      </c>
      <c r="F2572" t="s">
        <v>532</v>
      </c>
      <c r="G2572" t="s">
        <v>77</v>
      </c>
      <c r="H2572" t="s">
        <v>508</v>
      </c>
      <c r="I2572" t="s">
        <v>509</v>
      </c>
      <c r="J2572" t="s">
        <v>442</v>
      </c>
      <c r="K2572" t="s">
        <v>443</v>
      </c>
    </row>
    <row r="2573" spans="1:11">
      <c r="A2573" t="s">
        <v>501</v>
      </c>
      <c r="B2573" s="614">
        <v>3120344.0123999999</v>
      </c>
      <c r="C2573" t="s">
        <v>471</v>
      </c>
      <c r="D2573" t="s">
        <v>531</v>
      </c>
      <c r="E2573" t="s">
        <v>506</v>
      </c>
      <c r="F2573" t="s">
        <v>532</v>
      </c>
      <c r="G2573" t="s">
        <v>77</v>
      </c>
      <c r="H2573" t="s">
        <v>508</v>
      </c>
      <c r="I2573" t="s">
        <v>509</v>
      </c>
      <c r="J2573" t="s">
        <v>442</v>
      </c>
      <c r="K2573" t="s">
        <v>443</v>
      </c>
    </row>
    <row r="2574" spans="1:11">
      <c r="A2574" t="s">
        <v>501</v>
      </c>
      <c r="B2574" s="614">
        <v>3360370.0986000001</v>
      </c>
      <c r="C2574" t="s">
        <v>513</v>
      </c>
      <c r="D2574" t="s">
        <v>531</v>
      </c>
      <c r="E2574" t="s">
        <v>506</v>
      </c>
      <c r="F2574" t="s">
        <v>532</v>
      </c>
      <c r="G2574" t="s">
        <v>77</v>
      </c>
      <c r="H2574" t="s">
        <v>508</v>
      </c>
      <c r="I2574" t="s">
        <v>509</v>
      </c>
      <c r="J2574" t="s">
        <v>442</v>
      </c>
      <c r="K2574" t="s">
        <v>443</v>
      </c>
    </row>
    <row r="2575" spans="1:11">
      <c r="A2575" t="s">
        <v>501</v>
      </c>
      <c r="B2575" s="614">
        <v>4056445.7488000002</v>
      </c>
      <c r="C2575" t="s">
        <v>518</v>
      </c>
      <c r="D2575" t="s">
        <v>531</v>
      </c>
      <c r="E2575" t="s">
        <v>506</v>
      </c>
      <c r="F2575" t="s">
        <v>532</v>
      </c>
      <c r="G2575" t="s">
        <v>77</v>
      </c>
      <c r="H2575" t="s">
        <v>508</v>
      </c>
      <c r="I2575" t="s">
        <v>509</v>
      </c>
      <c r="J2575" t="s">
        <v>442</v>
      </c>
      <c r="K2575" t="s">
        <v>443</v>
      </c>
    </row>
    <row r="2576" spans="1:11">
      <c r="A2576" t="s">
        <v>501</v>
      </c>
      <c r="B2576" s="614">
        <v>3000330.9693</v>
      </c>
      <c r="C2576" t="s">
        <v>454</v>
      </c>
      <c r="D2576" t="s">
        <v>531</v>
      </c>
      <c r="E2576" t="s">
        <v>506</v>
      </c>
      <c r="F2576" t="s">
        <v>532</v>
      </c>
      <c r="G2576" t="s">
        <v>77</v>
      </c>
      <c r="H2576" t="s">
        <v>508</v>
      </c>
      <c r="I2576" t="s">
        <v>509</v>
      </c>
      <c r="J2576" t="s">
        <v>442</v>
      </c>
      <c r="K2576" t="s">
        <v>443</v>
      </c>
    </row>
    <row r="2577" spans="1:11">
      <c r="A2577" t="s">
        <v>501</v>
      </c>
      <c r="B2577" s="614">
        <v>3000330.9693</v>
      </c>
      <c r="C2577" t="s">
        <v>481</v>
      </c>
      <c r="D2577" t="s">
        <v>531</v>
      </c>
      <c r="E2577" t="s">
        <v>506</v>
      </c>
      <c r="F2577" t="s">
        <v>532</v>
      </c>
      <c r="G2577" t="s">
        <v>77</v>
      </c>
      <c r="H2577" t="s">
        <v>508</v>
      </c>
      <c r="I2577" t="s">
        <v>509</v>
      </c>
      <c r="J2577" t="s">
        <v>442</v>
      </c>
      <c r="K2577" t="s">
        <v>443</v>
      </c>
    </row>
    <row r="2578" spans="1:11">
      <c r="A2578" t="s">
        <v>501</v>
      </c>
      <c r="B2578" s="614">
        <v>2400264.1233000001</v>
      </c>
      <c r="C2578" t="s">
        <v>453</v>
      </c>
      <c r="D2578" t="s">
        <v>531</v>
      </c>
      <c r="E2578" t="s">
        <v>506</v>
      </c>
      <c r="F2578" t="s">
        <v>532</v>
      </c>
      <c r="G2578" t="s">
        <v>77</v>
      </c>
      <c r="H2578" t="s">
        <v>508</v>
      </c>
      <c r="I2578" t="s">
        <v>509</v>
      </c>
      <c r="J2578" t="s">
        <v>442</v>
      </c>
      <c r="K2578" t="s">
        <v>443</v>
      </c>
    </row>
    <row r="2579" spans="1:11">
      <c r="A2579" t="s">
        <v>501</v>
      </c>
      <c r="B2579" s="614">
        <v>2880316.2958</v>
      </c>
      <c r="C2579" t="s">
        <v>466</v>
      </c>
      <c r="D2579" t="s">
        <v>531</v>
      </c>
      <c r="E2579" t="s">
        <v>506</v>
      </c>
      <c r="F2579" t="s">
        <v>532</v>
      </c>
      <c r="G2579" t="s">
        <v>77</v>
      </c>
      <c r="H2579" t="s">
        <v>508</v>
      </c>
      <c r="I2579" t="s">
        <v>509</v>
      </c>
      <c r="J2579" t="s">
        <v>442</v>
      </c>
      <c r="K2579" t="s">
        <v>443</v>
      </c>
    </row>
    <row r="2580" spans="1:11">
      <c r="A2580" t="s">
        <v>501</v>
      </c>
      <c r="B2580" s="614">
        <v>3240357.0554999998</v>
      </c>
      <c r="C2580" t="s">
        <v>515</v>
      </c>
      <c r="D2580" t="s">
        <v>531</v>
      </c>
      <c r="E2580" t="s">
        <v>506</v>
      </c>
      <c r="F2580" t="s">
        <v>532</v>
      </c>
      <c r="G2580" t="s">
        <v>77</v>
      </c>
      <c r="H2580" t="s">
        <v>508</v>
      </c>
      <c r="I2580" t="s">
        <v>509</v>
      </c>
      <c r="J2580" t="s">
        <v>442</v>
      </c>
      <c r="K2580" t="s">
        <v>443</v>
      </c>
    </row>
    <row r="2581" spans="1:11">
      <c r="A2581" t="s">
        <v>501</v>
      </c>
      <c r="B2581" s="614">
        <v>2400264.1233000001</v>
      </c>
      <c r="C2581" t="s">
        <v>452</v>
      </c>
      <c r="D2581" t="s">
        <v>531</v>
      </c>
      <c r="E2581" t="s">
        <v>506</v>
      </c>
      <c r="F2581" t="s">
        <v>532</v>
      </c>
      <c r="G2581" t="s">
        <v>77</v>
      </c>
      <c r="H2581" t="s">
        <v>508</v>
      </c>
      <c r="I2581" t="s">
        <v>509</v>
      </c>
      <c r="J2581" t="s">
        <v>442</v>
      </c>
      <c r="K2581" t="s">
        <v>443</v>
      </c>
    </row>
    <row r="2582" spans="1:11">
      <c r="A2582" t="s">
        <v>501</v>
      </c>
      <c r="B2582" s="614">
        <v>3000330.9693</v>
      </c>
      <c r="C2582" t="s">
        <v>480</v>
      </c>
      <c r="D2582" t="s">
        <v>531</v>
      </c>
      <c r="E2582" t="s">
        <v>506</v>
      </c>
      <c r="F2582" t="s">
        <v>532</v>
      </c>
      <c r="G2582" t="s">
        <v>77</v>
      </c>
      <c r="H2582" t="s">
        <v>508</v>
      </c>
      <c r="I2582" t="s">
        <v>509</v>
      </c>
      <c r="J2582" t="s">
        <v>442</v>
      </c>
      <c r="K2582" t="s">
        <v>443</v>
      </c>
    </row>
    <row r="2583" spans="1:11">
      <c r="A2583" t="s">
        <v>501</v>
      </c>
      <c r="B2583" s="614">
        <v>3480383.1417999999</v>
      </c>
      <c r="C2583" t="s">
        <v>514</v>
      </c>
      <c r="D2583" t="s">
        <v>531</v>
      </c>
      <c r="E2583" t="s">
        <v>506</v>
      </c>
      <c r="F2583" t="s">
        <v>532</v>
      </c>
      <c r="G2583" t="s">
        <v>77</v>
      </c>
      <c r="H2583" t="s">
        <v>508</v>
      </c>
      <c r="I2583" t="s">
        <v>509</v>
      </c>
      <c r="J2583" t="s">
        <v>442</v>
      </c>
      <c r="K2583" t="s">
        <v>443</v>
      </c>
    </row>
    <row r="2584" spans="1:11">
      <c r="A2584" t="s">
        <v>502</v>
      </c>
      <c r="B2584" s="614">
        <v>244945748</v>
      </c>
      <c r="C2584" t="s">
        <v>517</v>
      </c>
      <c r="D2584" t="s">
        <v>531</v>
      </c>
      <c r="E2584" t="s">
        <v>506</v>
      </c>
      <c r="F2584" t="s">
        <v>532</v>
      </c>
      <c r="G2584" t="s">
        <v>77</v>
      </c>
      <c r="H2584" t="s">
        <v>508</v>
      </c>
      <c r="I2584" t="s">
        <v>509</v>
      </c>
      <c r="J2584" t="s">
        <v>442</v>
      </c>
      <c r="K2584" t="s">
        <v>443</v>
      </c>
    </row>
    <row r="2585" spans="1:11">
      <c r="A2585" t="s">
        <v>502</v>
      </c>
      <c r="B2585" s="614">
        <v>162067316</v>
      </c>
      <c r="C2585" t="s">
        <v>465</v>
      </c>
      <c r="D2585" t="s">
        <v>531</v>
      </c>
      <c r="E2585" t="s">
        <v>506</v>
      </c>
      <c r="F2585" t="s">
        <v>532</v>
      </c>
      <c r="G2585" t="s">
        <v>77</v>
      </c>
      <c r="H2585" t="s">
        <v>508</v>
      </c>
      <c r="I2585" t="s">
        <v>509</v>
      </c>
      <c r="J2585" t="s">
        <v>442</v>
      </c>
      <c r="K2585" t="s">
        <v>443</v>
      </c>
    </row>
    <row r="2586" spans="1:11">
      <c r="A2586" t="s">
        <v>502</v>
      </c>
      <c r="B2586" s="614">
        <v>244945748</v>
      </c>
      <c r="C2586" t="s">
        <v>510</v>
      </c>
      <c r="D2586" t="s">
        <v>531</v>
      </c>
      <c r="E2586" t="s">
        <v>506</v>
      </c>
      <c r="F2586" t="s">
        <v>532</v>
      </c>
      <c r="G2586" t="s">
        <v>77</v>
      </c>
      <c r="H2586" t="s">
        <v>508</v>
      </c>
      <c r="I2586" t="s">
        <v>509</v>
      </c>
      <c r="J2586" t="s">
        <v>442</v>
      </c>
      <c r="K2586" t="s">
        <v>443</v>
      </c>
    </row>
    <row r="2587" spans="1:11">
      <c r="A2587" t="s">
        <v>502</v>
      </c>
      <c r="B2587" s="614">
        <v>204231213.5</v>
      </c>
      <c r="C2587" t="s">
        <v>450</v>
      </c>
      <c r="D2587" t="s">
        <v>531</v>
      </c>
      <c r="E2587" t="s">
        <v>506</v>
      </c>
      <c r="F2587" t="s">
        <v>532</v>
      </c>
      <c r="G2587" t="s">
        <v>77</v>
      </c>
      <c r="H2587" t="s">
        <v>508</v>
      </c>
      <c r="I2587" t="s">
        <v>509</v>
      </c>
      <c r="J2587" t="s">
        <v>442</v>
      </c>
      <c r="K2587" t="s">
        <v>443</v>
      </c>
    </row>
    <row r="2588" spans="1:11">
      <c r="A2588" t="s">
        <v>502</v>
      </c>
      <c r="B2588" s="614">
        <v>204231213.5</v>
      </c>
      <c r="C2588" t="s">
        <v>476</v>
      </c>
      <c r="D2588" t="s">
        <v>531</v>
      </c>
      <c r="E2588" t="s">
        <v>506</v>
      </c>
      <c r="F2588" t="s">
        <v>532</v>
      </c>
      <c r="G2588" t="s">
        <v>77</v>
      </c>
      <c r="H2588" t="s">
        <v>508</v>
      </c>
      <c r="I2588" t="s">
        <v>509</v>
      </c>
      <c r="J2588" t="s">
        <v>442</v>
      </c>
      <c r="K2588" t="s">
        <v>443</v>
      </c>
    </row>
    <row r="2589" spans="1:11">
      <c r="A2589" t="s">
        <v>502</v>
      </c>
      <c r="B2589" s="614">
        <v>191055023.5</v>
      </c>
      <c r="C2589" t="s">
        <v>462</v>
      </c>
      <c r="D2589" t="s">
        <v>531</v>
      </c>
      <c r="E2589" t="s">
        <v>506</v>
      </c>
      <c r="F2589" t="s">
        <v>532</v>
      </c>
      <c r="G2589" t="s">
        <v>77</v>
      </c>
      <c r="H2589" t="s">
        <v>508</v>
      </c>
      <c r="I2589" t="s">
        <v>509</v>
      </c>
      <c r="J2589" t="s">
        <v>442</v>
      </c>
      <c r="K2589" t="s">
        <v>443</v>
      </c>
    </row>
    <row r="2590" spans="1:11">
      <c r="A2590" t="s">
        <v>502</v>
      </c>
      <c r="B2590" s="614">
        <v>158114459</v>
      </c>
      <c r="C2590" t="s">
        <v>429</v>
      </c>
      <c r="D2590" t="s">
        <v>531</v>
      </c>
      <c r="E2590" t="s">
        <v>506</v>
      </c>
      <c r="F2590" t="s">
        <v>532</v>
      </c>
      <c r="G2590" t="s">
        <v>77</v>
      </c>
      <c r="H2590" t="s">
        <v>508</v>
      </c>
      <c r="I2590" t="s">
        <v>509</v>
      </c>
      <c r="J2590" t="s">
        <v>442</v>
      </c>
      <c r="K2590" t="s">
        <v>443</v>
      </c>
    </row>
    <row r="2591" spans="1:11">
      <c r="A2591" t="s">
        <v>502</v>
      </c>
      <c r="B2591" s="614">
        <v>172608357.5</v>
      </c>
      <c r="C2591" t="s">
        <v>461</v>
      </c>
      <c r="D2591" t="s">
        <v>531</v>
      </c>
      <c r="E2591" t="s">
        <v>506</v>
      </c>
      <c r="F2591" t="s">
        <v>532</v>
      </c>
      <c r="G2591" t="s">
        <v>77</v>
      </c>
      <c r="H2591" t="s">
        <v>508</v>
      </c>
      <c r="I2591" t="s">
        <v>509</v>
      </c>
      <c r="J2591" t="s">
        <v>442</v>
      </c>
      <c r="K2591" t="s">
        <v>443</v>
      </c>
    </row>
    <row r="2592" spans="1:11">
      <c r="A2592" t="s">
        <v>502</v>
      </c>
      <c r="B2592" s="614">
        <v>131762079</v>
      </c>
      <c r="C2592" t="s">
        <v>464</v>
      </c>
      <c r="D2592" t="s">
        <v>531</v>
      </c>
      <c r="E2592" t="s">
        <v>506</v>
      </c>
      <c r="F2592" t="s">
        <v>532</v>
      </c>
      <c r="G2592" t="s">
        <v>77</v>
      </c>
      <c r="H2592" t="s">
        <v>508</v>
      </c>
      <c r="I2592" t="s">
        <v>509</v>
      </c>
      <c r="J2592" t="s">
        <v>442</v>
      </c>
      <c r="K2592" t="s">
        <v>443</v>
      </c>
    </row>
    <row r="2593" spans="1:11">
      <c r="A2593" t="s">
        <v>502</v>
      </c>
      <c r="B2593" s="614">
        <v>131762079</v>
      </c>
      <c r="C2593" t="s">
        <v>477</v>
      </c>
      <c r="D2593" t="s">
        <v>531</v>
      </c>
      <c r="E2593" t="s">
        <v>506</v>
      </c>
      <c r="F2593" t="s">
        <v>532</v>
      </c>
      <c r="G2593" t="s">
        <v>77</v>
      </c>
      <c r="H2593" t="s">
        <v>508</v>
      </c>
      <c r="I2593" t="s">
        <v>509</v>
      </c>
      <c r="J2593" t="s">
        <v>442</v>
      </c>
      <c r="K2593" t="s">
        <v>443</v>
      </c>
    </row>
    <row r="2594" spans="1:11">
      <c r="A2594" t="s">
        <v>502</v>
      </c>
      <c r="B2594" s="614">
        <v>188419785.5</v>
      </c>
      <c r="C2594" t="s">
        <v>448</v>
      </c>
      <c r="D2594" t="s">
        <v>531</v>
      </c>
      <c r="E2594" t="s">
        <v>506</v>
      </c>
      <c r="F2594" t="s">
        <v>532</v>
      </c>
      <c r="G2594" t="s">
        <v>77</v>
      </c>
      <c r="H2594" t="s">
        <v>508</v>
      </c>
      <c r="I2594" t="s">
        <v>509</v>
      </c>
      <c r="J2594" t="s">
        <v>442</v>
      </c>
      <c r="K2594" t="s">
        <v>443</v>
      </c>
    </row>
    <row r="2595" spans="1:11">
      <c r="A2595" t="s">
        <v>502</v>
      </c>
      <c r="B2595" s="614">
        <v>188419785.5</v>
      </c>
      <c r="C2595" t="s">
        <v>511</v>
      </c>
      <c r="D2595" t="s">
        <v>531</v>
      </c>
      <c r="E2595" t="s">
        <v>506</v>
      </c>
      <c r="F2595" t="s">
        <v>532</v>
      </c>
      <c r="G2595" t="s">
        <v>77</v>
      </c>
      <c r="H2595" t="s">
        <v>508</v>
      </c>
      <c r="I2595" t="s">
        <v>509</v>
      </c>
      <c r="J2595" t="s">
        <v>442</v>
      </c>
      <c r="K2595" t="s">
        <v>443</v>
      </c>
    </row>
    <row r="2596" spans="1:11">
      <c r="A2596" t="s">
        <v>502</v>
      </c>
      <c r="B2596" s="614">
        <v>188419785.5</v>
      </c>
      <c r="C2596" t="s">
        <v>528</v>
      </c>
      <c r="D2596" t="s">
        <v>531</v>
      </c>
      <c r="E2596" t="s">
        <v>506</v>
      </c>
      <c r="F2596" t="s">
        <v>532</v>
      </c>
      <c r="G2596" t="s">
        <v>77</v>
      </c>
      <c r="H2596" t="s">
        <v>508</v>
      </c>
      <c r="I2596" t="s">
        <v>509</v>
      </c>
      <c r="J2596" t="s">
        <v>442</v>
      </c>
      <c r="K2596" t="s">
        <v>443</v>
      </c>
    </row>
    <row r="2597" spans="1:11">
      <c r="A2597" t="s">
        <v>502</v>
      </c>
      <c r="B2597" s="614">
        <v>158114459</v>
      </c>
      <c r="C2597" t="s">
        <v>449</v>
      </c>
      <c r="D2597" t="s">
        <v>531</v>
      </c>
      <c r="E2597" t="s">
        <v>506</v>
      </c>
      <c r="F2597" t="s">
        <v>532</v>
      </c>
      <c r="G2597" t="s">
        <v>77</v>
      </c>
      <c r="H2597" t="s">
        <v>508</v>
      </c>
      <c r="I2597" t="s">
        <v>509</v>
      </c>
      <c r="J2597" t="s">
        <v>442</v>
      </c>
      <c r="K2597" t="s">
        <v>443</v>
      </c>
    </row>
    <row r="2598" spans="1:11">
      <c r="A2598" t="s">
        <v>502</v>
      </c>
      <c r="B2598" s="614">
        <v>198960737.5</v>
      </c>
      <c r="C2598" t="s">
        <v>516</v>
      </c>
      <c r="D2598" t="s">
        <v>531</v>
      </c>
      <c r="E2598" t="s">
        <v>506</v>
      </c>
      <c r="F2598" t="s">
        <v>532</v>
      </c>
      <c r="G2598" t="s">
        <v>77</v>
      </c>
      <c r="H2598" t="s">
        <v>508</v>
      </c>
      <c r="I2598" t="s">
        <v>509</v>
      </c>
      <c r="J2598" t="s">
        <v>442</v>
      </c>
      <c r="K2598" t="s">
        <v>443</v>
      </c>
    </row>
    <row r="2599" spans="1:11">
      <c r="A2599" t="s">
        <v>502</v>
      </c>
      <c r="B2599" s="614">
        <v>158114459</v>
      </c>
      <c r="C2599" t="s">
        <v>484</v>
      </c>
      <c r="D2599" t="s">
        <v>531</v>
      </c>
      <c r="E2599" t="s">
        <v>506</v>
      </c>
      <c r="F2599" t="s">
        <v>532</v>
      </c>
      <c r="G2599" t="s">
        <v>77</v>
      </c>
      <c r="H2599" t="s">
        <v>508</v>
      </c>
      <c r="I2599" t="s">
        <v>509</v>
      </c>
      <c r="J2599" t="s">
        <v>442</v>
      </c>
      <c r="K2599" t="s">
        <v>443</v>
      </c>
    </row>
    <row r="2600" spans="1:11">
      <c r="A2600" t="s">
        <v>502</v>
      </c>
      <c r="B2600" s="614">
        <v>188419785.5</v>
      </c>
      <c r="C2600" t="s">
        <v>504</v>
      </c>
      <c r="D2600" t="s">
        <v>531</v>
      </c>
      <c r="E2600" t="s">
        <v>506</v>
      </c>
      <c r="F2600" t="s">
        <v>532</v>
      </c>
      <c r="G2600" t="s">
        <v>77</v>
      </c>
      <c r="H2600" t="s">
        <v>508</v>
      </c>
      <c r="I2600" t="s">
        <v>509</v>
      </c>
      <c r="J2600" t="s">
        <v>442</v>
      </c>
      <c r="K2600" t="s">
        <v>443</v>
      </c>
    </row>
    <row r="2601" spans="1:11">
      <c r="A2601" t="s">
        <v>502</v>
      </c>
      <c r="B2601" s="614">
        <v>191055023.5</v>
      </c>
      <c r="C2601" t="s">
        <v>445</v>
      </c>
      <c r="D2601" t="s">
        <v>531</v>
      </c>
      <c r="E2601" t="s">
        <v>506</v>
      </c>
      <c r="F2601" t="s">
        <v>532</v>
      </c>
      <c r="G2601" t="s">
        <v>77</v>
      </c>
      <c r="H2601" t="s">
        <v>508</v>
      </c>
      <c r="I2601" t="s">
        <v>509</v>
      </c>
      <c r="J2601" t="s">
        <v>442</v>
      </c>
      <c r="K2601" t="s">
        <v>443</v>
      </c>
    </row>
    <row r="2602" spans="1:11">
      <c r="A2602" t="s">
        <v>502</v>
      </c>
      <c r="B2602" s="614">
        <v>164702643.5</v>
      </c>
      <c r="C2602" t="s">
        <v>512</v>
      </c>
      <c r="D2602" t="s">
        <v>531</v>
      </c>
      <c r="E2602" t="s">
        <v>506</v>
      </c>
      <c r="F2602" t="s">
        <v>532</v>
      </c>
      <c r="G2602" t="s">
        <v>77</v>
      </c>
      <c r="H2602" t="s">
        <v>508</v>
      </c>
      <c r="I2602" t="s">
        <v>509</v>
      </c>
      <c r="J2602" t="s">
        <v>442</v>
      </c>
      <c r="K2602" t="s">
        <v>443</v>
      </c>
    </row>
    <row r="2603" spans="1:11">
      <c r="A2603" t="s">
        <v>502</v>
      </c>
      <c r="B2603" s="614">
        <v>164702643.5</v>
      </c>
      <c r="C2603" t="s">
        <v>485</v>
      </c>
      <c r="D2603" t="s">
        <v>531</v>
      </c>
      <c r="E2603" t="s">
        <v>506</v>
      </c>
      <c r="F2603" t="s">
        <v>532</v>
      </c>
      <c r="G2603" t="s">
        <v>77</v>
      </c>
      <c r="H2603" t="s">
        <v>508</v>
      </c>
      <c r="I2603" t="s">
        <v>509</v>
      </c>
      <c r="J2603" t="s">
        <v>442</v>
      </c>
      <c r="K2603" t="s">
        <v>443</v>
      </c>
    </row>
    <row r="2604" spans="1:11">
      <c r="A2604" t="s">
        <v>502</v>
      </c>
      <c r="B2604" s="614">
        <v>171290738.5</v>
      </c>
      <c r="C2604" t="s">
        <v>479</v>
      </c>
      <c r="D2604" t="s">
        <v>531</v>
      </c>
      <c r="E2604" t="s">
        <v>506</v>
      </c>
      <c r="F2604" t="s">
        <v>532</v>
      </c>
      <c r="G2604" t="s">
        <v>77</v>
      </c>
      <c r="H2604" t="s">
        <v>508</v>
      </c>
      <c r="I2604" t="s">
        <v>509</v>
      </c>
      <c r="J2604" t="s">
        <v>442</v>
      </c>
      <c r="K2604" t="s">
        <v>443</v>
      </c>
    </row>
    <row r="2605" spans="1:11">
      <c r="A2605" t="s">
        <v>502</v>
      </c>
      <c r="B2605" s="614">
        <v>171290738.5</v>
      </c>
      <c r="C2605" t="s">
        <v>488</v>
      </c>
      <c r="D2605" t="s">
        <v>531</v>
      </c>
      <c r="E2605" t="s">
        <v>506</v>
      </c>
      <c r="F2605" t="s">
        <v>532</v>
      </c>
      <c r="G2605" t="s">
        <v>77</v>
      </c>
      <c r="H2605" t="s">
        <v>508</v>
      </c>
      <c r="I2605" t="s">
        <v>509</v>
      </c>
      <c r="J2605" t="s">
        <v>442</v>
      </c>
      <c r="K2605" t="s">
        <v>443</v>
      </c>
    </row>
    <row r="2606" spans="1:11">
      <c r="A2606" t="s">
        <v>502</v>
      </c>
      <c r="B2606" s="614">
        <v>171290738.5</v>
      </c>
      <c r="C2606" t="s">
        <v>50</v>
      </c>
      <c r="D2606" t="s">
        <v>531</v>
      </c>
      <c r="E2606" t="s">
        <v>506</v>
      </c>
      <c r="F2606" t="s">
        <v>532</v>
      </c>
      <c r="G2606" t="s">
        <v>77</v>
      </c>
      <c r="H2606" t="s">
        <v>508</v>
      </c>
      <c r="I2606" t="s">
        <v>509</v>
      </c>
      <c r="J2606" t="s">
        <v>442</v>
      </c>
      <c r="K2606" t="s">
        <v>443</v>
      </c>
    </row>
    <row r="2607" spans="1:11">
      <c r="A2607" t="s">
        <v>502</v>
      </c>
      <c r="B2607" s="614">
        <v>158114459</v>
      </c>
      <c r="C2607" t="s">
        <v>472</v>
      </c>
      <c r="D2607" t="s">
        <v>531</v>
      </c>
      <c r="E2607" t="s">
        <v>506</v>
      </c>
      <c r="F2607" t="s">
        <v>532</v>
      </c>
      <c r="G2607" t="s">
        <v>77</v>
      </c>
      <c r="H2607" t="s">
        <v>508</v>
      </c>
      <c r="I2607" t="s">
        <v>509</v>
      </c>
      <c r="J2607" t="s">
        <v>442</v>
      </c>
      <c r="K2607" t="s">
        <v>443</v>
      </c>
    </row>
    <row r="2608" spans="1:11">
      <c r="A2608" t="s">
        <v>502</v>
      </c>
      <c r="B2608" s="614">
        <v>244945748</v>
      </c>
      <c r="C2608" t="s">
        <v>455</v>
      </c>
      <c r="D2608" t="s">
        <v>531</v>
      </c>
      <c r="E2608" t="s">
        <v>506</v>
      </c>
      <c r="F2608" t="s">
        <v>532</v>
      </c>
      <c r="G2608" t="s">
        <v>77</v>
      </c>
      <c r="H2608" t="s">
        <v>508</v>
      </c>
      <c r="I2608" t="s">
        <v>509</v>
      </c>
      <c r="J2608" t="s">
        <v>442</v>
      </c>
      <c r="K2608" t="s">
        <v>443</v>
      </c>
    </row>
    <row r="2609" spans="1:11">
      <c r="A2609" t="s">
        <v>502</v>
      </c>
      <c r="B2609" s="614">
        <v>184466928.5</v>
      </c>
      <c r="C2609" t="s">
        <v>475</v>
      </c>
      <c r="D2609" t="s">
        <v>531</v>
      </c>
      <c r="E2609" t="s">
        <v>506</v>
      </c>
      <c r="F2609" t="s">
        <v>532</v>
      </c>
      <c r="G2609" t="s">
        <v>77</v>
      </c>
      <c r="H2609" t="s">
        <v>508</v>
      </c>
      <c r="I2609" t="s">
        <v>509</v>
      </c>
      <c r="J2609" t="s">
        <v>442</v>
      </c>
      <c r="K2609" t="s">
        <v>443</v>
      </c>
    </row>
    <row r="2610" spans="1:11">
      <c r="A2610" t="s">
        <v>502</v>
      </c>
      <c r="B2610" s="614">
        <v>171290738.5</v>
      </c>
      <c r="C2610" t="s">
        <v>471</v>
      </c>
      <c r="D2610" t="s">
        <v>531</v>
      </c>
      <c r="E2610" t="s">
        <v>506</v>
      </c>
      <c r="F2610" t="s">
        <v>532</v>
      </c>
      <c r="G2610" t="s">
        <v>77</v>
      </c>
      <c r="H2610" t="s">
        <v>508</v>
      </c>
      <c r="I2610" t="s">
        <v>509</v>
      </c>
      <c r="J2610" t="s">
        <v>442</v>
      </c>
      <c r="K2610" t="s">
        <v>443</v>
      </c>
    </row>
    <row r="2611" spans="1:11">
      <c r="A2611" t="s">
        <v>502</v>
      </c>
      <c r="B2611" s="614">
        <v>184466928.5</v>
      </c>
      <c r="C2611" t="s">
        <v>513</v>
      </c>
      <c r="D2611" t="s">
        <v>531</v>
      </c>
      <c r="E2611" t="s">
        <v>506</v>
      </c>
      <c r="F2611" t="s">
        <v>532</v>
      </c>
      <c r="G2611" t="s">
        <v>77</v>
      </c>
      <c r="H2611" t="s">
        <v>508</v>
      </c>
      <c r="I2611" t="s">
        <v>509</v>
      </c>
      <c r="J2611" t="s">
        <v>442</v>
      </c>
      <c r="K2611" t="s">
        <v>443</v>
      </c>
    </row>
    <row r="2612" spans="1:11">
      <c r="A2612" t="s">
        <v>502</v>
      </c>
      <c r="B2612" s="614">
        <v>222677879.5</v>
      </c>
      <c r="C2612" t="s">
        <v>518</v>
      </c>
      <c r="D2612" t="s">
        <v>531</v>
      </c>
      <c r="E2612" t="s">
        <v>506</v>
      </c>
      <c r="F2612" t="s">
        <v>532</v>
      </c>
      <c r="G2612" t="s">
        <v>77</v>
      </c>
      <c r="H2612" t="s">
        <v>508</v>
      </c>
      <c r="I2612" t="s">
        <v>509</v>
      </c>
      <c r="J2612" t="s">
        <v>442</v>
      </c>
      <c r="K2612" t="s">
        <v>443</v>
      </c>
    </row>
    <row r="2613" spans="1:11">
      <c r="A2613" t="s">
        <v>502</v>
      </c>
      <c r="B2613" s="614">
        <v>164702643.5</v>
      </c>
      <c r="C2613" t="s">
        <v>454</v>
      </c>
      <c r="D2613" t="s">
        <v>531</v>
      </c>
      <c r="E2613" t="s">
        <v>506</v>
      </c>
      <c r="F2613" t="s">
        <v>532</v>
      </c>
      <c r="G2613" t="s">
        <v>77</v>
      </c>
      <c r="H2613" t="s">
        <v>508</v>
      </c>
      <c r="I2613" t="s">
        <v>509</v>
      </c>
      <c r="J2613" t="s">
        <v>442</v>
      </c>
      <c r="K2613" t="s">
        <v>443</v>
      </c>
    </row>
    <row r="2614" spans="1:11">
      <c r="A2614" t="s">
        <v>502</v>
      </c>
      <c r="B2614" s="614">
        <v>164702643.5</v>
      </c>
      <c r="C2614" t="s">
        <v>481</v>
      </c>
      <c r="D2614" t="s">
        <v>531</v>
      </c>
      <c r="E2614" t="s">
        <v>506</v>
      </c>
      <c r="F2614" t="s">
        <v>532</v>
      </c>
      <c r="G2614" t="s">
        <v>77</v>
      </c>
      <c r="H2614" t="s">
        <v>508</v>
      </c>
      <c r="I2614" t="s">
        <v>509</v>
      </c>
      <c r="J2614" t="s">
        <v>442</v>
      </c>
      <c r="K2614" t="s">
        <v>443</v>
      </c>
    </row>
    <row r="2615" spans="1:11">
      <c r="A2615" t="s">
        <v>502</v>
      </c>
      <c r="B2615" s="614">
        <v>131762079</v>
      </c>
      <c r="C2615" t="s">
        <v>453</v>
      </c>
      <c r="D2615" t="s">
        <v>531</v>
      </c>
      <c r="E2615" t="s">
        <v>506</v>
      </c>
      <c r="F2615" t="s">
        <v>532</v>
      </c>
      <c r="G2615" t="s">
        <v>77</v>
      </c>
      <c r="H2615" t="s">
        <v>508</v>
      </c>
      <c r="I2615" t="s">
        <v>509</v>
      </c>
      <c r="J2615" t="s">
        <v>442</v>
      </c>
      <c r="K2615" t="s">
        <v>443</v>
      </c>
    </row>
    <row r="2616" spans="1:11">
      <c r="A2616" t="s">
        <v>502</v>
      </c>
      <c r="B2616" s="614">
        <v>158114459</v>
      </c>
      <c r="C2616" t="s">
        <v>466</v>
      </c>
      <c r="D2616" t="s">
        <v>531</v>
      </c>
      <c r="E2616" t="s">
        <v>506</v>
      </c>
      <c r="F2616" t="s">
        <v>532</v>
      </c>
      <c r="G2616" t="s">
        <v>77</v>
      </c>
      <c r="H2616" t="s">
        <v>508</v>
      </c>
      <c r="I2616" t="s">
        <v>509</v>
      </c>
      <c r="J2616" t="s">
        <v>442</v>
      </c>
      <c r="K2616" t="s">
        <v>443</v>
      </c>
    </row>
    <row r="2617" spans="1:11">
      <c r="A2617" t="s">
        <v>502</v>
      </c>
      <c r="B2617" s="614">
        <v>177878833.5</v>
      </c>
      <c r="C2617" t="s">
        <v>515</v>
      </c>
      <c r="D2617" t="s">
        <v>531</v>
      </c>
      <c r="E2617" t="s">
        <v>506</v>
      </c>
      <c r="F2617" t="s">
        <v>532</v>
      </c>
      <c r="G2617" t="s">
        <v>77</v>
      </c>
      <c r="H2617" t="s">
        <v>508</v>
      </c>
      <c r="I2617" t="s">
        <v>509</v>
      </c>
      <c r="J2617" t="s">
        <v>442</v>
      </c>
      <c r="K2617" t="s">
        <v>443</v>
      </c>
    </row>
    <row r="2618" spans="1:11">
      <c r="A2618" t="s">
        <v>502</v>
      </c>
      <c r="B2618" s="614">
        <v>131762079</v>
      </c>
      <c r="C2618" t="s">
        <v>452</v>
      </c>
      <c r="D2618" t="s">
        <v>531</v>
      </c>
      <c r="E2618" t="s">
        <v>506</v>
      </c>
      <c r="F2618" t="s">
        <v>532</v>
      </c>
      <c r="G2618" t="s">
        <v>77</v>
      </c>
      <c r="H2618" t="s">
        <v>508</v>
      </c>
      <c r="I2618" t="s">
        <v>509</v>
      </c>
      <c r="J2618" t="s">
        <v>442</v>
      </c>
      <c r="K2618" t="s">
        <v>443</v>
      </c>
    </row>
    <row r="2619" spans="1:11">
      <c r="A2619" t="s">
        <v>502</v>
      </c>
      <c r="B2619" s="614">
        <v>164702643.5</v>
      </c>
      <c r="C2619" t="s">
        <v>480</v>
      </c>
      <c r="D2619" t="s">
        <v>531</v>
      </c>
      <c r="E2619" t="s">
        <v>506</v>
      </c>
      <c r="F2619" t="s">
        <v>532</v>
      </c>
      <c r="G2619" t="s">
        <v>77</v>
      </c>
      <c r="H2619" t="s">
        <v>508</v>
      </c>
      <c r="I2619" t="s">
        <v>509</v>
      </c>
      <c r="J2619" t="s">
        <v>442</v>
      </c>
      <c r="K2619" t="s">
        <v>443</v>
      </c>
    </row>
    <row r="2620" spans="1:11">
      <c r="A2620" t="s">
        <v>502</v>
      </c>
      <c r="B2620" s="614">
        <v>191055023.5</v>
      </c>
      <c r="C2620" t="s">
        <v>514</v>
      </c>
      <c r="D2620" t="s">
        <v>531</v>
      </c>
      <c r="E2620" t="s">
        <v>506</v>
      </c>
      <c r="F2620" t="s">
        <v>532</v>
      </c>
      <c r="G2620" t="s">
        <v>77</v>
      </c>
      <c r="H2620" t="s">
        <v>508</v>
      </c>
      <c r="I2620" t="s">
        <v>509</v>
      </c>
      <c r="J2620" t="s">
        <v>442</v>
      </c>
      <c r="K2620" t="s">
        <v>443</v>
      </c>
    </row>
    <row r="2621" spans="1:11">
      <c r="A2621" t="s">
        <v>503</v>
      </c>
      <c r="B2621" s="614">
        <v>28401254.218800001</v>
      </c>
      <c r="C2621" t="s">
        <v>517</v>
      </c>
      <c r="D2621" t="s">
        <v>531</v>
      </c>
      <c r="E2621" t="s">
        <v>506</v>
      </c>
      <c r="F2621" t="s">
        <v>532</v>
      </c>
      <c r="G2621" t="s">
        <v>77</v>
      </c>
      <c r="H2621" t="s">
        <v>508</v>
      </c>
      <c r="I2621" t="s">
        <v>509</v>
      </c>
      <c r="J2621" t="s">
        <v>442</v>
      </c>
      <c r="K2621" t="s">
        <v>443</v>
      </c>
    </row>
    <row r="2622" spans="1:11">
      <c r="A2622" t="s">
        <v>503</v>
      </c>
      <c r="B2622" s="614">
        <v>18791569.479600001</v>
      </c>
      <c r="C2622" t="s">
        <v>465</v>
      </c>
      <c r="D2622" t="s">
        <v>531</v>
      </c>
      <c r="E2622" t="s">
        <v>506</v>
      </c>
      <c r="F2622" t="s">
        <v>532</v>
      </c>
      <c r="G2622" t="s">
        <v>77</v>
      </c>
      <c r="H2622" t="s">
        <v>508</v>
      </c>
      <c r="I2622" t="s">
        <v>509</v>
      </c>
      <c r="J2622" t="s">
        <v>442</v>
      </c>
      <c r="K2622" t="s">
        <v>443</v>
      </c>
    </row>
    <row r="2623" spans="1:11">
      <c r="A2623" t="s">
        <v>503</v>
      </c>
      <c r="B2623" s="614">
        <v>28401254.218800001</v>
      </c>
      <c r="C2623" t="s">
        <v>510</v>
      </c>
      <c r="D2623" t="s">
        <v>531</v>
      </c>
      <c r="E2623" t="s">
        <v>506</v>
      </c>
      <c r="F2623" t="s">
        <v>532</v>
      </c>
      <c r="G2623" t="s">
        <v>77</v>
      </c>
      <c r="H2623" t="s">
        <v>508</v>
      </c>
      <c r="I2623" t="s">
        <v>509</v>
      </c>
      <c r="J2623" t="s">
        <v>442</v>
      </c>
      <c r="K2623" t="s">
        <v>443</v>
      </c>
    </row>
    <row r="2624" spans="1:11">
      <c r="A2624" t="s">
        <v>503</v>
      </c>
      <c r="B2624" s="614">
        <v>23680438.061799999</v>
      </c>
      <c r="C2624" t="s">
        <v>450</v>
      </c>
      <c r="D2624" t="s">
        <v>531</v>
      </c>
      <c r="E2624" t="s">
        <v>506</v>
      </c>
      <c r="F2624" t="s">
        <v>532</v>
      </c>
      <c r="G2624" t="s">
        <v>77</v>
      </c>
      <c r="H2624" t="s">
        <v>508</v>
      </c>
      <c r="I2624" t="s">
        <v>509</v>
      </c>
      <c r="J2624" t="s">
        <v>442</v>
      </c>
      <c r="K2624" t="s">
        <v>443</v>
      </c>
    </row>
    <row r="2625" spans="1:11">
      <c r="A2625" t="s">
        <v>503</v>
      </c>
      <c r="B2625" s="614">
        <v>23680438.061799999</v>
      </c>
      <c r="C2625" t="s">
        <v>476</v>
      </c>
      <c r="D2625" t="s">
        <v>531</v>
      </c>
      <c r="E2625" t="s">
        <v>506</v>
      </c>
      <c r="F2625" t="s">
        <v>532</v>
      </c>
      <c r="G2625" t="s">
        <v>77</v>
      </c>
      <c r="H2625" t="s">
        <v>508</v>
      </c>
      <c r="I2625" t="s">
        <v>509</v>
      </c>
      <c r="J2625" t="s">
        <v>442</v>
      </c>
      <c r="K2625" t="s">
        <v>443</v>
      </c>
    </row>
    <row r="2626" spans="1:11">
      <c r="A2626" t="s">
        <v>503</v>
      </c>
      <c r="B2626" s="614">
        <v>22152669.8728</v>
      </c>
      <c r="C2626" t="s">
        <v>462</v>
      </c>
      <c r="D2626" t="s">
        <v>531</v>
      </c>
      <c r="E2626" t="s">
        <v>506</v>
      </c>
      <c r="F2626" t="s">
        <v>532</v>
      </c>
      <c r="G2626" t="s">
        <v>77</v>
      </c>
      <c r="H2626" t="s">
        <v>508</v>
      </c>
      <c r="I2626" t="s">
        <v>509</v>
      </c>
      <c r="J2626" t="s">
        <v>442</v>
      </c>
      <c r="K2626" t="s">
        <v>443</v>
      </c>
    </row>
    <row r="2627" spans="1:11">
      <c r="A2627" t="s">
        <v>503</v>
      </c>
      <c r="B2627" s="614">
        <v>18333239.0229</v>
      </c>
      <c r="C2627" t="s">
        <v>429</v>
      </c>
      <c r="D2627" t="s">
        <v>531</v>
      </c>
      <c r="E2627" t="s">
        <v>506</v>
      </c>
      <c r="F2627" t="s">
        <v>532</v>
      </c>
      <c r="G2627" t="s">
        <v>77</v>
      </c>
      <c r="H2627" t="s">
        <v>508</v>
      </c>
      <c r="I2627" t="s">
        <v>509</v>
      </c>
      <c r="J2627" t="s">
        <v>442</v>
      </c>
      <c r="K2627" t="s">
        <v>443</v>
      </c>
    </row>
    <row r="2628" spans="1:11">
      <c r="A2628" t="s">
        <v>503</v>
      </c>
      <c r="B2628" s="614">
        <v>20013794.408199999</v>
      </c>
      <c r="C2628" t="s">
        <v>461</v>
      </c>
      <c r="D2628" t="s">
        <v>531</v>
      </c>
      <c r="E2628" t="s">
        <v>506</v>
      </c>
      <c r="F2628" t="s">
        <v>532</v>
      </c>
      <c r="G2628" t="s">
        <v>77</v>
      </c>
      <c r="H2628" t="s">
        <v>508</v>
      </c>
      <c r="I2628" t="s">
        <v>509</v>
      </c>
      <c r="J2628" t="s">
        <v>442</v>
      </c>
      <c r="K2628" t="s">
        <v>443</v>
      </c>
    </row>
    <row r="2629" spans="1:11">
      <c r="A2629" t="s">
        <v>503</v>
      </c>
      <c r="B2629" s="614">
        <v>15277702.6449</v>
      </c>
      <c r="C2629" t="s">
        <v>464</v>
      </c>
      <c r="D2629" t="s">
        <v>531</v>
      </c>
      <c r="E2629" t="s">
        <v>506</v>
      </c>
      <c r="F2629" t="s">
        <v>532</v>
      </c>
      <c r="G2629" t="s">
        <v>77</v>
      </c>
      <c r="H2629" t="s">
        <v>508</v>
      </c>
      <c r="I2629" t="s">
        <v>509</v>
      </c>
      <c r="J2629" t="s">
        <v>442</v>
      </c>
      <c r="K2629" t="s">
        <v>443</v>
      </c>
    </row>
    <row r="2630" spans="1:11">
      <c r="A2630" t="s">
        <v>503</v>
      </c>
      <c r="B2630" s="614">
        <v>15277702.6449</v>
      </c>
      <c r="C2630" t="s">
        <v>477</v>
      </c>
      <c r="D2630" t="s">
        <v>531</v>
      </c>
      <c r="E2630" t="s">
        <v>506</v>
      </c>
      <c r="F2630" t="s">
        <v>532</v>
      </c>
      <c r="G2630" t="s">
        <v>77</v>
      </c>
      <c r="H2630" t="s">
        <v>508</v>
      </c>
      <c r="I2630" t="s">
        <v>509</v>
      </c>
      <c r="J2630" t="s">
        <v>442</v>
      </c>
      <c r="K2630" t="s">
        <v>443</v>
      </c>
    </row>
    <row r="2631" spans="1:11">
      <c r="A2631" t="s">
        <v>503</v>
      </c>
      <c r="B2631" s="614">
        <v>21847116.234999999</v>
      </c>
      <c r="C2631" t="s">
        <v>448</v>
      </c>
      <c r="D2631" t="s">
        <v>531</v>
      </c>
      <c r="E2631" t="s">
        <v>506</v>
      </c>
      <c r="F2631" t="s">
        <v>532</v>
      </c>
      <c r="G2631" t="s">
        <v>77</v>
      </c>
      <c r="H2631" t="s">
        <v>508</v>
      </c>
      <c r="I2631" t="s">
        <v>509</v>
      </c>
      <c r="J2631" t="s">
        <v>442</v>
      </c>
      <c r="K2631" t="s">
        <v>443</v>
      </c>
    </row>
    <row r="2632" spans="1:11">
      <c r="A2632" t="s">
        <v>503</v>
      </c>
      <c r="B2632" s="614">
        <v>21847116.234999999</v>
      </c>
      <c r="C2632" t="s">
        <v>511</v>
      </c>
      <c r="D2632" t="s">
        <v>531</v>
      </c>
      <c r="E2632" t="s">
        <v>506</v>
      </c>
      <c r="F2632" t="s">
        <v>532</v>
      </c>
      <c r="G2632" t="s">
        <v>77</v>
      </c>
      <c r="H2632" t="s">
        <v>508</v>
      </c>
      <c r="I2632" t="s">
        <v>509</v>
      </c>
      <c r="J2632" t="s">
        <v>442</v>
      </c>
      <c r="K2632" t="s">
        <v>443</v>
      </c>
    </row>
    <row r="2633" spans="1:11">
      <c r="A2633" t="s">
        <v>503</v>
      </c>
      <c r="B2633" s="614">
        <v>21847116.234999999</v>
      </c>
      <c r="C2633" t="s">
        <v>528</v>
      </c>
      <c r="D2633" t="s">
        <v>531</v>
      </c>
      <c r="E2633" t="s">
        <v>506</v>
      </c>
      <c r="F2633" t="s">
        <v>532</v>
      </c>
      <c r="G2633" t="s">
        <v>77</v>
      </c>
      <c r="H2633" t="s">
        <v>508</v>
      </c>
      <c r="I2633" t="s">
        <v>509</v>
      </c>
      <c r="J2633" t="s">
        <v>442</v>
      </c>
      <c r="K2633" t="s">
        <v>443</v>
      </c>
    </row>
    <row r="2634" spans="1:11">
      <c r="A2634" t="s">
        <v>503</v>
      </c>
      <c r="B2634" s="614">
        <v>18333239.0229</v>
      </c>
      <c r="C2634" t="s">
        <v>449</v>
      </c>
      <c r="D2634" t="s">
        <v>531</v>
      </c>
      <c r="E2634" t="s">
        <v>506</v>
      </c>
      <c r="F2634" t="s">
        <v>532</v>
      </c>
      <c r="G2634" t="s">
        <v>77</v>
      </c>
      <c r="H2634" t="s">
        <v>508</v>
      </c>
      <c r="I2634" t="s">
        <v>509</v>
      </c>
      <c r="J2634" t="s">
        <v>442</v>
      </c>
      <c r="K2634" t="s">
        <v>443</v>
      </c>
    </row>
    <row r="2635" spans="1:11">
      <c r="A2635" t="s">
        <v>503</v>
      </c>
      <c r="B2635" s="614">
        <v>23069330.786200002</v>
      </c>
      <c r="C2635" t="s">
        <v>516</v>
      </c>
      <c r="D2635" t="s">
        <v>531</v>
      </c>
      <c r="E2635" t="s">
        <v>506</v>
      </c>
      <c r="F2635" t="s">
        <v>532</v>
      </c>
      <c r="G2635" t="s">
        <v>77</v>
      </c>
      <c r="H2635" t="s">
        <v>508</v>
      </c>
      <c r="I2635" t="s">
        <v>509</v>
      </c>
      <c r="J2635" t="s">
        <v>442</v>
      </c>
      <c r="K2635" t="s">
        <v>443</v>
      </c>
    </row>
    <row r="2636" spans="1:11">
      <c r="A2636" t="s">
        <v>503</v>
      </c>
      <c r="B2636" s="614">
        <v>18333239.0229</v>
      </c>
      <c r="C2636" t="s">
        <v>484</v>
      </c>
      <c r="D2636" t="s">
        <v>531</v>
      </c>
      <c r="E2636" t="s">
        <v>506</v>
      </c>
      <c r="F2636" t="s">
        <v>532</v>
      </c>
      <c r="G2636" t="s">
        <v>77</v>
      </c>
      <c r="H2636" t="s">
        <v>508</v>
      </c>
      <c r="I2636" t="s">
        <v>509</v>
      </c>
      <c r="J2636" t="s">
        <v>442</v>
      </c>
      <c r="K2636" t="s">
        <v>443</v>
      </c>
    </row>
    <row r="2637" spans="1:11">
      <c r="A2637" t="s">
        <v>503</v>
      </c>
      <c r="B2637" s="614">
        <v>21847116.234999999</v>
      </c>
      <c r="C2637" t="s">
        <v>504</v>
      </c>
      <c r="D2637" t="s">
        <v>531</v>
      </c>
      <c r="E2637" t="s">
        <v>506</v>
      </c>
      <c r="F2637" t="s">
        <v>532</v>
      </c>
      <c r="G2637" t="s">
        <v>77</v>
      </c>
      <c r="H2637" t="s">
        <v>508</v>
      </c>
      <c r="I2637" t="s">
        <v>509</v>
      </c>
      <c r="J2637" t="s">
        <v>442</v>
      </c>
      <c r="K2637" t="s">
        <v>443</v>
      </c>
    </row>
    <row r="2638" spans="1:11">
      <c r="A2638" t="s">
        <v>503</v>
      </c>
      <c r="B2638" s="614">
        <v>22152669.8728</v>
      </c>
      <c r="C2638" t="s">
        <v>445</v>
      </c>
      <c r="D2638" t="s">
        <v>531</v>
      </c>
      <c r="E2638" t="s">
        <v>506</v>
      </c>
      <c r="F2638" t="s">
        <v>532</v>
      </c>
      <c r="G2638" t="s">
        <v>77</v>
      </c>
      <c r="H2638" t="s">
        <v>508</v>
      </c>
      <c r="I2638" t="s">
        <v>509</v>
      </c>
      <c r="J2638" t="s">
        <v>442</v>
      </c>
      <c r="K2638" t="s">
        <v>443</v>
      </c>
    </row>
    <row r="2639" spans="1:11">
      <c r="A2639" t="s">
        <v>503</v>
      </c>
      <c r="B2639" s="614">
        <v>19097133.494800001</v>
      </c>
      <c r="C2639" t="s">
        <v>512</v>
      </c>
      <c r="D2639" t="s">
        <v>531</v>
      </c>
      <c r="E2639" t="s">
        <v>506</v>
      </c>
      <c r="F2639" t="s">
        <v>532</v>
      </c>
      <c r="G2639" t="s">
        <v>77</v>
      </c>
      <c r="H2639" t="s">
        <v>508</v>
      </c>
      <c r="I2639" t="s">
        <v>509</v>
      </c>
      <c r="J2639" t="s">
        <v>442</v>
      </c>
      <c r="K2639" t="s">
        <v>443</v>
      </c>
    </row>
    <row r="2640" spans="1:11">
      <c r="A2640" t="s">
        <v>503</v>
      </c>
      <c r="B2640" s="614">
        <v>19097133.494800001</v>
      </c>
      <c r="C2640" t="s">
        <v>485</v>
      </c>
      <c r="D2640" t="s">
        <v>531</v>
      </c>
      <c r="E2640" t="s">
        <v>506</v>
      </c>
      <c r="F2640" t="s">
        <v>532</v>
      </c>
      <c r="G2640" t="s">
        <v>77</v>
      </c>
      <c r="H2640" t="s">
        <v>508</v>
      </c>
      <c r="I2640" t="s">
        <v>509</v>
      </c>
      <c r="J2640" t="s">
        <v>442</v>
      </c>
      <c r="K2640" t="s">
        <v>443</v>
      </c>
    </row>
    <row r="2641" spans="1:11">
      <c r="A2641" t="s">
        <v>503</v>
      </c>
      <c r="B2641" s="614">
        <v>19861017.589299999</v>
      </c>
      <c r="C2641" t="s">
        <v>479</v>
      </c>
      <c r="D2641" t="s">
        <v>531</v>
      </c>
      <c r="E2641" t="s">
        <v>506</v>
      </c>
      <c r="F2641" t="s">
        <v>532</v>
      </c>
      <c r="G2641" t="s">
        <v>77</v>
      </c>
      <c r="H2641" t="s">
        <v>508</v>
      </c>
      <c r="I2641" t="s">
        <v>509</v>
      </c>
      <c r="J2641" t="s">
        <v>442</v>
      </c>
      <c r="K2641" t="s">
        <v>443</v>
      </c>
    </row>
    <row r="2642" spans="1:11">
      <c r="A2642" t="s">
        <v>503</v>
      </c>
      <c r="B2642" s="614">
        <v>19861017.589299999</v>
      </c>
      <c r="C2642" t="s">
        <v>488</v>
      </c>
      <c r="D2642" t="s">
        <v>531</v>
      </c>
      <c r="E2642" t="s">
        <v>506</v>
      </c>
      <c r="F2642" t="s">
        <v>532</v>
      </c>
      <c r="G2642" t="s">
        <v>77</v>
      </c>
      <c r="H2642" t="s">
        <v>508</v>
      </c>
      <c r="I2642" t="s">
        <v>509</v>
      </c>
      <c r="J2642" t="s">
        <v>442</v>
      </c>
      <c r="K2642" t="s">
        <v>443</v>
      </c>
    </row>
    <row r="2643" spans="1:11">
      <c r="A2643" t="s">
        <v>503</v>
      </c>
      <c r="B2643" s="614">
        <v>19861017.589299999</v>
      </c>
      <c r="C2643" t="s">
        <v>50</v>
      </c>
      <c r="D2643" t="s">
        <v>531</v>
      </c>
      <c r="E2643" t="s">
        <v>506</v>
      </c>
      <c r="F2643" t="s">
        <v>532</v>
      </c>
      <c r="G2643" t="s">
        <v>77</v>
      </c>
      <c r="H2643" t="s">
        <v>508</v>
      </c>
      <c r="I2643" t="s">
        <v>509</v>
      </c>
      <c r="J2643" t="s">
        <v>442</v>
      </c>
      <c r="K2643" t="s">
        <v>443</v>
      </c>
    </row>
    <row r="2644" spans="1:11">
      <c r="A2644" t="s">
        <v>503</v>
      </c>
      <c r="B2644" s="614">
        <v>18333239.0229</v>
      </c>
      <c r="C2644" t="s">
        <v>472</v>
      </c>
      <c r="D2644" t="s">
        <v>531</v>
      </c>
      <c r="E2644" t="s">
        <v>506</v>
      </c>
      <c r="F2644" t="s">
        <v>532</v>
      </c>
      <c r="G2644" t="s">
        <v>77</v>
      </c>
      <c r="H2644" t="s">
        <v>508</v>
      </c>
      <c r="I2644" t="s">
        <v>509</v>
      </c>
      <c r="J2644" t="s">
        <v>442</v>
      </c>
      <c r="K2644" t="s">
        <v>443</v>
      </c>
    </row>
    <row r="2645" spans="1:11">
      <c r="A2645" t="s">
        <v>503</v>
      </c>
      <c r="B2645" s="614">
        <v>28401254.218800001</v>
      </c>
      <c r="C2645" t="s">
        <v>455</v>
      </c>
      <c r="D2645" t="s">
        <v>531</v>
      </c>
      <c r="E2645" t="s">
        <v>506</v>
      </c>
      <c r="F2645" t="s">
        <v>532</v>
      </c>
      <c r="G2645" t="s">
        <v>77</v>
      </c>
      <c r="H2645" t="s">
        <v>508</v>
      </c>
      <c r="I2645" t="s">
        <v>509</v>
      </c>
      <c r="J2645" t="s">
        <v>442</v>
      </c>
      <c r="K2645" t="s">
        <v>443</v>
      </c>
    </row>
    <row r="2646" spans="1:11">
      <c r="A2646" t="s">
        <v>503</v>
      </c>
      <c r="B2646" s="614">
        <v>21388785.778299998</v>
      </c>
      <c r="C2646" t="s">
        <v>475</v>
      </c>
      <c r="D2646" t="s">
        <v>531</v>
      </c>
      <c r="E2646" t="s">
        <v>506</v>
      </c>
      <c r="F2646" t="s">
        <v>532</v>
      </c>
      <c r="G2646" t="s">
        <v>77</v>
      </c>
      <c r="H2646" t="s">
        <v>508</v>
      </c>
      <c r="I2646" t="s">
        <v>509</v>
      </c>
      <c r="J2646" t="s">
        <v>442</v>
      </c>
      <c r="K2646" t="s">
        <v>443</v>
      </c>
    </row>
    <row r="2647" spans="1:11">
      <c r="A2647" t="s">
        <v>503</v>
      </c>
      <c r="B2647" s="614">
        <v>19861017.589299999</v>
      </c>
      <c r="C2647" t="s">
        <v>471</v>
      </c>
      <c r="D2647" t="s">
        <v>531</v>
      </c>
      <c r="E2647" t="s">
        <v>506</v>
      </c>
      <c r="F2647" t="s">
        <v>532</v>
      </c>
      <c r="G2647" t="s">
        <v>77</v>
      </c>
      <c r="H2647" t="s">
        <v>508</v>
      </c>
      <c r="I2647" t="s">
        <v>509</v>
      </c>
      <c r="J2647" t="s">
        <v>442</v>
      </c>
      <c r="K2647" t="s">
        <v>443</v>
      </c>
    </row>
    <row r="2648" spans="1:11">
      <c r="A2648" t="s">
        <v>503</v>
      </c>
      <c r="B2648" s="614">
        <v>21388785.778299998</v>
      </c>
      <c r="C2648" t="s">
        <v>513</v>
      </c>
      <c r="D2648" t="s">
        <v>531</v>
      </c>
      <c r="E2648" t="s">
        <v>506</v>
      </c>
      <c r="F2648" t="s">
        <v>532</v>
      </c>
      <c r="G2648" t="s">
        <v>77</v>
      </c>
      <c r="H2648" t="s">
        <v>508</v>
      </c>
      <c r="I2648" t="s">
        <v>509</v>
      </c>
      <c r="J2648" t="s">
        <v>442</v>
      </c>
      <c r="K2648" t="s">
        <v>443</v>
      </c>
    </row>
    <row r="2649" spans="1:11">
      <c r="A2649" t="s">
        <v>503</v>
      </c>
      <c r="B2649" s="614">
        <v>25819313.5264</v>
      </c>
      <c r="C2649" t="s">
        <v>518</v>
      </c>
      <c r="D2649" t="s">
        <v>531</v>
      </c>
      <c r="E2649" t="s">
        <v>506</v>
      </c>
      <c r="F2649" t="s">
        <v>532</v>
      </c>
      <c r="G2649" t="s">
        <v>77</v>
      </c>
      <c r="H2649" t="s">
        <v>508</v>
      </c>
      <c r="I2649" t="s">
        <v>509</v>
      </c>
      <c r="J2649" t="s">
        <v>442</v>
      </c>
      <c r="K2649" t="s">
        <v>443</v>
      </c>
    </row>
    <row r="2650" spans="1:11">
      <c r="A2650" t="s">
        <v>503</v>
      </c>
      <c r="B2650" s="614">
        <v>19097133.494800001</v>
      </c>
      <c r="C2650" t="s">
        <v>454</v>
      </c>
      <c r="D2650" t="s">
        <v>531</v>
      </c>
      <c r="E2650" t="s">
        <v>506</v>
      </c>
      <c r="F2650" t="s">
        <v>532</v>
      </c>
      <c r="G2650" t="s">
        <v>77</v>
      </c>
      <c r="H2650" t="s">
        <v>508</v>
      </c>
      <c r="I2650" t="s">
        <v>509</v>
      </c>
      <c r="J2650" t="s">
        <v>442</v>
      </c>
      <c r="K2650" t="s">
        <v>443</v>
      </c>
    </row>
    <row r="2651" spans="1:11">
      <c r="A2651" t="s">
        <v>503</v>
      </c>
      <c r="B2651" s="614">
        <v>19097133.494800001</v>
      </c>
      <c r="C2651" t="s">
        <v>481</v>
      </c>
      <c r="D2651" t="s">
        <v>531</v>
      </c>
      <c r="E2651" t="s">
        <v>506</v>
      </c>
      <c r="F2651" t="s">
        <v>532</v>
      </c>
      <c r="G2651" t="s">
        <v>77</v>
      </c>
      <c r="H2651" t="s">
        <v>508</v>
      </c>
      <c r="I2651" t="s">
        <v>509</v>
      </c>
      <c r="J2651" t="s">
        <v>442</v>
      </c>
      <c r="K2651" t="s">
        <v>443</v>
      </c>
    </row>
    <row r="2652" spans="1:11">
      <c r="A2652" t="s">
        <v>503</v>
      </c>
      <c r="B2652" s="614">
        <v>15277702.6449</v>
      </c>
      <c r="C2652" t="s">
        <v>453</v>
      </c>
      <c r="D2652" t="s">
        <v>531</v>
      </c>
      <c r="E2652" t="s">
        <v>506</v>
      </c>
      <c r="F2652" t="s">
        <v>532</v>
      </c>
      <c r="G2652" t="s">
        <v>77</v>
      </c>
      <c r="H2652" t="s">
        <v>508</v>
      </c>
      <c r="I2652" t="s">
        <v>509</v>
      </c>
      <c r="J2652" t="s">
        <v>442</v>
      </c>
      <c r="K2652" t="s">
        <v>443</v>
      </c>
    </row>
    <row r="2653" spans="1:11">
      <c r="A2653" t="s">
        <v>503</v>
      </c>
      <c r="B2653" s="614">
        <v>18333239.0229</v>
      </c>
      <c r="C2653" t="s">
        <v>466</v>
      </c>
      <c r="D2653" t="s">
        <v>531</v>
      </c>
      <c r="E2653" t="s">
        <v>506</v>
      </c>
      <c r="F2653" t="s">
        <v>532</v>
      </c>
      <c r="G2653" t="s">
        <v>77</v>
      </c>
      <c r="H2653" t="s">
        <v>508</v>
      </c>
      <c r="I2653" t="s">
        <v>509</v>
      </c>
      <c r="J2653" t="s">
        <v>442</v>
      </c>
      <c r="K2653" t="s">
        <v>443</v>
      </c>
    </row>
    <row r="2654" spans="1:11">
      <c r="A2654" t="s">
        <v>503</v>
      </c>
      <c r="B2654" s="614">
        <v>20624901.683800001</v>
      </c>
      <c r="C2654" t="s">
        <v>515</v>
      </c>
      <c r="D2654" t="s">
        <v>531</v>
      </c>
      <c r="E2654" t="s">
        <v>506</v>
      </c>
      <c r="F2654" t="s">
        <v>532</v>
      </c>
      <c r="G2654" t="s">
        <v>77</v>
      </c>
      <c r="H2654" t="s">
        <v>508</v>
      </c>
      <c r="I2654" t="s">
        <v>509</v>
      </c>
      <c r="J2654" t="s">
        <v>442</v>
      </c>
      <c r="K2654" t="s">
        <v>443</v>
      </c>
    </row>
    <row r="2655" spans="1:11">
      <c r="A2655" t="s">
        <v>503</v>
      </c>
      <c r="B2655" s="614">
        <v>15277702.6449</v>
      </c>
      <c r="C2655" t="s">
        <v>452</v>
      </c>
      <c r="D2655" t="s">
        <v>531</v>
      </c>
      <c r="E2655" t="s">
        <v>506</v>
      </c>
      <c r="F2655" t="s">
        <v>532</v>
      </c>
      <c r="G2655" t="s">
        <v>77</v>
      </c>
      <c r="H2655" t="s">
        <v>508</v>
      </c>
      <c r="I2655" t="s">
        <v>509</v>
      </c>
      <c r="J2655" t="s">
        <v>442</v>
      </c>
      <c r="K2655" t="s">
        <v>443</v>
      </c>
    </row>
    <row r="2656" spans="1:11">
      <c r="A2656" t="s">
        <v>503</v>
      </c>
      <c r="B2656" s="614">
        <v>19097133.494800001</v>
      </c>
      <c r="C2656" t="s">
        <v>480</v>
      </c>
      <c r="D2656" t="s">
        <v>531</v>
      </c>
      <c r="E2656" t="s">
        <v>506</v>
      </c>
      <c r="F2656" t="s">
        <v>532</v>
      </c>
      <c r="G2656" t="s">
        <v>77</v>
      </c>
      <c r="H2656" t="s">
        <v>508</v>
      </c>
      <c r="I2656" t="s">
        <v>509</v>
      </c>
      <c r="J2656" t="s">
        <v>442</v>
      </c>
      <c r="K2656" t="s">
        <v>443</v>
      </c>
    </row>
    <row r="2657" spans="1:11">
      <c r="A2657" t="s">
        <v>503</v>
      </c>
      <c r="B2657" s="614">
        <v>22152669.8728</v>
      </c>
      <c r="C2657" t="s">
        <v>514</v>
      </c>
      <c r="D2657" t="s">
        <v>531</v>
      </c>
      <c r="E2657" t="s">
        <v>506</v>
      </c>
      <c r="F2657" t="s">
        <v>532</v>
      </c>
      <c r="G2657" t="s">
        <v>77</v>
      </c>
      <c r="H2657" t="s">
        <v>508</v>
      </c>
      <c r="I2657" t="s">
        <v>509</v>
      </c>
      <c r="J2657" t="s">
        <v>442</v>
      </c>
      <c r="K2657" t="s">
        <v>443</v>
      </c>
    </row>
    <row r="2658" spans="1:11">
      <c r="A2658" t="s">
        <v>61</v>
      </c>
      <c r="B2658" s="614">
        <v>228226</v>
      </c>
      <c r="C2658" t="s">
        <v>516</v>
      </c>
      <c r="D2658" t="s">
        <v>533</v>
      </c>
      <c r="E2658" t="s">
        <v>506</v>
      </c>
      <c r="F2658" t="s">
        <v>534</v>
      </c>
      <c r="G2658" t="s">
        <v>77</v>
      </c>
      <c r="H2658" t="s">
        <v>508</v>
      </c>
      <c r="I2658" t="s">
        <v>509</v>
      </c>
      <c r="J2658" t="s">
        <v>442</v>
      </c>
      <c r="K2658" t="s">
        <v>443</v>
      </c>
    </row>
    <row r="2659" spans="1:11">
      <c r="A2659" t="s">
        <v>61</v>
      </c>
      <c r="B2659" s="614">
        <v>181372</v>
      </c>
      <c r="C2659" t="s">
        <v>429</v>
      </c>
      <c r="D2659" t="s">
        <v>533</v>
      </c>
      <c r="E2659" t="s">
        <v>506</v>
      </c>
      <c r="F2659" t="s">
        <v>534</v>
      </c>
      <c r="G2659" t="s">
        <v>77</v>
      </c>
      <c r="H2659" t="s">
        <v>508</v>
      </c>
      <c r="I2659" t="s">
        <v>509</v>
      </c>
      <c r="J2659" t="s">
        <v>442</v>
      </c>
      <c r="K2659" t="s">
        <v>443</v>
      </c>
    </row>
    <row r="2660" spans="1:11">
      <c r="A2660" t="s">
        <v>61</v>
      </c>
      <c r="B2660" s="614">
        <v>216134</v>
      </c>
      <c r="C2660" t="s">
        <v>448</v>
      </c>
      <c r="D2660" t="s">
        <v>533</v>
      </c>
      <c r="E2660" t="s">
        <v>506</v>
      </c>
      <c r="F2660" t="s">
        <v>534</v>
      </c>
      <c r="G2660" t="s">
        <v>77</v>
      </c>
      <c r="H2660" t="s">
        <v>508</v>
      </c>
      <c r="I2660" t="s">
        <v>509</v>
      </c>
      <c r="J2660" t="s">
        <v>442</v>
      </c>
      <c r="K2660" t="s">
        <v>443</v>
      </c>
    </row>
    <row r="2661" spans="1:11">
      <c r="A2661" t="s">
        <v>61</v>
      </c>
      <c r="B2661" s="614">
        <v>151143</v>
      </c>
      <c r="C2661" t="s">
        <v>452</v>
      </c>
      <c r="D2661" t="s">
        <v>533</v>
      </c>
      <c r="E2661" t="s">
        <v>506</v>
      </c>
      <c r="F2661" t="s">
        <v>534</v>
      </c>
      <c r="G2661" t="s">
        <v>77</v>
      </c>
      <c r="H2661" t="s">
        <v>508</v>
      </c>
      <c r="I2661" t="s">
        <v>509</v>
      </c>
      <c r="J2661" t="s">
        <v>442</v>
      </c>
      <c r="K2661" t="s">
        <v>443</v>
      </c>
    </row>
    <row r="2662" spans="1:11">
      <c r="A2662" t="s">
        <v>61</v>
      </c>
      <c r="B2662" s="614">
        <v>219157</v>
      </c>
      <c r="C2662" t="s">
        <v>514</v>
      </c>
      <c r="D2662" t="s">
        <v>533</v>
      </c>
      <c r="E2662" t="s">
        <v>506</v>
      </c>
      <c r="F2662" t="s">
        <v>534</v>
      </c>
      <c r="G2662" t="s">
        <v>77</v>
      </c>
      <c r="H2662" t="s">
        <v>508</v>
      </c>
      <c r="I2662" t="s">
        <v>509</v>
      </c>
      <c r="J2662" t="s">
        <v>442</v>
      </c>
      <c r="K2662" t="s">
        <v>443</v>
      </c>
    </row>
    <row r="2663" spans="1:11">
      <c r="A2663" t="s">
        <v>61</v>
      </c>
      <c r="B2663" s="614">
        <v>188929</v>
      </c>
      <c r="C2663" t="s">
        <v>454</v>
      </c>
      <c r="D2663" t="s">
        <v>533</v>
      </c>
      <c r="E2663" t="s">
        <v>506</v>
      </c>
      <c r="F2663" t="s">
        <v>534</v>
      </c>
      <c r="G2663" t="s">
        <v>77</v>
      </c>
      <c r="H2663" t="s">
        <v>508</v>
      </c>
      <c r="I2663" t="s">
        <v>509</v>
      </c>
      <c r="J2663" t="s">
        <v>442</v>
      </c>
      <c r="K2663" t="s">
        <v>443</v>
      </c>
    </row>
    <row r="2664" spans="1:11">
      <c r="A2664" t="s">
        <v>61</v>
      </c>
      <c r="B2664" s="614">
        <v>196486</v>
      </c>
      <c r="C2664" t="s">
        <v>479</v>
      </c>
      <c r="D2664" t="s">
        <v>533</v>
      </c>
      <c r="E2664" t="s">
        <v>506</v>
      </c>
      <c r="F2664" t="s">
        <v>534</v>
      </c>
      <c r="G2664" t="s">
        <v>77</v>
      </c>
      <c r="H2664" t="s">
        <v>508</v>
      </c>
      <c r="I2664" t="s">
        <v>509</v>
      </c>
      <c r="J2664" t="s">
        <v>442</v>
      </c>
      <c r="K2664" t="s">
        <v>443</v>
      </c>
    </row>
    <row r="2665" spans="1:11">
      <c r="A2665" t="s">
        <v>61</v>
      </c>
      <c r="B2665" s="614">
        <v>188929</v>
      </c>
      <c r="C2665" t="s">
        <v>480</v>
      </c>
      <c r="D2665" t="s">
        <v>533</v>
      </c>
      <c r="E2665" t="s">
        <v>506</v>
      </c>
      <c r="F2665" t="s">
        <v>534</v>
      </c>
      <c r="G2665" t="s">
        <v>77</v>
      </c>
      <c r="H2665" t="s">
        <v>508</v>
      </c>
      <c r="I2665" t="s">
        <v>509</v>
      </c>
      <c r="J2665" t="s">
        <v>442</v>
      </c>
      <c r="K2665" t="s">
        <v>443</v>
      </c>
    </row>
    <row r="2666" spans="1:11">
      <c r="A2666" t="s">
        <v>61</v>
      </c>
      <c r="B2666" s="614">
        <v>219157</v>
      </c>
      <c r="C2666" t="s">
        <v>462</v>
      </c>
      <c r="D2666" t="s">
        <v>533</v>
      </c>
      <c r="E2666" t="s">
        <v>506</v>
      </c>
      <c r="F2666" t="s">
        <v>534</v>
      </c>
      <c r="G2666" t="s">
        <v>77</v>
      </c>
      <c r="H2666" t="s">
        <v>508</v>
      </c>
      <c r="I2666" t="s">
        <v>509</v>
      </c>
      <c r="J2666" t="s">
        <v>442</v>
      </c>
      <c r="K2666" t="s">
        <v>443</v>
      </c>
    </row>
    <row r="2667" spans="1:11">
      <c r="A2667" t="s">
        <v>61</v>
      </c>
      <c r="B2667" s="614">
        <v>151143</v>
      </c>
      <c r="C2667" t="s">
        <v>464</v>
      </c>
      <c r="D2667" t="s">
        <v>533</v>
      </c>
      <c r="E2667" t="s">
        <v>506</v>
      </c>
      <c r="F2667" t="s">
        <v>534</v>
      </c>
      <c r="G2667" t="s">
        <v>77</v>
      </c>
      <c r="H2667" t="s">
        <v>508</v>
      </c>
      <c r="I2667" t="s">
        <v>509</v>
      </c>
      <c r="J2667" t="s">
        <v>442</v>
      </c>
      <c r="K2667" t="s">
        <v>443</v>
      </c>
    </row>
    <row r="2668" spans="1:11">
      <c r="A2668" t="s">
        <v>61</v>
      </c>
      <c r="B2668" s="614">
        <v>196486</v>
      </c>
      <c r="C2668" t="s">
        <v>471</v>
      </c>
      <c r="D2668" t="s">
        <v>533</v>
      </c>
      <c r="E2668" t="s">
        <v>506</v>
      </c>
      <c r="F2668" t="s">
        <v>534</v>
      </c>
      <c r="G2668" t="s">
        <v>77</v>
      </c>
      <c r="H2668" t="s">
        <v>508</v>
      </c>
      <c r="I2668" t="s">
        <v>509</v>
      </c>
      <c r="J2668" t="s">
        <v>442</v>
      </c>
      <c r="K2668" t="s">
        <v>443</v>
      </c>
    </row>
    <row r="2669" spans="1:11">
      <c r="A2669" t="s">
        <v>61</v>
      </c>
      <c r="B2669" s="614">
        <v>181372</v>
      </c>
      <c r="C2669" t="s">
        <v>472</v>
      </c>
      <c r="D2669" t="s">
        <v>533</v>
      </c>
      <c r="E2669" t="s">
        <v>506</v>
      </c>
      <c r="F2669" t="s">
        <v>534</v>
      </c>
      <c r="G2669" t="s">
        <v>77</v>
      </c>
      <c r="H2669" t="s">
        <v>508</v>
      </c>
      <c r="I2669" t="s">
        <v>509</v>
      </c>
      <c r="J2669" t="s">
        <v>442</v>
      </c>
      <c r="K2669" t="s">
        <v>443</v>
      </c>
    </row>
    <row r="2670" spans="1:11">
      <c r="A2670" t="s">
        <v>61</v>
      </c>
      <c r="B2670" s="614">
        <v>211600</v>
      </c>
      <c r="C2670" t="s">
        <v>475</v>
      </c>
      <c r="D2670" t="s">
        <v>533</v>
      </c>
      <c r="E2670" t="s">
        <v>506</v>
      </c>
      <c r="F2670" t="s">
        <v>534</v>
      </c>
      <c r="G2670" t="s">
        <v>77</v>
      </c>
      <c r="H2670" t="s">
        <v>508</v>
      </c>
      <c r="I2670" t="s">
        <v>509</v>
      </c>
      <c r="J2670" t="s">
        <v>442</v>
      </c>
      <c r="K2670" t="s">
        <v>443</v>
      </c>
    </row>
    <row r="2671" spans="1:11">
      <c r="A2671" t="s">
        <v>61</v>
      </c>
      <c r="B2671" s="614">
        <v>204043</v>
      </c>
      <c r="C2671" t="s">
        <v>515</v>
      </c>
      <c r="D2671" t="s">
        <v>533</v>
      </c>
      <c r="E2671" t="s">
        <v>506</v>
      </c>
      <c r="F2671" t="s">
        <v>534</v>
      </c>
      <c r="G2671" t="s">
        <v>77</v>
      </c>
      <c r="H2671" t="s">
        <v>508</v>
      </c>
      <c r="I2671" t="s">
        <v>509</v>
      </c>
      <c r="J2671" t="s">
        <v>442</v>
      </c>
      <c r="K2671" t="s">
        <v>443</v>
      </c>
    </row>
    <row r="2672" spans="1:11">
      <c r="A2672" t="s">
        <v>61</v>
      </c>
      <c r="B2672" s="614">
        <v>280975</v>
      </c>
      <c r="C2672" t="s">
        <v>455</v>
      </c>
      <c r="D2672" t="s">
        <v>533</v>
      </c>
      <c r="E2672" t="s">
        <v>506</v>
      </c>
      <c r="F2672" t="s">
        <v>534</v>
      </c>
      <c r="G2672" t="s">
        <v>77</v>
      </c>
      <c r="H2672" t="s">
        <v>508</v>
      </c>
      <c r="I2672" t="s">
        <v>509</v>
      </c>
      <c r="J2672" t="s">
        <v>442</v>
      </c>
      <c r="K2672" t="s">
        <v>443</v>
      </c>
    </row>
    <row r="2673" spans="1:11">
      <c r="A2673" t="s">
        <v>61</v>
      </c>
      <c r="B2673" s="614">
        <v>216135</v>
      </c>
      <c r="C2673" t="s">
        <v>528</v>
      </c>
      <c r="D2673" t="s">
        <v>533</v>
      </c>
      <c r="E2673" t="s">
        <v>506</v>
      </c>
      <c r="F2673" t="s">
        <v>534</v>
      </c>
      <c r="G2673" t="s">
        <v>77</v>
      </c>
      <c r="H2673" t="s">
        <v>508</v>
      </c>
      <c r="I2673" t="s">
        <v>509</v>
      </c>
      <c r="J2673" t="s">
        <v>442</v>
      </c>
      <c r="K2673" t="s">
        <v>443</v>
      </c>
    </row>
    <row r="2674" spans="1:11">
      <c r="A2674" t="s">
        <v>61</v>
      </c>
      <c r="B2674" s="614">
        <v>188929</v>
      </c>
      <c r="C2674" t="s">
        <v>512</v>
      </c>
      <c r="D2674" t="s">
        <v>533</v>
      </c>
      <c r="E2674" t="s">
        <v>506</v>
      </c>
      <c r="F2674" t="s">
        <v>534</v>
      </c>
      <c r="G2674" t="s">
        <v>77</v>
      </c>
      <c r="H2674" t="s">
        <v>508</v>
      </c>
      <c r="I2674" t="s">
        <v>509</v>
      </c>
      <c r="J2674" t="s">
        <v>442</v>
      </c>
      <c r="K2674" t="s">
        <v>443</v>
      </c>
    </row>
    <row r="2675" spans="1:11">
      <c r="A2675" t="s">
        <v>61</v>
      </c>
      <c r="B2675" s="614">
        <v>151143</v>
      </c>
      <c r="C2675" t="s">
        <v>453</v>
      </c>
      <c r="D2675" t="s">
        <v>533</v>
      </c>
      <c r="E2675" t="s">
        <v>506</v>
      </c>
      <c r="F2675" t="s">
        <v>534</v>
      </c>
      <c r="G2675" t="s">
        <v>77</v>
      </c>
      <c r="H2675" t="s">
        <v>508</v>
      </c>
      <c r="I2675" t="s">
        <v>509</v>
      </c>
      <c r="J2675" t="s">
        <v>442</v>
      </c>
      <c r="K2675" t="s">
        <v>443</v>
      </c>
    </row>
    <row r="2676" spans="1:11">
      <c r="A2676" t="s">
        <v>61</v>
      </c>
      <c r="B2676" s="614">
        <v>197997</v>
      </c>
      <c r="C2676" t="s">
        <v>461</v>
      </c>
      <c r="D2676" t="s">
        <v>533</v>
      </c>
      <c r="E2676" t="s">
        <v>506</v>
      </c>
      <c r="F2676" t="s">
        <v>534</v>
      </c>
      <c r="G2676" t="s">
        <v>77</v>
      </c>
      <c r="H2676" t="s">
        <v>508</v>
      </c>
      <c r="I2676" t="s">
        <v>509</v>
      </c>
      <c r="J2676" t="s">
        <v>442</v>
      </c>
      <c r="K2676" t="s">
        <v>443</v>
      </c>
    </row>
    <row r="2677" spans="1:11">
      <c r="A2677" t="s">
        <v>61</v>
      </c>
      <c r="B2677" s="614">
        <v>188929</v>
      </c>
      <c r="C2677" t="s">
        <v>485</v>
      </c>
      <c r="D2677" t="s">
        <v>533</v>
      </c>
      <c r="E2677" t="s">
        <v>506</v>
      </c>
      <c r="F2677" t="s">
        <v>534</v>
      </c>
      <c r="G2677" t="s">
        <v>77</v>
      </c>
      <c r="H2677" t="s">
        <v>508</v>
      </c>
      <c r="I2677" t="s">
        <v>509</v>
      </c>
      <c r="J2677" t="s">
        <v>442</v>
      </c>
      <c r="K2677" t="s">
        <v>443</v>
      </c>
    </row>
    <row r="2678" spans="1:11">
      <c r="A2678" t="s">
        <v>61</v>
      </c>
      <c r="B2678" s="614">
        <v>280975</v>
      </c>
      <c r="C2678" t="s">
        <v>517</v>
      </c>
      <c r="D2678" t="s">
        <v>533</v>
      </c>
      <c r="E2678" t="s">
        <v>506</v>
      </c>
      <c r="F2678" t="s">
        <v>534</v>
      </c>
      <c r="G2678" t="s">
        <v>77</v>
      </c>
      <c r="H2678" t="s">
        <v>508</v>
      </c>
      <c r="I2678" t="s">
        <v>509</v>
      </c>
      <c r="J2678" t="s">
        <v>442</v>
      </c>
      <c r="K2678" t="s">
        <v>443</v>
      </c>
    </row>
    <row r="2679" spans="1:11">
      <c r="A2679" t="s">
        <v>61</v>
      </c>
      <c r="B2679" s="614">
        <v>216134</v>
      </c>
      <c r="C2679" t="s">
        <v>511</v>
      </c>
      <c r="D2679" t="s">
        <v>533</v>
      </c>
      <c r="E2679" t="s">
        <v>506</v>
      </c>
      <c r="F2679" t="s">
        <v>534</v>
      </c>
      <c r="G2679" t="s">
        <v>77</v>
      </c>
      <c r="H2679" t="s">
        <v>508</v>
      </c>
      <c r="I2679" t="s">
        <v>509</v>
      </c>
      <c r="J2679" t="s">
        <v>442</v>
      </c>
      <c r="K2679" t="s">
        <v>443</v>
      </c>
    </row>
    <row r="2680" spans="1:11">
      <c r="A2680" t="s">
        <v>61</v>
      </c>
      <c r="B2680" s="614">
        <v>151143</v>
      </c>
      <c r="C2680" t="s">
        <v>477</v>
      </c>
      <c r="D2680" t="s">
        <v>533</v>
      </c>
      <c r="E2680" t="s">
        <v>506</v>
      </c>
      <c r="F2680" t="s">
        <v>534</v>
      </c>
      <c r="G2680" t="s">
        <v>77</v>
      </c>
      <c r="H2680" t="s">
        <v>508</v>
      </c>
      <c r="I2680" t="s">
        <v>509</v>
      </c>
      <c r="J2680" t="s">
        <v>442</v>
      </c>
      <c r="K2680" t="s">
        <v>443</v>
      </c>
    </row>
    <row r="2681" spans="1:11">
      <c r="A2681" t="s">
        <v>61</v>
      </c>
      <c r="B2681" s="614">
        <v>185906</v>
      </c>
      <c r="C2681" t="s">
        <v>465</v>
      </c>
      <c r="D2681" t="s">
        <v>533</v>
      </c>
      <c r="E2681" t="s">
        <v>506</v>
      </c>
      <c r="F2681" t="s">
        <v>534</v>
      </c>
      <c r="G2681" t="s">
        <v>77</v>
      </c>
      <c r="H2681" t="s">
        <v>508</v>
      </c>
      <c r="I2681" t="s">
        <v>509</v>
      </c>
      <c r="J2681" t="s">
        <v>442</v>
      </c>
      <c r="K2681" t="s">
        <v>443</v>
      </c>
    </row>
    <row r="2682" spans="1:11">
      <c r="A2682" t="s">
        <v>61</v>
      </c>
      <c r="B2682" s="614">
        <v>255432</v>
      </c>
      <c r="C2682" t="s">
        <v>518</v>
      </c>
      <c r="D2682" t="s">
        <v>533</v>
      </c>
      <c r="E2682" t="s">
        <v>506</v>
      </c>
      <c r="F2682" t="s">
        <v>534</v>
      </c>
      <c r="G2682" t="s">
        <v>77</v>
      </c>
      <c r="H2682" t="s">
        <v>508</v>
      </c>
      <c r="I2682" t="s">
        <v>509</v>
      </c>
      <c r="J2682" t="s">
        <v>442</v>
      </c>
      <c r="K2682" t="s">
        <v>443</v>
      </c>
    </row>
    <row r="2683" spans="1:11">
      <c r="A2683" t="s">
        <v>61</v>
      </c>
      <c r="B2683" s="614">
        <v>280975</v>
      </c>
      <c r="C2683" t="s">
        <v>510</v>
      </c>
      <c r="D2683" t="s">
        <v>533</v>
      </c>
      <c r="E2683" t="s">
        <v>506</v>
      </c>
      <c r="F2683" t="s">
        <v>534</v>
      </c>
      <c r="G2683" t="s">
        <v>77</v>
      </c>
      <c r="H2683" t="s">
        <v>508</v>
      </c>
      <c r="I2683" t="s">
        <v>509</v>
      </c>
      <c r="J2683" t="s">
        <v>442</v>
      </c>
      <c r="K2683" t="s">
        <v>443</v>
      </c>
    </row>
    <row r="2684" spans="1:11">
      <c r="A2684" t="s">
        <v>61</v>
      </c>
      <c r="B2684" s="614">
        <v>181372</v>
      </c>
      <c r="C2684" t="s">
        <v>466</v>
      </c>
      <c r="D2684" t="s">
        <v>533</v>
      </c>
      <c r="E2684" t="s">
        <v>506</v>
      </c>
      <c r="F2684" t="s">
        <v>534</v>
      </c>
      <c r="G2684" t="s">
        <v>77</v>
      </c>
      <c r="H2684" t="s">
        <v>508</v>
      </c>
      <c r="I2684" t="s">
        <v>509</v>
      </c>
      <c r="J2684" t="s">
        <v>442</v>
      </c>
      <c r="K2684" t="s">
        <v>443</v>
      </c>
    </row>
    <row r="2685" spans="1:11">
      <c r="A2685" t="s">
        <v>61</v>
      </c>
      <c r="B2685" s="614">
        <v>219157</v>
      </c>
      <c r="C2685" t="s">
        <v>445</v>
      </c>
      <c r="D2685" t="s">
        <v>533</v>
      </c>
      <c r="E2685" t="s">
        <v>506</v>
      </c>
      <c r="F2685" t="s">
        <v>534</v>
      </c>
      <c r="G2685" t="s">
        <v>77</v>
      </c>
      <c r="H2685" t="s">
        <v>508</v>
      </c>
      <c r="I2685" t="s">
        <v>509</v>
      </c>
      <c r="J2685" t="s">
        <v>442</v>
      </c>
      <c r="K2685" t="s">
        <v>443</v>
      </c>
    </row>
    <row r="2686" spans="1:11">
      <c r="A2686" t="s">
        <v>61</v>
      </c>
      <c r="B2686" s="614">
        <v>188929</v>
      </c>
      <c r="C2686" t="s">
        <v>481</v>
      </c>
      <c r="D2686" t="s">
        <v>533</v>
      </c>
      <c r="E2686" t="s">
        <v>506</v>
      </c>
      <c r="F2686" t="s">
        <v>534</v>
      </c>
      <c r="G2686" t="s">
        <v>77</v>
      </c>
      <c r="H2686" t="s">
        <v>508</v>
      </c>
      <c r="I2686" t="s">
        <v>509</v>
      </c>
      <c r="J2686" t="s">
        <v>442</v>
      </c>
      <c r="K2686" t="s">
        <v>443</v>
      </c>
    </row>
    <row r="2687" spans="1:11">
      <c r="A2687" t="s">
        <v>61</v>
      </c>
      <c r="B2687" s="614">
        <v>234272</v>
      </c>
      <c r="C2687" t="s">
        <v>450</v>
      </c>
      <c r="D2687" t="s">
        <v>533</v>
      </c>
      <c r="E2687" t="s">
        <v>506</v>
      </c>
      <c r="F2687" t="s">
        <v>534</v>
      </c>
      <c r="G2687" t="s">
        <v>77</v>
      </c>
      <c r="H2687" t="s">
        <v>508</v>
      </c>
      <c r="I2687" t="s">
        <v>509</v>
      </c>
      <c r="J2687" t="s">
        <v>442</v>
      </c>
      <c r="K2687" t="s">
        <v>443</v>
      </c>
    </row>
    <row r="2688" spans="1:11">
      <c r="A2688" t="s">
        <v>61</v>
      </c>
      <c r="B2688" s="614">
        <v>196486</v>
      </c>
      <c r="C2688" t="s">
        <v>488</v>
      </c>
      <c r="D2688" t="s">
        <v>533</v>
      </c>
      <c r="E2688" t="s">
        <v>506</v>
      </c>
      <c r="F2688" t="s">
        <v>534</v>
      </c>
      <c r="G2688" t="s">
        <v>77</v>
      </c>
      <c r="H2688" t="s">
        <v>508</v>
      </c>
      <c r="I2688" t="s">
        <v>509</v>
      </c>
      <c r="J2688" t="s">
        <v>442</v>
      </c>
      <c r="K2688" t="s">
        <v>443</v>
      </c>
    </row>
    <row r="2689" spans="1:11">
      <c r="A2689" t="s">
        <v>61</v>
      </c>
      <c r="B2689" s="614">
        <v>181372</v>
      </c>
      <c r="C2689" t="s">
        <v>484</v>
      </c>
      <c r="D2689" t="s">
        <v>533</v>
      </c>
      <c r="E2689" t="s">
        <v>506</v>
      </c>
      <c r="F2689" t="s">
        <v>534</v>
      </c>
      <c r="G2689" t="s">
        <v>77</v>
      </c>
      <c r="H2689" t="s">
        <v>508</v>
      </c>
      <c r="I2689" t="s">
        <v>509</v>
      </c>
      <c r="J2689" t="s">
        <v>442</v>
      </c>
      <c r="K2689" t="s">
        <v>443</v>
      </c>
    </row>
    <row r="2690" spans="1:11">
      <c r="A2690" t="s">
        <v>61</v>
      </c>
      <c r="B2690" s="614">
        <v>216134</v>
      </c>
      <c r="C2690" t="s">
        <v>504</v>
      </c>
      <c r="D2690" t="s">
        <v>533</v>
      </c>
      <c r="E2690" t="s">
        <v>506</v>
      </c>
      <c r="F2690" t="s">
        <v>534</v>
      </c>
      <c r="G2690" t="s">
        <v>77</v>
      </c>
      <c r="H2690" t="s">
        <v>508</v>
      </c>
      <c r="I2690" t="s">
        <v>509</v>
      </c>
      <c r="J2690" t="s">
        <v>442</v>
      </c>
      <c r="K2690" t="s">
        <v>443</v>
      </c>
    </row>
    <row r="2691" spans="1:11">
      <c r="A2691" t="s">
        <v>61</v>
      </c>
      <c r="B2691" s="614">
        <v>181372</v>
      </c>
      <c r="C2691" t="s">
        <v>449</v>
      </c>
      <c r="D2691" t="s">
        <v>533</v>
      </c>
      <c r="E2691" t="s">
        <v>506</v>
      </c>
      <c r="F2691" t="s">
        <v>534</v>
      </c>
      <c r="G2691" t="s">
        <v>77</v>
      </c>
      <c r="H2691" t="s">
        <v>508</v>
      </c>
      <c r="I2691" t="s">
        <v>509</v>
      </c>
      <c r="J2691" t="s">
        <v>442</v>
      </c>
      <c r="K2691" t="s">
        <v>443</v>
      </c>
    </row>
    <row r="2692" spans="1:11">
      <c r="A2692" t="s">
        <v>61</v>
      </c>
      <c r="B2692" s="614">
        <v>234272</v>
      </c>
      <c r="C2692" t="s">
        <v>476</v>
      </c>
      <c r="D2692" t="s">
        <v>533</v>
      </c>
      <c r="E2692" t="s">
        <v>506</v>
      </c>
      <c r="F2692" t="s">
        <v>534</v>
      </c>
      <c r="G2692" t="s">
        <v>77</v>
      </c>
      <c r="H2692" t="s">
        <v>508</v>
      </c>
      <c r="I2692" t="s">
        <v>509</v>
      </c>
      <c r="J2692" t="s">
        <v>442</v>
      </c>
      <c r="K2692" t="s">
        <v>443</v>
      </c>
    </row>
    <row r="2693" spans="1:11">
      <c r="A2693" t="s">
        <v>61</v>
      </c>
      <c r="B2693" s="614">
        <v>196486</v>
      </c>
      <c r="C2693" t="s">
        <v>50</v>
      </c>
      <c r="D2693" t="s">
        <v>533</v>
      </c>
      <c r="E2693" t="s">
        <v>506</v>
      </c>
      <c r="F2693" t="s">
        <v>534</v>
      </c>
      <c r="G2693" t="s">
        <v>77</v>
      </c>
      <c r="H2693" t="s">
        <v>508</v>
      </c>
      <c r="I2693" t="s">
        <v>509</v>
      </c>
      <c r="J2693" t="s">
        <v>442</v>
      </c>
      <c r="K2693" t="s">
        <v>443</v>
      </c>
    </row>
    <row r="2694" spans="1:11">
      <c r="A2694" t="s">
        <v>61</v>
      </c>
      <c r="B2694" s="614">
        <v>211600</v>
      </c>
      <c r="C2694" t="s">
        <v>513</v>
      </c>
      <c r="D2694" t="s">
        <v>533</v>
      </c>
      <c r="E2694" t="s">
        <v>506</v>
      </c>
      <c r="F2694" t="s">
        <v>534</v>
      </c>
      <c r="G2694" t="s">
        <v>77</v>
      </c>
      <c r="H2694" t="s">
        <v>508</v>
      </c>
      <c r="I2694" t="s">
        <v>509</v>
      </c>
      <c r="J2694" t="s">
        <v>442</v>
      </c>
      <c r="K2694" t="s">
        <v>443</v>
      </c>
    </row>
    <row r="2695" spans="1:11">
      <c r="A2695" t="s">
        <v>489</v>
      </c>
      <c r="B2695" s="614">
        <v>343636.2268</v>
      </c>
      <c r="C2695" t="s">
        <v>516</v>
      </c>
      <c r="D2695" t="s">
        <v>533</v>
      </c>
      <c r="E2695" t="s">
        <v>506</v>
      </c>
      <c r="F2695" t="s">
        <v>534</v>
      </c>
      <c r="G2695" t="s">
        <v>77</v>
      </c>
      <c r="H2695" t="s">
        <v>508</v>
      </c>
      <c r="I2695" t="s">
        <v>509</v>
      </c>
      <c r="J2695" t="s">
        <v>442</v>
      </c>
      <c r="K2695" t="s">
        <v>443</v>
      </c>
    </row>
    <row r="2696" spans="1:11">
      <c r="A2696" t="s">
        <v>489</v>
      </c>
      <c r="B2696" s="614">
        <v>273088.9106</v>
      </c>
      <c r="C2696" t="s">
        <v>429</v>
      </c>
      <c r="D2696" t="s">
        <v>533</v>
      </c>
      <c r="E2696" t="s">
        <v>506</v>
      </c>
      <c r="F2696" t="s">
        <v>534</v>
      </c>
      <c r="G2696" t="s">
        <v>77</v>
      </c>
      <c r="H2696" t="s">
        <v>508</v>
      </c>
      <c r="I2696" t="s">
        <v>509</v>
      </c>
      <c r="J2696" t="s">
        <v>442</v>
      </c>
      <c r="K2696" t="s">
        <v>443</v>
      </c>
    </row>
    <row r="2697" spans="1:11">
      <c r="A2697" t="s">
        <v>489</v>
      </c>
      <c r="B2697" s="614">
        <v>325429.4963</v>
      </c>
      <c r="C2697" t="s">
        <v>448</v>
      </c>
      <c r="D2697" t="s">
        <v>533</v>
      </c>
      <c r="E2697" t="s">
        <v>506</v>
      </c>
      <c r="F2697" t="s">
        <v>534</v>
      </c>
      <c r="G2697" t="s">
        <v>77</v>
      </c>
      <c r="H2697" t="s">
        <v>508</v>
      </c>
      <c r="I2697" t="s">
        <v>509</v>
      </c>
      <c r="J2697" t="s">
        <v>442</v>
      </c>
      <c r="K2697" t="s">
        <v>443</v>
      </c>
    </row>
    <row r="2698" spans="1:11">
      <c r="A2698" t="s">
        <v>489</v>
      </c>
      <c r="B2698" s="614">
        <v>227573.59030000001</v>
      </c>
      <c r="C2698" t="s">
        <v>452</v>
      </c>
      <c r="D2698" t="s">
        <v>533</v>
      </c>
      <c r="E2698" t="s">
        <v>506</v>
      </c>
      <c r="F2698" t="s">
        <v>534</v>
      </c>
      <c r="G2698" t="s">
        <v>77</v>
      </c>
      <c r="H2698" t="s">
        <v>508</v>
      </c>
      <c r="I2698" t="s">
        <v>509</v>
      </c>
      <c r="J2698" t="s">
        <v>442</v>
      </c>
      <c r="K2698" t="s">
        <v>443</v>
      </c>
    </row>
    <row r="2699" spans="1:11">
      <c r="A2699" t="s">
        <v>489</v>
      </c>
      <c r="B2699" s="614">
        <v>329981.179</v>
      </c>
      <c r="C2699" t="s">
        <v>514</v>
      </c>
      <c r="D2699" t="s">
        <v>533</v>
      </c>
      <c r="E2699" t="s">
        <v>506</v>
      </c>
      <c r="F2699" t="s">
        <v>534</v>
      </c>
      <c r="G2699" t="s">
        <v>77</v>
      </c>
      <c r="H2699" t="s">
        <v>508</v>
      </c>
      <c r="I2699" t="s">
        <v>509</v>
      </c>
      <c r="J2699" t="s">
        <v>442</v>
      </c>
      <c r="K2699" t="s">
        <v>443</v>
      </c>
    </row>
    <row r="2700" spans="1:11">
      <c r="A2700" t="s">
        <v>489</v>
      </c>
      <c r="B2700" s="614">
        <v>284467.36430000002</v>
      </c>
      <c r="C2700" t="s">
        <v>454</v>
      </c>
      <c r="D2700" t="s">
        <v>533</v>
      </c>
      <c r="E2700" t="s">
        <v>506</v>
      </c>
      <c r="F2700" t="s">
        <v>534</v>
      </c>
      <c r="G2700" t="s">
        <v>77</v>
      </c>
      <c r="H2700" t="s">
        <v>508</v>
      </c>
      <c r="I2700" t="s">
        <v>509</v>
      </c>
      <c r="J2700" t="s">
        <v>442</v>
      </c>
      <c r="K2700" t="s">
        <v>443</v>
      </c>
    </row>
    <row r="2701" spans="1:11">
      <c r="A2701" t="s">
        <v>489</v>
      </c>
      <c r="B2701" s="614">
        <v>295845.81800000003</v>
      </c>
      <c r="C2701" t="s">
        <v>479</v>
      </c>
      <c r="D2701" t="s">
        <v>533</v>
      </c>
      <c r="E2701" t="s">
        <v>506</v>
      </c>
      <c r="F2701" t="s">
        <v>534</v>
      </c>
      <c r="G2701" t="s">
        <v>77</v>
      </c>
      <c r="H2701" t="s">
        <v>508</v>
      </c>
      <c r="I2701" t="s">
        <v>509</v>
      </c>
      <c r="J2701" t="s">
        <v>442</v>
      </c>
      <c r="K2701" t="s">
        <v>443</v>
      </c>
    </row>
    <row r="2702" spans="1:11">
      <c r="A2702" t="s">
        <v>489</v>
      </c>
      <c r="B2702" s="614">
        <v>284467.36430000002</v>
      </c>
      <c r="C2702" t="s">
        <v>480</v>
      </c>
      <c r="D2702" t="s">
        <v>533</v>
      </c>
      <c r="E2702" t="s">
        <v>506</v>
      </c>
      <c r="F2702" t="s">
        <v>534</v>
      </c>
      <c r="G2702" t="s">
        <v>77</v>
      </c>
      <c r="H2702" t="s">
        <v>508</v>
      </c>
      <c r="I2702" t="s">
        <v>509</v>
      </c>
      <c r="J2702" t="s">
        <v>442</v>
      </c>
      <c r="K2702" t="s">
        <v>443</v>
      </c>
    </row>
    <row r="2703" spans="1:11">
      <c r="A2703" t="s">
        <v>489</v>
      </c>
      <c r="B2703" s="614">
        <v>329981.179</v>
      </c>
      <c r="C2703" t="s">
        <v>462</v>
      </c>
      <c r="D2703" t="s">
        <v>533</v>
      </c>
      <c r="E2703" t="s">
        <v>506</v>
      </c>
      <c r="F2703" t="s">
        <v>534</v>
      </c>
      <c r="G2703" t="s">
        <v>77</v>
      </c>
      <c r="H2703" t="s">
        <v>508</v>
      </c>
      <c r="I2703" t="s">
        <v>509</v>
      </c>
      <c r="J2703" t="s">
        <v>442</v>
      </c>
      <c r="K2703" t="s">
        <v>443</v>
      </c>
    </row>
    <row r="2704" spans="1:11">
      <c r="A2704" t="s">
        <v>489</v>
      </c>
      <c r="B2704" s="614">
        <v>227573.59030000001</v>
      </c>
      <c r="C2704" t="s">
        <v>464</v>
      </c>
      <c r="D2704" t="s">
        <v>533</v>
      </c>
      <c r="E2704" t="s">
        <v>506</v>
      </c>
      <c r="F2704" t="s">
        <v>534</v>
      </c>
      <c r="G2704" t="s">
        <v>77</v>
      </c>
      <c r="H2704" t="s">
        <v>508</v>
      </c>
      <c r="I2704" t="s">
        <v>509</v>
      </c>
      <c r="J2704" t="s">
        <v>442</v>
      </c>
      <c r="K2704" t="s">
        <v>443</v>
      </c>
    </row>
    <row r="2705" spans="1:11">
      <c r="A2705" t="s">
        <v>489</v>
      </c>
      <c r="B2705" s="614">
        <v>295845.81800000003</v>
      </c>
      <c r="C2705" t="s">
        <v>471</v>
      </c>
      <c r="D2705" t="s">
        <v>533</v>
      </c>
      <c r="E2705" t="s">
        <v>506</v>
      </c>
      <c r="F2705" t="s">
        <v>534</v>
      </c>
      <c r="G2705" t="s">
        <v>77</v>
      </c>
      <c r="H2705" t="s">
        <v>508</v>
      </c>
      <c r="I2705" t="s">
        <v>509</v>
      </c>
      <c r="J2705" t="s">
        <v>442</v>
      </c>
      <c r="K2705" t="s">
        <v>443</v>
      </c>
    </row>
    <row r="2706" spans="1:11">
      <c r="A2706" t="s">
        <v>489</v>
      </c>
      <c r="B2706" s="614">
        <v>273088.9106</v>
      </c>
      <c r="C2706" t="s">
        <v>472</v>
      </c>
      <c r="D2706" t="s">
        <v>533</v>
      </c>
      <c r="E2706" t="s">
        <v>506</v>
      </c>
      <c r="F2706" t="s">
        <v>534</v>
      </c>
      <c r="G2706" t="s">
        <v>77</v>
      </c>
      <c r="H2706" t="s">
        <v>508</v>
      </c>
      <c r="I2706" t="s">
        <v>509</v>
      </c>
      <c r="J2706" t="s">
        <v>442</v>
      </c>
      <c r="K2706" t="s">
        <v>443</v>
      </c>
    </row>
    <row r="2707" spans="1:11">
      <c r="A2707" t="s">
        <v>489</v>
      </c>
      <c r="B2707" s="614">
        <v>318602.72529999999</v>
      </c>
      <c r="C2707" t="s">
        <v>475</v>
      </c>
      <c r="D2707" t="s">
        <v>533</v>
      </c>
      <c r="E2707" t="s">
        <v>506</v>
      </c>
      <c r="F2707" t="s">
        <v>534</v>
      </c>
      <c r="G2707" t="s">
        <v>77</v>
      </c>
      <c r="H2707" t="s">
        <v>508</v>
      </c>
      <c r="I2707" t="s">
        <v>509</v>
      </c>
      <c r="J2707" t="s">
        <v>442</v>
      </c>
      <c r="K2707" t="s">
        <v>443</v>
      </c>
    </row>
    <row r="2708" spans="1:11">
      <c r="A2708" t="s">
        <v>489</v>
      </c>
      <c r="B2708" s="614">
        <v>307224.27159999998</v>
      </c>
      <c r="C2708" t="s">
        <v>515</v>
      </c>
      <c r="D2708" t="s">
        <v>533</v>
      </c>
      <c r="E2708" t="s">
        <v>506</v>
      </c>
      <c r="F2708" t="s">
        <v>534</v>
      </c>
      <c r="G2708" t="s">
        <v>77</v>
      </c>
      <c r="H2708" t="s">
        <v>508</v>
      </c>
      <c r="I2708" t="s">
        <v>509</v>
      </c>
      <c r="J2708" t="s">
        <v>442</v>
      </c>
      <c r="K2708" t="s">
        <v>443</v>
      </c>
    </row>
    <row r="2709" spans="1:11">
      <c r="A2709" t="s">
        <v>489</v>
      </c>
      <c r="B2709" s="614">
        <v>423059.54979999998</v>
      </c>
      <c r="C2709" t="s">
        <v>455</v>
      </c>
      <c r="D2709" t="s">
        <v>533</v>
      </c>
      <c r="E2709" t="s">
        <v>506</v>
      </c>
      <c r="F2709" t="s">
        <v>534</v>
      </c>
      <c r="G2709" t="s">
        <v>77</v>
      </c>
      <c r="H2709" t="s">
        <v>508</v>
      </c>
      <c r="I2709" t="s">
        <v>509</v>
      </c>
      <c r="J2709" t="s">
        <v>442</v>
      </c>
      <c r="K2709" t="s">
        <v>443</v>
      </c>
    </row>
    <row r="2710" spans="1:11">
      <c r="A2710" t="s">
        <v>489</v>
      </c>
      <c r="B2710" s="614">
        <v>325431.00199999998</v>
      </c>
      <c r="C2710" t="s">
        <v>528</v>
      </c>
      <c r="D2710" t="s">
        <v>533</v>
      </c>
      <c r="E2710" t="s">
        <v>506</v>
      </c>
      <c r="F2710" t="s">
        <v>534</v>
      </c>
      <c r="G2710" t="s">
        <v>77</v>
      </c>
      <c r="H2710" t="s">
        <v>508</v>
      </c>
      <c r="I2710" t="s">
        <v>509</v>
      </c>
      <c r="J2710" t="s">
        <v>442</v>
      </c>
      <c r="K2710" t="s">
        <v>443</v>
      </c>
    </row>
    <row r="2711" spans="1:11">
      <c r="A2711" t="s">
        <v>489</v>
      </c>
      <c r="B2711" s="614">
        <v>284467.36430000002</v>
      </c>
      <c r="C2711" t="s">
        <v>512</v>
      </c>
      <c r="D2711" t="s">
        <v>533</v>
      </c>
      <c r="E2711" t="s">
        <v>506</v>
      </c>
      <c r="F2711" t="s">
        <v>534</v>
      </c>
      <c r="G2711" t="s">
        <v>77</v>
      </c>
      <c r="H2711" t="s">
        <v>508</v>
      </c>
      <c r="I2711" t="s">
        <v>509</v>
      </c>
      <c r="J2711" t="s">
        <v>442</v>
      </c>
      <c r="K2711" t="s">
        <v>443</v>
      </c>
    </row>
    <row r="2712" spans="1:11">
      <c r="A2712" t="s">
        <v>489</v>
      </c>
      <c r="B2712" s="614">
        <v>227573.59030000001</v>
      </c>
      <c r="C2712" t="s">
        <v>453</v>
      </c>
      <c r="D2712" t="s">
        <v>533</v>
      </c>
      <c r="E2712" t="s">
        <v>506</v>
      </c>
      <c r="F2712" t="s">
        <v>534</v>
      </c>
      <c r="G2712" t="s">
        <v>77</v>
      </c>
      <c r="H2712" t="s">
        <v>508</v>
      </c>
      <c r="I2712" t="s">
        <v>509</v>
      </c>
      <c r="J2712" t="s">
        <v>442</v>
      </c>
      <c r="K2712" t="s">
        <v>443</v>
      </c>
    </row>
    <row r="2713" spans="1:11">
      <c r="A2713" t="s">
        <v>489</v>
      </c>
      <c r="B2713" s="614">
        <v>298120.90639999998</v>
      </c>
      <c r="C2713" t="s">
        <v>461</v>
      </c>
      <c r="D2713" t="s">
        <v>533</v>
      </c>
      <c r="E2713" t="s">
        <v>506</v>
      </c>
      <c r="F2713" t="s">
        <v>534</v>
      </c>
      <c r="G2713" t="s">
        <v>77</v>
      </c>
      <c r="H2713" t="s">
        <v>508</v>
      </c>
      <c r="I2713" t="s">
        <v>509</v>
      </c>
      <c r="J2713" t="s">
        <v>442</v>
      </c>
      <c r="K2713" t="s">
        <v>443</v>
      </c>
    </row>
    <row r="2714" spans="1:11">
      <c r="A2714" t="s">
        <v>489</v>
      </c>
      <c r="B2714" s="614">
        <v>284467.36430000002</v>
      </c>
      <c r="C2714" t="s">
        <v>485</v>
      </c>
      <c r="D2714" t="s">
        <v>533</v>
      </c>
      <c r="E2714" t="s">
        <v>506</v>
      </c>
      <c r="F2714" t="s">
        <v>534</v>
      </c>
      <c r="G2714" t="s">
        <v>77</v>
      </c>
      <c r="H2714" t="s">
        <v>508</v>
      </c>
      <c r="I2714" t="s">
        <v>509</v>
      </c>
      <c r="J2714" t="s">
        <v>442</v>
      </c>
      <c r="K2714" t="s">
        <v>443</v>
      </c>
    </row>
    <row r="2715" spans="1:11">
      <c r="A2715" t="s">
        <v>489</v>
      </c>
      <c r="B2715" s="614">
        <v>423059.54979999998</v>
      </c>
      <c r="C2715" t="s">
        <v>517</v>
      </c>
      <c r="D2715" t="s">
        <v>533</v>
      </c>
      <c r="E2715" t="s">
        <v>506</v>
      </c>
      <c r="F2715" t="s">
        <v>534</v>
      </c>
      <c r="G2715" t="s">
        <v>77</v>
      </c>
      <c r="H2715" t="s">
        <v>508</v>
      </c>
      <c r="I2715" t="s">
        <v>509</v>
      </c>
      <c r="J2715" t="s">
        <v>442</v>
      </c>
      <c r="K2715" t="s">
        <v>443</v>
      </c>
    </row>
    <row r="2716" spans="1:11">
      <c r="A2716" t="s">
        <v>489</v>
      </c>
      <c r="B2716" s="614">
        <v>325429.4963</v>
      </c>
      <c r="C2716" t="s">
        <v>511</v>
      </c>
      <c r="D2716" t="s">
        <v>533</v>
      </c>
      <c r="E2716" t="s">
        <v>506</v>
      </c>
      <c r="F2716" t="s">
        <v>534</v>
      </c>
      <c r="G2716" t="s">
        <v>77</v>
      </c>
      <c r="H2716" t="s">
        <v>508</v>
      </c>
      <c r="I2716" t="s">
        <v>509</v>
      </c>
      <c r="J2716" t="s">
        <v>442</v>
      </c>
      <c r="K2716" t="s">
        <v>443</v>
      </c>
    </row>
    <row r="2717" spans="1:11">
      <c r="A2717" t="s">
        <v>489</v>
      </c>
      <c r="B2717" s="614">
        <v>227573.59030000001</v>
      </c>
      <c r="C2717" t="s">
        <v>477</v>
      </c>
      <c r="D2717" t="s">
        <v>533</v>
      </c>
      <c r="E2717" t="s">
        <v>506</v>
      </c>
      <c r="F2717" t="s">
        <v>534</v>
      </c>
      <c r="G2717" t="s">
        <v>77</v>
      </c>
      <c r="H2717" t="s">
        <v>508</v>
      </c>
      <c r="I2717" t="s">
        <v>509</v>
      </c>
      <c r="J2717" t="s">
        <v>442</v>
      </c>
      <c r="K2717" t="s">
        <v>443</v>
      </c>
    </row>
    <row r="2718" spans="1:11">
      <c r="A2718" t="s">
        <v>489</v>
      </c>
      <c r="B2718" s="614">
        <v>279915.68170000002</v>
      </c>
      <c r="C2718" t="s">
        <v>465</v>
      </c>
      <c r="D2718" t="s">
        <v>533</v>
      </c>
      <c r="E2718" t="s">
        <v>506</v>
      </c>
      <c r="F2718" t="s">
        <v>534</v>
      </c>
      <c r="G2718" t="s">
        <v>77</v>
      </c>
      <c r="H2718" t="s">
        <v>508</v>
      </c>
      <c r="I2718" t="s">
        <v>509</v>
      </c>
      <c r="J2718" t="s">
        <v>442</v>
      </c>
      <c r="K2718" t="s">
        <v>443</v>
      </c>
    </row>
    <row r="2719" spans="1:11">
      <c r="A2719" t="s">
        <v>489</v>
      </c>
      <c r="B2719" s="614">
        <v>384599.86450000003</v>
      </c>
      <c r="C2719" t="s">
        <v>518</v>
      </c>
      <c r="D2719" t="s">
        <v>533</v>
      </c>
      <c r="E2719" t="s">
        <v>506</v>
      </c>
      <c r="F2719" t="s">
        <v>534</v>
      </c>
      <c r="G2719" t="s">
        <v>77</v>
      </c>
      <c r="H2719" t="s">
        <v>508</v>
      </c>
      <c r="I2719" t="s">
        <v>509</v>
      </c>
      <c r="J2719" t="s">
        <v>442</v>
      </c>
      <c r="K2719" t="s">
        <v>443</v>
      </c>
    </row>
    <row r="2720" spans="1:11">
      <c r="A2720" t="s">
        <v>489</v>
      </c>
      <c r="B2720" s="614">
        <v>423059.54979999998</v>
      </c>
      <c r="C2720" t="s">
        <v>510</v>
      </c>
      <c r="D2720" t="s">
        <v>533</v>
      </c>
      <c r="E2720" t="s">
        <v>506</v>
      </c>
      <c r="F2720" t="s">
        <v>534</v>
      </c>
      <c r="G2720" t="s">
        <v>77</v>
      </c>
      <c r="H2720" t="s">
        <v>508</v>
      </c>
      <c r="I2720" t="s">
        <v>509</v>
      </c>
      <c r="J2720" t="s">
        <v>442</v>
      </c>
      <c r="K2720" t="s">
        <v>443</v>
      </c>
    </row>
    <row r="2721" spans="1:11">
      <c r="A2721" t="s">
        <v>489</v>
      </c>
      <c r="B2721" s="614">
        <v>273088.9106</v>
      </c>
      <c r="C2721" t="s">
        <v>466</v>
      </c>
      <c r="D2721" t="s">
        <v>533</v>
      </c>
      <c r="E2721" t="s">
        <v>506</v>
      </c>
      <c r="F2721" t="s">
        <v>534</v>
      </c>
      <c r="G2721" t="s">
        <v>77</v>
      </c>
      <c r="H2721" t="s">
        <v>508</v>
      </c>
      <c r="I2721" t="s">
        <v>509</v>
      </c>
      <c r="J2721" t="s">
        <v>442</v>
      </c>
      <c r="K2721" t="s">
        <v>443</v>
      </c>
    </row>
    <row r="2722" spans="1:11">
      <c r="A2722" t="s">
        <v>489</v>
      </c>
      <c r="B2722" s="614">
        <v>329981.179</v>
      </c>
      <c r="C2722" t="s">
        <v>445</v>
      </c>
      <c r="D2722" t="s">
        <v>533</v>
      </c>
      <c r="E2722" t="s">
        <v>506</v>
      </c>
      <c r="F2722" t="s">
        <v>534</v>
      </c>
      <c r="G2722" t="s">
        <v>77</v>
      </c>
      <c r="H2722" t="s">
        <v>508</v>
      </c>
      <c r="I2722" t="s">
        <v>509</v>
      </c>
      <c r="J2722" t="s">
        <v>442</v>
      </c>
      <c r="K2722" t="s">
        <v>443</v>
      </c>
    </row>
    <row r="2723" spans="1:11">
      <c r="A2723" t="s">
        <v>489</v>
      </c>
      <c r="B2723" s="614">
        <v>284467.36430000002</v>
      </c>
      <c r="C2723" t="s">
        <v>481</v>
      </c>
      <c r="D2723" t="s">
        <v>533</v>
      </c>
      <c r="E2723" t="s">
        <v>506</v>
      </c>
      <c r="F2723" t="s">
        <v>534</v>
      </c>
      <c r="G2723" t="s">
        <v>77</v>
      </c>
      <c r="H2723" t="s">
        <v>508</v>
      </c>
      <c r="I2723" t="s">
        <v>509</v>
      </c>
      <c r="J2723" t="s">
        <v>442</v>
      </c>
      <c r="K2723" t="s">
        <v>443</v>
      </c>
    </row>
    <row r="2724" spans="1:11">
      <c r="A2724" t="s">
        <v>489</v>
      </c>
      <c r="B2724" s="614">
        <v>352739.592</v>
      </c>
      <c r="C2724" t="s">
        <v>450</v>
      </c>
      <c r="D2724" t="s">
        <v>533</v>
      </c>
      <c r="E2724" t="s">
        <v>506</v>
      </c>
      <c r="F2724" t="s">
        <v>534</v>
      </c>
      <c r="G2724" t="s">
        <v>77</v>
      </c>
      <c r="H2724" t="s">
        <v>508</v>
      </c>
      <c r="I2724" t="s">
        <v>509</v>
      </c>
      <c r="J2724" t="s">
        <v>442</v>
      </c>
      <c r="K2724" t="s">
        <v>443</v>
      </c>
    </row>
    <row r="2725" spans="1:11">
      <c r="A2725" t="s">
        <v>489</v>
      </c>
      <c r="B2725" s="614">
        <v>295845.81800000003</v>
      </c>
      <c r="C2725" t="s">
        <v>488</v>
      </c>
      <c r="D2725" t="s">
        <v>533</v>
      </c>
      <c r="E2725" t="s">
        <v>506</v>
      </c>
      <c r="F2725" t="s">
        <v>534</v>
      </c>
      <c r="G2725" t="s">
        <v>77</v>
      </c>
      <c r="H2725" t="s">
        <v>508</v>
      </c>
      <c r="I2725" t="s">
        <v>509</v>
      </c>
      <c r="J2725" t="s">
        <v>442</v>
      </c>
      <c r="K2725" t="s">
        <v>443</v>
      </c>
    </row>
    <row r="2726" spans="1:11">
      <c r="A2726" t="s">
        <v>489</v>
      </c>
      <c r="B2726" s="614">
        <v>273088.9106</v>
      </c>
      <c r="C2726" t="s">
        <v>484</v>
      </c>
      <c r="D2726" t="s">
        <v>533</v>
      </c>
      <c r="E2726" t="s">
        <v>506</v>
      </c>
      <c r="F2726" t="s">
        <v>534</v>
      </c>
      <c r="G2726" t="s">
        <v>77</v>
      </c>
      <c r="H2726" t="s">
        <v>508</v>
      </c>
      <c r="I2726" t="s">
        <v>509</v>
      </c>
      <c r="J2726" t="s">
        <v>442</v>
      </c>
      <c r="K2726" t="s">
        <v>443</v>
      </c>
    </row>
    <row r="2727" spans="1:11">
      <c r="A2727" t="s">
        <v>489</v>
      </c>
      <c r="B2727" s="614">
        <v>325429.4963</v>
      </c>
      <c r="C2727" t="s">
        <v>504</v>
      </c>
      <c r="D2727" t="s">
        <v>533</v>
      </c>
      <c r="E2727" t="s">
        <v>506</v>
      </c>
      <c r="F2727" t="s">
        <v>534</v>
      </c>
      <c r="G2727" t="s">
        <v>77</v>
      </c>
      <c r="H2727" t="s">
        <v>508</v>
      </c>
      <c r="I2727" t="s">
        <v>509</v>
      </c>
      <c r="J2727" t="s">
        <v>442</v>
      </c>
      <c r="K2727" t="s">
        <v>443</v>
      </c>
    </row>
    <row r="2728" spans="1:11">
      <c r="A2728" t="s">
        <v>489</v>
      </c>
      <c r="B2728" s="614">
        <v>273088.9106</v>
      </c>
      <c r="C2728" t="s">
        <v>449</v>
      </c>
      <c r="D2728" t="s">
        <v>533</v>
      </c>
      <c r="E2728" t="s">
        <v>506</v>
      </c>
      <c r="F2728" t="s">
        <v>534</v>
      </c>
      <c r="G2728" t="s">
        <v>77</v>
      </c>
      <c r="H2728" t="s">
        <v>508</v>
      </c>
      <c r="I2728" t="s">
        <v>509</v>
      </c>
      <c r="J2728" t="s">
        <v>442</v>
      </c>
      <c r="K2728" t="s">
        <v>443</v>
      </c>
    </row>
    <row r="2729" spans="1:11">
      <c r="A2729" t="s">
        <v>489</v>
      </c>
      <c r="B2729" s="614">
        <v>352739.592</v>
      </c>
      <c r="C2729" t="s">
        <v>476</v>
      </c>
      <c r="D2729" t="s">
        <v>533</v>
      </c>
      <c r="E2729" t="s">
        <v>506</v>
      </c>
      <c r="F2729" t="s">
        <v>534</v>
      </c>
      <c r="G2729" t="s">
        <v>77</v>
      </c>
      <c r="H2729" t="s">
        <v>508</v>
      </c>
      <c r="I2729" t="s">
        <v>509</v>
      </c>
      <c r="J2729" t="s">
        <v>442</v>
      </c>
      <c r="K2729" t="s">
        <v>443</v>
      </c>
    </row>
    <row r="2730" spans="1:11">
      <c r="A2730" t="s">
        <v>489</v>
      </c>
      <c r="B2730" s="614">
        <v>295845.81800000003</v>
      </c>
      <c r="C2730" t="s">
        <v>50</v>
      </c>
      <c r="D2730" t="s">
        <v>533</v>
      </c>
      <c r="E2730" t="s">
        <v>506</v>
      </c>
      <c r="F2730" t="s">
        <v>534</v>
      </c>
      <c r="G2730" t="s">
        <v>77</v>
      </c>
      <c r="H2730" t="s">
        <v>508</v>
      </c>
      <c r="I2730" t="s">
        <v>509</v>
      </c>
      <c r="J2730" t="s">
        <v>442</v>
      </c>
      <c r="K2730" t="s">
        <v>443</v>
      </c>
    </row>
    <row r="2731" spans="1:11">
      <c r="A2731" t="s">
        <v>489</v>
      </c>
      <c r="B2731" s="614">
        <v>318602.72529999999</v>
      </c>
      <c r="C2731" t="s">
        <v>513</v>
      </c>
      <c r="D2731" t="s">
        <v>533</v>
      </c>
      <c r="E2731" t="s">
        <v>506</v>
      </c>
      <c r="F2731" t="s">
        <v>534</v>
      </c>
      <c r="G2731" t="s">
        <v>77</v>
      </c>
      <c r="H2731" t="s">
        <v>508</v>
      </c>
      <c r="I2731" t="s">
        <v>509</v>
      </c>
      <c r="J2731" t="s">
        <v>442</v>
      </c>
      <c r="K2731" t="s">
        <v>443</v>
      </c>
    </row>
    <row r="2732" spans="1:11">
      <c r="A2732" t="s">
        <v>490</v>
      </c>
      <c r="B2732" s="614">
        <v>1110707.4742000001</v>
      </c>
      <c r="C2732" t="s">
        <v>516</v>
      </c>
      <c r="D2732" t="s">
        <v>533</v>
      </c>
      <c r="E2732" t="s">
        <v>506</v>
      </c>
      <c r="F2732" t="s">
        <v>534</v>
      </c>
      <c r="G2732" t="s">
        <v>77</v>
      </c>
      <c r="H2732" t="s">
        <v>508</v>
      </c>
      <c r="I2732" t="s">
        <v>509</v>
      </c>
      <c r="J2732" t="s">
        <v>442</v>
      </c>
      <c r="K2732" t="s">
        <v>443</v>
      </c>
    </row>
    <row r="2733" spans="1:11">
      <c r="A2733" t="s">
        <v>490</v>
      </c>
      <c r="B2733" s="614">
        <v>882683.11239999998</v>
      </c>
      <c r="C2733" t="s">
        <v>429</v>
      </c>
      <c r="D2733" t="s">
        <v>533</v>
      </c>
      <c r="E2733" t="s">
        <v>506</v>
      </c>
      <c r="F2733" t="s">
        <v>534</v>
      </c>
      <c r="G2733" t="s">
        <v>77</v>
      </c>
      <c r="H2733" t="s">
        <v>508</v>
      </c>
      <c r="I2733" t="s">
        <v>509</v>
      </c>
      <c r="J2733" t="s">
        <v>442</v>
      </c>
      <c r="K2733" t="s">
        <v>443</v>
      </c>
    </row>
    <row r="2734" spans="1:11">
      <c r="A2734" t="s">
        <v>490</v>
      </c>
      <c r="B2734" s="614">
        <v>1051859.3378000001</v>
      </c>
      <c r="C2734" t="s">
        <v>448</v>
      </c>
      <c r="D2734" t="s">
        <v>533</v>
      </c>
      <c r="E2734" t="s">
        <v>506</v>
      </c>
      <c r="F2734" t="s">
        <v>534</v>
      </c>
      <c r="G2734" t="s">
        <v>77</v>
      </c>
      <c r="H2734" t="s">
        <v>508</v>
      </c>
      <c r="I2734" t="s">
        <v>509</v>
      </c>
      <c r="J2734" t="s">
        <v>442</v>
      </c>
      <c r="K2734" t="s">
        <v>443</v>
      </c>
    </row>
    <row r="2735" spans="1:11">
      <c r="A2735" t="s">
        <v>490</v>
      </c>
      <c r="B2735" s="614">
        <v>735567.63809999998</v>
      </c>
      <c r="C2735" t="s">
        <v>452</v>
      </c>
      <c r="D2735" t="s">
        <v>533</v>
      </c>
      <c r="E2735" t="s">
        <v>506</v>
      </c>
      <c r="F2735" t="s">
        <v>534</v>
      </c>
      <c r="G2735" t="s">
        <v>77</v>
      </c>
      <c r="H2735" t="s">
        <v>508</v>
      </c>
      <c r="I2735" t="s">
        <v>509</v>
      </c>
      <c r="J2735" t="s">
        <v>442</v>
      </c>
      <c r="K2735" t="s">
        <v>443</v>
      </c>
    </row>
    <row r="2736" spans="1:11">
      <c r="A2736" t="s">
        <v>490</v>
      </c>
      <c r="B2736" s="614">
        <v>1066571.3718999999</v>
      </c>
      <c r="C2736" t="s">
        <v>514</v>
      </c>
      <c r="D2736" t="s">
        <v>533</v>
      </c>
      <c r="E2736" t="s">
        <v>506</v>
      </c>
      <c r="F2736" t="s">
        <v>534</v>
      </c>
      <c r="G2736" t="s">
        <v>77</v>
      </c>
      <c r="H2736" t="s">
        <v>508</v>
      </c>
      <c r="I2736" t="s">
        <v>509</v>
      </c>
      <c r="J2736" t="s">
        <v>442</v>
      </c>
      <c r="K2736" t="s">
        <v>443</v>
      </c>
    </row>
    <row r="2737" spans="1:11">
      <c r="A2737" t="s">
        <v>490</v>
      </c>
      <c r="B2737" s="614">
        <v>919460.76430000004</v>
      </c>
      <c r="C2737" t="s">
        <v>454</v>
      </c>
      <c r="D2737" t="s">
        <v>533</v>
      </c>
      <c r="E2737" t="s">
        <v>506</v>
      </c>
      <c r="F2737" t="s">
        <v>534</v>
      </c>
      <c r="G2737" t="s">
        <v>77</v>
      </c>
      <c r="H2737" t="s">
        <v>508</v>
      </c>
      <c r="I2737" t="s">
        <v>509</v>
      </c>
      <c r="J2737" t="s">
        <v>442</v>
      </c>
      <c r="K2737" t="s">
        <v>443</v>
      </c>
    </row>
    <row r="2738" spans="1:11">
      <c r="A2738" t="s">
        <v>490</v>
      </c>
      <c r="B2738" s="614">
        <v>956238.41619999998</v>
      </c>
      <c r="C2738" t="s">
        <v>479</v>
      </c>
      <c r="D2738" t="s">
        <v>533</v>
      </c>
      <c r="E2738" t="s">
        <v>506</v>
      </c>
      <c r="F2738" t="s">
        <v>534</v>
      </c>
      <c r="G2738" t="s">
        <v>77</v>
      </c>
      <c r="H2738" t="s">
        <v>508</v>
      </c>
      <c r="I2738" t="s">
        <v>509</v>
      </c>
      <c r="J2738" t="s">
        <v>442</v>
      </c>
      <c r="K2738" t="s">
        <v>443</v>
      </c>
    </row>
    <row r="2739" spans="1:11">
      <c r="A2739" t="s">
        <v>490</v>
      </c>
      <c r="B2739" s="614">
        <v>919460.76430000004</v>
      </c>
      <c r="C2739" t="s">
        <v>480</v>
      </c>
      <c r="D2739" t="s">
        <v>533</v>
      </c>
      <c r="E2739" t="s">
        <v>506</v>
      </c>
      <c r="F2739" t="s">
        <v>534</v>
      </c>
      <c r="G2739" t="s">
        <v>77</v>
      </c>
      <c r="H2739" t="s">
        <v>508</v>
      </c>
      <c r="I2739" t="s">
        <v>509</v>
      </c>
      <c r="J2739" t="s">
        <v>442</v>
      </c>
      <c r="K2739" t="s">
        <v>443</v>
      </c>
    </row>
    <row r="2740" spans="1:11">
      <c r="A2740" t="s">
        <v>490</v>
      </c>
      <c r="B2740" s="614">
        <v>1066571.3718999999</v>
      </c>
      <c r="C2740" t="s">
        <v>462</v>
      </c>
      <c r="D2740" t="s">
        <v>533</v>
      </c>
      <c r="E2740" t="s">
        <v>506</v>
      </c>
      <c r="F2740" t="s">
        <v>534</v>
      </c>
      <c r="G2740" t="s">
        <v>77</v>
      </c>
      <c r="H2740" t="s">
        <v>508</v>
      </c>
      <c r="I2740" t="s">
        <v>509</v>
      </c>
      <c r="J2740" t="s">
        <v>442</v>
      </c>
      <c r="K2740" t="s">
        <v>443</v>
      </c>
    </row>
    <row r="2741" spans="1:11">
      <c r="A2741" t="s">
        <v>490</v>
      </c>
      <c r="B2741" s="614">
        <v>735567.63809999998</v>
      </c>
      <c r="C2741" t="s">
        <v>464</v>
      </c>
      <c r="D2741" t="s">
        <v>533</v>
      </c>
      <c r="E2741" t="s">
        <v>506</v>
      </c>
      <c r="F2741" t="s">
        <v>534</v>
      </c>
      <c r="G2741" t="s">
        <v>77</v>
      </c>
      <c r="H2741" t="s">
        <v>508</v>
      </c>
      <c r="I2741" t="s">
        <v>509</v>
      </c>
      <c r="J2741" t="s">
        <v>442</v>
      </c>
      <c r="K2741" t="s">
        <v>443</v>
      </c>
    </row>
    <row r="2742" spans="1:11">
      <c r="A2742" t="s">
        <v>490</v>
      </c>
      <c r="B2742" s="614">
        <v>956238.41619999998</v>
      </c>
      <c r="C2742" t="s">
        <v>471</v>
      </c>
      <c r="D2742" t="s">
        <v>533</v>
      </c>
      <c r="E2742" t="s">
        <v>506</v>
      </c>
      <c r="F2742" t="s">
        <v>534</v>
      </c>
      <c r="G2742" t="s">
        <v>77</v>
      </c>
      <c r="H2742" t="s">
        <v>508</v>
      </c>
      <c r="I2742" t="s">
        <v>509</v>
      </c>
      <c r="J2742" t="s">
        <v>442</v>
      </c>
      <c r="K2742" t="s">
        <v>443</v>
      </c>
    </row>
    <row r="2743" spans="1:11">
      <c r="A2743" t="s">
        <v>490</v>
      </c>
      <c r="B2743" s="614">
        <v>882683.11239999998</v>
      </c>
      <c r="C2743" t="s">
        <v>472</v>
      </c>
      <c r="D2743" t="s">
        <v>533</v>
      </c>
      <c r="E2743" t="s">
        <v>506</v>
      </c>
      <c r="F2743" t="s">
        <v>534</v>
      </c>
      <c r="G2743" t="s">
        <v>77</v>
      </c>
      <c r="H2743" t="s">
        <v>508</v>
      </c>
      <c r="I2743" t="s">
        <v>509</v>
      </c>
      <c r="J2743" t="s">
        <v>442</v>
      </c>
      <c r="K2743" t="s">
        <v>443</v>
      </c>
    </row>
    <row r="2744" spans="1:11">
      <c r="A2744" t="s">
        <v>490</v>
      </c>
      <c r="B2744" s="614">
        <v>1029793.72</v>
      </c>
      <c r="C2744" t="s">
        <v>475</v>
      </c>
      <c r="D2744" t="s">
        <v>533</v>
      </c>
      <c r="E2744" t="s">
        <v>506</v>
      </c>
      <c r="F2744" t="s">
        <v>534</v>
      </c>
      <c r="G2744" t="s">
        <v>77</v>
      </c>
      <c r="H2744" t="s">
        <v>508</v>
      </c>
      <c r="I2744" t="s">
        <v>509</v>
      </c>
      <c r="J2744" t="s">
        <v>442</v>
      </c>
      <c r="K2744" t="s">
        <v>443</v>
      </c>
    </row>
    <row r="2745" spans="1:11">
      <c r="A2745" t="s">
        <v>490</v>
      </c>
      <c r="B2745" s="614">
        <v>993016.06810000003</v>
      </c>
      <c r="C2745" t="s">
        <v>515</v>
      </c>
      <c r="D2745" t="s">
        <v>533</v>
      </c>
      <c r="E2745" t="s">
        <v>506</v>
      </c>
      <c r="F2745" t="s">
        <v>534</v>
      </c>
      <c r="G2745" t="s">
        <v>77</v>
      </c>
      <c r="H2745" t="s">
        <v>508</v>
      </c>
      <c r="I2745" t="s">
        <v>509</v>
      </c>
      <c r="J2745" t="s">
        <v>442</v>
      </c>
      <c r="K2745" t="s">
        <v>443</v>
      </c>
    </row>
    <row r="2746" spans="1:11">
      <c r="A2746" t="s">
        <v>490</v>
      </c>
      <c r="B2746" s="614">
        <v>1367421.0325</v>
      </c>
      <c r="C2746" t="s">
        <v>455</v>
      </c>
      <c r="D2746" t="s">
        <v>533</v>
      </c>
      <c r="E2746" t="s">
        <v>506</v>
      </c>
      <c r="F2746" t="s">
        <v>534</v>
      </c>
      <c r="G2746" t="s">
        <v>77</v>
      </c>
      <c r="H2746" t="s">
        <v>508</v>
      </c>
      <c r="I2746" t="s">
        <v>509</v>
      </c>
      <c r="J2746" t="s">
        <v>442</v>
      </c>
      <c r="K2746" t="s">
        <v>443</v>
      </c>
    </row>
    <row r="2747" spans="1:11">
      <c r="A2747" t="s">
        <v>490</v>
      </c>
      <c r="B2747" s="614">
        <v>1051864.2045</v>
      </c>
      <c r="C2747" t="s">
        <v>528</v>
      </c>
      <c r="D2747" t="s">
        <v>533</v>
      </c>
      <c r="E2747" t="s">
        <v>506</v>
      </c>
      <c r="F2747" t="s">
        <v>534</v>
      </c>
      <c r="G2747" t="s">
        <v>77</v>
      </c>
      <c r="H2747" t="s">
        <v>508</v>
      </c>
      <c r="I2747" t="s">
        <v>509</v>
      </c>
      <c r="J2747" t="s">
        <v>442</v>
      </c>
      <c r="K2747" t="s">
        <v>443</v>
      </c>
    </row>
    <row r="2748" spans="1:11">
      <c r="A2748" t="s">
        <v>490</v>
      </c>
      <c r="B2748" s="614">
        <v>919460.76430000004</v>
      </c>
      <c r="C2748" t="s">
        <v>512</v>
      </c>
      <c r="D2748" t="s">
        <v>533</v>
      </c>
      <c r="E2748" t="s">
        <v>506</v>
      </c>
      <c r="F2748" t="s">
        <v>534</v>
      </c>
      <c r="G2748" t="s">
        <v>77</v>
      </c>
      <c r="H2748" t="s">
        <v>508</v>
      </c>
      <c r="I2748" t="s">
        <v>509</v>
      </c>
      <c r="J2748" t="s">
        <v>442</v>
      </c>
      <c r="K2748" t="s">
        <v>443</v>
      </c>
    </row>
    <row r="2749" spans="1:11">
      <c r="A2749" t="s">
        <v>490</v>
      </c>
      <c r="B2749" s="614">
        <v>735567.63809999998</v>
      </c>
      <c r="C2749" t="s">
        <v>453</v>
      </c>
      <c r="D2749" t="s">
        <v>533</v>
      </c>
      <c r="E2749" t="s">
        <v>506</v>
      </c>
      <c r="F2749" t="s">
        <v>534</v>
      </c>
      <c r="G2749" t="s">
        <v>77</v>
      </c>
      <c r="H2749" t="s">
        <v>508</v>
      </c>
      <c r="I2749" t="s">
        <v>509</v>
      </c>
      <c r="J2749" t="s">
        <v>442</v>
      </c>
      <c r="K2749" t="s">
        <v>443</v>
      </c>
    </row>
    <row r="2750" spans="1:11">
      <c r="A2750" t="s">
        <v>490</v>
      </c>
      <c r="B2750" s="614">
        <v>963591.99990000005</v>
      </c>
      <c r="C2750" t="s">
        <v>461</v>
      </c>
      <c r="D2750" t="s">
        <v>533</v>
      </c>
      <c r="E2750" t="s">
        <v>506</v>
      </c>
      <c r="F2750" t="s">
        <v>534</v>
      </c>
      <c r="G2750" t="s">
        <v>77</v>
      </c>
      <c r="H2750" t="s">
        <v>508</v>
      </c>
      <c r="I2750" t="s">
        <v>509</v>
      </c>
      <c r="J2750" t="s">
        <v>442</v>
      </c>
      <c r="K2750" t="s">
        <v>443</v>
      </c>
    </row>
    <row r="2751" spans="1:11">
      <c r="A2751" t="s">
        <v>490</v>
      </c>
      <c r="B2751" s="614">
        <v>919460.76430000004</v>
      </c>
      <c r="C2751" t="s">
        <v>485</v>
      </c>
      <c r="D2751" t="s">
        <v>533</v>
      </c>
      <c r="E2751" t="s">
        <v>506</v>
      </c>
      <c r="F2751" t="s">
        <v>534</v>
      </c>
      <c r="G2751" t="s">
        <v>77</v>
      </c>
      <c r="H2751" t="s">
        <v>508</v>
      </c>
      <c r="I2751" t="s">
        <v>509</v>
      </c>
      <c r="J2751" t="s">
        <v>442</v>
      </c>
      <c r="K2751" t="s">
        <v>443</v>
      </c>
    </row>
    <row r="2752" spans="1:11">
      <c r="A2752" t="s">
        <v>490</v>
      </c>
      <c r="B2752" s="614">
        <v>1367421.0325</v>
      </c>
      <c r="C2752" t="s">
        <v>517</v>
      </c>
      <c r="D2752" t="s">
        <v>533</v>
      </c>
      <c r="E2752" t="s">
        <v>506</v>
      </c>
      <c r="F2752" t="s">
        <v>534</v>
      </c>
      <c r="G2752" t="s">
        <v>77</v>
      </c>
      <c r="H2752" t="s">
        <v>508</v>
      </c>
      <c r="I2752" t="s">
        <v>509</v>
      </c>
      <c r="J2752" t="s">
        <v>442</v>
      </c>
      <c r="K2752" t="s">
        <v>443</v>
      </c>
    </row>
    <row r="2753" spans="1:11">
      <c r="A2753" t="s">
        <v>490</v>
      </c>
      <c r="B2753" s="614">
        <v>1051859.3378000001</v>
      </c>
      <c r="C2753" t="s">
        <v>511</v>
      </c>
      <c r="D2753" t="s">
        <v>533</v>
      </c>
      <c r="E2753" t="s">
        <v>506</v>
      </c>
      <c r="F2753" t="s">
        <v>534</v>
      </c>
      <c r="G2753" t="s">
        <v>77</v>
      </c>
      <c r="H2753" t="s">
        <v>508</v>
      </c>
      <c r="I2753" t="s">
        <v>509</v>
      </c>
      <c r="J2753" t="s">
        <v>442</v>
      </c>
      <c r="K2753" t="s">
        <v>443</v>
      </c>
    </row>
    <row r="2754" spans="1:11">
      <c r="A2754" t="s">
        <v>490</v>
      </c>
      <c r="B2754" s="614">
        <v>735567.63809999998</v>
      </c>
      <c r="C2754" t="s">
        <v>477</v>
      </c>
      <c r="D2754" t="s">
        <v>533</v>
      </c>
      <c r="E2754" t="s">
        <v>506</v>
      </c>
      <c r="F2754" t="s">
        <v>534</v>
      </c>
      <c r="G2754" t="s">
        <v>77</v>
      </c>
      <c r="H2754" t="s">
        <v>508</v>
      </c>
      <c r="I2754" t="s">
        <v>509</v>
      </c>
      <c r="J2754" t="s">
        <v>442</v>
      </c>
      <c r="K2754" t="s">
        <v>443</v>
      </c>
    </row>
    <row r="2755" spans="1:11">
      <c r="A2755" t="s">
        <v>490</v>
      </c>
      <c r="B2755" s="614">
        <v>904748.73019999999</v>
      </c>
      <c r="C2755" t="s">
        <v>465</v>
      </c>
      <c r="D2755" t="s">
        <v>533</v>
      </c>
      <c r="E2755" t="s">
        <v>506</v>
      </c>
      <c r="F2755" t="s">
        <v>534</v>
      </c>
      <c r="G2755" t="s">
        <v>77</v>
      </c>
      <c r="H2755" t="s">
        <v>508</v>
      </c>
      <c r="I2755" t="s">
        <v>509</v>
      </c>
      <c r="J2755" t="s">
        <v>442</v>
      </c>
      <c r="K2755" t="s">
        <v>443</v>
      </c>
    </row>
    <row r="2756" spans="1:11">
      <c r="A2756" t="s">
        <v>490</v>
      </c>
      <c r="B2756" s="614">
        <v>1243110.9143999999</v>
      </c>
      <c r="C2756" t="s">
        <v>518</v>
      </c>
      <c r="D2756" t="s">
        <v>533</v>
      </c>
      <c r="E2756" t="s">
        <v>506</v>
      </c>
      <c r="F2756" t="s">
        <v>534</v>
      </c>
      <c r="G2756" t="s">
        <v>77</v>
      </c>
      <c r="H2756" t="s">
        <v>508</v>
      </c>
      <c r="I2756" t="s">
        <v>509</v>
      </c>
      <c r="J2756" t="s">
        <v>442</v>
      </c>
      <c r="K2756" t="s">
        <v>443</v>
      </c>
    </row>
    <row r="2757" spans="1:11">
      <c r="A2757" t="s">
        <v>490</v>
      </c>
      <c r="B2757" s="614">
        <v>1367421.0325</v>
      </c>
      <c r="C2757" t="s">
        <v>510</v>
      </c>
      <c r="D2757" t="s">
        <v>533</v>
      </c>
      <c r="E2757" t="s">
        <v>506</v>
      </c>
      <c r="F2757" t="s">
        <v>534</v>
      </c>
      <c r="G2757" t="s">
        <v>77</v>
      </c>
      <c r="H2757" t="s">
        <v>508</v>
      </c>
      <c r="I2757" t="s">
        <v>509</v>
      </c>
      <c r="J2757" t="s">
        <v>442</v>
      </c>
      <c r="K2757" t="s">
        <v>443</v>
      </c>
    </row>
    <row r="2758" spans="1:11">
      <c r="A2758" t="s">
        <v>490</v>
      </c>
      <c r="B2758" s="614">
        <v>882683.11239999998</v>
      </c>
      <c r="C2758" t="s">
        <v>466</v>
      </c>
      <c r="D2758" t="s">
        <v>533</v>
      </c>
      <c r="E2758" t="s">
        <v>506</v>
      </c>
      <c r="F2758" t="s">
        <v>534</v>
      </c>
      <c r="G2758" t="s">
        <v>77</v>
      </c>
      <c r="H2758" t="s">
        <v>508</v>
      </c>
      <c r="I2758" t="s">
        <v>509</v>
      </c>
      <c r="J2758" t="s">
        <v>442</v>
      </c>
      <c r="K2758" t="s">
        <v>443</v>
      </c>
    </row>
    <row r="2759" spans="1:11">
      <c r="A2759" t="s">
        <v>490</v>
      </c>
      <c r="B2759" s="614">
        <v>1066571.3718999999</v>
      </c>
      <c r="C2759" t="s">
        <v>445</v>
      </c>
      <c r="D2759" t="s">
        <v>533</v>
      </c>
      <c r="E2759" t="s">
        <v>506</v>
      </c>
      <c r="F2759" t="s">
        <v>534</v>
      </c>
      <c r="G2759" t="s">
        <v>77</v>
      </c>
      <c r="H2759" t="s">
        <v>508</v>
      </c>
      <c r="I2759" t="s">
        <v>509</v>
      </c>
      <c r="J2759" t="s">
        <v>442</v>
      </c>
      <c r="K2759" t="s">
        <v>443</v>
      </c>
    </row>
    <row r="2760" spans="1:11">
      <c r="A2760" t="s">
        <v>490</v>
      </c>
      <c r="B2760" s="614">
        <v>919460.76430000004</v>
      </c>
      <c r="C2760" t="s">
        <v>481</v>
      </c>
      <c r="D2760" t="s">
        <v>533</v>
      </c>
      <c r="E2760" t="s">
        <v>506</v>
      </c>
      <c r="F2760" t="s">
        <v>534</v>
      </c>
      <c r="G2760" t="s">
        <v>77</v>
      </c>
      <c r="H2760" t="s">
        <v>508</v>
      </c>
      <c r="I2760" t="s">
        <v>509</v>
      </c>
      <c r="J2760" t="s">
        <v>442</v>
      </c>
      <c r="K2760" t="s">
        <v>443</v>
      </c>
    </row>
    <row r="2761" spans="1:11">
      <c r="A2761" t="s">
        <v>490</v>
      </c>
      <c r="B2761" s="614">
        <v>1140131.5423999999</v>
      </c>
      <c r="C2761" t="s">
        <v>450</v>
      </c>
      <c r="D2761" t="s">
        <v>533</v>
      </c>
      <c r="E2761" t="s">
        <v>506</v>
      </c>
      <c r="F2761" t="s">
        <v>534</v>
      </c>
      <c r="G2761" t="s">
        <v>77</v>
      </c>
      <c r="H2761" t="s">
        <v>508</v>
      </c>
      <c r="I2761" t="s">
        <v>509</v>
      </c>
      <c r="J2761" t="s">
        <v>442</v>
      </c>
      <c r="K2761" t="s">
        <v>443</v>
      </c>
    </row>
    <row r="2762" spans="1:11">
      <c r="A2762" t="s">
        <v>490</v>
      </c>
      <c r="B2762" s="614">
        <v>956238.41619999998</v>
      </c>
      <c r="C2762" t="s">
        <v>488</v>
      </c>
      <c r="D2762" t="s">
        <v>533</v>
      </c>
      <c r="E2762" t="s">
        <v>506</v>
      </c>
      <c r="F2762" t="s">
        <v>534</v>
      </c>
      <c r="G2762" t="s">
        <v>77</v>
      </c>
      <c r="H2762" t="s">
        <v>508</v>
      </c>
      <c r="I2762" t="s">
        <v>509</v>
      </c>
      <c r="J2762" t="s">
        <v>442</v>
      </c>
      <c r="K2762" t="s">
        <v>443</v>
      </c>
    </row>
    <row r="2763" spans="1:11">
      <c r="A2763" t="s">
        <v>490</v>
      </c>
      <c r="B2763" s="614">
        <v>882683.11239999998</v>
      </c>
      <c r="C2763" t="s">
        <v>484</v>
      </c>
      <c r="D2763" t="s">
        <v>533</v>
      </c>
      <c r="E2763" t="s">
        <v>506</v>
      </c>
      <c r="F2763" t="s">
        <v>534</v>
      </c>
      <c r="G2763" t="s">
        <v>77</v>
      </c>
      <c r="H2763" t="s">
        <v>508</v>
      </c>
      <c r="I2763" t="s">
        <v>509</v>
      </c>
      <c r="J2763" t="s">
        <v>442</v>
      </c>
      <c r="K2763" t="s">
        <v>443</v>
      </c>
    </row>
    <row r="2764" spans="1:11">
      <c r="A2764" t="s">
        <v>490</v>
      </c>
      <c r="B2764" s="614">
        <v>1051859.3378000001</v>
      </c>
      <c r="C2764" t="s">
        <v>504</v>
      </c>
      <c r="D2764" t="s">
        <v>533</v>
      </c>
      <c r="E2764" t="s">
        <v>506</v>
      </c>
      <c r="F2764" t="s">
        <v>534</v>
      </c>
      <c r="G2764" t="s">
        <v>77</v>
      </c>
      <c r="H2764" t="s">
        <v>508</v>
      </c>
      <c r="I2764" t="s">
        <v>509</v>
      </c>
      <c r="J2764" t="s">
        <v>442</v>
      </c>
      <c r="K2764" t="s">
        <v>443</v>
      </c>
    </row>
    <row r="2765" spans="1:11">
      <c r="A2765" t="s">
        <v>490</v>
      </c>
      <c r="B2765" s="614">
        <v>882683.11239999998</v>
      </c>
      <c r="C2765" t="s">
        <v>449</v>
      </c>
      <c r="D2765" t="s">
        <v>533</v>
      </c>
      <c r="E2765" t="s">
        <v>506</v>
      </c>
      <c r="F2765" t="s">
        <v>534</v>
      </c>
      <c r="G2765" t="s">
        <v>77</v>
      </c>
      <c r="H2765" t="s">
        <v>508</v>
      </c>
      <c r="I2765" t="s">
        <v>509</v>
      </c>
      <c r="J2765" t="s">
        <v>442</v>
      </c>
      <c r="K2765" t="s">
        <v>443</v>
      </c>
    </row>
    <row r="2766" spans="1:11">
      <c r="A2766" t="s">
        <v>490</v>
      </c>
      <c r="B2766" s="614">
        <v>1140131.5423999999</v>
      </c>
      <c r="C2766" t="s">
        <v>476</v>
      </c>
      <c r="D2766" t="s">
        <v>533</v>
      </c>
      <c r="E2766" t="s">
        <v>506</v>
      </c>
      <c r="F2766" t="s">
        <v>534</v>
      </c>
      <c r="G2766" t="s">
        <v>77</v>
      </c>
      <c r="H2766" t="s">
        <v>508</v>
      </c>
      <c r="I2766" t="s">
        <v>509</v>
      </c>
      <c r="J2766" t="s">
        <v>442</v>
      </c>
      <c r="K2766" t="s">
        <v>443</v>
      </c>
    </row>
    <row r="2767" spans="1:11">
      <c r="A2767" t="s">
        <v>490</v>
      </c>
      <c r="B2767" s="614">
        <v>956238.41619999998</v>
      </c>
      <c r="C2767" t="s">
        <v>50</v>
      </c>
      <c r="D2767" t="s">
        <v>533</v>
      </c>
      <c r="E2767" t="s">
        <v>506</v>
      </c>
      <c r="F2767" t="s">
        <v>534</v>
      </c>
      <c r="G2767" t="s">
        <v>77</v>
      </c>
      <c r="H2767" t="s">
        <v>508</v>
      </c>
      <c r="I2767" t="s">
        <v>509</v>
      </c>
      <c r="J2767" t="s">
        <v>442</v>
      </c>
      <c r="K2767" t="s">
        <v>443</v>
      </c>
    </row>
    <row r="2768" spans="1:11">
      <c r="A2768" t="s">
        <v>490</v>
      </c>
      <c r="B2768" s="614">
        <v>1029793.72</v>
      </c>
      <c r="C2768" t="s">
        <v>513</v>
      </c>
      <c r="D2768" t="s">
        <v>533</v>
      </c>
      <c r="E2768" t="s">
        <v>506</v>
      </c>
      <c r="F2768" t="s">
        <v>534</v>
      </c>
      <c r="G2768" t="s">
        <v>77</v>
      </c>
      <c r="H2768" t="s">
        <v>508</v>
      </c>
      <c r="I2768" t="s">
        <v>509</v>
      </c>
      <c r="J2768" t="s">
        <v>442</v>
      </c>
      <c r="K2768" t="s">
        <v>443</v>
      </c>
    </row>
    <row r="2769" spans="1:11">
      <c r="A2769" t="s">
        <v>491</v>
      </c>
      <c r="B2769" s="614">
        <v>310033.60969999997</v>
      </c>
      <c r="C2769" t="s">
        <v>516</v>
      </c>
      <c r="D2769" t="s">
        <v>533</v>
      </c>
      <c r="E2769" t="s">
        <v>506</v>
      </c>
      <c r="F2769" t="s">
        <v>534</v>
      </c>
      <c r="G2769" t="s">
        <v>77</v>
      </c>
      <c r="H2769" t="s">
        <v>508</v>
      </c>
      <c r="I2769" t="s">
        <v>509</v>
      </c>
      <c r="J2769" t="s">
        <v>442</v>
      </c>
      <c r="K2769" t="s">
        <v>443</v>
      </c>
    </row>
    <row r="2770" spans="1:11">
      <c r="A2770" t="s">
        <v>491</v>
      </c>
      <c r="B2770" s="614">
        <v>246384.7934</v>
      </c>
      <c r="C2770" t="s">
        <v>429</v>
      </c>
      <c r="D2770" t="s">
        <v>533</v>
      </c>
      <c r="E2770" t="s">
        <v>506</v>
      </c>
      <c r="F2770" t="s">
        <v>534</v>
      </c>
      <c r="G2770" t="s">
        <v>77</v>
      </c>
      <c r="H2770" t="s">
        <v>508</v>
      </c>
      <c r="I2770" t="s">
        <v>509</v>
      </c>
      <c r="J2770" t="s">
        <v>442</v>
      </c>
      <c r="K2770" t="s">
        <v>443</v>
      </c>
    </row>
    <row r="2771" spans="1:11">
      <c r="A2771" t="s">
        <v>491</v>
      </c>
      <c r="B2771" s="614">
        <v>293607.23229999997</v>
      </c>
      <c r="C2771" t="s">
        <v>448</v>
      </c>
      <c r="D2771" t="s">
        <v>533</v>
      </c>
      <c r="E2771" t="s">
        <v>506</v>
      </c>
      <c r="F2771" t="s">
        <v>534</v>
      </c>
      <c r="G2771" t="s">
        <v>77</v>
      </c>
      <c r="H2771" t="s">
        <v>508</v>
      </c>
      <c r="I2771" t="s">
        <v>509</v>
      </c>
      <c r="J2771" t="s">
        <v>442</v>
      </c>
      <c r="K2771" t="s">
        <v>443</v>
      </c>
    </row>
    <row r="2772" spans="1:11">
      <c r="A2772" t="s">
        <v>491</v>
      </c>
      <c r="B2772" s="614">
        <v>205320.2083</v>
      </c>
      <c r="C2772" t="s">
        <v>452</v>
      </c>
      <c r="D2772" t="s">
        <v>533</v>
      </c>
      <c r="E2772" t="s">
        <v>506</v>
      </c>
      <c r="F2772" t="s">
        <v>534</v>
      </c>
      <c r="G2772" t="s">
        <v>77</v>
      </c>
      <c r="H2772" t="s">
        <v>508</v>
      </c>
      <c r="I2772" t="s">
        <v>509</v>
      </c>
      <c r="J2772" t="s">
        <v>442</v>
      </c>
      <c r="K2772" t="s">
        <v>443</v>
      </c>
    </row>
    <row r="2773" spans="1:11">
      <c r="A2773" t="s">
        <v>491</v>
      </c>
      <c r="B2773" s="614">
        <v>297713.82659999997</v>
      </c>
      <c r="C2773" t="s">
        <v>514</v>
      </c>
      <c r="D2773" t="s">
        <v>533</v>
      </c>
      <c r="E2773" t="s">
        <v>506</v>
      </c>
      <c r="F2773" t="s">
        <v>534</v>
      </c>
      <c r="G2773" t="s">
        <v>77</v>
      </c>
      <c r="H2773" t="s">
        <v>508</v>
      </c>
      <c r="I2773" t="s">
        <v>509</v>
      </c>
      <c r="J2773" t="s">
        <v>442</v>
      </c>
      <c r="K2773" t="s">
        <v>443</v>
      </c>
    </row>
    <row r="2774" spans="1:11">
      <c r="A2774" t="s">
        <v>491</v>
      </c>
      <c r="B2774" s="614">
        <v>256650.6</v>
      </c>
      <c r="C2774" t="s">
        <v>454</v>
      </c>
      <c r="D2774" t="s">
        <v>533</v>
      </c>
      <c r="E2774" t="s">
        <v>506</v>
      </c>
      <c r="F2774" t="s">
        <v>534</v>
      </c>
      <c r="G2774" t="s">
        <v>77</v>
      </c>
      <c r="H2774" t="s">
        <v>508</v>
      </c>
      <c r="I2774" t="s">
        <v>509</v>
      </c>
      <c r="J2774" t="s">
        <v>442</v>
      </c>
      <c r="K2774" t="s">
        <v>443</v>
      </c>
    </row>
    <row r="2775" spans="1:11">
      <c r="A2775" t="s">
        <v>491</v>
      </c>
      <c r="B2775" s="614">
        <v>266916.40669999999</v>
      </c>
      <c r="C2775" t="s">
        <v>479</v>
      </c>
      <c r="D2775" t="s">
        <v>533</v>
      </c>
      <c r="E2775" t="s">
        <v>506</v>
      </c>
      <c r="F2775" t="s">
        <v>534</v>
      </c>
      <c r="G2775" t="s">
        <v>77</v>
      </c>
      <c r="H2775" t="s">
        <v>508</v>
      </c>
      <c r="I2775" t="s">
        <v>509</v>
      </c>
      <c r="J2775" t="s">
        <v>442</v>
      </c>
      <c r="K2775" t="s">
        <v>443</v>
      </c>
    </row>
    <row r="2776" spans="1:11">
      <c r="A2776" t="s">
        <v>491</v>
      </c>
      <c r="B2776" s="614">
        <v>256650.6</v>
      </c>
      <c r="C2776" t="s">
        <v>480</v>
      </c>
      <c r="D2776" t="s">
        <v>533</v>
      </c>
      <c r="E2776" t="s">
        <v>506</v>
      </c>
      <c r="F2776" t="s">
        <v>534</v>
      </c>
      <c r="G2776" t="s">
        <v>77</v>
      </c>
      <c r="H2776" t="s">
        <v>508</v>
      </c>
      <c r="I2776" t="s">
        <v>509</v>
      </c>
      <c r="J2776" t="s">
        <v>442</v>
      </c>
      <c r="K2776" t="s">
        <v>443</v>
      </c>
    </row>
    <row r="2777" spans="1:11">
      <c r="A2777" t="s">
        <v>491</v>
      </c>
      <c r="B2777" s="614">
        <v>297713.82659999997</v>
      </c>
      <c r="C2777" t="s">
        <v>462</v>
      </c>
      <c r="D2777" t="s">
        <v>533</v>
      </c>
      <c r="E2777" t="s">
        <v>506</v>
      </c>
      <c r="F2777" t="s">
        <v>534</v>
      </c>
      <c r="G2777" t="s">
        <v>77</v>
      </c>
      <c r="H2777" t="s">
        <v>508</v>
      </c>
      <c r="I2777" t="s">
        <v>509</v>
      </c>
      <c r="J2777" t="s">
        <v>442</v>
      </c>
      <c r="K2777" t="s">
        <v>443</v>
      </c>
    </row>
    <row r="2778" spans="1:11">
      <c r="A2778" t="s">
        <v>491</v>
      </c>
      <c r="B2778" s="614">
        <v>205320.2083</v>
      </c>
      <c r="C2778" t="s">
        <v>464</v>
      </c>
      <c r="D2778" t="s">
        <v>533</v>
      </c>
      <c r="E2778" t="s">
        <v>506</v>
      </c>
      <c r="F2778" t="s">
        <v>534</v>
      </c>
      <c r="G2778" t="s">
        <v>77</v>
      </c>
      <c r="H2778" t="s">
        <v>508</v>
      </c>
      <c r="I2778" t="s">
        <v>509</v>
      </c>
      <c r="J2778" t="s">
        <v>442</v>
      </c>
      <c r="K2778" t="s">
        <v>443</v>
      </c>
    </row>
    <row r="2779" spans="1:11">
      <c r="A2779" t="s">
        <v>491</v>
      </c>
      <c r="B2779" s="614">
        <v>266916.40669999999</v>
      </c>
      <c r="C2779" t="s">
        <v>471</v>
      </c>
      <c r="D2779" t="s">
        <v>533</v>
      </c>
      <c r="E2779" t="s">
        <v>506</v>
      </c>
      <c r="F2779" t="s">
        <v>534</v>
      </c>
      <c r="G2779" t="s">
        <v>77</v>
      </c>
      <c r="H2779" t="s">
        <v>508</v>
      </c>
      <c r="I2779" t="s">
        <v>509</v>
      </c>
      <c r="J2779" t="s">
        <v>442</v>
      </c>
      <c r="K2779" t="s">
        <v>443</v>
      </c>
    </row>
    <row r="2780" spans="1:11">
      <c r="A2780" t="s">
        <v>491</v>
      </c>
      <c r="B2780" s="614">
        <v>246384.7934</v>
      </c>
      <c r="C2780" t="s">
        <v>472</v>
      </c>
      <c r="D2780" t="s">
        <v>533</v>
      </c>
      <c r="E2780" t="s">
        <v>506</v>
      </c>
      <c r="F2780" t="s">
        <v>534</v>
      </c>
      <c r="G2780" t="s">
        <v>77</v>
      </c>
      <c r="H2780" t="s">
        <v>508</v>
      </c>
      <c r="I2780" t="s">
        <v>509</v>
      </c>
      <c r="J2780" t="s">
        <v>442</v>
      </c>
      <c r="K2780" t="s">
        <v>443</v>
      </c>
    </row>
    <row r="2781" spans="1:11">
      <c r="A2781" t="s">
        <v>491</v>
      </c>
      <c r="B2781" s="614">
        <v>287448.02</v>
      </c>
      <c r="C2781" t="s">
        <v>475</v>
      </c>
      <c r="D2781" t="s">
        <v>533</v>
      </c>
      <c r="E2781" t="s">
        <v>506</v>
      </c>
      <c r="F2781" t="s">
        <v>534</v>
      </c>
      <c r="G2781" t="s">
        <v>77</v>
      </c>
      <c r="H2781" t="s">
        <v>508</v>
      </c>
      <c r="I2781" t="s">
        <v>509</v>
      </c>
      <c r="J2781" t="s">
        <v>442</v>
      </c>
      <c r="K2781" t="s">
        <v>443</v>
      </c>
    </row>
    <row r="2782" spans="1:11">
      <c r="A2782" t="s">
        <v>491</v>
      </c>
      <c r="B2782" s="614">
        <v>277182.2133</v>
      </c>
      <c r="C2782" t="s">
        <v>515</v>
      </c>
      <c r="D2782" t="s">
        <v>533</v>
      </c>
      <c r="E2782" t="s">
        <v>506</v>
      </c>
      <c r="F2782" t="s">
        <v>534</v>
      </c>
      <c r="G2782" t="s">
        <v>77</v>
      </c>
      <c r="H2782" t="s">
        <v>508</v>
      </c>
      <c r="I2782" t="s">
        <v>509</v>
      </c>
      <c r="J2782" t="s">
        <v>442</v>
      </c>
      <c r="K2782" t="s">
        <v>443</v>
      </c>
    </row>
    <row r="2783" spans="1:11">
      <c r="A2783" t="s">
        <v>491</v>
      </c>
      <c r="B2783" s="614">
        <v>381690.48869999999</v>
      </c>
      <c r="C2783" t="s">
        <v>455</v>
      </c>
      <c r="D2783" t="s">
        <v>533</v>
      </c>
      <c r="E2783" t="s">
        <v>506</v>
      </c>
      <c r="F2783" t="s">
        <v>534</v>
      </c>
      <c r="G2783" t="s">
        <v>77</v>
      </c>
      <c r="H2783" t="s">
        <v>508</v>
      </c>
      <c r="I2783" t="s">
        <v>509</v>
      </c>
      <c r="J2783" t="s">
        <v>442</v>
      </c>
      <c r="K2783" t="s">
        <v>443</v>
      </c>
    </row>
    <row r="2784" spans="1:11">
      <c r="A2784" t="s">
        <v>491</v>
      </c>
      <c r="B2784" s="614">
        <v>293608.5907</v>
      </c>
      <c r="C2784" t="s">
        <v>528</v>
      </c>
      <c r="D2784" t="s">
        <v>533</v>
      </c>
      <c r="E2784" t="s">
        <v>506</v>
      </c>
      <c r="F2784" t="s">
        <v>534</v>
      </c>
      <c r="G2784" t="s">
        <v>77</v>
      </c>
      <c r="H2784" t="s">
        <v>508</v>
      </c>
      <c r="I2784" t="s">
        <v>509</v>
      </c>
      <c r="J2784" t="s">
        <v>442</v>
      </c>
      <c r="K2784" t="s">
        <v>443</v>
      </c>
    </row>
    <row r="2785" spans="1:11">
      <c r="A2785" t="s">
        <v>491</v>
      </c>
      <c r="B2785" s="614">
        <v>256650.6</v>
      </c>
      <c r="C2785" t="s">
        <v>512</v>
      </c>
      <c r="D2785" t="s">
        <v>533</v>
      </c>
      <c r="E2785" t="s">
        <v>506</v>
      </c>
      <c r="F2785" t="s">
        <v>534</v>
      </c>
      <c r="G2785" t="s">
        <v>77</v>
      </c>
      <c r="H2785" t="s">
        <v>508</v>
      </c>
      <c r="I2785" t="s">
        <v>509</v>
      </c>
      <c r="J2785" t="s">
        <v>442</v>
      </c>
      <c r="K2785" t="s">
        <v>443</v>
      </c>
    </row>
    <row r="2786" spans="1:11">
      <c r="A2786" t="s">
        <v>491</v>
      </c>
      <c r="B2786" s="614">
        <v>205320.2083</v>
      </c>
      <c r="C2786" t="s">
        <v>453</v>
      </c>
      <c r="D2786" t="s">
        <v>533</v>
      </c>
      <c r="E2786" t="s">
        <v>506</v>
      </c>
      <c r="F2786" t="s">
        <v>534</v>
      </c>
      <c r="G2786" t="s">
        <v>77</v>
      </c>
      <c r="H2786" t="s">
        <v>508</v>
      </c>
      <c r="I2786" t="s">
        <v>509</v>
      </c>
      <c r="J2786" t="s">
        <v>442</v>
      </c>
      <c r="K2786" t="s">
        <v>443</v>
      </c>
    </row>
    <row r="2787" spans="1:11">
      <c r="A2787" t="s">
        <v>491</v>
      </c>
      <c r="B2787" s="614">
        <v>268969.0246</v>
      </c>
      <c r="C2787" t="s">
        <v>461</v>
      </c>
      <c r="D2787" t="s">
        <v>533</v>
      </c>
      <c r="E2787" t="s">
        <v>506</v>
      </c>
      <c r="F2787" t="s">
        <v>534</v>
      </c>
      <c r="G2787" t="s">
        <v>77</v>
      </c>
      <c r="H2787" t="s">
        <v>508</v>
      </c>
      <c r="I2787" t="s">
        <v>509</v>
      </c>
      <c r="J2787" t="s">
        <v>442</v>
      </c>
      <c r="K2787" t="s">
        <v>443</v>
      </c>
    </row>
    <row r="2788" spans="1:11">
      <c r="A2788" t="s">
        <v>491</v>
      </c>
      <c r="B2788" s="614">
        <v>256650.6</v>
      </c>
      <c r="C2788" t="s">
        <v>485</v>
      </c>
      <c r="D2788" t="s">
        <v>533</v>
      </c>
      <c r="E2788" t="s">
        <v>506</v>
      </c>
      <c r="F2788" t="s">
        <v>534</v>
      </c>
      <c r="G2788" t="s">
        <v>77</v>
      </c>
      <c r="H2788" t="s">
        <v>508</v>
      </c>
      <c r="I2788" t="s">
        <v>509</v>
      </c>
      <c r="J2788" t="s">
        <v>442</v>
      </c>
      <c r="K2788" t="s">
        <v>443</v>
      </c>
    </row>
    <row r="2789" spans="1:11">
      <c r="A2789" t="s">
        <v>491</v>
      </c>
      <c r="B2789" s="614">
        <v>381690.48869999999</v>
      </c>
      <c r="C2789" t="s">
        <v>517</v>
      </c>
      <c r="D2789" t="s">
        <v>533</v>
      </c>
      <c r="E2789" t="s">
        <v>506</v>
      </c>
      <c r="F2789" t="s">
        <v>534</v>
      </c>
      <c r="G2789" t="s">
        <v>77</v>
      </c>
      <c r="H2789" t="s">
        <v>508</v>
      </c>
      <c r="I2789" t="s">
        <v>509</v>
      </c>
      <c r="J2789" t="s">
        <v>442</v>
      </c>
      <c r="K2789" t="s">
        <v>443</v>
      </c>
    </row>
    <row r="2790" spans="1:11">
      <c r="A2790" t="s">
        <v>491</v>
      </c>
      <c r="B2790" s="614">
        <v>293607.23229999997</v>
      </c>
      <c r="C2790" t="s">
        <v>511</v>
      </c>
      <c r="D2790" t="s">
        <v>533</v>
      </c>
      <c r="E2790" t="s">
        <v>506</v>
      </c>
      <c r="F2790" t="s">
        <v>534</v>
      </c>
      <c r="G2790" t="s">
        <v>77</v>
      </c>
      <c r="H2790" t="s">
        <v>508</v>
      </c>
      <c r="I2790" t="s">
        <v>509</v>
      </c>
      <c r="J2790" t="s">
        <v>442</v>
      </c>
      <c r="K2790" t="s">
        <v>443</v>
      </c>
    </row>
    <row r="2791" spans="1:11">
      <c r="A2791" t="s">
        <v>491</v>
      </c>
      <c r="B2791" s="614">
        <v>205320.2083</v>
      </c>
      <c r="C2791" t="s">
        <v>477</v>
      </c>
      <c r="D2791" t="s">
        <v>533</v>
      </c>
      <c r="E2791" t="s">
        <v>506</v>
      </c>
      <c r="F2791" t="s">
        <v>534</v>
      </c>
      <c r="G2791" t="s">
        <v>77</v>
      </c>
      <c r="H2791" t="s">
        <v>508</v>
      </c>
      <c r="I2791" t="s">
        <v>509</v>
      </c>
      <c r="J2791" t="s">
        <v>442</v>
      </c>
      <c r="K2791" t="s">
        <v>443</v>
      </c>
    </row>
    <row r="2792" spans="1:11">
      <c r="A2792" t="s">
        <v>491</v>
      </c>
      <c r="B2792" s="614">
        <v>252544.00570000001</v>
      </c>
      <c r="C2792" t="s">
        <v>465</v>
      </c>
      <c r="D2792" t="s">
        <v>533</v>
      </c>
      <c r="E2792" t="s">
        <v>506</v>
      </c>
      <c r="F2792" t="s">
        <v>534</v>
      </c>
      <c r="G2792" t="s">
        <v>77</v>
      </c>
      <c r="H2792" t="s">
        <v>508</v>
      </c>
      <c r="I2792" t="s">
        <v>509</v>
      </c>
      <c r="J2792" t="s">
        <v>442</v>
      </c>
      <c r="K2792" t="s">
        <v>443</v>
      </c>
    </row>
    <row r="2793" spans="1:11">
      <c r="A2793" t="s">
        <v>491</v>
      </c>
      <c r="B2793" s="614">
        <v>346991.6004</v>
      </c>
      <c r="C2793" t="s">
        <v>518</v>
      </c>
      <c r="D2793" t="s">
        <v>533</v>
      </c>
      <c r="E2793" t="s">
        <v>506</v>
      </c>
      <c r="F2793" t="s">
        <v>534</v>
      </c>
      <c r="G2793" t="s">
        <v>77</v>
      </c>
      <c r="H2793" t="s">
        <v>508</v>
      </c>
      <c r="I2793" t="s">
        <v>509</v>
      </c>
      <c r="J2793" t="s">
        <v>442</v>
      </c>
      <c r="K2793" t="s">
        <v>443</v>
      </c>
    </row>
    <row r="2794" spans="1:11">
      <c r="A2794" t="s">
        <v>491</v>
      </c>
      <c r="B2794" s="614">
        <v>381690.48869999999</v>
      </c>
      <c r="C2794" t="s">
        <v>510</v>
      </c>
      <c r="D2794" t="s">
        <v>533</v>
      </c>
      <c r="E2794" t="s">
        <v>506</v>
      </c>
      <c r="F2794" t="s">
        <v>534</v>
      </c>
      <c r="G2794" t="s">
        <v>77</v>
      </c>
      <c r="H2794" t="s">
        <v>508</v>
      </c>
      <c r="I2794" t="s">
        <v>509</v>
      </c>
      <c r="J2794" t="s">
        <v>442</v>
      </c>
      <c r="K2794" t="s">
        <v>443</v>
      </c>
    </row>
    <row r="2795" spans="1:11">
      <c r="A2795" t="s">
        <v>491</v>
      </c>
      <c r="B2795" s="614">
        <v>246384.7934</v>
      </c>
      <c r="C2795" t="s">
        <v>466</v>
      </c>
      <c r="D2795" t="s">
        <v>533</v>
      </c>
      <c r="E2795" t="s">
        <v>506</v>
      </c>
      <c r="F2795" t="s">
        <v>534</v>
      </c>
      <c r="G2795" t="s">
        <v>77</v>
      </c>
      <c r="H2795" t="s">
        <v>508</v>
      </c>
      <c r="I2795" t="s">
        <v>509</v>
      </c>
      <c r="J2795" t="s">
        <v>442</v>
      </c>
      <c r="K2795" t="s">
        <v>443</v>
      </c>
    </row>
    <row r="2796" spans="1:11">
      <c r="A2796" t="s">
        <v>491</v>
      </c>
      <c r="B2796" s="614">
        <v>297713.82659999997</v>
      </c>
      <c r="C2796" t="s">
        <v>445</v>
      </c>
      <c r="D2796" t="s">
        <v>533</v>
      </c>
      <c r="E2796" t="s">
        <v>506</v>
      </c>
      <c r="F2796" t="s">
        <v>534</v>
      </c>
      <c r="G2796" t="s">
        <v>77</v>
      </c>
      <c r="H2796" t="s">
        <v>508</v>
      </c>
      <c r="I2796" t="s">
        <v>509</v>
      </c>
      <c r="J2796" t="s">
        <v>442</v>
      </c>
      <c r="K2796" t="s">
        <v>443</v>
      </c>
    </row>
    <row r="2797" spans="1:11">
      <c r="A2797" t="s">
        <v>491</v>
      </c>
      <c r="B2797" s="614">
        <v>256650.6</v>
      </c>
      <c r="C2797" t="s">
        <v>481</v>
      </c>
      <c r="D2797" t="s">
        <v>533</v>
      </c>
      <c r="E2797" t="s">
        <v>506</v>
      </c>
      <c r="F2797" t="s">
        <v>534</v>
      </c>
      <c r="G2797" t="s">
        <v>77</v>
      </c>
      <c r="H2797" t="s">
        <v>508</v>
      </c>
      <c r="I2797" t="s">
        <v>509</v>
      </c>
      <c r="J2797" t="s">
        <v>442</v>
      </c>
      <c r="K2797" t="s">
        <v>443</v>
      </c>
    </row>
    <row r="2798" spans="1:11">
      <c r="A2798" t="s">
        <v>491</v>
      </c>
      <c r="B2798" s="614">
        <v>318246.79840000003</v>
      </c>
      <c r="C2798" t="s">
        <v>450</v>
      </c>
      <c r="D2798" t="s">
        <v>533</v>
      </c>
      <c r="E2798" t="s">
        <v>506</v>
      </c>
      <c r="F2798" t="s">
        <v>534</v>
      </c>
      <c r="G2798" t="s">
        <v>77</v>
      </c>
      <c r="H2798" t="s">
        <v>508</v>
      </c>
      <c r="I2798" t="s">
        <v>509</v>
      </c>
      <c r="J2798" t="s">
        <v>442</v>
      </c>
      <c r="K2798" t="s">
        <v>443</v>
      </c>
    </row>
    <row r="2799" spans="1:11">
      <c r="A2799" t="s">
        <v>491</v>
      </c>
      <c r="B2799" s="614">
        <v>266916.40669999999</v>
      </c>
      <c r="C2799" t="s">
        <v>488</v>
      </c>
      <c r="D2799" t="s">
        <v>533</v>
      </c>
      <c r="E2799" t="s">
        <v>506</v>
      </c>
      <c r="F2799" t="s">
        <v>534</v>
      </c>
      <c r="G2799" t="s">
        <v>77</v>
      </c>
      <c r="H2799" t="s">
        <v>508</v>
      </c>
      <c r="I2799" t="s">
        <v>509</v>
      </c>
      <c r="J2799" t="s">
        <v>442</v>
      </c>
      <c r="K2799" t="s">
        <v>443</v>
      </c>
    </row>
    <row r="2800" spans="1:11">
      <c r="A2800" t="s">
        <v>491</v>
      </c>
      <c r="B2800" s="614">
        <v>246384.7934</v>
      </c>
      <c r="C2800" t="s">
        <v>484</v>
      </c>
      <c r="D2800" t="s">
        <v>533</v>
      </c>
      <c r="E2800" t="s">
        <v>506</v>
      </c>
      <c r="F2800" t="s">
        <v>534</v>
      </c>
      <c r="G2800" t="s">
        <v>77</v>
      </c>
      <c r="H2800" t="s">
        <v>508</v>
      </c>
      <c r="I2800" t="s">
        <v>509</v>
      </c>
      <c r="J2800" t="s">
        <v>442</v>
      </c>
      <c r="K2800" t="s">
        <v>443</v>
      </c>
    </row>
    <row r="2801" spans="1:11">
      <c r="A2801" t="s">
        <v>491</v>
      </c>
      <c r="B2801" s="614">
        <v>293607.23229999997</v>
      </c>
      <c r="C2801" t="s">
        <v>504</v>
      </c>
      <c r="D2801" t="s">
        <v>533</v>
      </c>
      <c r="E2801" t="s">
        <v>506</v>
      </c>
      <c r="F2801" t="s">
        <v>534</v>
      </c>
      <c r="G2801" t="s">
        <v>77</v>
      </c>
      <c r="H2801" t="s">
        <v>508</v>
      </c>
      <c r="I2801" t="s">
        <v>509</v>
      </c>
      <c r="J2801" t="s">
        <v>442</v>
      </c>
      <c r="K2801" t="s">
        <v>443</v>
      </c>
    </row>
    <row r="2802" spans="1:11">
      <c r="A2802" t="s">
        <v>491</v>
      </c>
      <c r="B2802" s="614">
        <v>246384.7934</v>
      </c>
      <c r="C2802" t="s">
        <v>449</v>
      </c>
      <c r="D2802" t="s">
        <v>533</v>
      </c>
      <c r="E2802" t="s">
        <v>506</v>
      </c>
      <c r="F2802" t="s">
        <v>534</v>
      </c>
      <c r="G2802" t="s">
        <v>77</v>
      </c>
      <c r="H2802" t="s">
        <v>508</v>
      </c>
      <c r="I2802" t="s">
        <v>509</v>
      </c>
      <c r="J2802" t="s">
        <v>442</v>
      </c>
      <c r="K2802" t="s">
        <v>443</v>
      </c>
    </row>
    <row r="2803" spans="1:11">
      <c r="A2803" t="s">
        <v>491</v>
      </c>
      <c r="B2803" s="614">
        <v>318246.79840000003</v>
      </c>
      <c r="C2803" t="s">
        <v>476</v>
      </c>
      <c r="D2803" t="s">
        <v>533</v>
      </c>
      <c r="E2803" t="s">
        <v>506</v>
      </c>
      <c r="F2803" t="s">
        <v>534</v>
      </c>
      <c r="G2803" t="s">
        <v>77</v>
      </c>
      <c r="H2803" t="s">
        <v>508</v>
      </c>
      <c r="I2803" t="s">
        <v>509</v>
      </c>
      <c r="J2803" t="s">
        <v>442</v>
      </c>
      <c r="K2803" t="s">
        <v>443</v>
      </c>
    </row>
    <row r="2804" spans="1:11">
      <c r="A2804" t="s">
        <v>491</v>
      </c>
      <c r="B2804" s="614">
        <v>266916.40669999999</v>
      </c>
      <c r="C2804" t="s">
        <v>50</v>
      </c>
      <c r="D2804" t="s">
        <v>533</v>
      </c>
      <c r="E2804" t="s">
        <v>506</v>
      </c>
      <c r="F2804" t="s">
        <v>534</v>
      </c>
      <c r="G2804" t="s">
        <v>77</v>
      </c>
      <c r="H2804" t="s">
        <v>508</v>
      </c>
      <c r="I2804" t="s">
        <v>509</v>
      </c>
      <c r="J2804" t="s">
        <v>442</v>
      </c>
      <c r="K2804" t="s">
        <v>443</v>
      </c>
    </row>
    <row r="2805" spans="1:11">
      <c r="A2805" t="s">
        <v>491</v>
      </c>
      <c r="B2805" s="614">
        <v>287448.02</v>
      </c>
      <c r="C2805" t="s">
        <v>513</v>
      </c>
      <c r="D2805" t="s">
        <v>533</v>
      </c>
      <c r="E2805" t="s">
        <v>506</v>
      </c>
      <c r="F2805" t="s">
        <v>534</v>
      </c>
      <c r="G2805" t="s">
        <v>77</v>
      </c>
      <c r="H2805" t="s">
        <v>508</v>
      </c>
      <c r="I2805" t="s">
        <v>509</v>
      </c>
      <c r="J2805" t="s">
        <v>442</v>
      </c>
      <c r="K2805" t="s">
        <v>443</v>
      </c>
    </row>
    <row r="2806" spans="1:11">
      <c r="A2806" t="s">
        <v>492</v>
      </c>
      <c r="B2806" s="614">
        <v>200462.30710000001</v>
      </c>
      <c r="C2806" t="s">
        <v>516</v>
      </c>
      <c r="D2806" t="s">
        <v>533</v>
      </c>
      <c r="E2806" t="s">
        <v>506</v>
      </c>
      <c r="F2806" t="s">
        <v>534</v>
      </c>
      <c r="G2806" t="s">
        <v>77</v>
      </c>
      <c r="H2806" t="s">
        <v>508</v>
      </c>
      <c r="I2806" t="s">
        <v>509</v>
      </c>
      <c r="J2806" t="s">
        <v>442</v>
      </c>
      <c r="K2806" t="s">
        <v>443</v>
      </c>
    </row>
    <row r="2807" spans="1:11">
      <c r="A2807" t="s">
        <v>492</v>
      </c>
      <c r="B2807" s="614">
        <v>159308.0962</v>
      </c>
      <c r="C2807" t="s">
        <v>429</v>
      </c>
      <c r="D2807" t="s">
        <v>533</v>
      </c>
      <c r="E2807" t="s">
        <v>506</v>
      </c>
      <c r="F2807" t="s">
        <v>534</v>
      </c>
      <c r="G2807" t="s">
        <v>77</v>
      </c>
      <c r="H2807" t="s">
        <v>508</v>
      </c>
      <c r="I2807" t="s">
        <v>509</v>
      </c>
      <c r="J2807" t="s">
        <v>442</v>
      </c>
      <c r="K2807" t="s">
        <v>443</v>
      </c>
    </row>
    <row r="2808" spans="1:11">
      <c r="A2808" t="s">
        <v>492</v>
      </c>
      <c r="B2808" s="614">
        <v>189841.29889999999</v>
      </c>
      <c r="C2808" t="s">
        <v>448</v>
      </c>
      <c r="D2808" t="s">
        <v>533</v>
      </c>
      <c r="E2808" t="s">
        <v>506</v>
      </c>
      <c r="F2808" t="s">
        <v>534</v>
      </c>
      <c r="G2808" t="s">
        <v>77</v>
      </c>
      <c r="H2808" t="s">
        <v>508</v>
      </c>
      <c r="I2808" t="s">
        <v>509</v>
      </c>
      <c r="J2808" t="s">
        <v>442</v>
      </c>
      <c r="K2808" t="s">
        <v>443</v>
      </c>
    </row>
    <row r="2809" spans="1:11">
      <c r="A2809" t="s">
        <v>492</v>
      </c>
      <c r="B2809" s="614">
        <v>132756.454</v>
      </c>
      <c r="C2809" t="s">
        <v>452</v>
      </c>
      <c r="D2809" t="s">
        <v>533</v>
      </c>
      <c r="E2809" t="s">
        <v>506</v>
      </c>
      <c r="F2809" t="s">
        <v>534</v>
      </c>
      <c r="G2809" t="s">
        <v>77</v>
      </c>
      <c r="H2809" t="s">
        <v>508</v>
      </c>
      <c r="I2809" t="s">
        <v>509</v>
      </c>
      <c r="J2809" t="s">
        <v>442</v>
      </c>
      <c r="K2809" t="s">
        <v>443</v>
      </c>
    </row>
    <row r="2810" spans="1:11">
      <c r="A2810" t="s">
        <v>492</v>
      </c>
      <c r="B2810" s="614">
        <v>192496.5509</v>
      </c>
      <c r="C2810" t="s">
        <v>514</v>
      </c>
      <c r="D2810" t="s">
        <v>533</v>
      </c>
      <c r="E2810" t="s">
        <v>506</v>
      </c>
      <c r="F2810" t="s">
        <v>534</v>
      </c>
      <c r="G2810" t="s">
        <v>77</v>
      </c>
      <c r="H2810" t="s">
        <v>508</v>
      </c>
      <c r="I2810" t="s">
        <v>509</v>
      </c>
      <c r="J2810" t="s">
        <v>442</v>
      </c>
      <c r="K2810" t="s">
        <v>443</v>
      </c>
    </row>
    <row r="2811" spans="1:11">
      <c r="A2811" t="s">
        <v>492</v>
      </c>
      <c r="B2811" s="614">
        <v>165945.78709999999</v>
      </c>
      <c r="C2811" t="s">
        <v>454</v>
      </c>
      <c r="D2811" t="s">
        <v>533</v>
      </c>
      <c r="E2811" t="s">
        <v>506</v>
      </c>
      <c r="F2811" t="s">
        <v>534</v>
      </c>
      <c r="G2811" t="s">
        <v>77</v>
      </c>
      <c r="H2811" t="s">
        <v>508</v>
      </c>
      <c r="I2811" t="s">
        <v>509</v>
      </c>
      <c r="J2811" t="s">
        <v>442</v>
      </c>
      <c r="K2811" t="s">
        <v>443</v>
      </c>
    </row>
    <row r="2812" spans="1:11">
      <c r="A2812" t="s">
        <v>492</v>
      </c>
      <c r="B2812" s="614">
        <v>172583.47810000001</v>
      </c>
      <c r="C2812" t="s">
        <v>479</v>
      </c>
      <c r="D2812" t="s">
        <v>533</v>
      </c>
      <c r="E2812" t="s">
        <v>506</v>
      </c>
      <c r="F2812" t="s">
        <v>534</v>
      </c>
      <c r="G2812" t="s">
        <v>77</v>
      </c>
      <c r="H2812" t="s">
        <v>508</v>
      </c>
      <c r="I2812" t="s">
        <v>509</v>
      </c>
      <c r="J2812" t="s">
        <v>442</v>
      </c>
      <c r="K2812" t="s">
        <v>443</v>
      </c>
    </row>
    <row r="2813" spans="1:11">
      <c r="A2813" t="s">
        <v>492</v>
      </c>
      <c r="B2813" s="614">
        <v>165945.78709999999</v>
      </c>
      <c r="C2813" t="s">
        <v>480</v>
      </c>
      <c r="D2813" t="s">
        <v>533</v>
      </c>
      <c r="E2813" t="s">
        <v>506</v>
      </c>
      <c r="F2813" t="s">
        <v>534</v>
      </c>
      <c r="G2813" t="s">
        <v>77</v>
      </c>
      <c r="H2813" t="s">
        <v>508</v>
      </c>
      <c r="I2813" t="s">
        <v>509</v>
      </c>
      <c r="J2813" t="s">
        <v>442</v>
      </c>
      <c r="K2813" t="s">
        <v>443</v>
      </c>
    </row>
    <row r="2814" spans="1:11">
      <c r="A2814" t="s">
        <v>492</v>
      </c>
      <c r="B2814" s="614">
        <v>192496.5509</v>
      </c>
      <c r="C2814" t="s">
        <v>462</v>
      </c>
      <c r="D2814" t="s">
        <v>533</v>
      </c>
      <c r="E2814" t="s">
        <v>506</v>
      </c>
      <c r="F2814" t="s">
        <v>534</v>
      </c>
      <c r="G2814" t="s">
        <v>77</v>
      </c>
      <c r="H2814" t="s">
        <v>508</v>
      </c>
      <c r="I2814" t="s">
        <v>509</v>
      </c>
      <c r="J2814" t="s">
        <v>442</v>
      </c>
      <c r="K2814" t="s">
        <v>443</v>
      </c>
    </row>
    <row r="2815" spans="1:11">
      <c r="A2815" t="s">
        <v>492</v>
      </c>
      <c r="B2815" s="614">
        <v>132756.454</v>
      </c>
      <c r="C2815" t="s">
        <v>464</v>
      </c>
      <c r="D2815" t="s">
        <v>533</v>
      </c>
      <c r="E2815" t="s">
        <v>506</v>
      </c>
      <c r="F2815" t="s">
        <v>534</v>
      </c>
      <c r="G2815" t="s">
        <v>77</v>
      </c>
      <c r="H2815" t="s">
        <v>508</v>
      </c>
      <c r="I2815" t="s">
        <v>509</v>
      </c>
      <c r="J2815" t="s">
        <v>442</v>
      </c>
      <c r="K2815" t="s">
        <v>443</v>
      </c>
    </row>
    <row r="2816" spans="1:11">
      <c r="A2816" t="s">
        <v>492</v>
      </c>
      <c r="B2816" s="614">
        <v>172583.47810000001</v>
      </c>
      <c r="C2816" t="s">
        <v>471</v>
      </c>
      <c r="D2816" t="s">
        <v>533</v>
      </c>
      <c r="E2816" t="s">
        <v>506</v>
      </c>
      <c r="F2816" t="s">
        <v>534</v>
      </c>
      <c r="G2816" t="s">
        <v>77</v>
      </c>
      <c r="H2816" t="s">
        <v>508</v>
      </c>
      <c r="I2816" t="s">
        <v>509</v>
      </c>
      <c r="J2816" t="s">
        <v>442</v>
      </c>
      <c r="K2816" t="s">
        <v>443</v>
      </c>
    </row>
    <row r="2817" spans="1:11">
      <c r="A2817" t="s">
        <v>492</v>
      </c>
      <c r="B2817" s="614">
        <v>159308.0962</v>
      </c>
      <c r="C2817" t="s">
        <v>472</v>
      </c>
      <c r="D2817" t="s">
        <v>533</v>
      </c>
      <c r="E2817" t="s">
        <v>506</v>
      </c>
      <c r="F2817" t="s">
        <v>534</v>
      </c>
      <c r="G2817" t="s">
        <v>77</v>
      </c>
      <c r="H2817" t="s">
        <v>508</v>
      </c>
      <c r="I2817" t="s">
        <v>509</v>
      </c>
      <c r="J2817" t="s">
        <v>442</v>
      </c>
      <c r="K2817" t="s">
        <v>443</v>
      </c>
    </row>
    <row r="2818" spans="1:11">
      <c r="A2818" t="s">
        <v>492</v>
      </c>
      <c r="B2818" s="614">
        <v>185858.86</v>
      </c>
      <c r="C2818" t="s">
        <v>475</v>
      </c>
      <c r="D2818" t="s">
        <v>533</v>
      </c>
      <c r="E2818" t="s">
        <v>506</v>
      </c>
      <c r="F2818" t="s">
        <v>534</v>
      </c>
      <c r="G2818" t="s">
        <v>77</v>
      </c>
      <c r="H2818" t="s">
        <v>508</v>
      </c>
      <c r="I2818" t="s">
        <v>509</v>
      </c>
      <c r="J2818" t="s">
        <v>442</v>
      </c>
      <c r="K2818" t="s">
        <v>443</v>
      </c>
    </row>
    <row r="2819" spans="1:11">
      <c r="A2819" t="s">
        <v>492</v>
      </c>
      <c r="B2819" s="614">
        <v>179221.16899999999</v>
      </c>
      <c r="C2819" t="s">
        <v>515</v>
      </c>
      <c r="D2819" t="s">
        <v>533</v>
      </c>
      <c r="E2819" t="s">
        <v>506</v>
      </c>
      <c r="F2819" t="s">
        <v>534</v>
      </c>
      <c r="G2819" t="s">
        <v>77</v>
      </c>
      <c r="H2819" t="s">
        <v>508</v>
      </c>
      <c r="I2819" t="s">
        <v>509</v>
      </c>
      <c r="J2819" t="s">
        <v>442</v>
      </c>
      <c r="K2819" t="s">
        <v>443</v>
      </c>
    </row>
    <row r="2820" spans="1:11">
      <c r="A2820" t="s">
        <v>492</v>
      </c>
      <c r="B2820" s="614">
        <v>246794.39120000001</v>
      </c>
      <c r="C2820" t="s">
        <v>455</v>
      </c>
      <c r="D2820" t="s">
        <v>533</v>
      </c>
      <c r="E2820" t="s">
        <v>506</v>
      </c>
      <c r="F2820" t="s">
        <v>534</v>
      </c>
      <c r="G2820" t="s">
        <v>77</v>
      </c>
      <c r="H2820" t="s">
        <v>508</v>
      </c>
      <c r="I2820" t="s">
        <v>509</v>
      </c>
      <c r="J2820" t="s">
        <v>442</v>
      </c>
      <c r="K2820" t="s">
        <v>443</v>
      </c>
    </row>
    <row r="2821" spans="1:11">
      <c r="A2821" t="s">
        <v>492</v>
      </c>
      <c r="B2821" s="614">
        <v>189842.17720000001</v>
      </c>
      <c r="C2821" t="s">
        <v>528</v>
      </c>
      <c r="D2821" t="s">
        <v>533</v>
      </c>
      <c r="E2821" t="s">
        <v>506</v>
      </c>
      <c r="F2821" t="s">
        <v>534</v>
      </c>
      <c r="G2821" t="s">
        <v>77</v>
      </c>
      <c r="H2821" t="s">
        <v>508</v>
      </c>
      <c r="I2821" t="s">
        <v>509</v>
      </c>
      <c r="J2821" t="s">
        <v>442</v>
      </c>
      <c r="K2821" t="s">
        <v>443</v>
      </c>
    </row>
    <row r="2822" spans="1:11">
      <c r="A2822" t="s">
        <v>492</v>
      </c>
      <c r="B2822" s="614">
        <v>165945.78709999999</v>
      </c>
      <c r="C2822" t="s">
        <v>512</v>
      </c>
      <c r="D2822" t="s">
        <v>533</v>
      </c>
      <c r="E2822" t="s">
        <v>506</v>
      </c>
      <c r="F2822" t="s">
        <v>534</v>
      </c>
      <c r="G2822" t="s">
        <v>77</v>
      </c>
      <c r="H2822" t="s">
        <v>508</v>
      </c>
      <c r="I2822" t="s">
        <v>509</v>
      </c>
      <c r="J2822" t="s">
        <v>442</v>
      </c>
      <c r="K2822" t="s">
        <v>443</v>
      </c>
    </row>
    <row r="2823" spans="1:11">
      <c r="A2823" t="s">
        <v>492</v>
      </c>
      <c r="B2823" s="614">
        <v>132756.454</v>
      </c>
      <c r="C2823" t="s">
        <v>453</v>
      </c>
      <c r="D2823" t="s">
        <v>533</v>
      </c>
      <c r="E2823" t="s">
        <v>506</v>
      </c>
      <c r="F2823" t="s">
        <v>534</v>
      </c>
      <c r="G2823" t="s">
        <v>77</v>
      </c>
      <c r="H2823" t="s">
        <v>508</v>
      </c>
      <c r="I2823" t="s">
        <v>509</v>
      </c>
      <c r="J2823" t="s">
        <v>442</v>
      </c>
      <c r="K2823" t="s">
        <v>443</v>
      </c>
    </row>
    <row r="2824" spans="1:11">
      <c r="A2824" t="s">
        <v>492</v>
      </c>
      <c r="B2824" s="614">
        <v>173910.6649</v>
      </c>
      <c r="C2824" t="s">
        <v>461</v>
      </c>
      <c r="D2824" t="s">
        <v>533</v>
      </c>
      <c r="E2824" t="s">
        <v>506</v>
      </c>
      <c r="F2824" t="s">
        <v>534</v>
      </c>
      <c r="G2824" t="s">
        <v>77</v>
      </c>
      <c r="H2824" t="s">
        <v>508</v>
      </c>
      <c r="I2824" t="s">
        <v>509</v>
      </c>
      <c r="J2824" t="s">
        <v>442</v>
      </c>
      <c r="K2824" t="s">
        <v>443</v>
      </c>
    </row>
    <row r="2825" spans="1:11">
      <c r="A2825" t="s">
        <v>492</v>
      </c>
      <c r="B2825" s="614">
        <v>165945.78709999999</v>
      </c>
      <c r="C2825" t="s">
        <v>485</v>
      </c>
      <c r="D2825" t="s">
        <v>533</v>
      </c>
      <c r="E2825" t="s">
        <v>506</v>
      </c>
      <c r="F2825" t="s">
        <v>534</v>
      </c>
      <c r="G2825" t="s">
        <v>77</v>
      </c>
      <c r="H2825" t="s">
        <v>508</v>
      </c>
      <c r="I2825" t="s">
        <v>509</v>
      </c>
      <c r="J2825" t="s">
        <v>442</v>
      </c>
      <c r="K2825" t="s">
        <v>443</v>
      </c>
    </row>
    <row r="2826" spans="1:11">
      <c r="A2826" t="s">
        <v>492</v>
      </c>
      <c r="B2826" s="614">
        <v>246794.39120000001</v>
      </c>
      <c r="C2826" t="s">
        <v>517</v>
      </c>
      <c r="D2826" t="s">
        <v>533</v>
      </c>
      <c r="E2826" t="s">
        <v>506</v>
      </c>
      <c r="F2826" t="s">
        <v>534</v>
      </c>
      <c r="G2826" t="s">
        <v>77</v>
      </c>
      <c r="H2826" t="s">
        <v>508</v>
      </c>
      <c r="I2826" t="s">
        <v>509</v>
      </c>
      <c r="J2826" t="s">
        <v>442</v>
      </c>
      <c r="K2826" t="s">
        <v>443</v>
      </c>
    </row>
    <row r="2827" spans="1:11">
      <c r="A2827" t="s">
        <v>492</v>
      </c>
      <c r="B2827" s="614">
        <v>189841.29889999999</v>
      </c>
      <c r="C2827" t="s">
        <v>511</v>
      </c>
      <c r="D2827" t="s">
        <v>533</v>
      </c>
      <c r="E2827" t="s">
        <v>506</v>
      </c>
      <c r="F2827" t="s">
        <v>534</v>
      </c>
      <c r="G2827" t="s">
        <v>77</v>
      </c>
      <c r="H2827" t="s">
        <v>508</v>
      </c>
      <c r="I2827" t="s">
        <v>509</v>
      </c>
      <c r="J2827" t="s">
        <v>442</v>
      </c>
      <c r="K2827" t="s">
        <v>443</v>
      </c>
    </row>
    <row r="2828" spans="1:11">
      <c r="A2828" t="s">
        <v>492</v>
      </c>
      <c r="B2828" s="614">
        <v>132756.454</v>
      </c>
      <c r="C2828" t="s">
        <v>477</v>
      </c>
      <c r="D2828" t="s">
        <v>533</v>
      </c>
      <c r="E2828" t="s">
        <v>506</v>
      </c>
      <c r="F2828" t="s">
        <v>534</v>
      </c>
      <c r="G2828" t="s">
        <v>77</v>
      </c>
      <c r="H2828" t="s">
        <v>508</v>
      </c>
      <c r="I2828" t="s">
        <v>509</v>
      </c>
      <c r="J2828" t="s">
        <v>442</v>
      </c>
      <c r="K2828" t="s">
        <v>443</v>
      </c>
    </row>
    <row r="2829" spans="1:11">
      <c r="A2829" t="s">
        <v>492</v>
      </c>
      <c r="B2829" s="614">
        <v>163290.53510000001</v>
      </c>
      <c r="C2829" t="s">
        <v>465</v>
      </c>
      <c r="D2829" t="s">
        <v>533</v>
      </c>
      <c r="E2829" t="s">
        <v>506</v>
      </c>
      <c r="F2829" t="s">
        <v>534</v>
      </c>
      <c r="G2829" t="s">
        <v>77</v>
      </c>
      <c r="H2829" t="s">
        <v>508</v>
      </c>
      <c r="I2829" t="s">
        <v>509</v>
      </c>
      <c r="J2829" t="s">
        <v>442</v>
      </c>
      <c r="K2829" t="s">
        <v>443</v>
      </c>
    </row>
    <row r="2830" spans="1:11">
      <c r="A2830" t="s">
        <v>492</v>
      </c>
      <c r="B2830" s="614">
        <v>224358.6972</v>
      </c>
      <c r="C2830" t="s">
        <v>518</v>
      </c>
      <c r="D2830" t="s">
        <v>533</v>
      </c>
      <c r="E2830" t="s">
        <v>506</v>
      </c>
      <c r="F2830" t="s">
        <v>534</v>
      </c>
      <c r="G2830" t="s">
        <v>77</v>
      </c>
      <c r="H2830" t="s">
        <v>508</v>
      </c>
      <c r="I2830" t="s">
        <v>509</v>
      </c>
      <c r="J2830" t="s">
        <v>442</v>
      </c>
      <c r="K2830" t="s">
        <v>443</v>
      </c>
    </row>
    <row r="2831" spans="1:11">
      <c r="A2831" t="s">
        <v>492</v>
      </c>
      <c r="B2831" s="614">
        <v>246794.39120000001</v>
      </c>
      <c r="C2831" t="s">
        <v>510</v>
      </c>
      <c r="D2831" t="s">
        <v>533</v>
      </c>
      <c r="E2831" t="s">
        <v>506</v>
      </c>
      <c r="F2831" t="s">
        <v>534</v>
      </c>
      <c r="G2831" t="s">
        <v>77</v>
      </c>
      <c r="H2831" t="s">
        <v>508</v>
      </c>
      <c r="I2831" t="s">
        <v>509</v>
      </c>
      <c r="J2831" t="s">
        <v>442</v>
      </c>
      <c r="K2831" t="s">
        <v>443</v>
      </c>
    </row>
    <row r="2832" spans="1:11">
      <c r="A2832" t="s">
        <v>492</v>
      </c>
      <c r="B2832" s="614">
        <v>159308.0962</v>
      </c>
      <c r="C2832" t="s">
        <v>466</v>
      </c>
      <c r="D2832" t="s">
        <v>533</v>
      </c>
      <c r="E2832" t="s">
        <v>506</v>
      </c>
      <c r="F2832" t="s">
        <v>534</v>
      </c>
      <c r="G2832" t="s">
        <v>77</v>
      </c>
      <c r="H2832" t="s">
        <v>508</v>
      </c>
      <c r="I2832" t="s">
        <v>509</v>
      </c>
      <c r="J2832" t="s">
        <v>442</v>
      </c>
      <c r="K2832" t="s">
        <v>443</v>
      </c>
    </row>
    <row r="2833" spans="1:11">
      <c r="A2833" t="s">
        <v>492</v>
      </c>
      <c r="B2833" s="614">
        <v>192496.5509</v>
      </c>
      <c r="C2833" t="s">
        <v>445</v>
      </c>
      <c r="D2833" t="s">
        <v>533</v>
      </c>
      <c r="E2833" t="s">
        <v>506</v>
      </c>
      <c r="F2833" t="s">
        <v>534</v>
      </c>
      <c r="G2833" t="s">
        <v>77</v>
      </c>
      <c r="H2833" t="s">
        <v>508</v>
      </c>
      <c r="I2833" t="s">
        <v>509</v>
      </c>
      <c r="J2833" t="s">
        <v>442</v>
      </c>
      <c r="K2833" t="s">
        <v>443</v>
      </c>
    </row>
    <row r="2834" spans="1:11">
      <c r="A2834" t="s">
        <v>492</v>
      </c>
      <c r="B2834" s="614">
        <v>165945.78709999999</v>
      </c>
      <c r="C2834" t="s">
        <v>481</v>
      </c>
      <c r="D2834" t="s">
        <v>533</v>
      </c>
      <c r="E2834" t="s">
        <v>506</v>
      </c>
      <c r="F2834" t="s">
        <v>534</v>
      </c>
      <c r="G2834" t="s">
        <v>77</v>
      </c>
      <c r="H2834" t="s">
        <v>508</v>
      </c>
      <c r="I2834" t="s">
        <v>509</v>
      </c>
      <c r="J2834" t="s">
        <v>442</v>
      </c>
      <c r="K2834" t="s">
        <v>443</v>
      </c>
    </row>
    <row r="2835" spans="1:11">
      <c r="A2835" t="s">
        <v>492</v>
      </c>
      <c r="B2835" s="614">
        <v>205772.8112</v>
      </c>
      <c r="C2835" t="s">
        <v>450</v>
      </c>
      <c r="D2835" t="s">
        <v>533</v>
      </c>
      <c r="E2835" t="s">
        <v>506</v>
      </c>
      <c r="F2835" t="s">
        <v>534</v>
      </c>
      <c r="G2835" t="s">
        <v>77</v>
      </c>
      <c r="H2835" t="s">
        <v>508</v>
      </c>
      <c r="I2835" t="s">
        <v>509</v>
      </c>
      <c r="J2835" t="s">
        <v>442</v>
      </c>
      <c r="K2835" t="s">
        <v>443</v>
      </c>
    </row>
    <row r="2836" spans="1:11">
      <c r="A2836" t="s">
        <v>492</v>
      </c>
      <c r="B2836" s="614">
        <v>172583.47810000001</v>
      </c>
      <c r="C2836" t="s">
        <v>488</v>
      </c>
      <c r="D2836" t="s">
        <v>533</v>
      </c>
      <c r="E2836" t="s">
        <v>506</v>
      </c>
      <c r="F2836" t="s">
        <v>534</v>
      </c>
      <c r="G2836" t="s">
        <v>77</v>
      </c>
      <c r="H2836" t="s">
        <v>508</v>
      </c>
      <c r="I2836" t="s">
        <v>509</v>
      </c>
      <c r="J2836" t="s">
        <v>442</v>
      </c>
      <c r="K2836" t="s">
        <v>443</v>
      </c>
    </row>
    <row r="2837" spans="1:11">
      <c r="A2837" t="s">
        <v>492</v>
      </c>
      <c r="B2837" s="614">
        <v>159308.0962</v>
      </c>
      <c r="C2837" t="s">
        <v>484</v>
      </c>
      <c r="D2837" t="s">
        <v>533</v>
      </c>
      <c r="E2837" t="s">
        <v>506</v>
      </c>
      <c r="F2837" t="s">
        <v>534</v>
      </c>
      <c r="G2837" t="s">
        <v>77</v>
      </c>
      <c r="H2837" t="s">
        <v>508</v>
      </c>
      <c r="I2837" t="s">
        <v>509</v>
      </c>
      <c r="J2837" t="s">
        <v>442</v>
      </c>
      <c r="K2837" t="s">
        <v>443</v>
      </c>
    </row>
    <row r="2838" spans="1:11">
      <c r="A2838" t="s">
        <v>492</v>
      </c>
      <c r="B2838" s="614">
        <v>189841.29889999999</v>
      </c>
      <c r="C2838" t="s">
        <v>504</v>
      </c>
      <c r="D2838" t="s">
        <v>533</v>
      </c>
      <c r="E2838" t="s">
        <v>506</v>
      </c>
      <c r="F2838" t="s">
        <v>534</v>
      </c>
      <c r="G2838" t="s">
        <v>77</v>
      </c>
      <c r="H2838" t="s">
        <v>508</v>
      </c>
      <c r="I2838" t="s">
        <v>509</v>
      </c>
      <c r="J2838" t="s">
        <v>442</v>
      </c>
      <c r="K2838" t="s">
        <v>443</v>
      </c>
    </row>
    <row r="2839" spans="1:11">
      <c r="A2839" t="s">
        <v>492</v>
      </c>
      <c r="B2839" s="614">
        <v>159308.0962</v>
      </c>
      <c r="C2839" t="s">
        <v>449</v>
      </c>
      <c r="D2839" t="s">
        <v>533</v>
      </c>
      <c r="E2839" t="s">
        <v>506</v>
      </c>
      <c r="F2839" t="s">
        <v>534</v>
      </c>
      <c r="G2839" t="s">
        <v>77</v>
      </c>
      <c r="H2839" t="s">
        <v>508</v>
      </c>
      <c r="I2839" t="s">
        <v>509</v>
      </c>
      <c r="J2839" t="s">
        <v>442</v>
      </c>
      <c r="K2839" t="s">
        <v>443</v>
      </c>
    </row>
    <row r="2840" spans="1:11">
      <c r="A2840" t="s">
        <v>492</v>
      </c>
      <c r="B2840" s="614">
        <v>205772.8112</v>
      </c>
      <c r="C2840" t="s">
        <v>476</v>
      </c>
      <c r="D2840" t="s">
        <v>533</v>
      </c>
      <c r="E2840" t="s">
        <v>506</v>
      </c>
      <c r="F2840" t="s">
        <v>534</v>
      </c>
      <c r="G2840" t="s">
        <v>77</v>
      </c>
      <c r="H2840" t="s">
        <v>508</v>
      </c>
      <c r="I2840" t="s">
        <v>509</v>
      </c>
      <c r="J2840" t="s">
        <v>442</v>
      </c>
      <c r="K2840" t="s">
        <v>443</v>
      </c>
    </row>
    <row r="2841" spans="1:11">
      <c r="A2841" t="s">
        <v>492</v>
      </c>
      <c r="B2841" s="614">
        <v>172583.47810000001</v>
      </c>
      <c r="C2841" t="s">
        <v>50</v>
      </c>
      <c r="D2841" t="s">
        <v>533</v>
      </c>
      <c r="E2841" t="s">
        <v>506</v>
      </c>
      <c r="F2841" t="s">
        <v>534</v>
      </c>
      <c r="G2841" t="s">
        <v>77</v>
      </c>
      <c r="H2841" t="s">
        <v>508</v>
      </c>
      <c r="I2841" t="s">
        <v>509</v>
      </c>
      <c r="J2841" t="s">
        <v>442</v>
      </c>
      <c r="K2841" t="s">
        <v>443</v>
      </c>
    </row>
    <row r="2842" spans="1:11">
      <c r="A2842" t="s">
        <v>492</v>
      </c>
      <c r="B2842" s="614">
        <v>185858.86</v>
      </c>
      <c r="C2842" t="s">
        <v>513</v>
      </c>
      <c r="D2842" t="s">
        <v>533</v>
      </c>
      <c r="E2842" t="s">
        <v>506</v>
      </c>
      <c r="F2842" t="s">
        <v>534</v>
      </c>
      <c r="G2842" t="s">
        <v>77</v>
      </c>
      <c r="H2842" t="s">
        <v>508</v>
      </c>
      <c r="I2842" t="s">
        <v>509</v>
      </c>
      <c r="J2842" t="s">
        <v>442</v>
      </c>
      <c r="K2842" t="s">
        <v>443</v>
      </c>
    </row>
    <row r="2843" spans="1:11">
      <c r="A2843" t="s">
        <v>493</v>
      </c>
      <c r="B2843" s="614">
        <v>1632340.8197999999</v>
      </c>
      <c r="C2843" t="s">
        <v>516</v>
      </c>
      <c r="D2843" t="s">
        <v>533</v>
      </c>
      <c r="E2843" t="s">
        <v>506</v>
      </c>
      <c r="F2843" t="s">
        <v>534</v>
      </c>
      <c r="G2843" t="s">
        <v>77</v>
      </c>
      <c r="H2843" t="s">
        <v>508</v>
      </c>
      <c r="I2843" t="s">
        <v>509</v>
      </c>
      <c r="J2843" t="s">
        <v>442</v>
      </c>
      <c r="K2843" t="s">
        <v>443</v>
      </c>
    </row>
    <row r="2844" spans="1:11">
      <c r="A2844" t="s">
        <v>493</v>
      </c>
      <c r="B2844" s="614">
        <v>1297226.9556</v>
      </c>
      <c r="C2844" t="s">
        <v>429</v>
      </c>
      <c r="D2844" t="s">
        <v>533</v>
      </c>
      <c r="E2844" t="s">
        <v>506</v>
      </c>
      <c r="F2844" t="s">
        <v>534</v>
      </c>
      <c r="G2844" t="s">
        <v>77</v>
      </c>
      <c r="H2844" t="s">
        <v>508</v>
      </c>
      <c r="I2844" t="s">
        <v>509</v>
      </c>
      <c r="J2844" t="s">
        <v>442</v>
      </c>
      <c r="K2844" t="s">
        <v>443</v>
      </c>
    </row>
    <row r="2845" spans="1:11">
      <c r="A2845" t="s">
        <v>493</v>
      </c>
      <c r="B2845" s="614">
        <v>1545855.2082</v>
      </c>
      <c r="C2845" t="s">
        <v>448</v>
      </c>
      <c r="D2845" t="s">
        <v>533</v>
      </c>
      <c r="E2845" t="s">
        <v>506</v>
      </c>
      <c r="F2845" t="s">
        <v>534</v>
      </c>
      <c r="G2845" t="s">
        <v>77</v>
      </c>
      <c r="H2845" t="s">
        <v>508</v>
      </c>
      <c r="I2845" t="s">
        <v>509</v>
      </c>
      <c r="J2845" t="s">
        <v>442</v>
      </c>
      <c r="K2845" t="s">
        <v>443</v>
      </c>
    </row>
    <row r="2846" spans="1:11">
      <c r="A2846" t="s">
        <v>493</v>
      </c>
      <c r="B2846" s="614">
        <v>1081020.0789000001</v>
      </c>
      <c r="C2846" t="s">
        <v>452</v>
      </c>
      <c r="D2846" t="s">
        <v>533</v>
      </c>
      <c r="E2846" t="s">
        <v>506</v>
      </c>
      <c r="F2846" t="s">
        <v>534</v>
      </c>
      <c r="G2846" t="s">
        <v>77</v>
      </c>
      <c r="H2846" t="s">
        <v>508</v>
      </c>
      <c r="I2846" t="s">
        <v>509</v>
      </c>
      <c r="J2846" t="s">
        <v>442</v>
      </c>
      <c r="K2846" t="s">
        <v>443</v>
      </c>
    </row>
    <row r="2847" spans="1:11">
      <c r="A2847" t="s">
        <v>493</v>
      </c>
      <c r="B2847" s="614">
        <v>1567476.6111000001</v>
      </c>
      <c r="C2847" t="s">
        <v>514</v>
      </c>
      <c r="D2847" t="s">
        <v>533</v>
      </c>
      <c r="E2847" t="s">
        <v>506</v>
      </c>
      <c r="F2847" t="s">
        <v>534</v>
      </c>
      <c r="G2847" t="s">
        <v>77</v>
      </c>
      <c r="H2847" t="s">
        <v>508</v>
      </c>
      <c r="I2847" t="s">
        <v>509</v>
      </c>
      <c r="J2847" t="s">
        <v>442</v>
      </c>
      <c r="K2847" t="s">
        <v>443</v>
      </c>
    </row>
    <row r="2848" spans="1:11">
      <c r="A2848" t="s">
        <v>493</v>
      </c>
      <c r="B2848" s="614">
        <v>1351276.8866999999</v>
      </c>
      <c r="C2848" t="s">
        <v>454</v>
      </c>
      <c r="D2848" t="s">
        <v>533</v>
      </c>
      <c r="E2848" t="s">
        <v>506</v>
      </c>
      <c r="F2848" t="s">
        <v>534</v>
      </c>
      <c r="G2848" t="s">
        <v>77</v>
      </c>
      <c r="H2848" t="s">
        <v>508</v>
      </c>
      <c r="I2848" t="s">
        <v>509</v>
      </c>
      <c r="J2848" t="s">
        <v>442</v>
      </c>
      <c r="K2848" t="s">
        <v>443</v>
      </c>
    </row>
    <row r="2849" spans="1:11">
      <c r="A2849" t="s">
        <v>493</v>
      </c>
      <c r="B2849" s="614">
        <v>1405326.8178000001</v>
      </c>
      <c r="C2849" t="s">
        <v>479</v>
      </c>
      <c r="D2849" t="s">
        <v>533</v>
      </c>
      <c r="E2849" t="s">
        <v>506</v>
      </c>
      <c r="F2849" t="s">
        <v>534</v>
      </c>
      <c r="G2849" t="s">
        <v>77</v>
      </c>
      <c r="H2849" t="s">
        <v>508</v>
      </c>
      <c r="I2849" t="s">
        <v>509</v>
      </c>
      <c r="J2849" t="s">
        <v>442</v>
      </c>
      <c r="K2849" t="s">
        <v>443</v>
      </c>
    </row>
    <row r="2850" spans="1:11">
      <c r="A2850" t="s">
        <v>493</v>
      </c>
      <c r="B2850" s="614">
        <v>1351276.8866999999</v>
      </c>
      <c r="C2850" t="s">
        <v>480</v>
      </c>
      <c r="D2850" t="s">
        <v>533</v>
      </c>
      <c r="E2850" t="s">
        <v>506</v>
      </c>
      <c r="F2850" t="s">
        <v>534</v>
      </c>
      <c r="G2850" t="s">
        <v>77</v>
      </c>
      <c r="H2850" t="s">
        <v>508</v>
      </c>
      <c r="I2850" t="s">
        <v>509</v>
      </c>
      <c r="J2850" t="s">
        <v>442</v>
      </c>
      <c r="K2850" t="s">
        <v>443</v>
      </c>
    </row>
    <row r="2851" spans="1:11">
      <c r="A2851" t="s">
        <v>493</v>
      </c>
      <c r="B2851" s="614">
        <v>1567476.6111000001</v>
      </c>
      <c r="C2851" t="s">
        <v>462</v>
      </c>
      <c r="D2851" t="s">
        <v>533</v>
      </c>
      <c r="E2851" t="s">
        <v>506</v>
      </c>
      <c r="F2851" t="s">
        <v>534</v>
      </c>
      <c r="G2851" t="s">
        <v>77</v>
      </c>
      <c r="H2851" t="s">
        <v>508</v>
      </c>
      <c r="I2851" t="s">
        <v>509</v>
      </c>
      <c r="J2851" t="s">
        <v>442</v>
      </c>
      <c r="K2851" t="s">
        <v>443</v>
      </c>
    </row>
    <row r="2852" spans="1:11">
      <c r="A2852" t="s">
        <v>493</v>
      </c>
      <c r="B2852" s="614">
        <v>1081020.0789000001</v>
      </c>
      <c r="C2852" t="s">
        <v>464</v>
      </c>
      <c r="D2852" t="s">
        <v>533</v>
      </c>
      <c r="E2852" t="s">
        <v>506</v>
      </c>
      <c r="F2852" t="s">
        <v>534</v>
      </c>
      <c r="G2852" t="s">
        <v>77</v>
      </c>
      <c r="H2852" t="s">
        <v>508</v>
      </c>
      <c r="I2852" t="s">
        <v>509</v>
      </c>
      <c r="J2852" t="s">
        <v>442</v>
      </c>
      <c r="K2852" t="s">
        <v>443</v>
      </c>
    </row>
    <row r="2853" spans="1:11">
      <c r="A2853" t="s">
        <v>493</v>
      </c>
      <c r="B2853" s="614">
        <v>1405326.8178000001</v>
      </c>
      <c r="C2853" t="s">
        <v>471</v>
      </c>
      <c r="D2853" t="s">
        <v>533</v>
      </c>
      <c r="E2853" t="s">
        <v>506</v>
      </c>
      <c r="F2853" t="s">
        <v>534</v>
      </c>
      <c r="G2853" t="s">
        <v>77</v>
      </c>
      <c r="H2853" t="s">
        <v>508</v>
      </c>
      <c r="I2853" t="s">
        <v>509</v>
      </c>
      <c r="J2853" t="s">
        <v>442</v>
      </c>
      <c r="K2853" t="s">
        <v>443</v>
      </c>
    </row>
    <row r="2854" spans="1:11">
      <c r="A2854" t="s">
        <v>493</v>
      </c>
      <c r="B2854" s="614">
        <v>1297226.9556</v>
      </c>
      <c r="C2854" t="s">
        <v>472</v>
      </c>
      <c r="D2854" t="s">
        <v>533</v>
      </c>
      <c r="E2854" t="s">
        <v>506</v>
      </c>
      <c r="F2854" t="s">
        <v>534</v>
      </c>
      <c r="G2854" t="s">
        <v>77</v>
      </c>
      <c r="H2854" t="s">
        <v>508</v>
      </c>
      <c r="I2854" t="s">
        <v>509</v>
      </c>
      <c r="J2854" t="s">
        <v>442</v>
      </c>
      <c r="K2854" t="s">
        <v>443</v>
      </c>
    </row>
    <row r="2855" spans="1:11">
      <c r="A2855" t="s">
        <v>493</v>
      </c>
      <c r="B2855" s="614">
        <v>1513426.68</v>
      </c>
      <c r="C2855" t="s">
        <v>475</v>
      </c>
      <c r="D2855" t="s">
        <v>533</v>
      </c>
      <c r="E2855" t="s">
        <v>506</v>
      </c>
      <c r="F2855" t="s">
        <v>534</v>
      </c>
      <c r="G2855" t="s">
        <v>77</v>
      </c>
      <c r="H2855" t="s">
        <v>508</v>
      </c>
      <c r="I2855" t="s">
        <v>509</v>
      </c>
      <c r="J2855" t="s">
        <v>442</v>
      </c>
      <c r="K2855" t="s">
        <v>443</v>
      </c>
    </row>
    <row r="2856" spans="1:11">
      <c r="A2856" t="s">
        <v>493</v>
      </c>
      <c r="B2856" s="614">
        <v>1459376.7489</v>
      </c>
      <c r="C2856" t="s">
        <v>515</v>
      </c>
      <c r="D2856" t="s">
        <v>533</v>
      </c>
      <c r="E2856" t="s">
        <v>506</v>
      </c>
      <c r="F2856" t="s">
        <v>534</v>
      </c>
      <c r="G2856" t="s">
        <v>77</v>
      </c>
      <c r="H2856" t="s">
        <v>508</v>
      </c>
      <c r="I2856" t="s">
        <v>509</v>
      </c>
      <c r="J2856" t="s">
        <v>442</v>
      </c>
      <c r="K2856" t="s">
        <v>443</v>
      </c>
    </row>
    <row r="2857" spans="1:11">
      <c r="A2857" t="s">
        <v>493</v>
      </c>
      <c r="B2857" s="614">
        <v>2009617.4924999999</v>
      </c>
      <c r="C2857" t="s">
        <v>455</v>
      </c>
      <c r="D2857" t="s">
        <v>533</v>
      </c>
      <c r="E2857" t="s">
        <v>506</v>
      </c>
      <c r="F2857" t="s">
        <v>534</v>
      </c>
      <c r="G2857" t="s">
        <v>77</v>
      </c>
      <c r="H2857" t="s">
        <v>508</v>
      </c>
      <c r="I2857" t="s">
        <v>509</v>
      </c>
      <c r="J2857" t="s">
        <v>442</v>
      </c>
      <c r="K2857" t="s">
        <v>443</v>
      </c>
    </row>
    <row r="2858" spans="1:11">
      <c r="A2858" t="s">
        <v>493</v>
      </c>
      <c r="B2858" s="614">
        <v>1545862.3605</v>
      </c>
      <c r="C2858" t="s">
        <v>528</v>
      </c>
      <c r="D2858" t="s">
        <v>533</v>
      </c>
      <c r="E2858" t="s">
        <v>506</v>
      </c>
      <c r="F2858" t="s">
        <v>534</v>
      </c>
      <c r="G2858" t="s">
        <v>77</v>
      </c>
      <c r="H2858" t="s">
        <v>508</v>
      </c>
      <c r="I2858" t="s">
        <v>509</v>
      </c>
      <c r="J2858" t="s">
        <v>442</v>
      </c>
      <c r="K2858" t="s">
        <v>443</v>
      </c>
    </row>
    <row r="2859" spans="1:11">
      <c r="A2859" t="s">
        <v>493</v>
      </c>
      <c r="B2859" s="614">
        <v>1351276.8866999999</v>
      </c>
      <c r="C2859" t="s">
        <v>512</v>
      </c>
      <c r="D2859" t="s">
        <v>533</v>
      </c>
      <c r="E2859" t="s">
        <v>506</v>
      </c>
      <c r="F2859" t="s">
        <v>534</v>
      </c>
      <c r="G2859" t="s">
        <v>77</v>
      </c>
      <c r="H2859" t="s">
        <v>508</v>
      </c>
      <c r="I2859" t="s">
        <v>509</v>
      </c>
      <c r="J2859" t="s">
        <v>442</v>
      </c>
      <c r="K2859" t="s">
        <v>443</v>
      </c>
    </row>
    <row r="2860" spans="1:11">
      <c r="A2860" t="s">
        <v>493</v>
      </c>
      <c r="B2860" s="614">
        <v>1081020.0789000001</v>
      </c>
      <c r="C2860" t="s">
        <v>453</v>
      </c>
      <c r="D2860" t="s">
        <v>533</v>
      </c>
      <c r="E2860" t="s">
        <v>506</v>
      </c>
      <c r="F2860" t="s">
        <v>534</v>
      </c>
      <c r="G2860" t="s">
        <v>77</v>
      </c>
      <c r="H2860" t="s">
        <v>508</v>
      </c>
      <c r="I2860" t="s">
        <v>509</v>
      </c>
      <c r="J2860" t="s">
        <v>442</v>
      </c>
      <c r="K2860" t="s">
        <v>443</v>
      </c>
    </row>
    <row r="2861" spans="1:11">
      <c r="A2861" t="s">
        <v>493</v>
      </c>
      <c r="B2861" s="614">
        <v>1416133.9431</v>
      </c>
      <c r="C2861" t="s">
        <v>461</v>
      </c>
      <c r="D2861" t="s">
        <v>533</v>
      </c>
      <c r="E2861" t="s">
        <v>506</v>
      </c>
      <c r="F2861" t="s">
        <v>534</v>
      </c>
      <c r="G2861" t="s">
        <v>77</v>
      </c>
      <c r="H2861" t="s">
        <v>508</v>
      </c>
      <c r="I2861" t="s">
        <v>509</v>
      </c>
      <c r="J2861" t="s">
        <v>442</v>
      </c>
      <c r="K2861" t="s">
        <v>443</v>
      </c>
    </row>
    <row r="2862" spans="1:11">
      <c r="A2862" t="s">
        <v>493</v>
      </c>
      <c r="B2862" s="614">
        <v>1351276.8866999999</v>
      </c>
      <c r="C2862" t="s">
        <v>485</v>
      </c>
      <c r="D2862" t="s">
        <v>533</v>
      </c>
      <c r="E2862" t="s">
        <v>506</v>
      </c>
      <c r="F2862" t="s">
        <v>534</v>
      </c>
      <c r="G2862" t="s">
        <v>77</v>
      </c>
      <c r="H2862" t="s">
        <v>508</v>
      </c>
      <c r="I2862" t="s">
        <v>509</v>
      </c>
      <c r="J2862" t="s">
        <v>442</v>
      </c>
      <c r="K2862" t="s">
        <v>443</v>
      </c>
    </row>
    <row r="2863" spans="1:11">
      <c r="A2863" t="s">
        <v>493</v>
      </c>
      <c r="B2863" s="614">
        <v>2009617.4924999999</v>
      </c>
      <c r="C2863" t="s">
        <v>517</v>
      </c>
      <c r="D2863" t="s">
        <v>533</v>
      </c>
      <c r="E2863" t="s">
        <v>506</v>
      </c>
      <c r="F2863" t="s">
        <v>534</v>
      </c>
      <c r="G2863" t="s">
        <v>77</v>
      </c>
      <c r="H2863" t="s">
        <v>508</v>
      </c>
      <c r="I2863" t="s">
        <v>509</v>
      </c>
      <c r="J2863" t="s">
        <v>442</v>
      </c>
      <c r="K2863" t="s">
        <v>443</v>
      </c>
    </row>
    <row r="2864" spans="1:11">
      <c r="A2864" t="s">
        <v>493</v>
      </c>
      <c r="B2864" s="614">
        <v>1545855.2082</v>
      </c>
      <c r="C2864" t="s">
        <v>511</v>
      </c>
      <c r="D2864" t="s">
        <v>533</v>
      </c>
      <c r="E2864" t="s">
        <v>506</v>
      </c>
      <c r="F2864" t="s">
        <v>534</v>
      </c>
      <c r="G2864" t="s">
        <v>77</v>
      </c>
      <c r="H2864" t="s">
        <v>508</v>
      </c>
      <c r="I2864" t="s">
        <v>509</v>
      </c>
      <c r="J2864" t="s">
        <v>442</v>
      </c>
      <c r="K2864" t="s">
        <v>443</v>
      </c>
    </row>
    <row r="2865" spans="1:11">
      <c r="A2865" t="s">
        <v>493</v>
      </c>
      <c r="B2865" s="614">
        <v>1081020.0789000001</v>
      </c>
      <c r="C2865" t="s">
        <v>477</v>
      </c>
      <c r="D2865" t="s">
        <v>533</v>
      </c>
      <c r="E2865" t="s">
        <v>506</v>
      </c>
      <c r="F2865" t="s">
        <v>534</v>
      </c>
      <c r="G2865" t="s">
        <v>77</v>
      </c>
      <c r="H2865" t="s">
        <v>508</v>
      </c>
      <c r="I2865" t="s">
        <v>509</v>
      </c>
      <c r="J2865" t="s">
        <v>442</v>
      </c>
      <c r="K2865" t="s">
        <v>443</v>
      </c>
    </row>
    <row r="2866" spans="1:11">
      <c r="A2866" t="s">
        <v>493</v>
      </c>
      <c r="B2866" s="614">
        <v>1329655.4838</v>
      </c>
      <c r="C2866" t="s">
        <v>465</v>
      </c>
      <c r="D2866" t="s">
        <v>533</v>
      </c>
      <c r="E2866" t="s">
        <v>506</v>
      </c>
      <c r="F2866" t="s">
        <v>534</v>
      </c>
      <c r="G2866" t="s">
        <v>77</v>
      </c>
      <c r="H2866" t="s">
        <v>508</v>
      </c>
      <c r="I2866" t="s">
        <v>509</v>
      </c>
      <c r="J2866" t="s">
        <v>442</v>
      </c>
      <c r="K2866" t="s">
        <v>443</v>
      </c>
    </row>
    <row r="2867" spans="1:11">
      <c r="A2867" t="s">
        <v>493</v>
      </c>
      <c r="B2867" s="614">
        <v>1826926.2936</v>
      </c>
      <c r="C2867" t="s">
        <v>518</v>
      </c>
      <c r="D2867" t="s">
        <v>533</v>
      </c>
      <c r="E2867" t="s">
        <v>506</v>
      </c>
      <c r="F2867" t="s">
        <v>534</v>
      </c>
      <c r="G2867" t="s">
        <v>77</v>
      </c>
      <c r="H2867" t="s">
        <v>508</v>
      </c>
      <c r="I2867" t="s">
        <v>509</v>
      </c>
      <c r="J2867" t="s">
        <v>442</v>
      </c>
      <c r="K2867" t="s">
        <v>443</v>
      </c>
    </row>
    <row r="2868" spans="1:11">
      <c r="A2868" t="s">
        <v>493</v>
      </c>
      <c r="B2868" s="614">
        <v>2009617.4924999999</v>
      </c>
      <c r="C2868" t="s">
        <v>510</v>
      </c>
      <c r="D2868" t="s">
        <v>533</v>
      </c>
      <c r="E2868" t="s">
        <v>506</v>
      </c>
      <c r="F2868" t="s">
        <v>534</v>
      </c>
      <c r="G2868" t="s">
        <v>77</v>
      </c>
      <c r="H2868" t="s">
        <v>508</v>
      </c>
      <c r="I2868" t="s">
        <v>509</v>
      </c>
      <c r="J2868" t="s">
        <v>442</v>
      </c>
      <c r="K2868" t="s">
        <v>443</v>
      </c>
    </row>
    <row r="2869" spans="1:11">
      <c r="A2869" t="s">
        <v>493</v>
      </c>
      <c r="B2869" s="614">
        <v>1297226.9556</v>
      </c>
      <c r="C2869" t="s">
        <v>466</v>
      </c>
      <c r="D2869" t="s">
        <v>533</v>
      </c>
      <c r="E2869" t="s">
        <v>506</v>
      </c>
      <c r="F2869" t="s">
        <v>534</v>
      </c>
      <c r="G2869" t="s">
        <v>77</v>
      </c>
      <c r="H2869" t="s">
        <v>508</v>
      </c>
      <c r="I2869" t="s">
        <v>509</v>
      </c>
      <c r="J2869" t="s">
        <v>442</v>
      </c>
      <c r="K2869" t="s">
        <v>443</v>
      </c>
    </row>
    <row r="2870" spans="1:11">
      <c r="A2870" t="s">
        <v>493</v>
      </c>
      <c r="B2870" s="614">
        <v>1567476.6111000001</v>
      </c>
      <c r="C2870" t="s">
        <v>445</v>
      </c>
      <c r="D2870" t="s">
        <v>533</v>
      </c>
      <c r="E2870" t="s">
        <v>506</v>
      </c>
      <c r="F2870" t="s">
        <v>534</v>
      </c>
      <c r="G2870" t="s">
        <v>77</v>
      </c>
      <c r="H2870" t="s">
        <v>508</v>
      </c>
      <c r="I2870" t="s">
        <v>509</v>
      </c>
      <c r="J2870" t="s">
        <v>442</v>
      </c>
      <c r="K2870" t="s">
        <v>443</v>
      </c>
    </row>
    <row r="2871" spans="1:11">
      <c r="A2871" t="s">
        <v>493</v>
      </c>
      <c r="B2871" s="614">
        <v>1351276.8866999999</v>
      </c>
      <c r="C2871" t="s">
        <v>481</v>
      </c>
      <c r="D2871" t="s">
        <v>533</v>
      </c>
      <c r="E2871" t="s">
        <v>506</v>
      </c>
      <c r="F2871" t="s">
        <v>534</v>
      </c>
      <c r="G2871" t="s">
        <v>77</v>
      </c>
      <c r="H2871" t="s">
        <v>508</v>
      </c>
      <c r="I2871" t="s">
        <v>509</v>
      </c>
      <c r="J2871" t="s">
        <v>442</v>
      </c>
      <c r="K2871" t="s">
        <v>443</v>
      </c>
    </row>
    <row r="2872" spans="1:11">
      <c r="A2872" t="s">
        <v>493</v>
      </c>
      <c r="B2872" s="614">
        <v>1675583.6255999999</v>
      </c>
      <c r="C2872" t="s">
        <v>450</v>
      </c>
      <c r="D2872" t="s">
        <v>533</v>
      </c>
      <c r="E2872" t="s">
        <v>506</v>
      </c>
      <c r="F2872" t="s">
        <v>534</v>
      </c>
      <c r="G2872" t="s">
        <v>77</v>
      </c>
      <c r="H2872" t="s">
        <v>508</v>
      </c>
      <c r="I2872" t="s">
        <v>509</v>
      </c>
      <c r="J2872" t="s">
        <v>442</v>
      </c>
      <c r="K2872" t="s">
        <v>443</v>
      </c>
    </row>
    <row r="2873" spans="1:11">
      <c r="A2873" t="s">
        <v>493</v>
      </c>
      <c r="B2873" s="614">
        <v>1405326.8178000001</v>
      </c>
      <c r="C2873" t="s">
        <v>488</v>
      </c>
      <c r="D2873" t="s">
        <v>533</v>
      </c>
      <c r="E2873" t="s">
        <v>506</v>
      </c>
      <c r="F2873" t="s">
        <v>534</v>
      </c>
      <c r="G2873" t="s">
        <v>77</v>
      </c>
      <c r="H2873" t="s">
        <v>508</v>
      </c>
      <c r="I2873" t="s">
        <v>509</v>
      </c>
      <c r="J2873" t="s">
        <v>442</v>
      </c>
      <c r="K2873" t="s">
        <v>443</v>
      </c>
    </row>
    <row r="2874" spans="1:11">
      <c r="A2874" t="s">
        <v>493</v>
      </c>
      <c r="B2874" s="614">
        <v>1297226.9556</v>
      </c>
      <c r="C2874" t="s">
        <v>484</v>
      </c>
      <c r="D2874" t="s">
        <v>533</v>
      </c>
      <c r="E2874" t="s">
        <v>506</v>
      </c>
      <c r="F2874" t="s">
        <v>534</v>
      </c>
      <c r="G2874" t="s">
        <v>77</v>
      </c>
      <c r="H2874" t="s">
        <v>508</v>
      </c>
      <c r="I2874" t="s">
        <v>509</v>
      </c>
      <c r="J2874" t="s">
        <v>442</v>
      </c>
      <c r="K2874" t="s">
        <v>443</v>
      </c>
    </row>
    <row r="2875" spans="1:11">
      <c r="A2875" t="s">
        <v>493</v>
      </c>
      <c r="B2875" s="614">
        <v>1545855.2082</v>
      </c>
      <c r="C2875" t="s">
        <v>504</v>
      </c>
      <c r="D2875" t="s">
        <v>533</v>
      </c>
      <c r="E2875" t="s">
        <v>506</v>
      </c>
      <c r="F2875" t="s">
        <v>534</v>
      </c>
      <c r="G2875" t="s">
        <v>77</v>
      </c>
      <c r="H2875" t="s">
        <v>508</v>
      </c>
      <c r="I2875" t="s">
        <v>509</v>
      </c>
      <c r="J2875" t="s">
        <v>442</v>
      </c>
      <c r="K2875" t="s">
        <v>443</v>
      </c>
    </row>
    <row r="2876" spans="1:11">
      <c r="A2876" t="s">
        <v>493</v>
      </c>
      <c r="B2876" s="614">
        <v>1297226.9556</v>
      </c>
      <c r="C2876" t="s">
        <v>449</v>
      </c>
      <c r="D2876" t="s">
        <v>533</v>
      </c>
      <c r="E2876" t="s">
        <v>506</v>
      </c>
      <c r="F2876" t="s">
        <v>534</v>
      </c>
      <c r="G2876" t="s">
        <v>77</v>
      </c>
      <c r="H2876" t="s">
        <v>508</v>
      </c>
      <c r="I2876" t="s">
        <v>509</v>
      </c>
      <c r="J2876" t="s">
        <v>442</v>
      </c>
      <c r="K2876" t="s">
        <v>443</v>
      </c>
    </row>
    <row r="2877" spans="1:11">
      <c r="A2877" t="s">
        <v>493</v>
      </c>
      <c r="B2877" s="614">
        <v>1675583.6255999999</v>
      </c>
      <c r="C2877" t="s">
        <v>476</v>
      </c>
      <c r="D2877" t="s">
        <v>533</v>
      </c>
      <c r="E2877" t="s">
        <v>506</v>
      </c>
      <c r="F2877" t="s">
        <v>534</v>
      </c>
      <c r="G2877" t="s">
        <v>77</v>
      </c>
      <c r="H2877" t="s">
        <v>508</v>
      </c>
      <c r="I2877" t="s">
        <v>509</v>
      </c>
      <c r="J2877" t="s">
        <v>442</v>
      </c>
      <c r="K2877" t="s">
        <v>443</v>
      </c>
    </row>
    <row r="2878" spans="1:11">
      <c r="A2878" t="s">
        <v>493</v>
      </c>
      <c r="B2878" s="614">
        <v>1405326.8178000001</v>
      </c>
      <c r="C2878" t="s">
        <v>50</v>
      </c>
      <c r="D2878" t="s">
        <v>533</v>
      </c>
      <c r="E2878" t="s">
        <v>506</v>
      </c>
      <c r="F2878" t="s">
        <v>534</v>
      </c>
      <c r="G2878" t="s">
        <v>77</v>
      </c>
      <c r="H2878" t="s">
        <v>508</v>
      </c>
      <c r="I2878" t="s">
        <v>509</v>
      </c>
      <c r="J2878" t="s">
        <v>442</v>
      </c>
      <c r="K2878" t="s">
        <v>443</v>
      </c>
    </row>
    <row r="2879" spans="1:11">
      <c r="A2879" t="s">
        <v>493</v>
      </c>
      <c r="B2879" s="614">
        <v>1513426.68</v>
      </c>
      <c r="C2879" t="s">
        <v>513</v>
      </c>
      <c r="D2879" t="s">
        <v>533</v>
      </c>
      <c r="E2879" t="s">
        <v>506</v>
      </c>
      <c r="F2879" t="s">
        <v>534</v>
      </c>
      <c r="G2879" t="s">
        <v>77</v>
      </c>
      <c r="H2879" t="s">
        <v>508</v>
      </c>
      <c r="I2879" t="s">
        <v>509</v>
      </c>
      <c r="J2879" t="s">
        <v>442</v>
      </c>
      <c r="K2879" t="s">
        <v>443</v>
      </c>
    </row>
    <row r="2880" spans="1:11">
      <c r="A2880" t="s">
        <v>494</v>
      </c>
      <c r="B2880" s="614">
        <v>1549688.7738999999</v>
      </c>
      <c r="C2880" t="s">
        <v>516</v>
      </c>
      <c r="D2880" t="s">
        <v>533</v>
      </c>
      <c r="E2880" t="s">
        <v>506</v>
      </c>
      <c r="F2880" t="s">
        <v>534</v>
      </c>
      <c r="G2880" t="s">
        <v>77</v>
      </c>
      <c r="H2880" t="s">
        <v>508</v>
      </c>
      <c r="I2880" t="s">
        <v>509</v>
      </c>
      <c r="J2880" t="s">
        <v>442</v>
      </c>
      <c r="K2880" t="s">
        <v>443</v>
      </c>
    </row>
    <row r="2881" spans="1:11">
      <c r="A2881" t="s">
        <v>494</v>
      </c>
      <c r="B2881" s="614">
        <v>1231543.0858</v>
      </c>
      <c r="C2881" t="s">
        <v>429</v>
      </c>
      <c r="D2881" t="s">
        <v>533</v>
      </c>
      <c r="E2881" t="s">
        <v>506</v>
      </c>
      <c r="F2881" t="s">
        <v>534</v>
      </c>
      <c r="G2881" t="s">
        <v>77</v>
      </c>
      <c r="H2881" t="s">
        <v>508</v>
      </c>
      <c r="I2881" t="s">
        <v>509</v>
      </c>
      <c r="J2881" t="s">
        <v>442</v>
      </c>
      <c r="K2881" t="s">
        <v>443</v>
      </c>
    </row>
    <row r="2882" spans="1:11">
      <c r="A2882" t="s">
        <v>494</v>
      </c>
      <c r="B2882" s="614">
        <v>1467582.2801000001</v>
      </c>
      <c r="C2882" t="s">
        <v>448</v>
      </c>
      <c r="D2882" t="s">
        <v>533</v>
      </c>
      <c r="E2882" t="s">
        <v>506</v>
      </c>
      <c r="F2882" t="s">
        <v>534</v>
      </c>
      <c r="G2882" t="s">
        <v>77</v>
      </c>
      <c r="H2882" t="s">
        <v>508</v>
      </c>
      <c r="I2882" t="s">
        <v>509</v>
      </c>
      <c r="J2882" t="s">
        <v>442</v>
      </c>
      <c r="K2882" t="s">
        <v>443</v>
      </c>
    </row>
    <row r="2883" spans="1:11">
      <c r="A2883" t="s">
        <v>494</v>
      </c>
      <c r="B2883" s="614">
        <v>1026283.6415</v>
      </c>
      <c r="C2883" t="s">
        <v>452</v>
      </c>
      <c r="D2883" t="s">
        <v>533</v>
      </c>
      <c r="E2883" t="s">
        <v>506</v>
      </c>
      <c r="F2883" t="s">
        <v>534</v>
      </c>
      <c r="G2883" t="s">
        <v>77</v>
      </c>
      <c r="H2883" t="s">
        <v>508</v>
      </c>
      <c r="I2883" t="s">
        <v>509</v>
      </c>
      <c r="J2883" t="s">
        <v>442</v>
      </c>
      <c r="K2883" t="s">
        <v>443</v>
      </c>
    </row>
    <row r="2884" spans="1:11">
      <c r="A2884" t="s">
        <v>494</v>
      </c>
      <c r="B2884" s="614">
        <v>1488108.9036000001</v>
      </c>
      <c r="C2884" t="s">
        <v>514</v>
      </c>
      <c r="D2884" t="s">
        <v>533</v>
      </c>
      <c r="E2884" t="s">
        <v>506</v>
      </c>
      <c r="F2884" t="s">
        <v>534</v>
      </c>
      <c r="G2884" t="s">
        <v>77</v>
      </c>
      <c r="H2884" t="s">
        <v>508</v>
      </c>
      <c r="I2884" t="s">
        <v>509</v>
      </c>
      <c r="J2884" t="s">
        <v>442</v>
      </c>
      <c r="K2884" t="s">
        <v>443</v>
      </c>
    </row>
    <row r="2885" spans="1:11">
      <c r="A2885" t="s">
        <v>494</v>
      </c>
      <c r="B2885" s="614">
        <v>1282856.2494000001</v>
      </c>
      <c r="C2885" t="s">
        <v>454</v>
      </c>
      <c r="D2885" t="s">
        <v>533</v>
      </c>
      <c r="E2885" t="s">
        <v>506</v>
      </c>
      <c r="F2885" t="s">
        <v>534</v>
      </c>
      <c r="G2885" t="s">
        <v>77</v>
      </c>
      <c r="H2885" t="s">
        <v>508</v>
      </c>
      <c r="I2885" t="s">
        <v>509</v>
      </c>
      <c r="J2885" t="s">
        <v>442</v>
      </c>
      <c r="K2885" t="s">
        <v>443</v>
      </c>
    </row>
    <row r="2886" spans="1:11">
      <c r="A2886" t="s">
        <v>494</v>
      </c>
      <c r="B2886" s="614">
        <v>1334169.4129000001</v>
      </c>
      <c r="C2886" t="s">
        <v>479</v>
      </c>
      <c r="D2886" t="s">
        <v>533</v>
      </c>
      <c r="E2886" t="s">
        <v>506</v>
      </c>
      <c r="F2886" t="s">
        <v>534</v>
      </c>
      <c r="G2886" t="s">
        <v>77</v>
      </c>
      <c r="H2886" t="s">
        <v>508</v>
      </c>
      <c r="I2886" t="s">
        <v>509</v>
      </c>
      <c r="J2886" t="s">
        <v>442</v>
      </c>
      <c r="K2886" t="s">
        <v>443</v>
      </c>
    </row>
    <row r="2887" spans="1:11">
      <c r="A2887" t="s">
        <v>494</v>
      </c>
      <c r="B2887" s="614">
        <v>1282856.2494000001</v>
      </c>
      <c r="C2887" t="s">
        <v>480</v>
      </c>
      <c r="D2887" t="s">
        <v>533</v>
      </c>
      <c r="E2887" t="s">
        <v>506</v>
      </c>
      <c r="F2887" t="s">
        <v>534</v>
      </c>
      <c r="G2887" t="s">
        <v>77</v>
      </c>
      <c r="H2887" t="s">
        <v>508</v>
      </c>
      <c r="I2887" t="s">
        <v>509</v>
      </c>
      <c r="J2887" t="s">
        <v>442</v>
      </c>
      <c r="K2887" t="s">
        <v>443</v>
      </c>
    </row>
    <row r="2888" spans="1:11">
      <c r="A2888" t="s">
        <v>494</v>
      </c>
      <c r="B2888" s="614">
        <v>1488108.9036000001</v>
      </c>
      <c r="C2888" t="s">
        <v>462</v>
      </c>
      <c r="D2888" t="s">
        <v>533</v>
      </c>
      <c r="E2888" t="s">
        <v>506</v>
      </c>
      <c r="F2888" t="s">
        <v>534</v>
      </c>
      <c r="G2888" t="s">
        <v>77</v>
      </c>
      <c r="H2888" t="s">
        <v>508</v>
      </c>
      <c r="I2888" t="s">
        <v>509</v>
      </c>
      <c r="J2888" t="s">
        <v>442</v>
      </c>
      <c r="K2888" t="s">
        <v>443</v>
      </c>
    </row>
    <row r="2889" spans="1:11">
      <c r="A2889" t="s">
        <v>494</v>
      </c>
      <c r="B2889" s="614">
        <v>1026283.6415</v>
      </c>
      <c r="C2889" t="s">
        <v>464</v>
      </c>
      <c r="D2889" t="s">
        <v>533</v>
      </c>
      <c r="E2889" t="s">
        <v>506</v>
      </c>
      <c r="F2889" t="s">
        <v>534</v>
      </c>
      <c r="G2889" t="s">
        <v>77</v>
      </c>
      <c r="H2889" t="s">
        <v>508</v>
      </c>
      <c r="I2889" t="s">
        <v>509</v>
      </c>
      <c r="J2889" t="s">
        <v>442</v>
      </c>
      <c r="K2889" t="s">
        <v>443</v>
      </c>
    </row>
    <row r="2890" spans="1:11">
      <c r="A2890" t="s">
        <v>494</v>
      </c>
      <c r="B2890" s="614">
        <v>1334169.4129000001</v>
      </c>
      <c r="C2890" t="s">
        <v>471</v>
      </c>
      <c r="D2890" t="s">
        <v>533</v>
      </c>
      <c r="E2890" t="s">
        <v>506</v>
      </c>
      <c r="F2890" t="s">
        <v>534</v>
      </c>
      <c r="G2890" t="s">
        <v>77</v>
      </c>
      <c r="H2890" t="s">
        <v>508</v>
      </c>
      <c r="I2890" t="s">
        <v>509</v>
      </c>
      <c r="J2890" t="s">
        <v>442</v>
      </c>
      <c r="K2890" t="s">
        <v>443</v>
      </c>
    </row>
    <row r="2891" spans="1:11">
      <c r="A2891" t="s">
        <v>494</v>
      </c>
      <c r="B2891" s="614">
        <v>1231543.0858</v>
      </c>
      <c r="C2891" t="s">
        <v>472</v>
      </c>
      <c r="D2891" t="s">
        <v>533</v>
      </c>
      <c r="E2891" t="s">
        <v>506</v>
      </c>
      <c r="F2891" t="s">
        <v>534</v>
      </c>
      <c r="G2891" t="s">
        <v>77</v>
      </c>
      <c r="H2891" t="s">
        <v>508</v>
      </c>
      <c r="I2891" t="s">
        <v>509</v>
      </c>
      <c r="J2891" t="s">
        <v>442</v>
      </c>
      <c r="K2891" t="s">
        <v>443</v>
      </c>
    </row>
    <row r="2892" spans="1:11">
      <c r="A2892" t="s">
        <v>494</v>
      </c>
      <c r="B2892" s="614">
        <v>1436795.74</v>
      </c>
      <c r="C2892" t="s">
        <v>475</v>
      </c>
      <c r="D2892" t="s">
        <v>533</v>
      </c>
      <c r="E2892" t="s">
        <v>506</v>
      </c>
      <c r="F2892" t="s">
        <v>534</v>
      </c>
      <c r="G2892" t="s">
        <v>77</v>
      </c>
      <c r="H2892" t="s">
        <v>508</v>
      </c>
      <c r="I2892" t="s">
        <v>509</v>
      </c>
      <c r="J2892" t="s">
        <v>442</v>
      </c>
      <c r="K2892" t="s">
        <v>443</v>
      </c>
    </row>
    <row r="2893" spans="1:11">
      <c r="A2893" t="s">
        <v>494</v>
      </c>
      <c r="B2893" s="614">
        <v>1385482.5765</v>
      </c>
      <c r="C2893" t="s">
        <v>515</v>
      </c>
      <c r="D2893" t="s">
        <v>533</v>
      </c>
      <c r="E2893" t="s">
        <v>506</v>
      </c>
      <c r="F2893" t="s">
        <v>534</v>
      </c>
      <c r="G2893" t="s">
        <v>77</v>
      </c>
      <c r="H2893" t="s">
        <v>508</v>
      </c>
      <c r="I2893" t="s">
        <v>509</v>
      </c>
      <c r="J2893" t="s">
        <v>442</v>
      </c>
      <c r="K2893" t="s">
        <v>443</v>
      </c>
    </row>
    <row r="2894" spans="1:11">
      <c r="A2894" t="s">
        <v>494</v>
      </c>
      <c r="B2894" s="614">
        <v>1907862.3962999999</v>
      </c>
      <c r="C2894" t="s">
        <v>455</v>
      </c>
      <c r="D2894" t="s">
        <v>533</v>
      </c>
      <c r="E2894" t="s">
        <v>506</v>
      </c>
      <c r="F2894" t="s">
        <v>534</v>
      </c>
      <c r="G2894" t="s">
        <v>77</v>
      </c>
      <c r="H2894" t="s">
        <v>508</v>
      </c>
      <c r="I2894" t="s">
        <v>509</v>
      </c>
      <c r="J2894" t="s">
        <v>442</v>
      </c>
      <c r="K2894" t="s">
        <v>443</v>
      </c>
    </row>
    <row r="2895" spans="1:11">
      <c r="A2895" t="s">
        <v>494</v>
      </c>
      <c r="B2895" s="614">
        <v>1467589.0703</v>
      </c>
      <c r="C2895" t="s">
        <v>528</v>
      </c>
      <c r="D2895" t="s">
        <v>533</v>
      </c>
      <c r="E2895" t="s">
        <v>506</v>
      </c>
      <c r="F2895" t="s">
        <v>534</v>
      </c>
      <c r="G2895" t="s">
        <v>77</v>
      </c>
      <c r="H2895" t="s">
        <v>508</v>
      </c>
      <c r="I2895" t="s">
        <v>509</v>
      </c>
      <c r="J2895" t="s">
        <v>442</v>
      </c>
      <c r="K2895" t="s">
        <v>443</v>
      </c>
    </row>
    <row r="2896" spans="1:11">
      <c r="A2896" t="s">
        <v>494</v>
      </c>
      <c r="B2896" s="614">
        <v>1282856.2494000001</v>
      </c>
      <c r="C2896" t="s">
        <v>512</v>
      </c>
      <c r="D2896" t="s">
        <v>533</v>
      </c>
      <c r="E2896" t="s">
        <v>506</v>
      </c>
      <c r="F2896" t="s">
        <v>534</v>
      </c>
      <c r="G2896" t="s">
        <v>77</v>
      </c>
      <c r="H2896" t="s">
        <v>508</v>
      </c>
      <c r="I2896" t="s">
        <v>509</v>
      </c>
      <c r="J2896" t="s">
        <v>442</v>
      </c>
      <c r="K2896" t="s">
        <v>443</v>
      </c>
    </row>
    <row r="2897" spans="1:11">
      <c r="A2897" t="s">
        <v>494</v>
      </c>
      <c r="B2897" s="614">
        <v>1026283.6415</v>
      </c>
      <c r="C2897" t="s">
        <v>453</v>
      </c>
      <c r="D2897" t="s">
        <v>533</v>
      </c>
      <c r="E2897" t="s">
        <v>506</v>
      </c>
      <c r="F2897" t="s">
        <v>534</v>
      </c>
      <c r="G2897" t="s">
        <v>77</v>
      </c>
      <c r="H2897" t="s">
        <v>508</v>
      </c>
      <c r="I2897" t="s">
        <v>509</v>
      </c>
      <c r="J2897" t="s">
        <v>442</v>
      </c>
      <c r="K2897" t="s">
        <v>443</v>
      </c>
    </row>
    <row r="2898" spans="1:11">
      <c r="A2898" t="s">
        <v>494</v>
      </c>
      <c r="B2898" s="614">
        <v>1344429.3296000001</v>
      </c>
      <c r="C2898" t="s">
        <v>461</v>
      </c>
      <c r="D2898" t="s">
        <v>533</v>
      </c>
      <c r="E2898" t="s">
        <v>506</v>
      </c>
      <c r="F2898" t="s">
        <v>534</v>
      </c>
      <c r="G2898" t="s">
        <v>77</v>
      </c>
      <c r="H2898" t="s">
        <v>508</v>
      </c>
      <c r="I2898" t="s">
        <v>509</v>
      </c>
      <c r="J2898" t="s">
        <v>442</v>
      </c>
      <c r="K2898" t="s">
        <v>443</v>
      </c>
    </row>
    <row r="2899" spans="1:11">
      <c r="A2899" t="s">
        <v>494</v>
      </c>
      <c r="B2899" s="614">
        <v>1282856.2494000001</v>
      </c>
      <c r="C2899" t="s">
        <v>485</v>
      </c>
      <c r="D2899" t="s">
        <v>533</v>
      </c>
      <c r="E2899" t="s">
        <v>506</v>
      </c>
      <c r="F2899" t="s">
        <v>534</v>
      </c>
      <c r="G2899" t="s">
        <v>77</v>
      </c>
      <c r="H2899" t="s">
        <v>508</v>
      </c>
      <c r="I2899" t="s">
        <v>509</v>
      </c>
      <c r="J2899" t="s">
        <v>442</v>
      </c>
      <c r="K2899" t="s">
        <v>443</v>
      </c>
    </row>
    <row r="2900" spans="1:11">
      <c r="A2900" t="s">
        <v>494</v>
      </c>
      <c r="B2900" s="614">
        <v>1907862.3962999999</v>
      </c>
      <c r="C2900" t="s">
        <v>517</v>
      </c>
      <c r="D2900" t="s">
        <v>533</v>
      </c>
      <c r="E2900" t="s">
        <v>506</v>
      </c>
      <c r="F2900" t="s">
        <v>534</v>
      </c>
      <c r="G2900" t="s">
        <v>77</v>
      </c>
      <c r="H2900" t="s">
        <v>508</v>
      </c>
      <c r="I2900" t="s">
        <v>509</v>
      </c>
      <c r="J2900" t="s">
        <v>442</v>
      </c>
      <c r="K2900" t="s">
        <v>443</v>
      </c>
    </row>
    <row r="2901" spans="1:11">
      <c r="A2901" t="s">
        <v>494</v>
      </c>
      <c r="B2901" s="614">
        <v>1467582.2801000001</v>
      </c>
      <c r="C2901" t="s">
        <v>511</v>
      </c>
      <c r="D2901" t="s">
        <v>533</v>
      </c>
      <c r="E2901" t="s">
        <v>506</v>
      </c>
      <c r="F2901" t="s">
        <v>534</v>
      </c>
      <c r="G2901" t="s">
        <v>77</v>
      </c>
      <c r="H2901" t="s">
        <v>508</v>
      </c>
      <c r="I2901" t="s">
        <v>509</v>
      </c>
      <c r="J2901" t="s">
        <v>442</v>
      </c>
      <c r="K2901" t="s">
        <v>443</v>
      </c>
    </row>
    <row r="2902" spans="1:11">
      <c r="A2902" t="s">
        <v>494</v>
      </c>
      <c r="B2902" s="614">
        <v>1026283.6415</v>
      </c>
      <c r="C2902" t="s">
        <v>477</v>
      </c>
      <c r="D2902" t="s">
        <v>533</v>
      </c>
      <c r="E2902" t="s">
        <v>506</v>
      </c>
      <c r="F2902" t="s">
        <v>534</v>
      </c>
      <c r="G2902" t="s">
        <v>77</v>
      </c>
      <c r="H2902" t="s">
        <v>508</v>
      </c>
      <c r="I2902" t="s">
        <v>509</v>
      </c>
      <c r="J2902" t="s">
        <v>442</v>
      </c>
      <c r="K2902" t="s">
        <v>443</v>
      </c>
    </row>
    <row r="2903" spans="1:11">
      <c r="A2903" t="s">
        <v>494</v>
      </c>
      <c r="B2903" s="614">
        <v>1262329.6259000001</v>
      </c>
      <c r="C2903" t="s">
        <v>465</v>
      </c>
      <c r="D2903" t="s">
        <v>533</v>
      </c>
      <c r="E2903" t="s">
        <v>506</v>
      </c>
      <c r="F2903" t="s">
        <v>534</v>
      </c>
      <c r="G2903" t="s">
        <v>77</v>
      </c>
      <c r="H2903" t="s">
        <v>508</v>
      </c>
      <c r="I2903" t="s">
        <v>509</v>
      </c>
      <c r="J2903" t="s">
        <v>442</v>
      </c>
      <c r="K2903" t="s">
        <v>443</v>
      </c>
    </row>
    <row r="2904" spans="1:11">
      <c r="A2904" t="s">
        <v>494</v>
      </c>
      <c r="B2904" s="614">
        <v>1734421.5948000001</v>
      </c>
      <c r="C2904" t="s">
        <v>518</v>
      </c>
      <c r="D2904" t="s">
        <v>533</v>
      </c>
      <c r="E2904" t="s">
        <v>506</v>
      </c>
      <c r="F2904" t="s">
        <v>534</v>
      </c>
      <c r="G2904" t="s">
        <v>77</v>
      </c>
      <c r="H2904" t="s">
        <v>508</v>
      </c>
      <c r="I2904" t="s">
        <v>509</v>
      </c>
      <c r="J2904" t="s">
        <v>442</v>
      </c>
      <c r="K2904" t="s">
        <v>443</v>
      </c>
    </row>
    <row r="2905" spans="1:11">
      <c r="A2905" t="s">
        <v>494</v>
      </c>
      <c r="B2905" s="614">
        <v>1907862.3962999999</v>
      </c>
      <c r="C2905" t="s">
        <v>510</v>
      </c>
      <c r="D2905" t="s">
        <v>533</v>
      </c>
      <c r="E2905" t="s">
        <v>506</v>
      </c>
      <c r="F2905" t="s">
        <v>534</v>
      </c>
      <c r="G2905" t="s">
        <v>77</v>
      </c>
      <c r="H2905" t="s">
        <v>508</v>
      </c>
      <c r="I2905" t="s">
        <v>509</v>
      </c>
      <c r="J2905" t="s">
        <v>442</v>
      </c>
      <c r="K2905" t="s">
        <v>443</v>
      </c>
    </row>
    <row r="2906" spans="1:11">
      <c r="A2906" t="s">
        <v>494</v>
      </c>
      <c r="B2906" s="614">
        <v>1231543.0858</v>
      </c>
      <c r="C2906" t="s">
        <v>466</v>
      </c>
      <c r="D2906" t="s">
        <v>533</v>
      </c>
      <c r="E2906" t="s">
        <v>506</v>
      </c>
      <c r="F2906" t="s">
        <v>534</v>
      </c>
      <c r="G2906" t="s">
        <v>77</v>
      </c>
      <c r="H2906" t="s">
        <v>508</v>
      </c>
      <c r="I2906" t="s">
        <v>509</v>
      </c>
      <c r="J2906" t="s">
        <v>442</v>
      </c>
      <c r="K2906" t="s">
        <v>443</v>
      </c>
    </row>
    <row r="2907" spans="1:11">
      <c r="A2907" t="s">
        <v>494</v>
      </c>
      <c r="B2907" s="614">
        <v>1488108.9036000001</v>
      </c>
      <c r="C2907" t="s">
        <v>445</v>
      </c>
      <c r="D2907" t="s">
        <v>533</v>
      </c>
      <c r="E2907" t="s">
        <v>506</v>
      </c>
      <c r="F2907" t="s">
        <v>534</v>
      </c>
      <c r="G2907" t="s">
        <v>77</v>
      </c>
      <c r="H2907" t="s">
        <v>508</v>
      </c>
      <c r="I2907" t="s">
        <v>509</v>
      </c>
      <c r="J2907" t="s">
        <v>442</v>
      </c>
      <c r="K2907" t="s">
        <v>443</v>
      </c>
    </row>
    <row r="2908" spans="1:11">
      <c r="A2908" t="s">
        <v>494</v>
      </c>
      <c r="B2908" s="614">
        <v>1282856.2494000001</v>
      </c>
      <c r="C2908" t="s">
        <v>481</v>
      </c>
      <c r="D2908" t="s">
        <v>533</v>
      </c>
      <c r="E2908" t="s">
        <v>506</v>
      </c>
      <c r="F2908" t="s">
        <v>534</v>
      </c>
      <c r="G2908" t="s">
        <v>77</v>
      </c>
      <c r="H2908" t="s">
        <v>508</v>
      </c>
      <c r="I2908" t="s">
        <v>509</v>
      </c>
      <c r="J2908" t="s">
        <v>442</v>
      </c>
      <c r="K2908" t="s">
        <v>443</v>
      </c>
    </row>
    <row r="2909" spans="1:11">
      <c r="A2909" t="s">
        <v>494</v>
      </c>
      <c r="B2909" s="614">
        <v>1590742.0208000001</v>
      </c>
      <c r="C2909" t="s">
        <v>450</v>
      </c>
      <c r="D2909" t="s">
        <v>533</v>
      </c>
      <c r="E2909" t="s">
        <v>506</v>
      </c>
      <c r="F2909" t="s">
        <v>534</v>
      </c>
      <c r="G2909" t="s">
        <v>77</v>
      </c>
      <c r="H2909" t="s">
        <v>508</v>
      </c>
      <c r="I2909" t="s">
        <v>509</v>
      </c>
      <c r="J2909" t="s">
        <v>442</v>
      </c>
      <c r="K2909" t="s">
        <v>443</v>
      </c>
    </row>
    <row r="2910" spans="1:11">
      <c r="A2910" t="s">
        <v>494</v>
      </c>
      <c r="B2910" s="614">
        <v>1334169.4129000001</v>
      </c>
      <c r="C2910" t="s">
        <v>488</v>
      </c>
      <c r="D2910" t="s">
        <v>533</v>
      </c>
      <c r="E2910" t="s">
        <v>506</v>
      </c>
      <c r="F2910" t="s">
        <v>534</v>
      </c>
      <c r="G2910" t="s">
        <v>77</v>
      </c>
      <c r="H2910" t="s">
        <v>508</v>
      </c>
      <c r="I2910" t="s">
        <v>509</v>
      </c>
      <c r="J2910" t="s">
        <v>442</v>
      </c>
      <c r="K2910" t="s">
        <v>443</v>
      </c>
    </row>
    <row r="2911" spans="1:11">
      <c r="A2911" t="s">
        <v>494</v>
      </c>
      <c r="B2911" s="614">
        <v>1231543.0858</v>
      </c>
      <c r="C2911" t="s">
        <v>484</v>
      </c>
      <c r="D2911" t="s">
        <v>533</v>
      </c>
      <c r="E2911" t="s">
        <v>506</v>
      </c>
      <c r="F2911" t="s">
        <v>534</v>
      </c>
      <c r="G2911" t="s">
        <v>77</v>
      </c>
      <c r="H2911" t="s">
        <v>508</v>
      </c>
      <c r="I2911" t="s">
        <v>509</v>
      </c>
      <c r="J2911" t="s">
        <v>442</v>
      </c>
      <c r="K2911" t="s">
        <v>443</v>
      </c>
    </row>
    <row r="2912" spans="1:11">
      <c r="A2912" t="s">
        <v>494</v>
      </c>
      <c r="B2912" s="614">
        <v>1467582.2801000001</v>
      </c>
      <c r="C2912" t="s">
        <v>504</v>
      </c>
      <c r="D2912" t="s">
        <v>533</v>
      </c>
      <c r="E2912" t="s">
        <v>506</v>
      </c>
      <c r="F2912" t="s">
        <v>534</v>
      </c>
      <c r="G2912" t="s">
        <v>77</v>
      </c>
      <c r="H2912" t="s">
        <v>508</v>
      </c>
      <c r="I2912" t="s">
        <v>509</v>
      </c>
      <c r="J2912" t="s">
        <v>442</v>
      </c>
      <c r="K2912" t="s">
        <v>443</v>
      </c>
    </row>
    <row r="2913" spans="1:11">
      <c r="A2913" t="s">
        <v>494</v>
      </c>
      <c r="B2913" s="614">
        <v>1231543.0858</v>
      </c>
      <c r="C2913" t="s">
        <v>449</v>
      </c>
      <c r="D2913" t="s">
        <v>533</v>
      </c>
      <c r="E2913" t="s">
        <v>506</v>
      </c>
      <c r="F2913" t="s">
        <v>534</v>
      </c>
      <c r="G2913" t="s">
        <v>77</v>
      </c>
      <c r="H2913" t="s">
        <v>508</v>
      </c>
      <c r="I2913" t="s">
        <v>509</v>
      </c>
      <c r="J2913" t="s">
        <v>442</v>
      </c>
      <c r="K2913" t="s">
        <v>443</v>
      </c>
    </row>
    <row r="2914" spans="1:11">
      <c r="A2914" t="s">
        <v>494</v>
      </c>
      <c r="B2914" s="614">
        <v>1590742.0208000001</v>
      </c>
      <c r="C2914" t="s">
        <v>476</v>
      </c>
      <c r="D2914" t="s">
        <v>533</v>
      </c>
      <c r="E2914" t="s">
        <v>506</v>
      </c>
      <c r="F2914" t="s">
        <v>534</v>
      </c>
      <c r="G2914" t="s">
        <v>77</v>
      </c>
      <c r="H2914" t="s">
        <v>508</v>
      </c>
      <c r="I2914" t="s">
        <v>509</v>
      </c>
      <c r="J2914" t="s">
        <v>442</v>
      </c>
      <c r="K2914" t="s">
        <v>443</v>
      </c>
    </row>
    <row r="2915" spans="1:11">
      <c r="A2915" t="s">
        <v>494</v>
      </c>
      <c r="B2915" s="614">
        <v>1334169.4129000001</v>
      </c>
      <c r="C2915" t="s">
        <v>50</v>
      </c>
      <c r="D2915" t="s">
        <v>533</v>
      </c>
      <c r="E2915" t="s">
        <v>506</v>
      </c>
      <c r="F2915" t="s">
        <v>534</v>
      </c>
      <c r="G2915" t="s">
        <v>77</v>
      </c>
      <c r="H2915" t="s">
        <v>508</v>
      </c>
      <c r="I2915" t="s">
        <v>509</v>
      </c>
      <c r="J2915" t="s">
        <v>442</v>
      </c>
      <c r="K2915" t="s">
        <v>443</v>
      </c>
    </row>
    <row r="2916" spans="1:11">
      <c r="A2916" t="s">
        <v>494</v>
      </c>
      <c r="B2916" s="614">
        <v>1436795.74</v>
      </c>
      <c r="C2916" t="s">
        <v>513</v>
      </c>
      <c r="D2916" t="s">
        <v>533</v>
      </c>
      <c r="E2916" t="s">
        <v>506</v>
      </c>
      <c r="F2916" t="s">
        <v>534</v>
      </c>
      <c r="G2916" t="s">
        <v>77</v>
      </c>
      <c r="H2916" t="s">
        <v>508</v>
      </c>
      <c r="I2916" t="s">
        <v>509</v>
      </c>
      <c r="J2916" t="s">
        <v>442</v>
      </c>
      <c r="K2916" t="s">
        <v>443</v>
      </c>
    </row>
    <row r="2917" spans="1:11">
      <c r="A2917" t="s">
        <v>495</v>
      </c>
      <c r="B2917" s="614">
        <v>207837.17329999999</v>
      </c>
      <c r="C2917" t="s">
        <v>516</v>
      </c>
      <c r="D2917" t="s">
        <v>533</v>
      </c>
      <c r="E2917" t="s">
        <v>506</v>
      </c>
      <c r="F2917" t="s">
        <v>534</v>
      </c>
      <c r="G2917" t="s">
        <v>77</v>
      </c>
      <c r="H2917" t="s">
        <v>508</v>
      </c>
      <c r="I2917" t="s">
        <v>509</v>
      </c>
      <c r="J2917" t="s">
        <v>442</v>
      </c>
      <c r="K2917" t="s">
        <v>443</v>
      </c>
    </row>
    <row r="2918" spans="1:11">
      <c r="A2918" t="s">
        <v>495</v>
      </c>
      <c r="B2918" s="614">
        <v>165168.92809999999</v>
      </c>
      <c r="C2918" t="s">
        <v>429</v>
      </c>
      <c r="D2918" t="s">
        <v>533</v>
      </c>
      <c r="E2918" t="s">
        <v>506</v>
      </c>
      <c r="F2918" t="s">
        <v>534</v>
      </c>
      <c r="G2918" t="s">
        <v>77</v>
      </c>
      <c r="H2918" t="s">
        <v>508</v>
      </c>
      <c r="I2918" t="s">
        <v>509</v>
      </c>
      <c r="J2918" t="s">
        <v>442</v>
      </c>
      <c r="K2918" t="s">
        <v>443</v>
      </c>
    </row>
    <row r="2919" spans="1:11">
      <c r="A2919" t="s">
        <v>495</v>
      </c>
      <c r="B2919" s="614">
        <v>196825.42569999999</v>
      </c>
      <c r="C2919" t="s">
        <v>448</v>
      </c>
      <c r="D2919" t="s">
        <v>533</v>
      </c>
      <c r="E2919" t="s">
        <v>506</v>
      </c>
      <c r="F2919" t="s">
        <v>534</v>
      </c>
      <c r="G2919" t="s">
        <v>77</v>
      </c>
      <c r="H2919" t="s">
        <v>508</v>
      </c>
      <c r="I2919" t="s">
        <v>509</v>
      </c>
      <c r="J2919" t="s">
        <v>442</v>
      </c>
      <c r="K2919" t="s">
        <v>443</v>
      </c>
    </row>
    <row r="2920" spans="1:11">
      <c r="A2920" t="s">
        <v>495</v>
      </c>
      <c r="B2920" s="614">
        <v>137640.4699</v>
      </c>
      <c r="C2920" t="s">
        <v>452</v>
      </c>
      <c r="D2920" t="s">
        <v>533</v>
      </c>
      <c r="E2920" t="s">
        <v>506</v>
      </c>
      <c r="F2920" t="s">
        <v>534</v>
      </c>
      <c r="G2920" t="s">
        <v>77</v>
      </c>
      <c r="H2920" t="s">
        <v>508</v>
      </c>
      <c r="I2920" t="s">
        <v>509</v>
      </c>
      <c r="J2920" t="s">
        <v>442</v>
      </c>
      <c r="K2920" t="s">
        <v>443</v>
      </c>
    </row>
    <row r="2921" spans="1:11">
      <c r="A2921" t="s">
        <v>495</v>
      </c>
      <c r="B2921" s="614">
        <v>199578.36259999999</v>
      </c>
      <c r="C2921" t="s">
        <v>514</v>
      </c>
      <c r="D2921" t="s">
        <v>533</v>
      </c>
      <c r="E2921" t="s">
        <v>506</v>
      </c>
      <c r="F2921" t="s">
        <v>534</v>
      </c>
      <c r="G2921" t="s">
        <v>77</v>
      </c>
      <c r="H2921" t="s">
        <v>508</v>
      </c>
      <c r="I2921" t="s">
        <v>509</v>
      </c>
      <c r="J2921" t="s">
        <v>442</v>
      </c>
      <c r="K2921" t="s">
        <v>443</v>
      </c>
    </row>
    <row r="2922" spans="1:11">
      <c r="A2922" t="s">
        <v>495</v>
      </c>
      <c r="B2922" s="614">
        <v>172050.815</v>
      </c>
      <c r="C2922" t="s">
        <v>454</v>
      </c>
      <c r="D2922" t="s">
        <v>533</v>
      </c>
      <c r="E2922" t="s">
        <v>506</v>
      </c>
      <c r="F2922" t="s">
        <v>534</v>
      </c>
      <c r="G2922" t="s">
        <v>77</v>
      </c>
      <c r="H2922" t="s">
        <v>508</v>
      </c>
      <c r="I2922" t="s">
        <v>509</v>
      </c>
      <c r="J2922" t="s">
        <v>442</v>
      </c>
      <c r="K2922" t="s">
        <v>443</v>
      </c>
    </row>
    <row r="2923" spans="1:11">
      <c r="A2923" t="s">
        <v>495</v>
      </c>
      <c r="B2923" s="614">
        <v>178932.70189999999</v>
      </c>
      <c r="C2923" t="s">
        <v>479</v>
      </c>
      <c r="D2923" t="s">
        <v>533</v>
      </c>
      <c r="E2923" t="s">
        <v>506</v>
      </c>
      <c r="F2923" t="s">
        <v>534</v>
      </c>
      <c r="G2923" t="s">
        <v>77</v>
      </c>
      <c r="H2923" t="s">
        <v>508</v>
      </c>
      <c r="I2923" t="s">
        <v>509</v>
      </c>
      <c r="J2923" t="s">
        <v>442</v>
      </c>
      <c r="K2923" t="s">
        <v>443</v>
      </c>
    </row>
    <row r="2924" spans="1:11">
      <c r="A2924" t="s">
        <v>495</v>
      </c>
      <c r="B2924" s="614">
        <v>172050.815</v>
      </c>
      <c r="C2924" t="s">
        <v>480</v>
      </c>
      <c r="D2924" t="s">
        <v>533</v>
      </c>
      <c r="E2924" t="s">
        <v>506</v>
      </c>
      <c r="F2924" t="s">
        <v>534</v>
      </c>
      <c r="G2924" t="s">
        <v>77</v>
      </c>
      <c r="H2924" t="s">
        <v>508</v>
      </c>
      <c r="I2924" t="s">
        <v>509</v>
      </c>
      <c r="J2924" t="s">
        <v>442</v>
      </c>
      <c r="K2924" t="s">
        <v>443</v>
      </c>
    </row>
    <row r="2925" spans="1:11">
      <c r="A2925" t="s">
        <v>495</v>
      </c>
      <c r="B2925" s="614">
        <v>199578.36259999999</v>
      </c>
      <c r="C2925" t="s">
        <v>462</v>
      </c>
      <c r="D2925" t="s">
        <v>533</v>
      </c>
      <c r="E2925" t="s">
        <v>506</v>
      </c>
      <c r="F2925" t="s">
        <v>534</v>
      </c>
      <c r="G2925" t="s">
        <v>77</v>
      </c>
      <c r="H2925" t="s">
        <v>508</v>
      </c>
      <c r="I2925" t="s">
        <v>509</v>
      </c>
      <c r="J2925" t="s">
        <v>442</v>
      </c>
      <c r="K2925" t="s">
        <v>443</v>
      </c>
    </row>
    <row r="2926" spans="1:11">
      <c r="A2926" t="s">
        <v>495</v>
      </c>
      <c r="B2926" s="614">
        <v>137640.4699</v>
      </c>
      <c r="C2926" t="s">
        <v>464</v>
      </c>
      <c r="D2926" t="s">
        <v>533</v>
      </c>
      <c r="E2926" t="s">
        <v>506</v>
      </c>
      <c r="F2926" t="s">
        <v>534</v>
      </c>
      <c r="G2926" t="s">
        <v>77</v>
      </c>
      <c r="H2926" t="s">
        <v>508</v>
      </c>
      <c r="I2926" t="s">
        <v>509</v>
      </c>
      <c r="J2926" t="s">
        <v>442</v>
      </c>
      <c r="K2926" t="s">
        <v>443</v>
      </c>
    </row>
    <row r="2927" spans="1:11">
      <c r="A2927" t="s">
        <v>495</v>
      </c>
      <c r="B2927" s="614">
        <v>178932.70189999999</v>
      </c>
      <c r="C2927" t="s">
        <v>471</v>
      </c>
      <c r="D2927" t="s">
        <v>533</v>
      </c>
      <c r="E2927" t="s">
        <v>506</v>
      </c>
      <c r="F2927" t="s">
        <v>534</v>
      </c>
      <c r="G2927" t="s">
        <v>77</v>
      </c>
      <c r="H2927" t="s">
        <v>508</v>
      </c>
      <c r="I2927" t="s">
        <v>509</v>
      </c>
      <c r="J2927" t="s">
        <v>442</v>
      </c>
      <c r="K2927" t="s">
        <v>443</v>
      </c>
    </row>
    <row r="2928" spans="1:11">
      <c r="A2928" t="s">
        <v>495</v>
      </c>
      <c r="B2928" s="614">
        <v>165168.92809999999</v>
      </c>
      <c r="C2928" t="s">
        <v>472</v>
      </c>
      <c r="D2928" t="s">
        <v>533</v>
      </c>
      <c r="E2928" t="s">
        <v>506</v>
      </c>
      <c r="F2928" t="s">
        <v>534</v>
      </c>
      <c r="G2928" t="s">
        <v>77</v>
      </c>
      <c r="H2928" t="s">
        <v>508</v>
      </c>
      <c r="I2928" t="s">
        <v>509</v>
      </c>
      <c r="J2928" t="s">
        <v>442</v>
      </c>
      <c r="K2928" t="s">
        <v>443</v>
      </c>
    </row>
    <row r="2929" spans="1:11">
      <c r="A2929" t="s">
        <v>495</v>
      </c>
      <c r="B2929" s="614">
        <v>192696.47570000001</v>
      </c>
      <c r="C2929" t="s">
        <v>475</v>
      </c>
      <c r="D2929" t="s">
        <v>533</v>
      </c>
      <c r="E2929" t="s">
        <v>506</v>
      </c>
      <c r="F2929" t="s">
        <v>534</v>
      </c>
      <c r="G2929" t="s">
        <v>77</v>
      </c>
      <c r="H2929" t="s">
        <v>508</v>
      </c>
      <c r="I2929" t="s">
        <v>509</v>
      </c>
      <c r="J2929" t="s">
        <v>442</v>
      </c>
      <c r="K2929" t="s">
        <v>443</v>
      </c>
    </row>
    <row r="2930" spans="1:11">
      <c r="A2930" t="s">
        <v>495</v>
      </c>
      <c r="B2930" s="614">
        <v>185814.5888</v>
      </c>
      <c r="C2930" t="s">
        <v>515</v>
      </c>
      <c r="D2930" t="s">
        <v>533</v>
      </c>
      <c r="E2930" t="s">
        <v>506</v>
      </c>
      <c r="F2930" t="s">
        <v>534</v>
      </c>
      <c r="G2930" t="s">
        <v>77</v>
      </c>
      <c r="H2930" t="s">
        <v>508</v>
      </c>
      <c r="I2930" t="s">
        <v>509</v>
      </c>
      <c r="J2930" t="s">
        <v>442</v>
      </c>
      <c r="K2930" t="s">
        <v>443</v>
      </c>
    </row>
    <row r="2931" spans="1:11">
      <c r="A2931" t="s">
        <v>495</v>
      </c>
      <c r="B2931" s="614">
        <v>255873.78200000001</v>
      </c>
      <c r="C2931" t="s">
        <v>455</v>
      </c>
      <c r="D2931" t="s">
        <v>533</v>
      </c>
      <c r="E2931" t="s">
        <v>506</v>
      </c>
      <c r="F2931" t="s">
        <v>534</v>
      </c>
      <c r="G2931" t="s">
        <v>77</v>
      </c>
      <c r="H2931" t="s">
        <v>508</v>
      </c>
      <c r="I2931" t="s">
        <v>509</v>
      </c>
      <c r="J2931" t="s">
        <v>442</v>
      </c>
      <c r="K2931" t="s">
        <v>443</v>
      </c>
    </row>
    <row r="2932" spans="1:11">
      <c r="A2932" t="s">
        <v>495</v>
      </c>
      <c r="B2932" s="614">
        <v>196826.3364</v>
      </c>
      <c r="C2932" t="s">
        <v>528</v>
      </c>
      <c r="D2932" t="s">
        <v>533</v>
      </c>
      <c r="E2932" t="s">
        <v>506</v>
      </c>
      <c r="F2932" t="s">
        <v>534</v>
      </c>
      <c r="G2932" t="s">
        <v>77</v>
      </c>
      <c r="H2932" t="s">
        <v>508</v>
      </c>
      <c r="I2932" t="s">
        <v>509</v>
      </c>
      <c r="J2932" t="s">
        <v>442</v>
      </c>
      <c r="K2932" t="s">
        <v>443</v>
      </c>
    </row>
    <row r="2933" spans="1:11">
      <c r="A2933" t="s">
        <v>495</v>
      </c>
      <c r="B2933" s="614">
        <v>172050.815</v>
      </c>
      <c r="C2933" t="s">
        <v>512</v>
      </c>
      <c r="D2933" t="s">
        <v>533</v>
      </c>
      <c r="E2933" t="s">
        <v>506</v>
      </c>
      <c r="F2933" t="s">
        <v>534</v>
      </c>
      <c r="G2933" t="s">
        <v>77</v>
      </c>
      <c r="H2933" t="s">
        <v>508</v>
      </c>
      <c r="I2933" t="s">
        <v>509</v>
      </c>
      <c r="J2933" t="s">
        <v>442</v>
      </c>
      <c r="K2933" t="s">
        <v>443</v>
      </c>
    </row>
    <row r="2934" spans="1:11">
      <c r="A2934" t="s">
        <v>495</v>
      </c>
      <c r="B2934" s="614">
        <v>137640.4699</v>
      </c>
      <c r="C2934" t="s">
        <v>453</v>
      </c>
      <c r="D2934" t="s">
        <v>533</v>
      </c>
      <c r="E2934" t="s">
        <v>506</v>
      </c>
      <c r="F2934" t="s">
        <v>534</v>
      </c>
      <c r="G2934" t="s">
        <v>77</v>
      </c>
      <c r="H2934" t="s">
        <v>508</v>
      </c>
      <c r="I2934" t="s">
        <v>509</v>
      </c>
      <c r="J2934" t="s">
        <v>442</v>
      </c>
      <c r="K2934" t="s">
        <v>443</v>
      </c>
    </row>
    <row r="2935" spans="1:11">
      <c r="A2935" t="s">
        <v>495</v>
      </c>
      <c r="B2935" s="614">
        <v>180308.7151</v>
      </c>
      <c r="C2935" t="s">
        <v>461</v>
      </c>
      <c r="D2935" t="s">
        <v>533</v>
      </c>
      <c r="E2935" t="s">
        <v>506</v>
      </c>
      <c r="F2935" t="s">
        <v>534</v>
      </c>
      <c r="G2935" t="s">
        <v>77</v>
      </c>
      <c r="H2935" t="s">
        <v>508</v>
      </c>
      <c r="I2935" t="s">
        <v>509</v>
      </c>
      <c r="J2935" t="s">
        <v>442</v>
      </c>
      <c r="K2935" t="s">
        <v>443</v>
      </c>
    </row>
    <row r="2936" spans="1:11">
      <c r="A2936" t="s">
        <v>495</v>
      </c>
      <c r="B2936" s="614">
        <v>172050.815</v>
      </c>
      <c r="C2936" t="s">
        <v>485</v>
      </c>
      <c r="D2936" t="s">
        <v>533</v>
      </c>
      <c r="E2936" t="s">
        <v>506</v>
      </c>
      <c r="F2936" t="s">
        <v>534</v>
      </c>
      <c r="G2936" t="s">
        <v>77</v>
      </c>
      <c r="H2936" t="s">
        <v>508</v>
      </c>
      <c r="I2936" t="s">
        <v>509</v>
      </c>
      <c r="J2936" t="s">
        <v>442</v>
      </c>
      <c r="K2936" t="s">
        <v>443</v>
      </c>
    </row>
    <row r="2937" spans="1:11">
      <c r="A2937" t="s">
        <v>495</v>
      </c>
      <c r="B2937" s="614">
        <v>255873.78200000001</v>
      </c>
      <c r="C2937" t="s">
        <v>517</v>
      </c>
      <c r="D2937" t="s">
        <v>533</v>
      </c>
      <c r="E2937" t="s">
        <v>506</v>
      </c>
      <c r="F2937" t="s">
        <v>534</v>
      </c>
      <c r="G2937" t="s">
        <v>77</v>
      </c>
      <c r="H2937" t="s">
        <v>508</v>
      </c>
      <c r="I2937" t="s">
        <v>509</v>
      </c>
      <c r="J2937" t="s">
        <v>442</v>
      </c>
      <c r="K2937" t="s">
        <v>443</v>
      </c>
    </row>
    <row r="2938" spans="1:11">
      <c r="A2938" t="s">
        <v>495</v>
      </c>
      <c r="B2938" s="614">
        <v>196825.42569999999</v>
      </c>
      <c r="C2938" t="s">
        <v>511</v>
      </c>
      <c r="D2938" t="s">
        <v>533</v>
      </c>
      <c r="E2938" t="s">
        <v>506</v>
      </c>
      <c r="F2938" t="s">
        <v>534</v>
      </c>
      <c r="G2938" t="s">
        <v>77</v>
      </c>
      <c r="H2938" t="s">
        <v>508</v>
      </c>
      <c r="I2938" t="s">
        <v>509</v>
      </c>
      <c r="J2938" t="s">
        <v>442</v>
      </c>
      <c r="K2938" t="s">
        <v>443</v>
      </c>
    </row>
    <row r="2939" spans="1:11">
      <c r="A2939" t="s">
        <v>495</v>
      </c>
      <c r="B2939" s="614">
        <v>137640.4699</v>
      </c>
      <c r="C2939" t="s">
        <v>477</v>
      </c>
      <c r="D2939" t="s">
        <v>533</v>
      </c>
      <c r="E2939" t="s">
        <v>506</v>
      </c>
      <c r="F2939" t="s">
        <v>534</v>
      </c>
      <c r="G2939" t="s">
        <v>77</v>
      </c>
      <c r="H2939" t="s">
        <v>508</v>
      </c>
      <c r="I2939" t="s">
        <v>509</v>
      </c>
      <c r="J2939" t="s">
        <v>442</v>
      </c>
      <c r="K2939" t="s">
        <v>443</v>
      </c>
    </row>
    <row r="2940" spans="1:11">
      <c r="A2940" t="s">
        <v>495</v>
      </c>
      <c r="B2940" s="614">
        <v>169297.87820000001</v>
      </c>
      <c r="C2940" t="s">
        <v>465</v>
      </c>
      <c r="D2940" t="s">
        <v>533</v>
      </c>
      <c r="E2940" t="s">
        <v>506</v>
      </c>
      <c r="F2940" t="s">
        <v>534</v>
      </c>
      <c r="G2940" t="s">
        <v>77</v>
      </c>
      <c r="H2940" t="s">
        <v>508</v>
      </c>
      <c r="I2940" t="s">
        <v>509</v>
      </c>
      <c r="J2940" t="s">
        <v>442</v>
      </c>
      <c r="K2940" t="s">
        <v>443</v>
      </c>
    </row>
    <row r="2941" spans="1:11">
      <c r="A2941" t="s">
        <v>495</v>
      </c>
      <c r="B2941" s="614">
        <v>232612.69469999999</v>
      </c>
      <c r="C2941" t="s">
        <v>518</v>
      </c>
      <c r="D2941" t="s">
        <v>533</v>
      </c>
      <c r="E2941" t="s">
        <v>506</v>
      </c>
      <c r="F2941" t="s">
        <v>534</v>
      </c>
      <c r="G2941" t="s">
        <v>77</v>
      </c>
      <c r="H2941" t="s">
        <v>508</v>
      </c>
      <c r="I2941" t="s">
        <v>509</v>
      </c>
      <c r="J2941" t="s">
        <v>442</v>
      </c>
      <c r="K2941" t="s">
        <v>443</v>
      </c>
    </row>
    <row r="2942" spans="1:11">
      <c r="A2942" t="s">
        <v>495</v>
      </c>
      <c r="B2942" s="614">
        <v>255873.78200000001</v>
      </c>
      <c r="C2942" t="s">
        <v>510</v>
      </c>
      <c r="D2942" t="s">
        <v>533</v>
      </c>
      <c r="E2942" t="s">
        <v>506</v>
      </c>
      <c r="F2942" t="s">
        <v>534</v>
      </c>
      <c r="G2942" t="s">
        <v>77</v>
      </c>
      <c r="H2942" t="s">
        <v>508</v>
      </c>
      <c r="I2942" t="s">
        <v>509</v>
      </c>
      <c r="J2942" t="s">
        <v>442</v>
      </c>
      <c r="K2942" t="s">
        <v>443</v>
      </c>
    </row>
    <row r="2943" spans="1:11">
      <c r="A2943" t="s">
        <v>495</v>
      </c>
      <c r="B2943" s="614">
        <v>165168.92809999999</v>
      </c>
      <c r="C2943" t="s">
        <v>466</v>
      </c>
      <c r="D2943" t="s">
        <v>533</v>
      </c>
      <c r="E2943" t="s">
        <v>506</v>
      </c>
      <c r="F2943" t="s">
        <v>534</v>
      </c>
      <c r="G2943" t="s">
        <v>77</v>
      </c>
      <c r="H2943" t="s">
        <v>508</v>
      </c>
      <c r="I2943" t="s">
        <v>509</v>
      </c>
      <c r="J2943" t="s">
        <v>442</v>
      </c>
      <c r="K2943" t="s">
        <v>443</v>
      </c>
    </row>
    <row r="2944" spans="1:11">
      <c r="A2944" t="s">
        <v>495</v>
      </c>
      <c r="B2944" s="614">
        <v>199578.36259999999</v>
      </c>
      <c r="C2944" t="s">
        <v>445</v>
      </c>
      <c r="D2944" t="s">
        <v>533</v>
      </c>
      <c r="E2944" t="s">
        <v>506</v>
      </c>
      <c r="F2944" t="s">
        <v>534</v>
      </c>
      <c r="G2944" t="s">
        <v>77</v>
      </c>
      <c r="H2944" t="s">
        <v>508</v>
      </c>
      <c r="I2944" t="s">
        <v>509</v>
      </c>
      <c r="J2944" t="s">
        <v>442</v>
      </c>
      <c r="K2944" t="s">
        <v>443</v>
      </c>
    </row>
    <row r="2945" spans="1:11">
      <c r="A2945" t="s">
        <v>495</v>
      </c>
      <c r="B2945" s="614">
        <v>172050.815</v>
      </c>
      <c r="C2945" t="s">
        <v>481</v>
      </c>
      <c r="D2945" t="s">
        <v>533</v>
      </c>
      <c r="E2945" t="s">
        <v>506</v>
      </c>
      <c r="F2945" t="s">
        <v>534</v>
      </c>
      <c r="G2945" t="s">
        <v>77</v>
      </c>
      <c r="H2945" t="s">
        <v>508</v>
      </c>
      <c r="I2945" t="s">
        <v>509</v>
      </c>
      <c r="J2945" t="s">
        <v>442</v>
      </c>
      <c r="K2945" t="s">
        <v>443</v>
      </c>
    </row>
    <row r="2946" spans="1:11">
      <c r="A2946" t="s">
        <v>495</v>
      </c>
      <c r="B2946" s="614">
        <v>213343.0471</v>
      </c>
      <c r="C2946" t="s">
        <v>450</v>
      </c>
      <c r="D2946" t="s">
        <v>533</v>
      </c>
      <c r="E2946" t="s">
        <v>506</v>
      </c>
      <c r="F2946" t="s">
        <v>534</v>
      </c>
      <c r="G2946" t="s">
        <v>77</v>
      </c>
      <c r="H2946" t="s">
        <v>508</v>
      </c>
      <c r="I2946" t="s">
        <v>509</v>
      </c>
      <c r="J2946" t="s">
        <v>442</v>
      </c>
      <c r="K2946" t="s">
        <v>443</v>
      </c>
    </row>
    <row r="2947" spans="1:11">
      <c r="A2947" t="s">
        <v>495</v>
      </c>
      <c r="B2947" s="614">
        <v>178932.70189999999</v>
      </c>
      <c r="C2947" t="s">
        <v>488</v>
      </c>
      <c r="D2947" t="s">
        <v>533</v>
      </c>
      <c r="E2947" t="s">
        <v>506</v>
      </c>
      <c r="F2947" t="s">
        <v>534</v>
      </c>
      <c r="G2947" t="s">
        <v>77</v>
      </c>
      <c r="H2947" t="s">
        <v>508</v>
      </c>
      <c r="I2947" t="s">
        <v>509</v>
      </c>
      <c r="J2947" t="s">
        <v>442</v>
      </c>
      <c r="K2947" t="s">
        <v>443</v>
      </c>
    </row>
    <row r="2948" spans="1:11">
      <c r="A2948" t="s">
        <v>495</v>
      </c>
      <c r="B2948" s="614">
        <v>165168.92809999999</v>
      </c>
      <c r="C2948" t="s">
        <v>484</v>
      </c>
      <c r="D2948" t="s">
        <v>533</v>
      </c>
      <c r="E2948" t="s">
        <v>506</v>
      </c>
      <c r="F2948" t="s">
        <v>534</v>
      </c>
      <c r="G2948" t="s">
        <v>77</v>
      </c>
      <c r="H2948" t="s">
        <v>508</v>
      </c>
      <c r="I2948" t="s">
        <v>509</v>
      </c>
      <c r="J2948" t="s">
        <v>442</v>
      </c>
      <c r="K2948" t="s">
        <v>443</v>
      </c>
    </row>
    <row r="2949" spans="1:11">
      <c r="A2949" t="s">
        <v>495</v>
      </c>
      <c r="B2949" s="614">
        <v>196825.42569999999</v>
      </c>
      <c r="C2949" t="s">
        <v>504</v>
      </c>
      <c r="D2949" t="s">
        <v>533</v>
      </c>
      <c r="E2949" t="s">
        <v>506</v>
      </c>
      <c r="F2949" t="s">
        <v>534</v>
      </c>
      <c r="G2949" t="s">
        <v>77</v>
      </c>
      <c r="H2949" t="s">
        <v>508</v>
      </c>
      <c r="I2949" t="s">
        <v>509</v>
      </c>
      <c r="J2949" t="s">
        <v>442</v>
      </c>
      <c r="K2949" t="s">
        <v>443</v>
      </c>
    </row>
    <row r="2950" spans="1:11">
      <c r="A2950" t="s">
        <v>495</v>
      </c>
      <c r="B2950" s="614">
        <v>165168.92809999999</v>
      </c>
      <c r="C2950" t="s">
        <v>449</v>
      </c>
      <c r="D2950" t="s">
        <v>533</v>
      </c>
      <c r="E2950" t="s">
        <v>506</v>
      </c>
      <c r="F2950" t="s">
        <v>534</v>
      </c>
      <c r="G2950" t="s">
        <v>77</v>
      </c>
      <c r="H2950" t="s">
        <v>508</v>
      </c>
      <c r="I2950" t="s">
        <v>509</v>
      </c>
      <c r="J2950" t="s">
        <v>442</v>
      </c>
      <c r="K2950" t="s">
        <v>443</v>
      </c>
    </row>
    <row r="2951" spans="1:11">
      <c r="A2951" t="s">
        <v>495</v>
      </c>
      <c r="B2951" s="614">
        <v>213343.0471</v>
      </c>
      <c r="C2951" t="s">
        <v>476</v>
      </c>
      <c r="D2951" t="s">
        <v>533</v>
      </c>
      <c r="E2951" t="s">
        <v>506</v>
      </c>
      <c r="F2951" t="s">
        <v>534</v>
      </c>
      <c r="G2951" t="s">
        <v>77</v>
      </c>
      <c r="H2951" t="s">
        <v>508</v>
      </c>
      <c r="I2951" t="s">
        <v>509</v>
      </c>
      <c r="J2951" t="s">
        <v>442</v>
      </c>
      <c r="K2951" t="s">
        <v>443</v>
      </c>
    </row>
    <row r="2952" spans="1:11">
      <c r="A2952" t="s">
        <v>495</v>
      </c>
      <c r="B2952" s="614">
        <v>178932.70189999999</v>
      </c>
      <c r="C2952" t="s">
        <v>50</v>
      </c>
      <c r="D2952" t="s">
        <v>533</v>
      </c>
      <c r="E2952" t="s">
        <v>506</v>
      </c>
      <c r="F2952" t="s">
        <v>534</v>
      </c>
      <c r="G2952" t="s">
        <v>77</v>
      </c>
      <c r="H2952" t="s">
        <v>508</v>
      </c>
      <c r="I2952" t="s">
        <v>509</v>
      </c>
      <c r="J2952" t="s">
        <v>442</v>
      </c>
      <c r="K2952" t="s">
        <v>443</v>
      </c>
    </row>
    <row r="2953" spans="1:11">
      <c r="A2953" t="s">
        <v>495</v>
      </c>
      <c r="B2953" s="614">
        <v>192696.47570000001</v>
      </c>
      <c r="C2953" t="s">
        <v>513</v>
      </c>
      <c r="D2953" t="s">
        <v>533</v>
      </c>
      <c r="E2953" t="s">
        <v>506</v>
      </c>
      <c r="F2953" t="s">
        <v>534</v>
      </c>
      <c r="G2953" t="s">
        <v>77</v>
      </c>
      <c r="H2953" t="s">
        <v>508</v>
      </c>
      <c r="I2953" t="s">
        <v>509</v>
      </c>
      <c r="J2953" t="s">
        <v>442</v>
      </c>
      <c r="K2953" t="s">
        <v>443</v>
      </c>
    </row>
    <row r="2954" spans="1:11">
      <c r="A2954" t="s">
        <v>496</v>
      </c>
      <c r="B2954" s="614">
        <v>179953.4792</v>
      </c>
      <c r="C2954" t="s">
        <v>516</v>
      </c>
      <c r="D2954" t="s">
        <v>533</v>
      </c>
      <c r="E2954" t="s">
        <v>506</v>
      </c>
      <c r="F2954" t="s">
        <v>534</v>
      </c>
      <c r="G2954" t="s">
        <v>77</v>
      </c>
      <c r="H2954" t="s">
        <v>508</v>
      </c>
      <c r="I2954" t="s">
        <v>509</v>
      </c>
      <c r="J2954" t="s">
        <v>442</v>
      </c>
      <c r="K2954" t="s">
        <v>443</v>
      </c>
    </row>
    <row r="2955" spans="1:11">
      <c r="A2955" t="s">
        <v>496</v>
      </c>
      <c r="B2955" s="614">
        <v>143009.65900000001</v>
      </c>
      <c r="C2955" t="s">
        <v>429</v>
      </c>
      <c r="D2955" t="s">
        <v>533</v>
      </c>
      <c r="E2955" t="s">
        <v>506</v>
      </c>
      <c r="F2955" t="s">
        <v>534</v>
      </c>
      <c r="G2955" t="s">
        <v>77</v>
      </c>
      <c r="H2955" t="s">
        <v>508</v>
      </c>
      <c r="I2955" t="s">
        <v>509</v>
      </c>
      <c r="J2955" t="s">
        <v>442</v>
      </c>
      <c r="K2955" t="s">
        <v>443</v>
      </c>
    </row>
    <row r="2956" spans="1:11">
      <c r="A2956" t="s">
        <v>496</v>
      </c>
      <c r="B2956" s="614">
        <v>170419.0814</v>
      </c>
      <c r="C2956" t="s">
        <v>448</v>
      </c>
      <c r="D2956" t="s">
        <v>533</v>
      </c>
      <c r="E2956" t="s">
        <v>506</v>
      </c>
      <c r="F2956" t="s">
        <v>534</v>
      </c>
      <c r="G2956" t="s">
        <v>77</v>
      </c>
      <c r="H2956" t="s">
        <v>508</v>
      </c>
      <c r="I2956" t="s">
        <v>509</v>
      </c>
      <c r="J2956" t="s">
        <v>442</v>
      </c>
      <c r="K2956" t="s">
        <v>443</v>
      </c>
    </row>
    <row r="2957" spans="1:11">
      <c r="A2957" t="s">
        <v>496</v>
      </c>
      <c r="B2957" s="614">
        <v>119174.45299999999</v>
      </c>
      <c r="C2957" t="s">
        <v>452</v>
      </c>
      <c r="D2957" t="s">
        <v>533</v>
      </c>
      <c r="E2957" t="s">
        <v>506</v>
      </c>
      <c r="F2957" t="s">
        <v>534</v>
      </c>
      <c r="G2957" t="s">
        <v>77</v>
      </c>
      <c r="H2957" t="s">
        <v>508</v>
      </c>
      <c r="I2957" t="s">
        <v>509</v>
      </c>
      <c r="J2957" t="s">
        <v>442</v>
      </c>
      <c r="K2957" t="s">
        <v>443</v>
      </c>
    </row>
    <row r="2958" spans="1:11">
      <c r="A2958" t="s">
        <v>496</v>
      </c>
      <c r="B2958" s="614">
        <v>172802.68090000001</v>
      </c>
      <c r="C2958" t="s">
        <v>514</v>
      </c>
      <c r="D2958" t="s">
        <v>533</v>
      </c>
      <c r="E2958" t="s">
        <v>506</v>
      </c>
      <c r="F2958" t="s">
        <v>534</v>
      </c>
      <c r="G2958" t="s">
        <v>77</v>
      </c>
      <c r="H2958" t="s">
        <v>508</v>
      </c>
      <c r="I2958" t="s">
        <v>509</v>
      </c>
      <c r="J2958" t="s">
        <v>442</v>
      </c>
      <c r="K2958" t="s">
        <v>443</v>
      </c>
    </row>
    <row r="2959" spans="1:11">
      <c r="A2959" t="s">
        <v>496</v>
      </c>
      <c r="B2959" s="614">
        <v>148968.2634</v>
      </c>
      <c r="C2959" t="s">
        <v>454</v>
      </c>
      <c r="D2959" t="s">
        <v>533</v>
      </c>
      <c r="E2959" t="s">
        <v>506</v>
      </c>
      <c r="F2959" t="s">
        <v>534</v>
      </c>
      <c r="G2959" t="s">
        <v>77</v>
      </c>
      <c r="H2959" t="s">
        <v>508</v>
      </c>
      <c r="I2959" t="s">
        <v>509</v>
      </c>
      <c r="J2959" t="s">
        <v>442</v>
      </c>
      <c r="K2959" t="s">
        <v>443</v>
      </c>
    </row>
    <row r="2960" spans="1:11">
      <c r="A2960" t="s">
        <v>496</v>
      </c>
      <c r="B2960" s="614">
        <v>154926.8677</v>
      </c>
      <c r="C2960" t="s">
        <v>479</v>
      </c>
      <c r="D2960" t="s">
        <v>533</v>
      </c>
      <c r="E2960" t="s">
        <v>506</v>
      </c>
      <c r="F2960" t="s">
        <v>534</v>
      </c>
      <c r="G2960" t="s">
        <v>77</v>
      </c>
      <c r="H2960" t="s">
        <v>508</v>
      </c>
      <c r="I2960" t="s">
        <v>509</v>
      </c>
      <c r="J2960" t="s">
        <v>442</v>
      </c>
      <c r="K2960" t="s">
        <v>443</v>
      </c>
    </row>
    <row r="2961" spans="1:11">
      <c r="A2961" t="s">
        <v>496</v>
      </c>
      <c r="B2961" s="614">
        <v>148968.2634</v>
      </c>
      <c r="C2961" t="s">
        <v>480</v>
      </c>
      <c r="D2961" t="s">
        <v>533</v>
      </c>
      <c r="E2961" t="s">
        <v>506</v>
      </c>
      <c r="F2961" t="s">
        <v>534</v>
      </c>
      <c r="G2961" t="s">
        <v>77</v>
      </c>
      <c r="H2961" t="s">
        <v>508</v>
      </c>
      <c r="I2961" t="s">
        <v>509</v>
      </c>
      <c r="J2961" t="s">
        <v>442</v>
      </c>
      <c r="K2961" t="s">
        <v>443</v>
      </c>
    </row>
    <row r="2962" spans="1:11">
      <c r="A2962" t="s">
        <v>496</v>
      </c>
      <c r="B2962" s="614">
        <v>172802.68090000001</v>
      </c>
      <c r="C2962" t="s">
        <v>462</v>
      </c>
      <c r="D2962" t="s">
        <v>533</v>
      </c>
      <c r="E2962" t="s">
        <v>506</v>
      </c>
      <c r="F2962" t="s">
        <v>534</v>
      </c>
      <c r="G2962" t="s">
        <v>77</v>
      </c>
      <c r="H2962" t="s">
        <v>508</v>
      </c>
      <c r="I2962" t="s">
        <v>509</v>
      </c>
      <c r="J2962" t="s">
        <v>442</v>
      </c>
      <c r="K2962" t="s">
        <v>443</v>
      </c>
    </row>
    <row r="2963" spans="1:11">
      <c r="A2963" t="s">
        <v>496</v>
      </c>
      <c r="B2963" s="614">
        <v>119174.45299999999</v>
      </c>
      <c r="C2963" t="s">
        <v>464</v>
      </c>
      <c r="D2963" t="s">
        <v>533</v>
      </c>
      <c r="E2963" t="s">
        <v>506</v>
      </c>
      <c r="F2963" t="s">
        <v>534</v>
      </c>
      <c r="G2963" t="s">
        <v>77</v>
      </c>
      <c r="H2963" t="s">
        <v>508</v>
      </c>
      <c r="I2963" t="s">
        <v>509</v>
      </c>
      <c r="J2963" t="s">
        <v>442</v>
      </c>
      <c r="K2963" t="s">
        <v>443</v>
      </c>
    </row>
    <row r="2964" spans="1:11">
      <c r="A2964" t="s">
        <v>496</v>
      </c>
      <c r="B2964" s="614">
        <v>154926.8677</v>
      </c>
      <c r="C2964" t="s">
        <v>471</v>
      </c>
      <c r="D2964" t="s">
        <v>533</v>
      </c>
      <c r="E2964" t="s">
        <v>506</v>
      </c>
      <c r="F2964" t="s">
        <v>534</v>
      </c>
      <c r="G2964" t="s">
        <v>77</v>
      </c>
      <c r="H2964" t="s">
        <v>508</v>
      </c>
      <c r="I2964" t="s">
        <v>509</v>
      </c>
      <c r="J2964" t="s">
        <v>442</v>
      </c>
      <c r="K2964" t="s">
        <v>443</v>
      </c>
    </row>
    <row r="2965" spans="1:11">
      <c r="A2965" t="s">
        <v>496</v>
      </c>
      <c r="B2965" s="614">
        <v>143009.65900000001</v>
      </c>
      <c r="C2965" t="s">
        <v>472</v>
      </c>
      <c r="D2965" t="s">
        <v>533</v>
      </c>
      <c r="E2965" t="s">
        <v>506</v>
      </c>
      <c r="F2965" t="s">
        <v>534</v>
      </c>
      <c r="G2965" t="s">
        <v>77</v>
      </c>
      <c r="H2965" t="s">
        <v>508</v>
      </c>
      <c r="I2965" t="s">
        <v>509</v>
      </c>
      <c r="J2965" t="s">
        <v>442</v>
      </c>
      <c r="K2965" t="s">
        <v>443</v>
      </c>
    </row>
    <row r="2966" spans="1:11">
      <c r="A2966" t="s">
        <v>496</v>
      </c>
      <c r="B2966" s="614">
        <v>166844.0765</v>
      </c>
      <c r="C2966" t="s">
        <v>475</v>
      </c>
      <c r="D2966" t="s">
        <v>533</v>
      </c>
      <c r="E2966" t="s">
        <v>506</v>
      </c>
      <c r="F2966" t="s">
        <v>534</v>
      </c>
      <c r="G2966" t="s">
        <v>77</v>
      </c>
      <c r="H2966" t="s">
        <v>508</v>
      </c>
      <c r="I2966" t="s">
        <v>509</v>
      </c>
      <c r="J2966" t="s">
        <v>442</v>
      </c>
      <c r="K2966" t="s">
        <v>443</v>
      </c>
    </row>
    <row r="2967" spans="1:11">
      <c r="A2967" t="s">
        <v>496</v>
      </c>
      <c r="B2967" s="614">
        <v>160885.47210000001</v>
      </c>
      <c r="C2967" t="s">
        <v>515</v>
      </c>
      <c r="D2967" t="s">
        <v>533</v>
      </c>
      <c r="E2967" t="s">
        <v>506</v>
      </c>
      <c r="F2967" t="s">
        <v>534</v>
      </c>
      <c r="G2967" t="s">
        <v>77</v>
      </c>
      <c r="H2967" t="s">
        <v>508</v>
      </c>
      <c r="I2967" t="s">
        <v>509</v>
      </c>
      <c r="J2967" t="s">
        <v>442</v>
      </c>
      <c r="K2967" t="s">
        <v>443</v>
      </c>
    </row>
    <row r="2968" spans="1:11">
      <c r="A2968" t="s">
        <v>496</v>
      </c>
      <c r="B2968" s="614">
        <v>221545.43659999999</v>
      </c>
      <c r="C2968" t="s">
        <v>455</v>
      </c>
      <c r="D2968" t="s">
        <v>533</v>
      </c>
      <c r="E2968" t="s">
        <v>506</v>
      </c>
      <c r="F2968" t="s">
        <v>534</v>
      </c>
      <c r="G2968" t="s">
        <v>77</v>
      </c>
      <c r="H2968" t="s">
        <v>508</v>
      </c>
      <c r="I2968" t="s">
        <v>509</v>
      </c>
      <c r="J2968" t="s">
        <v>442</v>
      </c>
      <c r="K2968" t="s">
        <v>443</v>
      </c>
    </row>
    <row r="2969" spans="1:11">
      <c r="A2969" t="s">
        <v>496</v>
      </c>
      <c r="B2969" s="614">
        <v>170419.86989999999</v>
      </c>
      <c r="C2969" t="s">
        <v>528</v>
      </c>
      <c r="D2969" t="s">
        <v>533</v>
      </c>
      <c r="E2969" t="s">
        <v>506</v>
      </c>
      <c r="F2969" t="s">
        <v>534</v>
      </c>
      <c r="G2969" t="s">
        <v>77</v>
      </c>
      <c r="H2969" t="s">
        <v>508</v>
      </c>
      <c r="I2969" t="s">
        <v>509</v>
      </c>
      <c r="J2969" t="s">
        <v>442</v>
      </c>
      <c r="K2969" t="s">
        <v>443</v>
      </c>
    </row>
    <row r="2970" spans="1:11">
      <c r="A2970" t="s">
        <v>496</v>
      </c>
      <c r="B2970" s="614">
        <v>148968.2634</v>
      </c>
      <c r="C2970" t="s">
        <v>512</v>
      </c>
      <c r="D2970" t="s">
        <v>533</v>
      </c>
      <c r="E2970" t="s">
        <v>506</v>
      </c>
      <c r="F2970" t="s">
        <v>534</v>
      </c>
      <c r="G2970" t="s">
        <v>77</v>
      </c>
      <c r="H2970" t="s">
        <v>508</v>
      </c>
      <c r="I2970" t="s">
        <v>509</v>
      </c>
      <c r="J2970" t="s">
        <v>442</v>
      </c>
      <c r="K2970" t="s">
        <v>443</v>
      </c>
    </row>
    <row r="2971" spans="1:11">
      <c r="A2971" t="s">
        <v>496</v>
      </c>
      <c r="B2971" s="614">
        <v>119174.45299999999</v>
      </c>
      <c r="C2971" t="s">
        <v>453</v>
      </c>
      <c r="D2971" t="s">
        <v>533</v>
      </c>
      <c r="E2971" t="s">
        <v>506</v>
      </c>
      <c r="F2971" t="s">
        <v>534</v>
      </c>
      <c r="G2971" t="s">
        <v>77</v>
      </c>
      <c r="H2971" t="s">
        <v>508</v>
      </c>
      <c r="I2971" t="s">
        <v>509</v>
      </c>
      <c r="J2971" t="s">
        <v>442</v>
      </c>
      <c r="K2971" t="s">
        <v>443</v>
      </c>
    </row>
    <row r="2972" spans="1:11">
      <c r="A2972" t="s">
        <v>496</v>
      </c>
      <c r="B2972" s="614">
        <v>156118.2732</v>
      </c>
      <c r="C2972" t="s">
        <v>461</v>
      </c>
      <c r="D2972" t="s">
        <v>533</v>
      </c>
      <c r="E2972" t="s">
        <v>506</v>
      </c>
      <c r="F2972" t="s">
        <v>534</v>
      </c>
      <c r="G2972" t="s">
        <v>77</v>
      </c>
      <c r="H2972" t="s">
        <v>508</v>
      </c>
      <c r="I2972" t="s">
        <v>509</v>
      </c>
      <c r="J2972" t="s">
        <v>442</v>
      </c>
      <c r="K2972" t="s">
        <v>443</v>
      </c>
    </row>
    <row r="2973" spans="1:11">
      <c r="A2973" t="s">
        <v>496</v>
      </c>
      <c r="B2973" s="614">
        <v>148968.2634</v>
      </c>
      <c r="C2973" t="s">
        <v>485</v>
      </c>
      <c r="D2973" t="s">
        <v>533</v>
      </c>
      <c r="E2973" t="s">
        <v>506</v>
      </c>
      <c r="F2973" t="s">
        <v>534</v>
      </c>
      <c r="G2973" t="s">
        <v>77</v>
      </c>
      <c r="H2973" t="s">
        <v>508</v>
      </c>
      <c r="I2973" t="s">
        <v>509</v>
      </c>
      <c r="J2973" t="s">
        <v>442</v>
      </c>
      <c r="K2973" t="s">
        <v>443</v>
      </c>
    </row>
    <row r="2974" spans="1:11">
      <c r="A2974" t="s">
        <v>496</v>
      </c>
      <c r="B2974" s="614">
        <v>221545.43659999999</v>
      </c>
      <c r="C2974" t="s">
        <v>517</v>
      </c>
      <c r="D2974" t="s">
        <v>533</v>
      </c>
      <c r="E2974" t="s">
        <v>506</v>
      </c>
      <c r="F2974" t="s">
        <v>534</v>
      </c>
      <c r="G2974" t="s">
        <v>77</v>
      </c>
      <c r="H2974" t="s">
        <v>508</v>
      </c>
      <c r="I2974" t="s">
        <v>509</v>
      </c>
      <c r="J2974" t="s">
        <v>442</v>
      </c>
      <c r="K2974" t="s">
        <v>443</v>
      </c>
    </row>
    <row r="2975" spans="1:11">
      <c r="A2975" t="s">
        <v>496</v>
      </c>
      <c r="B2975" s="614">
        <v>170419.0814</v>
      </c>
      <c r="C2975" t="s">
        <v>511</v>
      </c>
      <c r="D2975" t="s">
        <v>533</v>
      </c>
      <c r="E2975" t="s">
        <v>506</v>
      </c>
      <c r="F2975" t="s">
        <v>534</v>
      </c>
      <c r="G2975" t="s">
        <v>77</v>
      </c>
      <c r="H2975" t="s">
        <v>508</v>
      </c>
      <c r="I2975" t="s">
        <v>509</v>
      </c>
      <c r="J2975" t="s">
        <v>442</v>
      </c>
      <c r="K2975" t="s">
        <v>443</v>
      </c>
    </row>
    <row r="2976" spans="1:11">
      <c r="A2976" t="s">
        <v>496</v>
      </c>
      <c r="B2976" s="614">
        <v>119174.45299999999</v>
      </c>
      <c r="C2976" t="s">
        <v>477</v>
      </c>
      <c r="D2976" t="s">
        <v>533</v>
      </c>
      <c r="E2976" t="s">
        <v>506</v>
      </c>
      <c r="F2976" t="s">
        <v>534</v>
      </c>
      <c r="G2976" t="s">
        <v>77</v>
      </c>
      <c r="H2976" t="s">
        <v>508</v>
      </c>
      <c r="I2976" t="s">
        <v>509</v>
      </c>
      <c r="J2976" t="s">
        <v>442</v>
      </c>
      <c r="K2976" t="s">
        <v>443</v>
      </c>
    </row>
    <row r="2977" spans="1:11">
      <c r="A2977" t="s">
        <v>496</v>
      </c>
      <c r="B2977" s="614">
        <v>146584.66390000001</v>
      </c>
      <c r="C2977" t="s">
        <v>465</v>
      </c>
      <c r="D2977" t="s">
        <v>533</v>
      </c>
      <c r="E2977" t="s">
        <v>506</v>
      </c>
      <c r="F2977" t="s">
        <v>534</v>
      </c>
      <c r="G2977" t="s">
        <v>77</v>
      </c>
      <c r="H2977" t="s">
        <v>508</v>
      </c>
      <c r="I2977" t="s">
        <v>509</v>
      </c>
      <c r="J2977" t="s">
        <v>442</v>
      </c>
      <c r="K2977" t="s">
        <v>443</v>
      </c>
    </row>
    <row r="2978" spans="1:11">
      <c r="A2978" t="s">
        <v>496</v>
      </c>
      <c r="B2978" s="614">
        <v>201405.0857</v>
      </c>
      <c r="C2978" t="s">
        <v>518</v>
      </c>
      <c r="D2978" t="s">
        <v>533</v>
      </c>
      <c r="E2978" t="s">
        <v>506</v>
      </c>
      <c r="F2978" t="s">
        <v>534</v>
      </c>
      <c r="G2978" t="s">
        <v>77</v>
      </c>
      <c r="H2978" t="s">
        <v>508</v>
      </c>
      <c r="I2978" t="s">
        <v>509</v>
      </c>
      <c r="J2978" t="s">
        <v>442</v>
      </c>
      <c r="K2978" t="s">
        <v>443</v>
      </c>
    </row>
    <row r="2979" spans="1:11">
      <c r="A2979" t="s">
        <v>496</v>
      </c>
      <c r="B2979" s="614">
        <v>221545.43659999999</v>
      </c>
      <c r="C2979" t="s">
        <v>510</v>
      </c>
      <c r="D2979" t="s">
        <v>533</v>
      </c>
      <c r="E2979" t="s">
        <v>506</v>
      </c>
      <c r="F2979" t="s">
        <v>534</v>
      </c>
      <c r="G2979" t="s">
        <v>77</v>
      </c>
      <c r="H2979" t="s">
        <v>508</v>
      </c>
      <c r="I2979" t="s">
        <v>509</v>
      </c>
      <c r="J2979" t="s">
        <v>442</v>
      </c>
      <c r="K2979" t="s">
        <v>443</v>
      </c>
    </row>
    <row r="2980" spans="1:11">
      <c r="A2980" t="s">
        <v>496</v>
      </c>
      <c r="B2980" s="614">
        <v>143009.65900000001</v>
      </c>
      <c r="C2980" t="s">
        <v>466</v>
      </c>
      <c r="D2980" t="s">
        <v>533</v>
      </c>
      <c r="E2980" t="s">
        <v>506</v>
      </c>
      <c r="F2980" t="s">
        <v>534</v>
      </c>
      <c r="G2980" t="s">
        <v>77</v>
      </c>
      <c r="H2980" t="s">
        <v>508</v>
      </c>
      <c r="I2980" t="s">
        <v>509</v>
      </c>
      <c r="J2980" t="s">
        <v>442</v>
      </c>
      <c r="K2980" t="s">
        <v>443</v>
      </c>
    </row>
    <row r="2981" spans="1:11">
      <c r="A2981" t="s">
        <v>496</v>
      </c>
      <c r="B2981" s="614">
        <v>172802.68090000001</v>
      </c>
      <c r="C2981" t="s">
        <v>445</v>
      </c>
      <c r="D2981" t="s">
        <v>533</v>
      </c>
      <c r="E2981" t="s">
        <v>506</v>
      </c>
      <c r="F2981" t="s">
        <v>534</v>
      </c>
      <c r="G2981" t="s">
        <v>77</v>
      </c>
      <c r="H2981" t="s">
        <v>508</v>
      </c>
      <c r="I2981" t="s">
        <v>509</v>
      </c>
      <c r="J2981" t="s">
        <v>442</v>
      </c>
      <c r="K2981" t="s">
        <v>443</v>
      </c>
    </row>
    <row r="2982" spans="1:11">
      <c r="A2982" t="s">
        <v>496</v>
      </c>
      <c r="B2982" s="614">
        <v>148968.2634</v>
      </c>
      <c r="C2982" t="s">
        <v>481</v>
      </c>
      <c r="D2982" t="s">
        <v>533</v>
      </c>
      <c r="E2982" t="s">
        <v>506</v>
      </c>
      <c r="F2982" t="s">
        <v>534</v>
      </c>
      <c r="G2982" t="s">
        <v>77</v>
      </c>
      <c r="H2982" t="s">
        <v>508</v>
      </c>
      <c r="I2982" t="s">
        <v>509</v>
      </c>
      <c r="J2982" t="s">
        <v>442</v>
      </c>
      <c r="K2982" t="s">
        <v>443</v>
      </c>
    </row>
    <row r="2983" spans="1:11">
      <c r="A2983" t="s">
        <v>496</v>
      </c>
      <c r="B2983" s="614">
        <v>184720.67809999999</v>
      </c>
      <c r="C2983" t="s">
        <v>450</v>
      </c>
      <c r="D2983" t="s">
        <v>533</v>
      </c>
      <c r="E2983" t="s">
        <v>506</v>
      </c>
      <c r="F2983" t="s">
        <v>534</v>
      </c>
      <c r="G2983" t="s">
        <v>77</v>
      </c>
      <c r="H2983" t="s">
        <v>508</v>
      </c>
      <c r="I2983" t="s">
        <v>509</v>
      </c>
      <c r="J2983" t="s">
        <v>442</v>
      </c>
      <c r="K2983" t="s">
        <v>443</v>
      </c>
    </row>
    <row r="2984" spans="1:11">
      <c r="A2984" t="s">
        <v>496</v>
      </c>
      <c r="B2984" s="614">
        <v>154926.8677</v>
      </c>
      <c r="C2984" t="s">
        <v>488</v>
      </c>
      <c r="D2984" t="s">
        <v>533</v>
      </c>
      <c r="E2984" t="s">
        <v>506</v>
      </c>
      <c r="F2984" t="s">
        <v>534</v>
      </c>
      <c r="G2984" t="s">
        <v>77</v>
      </c>
      <c r="H2984" t="s">
        <v>508</v>
      </c>
      <c r="I2984" t="s">
        <v>509</v>
      </c>
      <c r="J2984" t="s">
        <v>442</v>
      </c>
      <c r="K2984" t="s">
        <v>443</v>
      </c>
    </row>
    <row r="2985" spans="1:11">
      <c r="A2985" t="s">
        <v>496</v>
      </c>
      <c r="B2985" s="614">
        <v>143009.65900000001</v>
      </c>
      <c r="C2985" t="s">
        <v>484</v>
      </c>
      <c r="D2985" t="s">
        <v>533</v>
      </c>
      <c r="E2985" t="s">
        <v>506</v>
      </c>
      <c r="F2985" t="s">
        <v>534</v>
      </c>
      <c r="G2985" t="s">
        <v>77</v>
      </c>
      <c r="H2985" t="s">
        <v>508</v>
      </c>
      <c r="I2985" t="s">
        <v>509</v>
      </c>
      <c r="J2985" t="s">
        <v>442</v>
      </c>
      <c r="K2985" t="s">
        <v>443</v>
      </c>
    </row>
    <row r="2986" spans="1:11">
      <c r="A2986" t="s">
        <v>496</v>
      </c>
      <c r="B2986" s="614">
        <v>170419.0814</v>
      </c>
      <c r="C2986" t="s">
        <v>504</v>
      </c>
      <c r="D2986" t="s">
        <v>533</v>
      </c>
      <c r="E2986" t="s">
        <v>506</v>
      </c>
      <c r="F2986" t="s">
        <v>534</v>
      </c>
      <c r="G2986" t="s">
        <v>77</v>
      </c>
      <c r="H2986" t="s">
        <v>508</v>
      </c>
      <c r="I2986" t="s">
        <v>509</v>
      </c>
      <c r="J2986" t="s">
        <v>442</v>
      </c>
      <c r="K2986" t="s">
        <v>443</v>
      </c>
    </row>
    <row r="2987" spans="1:11">
      <c r="A2987" t="s">
        <v>496</v>
      </c>
      <c r="B2987" s="614">
        <v>143009.65900000001</v>
      </c>
      <c r="C2987" t="s">
        <v>449</v>
      </c>
      <c r="D2987" t="s">
        <v>533</v>
      </c>
      <c r="E2987" t="s">
        <v>506</v>
      </c>
      <c r="F2987" t="s">
        <v>534</v>
      </c>
      <c r="G2987" t="s">
        <v>77</v>
      </c>
      <c r="H2987" t="s">
        <v>508</v>
      </c>
      <c r="I2987" t="s">
        <v>509</v>
      </c>
      <c r="J2987" t="s">
        <v>442</v>
      </c>
      <c r="K2987" t="s">
        <v>443</v>
      </c>
    </row>
    <row r="2988" spans="1:11">
      <c r="A2988" t="s">
        <v>496</v>
      </c>
      <c r="B2988" s="614">
        <v>184720.67809999999</v>
      </c>
      <c r="C2988" t="s">
        <v>476</v>
      </c>
      <c r="D2988" t="s">
        <v>533</v>
      </c>
      <c r="E2988" t="s">
        <v>506</v>
      </c>
      <c r="F2988" t="s">
        <v>534</v>
      </c>
      <c r="G2988" t="s">
        <v>77</v>
      </c>
      <c r="H2988" t="s">
        <v>508</v>
      </c>
      <c r="I2988" t="s">
        <v>509</v>
      </c>
      <c r="J2988" t="s">
        <v>442</v>
      </c>
      <c r="K2988" t="s">
        <v>443</v>
      </c>
    </row>
    <row r="2989" spans="1:11">
      <c r="A2989" t="s">
        <v>496</v>
      </c>
      <c r="B2989" s="614">
        <v>154926.8677</v>
      </c>
      <c r="C2989" t="s">
        <v>50</v>
      </c>
      <c r="D2989" t="s">
        <v>533</v>
      </c>
      <c r="E2989" t="s">
        <v>506</v>
      </c>
      <c r="F2989" t="s">
        <v>534</v>
      </c>
      <c r="G2989" t="s">
        <v>77</v>
      </c>
      <c r="H2989" t="s">
        <v>508</v>
      </c>
      <c r="I2989" t="s">
        <v>509</v>
      </c>
      <c r="J2989" t="s">
        <v>442</v>
      </c>
      <c r="K2989" t="s">
        <v>443</v>
      </c>
    </row>
    <row r="2990" spans="1:11">
      <c r="A2990" t="s">
        <v>496</v>
      </c>
      <c r="B2990" s="614">
        <v>166844.0765</v>
      </c>
      <c r="C2990" t="s">
        <v>513</v>
      </c>
      <c r="D2990" t="s">
        <v>533</v>
      </c>
      <c r="E2990" t="s">
        <v>506</v>
      </c>
      <c r="F2990" t="s">
        <v>534</v>
      </c>
      <c r="G2990" t="s">
        <v>77</v>
      </c>
      <c r="H2990" t="s">
        <v>508</v>
      </c>
      <c r="I2990" t="s">
        <v>509</v>
      </c>
      <c r="J2990" t="s">
        <v>442</v>
      </c>
      <c r="K2990" t="s">
        <v>443</v>
      </c>
    </row>
    <row r="2991" spans="1:11">
      <c r="A2991" t="s">
        <v>497</v>
      </c>
      <c r="B2991" s="614">
        <v>19021210.6875</v>
      </c>
      <c r="C2991" t="s">
        <v>516</v>
      </c>
      <c r="D2991" t="s">
        <v>533</v>
      </c>
      <c r="E2991" t="s">
        <v>506</v>
      </c>
      <c r="F2991" t="s">
        <v>534</v>
      </c>
      <c r="G2991" t="s">
        <v>77</v>
      </c>
      <c r="H2991" t="s">
        <v>508</v>
      </c>
      <c r="I2991" t="s">
        <v>509</v>
      </c>
      <c r="J2991" t="s">
        <v>442</v>
      </c>
      <c r="K2991" t="s">
        <v>443</v>
      </c>
    </row>
    <row r="2992" spans="1:11">
      <c r="A2992" t="s">
        <v>497</v>
      </c>
      <c r="B2992" s="614">
        <v>15116222.625</v>
      </c>
      <c r="C2992" t="s">
        <v>429</v>
      </c>
      <c r="D2992" t="s">
        <v>533</v>
      </c>
      <c r="E2992" t="s">
        <v>506</v>
      </c>
      <c r="F2992" t="s">
        <v>534</v>
      </c>
      <c r="G2992" t="s">
        <v>77</v>
      </c>
      <c r="H2992" t="s">
        <v>508</v>
      </c>
      <c r="I2992" t="s">
        <v>509</v>
      </c>
      <c r="J2992" t="s">
        <v>442</v>
      </c>
      <c r="K2992" t="s">
        <v>443</v>
      </c>
    </row>
    <row r="2993" spans="1:11">
      <c r="A2993" t="s">
        <v>497</v>
      </c>
      <c r="B2993" s="614">
        <v>18013418.0625</v>
      </c>
      <c r="C2993" t="s">
        <v>448</v>
      </c>
      <c r="D2993" t="s">
        <v>533</v>
      </c>
      <c r="E2993" t="s">
        <v>506</v>
      </c>
      <c r="F2993" t="s">
        <v>534</v>
      </c>
      <c r="G2993" t="s">
        <v>77</v>
      </c>
      <c r="H2993" t="s">
        <v>508</v>
      </c>
      <c r="I2993" t="s">
        <v>509</v>
      </c>
      <c r="J2993" t="s">
        <v>442</v>
      </c>
      <c r="K2993" t="s">
        <v>443</v>
      </c>
    </row>
    <row r="2994" spans="1:11">
      <c r="A2994" t="s">
        <v>497</v>
      </c>
      <c r="B2994" s="614">
        <v>12596824.406199999</v>
      </c>
      <c r="C2994" t="s">
        <v>452</v>
      </c>
      <c r="D2994" t="s">
        <v>533</v>
      </c>
      <c r="E2994" t="s">
        <v>506</v>
      </c>
      <c r="F2994" t="s">
        <v>534</v>
      </c>
      <c r="G2994" t="s">
        <v>77</v>
      </c>
      <c r="H2994" t="s">
        <v>508</v>
      </c>
      <c r="I2994" t="s">
        <v>509</v>
      </c>
      <c r="J2994" t="s">
        <v>442</v>
      </c>
      <c r="K2994" t="s">
        <v>443</v>
      </c>
    </row>
    <row r="2995" spans="1:11">
      <c r="A2995" t="s">
        <v>497</v>
      </c>
      <c r="B2995" s="614">
        <v>18265366.218699999</v>
      </c>
      <c r="C2995" t="s">
        <v>514</v>
      </c>
      <c r="D2995" t="s">
        <v>533</v>
      </c>
      <c r="E2995" t="s">
        <v>506</v>
      </c>
      <c r="F2995" t="s">
        <v>534</v>
      </c>
      <c r="G2995" t="s">
        <v>77</v>
      </c>
      <c r="H2995" t="s">
        <v>508</v>
      </c>
      <c r="I2995" t="s">
        <v>509</v>
      </c>
      <c r="J2995" t="s">
        <v>442</v>
      </c>
      <c r="K2995" t="s">
        <v>443</v>
      </c>
    </row>
    <row r="2996" spans="1:11">
      <c r="A2996" t="s">
        <v>497</v>
      </c>
      <c r="B2996" s="614">
        <v>15746051.343699999</v>
      </c>
      <c r="C2996" t="s">
        <v>454</v>
      </c>
      <c r="D2996" t="s">
        <v>533</v>
      </c>
      <c r="E2996" t="s">
        <v>506</v>
      </c>
      <c r="F2996" t="s">
        <v>534</v>
      </c>
      <c r="G2996" t="s">
        <v>77</v>
      </c>
      <c r="H2996" t="s">
        <v>508</v>
      </c>
      <c r="I2996" t="s">
        <v>509</v>
      </c>
      <c r="J2996" t="s">
        <v>442</v>
      </c>
      <c r="K2996" t="s">
        <v>443</v>
      </c>
    </row>
    <row r="2997" spans="1:11">
      <c r="A2997" t="s">
        <v>497</v>
      </c>
      <c r="B2997" s="614">
        <v>16375880.0625</v>
      </c>
      <c r="C2997" t="s">
        <v>479</v>
      </c>
      <c r="D2997" t="s">
        <v>533</v>
      </c>
      <c r="E2997" t="s">
        <v>506</v>
      </c>
      <c r="F2997" t="s">
        <v>534</v>
      </c>
      <c r="G2997" t="s">
        <v>77</v>
      </c>
      <c r="H2997" t="s">
        <v>508</v>
      </c>
      <c r="I2997" t="s">
        <v>509</v>
      </c>
      <c r="J2997" t="s">
        <v>442</v>
      </c>
      <c r="K2997" t="s">
        <v>443</v>
      </c>
    </row>
    <row r="2998" spans="1:11">
      <c r="A2998" t="s">
        <v>497</v>
      </c>
      <c r="B2998" s="614">
        <v>15746051.343699999</v>
      </c>
      <c r="C2998" t="s">
        <v>480</v>
      </c>
      <c r="D2998" t="s">
        <v>533</v>
      </c>
      <c r="E2998" t="s">
        <v>506</v>
      </c>
      <c r="F2998" t="s">
        <v>534</v>
      </c>
      <c r="G2998" t="s">
        <v>77</v>
      </c>
      <c r="H2998" t="s">
        <v>508</v>
      </c>
      <c r="I2998" t="s">
        <v>509</v>
      </c>
      <c r="J2998" t="s">
        <v>442</v>
      </c>
      <c r="K2998" t="s">
        <v>443</v>
      </c>
    </row>
    <row r="2999" spans="1:11">
      <c r="A2999" t="s">
        <v>497</v>
      </c>
      <c r="B2999" s="614">
        <v>18265366.218699999</v>
      </c>
      <c r="C2999" t="s">
        <v>462</v>
      </c>
      <c r="D2999" t="s">
        <v>533</v>
      </c>
      <c r="E2999" t="s">
        <v>506</v>
      </c>
      <c r="F2999" t="s">
        <v>534</v>
      </c>
      <c r="G2999" t="s">
        <v>77</v>
      </c>
      <c r="H2999" t="s">
        <v>508</v>
      </c>
      <c r="I2999" t="s">
        <v>509</v>
      </c>
      <c r="J2999" t="s">
        <v>442</v>
      </c>
      <c r="K2999" t="s">
        <v>443</v>
      </c>
    </row>
    <row r="3000" spans="1:11">
      <c r="A3000" t="s">
        <v>497</v>
      </c>
      <c r="B3000" s="614">
        <v>12596824.406199999</v>
      </c>
      <c r="C3000" t="s">
        <v>464</v>
      </c>
      <c r="D3000" t="s">
        <v>533</v>
      </c>
      <c r="E3000" t="s">
        <v>506</v>
      </c>
      <c r="F3000" t="s">
        <v>534</v>
      </c>
      <c r="G3000" t="s">
        <v>77</v>
      </c>
      <c r="H3000" t="s">
        <v>508</v>
      </c>
      <c r="I3000" t="s">
        <v>509</v>
      </c>
      <c r="J3000" t="s">
        <v>442</v>
      </c>
      <c r="K3000" t="s">
        <v>443</v>
      </c>
    </row>
    <row r="3001" spans="1:11">
      <c r="A3001" t="s">
        <v>497</v>
      </c>
      <c r="B3001" s="614">
        <v>16375880.0625</v>
      </c>
      <c r="C3001" t="s">
        <v>471</v>
      </c>
      <c r="D3001" t="s">
        <v>533</v>
      </c>
      <c r="E3001" t="s">
        <v>506</v>
      </c>
      <c r="F3001" t="s">
        <v>534</v>
      </c>
      <c r="G3001" t="s">
        <v>77</v>
      </c>
      <c r="H3001" t="s">
        <v>508</v>
      </c>
      <c r="I3001" t="s">
        <v>509</v>
      </c>
      <c r="J3001" t="s">
        <v>442</v>
      </c>
      <c r="K3001" t="s">
        <v>443</v>
      </c>
    </row>
    <row r="3002" spans="1:11">
      <c r="A3002" t="s">
        <v>497</v>
      </c>
      <c r="B3002" s="614">
        <v>15116222.625</v>
      </c>
      <c r="C3002" t="s">
        <v>472</v>
      </c>
      <c r="D3002" t="s">
        <v>533</v>
      </c>
      <c r="E3002" t="s">
        <v>506</v>
      </c>
      <c r="F3002" t="s">
        <v>534</v>
      </c>
      <c r="G3002" t="s">
        <v>77</v>
      </c>
      <c r="H3002" t="s">
        <v>508</v>
      </c>
      <c r="I3002" t="s">
        <v>509</v>
      </c>
      <c r="J3002" t="s">
        <v>442</v>
      </c>
      <c r="K3002" t="s">
        <v>443</v>
      </c>
    </row>
    <row r="3003" spans="1:11">
      <c r="A3003" t="s">
        <v>497</v>
      </c>
      <c r="B3003" s="614">
        <v>17635537.5</v>
      </c>
      <c r="C3003" t="s">
        <v>475</v>
      </c>
      <c r="D3003" t="s">
        <v>533</v>
      </c>
      <c r="E3003" t="s">
        <v>506</v>
      </c>
      <c r="F3003" t="s">
        <v>534</v>
      </c>
      <c r="G3003" t="s">
        <v>77</v>
      </c>
      <c r="H3003" t="s">
        <v>508</v>
      </c>
      <c r="I3003" t="s">
        <v>509</v>
      </c>
      <c r="J3003" t="s">
        <v>442</v>
      </c>
      <c r="K3003" t="s">
        <v>443</v>
      </c>
    </row>
    <row r="3004" spans="1:11">
      <c r="A3004" t="s">
        <v>497</v>
      </c>
      <c r="B3004" s="614">
        <v>17005708.781199999</v>
      </c>
      <c r="C3004" t="s">
        <v>515</v>
      </c>
      <c r="D3004" t="s">
        <v>533</v>
      </c>
      <c r="E3004" t="s">
        <v>506</v>
      </c>
      <c r="F3004" t="s">
        <v>534</v>
      </c>
      <c r="G3004" t="s">
        <v>77</v>
      </c>
      <c r="H3004" t="s">
        <v>508</v>
      </c>
      <c r="I3004" t="s">
        <v>509</v>
      </c>
      <c r="J3004" t="s">
        <v>442</v>
      </c>
      <c r="K3004" t="s">
        <v>443</v>
      </c>
    </row>
    <row r="3005" spans="1:11">
      <c r="A3005" t="s">
        <v>497</v>
      </c>
      <c r="B3005" s="614">
        <v>23417510.156199999</v>
      </c>
      <c r="C3005" t="s">
        <v>455</v>
      </c>
      <c r="D3005" t="s">
        <v>533</v>
      </c>
      <c r="E3005" t="s">
        <v>506</v>
      </c>
      <c r="F3005" t="s">
        <v>534</v>
      </c>
      <c r="G3005" t="s">
        <v>77</v>
      </c>
      <c r="H3005" t="s">
        <v>508</v>
      </c>
      <c r="I3005" t="s">
        <v>509</v>
      </c>
      <c r="J3005" t="s">
        <v>442</v>
      </c>
      <c r="K3005" t="s">
        <v>443</v>
      </c>
    </row>
    <row r="3006" spans="1:11">
      <c r="A3006" t="s">
        <v>497</v>
      </c>
      <c r="B3006" s="614">
        <v>18013501.406199999</v>
      </c>
      <c r="C3006" t="s">
        <v>528</v>
      </c>
      <c r="D3006" t="s">
        <v>533</v>
      </c>
      <c r="E3006" t="s">
        <v>506</v>
      </c>
      <c r="F3006" t="s">
        <v>534</v>
      </c>
      <c r="G3006" t="s">
        <v>77</v>
      </c>
      <c r="H3006" t="s">
        <v>508</v>
      </c>
      <c r="I3006" t="s">
        <v>509</v>
      </c>
      <c r="J3006" t="s">
        <v>442</v>
      </c>
      <c r="K3006" t="s">
        <v>443</v>
      </c>
    </row>
    <row r="3007" spans="1:11">
      <c r="A3007" t="s">
        <v>497</v>
      </c>
      <c r="B3007" s="614">
        <v>15746051.343699999</v>
      </c>
      <c r="C3007" t="s">
        <v>512</v>
      </c>
      <c r="D3007" t="s">
        <v>533</v>
      </c>
      <c r="E3007" t="s">
        <v>506</v>
      </c>
      <c r="F3007" t="s">
        <v>534</v>
      </c>
      <c r="G3007" t="s">
        <v>77</v>
      </c>
      <c r="H3007" t="s">
        <v>508</v>
      </c>
      <c r="I3007" t="s">
        <v>509</v>
      </c>
      <c r="J3007" t="s">
        <v>442</v>
      </c>
      <c r="K3007" t="s">
        <v>443</v>
      </c>
    </row>
    <row r="3008" spans="1:11">
      <c r="A3008" t="s">
        <v>497</v>
      </c>
      <c r="B3008" s="614">
        <v>12596824.406199999</v>
      </c>
      <c r="C3008" t="s">
        <v>453</v>
      </c>
      <c r="D3008" t="s">
        <v>533</v>
      </c>
      <c r="E3008" t="s">
        <v>506</v>
      </c>
      <c r="F3008" t="s">
        <v>534</v>
      </c>
      <c r="G3008" t="s">
        <v>77</v>
      </c>
      <c r="H3008" t="s">
        <v>508</v>
      </c>
      <c r="I3008" t="s">
        <v>509</v>
      </c>
      <c r="J3008" t="s">
        <v>442</v>
      </c>
      <c r="K3008" t="s">
        <v>443</v>
      </c>
    </row>
    <row r="3009" spans="1:11">
      <c r="A3009" t="s">
        <v>497</v>
      </c>
      <c r="B3009" s="614">
        <v>16501812.468699999</v>
      </c>
      <c r="C3009" t="s">
        <v>461</v>
      </c>
      <c r="D3009" t="s">
        <v>533</v>
      </c>
      <c r="E3009" t="s">
        <v>506</v>
      </c>
      <c r="F3009" t="s">
        <v>534</v>
      </c>
      <c r="G3009" t="s">
        <v>77</v>
      </c>
      <c r="H3009" t="s">
        <v>508</v>
      </c>
      <c r="I3009" t="s">
        <v>509</v>
      </c>
      <c r="J3009" t="s">
        <v>442</v>
      </c>
      <c r="K3009" t="s">
        <v>443</v>
      </c>
    </row>
    <row r="3010" spans="1:11">
      <c r="A3010" t="s">
        <v>497</v>
      </c>
      <c r="B3010" s="614">
        <v>15746051.343699999</v>
      </c>
      <c r="C3010" t="s">
        <v>485</v>
      </c>
      <c r="D3010" t="s">
        <v>533</v>
      </c>
      <c r="E3010" t="s">
        <v>506</v>
      </c>
      <c r="F3010" t="s">
        <v>534</v>
      </c>
      <c r="G3010" t="s">
        <v>77</v>
      </c>
      <c r="H3010" t="s">
        <v>508</v>
      </c>
      <c r="I3010" t="s">
        <v>509</v>
      </c>
      <c r="J3010" t="s">
        <v>442</v>
      </c>
      <c r="K3010" t="s">
        <v>443</v>
      </c>
    </row>
    <row r="3011" spans="1:11">
      <c r="A3011" t="s">
        <v>497</v>
      </c>
      <c r="B3011" s="614">
        <v>23417510.156199999</v>
      </c>
      <c r="C3011" t="s">
        <v>517</v>
      </c>
      <c r="D3011" t="s">
        <v>533</v>
      </c>
      <c r="E3011" t="s">
        <v>506</v>
      </c>
      <c r="F3011" t="s">
        <v>534</v>
      </c>
      <c r="G3011" t="s">
        <v>77</v>
      </c>
      <c r="H3011" t="s">
        <v>508</v>
      </c>
      <c r="I3011" t="s">
        <v>509</v>
      </c>
      <c r="J3011" t="s">
        <v>442</v>
      </c>
      <c r="K3011" t="s">
        <v>443</v>
      </c>
    </row>
    <row r="3012" spans="1:11">
      <c r="A3012" t="s">
        <v>497</v>
      </c>
      <c r="B3012" s="614">
        <v>18013418.0625</v>
      </c>
      <c r="C3012" t="s">
        <v>511</v>
      </c>
      <c r="D3012" t="s">
        <v>533</v>
      </c>
      <c r="E3012" t="s">
        <v>506</v>
      </c>
      <c r="F3012" t="s">
        <v>534</v>
      </c>
      <c r="G3012" t="s">
        <v>77</v>
      </c>
      <c r="H3012" t="s">
        <v>508</v>
      </c>
      <c r="I3012" t="s">
        <v>509</v>
      </c>
      <c r="J3012" t="s">
        <v>442</v>
      </c>
      <c r="K3012" t="s">
        <v>443</v>
      </c>
    </row>
    <row r="3013" spans="1:11">
      <c r="A3013" t="s">
        <v>497</v>
      </c>
      <c r="B3013" s="614">
        <v>12596824.406199999</v>
      </c>
      <c r="C3013" t="s">
        <v>477</v>
      </c>
      <c r="D3013" t="s">
        <v>533</v>
      </c>
      <c r="E3013" t="s">
        <v>506</v>
      </c>
      <c r="F3013" t="s">
        <v>534</v>
      </c>
      <c r="G3013" t="s">
        <v>77</v>
      </c>
      <c r="H3013" t="s">
        <v>508</v>
      </c>
      <c r="I3013" t="s">
        <v>509</v>
      </c>
      <c r="J3013" t="s">
        <v>442</v>
      </c>
      <c r="K3013" t="s">
        <v>443</v>
      </c>
    </row>
    <row r="3014" spans="1:11">
      <c r="A3014" t="s">
        <v>497</v>
      </c>
      <c r="B3014" s="614">
        <v>15494103.1875</v>
      </c>
      <c r="C3014" t="s">
        <v>465</v>
      </c>
      <c r="D3014" t="s">
        <v>533</v>
      </c>
      <c r="E3014" t="s">
        <v>506</v>
      </c>
      <c r="F3014" t="s">
        <v>534</v>
      </c>
      <c r="G3014" t="s">
        <v>77</v>
      </c>
      <c r="H3014" t="s">
        <v>508</v>
      </c>
      <c r="I3014" t="s">
        <v>509</v>
      </c>
      <c r="J3014" t="s">
        <v>442</v>
      </c>
      <c r="K3014" t="s">
        <v>443</v>
      </c>
    </row>
    <row r="3015" spans="1:11">
      <c r="A3015" t="s">
        <v>497</v>
      </c>
      <c r="B3015" s="614">
        <v>21288660.75</v>
      </c>
      <c r="C3015" t="s">
        <v>518</v>
      </c>
      <c r="D3015" t="s">
        <v>533</v>
      </c>
      <c r="E3015" t="s">
        <v>506</v>
      </c>
      <c r="F3015" t="s">
        <v>534</v>
      </c>
      <c r="G3015" t="s">
        <v>77</v>
      </c>
      <c r="H3015" t="s">
        <v>508</v>
      </c>
      <c r="I3015" t="s">
        <v>509</v>
      </c>
      <c r="J3015" t="s">
        <v>442</v>
      </c>
      <c r="K3015" t="s">
        <v>443</v>
      </c>
    </row>
    <row r="3016" spans="1:11">
      <c r="A3016" t="s">
        <v>497</v>
      </c>
      <c r="B3016" s="614">
        <v>23417510.156199999</v>
      </c>
      <c r="C3016" t="s">
        <v>510</v>
      </c>
      <c r="D3016" t="s">
        <v>533</v>
      </c>
      <c r="E3016" t="s">
        <v>506</v>
      </c>
      <c r="F3016" t="s">
        <v>534</v>
      </c>
      <c r="G3016" t="s">
        <v>77</v>
      </c>
      <c r="H3016" t="s">
        <v>508</v>
      </c>
      <c r="I3016" t="s">
        <v>509</v>
      </c>
      <c r="J3016" t="s">
        <v>442</v>
      </c>
      <c r="K3016" t="s">
        <v>443</v>
      </c>
    </row>
    <row r="3017" spans="1:11">
      <c r="A3017" t="s">
        <v>497</v>
      </c>
      <c r="B3017" s="614">
        <v>15116222.625</v>
      </c>
      <c r="C3017" t="s">
        <v>466</v>
      </c>
      <c r="D3017" t="s">
        <v>533</v>
      </c>
      <c r="E3017" t="s">
        <v>506</v>
      </c>
      <c r="F3017" t="s">
        <v>534</v>
      </c>
      <c r="G3017" t="s">
        <v>77</v>
      </c>
      <c r="H3017" t="s">
        <v>508</v>
      </c>
      <c r="I3017" t="s">
        <v>509</v>
      </c>
      <c r="J3017" t="s">
        <v>442</v>
      </c>
      <c r="K3017" t="s">
        <v>443</v>
      </c>
    </row>
    <row r="3018" spans="1:11">
      <c r="A3018" t="s">
        <v>497</v>
      </c>
      <c r="B3018" s="614">
        <v>18265366.218699999</v>
      </c>
      <c r="C3018" t="s">
        <v>445</v>
      </c>
      <c r="D3018" t="s">
        <v>533</v>
      </c>
      <c r="E3018" t="s">
        <v>506</v>
      </c>
      <c r="F3018" t="s">
        <v>534</v>
      </c>
      <c r="G3018" t="s">
        <v>77</v>
      </c>
      <c r="H3018" t="s">
        <v>508</v>
      </c>
      <c r="I3018" t="s">
        <v>509</v>
      </c>
      <c r="J3018" t="s">
        <v>442</v>
      </c>
      <c r="K3018" t="s">
        <v>443</v>
      </c>
    </row>
    <row r="3019" spans="1:11">
      <c r="A3019" t="s">
        <v>497</v>
      </c>
      <c r="B3019" s="614">
        <v>15746051.343699999</v>
      </c>
      <c r="C3019" t="s">
        <v>481</v>
      </c>
      <c r="D3019" t="s">
        <v>533</v>
      </c>
      <c r="E3019" t="s">
        <v>506</v>
      </c>
      <c r="F3019" t="s">
        <v>534</v>
      </c>
      <c r="G3019" t="s">
        <v>77</v>
      </c>
      <c r="H3019" t="s">
        <v>508</v>
      </c>
      <c r="I3019" t="s">
        <v>509</v>
      </c>
      <c r="J3019" t="s">
        <v>442</v>
      </c>
      <c r="K3019" t="s">
        <v>443</v>
      </c>
    </row>
    <row r="3020" spans="1:11">
      <c r="A3020" t="s">
        <v>497</v>
      </c>
      <c r="B3020" s="614">
        <v>19525107</v>
      </c>
      <c r="C3020" t="s">
        <v>450</v>
      </c>
      <c r="D3020" t="s">
        <v>533</v>
      </c>
      <c r="E3020" t="s">
        <v>506</v>
      </c>
      <c r="F3020" t="s">
        <v>534</v>
      </c>
      <c r="G3020" t="s">
        <v>77</v>
      </c>
      <c r="H3020" t="s">
        <v>508</v>
      </c>
      <c r="I3020" t="s">
        <v>509</v>
      </c>
      <c r="J3020" t="s">
        <v>442</v>
      </c>
      <c r="K3020" t="s">
        <v>443</v>
      </c>
    </row>
    <row r="3021" spans="1:11">
      <c r="A3021" t="s">
        <v>497</v>
      </c>
      <c r="B3021" s="614">
        <v>16375880.0625</v>
      </c>
      <c r="C3021" t="s">
        <v>488</v>
      </c>
      <c r="D3021" t="s">
        <v>533</v>
      </c>
      <c r="E3021" t="s">
        <v>506</v>
      </c>
      <c r="F3021" t="s">
        <v>534</v>
      </c>
      <c r="G3021" t="s">
        <v>77</v>
      </c>
      <c r="H3021" t="s">
        <v>508</v>
      </c>
      <c r="I3021" t="s">
        <v>509</v>
      </c>
      <c r="J3021" t="s">
        <v>442</v>
      </c>
      <c r="K3021" t="s">
        <v>443</v>
      </c>
    </row>
    <row r="3022" spans="1:11">
      <c r="A3022" t="s">
        <v>497</v>
      </c>
      <c r="B3022" s="614">
        <v>15116222.625</v>
      </c>
      <c r="C3022" t="s">
        <v>484</v>
      </c>
      <c r="D3022" t="s">
        <v>533</v>
      </c>
      <c r="E3022" t="s">
        <v>506</v>
      </c>
      <c r="F3022" t="s">
        <v>534</v>
      </c>
      <c r="G3022" t="s">
        <v>77</v>
      </c>
      <c r="H3022" t="s">
        <v>508</v>
      </c>
      <c r="I3022" t="s">
        <v>509</v>
      </c>
      <c r="J3022" t="s">
        <v>442</v>
      </c>
      <c r="K3022" t="s">
        <v>443</v>
      </c>
    </row>
    <row r="3023" spans="1:11">
      <c r="A3023" t="s">
        <v>497</v>
      </c>
      <c r="B3023" s="614">
        <v>18013418.0625</v>
      </c>
      <c r="C3023" t="s">
        <v>504</v>
      </c>
      <c r="D3023" t="s">
        <v>533</v>
      </c>
      <c r="E3023" t="s">
        <v>506</v>
      </c>
      <c r="F3023" t="s">
        <v>534</v>
      </c>
      <c r="G3023" t="s">
        <v>77</v>
      </c>
      <c r="H3023" t="s">
        <v>508</v>
      </c>
      <c r="I3023" t="s">
        <v>509</v>
      </c>
      <c r="J3023" t="s">
        <v>442</v>
      </c>
      <c r="K3023" t="s">
        <v>443</v>
      </c>
    </row>
    <row r="3024" spans="1:11">
      <c r="A3024" t="s">
        <v>497</v>
      </c>
      <c r="B3024" s="614">
        <v>15116222.625</v>
      </c>
      <c r="C3024" t="s">
        <v>449</v>
      </c>
      <c r="D3024" t="s">
        <v>533</v>
      </c>
      <c r="E3024" t="s">
        <v>506</v>
      </c>
      <c r="F3024" t="s">
        <v>534</v>
      </c>
      <c r="G3024" t="s">
        <v>77</v>
      </c>
      <c r="H3024" t="s">
        <v>508</v>
      </c>
      <c r="I3024" t="s">
        <v>509</v>
      </c>
      <c r="J3024" t="s">
        <v>442</v>
      </c>
      <c r="K3024" t="s">
        <v>443</v>
      </c>
    </row>
    <row r="3025" spans="1:11">
      <c r="A3025" t="s">
        <v>497</v>
      </c>
      <c r="B3025" s="614">
        <v>19525107</v>
      </c>
      <c r="C3025" t="s">
        <v>476</v>
      </c>
      <c r="D3025" t="s">
        <v>533</v>
      </c>
      <c r="E3025" t="s">
        <v>506</v>
      </c>
      <c r="F3025" t="s">
        <v>534</v>
      </c>
      <c r="G3025" t="s">
        <v>77</v>
      </c>
      <c r="H3025" t="s">
        <v>508</v>
      </c>
      <c r="I3025" t="s">
        <v>509</v>
      </c>
      <c r="J3025" t="s">
        <v>442</v>
      </c>
      <c r="K3025" t="s">
        <v>443</v>
      </c>
    </row>
    <row r="3026" spans="1:11">
      <c r="A3026" t="s">
        <v>497</v>
      </c>
      <c r="B3026" s="614">
        <v>16375880.0625</v>
      </c>
      <c r="C3026" t="s">
        <v>50</v>
      </c>
      <c r="D3026" t="s">
        <v>533</v>
      </c>
      <c r="E3026" t="s">
        <v>506</v>
      </c>
      <c r="F3026" t="s">
        <v>534</v>
      </c>
      <c r="G3026" t="s">
        <v>77</v>
      </c>
      <c r="H3026" t="s">
        <v>508</v>
      </c>
      <c r="I3026" t="s">
        <v>509</v>
      </c>
      <c r="J3026" t="s">
        <v>442</v>
      </c>
      <c r="K3026" t="s">
        <v>443</v>
      </c>
    </row>
    <row r="3027" spans="1:11">
      <c r="A3027" t="s">
        <v>497</v>
      </c>
      <c r="B3027" s="614">
        <v>17635537.5</v>
      </c>
      <c r="C3027" t="s">
        <v>513</v>
      </c>
      <c r="D3027" t="s">
        <v>533</v>
      </c>
      <c r="E3027" t="s">
        <v>506</v>
      </c>
      <c r="F3027" t="s">
        <v>534</v>
      </c>
      <c r="G3027" t="s">
        <v>77</v>
      </c>
      <c r="H3027" t="s">
        <v>508</v>
      </c>
      <c r="I3027" t="s">
        <v>509</v>
      </c>
      <c r="J3027" t="s">
        <v>442</v>
      </c>
      <c r="K3027" t="s">
        <v>443</v>
      </c>
    </row>
    <row r="3028" spans="1:11">
      <c r="A3028" t="s">
        <v>498</v>
      </c>
      <c r="B3028" s="614">
        <v>33750060.880000003</v>
      </c>
      <c r="C3028" t="s">
        <v>516</v>
      </c>
      <c r="D3028" t="s">
        <v>533</v>
      </c>
      <c r="E3028" t="s">
        <v>506</v>
      </c>
      <c r="F3028" t="s">
        <v>534</v>
      </c>
      <c r="G3028" t="s">
        <v>77</v>
      </c>
      <c r="H3028" t="s">
        <v>508</v>
      </c>
      <c r="I3028" t="s">
        <v>509</v>
      </c>
      <c r="J3028" t="s">
        <v>442</v>
      </c>
      <c r="K3028" t="s">
        <v>443</v>
      </c>
    </row>
    <row r="3029" spans="1:11">
      <c r="A3029" t="s">
        <v>498</v>
      </c>
      <c r="B3029" s="614">
        <v>26821291.359999999</v>
      </c>
      <c r="C3029" t="s">
        <v>429</v>
      </c>
      <c r="D3029" t="s">
        <v>533</v>
      </c>
      <c r="E3029" t="s">
        <v>506</v>
      </c>
      <c r="F3029" t="s">
        <v>534</v>
      </c>
      <c r="G3029" t="s">
        <v>77</v>
      </c>
      <c r="H3029" t="s">
        <v>508</v>
      </c>
      <c r="I3029" t="s">
        <v>509</v>
      </c>
      <c r="J3029" t="s">
        <v>442</v>
      </c>
      <c r="K3029" t="s">
        <v>443</v>
      </c>
    </row>
    <row r="3030" spans="1:11">
      <c r="A3030" t="s">
        <v>498</v>
      </c>
      <c r="B3030" s="614">
        <v>31961895.920000002</v>
      </c>
      <c r="C3030" t="s">
        <v>448</v>
      </c>
      <c r="D3030" t="s">
        <v>533</v>
      </c>
      <c r="E3030" t="s">
        <v>506</v>
      </c>
      <c r="F3030" t="s">
        <v>534</v>
      </c>
      <c r="G3030" t="s">
        <v>77</v>
      </c>
      <c r="H3030" t="s">
        <v>508</v>
      </c>
      <c r="I3030" t="s">
        <v>509</v>
      </c>
      <c r="J3030" t="s">
        <v>442</v>
      </c>
      <c r="K3030" t="s">
        <v>443</v>
      </c>
    </row>
    <row r="3031" spans="1:11">
      <c r="A3031" t="s">
        <v>498</v>
      </c>
      <c r="B3031" s="614">
        <v>22351026.84</v>
      </c>
      <c r="C3031" t="s">
        <v>452</v>
      </c>
      <c r="D3031" t="s">
        <v>533</v>
      </c>
      <c r="E3031" t="s">
        <v>506</v>
      </c>
      <c r="F3031" t="s">
        <v>534</v>
      </c>
      <c r="G3031" t="s">
        <v>77</v>
      </c>
      <c r="H3031" t="s">
        <v>508</v>
      </c>
      <c r="I3031" t="s">
        <v>509</v>
      </c>
      <c r="J3031" t="s">
        <v>442</v>
      </c>
      <c r="K3031" t="s">
        <v>443</v>
      </c>
    </row>
    <row r="3032" spans="1:11">
      <c r="A3032" t="s">
        <v>498</v>
      </c>
      <c r="B3032" s="614">
        <v>32408937.16</v>
      </c>
      <c r="C3032" t="s">
        <v>514</v>
      </c>
      <c r="D3032" t="s">
        <v>533</v>
      </c>
      <c r="E3032" t="s">
        <v>506</v>
      </c>
      <c r="F3032" t="s">
        <v>534</v>
      </c>
      <c r="G3032" t="s">
        <v>77</v>
      </c>
      <c r="H3032" t="s">
        <v>508</v>
      </c>
      <c r="I3032" t="s">
        <v>509</v>
      </c>
      <c r="J3032" t="s">
        <v>442</v>
      </c>
      <c r="K3032" t="s">
        <v>443</v>
      </c>
    </row>
    <row r="3033" spans="1:11">
      <c r="A3033" t="s">
        <v>498</v>
      </c>
      <c r="B3033" s="614">
        <v>27938820.52</v>
      </c>
      <c r="C3033" t="s">
        <v>454</v>
      </c>
      <c r="D3033" t="s">
        <v>533</v>
      </c>
      <c r="E3033" t="s">
        <v>506</v>
      </c>
      <c r="F3033" t="s">
        <v>534</v>
      </c>
      <c r="G3033" t="s">
        <v>77</v>
      </c>
      <c r="H3033" t="s">
        <v>508</v>
      </c>
      <c r="I3033" t="s">
        <v>509</v>
      </c>
      <c r="J3033" t="s">
        <v>442</v>
      </c>
      <c r="K3033" t="s">
        <v>443</v>
      </c>
    </row>
    <row r="3034" spans="1:11">
      <c r="A3034" t="s">
        <v>498</v>
      </c>
      <c r="B3034" s="614">
        <v>29056349.68</v>
      </c>
      <c r="C3034" t="s">
        <v>479</v>
      </c>
      <c r="D3034" t="s">
        <v>533</v>
      </c>
      <c r="E3034" t="s">
        <v>506</v>
      </c>
      <c r="F3034" t="s">
        <v>534</v>
      </c>
      <c r="G3034" t="s">
        <v>77</v>
      </c>
      <c r="H3034" t="s">
        <v>508</v>
      </c>
      <c r="I3034" t="s">
        <v>509</v>
      </c>
      <c r="J3034" t="s">
        <v>442</v>
      </c>
      <c r="K3034" t="s">
        <v>443</v>
      </c>
    </row>
    <row r="3035" spans="1:11">
      <c r="A3035" t="s">
        <v>498</v>
      </c>
      <c r="B3035" s="614">
        <v>27938820.52</v>
      </c>
      <c r="C3035" t="s">
        <v>480</v>
      </c>
      <c r="D3035" t="s">
        <v>533</v>
      </c>
      <c r="E3035" t="s">
        <v>506</v>
      </c>
      <c r="F3035" t="s">
        <v>534</v>
      </c>
      <c r="G3035" t="s">
        <v>77</v>
      </c>
      <c r="H3035" t="s">
        <v>508</v>
      </c>
      <c r="I3035" t="s">
        <v>509</v>
      </c>
      <c r="J3035" t="s">
        <v>442</v>
      </c>
      <c r="K3035" t="s">
        <v>443</v>
      </c>
    </row>
    <row r="3036" spans="1:11">
      <c r="A3036" t="s">
        <v>498</v>
      </c>
      <c r="B3036" s="614">
        <v>32408937.16</v>
      </c>
      <c r="C3036" t="s">
        <v>462</v>
      </c>
      <c r="D3036" t="s">
        <v>533</v>
      </c>
      <c r="E3036" t="s">
        <v>506</v>
      </c>
      <c r="F3036" t="s">
        <v>534</v>
      </c>
      <c r="G3036" t="s">
        <v>77</v>
      </c>
      <c r="H3036" t="s">
        <v>508</v>
      </c>
      <c r="I3036" t="s">
        <v>509</v>
      </c>
      <c r="J3036" t="s">
        <v>442</v>
      </c>
      <c r="K3036" t="s">
        <v>443</v>
      </c>
    </row>
    <row r="3037" spans="1:11">
      <c r="A3037" t="s">
        <v>498</v>
      </c>
      <c r="B3037" s="614">
        <v>22351026.84</v>
      </c>
      <c r="C3037" t="s">
        <v>464</v>
      </c>
      <c r="D3037" t="s">
        <v>533</v>
      </c>
      <c r="E3037" t="s">
        <v>506</v>
      </c>
      <c r="F3037" t="s">
        <v>534</v>
      </c>
      <c r="G3037" t="s">
        <v>77</v>
      </c>
      <c r="H3037" t="s">
        <v>508</v>
      </c>
      <c r="I3037" t="s">
        <v>509</v>
      </c>
      <c r="J3037" t="s">
        <v>442</v>
      </c>
      <c r="K3037" t="s">
        <v>443</v>
      </c>
    </row>
    <row r="3038" spans="1:11">
      <c r="A3038" t="s">
        <v>498</v>
      </c>
      <c r="B3038" s="614">
        <v>29056349.68</v>
      </c>
      <c r="C3038" t="s">
        <v>471</v>
      </c>
      <c r="D3038" t="s">
        <v>533</v>
      </c>
      <c r="E3038" t="s">
        <v>506</v>
      </c>
      <c r="F3038" t="s">
        <v>534</v>
      </c>
      <c r="G3038" t="s">
        <v>77</v>
      </c>
      <c r="H3038" t="s">
        <v>508</v>
      </c>
      <c r="I3038" t="s">
        <v>509</v>
      </c>
      <c r="J3038" t="s">
        <v>442</v>
      </c>
      <c r="K3038" t="s">
        <v>443</v>
      </c>
    </row>
    <row r="3039" spans="1:11">
      <c r="A3039" t="s">
        <v>498</v>
      </c>
      <c r="B3039" s="614">
        <v>26821291.359999999</v>
      </c>
      <c r="C3039" t="s">
        <v>472</v>
      </c>
      <c r="D3039" t="s">
        <v>533</v>
      </c>
      <c r="E3039" t="s">
        <v>506</v>
      </c>
      <c r="F3039" t="s">
        <v>534</v>
      </c>
      <c r="G3039" t="s">
        <v>77</v>
      </c>
      <c r="H3039" t="s">
        <v>508</v>
      </c>
      <c r="I3039" t="s">
        <v>509</v>
      </c>
      <c r="J3039" t="s">
        <v>442</v>
      </c>
      <c r="K3039" t="s">
        <v>443</v>
      </c>
    </row>
    <row r="3040" spans="1:11">
      <c r="A3040" t="s">
        <v>498</v>
      </c>
      <c r="B3040" s="614">
        <v>31291408</v>
      </c>
      <c r="C3040" t="s">
        <v>475</v>
      </c>
      <c r="D3040" t="s">
        <v>533</v>
      </c>
      <c r="E3040" t="s">
        <v>506</v>
      </c>
      <c r="F3040" t="s">
        <v>534</v>
      </c>
      <c r="G3040" t="s">
        <v>77</v>
      </c>
      <c r="H3040" t="s">
        <v>508</v>
      </c>
      <c r="I3040" t="s">
        <v>509</v>
      </c>
      <c r="J3040" t="s">
        <v>442</v>
      </c>
      <c r="K3040" t="s">
        <v>443</v>
      </c>
    </row>
    <row r="3041" spans="1:11">
      <c r="A3041" t="s">
        <v>498</v>
      </c>
      <c r="B3041" s="614">
        <v>30173878.84</v>
      </c>
      <c r="C3041" t="s">
        <v>515</v>
      </c>
      <c r="D3041" t="s">
        <v>533</v>
      </c>
      <c r="E3041" t="s">
        <v>506</v>
      </c>
      <c r="F3041" t="s">
        <v>534</v>
      </c>
      <c r="G3041" t="s">
        <v>77</v>
      </c>
      <c r="H3041" t="s">
        <v>508</v>
      </c>
      <c r="I3041" t="s">
        <v>509</v>
      </c>
      <c r="J3041" t="s">
        <v>442</v>
      </c>
      <c r="K3041" t="s">
        <v>443</v>
      </c>
    </row>
    <row r="3042" spans="1:11">
      <c r="A3042" t="s">
        <v>498</v>
      </c>
      <c r="B3042" s="614">
        <v>41550583</v>
      </c>
      <c r="C3042" t="s">
        <v>455</v>
      </c>
      <c r="D3042" t="s">
        <v>533</v>
      </c>
      <c r="E3042" t="s">
        <v>506</v>
      </c>
      <c r="F3042" t="s">
        <v>534</v>
      </c>
      <c r="G3042" t="s">
        <v>77</v>
      </c>
      <c r="H3042" t="s">
        <v>508</v>
      </c>
      <c r="I3042" t="s">
        <v>509</v>
      </c>
      <c r="J3042" t="s">
        <v>442</v>
      </c>
      <c r="K3042" t="s">
        <v>443</v>
      </c>
    </row>
    <row r="3043" spans="1:11">
      <c r="A3043" t="s">
        <v>498</v>
      </c>
      <c r="B3043" s="614">
        <v>31962043.800000001</v>
      </c>
      <c r="C3043" t="s">
        <v>528</v>
      </c>
      <c r="D3043" t="s">
        <v>533</v>
      </c>
      <c r="E3043" t="s">
        <v>506</v>
      </c>
      <c r="F3043" t="s">
        <v>534</v>
      </c>
      <c r="G3043" t="s">
        <v>77</v>
      </c>
      <c r="H3043" t="s">
        <v>508</v>
      </c>
      <c r="I3043" t="s">
        <v>509</v>
      </c>
      <c r="J3043" t="s">
        <v>442</v>
      </c>
      <c r="K3043" t="s">
        <v>443</v>
      </c>
    </row>
    <row r="3044" spans="1:11">
      <c r="A3044" t="s">
        <v>498</v>
      </c>
      <c r="B3044" s="614">
        <v>27938820.52</v>
      </c>
      <c r="C3044" t="s">
        <v>512</v>
      </c>
      <c r="D3044" t="s">
        <v>533</v>
      </c>
      <c r="E3044" t="s">
        <v>506</v>
      </c>
      <c r="F3044" t="s">
        <v>534</v>
      </c>
      <c r="G3044" t="s">
        <v>77</v>
      </c>
      <c r="H3044" t="s">
        <v>508</v>
      </c>
      <c r="I3044" t="s">
        <v>509</v>
      </c>
      <c r="J3044" t="s">
        <v>442</v>
      </c>
      <c r="K3044" t="s">
        <v>443</v>
      </c>
    </row>
    <row r="3045" spans="1:11">
      <c r="A3045" t="s">
        <v>498</v>
      </c>
      <c r="B3045" s="614">
        <v>22351026.84</v>
      </c>
      <c r="C3045" t="s">
        <v>453</v>
      </c>
      <c r="D3045" t="s">
        <v>533</v>
      </c>
      <c r="E3045" t="s">
        <v>506</v>
      </c>
      <c r="F3045" t="s">
        <v>534</v>
      </c>
      <c r="G3045" t="s">
        <v>77</v>
      </c>
      <c r="H3045" t="s">
        <v>508</v>
      </c>
      <c r="I3045" t="s">
        <v>509</v>
      </c>
      <c r="J3045" t="s">
        <v>442</v>
      </c>
      <c r="K3045" t="s">
        <v>443</v>
      </c>
    </row>
    <row r="3046" spans="1:11">
      <c r="A3046" t="s">
        <v>498</v>
      </c>
      <c r="B3046" s="614">
        <v>29279796.359999999</v>
      </c>
      <c r="C3046" t="s">
        <v>461</v>
      </c>
      <c r="D3046" t="s">
        <v>533</v>
      </c>
      <c r="E3046" t="s">
        <v>506</v>
      </c>
      <c r="F3046" t="s">
        <v>534</v>
      </c>
      <c r="G3046" t="s">
        <v>77</v>
      </c>
      <c r="H3046" t="s">
        <v>508</v>
      </c>
      <c r="I3046" t="s">
        <v>509</v>
      </c>
      <c r="J3046" t="s">
        <v>442</v>
      </c>
      <c r="K3046" t="s">
        <v>443</v>
      </c>
    </row>
    <row r="3047" spans="1:11">
      <c r="A3047" t="s">
        <v>498</v>
      </c>
      <c r="B3047" s="614">
        <v>27938820.52</v>
      </c>
      <c r="C3047" t="s">
        <v>485</v>
      </c>
      <c r="D3047" t="s">
        <v>533</v>
      </c>
      <c r="E3047" t="s">
        <v>506</v>
      </c>
      <c r="F3047" t="s">
        <v>534</v>
      </c>
      <c r="G3047" t="s">
        <v>77</v>
      </c>
      <c r="H3047" t="s">
        <v>508</v>
      </c>
      <c r="I3047" t="s">
        <v>509</v>
      </c>
      <c r="J3047" t="s">
        <v>442</v>
      </c>
      <c r="K3047" t="s">
        <v>443</v>
      </c>
    </row>
    <row r="3048" spans="1:11">
      <c r="A3048" t="s">
        <v>498</v>
      </c>
      <c r="B3048" s="614">
        <v>41550583</v>
      </c>
      <c r="C3048" t="s">
        <v>517</v>
      </c>
      <c r="D3048" t="s">
        <v>533</v>
      </c>
      <c r="E3048" t="s">
        <v>506</v>
      </c>
      <c r="F3048" t="s">
        <v>534</v>
      </c>
      <c r="G3048" t="s">
        <v>77</v>
      </c>
      <c r="H3048" t="s">
        <v>508</v>
      </c>
      <c r="I3048" t="s">
        <v>509</v>
      </c>
      <c r="J3048" t="s">
        <v>442</v>
      </c>
      <c r="K3048" t="s">
        <v>443</v>
      </c>
    </row>
    <row r="3049" spans="1:11">
      <c r="A3049" t="s">
        <v>498</v>
      </c>
      <c r="B3049" s="614">
        <v>31961895.920000002</v>
      </c>
      <c r="C3049" t="s">
        <v>511</v>
      </c>
      <c r="D3049" t="s">
        <v>533</v>
      </c>
      <c r="E3049" t="s">
        <v>506</v>
      </c>
      <c r="F3049" t="s">
        <v>534</v>
      </c>
      <c r="G3049" t="s">
        <v>77</v>
      </c>
      <c r="H3049" t="s">
        <v>508</v>
      </c>
      <c r="I3049" t="s">
        <v>509</v>
      </c>
      <c r="J3049" t="s">
        <v>442</v>
      </c>
      <c r="K3049" t="s">
        <v>443</v>
      </c>
    </row>
    <row r="3050" spans="1:11">
      <c r="A3050" t="s">
        <v>498</v>
      </c>
      <c r="B3050" s="614">
        <v>22351026.84</v>
      </c>
      <c r="C3050" t="s">
        <v>477</v>
      </c>
      <c r="D3050" t="s">
        <v>533</v>
      </c>
      <c r="E3050" t="s">
        <v>506</v>
      </c>
      <c r="F3050" t="s">
        <v>534</v>
      </c>
      <c r="G3050" t="s">
        <v>77</v>
      </c>
      <c r="H3050" t="s">
        <v>508</v>
      </c>
      <c r="I3050" t="s">
        <v>509</v>
      </c>
      <c r="J3050" t="s">
        <v>442</v>
      </c>
      <c r="K3050" t="s">
        <v>443</v>
      </c>
    </row>
    <row r="3051" spans="1:11">
      <c r="A3051" t="s">
        <v>498</v>
      </c>
      <c r="B3051" s="614">
        <v>27491779.280000001</v>
      </c>
      <c r="C3051" t="s">
        <v>465</v>
      </c>
      <c r="D3051" t="s">
        <v>533</v>
      </c>
      <c r="E3051" t="s">
        <v>506</v>
      </c>
      <c r="F3051" t="s">
        <v>534</v>
      </c>
      <c r="G3051" t="s">
        <v>77</v>
      </c>
      <c r="H3051" t="s">
        <v>508</v>
      </c>
      <c r="I3051" t="s">
        <v>509</v>
      </c>
      <c r="J3051" t="s">
        <v>442</v>
      </c>
      <c r="K3051" t="s">
        <v>443</v>
      </c>
    </row>
    <row r="3052" spans="1:11">
      <c r="A3052" t="s">
        <v>498</v>
      </c>
      <c r="B3052" s="614">
        <v>37773284.159999996</v>
      </c>
      <c r="C3052" t="s">
        <v>518</v>
      </c>
      <c r="D3052" t="s">
        <v>533</v>
      </c>
      <c r="E3052" t="s">
        <v>506</v>
      </c>
      <c r="F3052" t="s">
        <v>534</v>
      </c>
      <c r="G3052" t="s">
        <v>77</v>
      </c>
      <c r="H3052" t="s">
        <v>508</v>
      </c>
      <c r="I3052" t="s">
        <v>509</v>
      </c>
      <c r="J3052" t="s">
        <v>442</v>
      </c>
      <c r="K3052" t="s">
        <v>443</v>
      </c>
    </row>
    <row r="3053" spans="1:11">
      <c r="A3053" t="s">
        <v>498</v>
      </c>
      <c r="B3053" s="614">
        <v>41550583</v>
      </c>
      <c r="C3053" t="s">
        <v>510</v>
      </c>
      <c r="D3053" t="s">
        <v>533</v>
      </c>
      <c r="E3053" t="s">
        <v>506</v>
      </c>
      <c r="F3053" t="s">
        <v>534</v>
      </c>
      <c r="G3053" t="s">
        <v>77</v>
      </c>
      <c r="H3053" t="s">
        <v>508</v>
      </c>
      <c r="I3053" t="s">
        <v>509</v>
      </c>
      <c r="J3053" t="s">
        <v>442</v>
      </c>
      <c r="K3053" t="s">
        <v>443</v>
      </c>
    </row>
    <row r="3054" spans="1:11">
      <c r="A3054" t="s">
        <v>498</v>
      </c>
      <c r="B3054" s="614">
        <v>26821291.359999999</v>
      </c>
      <c r="C3054" t="s">
        <v>466</v>
      </c>
      <c r="D3054" t="s">
        <v>533</v>
      </c>
      <c r="E3054" t="s">
        <v>506</v>
      </c>
      <c r="F3054" t="s">
        <v>534</v>
      </c>
      <c r="G3054" t="s">
        <v>77</v>
      </c>
      <c r="H3054" t="s">
        <v>508</v>
      </c>
      <c r="I3054" t="s">
        <v>509</v>
      </c>
      <c r="J3054" t="s">
        <v>442</v>
      </c>
      <c r="K3054" t="s">
        <v>443</v>
      </c>
    </row>
    <row r="3055" spans="1:11">
      <c r="A3055" t="s">
        <v>498</v>
      </c>
      <c r="B3055" s="614">
        <v>32408937.16</v>
      </c>
      <c r="C3055" t="s">
        <v>445</v>
      </c>
      <c r="D3055" t="s">
        <v>533</v>
      </c>
      <c r="E3055" t="s">
        <v>506</v>
      </c>
      <c r="F3055" t="s">
        <v>534</v>
      </c>
      <c r="G3055" t="s">
        <v>77</v>
      </c>
      <c r="H3055" t="s">
        <v>508</v>
      </c>
      <c r="I3055" t="s">
        <v>509</v>
      </c>
      <c r="J3055" t="s">
        <v>442</v>
      </c>
      <c r="K3055" t="s">
        <v>443</v>
      </c>
    </row>
    <row r="3056" spans="1:11">
      <c r="A3056" t="s">
        <v>498</v>
      </c>
      <c r="B3056" s="614">
        <v>27938820.52</v>
      </c>
      <c r="C3056" t="s">
        <v>481</v>
      </c>
      <c r="D3056" t="s">
        <v>533</v>
      </c>
      <c r="E3056" t="s">
        <v>506</v>
      </c>
      <c r="F3056" t="s">
        <v>534</v>
      </c>
      <c r="G3056" t="s">
        <v>77</v>
      </c>
      <c r="H3056" t="s">
        <v>508</v>
      </c>
      <c r="I3056" t="s">
        <v>509</v>
      </c>
      <c r="J3056" t="s">
        <v>442</v>
      </c>
      <c r="K3056" t="s">
        <v>443</v>
      </c>
    </row>
    <row r="3057" spans="1:11">
      <c r="A3057" t="s">
        <v>498</v>
      </c>
      <c r="B3057" s="614">
        <v>34644143.359999999</v>
      </c>
      <c r="C3057" t="s">
        <v>450</v>
      </c>
      <c r="D3057" t="s">
        <v>533</v>
      </c>
      <c r="E3057" t="s">
        <v>506</v>
      </c>
      <c r="F3057" t="s">
        <v>534</v>
      </c>
      <c r="G3057" t="s">
        <v>77</v>
      </c>
      <c r="H3057" t="s">
        <v>508</v>
      </c>
      <c r="I3057" t="s">
        <v>509</v>
      </c>
      <c r="J3057" t="s">
        <v>442</v>
      </c>
      <c r="K3057" t="s">
        <v>443</v>
      </c>
    </row>
    <row r="3058" spans="1:11">
      <c r="A3058" t="s">
        <v>498</v>
      </c>
      <c r="B3058" s="614">
        <v>29056349.68</v>
      </c>
      <c r="C3058" t="s">
        <v>488</v>
      </c>
      <c r="D3058" t="s">
        <v>533</v>
      </c>
      <c r="E3058" t="s">
        <v>506</v>
      </c>
      <c r="F3058" t="s">
        <v>534</v>
      </c>
      <c r="G3058" t="s">
        <v>77</v>
      </c>
      <c r="H3058" t="s">
        <v>508</v>
      </c>
      <c r="I3058" t="s">
        <v>509</v>
      </c>
      <c r="J3058" t="s">
        <v>442</v>
      </c>
      <c r="K3058" t="s">
        <v>443</v>
      </c>
    </row>
    <row r="3059" spans="1:11">
      <c r="A3059" t="s">
        <v>498</v>
      </c>
      <c r="B3059" s="614">
        <v>26821291.359999999</v>
      </c>
      <c r="C3059" t="s">
        <v>484</v>
      </c>
      <c r="D3059" t="s">
        <v>533</v>
      </c>
      <c r="E3059" t="s">
        <v>506</v>
      </c>
      <c r="F3059" t="s">
        <v>534</v>
      </c>
      <c r="G3059" t="s">
        <v>77</v>
      </c>
      <c r="H3059" t="s">
        <v>508</v>
      </c>
      <c r="I3059" t="s">
        <v>509</v>
      </c>
      <c r="J3059" t="s">
        <v>442</v>
      </c>
      <c r="K3059" t="s">
        <v>443</v>
      </c>
    </row>
    <row r="3060" spans="1:11">
      <c r="A3060" t="s">
        <v>498</v>
      </c>
      <c r="B3060" s="614">
        <v>31961895.920000002</v>
      </c>
      <c r="C3060" t="s">
        <v>504</v>
      </c>
      <c r="D3060" t="s">
        <v>533</v>
      </c>
      <c r="E3060" t="s">
        <v>506</v>
      </c>
      <c r="F3060" t="s">
        <v>534</v>
      </c>
      <c r="G3060" t="s">
        <v>77</v>
      </c>
      <c r="H3060" t="s">
        <v>508</v>
      </c>
      <c r="I3060" t="s">
        <v>509</v>
      </c>
      <c r="J3060" t="s">
        <v>442</v>
      </c>
      <c r="K3060" t="s">
        <v>443</v>
      </c>
    </row>
    <row r="3061" spans="1:11">
      <c r="A3061" t="s">
        <v>498</v>
      </c>
      <c r="B3061" s="614">
        <v>26821291.359999999</v>
      </c>
      <c r="C3061" t="s">
        <v>449</v>
      </c>
      <c r="D3061" t="s">
        <v>533</v>
      </c>
      <c r="E3061" t="s">
        <v>506</v>
      </c>
      <c r="F3061" t="s">
        <v>534</v>
      </c>
      <c r="G3061" t="s">
        <v>77</v>
      </c>
      <c r="H3061" t="s">
        <v>508</v>
      </c>
      <c r="I3061" t="s">
        <v>509</v>
      </c>
      <c r="J3061" t="s">
        <v>442</v>
      </c>
      <c r="K3061" t="s">
        <v>443</v>
      </c>
    </row>
    <row r="3062" spans="1:11">
      <c r="A3062" t="s">
        <v>498</v>
      </c>
      <c r="B3062" s="614">
        <v>34644143.359999999</v>
      </c>
      <c r="C3062" t="s">
        <v>476</v>
      </c>
      <c r="D3062" t="s">
        <v>533</v>
      </c>
      <c r="E3062" t="s">
        <v>506</v>
      </c>
      <c r="F3062" t="s">
        <v>534</v>
      </c>
      <c r="G3062" t="s">
        <v>77</v>
      </c>
      <c r="H3062" t="s">
        <v>508</v>
      </c>
      <c r="I3062" t="s">
        <v>509</v>
      </c>
      <c r="J3062" t="s">
        <v>442</v>
      </c>
      <c r="K3062" t="s">
        <v>443</v>
      </c>
    </row>
    <row r="3063" spans="1:11">
      <c r="A3063" t="s">
        <v>498</v>
      </c>
      <c r="B3063" s="614">
        <v>29056349.68</v>
      </c>
      <c r="C3063" t="s">
        <v>50</v>
      </c>
      <c r="D3063" t="s">
        <v>533</v>
      </c>
      <c r="E3063" t="s">
        <v>506</v>
      </c>
      <c r="F3063" t="s">
        <v>534</v>
      </c>
      <c r="G3063" t="s">
        <v>77</v>
      </c>
      <c r="H3063" t="s">
        <v>508</v>
      </c>
      <c r="I3063" t="s">
        <v>509</v>
      </c>
      <c r="J3063" t="s">
        <v>442</v>
      </c>
      <c r="K3063" t="s">
        <v>443</v>
      </c>
    </row>
    <row r="3064" spans="1:11">
      <c r="A3064" t="s">
        <v>498</v>
      </c>
      <c r="B3064" s="614">
        <v>31291408</v>
      </c>
      <c r="C3064" t="s">
        <v>513</v>
      </c>
      <c r="D3064" t="s">
        <v>533</v>
      </c>
      <c r="E3064" t="s">
        <v>506</v>
      </c>
      <c r="F3064" t="s">
        <v>534</v>
      </c>
      <c r="G3064" t="s">
        <v>77</v>
      </c>
      <c r="H3064" t="s">
        <v>508</v>
      </c>
      <c r="I3064" t="s">
        <v>509</v>
      </c>
      <c r="J3064" t="s">
        <v>442</v>
      </c>
      <c r="K3064" t="s">
        <v>443</v>
      </c>
    </row>
    <row r="3065" spans="1:11">
      <c r="A3065" t="s">
        <v>499</v>
      </c>
      <c r="B3065" s="614">
        <v>295255976.19999999</v>
      </c>
      <c r="C3065" t="s">
        <v>516</v>
      </c>
      <c r="D3065" t="s">
        <v>533</v>
      </c>
      <c r="E3065" t="s">
        <v>506</v>
      </c>
      <c r="F3065" t="s">
        <v>534</v>
      </c>
      <c r="G3065" t="s">
        <v>77</v>
      </c>
      <c r="H3065" t="s">
        <v>508</v>
      </c>
      <c r="I3065" t="s">
        <v>509</v>
      </c>
      <c r="J3065" t="s">
        <v>442</v>
      </c>
      <c r="K3065" t="s">
        <v>443</v>
      </c>
    </row>
    <row r="3066" spans="1:11">
      <c r="A3066" t="s">
        <v>499</v>
      </c>
      <c r="B3066" s="614">
        <v>234640956.40000001</v>
      </c>
      <c r="C3066" t="s">
        <v>429</v>
      </c>
      <c r="D3066" t="s">
        <v>533</v>
      </c>
      <c r="E3066" t="s">
        <v>506</v>
      </c>
      <c r="F3066" t="s">
        <v>534</v>
      </c>
      <c r="G3066" t="s">
        <v>77</v>
      </c>
      <c r="H3066" t="s">
        <v>508</v>
      </c>
      <c r="I3066" t="s">
        <v>509</v>
      </c>
      <c r="J3066" t="s">
        <v>442</v>
      </c>
      <c r="K3066" t="s">
        <v>443</v>
      </c>
    </row>
    <row r="3067" spans="1:11">
      <c r="A3067" t="s">
        <v>499</v>
      </c>
      <c r="B3067" s="614">
        <v>279612555.80000001</v>
      </c>
      <c r="C3067" t="s">
        <v>448</v>
      </c>
      <c r="D3067" t="s">
        <v>533</v>
      </c>
      <c r="E3067" t="s">
        <v>506</v>
      </c>
      <c r="F3067" t="s">
        <v>534</v>
      </c>
      <c r="G3067" t="s">
        <v>77</v>
      </c>
      <c r="H3067" t="s">
        <v>508</v>
      </c>
      <c r="I3067" t="s">
        <v>509</v>
      </c>
      <c r="J3067" t="s">
        <v>442</v>
      </c>
      <c r="K3067" t="s">
        <v>443</v>
      </c>
    </row>
    <row r="3068" spans="1:11">
      <c r="A3068" t="s">
        <v>499</v>
      </c>
      <c r="B3068" s="614">
        <v>195533699.09999999</v>
      </c>
      <c r="C3068" t="s">
        <v>452</v>
      </c>
      <c r="D3068" t="s">
        <v>533</v>
      </c>
      <c r="E3068" t="s">
        <v>506</v>
      </c>
      <c r="F3068" t="s">
        <v>534</v>
      </c>
      <c r="G3068" t="s">
        <v>77</v>
      </c>
      <c r="H3068" t="s">
        <v>508</v>
      </c>
      <c r="I3068" t="s">
        <v>509</v>
      </c>
      <c r="J3068" t="s">
        <v>442</v>
      </c>
      <c r="K3068" t="s">
        <v>443</v>
      </c>
    </row>
    <row r="3069" spans="1:11">
      <c r="A3069" t="s">
        <v>499</v>
      </c>
      <c r="B3069" s="614">
        <v>283523410.89999998</v>
      </c>
      <c r="C3069" t="s">
        <v>514</v>
      </c>
      <c r="D3069" t="s">
        <v>533</v>
      </c>
      <c r="E3069" t="s">
        <v>506</v>
      </c>
      <c r="F3069" t="s">
        <v>534</v>
      </c>
      <c r="G3069" t="s">
        <v>77</v>
      </c>
      <c r="H3069" t="s">
        <v>508</v>
      </c>
      <c r="I3069" t="s">
        <v>509</v>
      </c>
      <c r="J3069" t="s">
        <v>442</v>
      </c>
      <c r="K3069" t="s">
        <v>443</v>
      </c>
    </row>
    <row r="3070" spans="1:11">
      <c r="A3070" t="s">
        <v>499</v>
      </c>
      <c r="B3070" s="614">
        <v>244417447.30000001</v>
      </c>
      <c r="C3070" t="s">
        <v>454</v>
      </c>
      <c r="D3070" t="s">
        <v>533</v>
      </c>
      <c r="E3070" t="s">
        <v>506</v>
      </c>
      <c r="F3070" t="s">
        <v>534</v>
      </c>
      <c r="G3070" t="s">
        <v>77</v>
      </c>
      <c r="H3070" t="s">
        <v>508</v>
      </c>
      <c r="I3070" t="s">
        <v>509</v>
      </c>
      <c r="J3070" t="s">
        <v>442</v>
      </c>
      <c r="K3070" t="s">
        <v>443</v>
      </c>
    </row>
    <row r="3071" spans="1:11">
      <c r="A3071" t="s">
        <v>499</v>
      </c>
      <c r="B3071" s="614">
        <v>254193938.19999999</v>
      </c>
      <c r="C3071" t="s">
        <v>479</v>
      </c>
      <c r="D3071" t="s">
        <v>533</v>
      </c>
      <c r="E3071" t="s">
        <v>506</v>
      </c>
      <c r="F3071" t="s">
        <v>534</v>
      </c>
      <c r="G3071" t="s">
        <v>77</v>
      </c>
      <c r="H3071" t="s">
        <v>508</v>
      </c>
      <c r="I3071" t="s">
        <v>509</v>
      </c>
      <c r="J3071" t="s">
        <v>442</v>
      </c>
      <c r="K3071" t="s">
        <v>443</v>
      </c>
    </row>
    <row r="3072" spans="1:11">
      <c r="A3072" t="s">
        <v>499</v>
      </c>
      <c r="B3072" s="614">
        <v>244417447.30000001</v>
      </c>
      <c r="C3072" t="s">
        <v>480</v>
      </c>
      <c r="D3072" t="s">
        <v>533</v>
      </c>
      <c r="E3072" t="s">
        <v>506</v>
      </c>
      <c r="F3072" t="s">
        <v>534</v>
      </c>
      <c r="G3072" t="s">
        <v>77</v>
      </c>
      <c r="H3072" t="s">
        <v>508</v>
      </c>
      <c r="I3072" t="s">
        <v>509</v>
      </c>
      <c r="J3072" t="s">
        <v>442</v>
      </c>
      <c r="K3072" t="s">
        <v>443</v>
      </c>
    </row>
    <row r="3073" spans="1:11">
      <c r="A3073" t="s">
        <v>499</v>
      </c>
      <c r="B3073" s="614">
        <v>283523410.89999998</v>
      </c>
      <c r="C3073" t="s">
        <v>462</v>
      </c>
      <c r="D3073" t="s">
        <v>533</v>
      </c>
      <c r="E3073" t="s">
        <v>506</v>
      </c>
      <c r="F3073" t="s">
        <v>534</v>
      </c>
      <c r="G3073" t="s">
        <v>77</v>
      </c>
      <c r="H3073" t="s">
        <v>508</v>
      </c>
      <c r="I3073" t="s">
        <v>509</v>
      </c>
      <c r="J3073" t="s">
        <v>442</v>
      </c>
      <c r="K3073" t="s">
        <v>443</v>
      </c>
    </row>
    <row r="3074" spans="1:11">
      <c r="A3074" t="s">
        <v>499</v>
      </c>
      <c r="B3074" s="614">
        <v>195533699.09999999</v>
      </c>
      <c r="C3074" t="s">
        <v>464</v>
      </c>
      <c r="D3074" t="s">
        <v>533</v>
      </c>
      <c r="E3074" t="s">
        <v>506</v>
      </c>
      <c r="F3074" t="s">
        <v>534</v>
      </c>
      <c r="G3074" t="s">
        <v>77</v>
      </c>
      <c r="H3074" t="s">
        <v>508</v>
      </c>
      <c r="I3074" t="s">
        <v>509</v>
      </c>
      <c r="J3074" t="s">
        <v>442</v>
      </c>
      <c r="K3074" t="s">
        <v>443</v>
      </c>
    </row>
    <row r="3075" spans="1:11">
      <c r="A3075" t="s">
        <v>499</v>
      </c>
      <c r="B3075" s="614">
        <v>254193938.19999999</v>
      </c>
      <c r="C3075" t="s">
        <v>471</v>
      </c>
      <c r="D3075" t="s">
        <v>533</v>
      </c>
      <c r="E3075" t="s">
        <v>506</v>
      </c>
      <c r="F3075" t="s">
        <v>534</v>
      </c>
      <c r="G3075" t="s">
        <v>77</v>
      </c>
      <c r="H3075" t="s">
        <v>508</v>
      </c>
      <c r="I3075" t="s">
        <v>509</v>
      </c>
      <c r="J3075" t="s">
        <v>442</v>
      </c>
      <c r="K3075" t="s">
        <v>443</v>
      </c>
    </row>
    <row r="3076" spans="1:11">
      <c r="A3076" t="s">
        <v>499</v>
      </c>
      <c r="B3076" s="614">
        <v>234640956.40000001</v>
      </c>
      <c r="C3076" t="s">
        <v>472</v>
      </c>
      <c r="D3076" t="s">
        <v>533</v>
      </c>
      <c r="E3076" t="s">
        <v>506</v>
      </c>
      <c r="F3076" t="s">
        <v>534</v>
      </c>
      <c r="G3076" t="s">
        <v>77</v>
      </c>
      <c r="H3076" t="s">
        <v>508</v>
      </c>
      <c r="I3076" t="s">
        <v>509</v>
      </c>
      <c r="J3076" t="s">
        <v>442</v>
      </c>
      <c r="K3076" t="s">
        <v>443</v>
      </c>
    </row>
    <row r="3077" spans="1:11">
      <c r="A3077" t="s">
        <v>499</v>
      </c>
      <c r="B3077" s="614">
        <v>273746920</v>
      </c>
      <c r="C3077" t="s">
        <v>475</v>
      </c>
      <c r="D3077" t="s">
        <v>533</v>
      </c>
      <c r="E3077" t="s">
        <v>506</v>
      </c>
      <c r="F3077" t="s">
        <v>534</v>
      </c>
      <c r="G3077" t="s">
        <v>77</v>
      </c>
      <c r="H3077" t="s">
        <v>508</v>
      </c>
      <c r="I3077" t="s">
        <v>509</v>
      </c>
      <c r="J3077" t="s">
        <v>442</v>
      </c>
      <c r="K3077" t="s">
        <v>443</v>
      </c>
    </row>
    <row r="3078" spans="1:11">
      <c r="A3078" t="s">
        <v>499</v>
      </c>
      <c r="B3078" s="614">
        <v>263970429.09999999</v>
      </c>
      <c r="C3078" t="s">
        <v>515</v>
      </c>
      <c r="D3078" t="s">
        <v>533</v>
      </c>
      <c r="E3078" t="s">
        <v>506</v>
      </c>
      <c r="F3078" t="s">
        <v>534</v>
      </c>
      <c r="G3078" t="s">
        <v>77</v>
      </c>
      <c r="H3078" t="s">
        <v>508</v>
      </c>
      <c r="I3078" t="s">
        <v>509</v>
      </c>
      <c r="J3078" t="s">
        <v>442</v>
      </c>
      <c r="K3078" t="s">
        <v>443</v>
      </c>
    </row>
    <row r="3079" spans="1:11">
      <c r="A3079" t="s">
        <v>499</v>
      </c>
      <c r="B3079" s="614">
        <v>363497357.5</v>
      </c>
      <c r="C3079" t="s">
        <v>455</v>
      </c>
      <c r="D3079" t="s">
        <v>533</v>
      </c>
      <c r="E3079" t="s">
        <v>506</v>
      </c>
      <c r="F3079" t="s">
        <v>534</v>
      </c>
      <c r="G3079" t="s">
        <v>77</v>
      </c>
      <c r="H3079" t="s">
        <v>508</v>
      </c>
      <c r="I3079" t="s">
        <v>509</v>
      </c>
      <c r="J3079" t="s">
        <v>442</v>
      </c>
      <c r="K3079" t="s">
        <v>443</v>
      </c>
    </row>
    <row r="3080" spans="1:11">
      <c r="A3080" t="s">
        <v>499</v>
      </c>
      <c r="B3080" s="614">
        <v>279613849.5</v>
      </c>
      <c r="C3080" t="s">
        <v>528</v>
      </c>
      <c r="D3080" t="s">
        <v>533</v>
      </c>
      <c r="E3080" t="s">
        <v>506</v>
      </c>
      <c r="F3080" t="s">
        <v>534</v>
      </c>
      <c r="G3080" t="s">
        <v>77</v>
      </c>
      <c r="H3080" t="s">
        <v>508</v>
      </c>
      <c r="I3080" t="s">
        <v>509</v>
      </c>
      <c r="J3080" t="s">
        <v>442</v>
      </c>
      <c r="K3080" t="s">
        <v>443</v>
      </c>
    </row>
    <row r="3081" spans="1:11">
      <c r="A3081" t="s">
        <v>499</v>
      </c>
      <c r="B3081" s="614">
        <v>244417447.30000001</v>
      </c>
      <c r="C3081" t="s">
        <v>512</v>
      </c>
      <c r="D3081" t="s">
        <v>533</v>
      </c>
      <c r="E3081" t="s">
        <v>506</v>
      </c>
      <c r="F3081" t="s">
        <v>534</v>
      </c>
      <c r="G3081" t="s">
        <v>77</v>
      </c>
      <c r="H3081" t="s">
        <v>508</v>
      </c>
      <c r="I3081" t="s">
        <v>509</v>
      </c>
      <c r="J3081" t="s">
        <v>442</v>
      </c>
      <c r="K3081" t="s">
        <v>443</v>
      </c>
    </row>
    <row r="3082" spans="1:11">
      <c r="A3082" t="s">
        <v>499</v>
      </c>
      <c r="B3082" s="614">
        <v>195533699.09999999</v>
      </c>
      <c r="C3082" t="s">
        <v>453</v>
      </c>
      <c r="D3082" t="s">
        <v>533</v>
      </c>
      <c r="E3082" t="s">
        <v>506</v>
      </c>
      <c r="F3082" t="s">
        <v>534</v>
      </c>
      <c r="G3082" t="s">
        <v>77</v>
      </c>
      <c r="H3082" t="s">
        <v>508</v>
      </c>
      <c r="I3082" t="s">
        <v>509</v>
      </c>
      <c r="J3082" t="s">
        <v>442</v>
      </c>
      <c r="K3082" t="s">
        <v>443</v>
      </c>
    </row>
    <row r="3083" spans="1:11">
      <c r="A3083" t="s">
        <v>499</v>
      </c>
      <c r="B3083" s="614">
        <v>256148718.90000001</v>
      </c>
      <c r="C3083" t="s">
        <v>461</v>
      </c>
      <c r="D3083" t="s">
        <v>533</v>
      </c>
      <c r="E3083" t="s">
        <v>506</v>
      </c>
      <c r="F3083" t="s">
        <v>534</v>
      </c>
      <c r="G3083" t="s">
        <v>77</v>
      </c>
      <c r="H3083" t="s">
        <v>508</v>
      </c>
      <c r="I3083" t="s">
        <v>509</v>
      </c>
      <c r="J3083" t="s">
        <v>442</v>
      </c>
      <c r="K3083" t="s">
        <v>443</v>
      </c>
    </row>
    <row r="3084" spans="1:11">
      <c r="A3084" t="s">
        <v>499</v>
      </c>
      <c r="B3084" s="614">
        <v>244417447.30000001</v>
      </c>
      <c r="C3084" t="s">
        <v>485</v>
      </c>
      <c r="D3084" t="s">
        <v>533</v>
      </c>
      <c r="E3084" t="s">
        <v>506</v>
      </c>
      <c r="F3084" t="s">
        <v>534</v>
      </c>
      <c r="G3084" t="s">
        <v>77</v>
      </c>
      <c r="H3084" t="s">
        <v>508</v>
      </c>
      <c r="I3084" t="s">
        <v>509</v>
      </c>
      <c r="J3084" t="s">
        <v>442</v>
      </c>
      <c r="K3084" t="s">
        <v>443</v>
      </c>
    </row>
    <row r="3085" spans="1:11">
      <c r="A3085" t="s">
        <v>499</v>
      </c>
      <c r="B3085" s="614">
        <v>363497357.5</v>
      </c>
      <c r="C3085" t="s">
        <v>517</v>
      </c>
      <c r="D3085" t="s">
        <v>533</v>
      </c>
      <c r="E3085" t="s">
        <v>506</v>
      </c>
      <c r="F3085" t="s">
        <v>534</v>
      </c>
      <c r="G3085" t="s">
        <v>77</v>
      </c>
      <c r="H3085" t="s">
        <v>508</v>
      </c>
      <c r="I3085" t="s">
        <v>509</v>
      </c>
      <c r="J3085" t="s">
        <v>442</v>
      </c>
      <c r="K3085" t="s">
        <v>443</v>
      </c>
    </row>
    <row r="3086" spans="1:11">
      <c r="A3086" t="s">
        <v>499</v>
      </c>
      <c r="B3086" s="614">
        <v>279612555.80000001</v>
      </c>
      <c r="C3086" t="s">
        <v>511</v>
      </c>
      <c r="D3086" t="s">
        <v>533</v>
      </c>
      <c r="E3086" t="s">
        <v>506</v>
      </c>
      <c r="F3086" t="s">
        <v>534</v>
      </c>
      <c r="G3086" t="s">
        <v>77</v>
      </c>
      <c r="H3086" t="s">
        <v>508</v>
      </c>
      <c r="I3086" t="s">
        <v>509</v>
      </c>
      <c r="J3086" t="s">
        <v>442</v>
      </c>
      <c r="K3086" t="s">
        <v>443</v>
      </c>
    </row>
    <row r="3087" spans="1:11">
      <c r="A3087" t="s">
        <v>499</v>
      </c>
      <c r="B3087" s="614">
        <v>195533699.09999999</v>
      </c>
      <c r="C3087" t="s">
        <v>477</v>
      </c>
      <c r="D3087" t="s">
        <v>533</v>
      </c>
      <c r="E3087" t="s">
        <v>506</v>
      </c>
      <c r="F3087" t="s">
        <v>534</v>
      </c>
      <c r="G3087" t="s">
        <v>77</v>
      </c>
      <c r="H3087" t="s">
        <v>508</v>
      </c>
      <c r="I3087" t="s">
        <v>509</v>
      </c>
      <c r="J3087" t="s">
        <v>442</v>
      </c>
      <c r="K3087" t="s">
        <v>443</v>
      </c>
    </row>
    <row r="3088" spans="1:11">
      <c r="A3088" t="s">
        <v>499</v>
      </c>
      <c r="B3088" s="614">
        <v>240506592.19999999</v>
      </c>
      <c r="C3088" t="s">
        <v>465</v>
      </c>
      <c r="D3088" t="s">
        <v>533</v>
      </c>
      <c r="E3088" t="s">
        <v>506</v>
      </c>
      <c r="F3088" t="s">
        <v>534</v>
      </c>
      <c r="G3088" t="s">
        <v>77</v>
      </c>
      <c r="H3088" t="s">
        <v>508</v>
      </c>
      <c r="I3088" t="s">
        <v>509</v>
      </c>
      <c r="J3088" t="s">
        <v>442</v>
      </c>
      <c r="K3088" t="s">
        <v>443</v>
      </c>
    </row>
    <row r="3089" spans="1:11">
      <c r="A3089" t="s">
        <v>499</v>
      </c>
      <c r="B3089" s="614">
        <v>330452378.39999998</v>
      </c>
      <c r="C3089" t="s">
        <v>518</v>
      </c>
      <c r="D3089" t="s">
        <v>533</v>
      </c>
      <c r="E3089" t="s">
        <v>506</v>
      </c>
      <c r="F3089" t="s">
        <v>534</v>
      </c>
      <c r="G3089" t="s">
        <v>77</v>
      </c>
      <c r="H3089" t="s">
        <v>508</v>
      </c>
      <c r="I3089" t="s">
        <v>509</v>
      </c>
      <c r="J3089" t="s">
        <v>442</v>
      </c>
      <c r="K3089" t="s">
        <v>443</v>
      </c>
    </row>
    <row r="3090" spans="1:11">
      <c r="A3090" t="s">
        <v>499</v>
      </c>
      <c r="B3090" s="614">
        <v>363497357.5</v>
      </c>
      <c r="C3090" t="s">
        <v>510</v>
      </c>
      <c r="D3090" t="s">
        <v>533</v>
      </c>
      <c r="E3090" t="s">
        <v>506</v>
      </c>
      <c r="F3090" t="s">
        <v>534</v>
      </c>
      <c r="G3090" t="s">
        <v>77</v>
      </c>
      <c r="H3090" t="s">
        <v>508</v>
      </c>
      <c r="I3090" t="s">
        <v>509</v>
      </c>
      <c r="J3090" t="s">
        <v>442</v>
      </c>
      <c r="K3090" t="s">
        <v>443</v>
      </c>
    </row>
    <row r="3091" spans="1:11">
      <c r="A3091" t="s">
        <v>499</v>
      </c>
      <c r="B3091" s="614">
        <v>234640956.40000001</v>
      </c>
      <c r="C3091" t="s">
        <v>466</v>
      </c>
      <c r="D3091" t="s">
        <v>533</v>
      </c>
      <c r="E3091" t="s">
        <v>506</v>
      </c>
      <c r="F3091" t="s">
        <v>534</v>
      </c>
      <c r="G3091" t="s">
        <v>77</v>
      </c>
      <c r="H3091" t="s">
        <v>508</v>
      </c>
      <c r="I3091" t="s">
        <v>509</v>
      </c>
      <c r="J3091" t="s">
        <v>442</v>
      </c>
      <c r="K3091" t="s">
        <v>443</v>
      </c>
    </row>
    <row r="3092" spans="1:11">
      <c r="A3092" t="s">
        <v>499</v>
      </c>
      <c r="B3092" s="614">
        <v>283523410.89999998</v>
      </c>
      <c r="C3092" t="s">
        <v>445</v>
      </c>
      <c r="D3092" t="s">
        <v>533</v>
      </c>
      <c r="E3092" t="s">
        <v>506</v>
      </c>
      <c r="F3092" t="s">
        <v>534</v>
      </c>
      <c r="G3092" t="s">
        <v>77</v>
      </c>
      <c r="H3092" t="s">
        <v>508</v>
      </c>
      <c r="I3092" t="s">
        <v>509</v>
      </c>
      <c r="J3092" t="s">
        <v>442</v>
      </c>
      <c r="K3092" t="s">
        <v>443</v>
      </c>
    </row>
    <row r="3093" spans="1:11">
      <c r="A3093" t="s">
        <v>499</v>
      </c>
      <c r="B3093" s="614">
        <v>244417447.30000001</v>
      </c>
      <c r="C3093" t="s">
        <v>481</v>
      </c>
      <c r="D3093" t="s">
        <v>533</v>
      </c>
      <c r="E3093" t="s">
        <v>506</v>
      </c>
      <c r="F3093" t="s">
        <v>534</v>
      </c>
      <c r="G3093" t="s">
        <v>77</v>
      </c>
      <c r="H3093" t="s">
        <v>508</v>
      </c>
      <c r="I3093" t="s">
        <v>509</v>
      </c>
      <c r="J3093" t="s">
        <v>442</v>
      </c>
      <c r="K3093" t="s">
        <v>443</v>
      </c>
    </row>
    <row r="3094" spans="1:11">
      <c r="A3094" t="s">
        <v>499</v>
      </c>
      <c r="B3094" s="614">
        <v>303077686.39999998</v>
      </c>
      <c r="C3094" t="s">
        <v>450</v>
      </c>
      <c r="D3094" t="s">
        <v>533</v>
      </c>
      <c r="E3094" t="s">
        <v>506</v>
      </c>
      <c r="F3094" t="s">
        <v>534</v>
      </c>
      <c r="G3094" t="s">
        <v>77</v>
      </c>
      <c r="H3094" t="s">
        <v>508</v>
      </c>
      <c r="I3094" t="s">
        <v>509</v>
      </c>
      <c r="J3094" t="s">
        <v>442</v>
      </c>
      <c r="K3094" t="s">
        <v>443</v>
      </c>
    </row>
    <row r="3095" spans="1:11">
      <c r="A3095" t="s">
        <v>499</v>
      </c>
      <c r="B3095" s="614">
        <v>254193938.19999999</v>
      </c>
      <c r="C3095" t="s">
        <v>488</v>
      </c>
      <c r="D3095" t="s">
        <v>533</v>
      </c>
      <c r="E3095" t="s">
        <v>506</v>
      </c>
      <c r="F3095" t="s">
        <v>534</v>
      </c>
      <c r="G3095" t="s">
        <v>77</v>
      </c>
      <c r="H3095" t="s">
        <v>508</v>
      </c>
      <c r="I3095" t="s">
        <v>509</v>
      </c>
      <c r="J3095" t="s">
        <v>442</v>
      </c>
      <c r="K3095" t="s">
        <v>443</v>
      </c>
    </row>
    <row r="3096" spans="1:11">
      <c r="A3096" t="s">
        <v>499</v>
      </c>
      <c r="B3096" s="614">
        <v>234640956.40000001</v>
      </c>
      <c r="C3096" t="s">
        <v>484</v>
      </c>
      <c r="D3096" t="s">
        <v>533</v>
      </c>
      <c r="E3096" t="s">
        <v>506</v>
      </c>
      <c r="F3096" t="s">
        <v>534</v>
      </c>
      <c r="G3096" t="s">
        <v>77</v>
      </c>
      <c r="H3096" t="s">
        <v>508</v>
      </c>
      <c r="I3096" t="s">
        <v>509</v>
      </c>
      <c r="J3096" t="s">
        <v>442</v>
      </c>
      <c r="K3096" t="s">
        <v>443</v>
      </c>
    </row>
    <row r="3097" spans="1:11">
      <c r="A3097" t="s">
        <v>499</v>
      </c>
      <c r="B3097" s="614">
        <v>279612555.80000001</v>
      </c>
      <c r="C3097" t="s">
        <v>504</v>
      </c>
      <c r="D3097" t="s">
        <v>533</v>
      </c>
      <c r="E3097" t="s">
        <v>506</v>
      </c>
      <c r="F3097" t="s">
        <v>534</v>
      </c>
      <c r="G3097" t="s">
        <v>77</v>
      </c>
      <c r="H3097" t="s">
        <v>508</v>
      </c>
      <c r="I3097" t="s">
        <v>509</v>
      </c>
      <c r="J3097" t="s">
        <v>442</v>
      </c>
      <c r="K3097" t="s">
        <v>443</v>
      </c>
    </row>
    <row r="3098" spans="1:11">
      <c r="A3098" t="s">
        <v>499</v>
      </c>
      <c r="B3098" s="614">
        <v>234640956.40000001</v>
      </c>
      <c r="C3098" t="s">
        <v>449</v>
      </c>
      <c r="D3098" t="s">
        <v>533</v>
      </c>
      <c r="E3098" t="s">
        <v>506</v>
      </c>
      <c r="F3098" t="s">
        <v>534</v>
      </c>
      <c r="G3098" t="s">
        <v>77</v>
      </c>
      <c r="H3098" t="s">
        <v>508</v>
      </c>
      <c r="I3098" t="s">
        <v>509</v>
      </c>
      <c r="J3098" t="s">
        <v>442</v>
      </c>
      <c r="K3098" t="s">
        <v>443</v>
      </c>
    </row>
    <row r="3099" spans="1:11">
      <c r="A3099" t="s">
        <v>499</v>
      </c>
      <c r="B3099" s="614">
        <v>303077686.39999998</v>
      </c>
      <c r="C3099" t="s">
        <v>476</v>
      </c>
      <c r="D3099" t="s">
        <v>533</v>
      </c>
      <c r="E3099" t="s">
        <v>506</v>
      </c>
      <c r="F3099" t="s">
        <v>534</v>
      </c>
      <c r="G3099" t="s">
        <v>77</v>
      </c>
      <c r="H3099" t="s">
        <v>508</v>
      </c>
      <c r="I3099" t="s">
        <v>509</v>
      </c>
      <c r="J3099" t="s">
        <v>442</v>
      </c>
      <c r="K3099" t="s">
        <v>443</v>
      </c>
    </row>
    <row r="3100" spans="1:11">
      <c r="A3100" t="s">
        <v>499</v>
      </c>
      <c r="B3100" s="614">
        <v>254193938.19999999</v>
      </c>
      <c r="C3100" t="s">
        <v>50</v>
      </c>
      <c r="D3100" t="s">
        <v>533</v>
      </c>
      <c r="E3100" t="s">
        <v>506</v>
      </c>
      <c r="F3100" t="s">
        <v>534</v>
      </c>
      <c r="G3100" t="s">
        <v>77</v>
      </c>
      <c r="H3100" t="s">
        <v>508</v>
      </c>
      <c r="I3100" t="s">
        <v>509</v>
      </c>
      <c r="J3100" t="s">
        <v>442</v>
      </c>
      <c r="K3100" t="s">
        <v>443</v>
      </c>
    </row>
    <row r="3101" spans="1:11">
      <c r="A3101" t="s">
        <v>499</v>
      </c>
      <c r="B3101" s="614">
        <v>273746920</v>
      </c>
      <c r="C3101" t="s">
        <v>513</v>
      </c>
      <c r="D3101" t="s">
        <v>533</v>
      </c>
      <c r="E3101" t="s">
        <v>506</v>
      </c>
      <c r="F3101" t="s">
        <v>534</v>
      </c>
      <c r="G3101" t="s">
        <v>77</v>
      </c>
      <c r="H3101" t="s">
        <v>508</v>
      </c>
      <c r="I3101" t="s">
        <v>509</v>
      </c>
      <c r="J3101" t="s">
        <v>442</v>
      </c>
      <c r="K3101" t="s">
        <v>443</v>
      </c>
    </row>
    <row r="3102" spans="1:11">
      <c r="A3102" t="s">
        <v>500</v>
      </c>
      <c r="B3102" s="614">
        <v>2430447.1417999999</v>
      </c>
      <c r="C3102" t="s">
        <v>516</v>
      </c>
      <c r="D3102" t="s">
        <v>533</v>
      </c>
      <c r="E3102" t="s">
        <v>506</v>
      </c>
      <c r="F3102" t="s">
        <v>534</v>
      </c>
      <c r="G3102" t="s">
        <v>77</v>
      </c>
      <c r="H3102" t="s">
        <v>508</v>
      </c>
      <c r="I3102" t="s">
        <v>509</v>
      </c>
      <c r="J3102" t="s">
        <v>442</v>
      </c>
      <c r="K3102" t="s">
        <v>443</v>
      </c>
    </row>
    <row r="3103" spans="1:11">
      <c r="A3103" t="s">
        <v>500</v>
      </c>
      <c r="B3103" s="614">
        <v>1931484.8396000001</v>
      </c>
      <c r="C3103" t="s">
        <v>429</v>
      </c>
      <c r="D3103" t="s">
        <v>533</v>
      </c>
      <c r="E3103" t="s">
        <v>506</v>
      </c>
      <c r="F3103" t="s">
        <v>534</v>
      </c>
      <c r="G3103" t="s">
        <v>77</v>
      </c>
      <c r="H3103" t="s">
        <v>508</v>
      </c>
      <c r="I3103" t="s">
        <v>509</v>
      </c>
      <c r="J3103" t="s">
        <v>442</v>
      </c>
      <c r="K3103" t="s">
        <v>443</v>
      </c>
    </row>
    <row r="3104" spans="1:11">
      <c r="A3104" t="s">
        <v>500</v>
      </c>
      <c r="B3104" s="614">
        <v>2301675.8062</v>
      </c>
      <c r="C3104" t="s">
        <v>448</v>
      </c>
      <c r="D3104" t="s">
        <v>533</v>
      </c>
      <c r="E3104" t="s">
        <v>506</v>
      </c>
      <c r="F3104" t="s">
        <v>534</v>
      </c>
      <c r="G3104" t="s">
        <v>77</v>
      </c>
      <c r="H3104" t="s">
        <v>508</v>
      </c>
      <c r="I3104" t="s">
        <v>509</v>
      </c>
      <c r="J3104" t="s">
        <v>442</v>
      </c>
      <c r="K3104" t="s">
        <v>443</v>
      </c>
    </row>
    <row r="3105" spans="1:11">
      <c r="A3105" t="s">
        <v>500</v>
      </c>
      <c r="B3105" s="614">
        <v>1609567.1499000001</v>
      </c>
      <c r="C3105" t="s">
        <v>452</v>
      </c>
      <c r="D3105" t="s">
        <v>533</v>
      </c>
      <c r="E3105" t="s">
        <v>506</v>
      </c>
      <c r="F3105" t="s">
        <v>534</v>
      </c>
      <c r="G3105" t="s">
        <v>77</v>
      </c>
      <c r="H3105" t="s">
        <v>508</v>
      </c>
      <c r="I3105" t="s">
        <v>509</v>
      </c>
      <c r="J3105" t="s">
        <v>442</v>
      </c>
      <c r="K3105" t="s">
        <v>443</v>
      </c>
    </row>
    <row r="3106" spans="1:11">
      <c r="A3106" t="s">
        <v>500</v>
      </c>
      <c r="B3106" s="614">
        <v>2333868.6401</v>
      </c>
      <c r="C3106" t="s">
        <v>514</v>
      </c>
      <c r="D3106" t="s">
        <v>533</v>
      </c>
      <c r="E3106" t="s">
        <v>506</v>
      </c>
      <c r="F3106" t="s">
        <v>534</v>
      </c>
      <c r="G3106" t="s">
        <v>77</v>
      </c>
      <c r="H3106" t="s">
        <v>508</v>
      </c>
      <c r="I3106" t="s">
        <v>509</v>
      </c>
      <c r="J3106" t="s">
        <v>442</v>
      </c>
      <c r="K3106" t="s">
        <v>443</v>
      </c>
    </row>
    <row r="3107" spans="1:11">
      <c r="A3107" t="s">
        <v>500</v>
      </c>
      <c r="B3107" s="614">
        <v>2011961.5996999999</v>
      </c>
      <c r="C3107" t="s">
        <v>454</v>
      </c>
      <c r="D3107" t="s">
        <v>533</v>
      </c>
      <c r="E3107" t="s">
        <v>506</v>
      </c>
      <c r="F3107" t="s">
        <v>534</v>
      </c>
      <c r="G3107" t="s">
        <v>77</v>
      </c>
      <c r="H3107" t="s">
        <v>508</v>
      </c>
      <c r="I3107" t="s">
        <v>509</v>
      </c>
      <c r="J3107" t="s">
        <v>442</v>
      </c>
      <c r="K3107" t="s">
        <v>443</v>
      </c>
    </row>
    <row r="3108" spans="1:11">
      <c r="A3108" t="s">
        <v>500</v>
      </c>
      <c r="B3108" s="614">
        <v>2092438.3598</v>
      </c>
      <c r="C3108" t="s">
        <v>479</v>
      </c>
      <c r="D3108" t="s">
        <v>533</v>
      </c>
      <c r="E3108" t="s">
        <v>506</v>
      </c>
      <c r="F3108" t="s">
        <v>534</v>
      </c>
      <c r="G3108" t="s">
        <v>77</v>
      </c>
      <c r="H3108" t="s">
        <v>508</v>
      </c>
      <c r="I3108" t="s">
        <v>509</v>
      </c>
      <c r="J3108" t="s">
        <v>442</v>
      </c>
      <c r="K3108" t="s">
        <v>443</v>
      </c>
    </row>
    <row r="3109" spans="1:11">
      <c r="A3109" t="s">
        <v>500</v>
      </c>
      <c r="B3109" s="614">
        <v>2011961.5996999999</v>
      </c>
      <c r="C3109" t="s">
        <v>480</v>
      </c>
      <c r="D3109" t="s">
        <v>533</v>
      </c>
      <c r="E3109" t="s">
        <v>506</v>
      </c>
      <c r="F3109" t="s">
        <v>534</v>
      </c>
      <c r="G3109" t="s">
        <v>77</v>
      </c>
      <c r="H3109" t="s">
        <v>508</v>
      </c>
      <c r="I3109" t="s">
        <v>509</v>
      </c>
      <c r="J3109" t="s">
        <v>442</v>
      </c>
      <c r="K3109" t="s">
        <v>443</v>
      </c>
    </row>
    <row r="3110" spans="1:11">
      <c r="A3110" t="s">
        <v>500</v>
      </c>
      <c r="B3110" s="614">
        <v>2333868.6401</v>
      </c>
      <c r="C3110" t="s">
        <v>462</v>
      </c>
      <c r="D3110" t="s">
        <v>533</v>
      </c>
      <c r="E3110" t="s">
        <v>506</v>
      </c>
      <c r="F3110" t="s">
        <v>534</v>
      </c>
      <c r="G3110" t="s">
        <v>77</v>
      </c>
      <c r="H3110" t="s">
        <v>508</v>
      </c>
      <c r="I3110" t="s">
        <v>509</v>
      </c>
      <c r="J3110" t="s">
        <v>442</v>
      </c>
      <c r="K3110" t="s">
        <v>443</v>
      </c>
    </row>
    <row r="3111" spans="1:11">
      <c r="A3111" t="s">
        <v>500</v>
      </c>
      <c r="B3111" s="614">
        <v>1609567.1499000001</v>
      </c>
      <c r="C3111" t="s">
        <v>464</v>
      </c>
      <c r="D3111" t="s">
        <v>533</v>
      </c>
      <c r="E3111" t="s">
        <v>506</v>
      </c>
      <c r="F3111" t="s">
        <v>534</v>
      </c>
      <c r="G3111" t="s">
        <v>77</v>
      </c>
      <c r="H3111" t="s">
        <v>508</v>
      </c>
      <c r="I3111" t="s">
        <v>509</v>
      </c>
      <c r="J3111" t="s">
        <v>442</v>
      </c>
      <c r="K3111" t="s">
        <v>443</v>
      </c>
    </row>
    <row r="3112" spans="1:11">
      <c r="A3112" t="s">
        <v>500</v>
      </c>
      <c r="B3112" s="614">
        <v>2092438.3598</v>
      </c>
      <c r="C3112" t="s">
        <v>471</v>
      </c>
      <c r="D3112" t="s">
        <v>533</v>
      </c>
      <c r="E3112" t="s">
        <v>506</v>
      </c>
      <c r="F3112" t="s">
        <v>534</v>
      </c>
      <c r="G3112" t="s">
        <v>77</v>
      </c>
      <c r="H3112" t="s">
        <v>508</v>
      </c>
      <c r="I3112" t="s">
        <v>509</v>
      </c>
      <c r="J3112" t="s">
        <v>442</v>
      </c>
      <c r="K3112" t="s">
        <v>443</v>
      </c>
    </row>
    <row r="3113" spans="1:11">
      <c r="A3113" t="s">
        <v>500</v>
      </c>
      <c r="B3113" s="614">
        <v>1931484.8396000001</v>
      </c>
      <c r="C3113" t="s">
        <v>472</v>
      </c>
      <c r="D3113" t="s">
        <v>533</v>
      </c>
      <c r="E3113" t="s">
        <v>506</v>
      </c>
      <c r="F3113" t="s">
        <v>534</v>
      </c>
      <c r="G3113" t="s">
        <v>77</v>
      </c>
      <c r="H3113" t="s">
        <v>508</v>
      </c>
      <c r="I3113" t="s">
        <v>509</v>
      </c>
      <c r="J3113" t="s">
        <v>442</v>
      </c>
      <c r="K3113" t="s">
        <v>443</v>
      </c>
    </row>
    <row r="3114" spans="1:11">
      <c r="A3114" t="s">
        <v>500</v>
      </c>
      <c r="B3114" s="614">
        <v>2253391.88</v>
      </c>
      <c r="C3114" t="s">
        <v>475</v>
      </c>
      <c r="D3114" t="s">
        <v>533</v>
      </c>
      <c r="E3114" t="s">
        <v>506</v>
      </c>
      <c r="F3114" t="s">
        <v>534</v>
      </c>
      <c r="G3114" t="s">
        <v>77</v>
      </c>
      <c r="H3114" t="s">
        <v>508</v>
      </c>
      <c r="I3114" t="s">
        <v>509</v>
      </c>
      <c r="J3114" t="s">
        <v>442</v>
      </c>
      <c r="K3114" t="s">
        <v>443</v>
      </c>
    </row>
    <row r="3115" spans="1:11">
      <c r="A3115" t="s">
        <v>500</v>
      </c>
      <c r="B3115" s="614">
        <v>2172915.1198999998</v>
      </c>
      <c r="C3115" t="s">
        <v>515</v>
      </c>
      <c r="D3115" t="s">
        <v>533</v>
      </c>
      <c r="E3115" t="s">
        <v>506</v>
      </c>
      <c r="F3115" t="s">
        <v>534</v>
      </c>
      <c r="G3115" t="s">
        <v>77</v>
      </c>
      <c r="H3115" t="s">
        <v>508</v>
      </c>
      <c r="I3115" t="s">
        <v>509</v>
      </c>
      <c r="J3115" t="s">
        <v>442</v>
      </c>
      <c r="K3115" t="s">
        <v>443</v>
      </c>
    </row>
    <row r="3116" spans="1:11">
      <c r="A3116" t="s">
        <v>500</v>
      </c>
      <c r="B3116" s="614">
        <v>2992187.0674999999</v>
      </c>
      <c r="C3116" t="s">
        <v>455</v>
      </c>
      <c r="D3116" t="s">
        <v>533</v>
      </c>
      <c r="E3116" t="s">
        <v>506</v>
      </c>
      <c r="F3116" t="s">
        <v>534</v>
      </c>
      <c r="G3116" t="s">
        <v>77</v>
      </c>
      <c r="H3116" t="s">
        <v>508</v>
      </c>
      <c r="I3116" t="s">
        <v>509</v>
      </c>
      <c r="J3116" t="s">
        <v>442</v>
      </c>
      <c r="K3116" t="s">
        <v>443</v>
      </c>
    </row>
    <row r="3117" spans="1:11">
      <c r="A3117" t="s">
        <v>500</v>
      </c>
      <c r="B3117" s="614">
        <v>2301686.4555000002</v>
      </c>
      <c r="C3117" t="s">
        <v>528</v>
      </c>
      <c r="D3117" t="s">
        <v>533</v>
      </c>
      <c r="E3117" t="s">
        <v>506</v>
      </c>
      <c r="F3117" t="s">
        <v>534</v>
      </c>
      <c r="G3117" t="s">
        <v>77</v>
      </c>
      <c r="H3117" t="s">
        <v>508</v>
      </c>
      <c r="I3117" t="s">
        <v>509</v>
      </c>
      <c r="J3117" t="s">
        <v>442</v>
      </c>
      <c r="K3117" t="s">
        <v>443</v>
      </c>
    </row>
    <row r="3118" spans="1:11">
      <c r="A3118" t="s">
        <v>500</v>
      </c>
      <c r="B3118" s="614">
        <v>2011961.5996999999</v>
      </c>
      <c r="C3118" t="s">
        <v>512</v>
      </c>
      <c r="D3118" t="s">
        <v>533</v>
      </c>
      <c r="E3118" t="s">
        <v>506</v>
      </c>
      <c r="F3118" t="s">
        <v>534</v>
      </c>
      <c r="G3118" t="s">
        <v>77</v>
      </c>
      <c r="H3118" t="s">
        <v>508</v>
      </c>
      <c r="I3118" t="s">
        <v>509</v>
      </c>
      <c r="J3118" t="s">
        <v>442</v>
      </c>
      <c r="K3118" t="s">
        <v>443</v>
      </c>
    </row>
    <row r="3119" spans="1:11">
      <c r="A3119" t="s">
        <v>500</v>
      </c>
      <c r="B3119" s="614">
        <v>1609567.1499000001</v>
      </c>
      <c r="C3119" t="s">
        <v>453</v>
      </c>
      <c r="D3119" t="s">
        <v>533</v>
      </c>
      <c r="E3119" t="s">
        <v>506</v>
      </c>
      <c r="F3119" t="s">
        <v>534</v>
      </c>
      <c r="G3119" t="s">
        <v>77</v>
      </c>
      <c r="H3119" t="s">
        <v>508</v>
      </c>
      <c r="I3119" t="s">
        <v>509</v>
      </c>
      <c r="J3119" t="s">
        <v>442</v>
      </c>
      <c r="K3119" t="s">
        <v>443</v>
      </c>
    </row>
    <row r="3120" spans="1:11">
      <c r="A3120" t="s">
        <v>500</v>
      </c>
      <c r="B3120" s="614">
        <v>2108529.4520999999</v>
      </c>
      <c r="C3120" t="s">
        <v>461</v>
      </c>
      <c r="D3120" t="s">
        <v>533</v>
      </c>
      <c r="E3120" t="s">
        <v>506</v>
      </c>
      <c r="F3120" t="s">
        <v>534</v>
      </c>
      <c r="G3120" t="s">
        <v>77</v>
      </c>
      <c r="H3120" t="s">
        <v>508</v>
      </c>
      <c r="I3120" t="s">
        <v>509</v>
      </c>
      <c r="J3120" t="s">
        <v>442</v>
      </c>
      <c r="K3120" t="s">
        <v>443</v>
      </c>
    </row>
    <row r="3121" spans="1:11">
      <c r="A3121" t="s">
        <v>500</v>
      </c>
      <c r="B3121" s="614">
        <v>2011961.5996999999</v>
      </c>
      <c r="C3121" t="s">
        <v>485</v>
      </c>
      <c r="D3121" t="s">
        <v>533</v>
      </c>
      <c r="E3121" t="s">
        <v>506</v>
      </c>
      <c r="F3121" t="s">
        <v>534</v>
      </c>
      <c r="G3121" t="s">
        <v>77</v>
      </c>
      <c r="H3121" t="s">
        <v>508</v>
      </c>
      <c r="I3121" t="s">
        <v>509</v>
      </c>
      <c r="J3121" t="s">
        <v>442</v>
      </c>
      <c r="K3121" t="s">
        <v>443</v>
      </c>
    </row>
    <row r="3122" spans="1:11">
      <c r="A3122" t="s">
        <v>500</v>
      </c>
      <c r="B3122" s="614">
        <v>2992187.0674999999</v>
      </c>
      <c r="C3122" t="s">
        <v>517</v>
      </c>
      <c r="D3122" t="s">
        <v>533</v>
      </c>
      <c r="E3122" t="s">
        <v>506</v>
      </c>
      <c r="F3122" t="s">
        <v>534</v>
      </c>
      <c r="G3122" t="s">
        <v>77</v>
      </c>
      <c r="H3122" t="s">
        <v>508</v>
      </c>
      <c r="I3122" t="s">
        <v>509</v>
      </c>
      <c r="J3122" t="s">
        <v>442</v>
      </c>
      <c r="K3122" t="s">
        <v>443</v>
      </c>
    </row>
    <row r="3123" spans="1:11">
      <c r="A3123" t="s">
        <v>500</v>
      </c>
      <c r="B3123" s="614">
        <v>2301675.8062</v>
      </c>
      <c r="C3123" t="s">
        <v>511</v>
      </c>
      <c r="D3123" t="s">
        <v>533</v>
      </c>
      <c r="E3123" t="s">
        <v>506</v>
      </c>
      <c r="F3123" t="s">
        <v>534</v>
      </c>
      <c r="G3123" t="s">
        <v>77</v>
      </c>
      <c r="H3123" t="s">
        <v>508</v>
      </c>
      <c r="I3123" t="s">
        <v>509</v>
      </c>
      <c r="J3123" t="s">
        <v>442</v>
      </c>
      <c r="K3123" t="s">
        <v>443</v>
      </c>
    </row>
    <row r="3124" spans="1:11">
      <c r="A3124" t="s">
        <v>500</v>
      </c>
      <c r="B3124" s="614">
        <v>1609567.1499000001</v>
      </c>
      <c r="C3124" t="s">
        <v>477</v>
      </c>
      <c r="D3124" t="s">
        <v>533</v>
      </c>
      <c r="E3124" t="s">
        <v>506</v>
      </c>
      <c r="F3124" t="s">
        <v>534</v>
      </c>
      <c r="G3124" t="s">
        <v>77</v>
      </c>
      <c r="H3124" t="s">
        <v>508</v>
      </c>
      <c r="I3124" t="s">
        <v>509</v>
      </c>
      <c r="J3124" t="s">
        <v>442</v>
      </c>
      <c r="K3124" t="s">
        <v>443</v>
      </c>
    </row>
    <row r="3125" spans="1:11">
      <c r="A3125" t="s">
        <v>500</v>
      </c>
      <c r="B3125" s="614">
        <v>1979768.7657999999</v>
      </c>
      <c r="C3125" t="s">
        <v>465</v>
      </c>
      <c r="D3125" t="s">
        <v>533</v>
      </c>
      <c r="E3125" t="s">
        <v>506</v>
      </c>
      <c r="F3125" t="s">
        <v>534</v>
      </c>
      <c r="G3125" t="s">
        <v>77</v>
      </c>
      <c r="H3125" t="s">
        <v>508</v>
      </c>
      <c r="I3125" t="s">
        <v>509</v>
      </c>
      <c r="J3125" t="s">
        <v>442</v>
      </c>
      <c r="K3125" t="s">
        <v>443</v>
      </c>
    </row>
    <row r="3126" spans="1:11">
      <c r="A3126" t="s">
        <v>500</v>
      </c>
      <c r="B3126" s="614">
        <v>2720171.9975999999</v>
      </c>
      <c r="C3126" t="s">
        <v>518</v>
      </c>
      <c r="D3126" t="s">
        <v>533</v>
      </c>
      <c r="E3126" t="s">
        <v>506</v>
      </c>
      <c r="F3126" t="s">
        <v>534</v>
      </c>
      <c r="G3126" t="s">
        <v>77</v>
      </c>
      <c r="H3126" t="s">
        <v>508</v>
      </c>
      <c r="I3126" t="s">
        <v>509</v>
      </c>
      <c r="J3126" t="s">
        <v>442</v>
      </c>
      <c r="K3126" t="s">
        <v>443</v>
      </c>
    </row>
    <row r="3127" spans="1:11">
      <c r="A3127" t="s">
        <v>500</v>
      </c>
      <c r="B3127" s="614">
        <v>2992187.0674999999</v>
      </c>
      <c r="C3127" t="s">
        <v>510</v>
      </c>
      <c r="D3127" t="s">
        <v>533</v>
      </c>
      <c r="E3127" t="s">
        <v>506</v>
      </c>
      <c r="F3127" t="s">
        <v>534</v>
      </c>
      <c r="G3127" t="s">
        <v>77</v>
      </c>
      <c r="H3127" t="s">
        <v>508</v>
      </c>
      <c r="I3127" t="s">
        <v>509</v>
      </c>
      <c r="J3127" t="s">
        <v>442</v>
      </c>
      <c r="K3127" t="s">
        <v>443</v>
      </c>
    </row>
    <row r="3128" spans="1:11">
      <c r="A3128" t="s">
        <v>500</v>
      </c>
      <c r="B3128" s="614">
        <v>1931484.8396000001</v>
      </c>
      <c r="C3128" t="s">
        <v>466</v>
      </c>
      <c r="D3128" t="s">
        <v>533</v>
      </c>
      <c r="E3128" t="s">
        <v>506</v>
      </c>
      <c r="F3128" t="s">
        <v>534</v>
      </c>
      <c r="G3128" t="s">
        <v>77</v>
      </c>
      <c r="H3128" t="s">
        <v>508</v>
      </c>
      <c r="I3128" t="s">
        <v>509</v>
      </c>
      <c r="J3128" t="s">
        <v>442</v>
      </c>
      <c r="K3128" t="s">
        <v>443</v>
      </c>
    </row>
    <row r="3129" spans="1:11">
      <c r="A3129" t="s">
        <v>500</v>
      </c>
      <c r="B3129" s="614">
        <v>2333868.6401</v>
      </c>
      <c r="C3129" t="s">
        <v>445</v>
      </c>
      <c r="D3129" t="s">
        <v>533</v>
      </c>
      <c r="E3129" t="s">
        <v>506</v>
      </c>
      <c r="F3129" t="s">
        <v>534</v>
      </c>
      <c r="G3129" t="s">
        <v>77</v>
      </c>
      <c r="H3129" t="s">
        <v>508</v>
      </c>
      <c r="I3129" t="s">
        <v>509</v>
      </c>
      <c r="J3129" t="s">
        <v>442</v>
      </c>
      <c r="K3129" t="s">
        <v>443</v>
      </c>
    </row>
    <row r="3130" spans="1:11">
      <c r="A3130" t="s">
        <v>500</v>
      </c>
      <c r="B3130" s="614">
        <v>2011961.5996999999</v>
      </c>
      <c r="C3130" t="s">
        <v>481</v>
      </c>
      <c r="D3130" t="s">
        <v>533</v>
      </c>
      <c r="E3130" t="s">
        <v>506</v>
      </c>
      <c r="F3130" t="s">
        <v>534</v>
      </c>
      <c r="G3130" t="s">
        <v>77</v>
      </c>
      <c r="H3130" t="s">
        <v>508</v>
      </c>
      <c r="I3130" t="s">
        <v>509</v>
      </c>
      <c r="J3130" t="s">
        <v>442</v>
      </c>
      <c r="K3130" t="s">
        <v>443</v>
      </c>
    </row>
    <row r="3131" spans="1:11">
      <c r="A3131" t="s">
        <v>500</v>
      </c>
      <c r="B3131" s="614">
        <v>2494832.8095999998</v>
      </c>
      <c r="C3131" t="s">
        <v>450</v>
      </c>
      <c r="D3131" t="s">
        <v>533</v>
      </c>
      <c r="E3131" t="s">
        <v>506</v>
      </c>
      <c r="F3131" t="s">
        <v>534</v>
      </c>
      <c r="G3131" t="s">
        <v>77</v>
      </c>
      <c r="H3131" t="s">
        <v>508</v>
      </c>
      <c r="I3131" t="s">
        <v>509</v>
      </c>
      <c r="J3131" t="s">
        <v>442</v>
      </c>
      <c r="K3131" t="s">
        <v>443</v>
      </c>
    </row>
    <row r="3132" spans="1:11">
      <c r="A3132" t="s">
        <v>500</v>
      </c>
      <c r="B3132" s="614">
        <v>2092438.3598</v>
      </c>
      <c r="C3132" t="s">
        <v>488</v>
      </c>
      <c r="D3132" t="s">
        <v>533</v>
      </c>
      <c r="E3132" t="s">
        <v>506</v>
      </c>
      <c r="F3132" t="s">
        <v>534</v>
      </c>
      <c r="G3132" t="s">
        <v>77</v>
      </c>
      <c r="H3132" t="s">
        <v>508</v>
      </c>
      <c r="I3132" t="s">
        <v>509</v>
      </c>
      <c r="J3132" t="s">
        <v>442</v>
      </c>
      <c r="K3132" t="s">
        <v>443</v>
      </c>
    </row>
    <row r="3133" spans="1:11">
      <c r="A3133" t="s">
        <v>500</v>
      </c>
      <c r="B3133" s="614">
        <v>1931484.8396000001</v>
      </c>
      <c r="C3133" t="s">
        <v>484</v>
      </c>
      <c r="D3133" t="s">
        <v>533</v>
      </c>
      <c r="E3133" t="s">
        <v>506</v>
      </c>
      <c r="F3133" t="s">
        <v>534</v>
      </c>
      <c r="G3133" t="s">
        <v>77</v>
      </c>
      <c r="H3133" t="s">
        <v>508</v>
      </c>
      <c r="I3133" t="s">
        <v>509</v>
      </c>
      <c r="J3133" t="s">
        <v>442</v>
      </c>
      <c r="K3133" t="s">
        <v>443</v>
      </c>
    </row>
    <row r="3134" spans="1:11">
      <c r="A3134" t="s">
        <v>500</v>
      </c>
      <c r="B3134" s="614">
        <v>2301675.8062</v>
      </c>
      <c r="C3134" t="s">
        <v>504</v>
      </c>
      <c r="D3134" t="s">
        <v>533</v>
      </c>
      <c r="E3134" t="s">
        <v>506</v>
      </c>
      <c r="F3134" t="s">
        <v>534</v>
      </c>
      <c r="G3134" t="s">
        <v>77</v>
      </c>
      <c r="H3134" t="s">
        <v>508</v>
      </c>
      <c r="I3134" t="s">
        <v>509</v>
      </c>
      <c r="J3134" t="s">
        <v>442</v>
      </c>
      <c r="K3134" t="s">
        <v>443</v>
      </c>
    </row>
    <row r="3135" spans="1:11">
      <c r="A3135" t="s">
        <v>500</v>
      </c>
      <c r="B3135" s="614">
        <v>1931484.8396000001</v>
      </c>
      <c r="C3135" t="s">
        <v>449</v>
      </c>
      <c r="D3135" t="s">
        <v>533</v>
      </c>
      <c r="E3135" t="s">
        <v>506</v>
      </c>
      <c r="F3135" t="s">
        <v>534</v>
      </c>
      <c r="G3135" t="s">
        <v>77</v>
      </c>
      <c r="H3135" t="s">
        <v>508</v>
      </c>
      <c r="I3135" t="s">
        <v>509</v>
      </c>
      <c r="J3135" t="s">
        <v>442</v>
      </c>
      <c r="K3135" t="s">
        <v>443</v>
      </c>
    </row>
    <row r="3136" spans="1:11">
      <c r="A3136" t="s">
        <v>500</v>
      </c>
      <c r="B3136" s="614">
        <v>2494832.8095999998</v>
      </c>
      <c r="C3136" t="s">
        <v>476</v>
      </c>
      <c r="D3136" t="s">
        <v>533</v>
      </c>
      <c r="E3136" t="s">
        <v>506</v>
      </c>
      <c r="F3136" t="s">
        <v>534</v>
      </c>
      <c r="G3136" t="s">
        <v>77</v>
      </c>
      <c r="H3136" t="s">
        <v>508</v>
      </c>
      <c r="I3136" t="s">
        <v>509</v>
      </c>
      <c r="J3136" t="s">
        <v>442</v>
      </c>
      <c r="K3136" t="s">
        <v>443</v>
      </c>
    </row>
    <row r="3137" spans="1:11">
      <c r="A3137" t="s">
        <v>500</v>
      </c>
      <c r="B3137" s="614">
        <v>2092438.3598</v>
      </c>
      <c r="C3137" t="s">
        <v>50</v>
      </c>
      <c r="D3137" t="s">
        <v>533</v>
      </c>
      <c r="E3137" t="s">
        <v>506</v>
      </c>
      <c r="F3137" t="s">
        <v>534</v>
      </c>
      <c r="G3137" t="s">
        <v>77</v>
      </c>
      <c r="H3137" t="s">
        <v>508</v>
      </c>
      <c r="I3137" t="s">
        <v>509</v>
      </c>
      <c r="J3137" t="s">
        <v>442</v>
      </c>
      <c r="K3137" t="s">
        <v>443</v>
      </c>
    </row>
    <row r="3138" spans="1:11">
      <c r="A3138" t="s">
        <v>500</v>
      </c>
      <c r="B3138" s="614">
        <v>2253391.88</v>
      </c>
      <c r="C3138" t="s">
        <v>513</v>
      </c>
      <c r="D3138" t="s">
        <v>533</v>
      </c>
      <c r="E3138" t="s">
        <v>506</v>
      </c>
      <c r="F3138" t="s">
        <v>534</v>
      </c>
      <c r="G3138" t="s">
        <v>77</v>
      </c>
      <c r="H3138" t="s">
        <v>508</v>
      </c>
      <c r="I3138" t="s">
        <v>509</v>
      </c>
      <c r="J3138" t="s">
        <v>442</v>
      </c>
      <c r="K3138" t="s">
        <v>443</v>
      </c>
    </row>
    <row r="3139" spans="1:11">
      <c r="A3139" t="s">
        <v>501</v>
      </c>
      <c r="B3139" s="614">
        <v>372097.49739999999</v>
      </c>
      <c r="C3139" t="s">
        <v>516</v>
      </c>
      <c r="D3139" t="s">
        <v>533</v>
      </c>
      <c r="E3139" t="s">
        <v>506</v>
      </c>
      <c r="F3139" t="s">
        <v>534</v>
      </c>
      <c r="G3139" t="s">
        <v>77</v>
      </c>
      <c r="H3139" t="s">
        <v>508</v>
      </c>
      <c r="I3139" t="s">
        <v>509</v>
      </c>
      <c r="J3139" t="s">
        <v>442</v>
      </c>
      <c r="K3139" t="s">
        <v>443</v>
      </c>
    </row>
    <row r="3140" spans="1:11">
      <c r="A3140" t="s">
        <v>501</v>
      </c>
      <c r="B3140" s="614">
        <v>295707.18190000003</v>
      </c>
      <c r="C3140" t="s">
        <v>429</v>
      </c>
      <c r="D3140" t="s">
        <v>533</v>
      </c>
      <c r="E3140" t="s">
        <v>506</v>
      </c>
      <c r="F3140" t="s">
        <v>534</v>
      </c>
      <c r="G3140" t="s">
        <v>77</v>
      </c>
      <c r="H3140" t="s">
        <v>508</v>
      </c>
      <c r="I3140" t="s">
        <v>509</v>
      </c>
      <c r="J3140" t="s">
        <v>442</v>
      </c>
      <c r="K3140" t="s">
        <v>443</v>
      </c>
    </row>
    <row r="3141" spans="1:11">
      <c r="A3141" t="s">
        <v>501</v>
      </c>
      <c r="B3141" s="614">
        <v>352382.81569999998</v>
      </c>
      <c r="C3141" t="s">
        <v>448</v>
      </c>
      <c r="D3141" t="s">
        <v>533</v>
      </c>
      <c r="E3141" t="s">
        <v>506</v>
      </c>
      <c r="F3141" t="s">
        <v>534</v>
      </c>
      <c r="G3141" t="s">
        <v>77</v>
      </c>
      <c r="H3141" t="s">
        <v>508</v>
      </c>
      <c r="I3141" t="s">
        <v>509</v>
      </c>
      <c r="J3141" t="s">
        <v>442</v>
      </c>
      <c r="K3141" t="s">
        <v>443</v>
      </c>
    </row>
    <row r="3142" spans="1:11">
      <c r="A3142" t="s">
        <v>501</v>
      </c>
      <c r="B3142" s="614">
        <v>246422.10810000001</v>
      </c>
      <c r="C3142" t="s">
        <v>452</v>
      </c>
      <c r="D3142" t="s">
        <v>533</v>
      </c>
      <c r="E3142" t="s">
        <v>506</v>
      </c>
      <c r="F3142" t="s">
        <v>534</v>
      </c>
      <c r="G3142" t="s">
        <v>77</v>
      </c>
      <c r="H3142" t="s">
        <v>508</v>
      </c>
      <c r="I3142" t="s">
        <v>509</v>
      </c>
      <c r="J3142" t="s">
        <v>442</v>
      </c>
      <c r="K3142" t="s">
        <v>443</v>
      </c>
    </row>
    <row r="3143" spans="1:11">
      <c r="A3143" t="s">
        <v>501</v>
      </c>
      <c r="B3143" s="614">
        <v>357311.48609999998</v>
      </c>
      <c r="C3143" t="s">
        <v>514</v>
      </c>
      <c r="D3143" t="s">
        <v>533</v>
      </c>
      <c r="E3143" t="s">
        <v>506</v>
      </c>
      <c r="F3143" t="s">
        <v>534</v>
      </c>
      <c r="G3143" t="s">
        <v>77</v>
      </c>
      <c r="H3143" t="s">
        <v>508</v>
      </c>
      <c r="I3143" t="s">
        <v>509</v>
      </c>
      <c r="J3143" t="s">
        <v>442</v>
      </c>
      <c r="K3143" t="s">
        <v>443</v>
      </c>
    </row>
    <row r="3144" spans="1:11">
      <c r="A3144" t="s">
        <v>501</v>
      </c>
      <c r="B3144" s="614">
        <v>308028.04269999999</v>
      </c>
      <c r="C3144" t="s">
        <v>454</v>
      </c>
      <c r="D3144" t="s">
        <v>533</v>
      </c>
      <c r="E3144" t="s">
        <v>506</v>
      </c>
      <c r="F3144" t="s">
        <v>534</v>
      </c>
      <c r="G3144" t="s">
        <v>77</v>
      </c>
      <c r="H3144" t="s">
        <v>508</v>
      </c>
      <c r="I3144" t="s">
        <v>509</v>
      </c>
      <c r="J3144" t="s">
        <v>442</v>
      </c>
      <c r="K3144" t="s">
        <v>443</v>
      </c>
    </row>
    <row r="3145" spans="1:11">
      <c r="A3145" t="s">
        <v>501</v>
      </c>
      <c r="B3145" s="614">
        <v>320348.90360000002</v>
      </c>
      <c r="C3145" t="s">
        <v>479</v>
      </c>
      <c r="D3145" t="s">
        <v>533</v>
      </c>
      <c r="E3145" t="s">
        <v>506</v>
      </c>
      <c r="F3145" t="s">
        <v>534</v>
      </c>
      <c r="G3145" t="s">
        <v>77</v>
      </c>
      <c r="H3145" t="s">
        <v>508</v>
      </c>
      <c r="I3145" t="s">
        <v>509</v>
      </c>
      <c r="J3145" t="s">
        <v>442</v>
      </c>
      <c r="K3145" t="s">
        <v>443</v>
      </c>
    </row>
    <row r="3146" spans="1:11">
      <c r="A3146" t="s">
        <v>501</v>
      </c>
      <c r="B3146" s="614">
        <v>308028.04269999999</v>
      </c>
      <c r="C3146" t="s">
        <v>480</v>
      </c>
      <c r="D3146" t="s">
        <v>533</v>
      </c>
      <c r="E3146" t="s">
        <v>506</v>
      </c>
      <c r="F3146" t="s">
        <v>534</v>
      </c>
      <c r="G3146" t="s">
        <v>77</v>
      </c>
      <c r="H3146" t="s">
        <v>508</v>
      </c>
      <c r="I3146" t="s">
        <v>509</v>
      </c>
      <c r="J3146" t="s">
        <v>442</v>
      </c>
      <c r="K3146" t="s">
        <v>443</v>
      </c>
    </row>
    <row r="3147" spans="1:11">
      <c r="A3147" t="s">
        <v>501</v>
      </c>
      <c r="B3147" s="614">
        <v>357311.48609999998</v>
      </c>
      <c r="C3147" t="s">
        <v>462</v>
      </c>
      <c r="D3147" t="s">
        <v>533</v>
      </c>
      <c r="E3147" t="s">
        <v>506</v>
      </c>
      <c r="F3147" t="s">
        <v>534</v>
      </c>
      <c r="G3147" t="s">
        <v>77</v>
      </c>
      <c r="H3147" t="s">
        <v>508</v>
      </c>
      <c r="I3147" t="s">
        <v>509</v>
      </c>
      <c r="J3147" t="s">
        <v>442</v>
      </c>
      <c r="K3147" t="s">
        <v>443</v>
      </c>
    </row>
    <row r="3148" spans="1:11">
      <c r="A3148" t="s">
        <v>501</v>
      </c>
      <c r="B3148" s="614">
        <v>246422.10810000001</v>
      </c>
      <c r="C3148" t="s">
        <v>464</v>
      </c>
      <c r="D3148" t="s">
        <v>533</v>
      </c>
      <c r="E3148" t="s">
        <v>506</v>
      </c>
      <c r="F3148" t="s">
        <v>534</v>
      </c>
      <c r="G3148" t="s">
        <v>77</v>
      </c>
      <c r="H3148" t="s">
        <v>508</v>
      </c>
      <c r="I3148" t="s">
        <v>509</v>
      </c>
      <c r="J3148" t="s">
        <v>442</v>
      </c>
      <c r="K3148" t="s">
        <v>443</v>
      </c>
    </row>
    <row r="3149" spans="1:11">
      <c r="A3149" t="s">
        <v>501</v>
      </c>
      <c r="B3149" s="614">
        <v>320348.90360000002</v>
      </c>
      <c r="C3149" t="s">
        <v>471</v>
      </c>
      <c r="D3149" t="s">
        <v>533</v>
      </c>
      <c r="E3149" t="s">
        <v>506</v>
      </c>
      <c r="F3149" t="s">
        <v>534</v>
      </c>
      <c r="G3149" t="s">
        <v>77</v>
      </c>
      <c r="H3149" t="s">
        <v>508</v>
      </c>
      <c r="I3149" t="s">
        <v>509</v>
      </c>
      <c r="J3149" t="s">
        <v>442</v>
      </c>
      <c r="K3149" t="s">
        <v>443</v>
      </c>
    </row>
    <row r="3150" spans="1:11">
      <c r="A3150" t="s">
        <v>501</v>
      </c>
      <c r="B3150" s="614">
        <v>295707.18190000003</v>
      </c>
      <c r="C3150" t="s">
        <v>472</v>
      </c>
      <c r="D3150" t="s">
        <v>533</v>
      </c>
      <c r="E3150" t="s">
        <v>506</v>
      </c>
      <c r="F3150" t="s">
        <v>534</v>
      </c>
      <c r="G3150" t="s">
        <v>77</v>
      </c>
      <c r="H3150" t="s">
        <v>508</v>
      </c>
      <c r="I3150" t="s">
        <v>509</v>
      </c>
      <c r="J3150" t="s">
        <v>442</v>
      </c>
      <c r="K3150" t="s">
        <v>443</v>
      </c>
    </row>
    <row r="3151" spans="1:11">
      <c r="A3151" t="s">
        <v>501</v>
      </c>
      <c r="B3151" s="614">
        <v>344990.62530000001</v>
      </c>
      <c r="C3151" t="s">
        <v>475</v>
      </c>
      <c r="D3151" t="s">
        <v>533</v>
      </c>
      <c r="E3151" t="s">
        <v>506</v>
      </c>
      <c r="F3151" t="s">
        <v>534</v>
      </c>
      <c r="G3151" t="s">
        <v>77</v>
      </c>
      <c r="H3151" t="s">
        <v>508</v>
      </c>
      <c r="I3151" t="s">
        <v>509</v>
      </c>
      <c r="J3151" t="s">
        <v>442</v>
      </c>
      <c r="K3151" t="s">
        <v>443</v>
      </c>
    </row>
    <row r="3152" spans="1:11">
      <c r="A3152" t="s">
        <v>501</v>
      </c>
      <c r="B3152" s="614">
        <v>332669.76439999999</v>
      </c>
      <c r="C3152" t="s">
        <v>515</v>
      </c>
      <c r="D3152" t="s">
        <v>533</v>
      </c>
      <c r="E3152" t="s">
        <v>506</v>
      </c>
      <c r="F3152" t="s">
        <v>534</v>
      </c>
      <c r="G3152" t="s">
        <v>77</v>
      </c>
      <c r="H3152" t="s">
        <v>508</v>
      </c>
      <c r="I3152" t="s">
        <v>509</v>
      </c>
      <c r="J3152" t="s">
        <v>442</v>
      </c>
      <c r="K3152" t="s">
        <v>443</v>
      </c>
    </row>
    <row r="3153" spans="1:11">
      <c r="A3153" t="s">
        <v>501</v>
      </c>
      <c r="B3153" s="614">
        <v>458098.96470000001</v>
      </c>
      <c r="C3153" t="s">
        <v>455</v>
      </c>
      <c r="D3153" t="s">
        <v>533</v>
      </c>
      <c r="E3153" t="s">
        <v>506</v>
      </c>
      <c r="F3153" t="s">
        <v>534</v>
      </c>
      <c r="G3153" t="s">
        <v>77</v>
      </c>
      <c r="H3153" t="s">
        <v>508</v>
      </c>
      <c r="I3153" t="s">
        <v>509</v>
      </c>
      <c r="J3153" t="s">
        <v>442</v>
      </c>
      <c r="K3153" t="s">
        <v>443</v>
      </c>
    </row>
    <row r="3154" spans="1:11">
      <c r="A3154" t="s">
        <v>501</v>
      </c>
      <c r="B3154" s="614">
        <v>352384.4461</v>
      </c>
      <c r="C3154" t="s">
        <v>528</v>
      </c>
      <c r="D3154" t="s">
        <v>533</v>
      </c>
      <c r="E3154" t="s">
        <v>506</v>
      </c>
      <c r="F3154" t="s">
        <v>534</v>
      </c>
      <c r="G3154" t="s">
        <v>77</v>
      </c>
      <c r="H3154" t="s">
        <v>508</v>
      </c>
      <c r="I3154" t="s">
        <v>509</v>
      </c>
      <c r="J3154" t="s">
        <v>442</v>
      </c>
      <c r="K3154" t="s">
        <v>443</v>
      </c>
    </row>
    <row r="3155" spans="1:11">
      <c r="A3155" t="s">
        <v>501</v>
      </c>
      <c r="B3155" s="614">
        <v>308028.04269999999</v>
      </c>
      <c r="C3155" t="s">
        <v>512</v>
      </c>
      <c r="D3155" t="s">
        <v>533</v>
      </c>
      <c r="E3155" t="s">
        <v>506</v>
      </c>
      <c r="F3155" t="s">
        <v>534</v>
      </c>
      <c r="G3155" t="s">
        <v>77</v>
      </c>
      <c r="H3155" t="s">
        <v>508</v>
      </c>
      <c r="I3155" t="s">
        <v>509</v>
      </c>
      <c r="J3155" t="s">
        <v>442</v>
      </c>
      <c r="K3155" t="s">
        <v>443</v>
      </c>
    </row>
    <row r="3156" spans="1:11">
      <c r="A3156" t="s">
        <v>501</v>
      </c>
      <c r="B3156" s="614">
        <v>246422.10810000001</v>
      </c>
      <c r="C3156" t="s">
        <v>453</v>
      </c>
      <c r="D3156" t="s">
        <v>533</v>
      </c>
      <c r="E3156" t="s">
        <v>506</v>
      </c>
      <c r="F3156" t="s">
        <v>534</v>
      </c>
      <c r="G3156" t="s">
        <v>77</v>
      </c>
      <c r="H3156" t="s">
        <v>508</v>
      </c>
      <c r="I3156" t="s">
        <v>509</v>
      </c>
      <c r="J3156" t="s">
        <v>442</v>
      </c>
      <c r="K3156" t="s">
        <v>443</v>
      </c>
    </row>
    <row r="3157" spans="1:11">
      <c r="A3157" t="s">
        <v>501</v>
      </c>
      <c r="B3157" s="614">
        <v>322812.42359999998</v>
      </c>
      <c r="C3157" t="s">
        <v>461</v>
      </c>
      <c r="D3157" t="s">
        <v>533</v>
      </c>
      <c r="E3157" t="s">
        <v>506</v>
      </c>
      <c r="F3157" t="s">
        <v>534</v>
      </c>
      <c r="G3157" t="s">
        <v>77</v>
      </c>
      <c r="H3157" t="s">
        <v>508</v>
      </c>
      <c r="I3157" t="s">
        <v>509</v>
      </c>
      <c r="J3157" t="s">
        <v>442</v>
      </c>
      <c r="K3157" t="s">
        <v>443</v>
      </c>
    </row>
    <row r="3158" spans="1:11">
      <c r="A3158" t="s">
        <v>501</v>
      </c>
      <c r="B3158" s="614">
        <v>308028.04269999999</v>
      </c>
      <c r="C3158" t="s">
        <v>485</v>
      </c>
      <c r="D3158" t="s">
        <v>533</v>
      </c>
      <c r="E3158" t="s">
        <v>506</v>
      </c>
      <c r="F3158" t="s">
        <v>534</v>
      </c>
      <c r="G3158" t="s">
        <v>77</v>
      </c>
      <c r="H3158" t="s">
        <v>508</v>
      </c>
      <c r="I3158" t="s">
        <v>509</v>
      </c>
      <c r="J3158" t="s">
        <v>442</v>
      </c>
      <c r="K3158" t="s">
        <v>443</v>
      </c>
    </row>
    <row r="3159" spans="1:11">
      <c r="A3159" t="s">
        <v>501</v>
      </c>
      <c r="B3159" s="614">
        <v>458098.96470000001</v>
      </c>
      <c r="C3159" t="s">
        <v>517</v>
      </c>
      <c r="D3159" t="s">
        <v>533</v>
      </c>
      <c r="E3159" t="s">
        <v>506</v>
      </c>
      <c r="F3159" t="s">
        <v>534</v>
      </c>
      <c r="G3159" t="s">
        <v>77</v>
      </c>
      <c r="H3159" t="s">
        <v>508</v>
      </c>
      <c r="I3159" t="s">
        <v>509</v>
      </c>
      <c r="J3159" t="s">
        <v>442</v>
      </c>
      <c r="K3159" t="s">
        <v>443</v>
      </c>
    </row>
    <row r="3160" spans="1:11">
      <c r="A3160" t="s">
        <v>501</v>
      </c>
      <c r="B3160" s="614">
        <v>352382.81569999998</v>
      </c>
      <c r="C3160" t="s">
        <v>511</v>
      </c>
      <c r="D3160" t="s">
        <v>533</v>
      </c>
      <c r="E3160" t="s">
        <v>506</v>
      </c>
      <c r="F3160" t="s">
        <v>534</v>
      </c>
      <c r="G3160" t="s">
        <v>77</v>
      </c>
      <c r="H3160" t="s">
        <v>508</v>
      </c>
      <c r="I3160" t="s">
        <v>509</v>
      </c>
      <c r="J3160" t="s">
        <v>442</v>
      </c>
      <c r="K3160" t="s">
        <v>443</v>
      </c>
    </row>
    <row r="3161" spans="1:11">
      <c r="A3161" t="s">
        <v>501</v>
      </c>
      <c r="B3161" s="614">
        <v>246422.10810000001</v>
      </c>
      <c r="C3161" t="s">
        <v>477</v>
      </c>
      <c r="D3161" t="s">
        <v>533</v>
      </c>
      <c r="E3161" t="s">
        <v>506</v>
      </c>
      <c r="F3161" t="s">
        <v>534</v>
      </c>
      <c r="G3161" t="s">
        <v>77</v>
      </c>
      <c r="H3161" t="s">
        <v>508</v>
      </c>
      <c r="I3161" t="s">
        <v>509</v>
      </c>
      <c r="J3161" t="s">
        <v>442</v>
      </c>
      <c r="K3161" t="s">
        <v>443</v>
      </c>
    </row>
    <row r="3162" spans="1:11">
      <c r="A3162" t="s">
        <v>501</v>
      </c>
      <c r="B3162" s="614">
        <v>303099.37229999999</v>
      </c>
      <c r="C3162" t="s">
        <v>465</v>
      </c>
      <c r="D3162" t="s">
        <v>533</v>
      </c>
      <c r="E3162" t="s">
        <v>506</v>
      </c>
      <c r="F3162" t="s">
        <v>534</v>
      </c>
      <c r="G3162" t="s">
        <v>77</v>
      </c>
      <c r="H3162" t="s">
        <v>508</v>
      </c>
      <c r="I3162" t="s">
        <v>509</v>
      </c>
      <c r="J3162" t="s">
        <v>442</v>
      </c>
      <c r="K3162" t="s">
        <v>443</v>
      </c>
    </row>
    <row r="3163" spans="1:11">
      <c r="A3163" t="s">
        <v>501</v>
      </c>
      <c r="B3163" s="614">
        <v>416453.9007</v>
      </c>
      <c r="C3163" t="s">
        <v>518</v>
      </c>
      <c r="D3163" t="s">
        <v>533</v>
      </c>
      <c r="E3163" t="s">
        <v>506</v>
      </c>
      <c r="F3163" t="s">
        <v>534</v>
      </c>
      <c r="G3163" t="s">
        <v>77</v>
      </c>
      <c r="H3163" t="s">
        <v>508</v>
      </c>
      <c r="I3163" t="s">
        <v>509</v>
      </c>
      <c r="J3163" t="s">
        <v>442</v>
      </c>
      <c r="K3163" t="s">
        <v>443</v>
      </c>
    </row>
    <row r="3164" spans="1:11">
      <c r="A3164" t="s">
        <v>501</v>
      </c>
      <c r="B3164" s="614">
        <v>458098.96470000001</v>
      </c>
      <c r="C3164" t="s">
        <v>510</v>
      </c>
      <c r="D3164" t="s">
        <v>533</v>
      </c>
      <c r="E3164" t="s">
        <v>506</v>
      </c>
      <c r="F3164" t="s">
        <v>534</v>
      </c>
      <c r="G3164" t="s">
        <v>77</v>
      </c>
      <c r="H3164" t="s">
        <v>508</v>
      </c>
      <c r="I3164" t="s">
        <v>509</v>
      </c>
      <c r="J3164" t="s">
        <v>442</v>
      </c>
      <c r="K3164" t="s">
        <v>443</v>
      </c>
    </row>
    <row r="3165" spans="1:11">
      <c r="A3165" t="s">
        <v>501</v>
      </c>
      <c r="B3165" s="614">
        <v>295707.18190000003</v>
      </c>
      <c r="C3165" t="s">
        <v>466</v>
      </c>
      <c r="D3165" t="s">
        <v>533</v>
      </c>
      <c r="E3165" t="s">
        <v>506</v>
      </c>
      <c r="F3165" t="s">
        <v>534</v>
      </c>
      <c r="G3165" t="s">
        <v>77</v>
      </c>
      <c r="H3165" t="s">
        <v>508</v>
      </c>
      <c r="I3165" t="s">
        <v>509</v>
      </c>
      <c r="J3165" t="s">
        <v>442</v>
      </c>
      <c r="K3165" t="s">
        <v>443</v>
      </c>
    </row>
    <row r="3166" spans="1:11">
      <c r="A3166" t="s">
        <v>501</v>
      </c>
      <c r="B3166" s="614">
        <v>357311.48609999998</v>
      </c>
      <c r="C3166" t="s">
        <v>445</v>
      </c>
      <c r="D3166" t="s">
        <v>533</v>
      </c>
      <c r="E3166" t="s">
        <v>506</v>
      </c>
      <c r="F3166" t="s">
        <v>534</v>
      </c>
      <c r="G3166" t="s">
        <v>77</v>
      </c>
      <c r="H3166" t="s">
        <v>508</v>
      </c>
      <c r="I3166" t="s">
        <v>509</v>
      </c>
      <c r="J3166" t="s">
        <v>442</v>
      </c>
      <c r="K3166" t="s">
        <v>443</v>
      </c>
    </row>
    <row r="3167" spans="1:11">
      <c r="A3167" t="s">
        <v>501</v>
      </c>
      <c r="B3167" s="614">
        <v>308028.04269999999</v>
      </c>
      <c r="C3167" t="s">
        <v>481</v>
      </c>
      <c r="D3167" t="s">
        <v>533</v>
      </c>
      <c r="E3167" t="s">
        <v>506</v>
      </c>
      <c r="F3167" t="s">
        <v>534</v>
      </c>
      <c r="G3167" t="s">
        <v>77</v>
      </c>
      <c r="H3167" t="s">
        <v>508</v>
      </c>
      <c r="I3167" t="s">
        <v>509</v>
      </c>
      <c r="J3167" t="s">
        <v>442</v>
      </c>
      <c r="K3167" t="s">
        <v>443</v>
      </c>
    </row>
    <row r="3168" spans="1:11">
      <c r="A3168" t="s">
        <v>501</v>
      </c>
      <c r="B3168" s="614">
        <v>381954.8382</v>
      </c>
      <c r="C3168" t="s">
        <v>450</v>
      </c>
      <c r="D3168" t="s">
        <v>533</v>
      </c>
      <c r="E3168" t="s">
        <v>506</v>
      </c>
      <c r="F3168" t="s">
        <v>534</v>
      </c>
      <c r="G3168" t="s">
        <v>77</v>
      </c>
      <c r="H3168" t="s">
        <v>508</v>
      </c>
      <c r="I3168" t="s">
        <v>509</v>
      </c>
      <c r="J3168" t="s">
        <v>442</v>
      </c>
      <c r="K3168" t="s">
        <v>443</v>
      </c>
    </row>
    <row r="3169" spans="1:11">
      <c r="A3169" t="s">
        <v>501</v>
      </c>
      <c r="B3169" s="614">
        <v>320348.90360000002</v>
      </c>
      <c r="C3169" t="s">
        <v>488</v>
      </c>
      <c r="D3169" t="s">
        <v>533</v>
      </c>
      <c r="E3169" t="s">
        <v>506</v>
      </c>
      <c r="F3169" t="s">
        <v>534</v>
      </c>
      <c r="G3169" t="s">
        <v>77</v>
      </c>
      <c r="H3169" t="s">
        <v>508</v>
      </c>
      <c r="I3169" t="s">
        <v>509</v>
      </c>
      <c r="J3169" t="s">
        <v>442</v>
      </c>
      <c r="K3169" t="s">
        <v>443</v>
      </c>
    </row>
    <row r="3170" spans="1:11">
      <c r="A3170" t="s">
        <v>501</v>
      </c>
      <c r="B3170" s="614">
        <v>295707.18190000003</v>
      </c>
      <c r="C3170" t="s">
        <v>484</v>
      </c>
      <c r="D3170" t="s">
        <v>533</v>
      </c>
      <c r="E3170" t="s">
        <v>506</v>
      </c>
      <c r="F3170" t="s">
        <v>534</v>
      </c>
      <c r="G3170" t="s">
        <v>77</v>
      </c>
      <c r="H3170" t="s">
        <v>508</v>
      </c>
      <c r="I3170" t="s">
        <v>509</v>
      </c>
      <c r="J3170" t="s">
        <v>442</v>
      </c>
      <c r="K3170" t="s">
        <v>443</v>
      </c>
    </row>
    <row r="3171" spans="1:11">
      <c r="A3171" t="s">
        <v>501</v>
      </c>
      <c r="B3171" s="614">
        <v>352382.81569999998</v>
      </c>
      <c r="C3171" t="s">
        <v>504</v>
      </c>
      <c r="D3171" t="s">
        <v>533</v>
      </c>
      <c r="E3171" t="s">
        <v>506</v>
      </c>
      <c r="F3171" t="s">
        <v>534</v>
      </c>
      <c r="G3171" t="s">
        <v>77</v>
      </c>
      <c r="H3171" t="s">
        <v>508</v>
      </c>
      <c r="I3171" t="s">
        <v>509</v>
      </c>
      <c r="J3171" t="s">
        <v>442</v>
      </c>
      <c r="K3171" t="s">
        <v>443</v>
      </c>
    </row>
    <row r="3172" spans="1:11">
      <c r="A3172" t="s">
        <v>501</v>
      </c>
      <c r="B3172" s="614">
        <v>295707.18190000003</v>
      </c>
      <c r="C3172" t="s">
        <v>449</v>
      </c>
      <c r="D3172" t="s">
        <v>533</v>
      </c>
      <c r="E3172" t="s">
        <v>506</v>
      </c>
      <c r="F3172" t="s">
        <v>534</v>
      </c>
      <c r="G3172" t="s">
        <v>77</v>
      </c>
      <c r="H3172" t="s">
        <v>508</v>
      </c>
      <c r="I3172" t="s">
        <v>509</v>
      </c>
      <c r="J3172" t="s">
        <v>442</v>
      </c>
      <c r="K3172" t="s">
        <v>443</v>
      </c>
    </row>
    <row r="3173" spans="1:11">
      <c r="A3173" t="s">
        <v>501</v>
      </c>
      <c r="B3173" s="614">
        <v>381954.8382</v>
      </c>
      <c r="C3173" t="s">
        <v>476</v>
      </c>
      <c r="D3173" t="s">
        <v>533</v>
      </c>
      <c r="E3173" t="s">
        <v>506</v>
      </c>
      <c r="F3173" t="s">
        <v>534</v>
      </c>
      <c r="G3173" t="s">
        <v>77</v>
      </c>
      <c r="H3173" t="s">
        <v>508</v>
      </c>
      <c r="I3173" t="s">
        <v>509</v>
      </c>
      <c r="J3173" t="s">
        <v>442</v>
      </c>
      <c r="K3173" t="s">
        <v>443</v>
      </c>
    </row>
    <row r="3174" spans="1:11">
      <c r="A3174" t="s">
        <v>501</v>
      </c>
      <c r="B3174" s="614">
        <v>320348.90360000002</v>
      </c>
      <c r="C3174" t="s">
        <v>50</v>
      </c>
      <c r="D3174" t="s">
        <v>533</v>
      </c>
      <c r="E3174" t="s">
        <v>506</v>
      </c>
      <c r="F3174" t="s">
        <v>534</v>
      </c>
      <c r="G3174" t="s">
        <v>77</v>
      </c>
      <c r="H3174" t="s">
        <v>508</v>
      </c>
      <c r="I3174" t="s">
        <v>509</v>
      </c>
      <c r="J3174" t="s">
        <v>442</v>
      </c>
      <c r="K3174" t="s">
        <v>443</v>
      </c>
    </row>
    <row r="3175" spans="1:11">
      <c r="A3175" t="s">
        <v>501</v>
      </c>
      <c r="B3175" s="614">
        <v>344990.62530000001</v>
      </c>
      <c r="C3175" t="s">
        <v>513</v>
      </c>
      <c r="D3175" t="s">
        <v>533</v>
      </c>
      <c r="E3175" t="s">
        <v>506</v>
      </c>
      <c r="F3175" t="s">
        <v>534</v>
      </c>
      <c r="G3175" t="s">
        <v>77</v>
      </c>
      <c r="H3175" t="s">
        <v>508</v>
      </c>
      <c r="I3175" t="s">
        <v>509</v>
      </c>
      <c r="J3175" t="s">
        <v>442</v>
      </c>
      <c r="K3175" t="s">
        <v>443</v>
      </c>
    </row>
    <row r="3176" spans="1:11">
      <c r="A3176" t="s">
        <v>502</v>
      </c>
      <c r="B3176" s="614">
        <v>20426227</v>
      </c>
      <c r="C3176" t="s">
        <v>516</v>
      </c>
      <c r="D3176" t="s">
        <v>533</v>
      </c>
      <c r="E3176" t="s">
        <v>506</v>
      </c>
      <c r="F3176" t="s">
        <v>534</v>
      </c>
      <c r="G3176" t="s">
        <v>77</v>
      </c>
      <c r="H3176" t="s">
        <v>508</v>
      </c>
      <c r="I3176" t="s">
        <v>509</v>
      </c>
      <c r="J3176" t="s">
        <v>442</v>
      </c>
      <c r="K3176" t="s">
        <v>443</v>
      </c>
    </row>
    <row r="3177" spans="1:11">
      <c r="A3177" t="s">
        <v>502</v>
      </c>
      <c r="B3177" s="614">
        <v>16232794</v>
      </c>
      <c r="C3177" t="s">
        <v>429</v>
      </c>
      <c r="D3177" t="s">
        <v>533</v>
      </c>
      <c r="E3177" t="s">
        <v>506</v>
      </c>
      <c r="F3177" t="s">
        <v>534</v>
      </c>
      <c r="G3177" t="s">
        <v>77</v>
      </c>
      <c r="H3177" t="s">
        <v>508</v>
      </c>
      <c r="I3177" t="s">
        <v>509</v>
      </c>
      <c r="J3177" t="s">
        <v>442</v>
      </c>
      <c r="K3177" t="s">
        <v>443</v>
      </c>
    </row>
    <row r="3178" spans="1:11">
      <c r="A3178" t="s">
        <v>502</v>
      </c>
      <c r="B3178" s="614">
        <v>19343993</v>
      </c>
      <c r="C3178" t="s">
        <v>448</v>
      </c>
      <c r="D3178" t="s">
        <v>533</v>
      </c>
      <c r="E3178" t="s">
        <v>506</v>
      </c>
      <c r="F3178" t="s">
        <v>534</v>
      </c>
      <c r="G3178" t="s">
        <v>77</v>
      </c>
      <c r="H3178" t="s">
        <v>508</v>
      </c>
      <c r="I3178" t="s">
        <v>509</v>
      </c>
      <c r="J3178" t="s">
        <v>442</v>
      </c>
      <c r="K3178" t="s">
        <v>443</v>
      </c>
    </row>
    <row r="3179" spans="1:11">
      <c r="A3179" t="s">
        <v>502</v>
      </c>
      <c r="B3179" s="614">
        <v>13527298.5</v>
      </c>
      <c r="C3179" t="s">
        <v>452</v>
      </c>
      <c r="D3179" t="s">
        <v>533</v>
      </c>
      <c r="E3179" t="s">
        <v>506</v>
      </c>
      <c r="F3179" t="s">
        <v>534</v>
      </c>
      <c r="G3179" t="s">
        <v>77</v>
      </c>
      <c r="H3179" t="s">
        <v>508</v>
      </c>
      <c r="I3179" t="s">
        <v>509</v>
      </c>
      <c r="J3179" t="s">
        <v>442</v>
      </c>
      <c r="K3179" t="s">
        <v>443</v>
      </c>
    </row>
    <row r="3180" spans="1:11">
      <c r="A3180" t="s">
        <v>502</v>
      </c>
      <c r="B3180" s="614">
        <v>19614551.5</v>
      </c>
      <c r="C3180" t="s">
        <v>514</v>
      </c>
      <c r="D3180" t="s">
        <v>533</v>
      </c>
      <c r="E3180" t="s">
        <v>506</v>
      </c>
      <c r="F3180" t="s">
        <v>534</v>
      </c>
      <c r="G3180" t="s">
        <v>77</v>
      </c>
      <c r="H3180" t="s">
        <v>508</v>
      </c>
      <c r="I3180" t="s">
        <v>509</v>
      </c>
      <c r="J3180" t="s">
        <v>442</v>
      </c>
      <c r="K3180" t="s">
        <v>443</v>
      </c>
    </row>
    <row r="3181" spans="1:11">
      <c r="A3181" t="s">
        <v>502</v>
      </c>
      <c r="B3181" s="614">
        <v>16909145.5</v>
      </c>
      <c r="C3181" t="s">
        <v>454</v>
      </c>
      <c r="D3181" t="s">
        <v>533</v>
      </c>
      <c r="E3181" t="s">
        <v>506</v>
      </c>
      <c r="F3181" t="s">
        <v>534</v>
      </c>
      <c r="G3181" t="s">
        <v>77</v>
      </c>
      <c r="H3181" t="s">
        <v>508</v>
      </c>
      <c r="I3181" t="s">
        <v>509</v>
      </c>
      <c r="J3181" t="s">
        <v>442</v>
      </c>
      <c r="K3181" t="s">
        <v>443</v>
      </c>
    </row>
    <row r="3182" spans="1:11">
      <c r="A3182" t="s">
        <v>502</v>
      </c>
      <c r="B3182" s="614">
        <v>17585497</v>
      </c>
      <c r="C3182" t="s">
        <v>479</v>
      </c>
      <c r="D3182" t="s">
        <v>533</v>
      </c>
      <c r="E3182" t="s">
        <v>506</v>
      </c>
      <c r="F3182" t="s">
        <v>534</v>
      </c>
      <c r="G3182" t="s">
        <v>77</v>
      </c>
      <c r="H3182" t="s">
        <v>508</v>
      </c>
      <c r="I3182" t="s">
        <v>509</v>
      </c>
      <c r="J3182" t="s">
        <v>442</v>
      </c>
      <c r="K3182" t="s">
        <v>443</v>
      </c>
    </row>
    <row r="3183" spans="1:11">
      <c r="A3183" t="s">
        <v>502</v>
      </c>
      <c r="B3183" s="614">
        <v>16909145.5</v>
      </c>
      <c r="C3183" t="s">
        <v>480</v>
      </c>
      <c r="D3183" t="s">
        <v>533</v>
      </c>
      <c r="E3183" t="s">
        <v>506</v>
      </c>
      <c r="F3183" t="s">
        <v>534</v>
      </c>
      <c r="G3183" t="s">
        <v>77</v>
      </c>
      <c r="H3183" t="s">
        <v>508</v>
      </c>
      <c r="I3183" t="s">
        <v>509</v>
      </c>
      <c r="J3183" t="s">
        <v>442</v>
      </c>
      <c r="K3183" t="s">
        <v>443</v>
      </c>
    </row>
    <row r="3184" spans="1:11">
      <c r="A3184" t="s">
        <v>502</v>
      </c>
      <c r="B3184" s="614">
        <v>19614551.5</v>
      </c>
      <c r="C3184" t="s">
        <v>462</v>
      </c>
      <c r="D3184" t="s">
        <v>533</v>
      </c>
      <c r="E3184" t="s">
        <v>506</v>
      </c>
      <c r="F3184" t="s">
        <v>534</v>
      </c>
      <c r="G3184" t="s">
        <v>77</v>
      </c>
      <c r="H3184" t="s">
        <v>508</v>
      </c>
      <c r="I3184" t="s">
        <v>509</v>
      </c>
      <c r="J3184" t="s">
        <v>442</v>
      </c>
      <c r="K3184" t="s">
        <v>443</v>
      </c>
    </row>
    <row r="3185" spans="1:11">
      <c r="A3185" t="s">
        <v>502</v>
      </c>
      <c r="B3185" s="614">
        <v>13527298.5</v>
      </c>
      <c r="C3185" t="s">
        <v>464</v>
      </c>
      <c r="D3185" t="s">
        <v>533</v>
      </c>
      <c r="E3185" t="s">
        <v>506</v>
      </c>
      <c r="F3185" t="s">
        <v>534</v>
      </c>
      <c r="G3185" t="s">
        <v>77</v>
      </c>
      <c r="H3185" t="s">
        <v>508</v>
      </c>
      <c r="I3185" t="s">
        <v>509</v>
      </c>
      <c r="J3185" t="s">
        <v>442</v>
      </c>
      <c r="K3185" t="s">
        <v>443</v>
      </c>
    </row>
    <row r="3186" spans="1:11">
      <c r="A3186" t="s">
        <v>502</v>
      </c>
      <c r="B3186" s="614">
        <v>17585497</v>
      </c>
      <c r="C3186" t="s">
        <v>471</v>
      </c>
      <c r="D3186" t="s">
        <v>533</v>
      </c>
      <c r="E3186" t="s">
        <v>506</v>
      </c>
      <c r="F3186" t="s">
        <v>534</v>
      </c>
      <c r="G3186" t="s">
        <v>77</v>
      </c>
      <c r="H3186" t="s">
        <v>508</v>
      </c>
      <c r="I3186" t="s">
        <v>509</v>
      </c>
      <c r="J3186" t="s">
        <v>442</v>
      </c>
      <c r="K3186" t="s">
        <v>443</v>
      </c>
    </row>
    <row r="3187" spans="1:11">
      <c r="A3187" t="s">
        <v>502</v>
      </c>
      <c r="B3187" s="614">
        <v>16232794</v>
      </c>
      <c r="C3187" t="s">
        <v>472</v>
      </c>
      <c r="D3187" t="s">
        <v>533</v>
      </c>
      <c r="E3187" t="s">
        <v>506</v>
      </c>
      <c r="F3187" t="s">
        <v>534</v>
      </c>
      <c r="G3187" t="s">
        <v>77</v>
      </c>
      <c r="H3187" t="s">
        <v>508</v>
      </c>
      <c r="I3187" t="s">
        <v>509</v>
      </c>
      <c r="J3187" t="s">
        <v>442</v>
      </c>
      <c r="K3187" t="s">
        <v>443</v>
      </c>
    </row>
    <row r="3188" spans="1:11">
      <c r="A3188" t="s">
        <v>502</v>
      </c>
      <c r="B3188" s="614">
        <v>18938200</v>
      </c>
      <c r="C3188" t="s">
        <v>475</v>
      </c>
      <c r="D3188" t="s">
        <v>533</v>
      </c>
      <c r="E3188" t="s">
        <v>506</v>
      </c>
      <c r="F3188" t="s">
        <v>534</v>
      </c>
      <c r="G3188" t="s">
        <v>77</v>
      </c>
      <c r="H3188" t="s">
        <v>508</v>
      </c>
      <c r="I3188" t="s">
        <v>509</v>
      </c>
      <c r="J3188" t="s">
        <v>442</v>
      </c>
      <c r="K3188" t="s">
        <v>443</v>
      </c>
    </row>
    <row r="3189" spans="1:11">
      <c r="A3189" t="s">
        <v>502</v>
      </c>
      <c r="B3189" s="614">
        <v>18261848.5</v>
      </c>
      <c r="C3189" t="s">
        <v>515</v>
      </c>
      <c r="D3189" t="s">
        <v>533</v>
      </c>
      <c r="E3189" t="s">
        <v>506</v>
      </c>
      <c r="F3189" t="s">
        <v>534</v>
      </c>
      <c r="G3189" t="s">
        <v>77</v>
      </c>
      <c r="H3189" t="s">
        <v>508</v>
      </c>
      <c r="I3189" t="s">
        <v>509</v>
      </c>
      <c r="J3189" t="s">
        <v>442</v>
      </c>
      <c r="K3189" t="s">
        <v>443</v>
      </c>
    </row>
    <row r="3190" spans="1:11">
      <c r="A3190" t="s">
        <v>502</v>
      </c>
      <c r="B3190" s="614">
        <v>25147262.5</v>
      </c>
      <c r="C3190" t="s">
        <v>455</v>
      </c>
      <c r="D3190" t="s">
        <v>533</v>
      </c>
      <c r="E3190" t="s">
        <v>506</v>
      </c>
      <c r="F3190" t="s">
        <v>534</v>
      </c>
      <c r="G3190" t="s">
        <v>77</v>
      </c>
      <c r="H3190" t="s">
        <v>508</v>
      </c>
      <c r="I3190" t="s">
        <v>509</v>
      </c>
      <c r="J3190" t="s">
        <v>442</v>
      </c>
      <c r="K3190" t="s">
        <v>443</v>
      </c>
    </row>
    <row r="3191" spans="1:11">
      <c r="A3191" t="s">
        <v>502</v>
      </c>
      <c r="B3191" s="614">
        <v>19344082.5</v>
      </c>
      <c r="C3191" t="s">
        <v>528</v>
      </c>
      <c r="D3191" t="s">
        <v>533</v>
      </c>
      <c r="E3191" t="s">
        <v>506</v>
      </c>
      <c r="F3191" t="s">
        <v>534</v>
      </c>
      <c r="G3191" t="s">
        <v>77</v>
      </c>
      <c r="H3191" t="s">
        <v>508</v>
      </c>
      <c r="I3191" t="s">
        <v>509</v>
      </c>
      <c r="J3191" t="s">
        <v>442</v>
      </c>
      <c r="K3191" t="s">
        <v>443</v>
      </c>
    </row>
    <row r="3192" spans="1:11">
      <c r="A3192" t="s">
        <v>502</v>
      </c>
      <c r="B3192" s="614">
        <v>16909145.5</v>
      </c>
      <c r="C3192" t="s">
        <v>512</v>
      </c>
      <c r="D3192" t="s">
        <v>533</v>
      </c>
      <c r="E3192" t="s">
        <v>506</v>
      </c>
      <c r="F3192" t="s">
        <v>534</v>
      </c>
      <c r="G3192" t="s">
        <v>77</v>
      </c>
      <c r="H3192" t="s">
        <v>508</v>
      </c>
      <c r="I3192" t="s">
        <v>509</v>
      </c>
      <c r="J3192" t="s">
        <v>442</v>
      </c>
      <c r="K3192" t="s">
        <v>443</v>
      </c>
    </row>
    <row r="3193" spans="1:11">
      <c r="A3193" t="s">
        <v>502</v>
      </c>
      <c r="B3193" s="614">
        <v>13527298.5</v>
      </c>
      <c r="C3193" t="s">
        <v>453</v>
      </c>
      <c r="D3193" t="s">
        <v>533</v>
      </c>
      <c r="E3193" t="s">
        <v>506</v>
      </c>
      <c r="F3193" t="s">
        <v>534</v>
      </c>
      <c r="G3193" t="s">
        <v>77</v>
      </c>
      <c r="H3193" t="s">
        <v>508</v>
      </c>
      <c r="I3193" t="s">
        <v>509</v>
      </c>
      <c r="J3193" t="s">
        <v>442</v>
      </c>
      <c r="K3193" t="s">
        <v>443</v>
      </c>
    </row>
    <row r="3194" spans="1:11">
      <c r="A3194" t="s">
        <v>502</v>
      </c>
      <c r="B3194" s="614">
        <v>17720731.5</v>
      </c>
      <c r="C3194" t="s">
        <v>461</v>
      </c>
      <c r="D3194" t="s">
        <v>533</v>
      </c>
      <c r="E3194" t="s">
        <v>506</v>
      </c>
      <c r="F3194" t="s">
        <v>534</v>
      </c>
      <c r="G3194" t="s">
        <v>77</v>
      </c>
      <c r="H3194" t="s">
        <v>508</v>
      </c>
      <c r="I3194" t="s">
        <v>509</v>
      </c>
      <c r="J3194" t="s">
        <v>442</v>
      </c>
      <c r="K3194" t="s">
        <v>443</v>
      </c>
    </row>
    <row r="3195" spans="1:11">
      <c r="A3195" t="s">
        <v>502</v>
      </c>
      <c r="B3195" s="614">
        <v>16909145.5</v>
      </c>
      <c r="C3195" t="s">
        <v>485</v>
      </c>
      <c r="D3195" t="s">
        <v>533</v>
      </c>
      <c r="E3195" t="s">
        <v>506</v>
      </c>
      <c r="F3195" t="s">
        <v>534</v>
      </c>
      <c r="G3195" t="s">
        <v>77</v>
      </c>
      <c r="H3195" t="s">
        <v>508</v>
      </c>
      <c r="I3195" t="s">
        <v>509</v>
      </c>
      <c r="J3195" t="s">
        <v>442</v>
      </c>
      <c r="K3195" t="s">
        <v>443</v>
      </c>
    </row>
    <row r="3196" spans="1:11">
      <c r="A3196" t="s">
        <v>502</v>
      </c>
      <c r="B3196" s="614">
        <v>25147262.5</v>
      </c>
      <c r="C3196" t="s">
        <v>517</v>
      </c>
      <c r="D3196" t="s">
        <v>533</v>
      </c>
      <c r="E3196" t="s">
        <v>506</v>
      </c>
      <c r="F3196" t="s">
        <v>534</v>
      </c>
      <c r="G3196" t="s">
        <v>77</v>
      </c>
      <c r="H3196" t="s">
        <v>508</v>
      </c>
      <c r="I3196" t="s">
        <v>509</v>
      </c>
      <c r="J3196" t="s">
        <v>442</v>
      </c>
      <c r="K3196" t="s">
        <v>443</v>
      </c>
    </row>
    <row r="3197" spans="1:11">
      <c r="A3197" t="s">
        <v>502</v>
      </c>
      <c r="B3197" s="614">
        <v>19343993</v>
      </c>
      <c r="C3197" t="s">
        <v>511</v>
      </c>
      <c r="D3197" t="s">
        <v>533</v>
      </c>
      <c r="E3197" t="s">
        <v>506</v>
      </c>
      <c r="F3197" t="s">
        <v>534</v>
      </c>
      <c r="G3197" t="s">
        <v>77</v>
      </c>
      <c r="H3197" t="s">
        <v>508</v>
      </c>
      <c r="I3197" t="s">
        <v>509</v>
      </c>
      <c r="J3197" t="s">
        <v>442</v>
      </c>
      <c r="K3197" t="s">
        <v>443</v>
      </c>
    </row>
    <row r="3198" spans="1:11">
      <c r="A3198" t="s">
        <v>502</v>
      </c>
      <c r="B3198" s="614">
        <v>13527298.5</v>
      </c>
      <c r="C3198" t="s">
        <v>477</v>
      </c>
      <c r="D3198" t="s">
        <v>533</v>
      </c>
      <c r="E3198" t="s">
        <v>506</v>
      </c>
      <c r="F3198" t="s">
        <v>534</v>
      </c>
      <c r="G3198" t="s">
        <v>77</v>
      </c>
      <c r="H3198" t="s">
        <v>508</v>
      </c>
      <c r="I3198" t="s">
        <v>509</v>
      </c>
      <c r="J3198" t="s">
        <v>442</v>
      </c>
      <c r="K3198" t="s">
        <v>443</v>
      </c>
    </row>
    <row r="3199" spans="1:11">
      <c r="A3199" t="s">
        <v>502</v>
      </c>
      <c r="B3199" s="614">
        <v>16638587</v>
      </c>
      <c r="C3199" t="s">
        <v>465</v>
      </c>
      <c r="D3199" t="s">
        <v>533</v>
      </c>
      <c r="E3199" t="s">
        <v>506</v>
      </c>
      <c r="F3199" t="s">
        <v>534</v>
      </c>
      <c r="G3199" t="s">
        <v>77</v>
      </c>
      <c r="H3199" t="s">
        <v>508</v>
      </c>
      <c r="I3199" t="s">
        <v>509</v>
      </c>
      <c r="J3199" t="s">
        <v>442</v>
      </c>
      <c r="K3199" t="s">
        <v>443</v>
      </c>
    </row>
    <row r="3200" spans="1:11">
      <c r="A3200" t="s">
        <v>502</v>
      </c>
      <c r="B3200" s="614">
        <v>22861164</v>
      </c>
      <c r="C3200" t="s">
        <v>518</v>
      </c>
      <c r="D3200" t="s">
        <v>533</v>
      </c>
      <c r="E3200" t="s">
        <v>506</v>
      </c>
      <c r="F3200" t="s">
        <v>534</v>
      </c>
      <c r="G3200" t="s">
        <v>77</v>
      </c>
      <c r="H3200" t="s">
        <v>508</v>
      </c>
      <c r="I3200" t="s">
        <v>509</v>
      </c>
      <c r="J3200" t="s">
        <v>442</v>
      </c>
      <c r="K3200" t="s">
        <v>443</v>
      </c>
    </row>
    <row r="3201" spans="1:11">
      <c r="A3201" t="s">
        <v>502</v>
      </c>
      <c r="B3201" s="614">
        <v>25147262.5</v>
      </c>
      <c r="C3201" t="s">
        <v>510</v>
      </c>
      <c r="D3201" t="s">
        <v>533</v>
      </c>
      <c r="E3201" t="s">
        <v>506</v>
      </c>
      <c r="F3201" t="s">
        <v>534</v>
      </c>
      <c r="G3201" t="s">
        <v>77</v>
      </c>
      <c r="H3201" t="s">
        <v>508</v>
      </c>
      <c r="I3201" t="s">
        <v>509</v>
      </c>
      <c r="J3201" t="s">
        <v>442</v>
      </c>
      <c r="K3201" t="s">
        <v>443</v>
      </c>
    </row>
    <row r="3202" spans="1:11">
      <c r="A3202" t="s">
        <v>502</v>
      </c>
      <c r="B3202" s="614">
        <v>16232794</v>
      </c>
      <c r="C3202" t="s">
        <v>466</v>
      </c>
      <c r="D3202" t="s">
        <v>533</v>
      </c>
      <c r="E3202" t="s">
        <v>506</v>
      </c>
      <c r="F3202" t="s">
        <v>534</v>
      </c>
      <c r="G3202" t="s">
        <v>77</v>
      </c>
      <c r="H3202" t="s">
        <v>508</v>
      </c>
      <c r="I3202" t="s">
        <v>509</v>
      </c>
      <c r="J3202" t="s">
        <v>442</v>
      </c>
      <c r="K3202" t="s">
        <v>443</v>
      </c>
    </row>
    <row r="3203" spans="1:11">
      <c r="A3203" t="s">
        <v>502</v>
      </c>
      <c r="B3203" s="614">
        <v>19614551.5</v>
      </c>
      <c r="C3203" t="s">
        <v>445</v>
      </c>
      <c r="D3203" t="s">
        <v>533</v>
      </c>
      <c r="E3203" t="s">
        <v>506</v>
      </c>
      <c r="F3203" t="s">
        <v>534</v>
      </c>
      <c r="G3203" t="s">
        <v>77</v>
      </c>
      <c r="H3203" t="s">
        <v>508</v>
      </c>
      <c r="I3203" t="s">
        <v>509</v>
      </c>
      <c r="J3203" t="s">
        <v>442</v>
      </c>
      <c r="K3203" t="s">
        <v>443</v>
      </c>
    </row>
    <row r="3204" spans="1:11">
      <c r="A3204" t="s">
        <v>502</v>
      </c>
      <c r="B3204" s="614">
        <v>16909145.5</v>
      </c>
      <c r="C3204" t="s">
        <v>481</v>
      </c>
      <c r="D3204" t="s">
        <v>533</v>
      </c>
      <c r="E3204" t="s">
        <v>506</v>
      </c>
      <c r="F3204" t="s">
        <v>534</v>
      </c>
      <c r="G3204" t="s">
        <v>77</v>
      </c>
      <c r="H3204" t="s">
        <v>508</v>
      </c>
      <c r="I3204" t="s">
        <v>509</v>
      </c>
      <c r="J3204" t="s">
        <v>442</v>
      </c>
      <c r="K3204" t="s">
        <v>443</v>
      </c>
    </row>
    <row r="3205" spans="1:11">
      <c r="A3205" t="s">
        <v>502</v>
      </c>
      <c r="B3205" s="614">
        <v>20967344</v>
      </c>
      <c r="C3205" t="s">
        <v>450</v>
      </c>
      <c r="D3205" t="s">
        <v>533</v>
      </c>
      <c r="E3205" t="s">
        <v>506</v>
      </c>
      <c r="F3205" t="s">
        <v>534</v>
      </c>
      <c r="G3205" t="s">
        <v>77</v>
      </c>
      <c r="H3205" t="s">
        <v>508</v>
      </c>
      <c r="I3205" t="s">
        <v>509</v>
      </c>
      <c r="J3205" t="s">
        <v>442</v>
      </c>
      <c r="K3205" t="s">
        <v>443</v>
      </c>
    </row>
    <row r="3206" spans="1:11">
      <c r="A3206" t="s">
        <v>502</v>
      </c>
      <c r="B3206" s="614">
        <v>17585497</v>
      </c>
      <c r="C3206" t="s">
        <v>488</v>
      </c>
      <c r="D3206" t="s">
        <v>533</v>
      </c>
      <c r="E3206" t="s">
        <v>506</v>
      </c>
      <c r="F3206" t="s">
        <v>534</v>
      </c>
      <c r="G3206" t="s">
        <v>77</v>
      </c>
      <c r="H3206" t="s">
        <v>508</v>
      </c>
      <c r="I3206" t="s">
        <v>509</v>
      </c>
      <c r="J3206" t="s">
        <v>442</v>
      </c>
      <c r="K3206" t="s">
        <v>443</v>
      </c>
    </row>
    <row r="3207" spans="1:11">
      <c r="A3207" t="s">
        <v>502</v>
      </c>
      <c r="B3207" s="614">
        <v>16232794</v>
      </c>
      <c r="C3207" t="s">
        <v>484</v>
      </c>
      <c r="D3207" t="s">
        <v>533</v>
      </c>
      <c r="E3207" t="s">
        <v>506</v>
      </c>
      <c r="F3207" t="s">
        <v>534</v>
      </c>
      <c r="G3207" t="s">
        <v>77</v>
      </c>
      <c r="H3207" t="s">
        <v>508</v>
      </c>
      <c r="I3207" t="s">
        <v>509</v>
      </c>
      <c r="J3207" t="s">
        <v>442</v>
      </c>
      <c r="K3207" t="s">
        <v>443</v>
      </c>
    </row>
    <row r="3208" spans="1:11">
      <c r="A3208" t="s">
        <v>502</v>
      </c>
      <c r="B3208" s="614">
        <v>19343993</v>
      </c>
      <c r="C3208" t="s">
        <v>504</v>
      </c>
      <c r="D3208" t="s">
        <v>533</v>
      </c>
      <c r="E3208" t="s">
        <v>506</v>
      </c>
      <c r="F3208" t="s">
        <v>534</v>
      </c>
      <c r="G3208" t="s">
        <v>77</v>
      </c>
      <c r="H3208" t="s">
        <v>508</v>
      </c>
      <c r="I3208" t="s">
        <v>509</v>
      </c>
      <c r="J3208" t="s">
        <v>442</v>
      </c>
      <c r="K3208" t="s">
        <v>443</v>
      </c>
    </row>
    <row r="3209" spans="1:11">
      <c r="A3209" t="s">
        <v>502</v>
      </c>
      <c r="B3209" s="614">
        <v>16232794</v>
      </c>
      <c r="C3209" t="s">
        <v>449</v>
      </c>
      <c r="D3209" t="s">
        <v>533</v>
      </c>
      <c r="E3209" t="s">
        <v>506</v>
      </c>
      <c r="F3209" t="s">
        <v>534</v>
      </c>
      <c r="G3209" t="s">
        <v>77</v>
      </c>
      <c r="H3209" t="s">
        <v>508</v>
      </c>
      <c r="I3209" t="s">
        <v>509</v>
      </c>
      <c r="J3209" t="s">
        <v>442</v>
      </c>
      <c r="K3209" t="s">
        <v>443</v>
      </c>
    </row>
    <row r="3210" spans="1:11">
      <c r="A3210" t="s">
        <v>502</v>
      </c>
      <c r="B3210" s="614">
        <v>20967344</v>
      </c>
      <c r="C3210" t="s">
        <v>476</v>
      </c>
      <c r="D3210" t="s">
        <v>533</v>
      </c>
      <c r="E3210" t="s">
        <v>506</v>
      </c>
      <c r="F3210" t="s">
        <v>534</v>
      </c>
      <c r="G3210" t="s">
        <v>77</v>
      </c>
      <c r="H3210" t="s">
        <v>508</v>
      </c>
      <c r="I3210" t="s">
        <v>509</v>
      </c>
      <c r="J3210" t="s">
        <v>442</v>
      </c>
      <c r="K3210" t="s">
        <v>443</v>
      </c>
    </row>
    <row r="3211" spans="1:11">
      <c r="A3211" t="s">
        <v>502</v>
      </c>
      <c r="B3211" s="614">
        <v>17585497</v>
      </c>
      <c r="C3211" t="s">
        <v>50</v>
      </c>
      <c r="D3211" t="s">
        <v>533</v>
      </c>
      <c r="E3211" t="s">
        <v>506</v>
      </c>
      <c r="F3211" t="s">
        <v>534</v>
      </c>
      <c r="G3211" t="s">
        <v>77</v>
      </c>
      <c r="H3211" t="s">
        <v>508</v>
      </c>
      <c r="I3211" t="s">
        <v>509</v>
      </c>
      <c r="J3211" t="s">
        <v>442</v>
      </c>
      <c r="K3211" t="s">
        <v>443</v>
      </c>
    </row>
    <row r="3212" spans="1:11">
      <c r="A3212" t="s">
        <v>502</v>
      </c>
      <c r="B3212" s="614">
        <v>18938200</v>
      </c>
      <c r="C3212" t="s">
        <v>513</v>
      </c>
      <c r="D3212" t="s">
        <v>533</v>
      </c>
      <c r="E3212" t="s">
        <v>506</v>
      </c>
      <c r="F3212" t="s">
        <v>534</v>
      </c>
      <c r="G3212" t="s">
        <v>77</v>
      </c>
      <c r="H3212" t="s">
        <v>508</v>
      </c>
      <c r="I3212" t="s">
        <v>509</v>
      </c>
      <c r="J3212" t="s">
        <v>442</v>
      </c>
      <c r="K3212" t="s">
        <v>443</v>
      </c>
    </row>
    <row r="3213" spans="1:11">
      <c r="A3213" t="s">
        <v>503</v>
      </c>
      <c r="B3213" s="614">
        <v>2368403.9037000001</v>
      </c>
      <c r="C3213" t="s">
        <v>516</v>
      </c>
      <c r="D3213" t="s">
        <v>533</v>
      </c>
      <c r="E3213" t="s">
        <v>506</v>
      </c>
      <c r="F3213" t="s">
        <v>534</v>
      </c>
      <c r="G3213" t="s">
        <v>77</v>
      </c>
      <c r="H3213" t="s">
        <v>508</v>
      </c>
      <c r="I3213" t="s">
        <v>509</v>
      </c>
      <c r="J3213" t="s">
        <v>442</v>
      </c>
      <c r="K3213" t="s">
        <v>443</v>
      </c>
    </row>
    <row r="3214" spans="1:11">
      <c r="A3214" t="s">
        <v>503</v>
      </c>
      <c r="B3214" s="614">
        <v>1882178.8614000001</v>
      </c>
      <c r="C3214" t="s">
        <v>429</v>
      </c>
      <c r="D3214" t="s">
        <v>533</v>
      </c>
      <c r="E3214" t="s">
        <v>506</v>
      </c>
      <c r="F3214" t="s">
        <v>534</v>
      </c>
      <c r="G3214" t="s">
        <v>77</v>
      </c>
      <c r="H3214" t="s">
        <v>508</v>
      </c>
      <c r="I3214" t="s">
        <v>509</v>
      </c>
      <c r="J3214" t="s">
        <v>442</v>
      </c>
      <c r="K3214" t="s">
        <v>443</v>
      </c>
    </row>
    <row r="3215" spans="1:11">
      <c r="A3215" t="s">
        <v>503</v>
      </c>
      <c r="B3215" s="614">
        <v>2242919.7782999999</v>
      </c>
      <c r="C3215" t="s">
        <v>448</v>
      </c>
      <c r="D3215" t="s">
        <v>533</v>
      </c>
      <c r="E3215" t="s">
        <v>506</v>
      </c>
      <c r="F3215" t="s">
        <v>534</v>
      </c>
      <c r="G3215" t="s">
        <v>77</v>
      </c>
      <c r="H3215" t="s">
        <v>508</v>
      </c>
      <c r="I3215" t="s">
        <v>509</v>
      </c>
      <c r="J3215" t="s">
        <v>442</v>
      </c>
      <c r="K3215" t="s">
        <v>443</v>
      </c>
    </row>
    <row r="3216" spans="1:11">
      <c r="A3216" t="s">
        <v>503</v>
      </c>
      <c r="B3216" s="614">
        <v>1568478.9253</v>
      </c>
      <c r="C3216" t="s">
        <v>452</v>
      </c>
      <c r="D3216" t="s">
        <v>533</v>
      </c>
      <c r="E3216" t="s">
        <v>506</v>
      </c>
      <c r="F3216" t="s">
        <v>534</v>
      </c>
      <c r="G3216" t="s">
        <v>77</v>
      </c>
      <c r="H3216" t="s">
        <v>508</v>
      </c>
      <c r="I3216" t="s">
        <v>509</v>
      </c>
      <c r="J3216" t="s">
        <v>442</v>
      </c>
      <c r="K3216" t="s">
        <v>443</v>
      </c>
    </row>
    <row r="3217" spans="1:11">
      <c r="A3217" t="s">
        <v>503</v>
      </c>
      <c r="B3217" s="614">
        <v>2274290.8095999998</v>
      </c>
      <c r="C3217" t="s">
        <v>514</v>
      </c>
      <c r="D3217" t="s">
        <v>533</v>
      </c>
      <c r="E3217" t="s">
        <v>506</v>
      </c>
      <c r="F3217" t="s">
        <v>534</v>
      </c>
      <c r="G3217" t="s">
        <v>77</v>
      </c>
      <c r="H3217" t="s">
        <v>508</v>
      </c>
      <c r="I3217" t="s">
        <v>509</v>
      </c>
      <c r="J3217" t="s">
        <v>442</v>
      </c>
      <c r="K3217" t="s">
        <v>443</v>
      </c>
    </row>
    <row r="3218" spans="1:11">
      <c r="A3218" t="s">
        <v>503</v>
      </c>
      <c r="B3218" s="614">
        <v>1960601.2509999999</v>
      </c>
      <c r="C3218" t="s">
        <v>454</v>
      </c>
      <c r="D3218" t="s">
        <v>533</v>
      </c>
      <c r="E3218" t="s">
        <v>506</v>
      </c>
      <c r="F3218" t="s">
        <v>534</v>
      </c>
      <c r="G3218" t="s">
        <v>77</v>
      </c>
      <c r="H3218" t="s">
        <v>508</v>
      </c>
      <c r="I3218" t="s">
        <v>509</v>
      </c>
      <c r="J3218" t="s">
        <v>442</v>
      </c>
      <c r="K3218" t="s">
        <v>443</v>
      </c>
    </row>
    <row r="3219" spans="1:11">
      <c r="A3219" t="s">
        <v>503</v>
      </c>
      <c r="B3219" s="614">
        <v>2039023.6407000001</v>
      </c>
      <c r="C3219" t="s">
        <v>479</v>
      </c>
      <c r="D3219" t="s">
        <v>533</v>
      </c>
      <c r="E3219" t="s">
        <v>506</v>
      </c>
      <c r="F3219" t="s">
        <v>534</v>
      </c>
      <c r="G3219" t="s">
        <v>77</v>
      </c>
      <c r="H3219" t="s">
        <v>508</v>
      </c>
      <c r="I3219" t="s">
        <v>509</v>
      </c>
      <c r="J3219" t="s">
        <v>442</v>
      </c>
      <c r="K3219" t="s">
        <v>443</v>
      </c>
    </row>
    <row r="3220" spans="1:11">
      <c r="A3220" t="s">
        <v>503</v>
      </c>
      <c r="B3220" s="614">
        <v>1960601.2509999999</v>
      </c>
      <c r="C3220" t="s">
        <v>480</v>
      </c>
      <c r="D3220" t="s">
        <v>533</v>
      </c>
      <c r="E3220" t="s">
        <v>506</v>
      </c>
      <c r="F3220" t="s">
        <v>534</v>
      </c>
      <c r="G3220" t="s">
        <v>77</v>
      </c>
      <c r="H3220" t="s">
        <v>508</v>
      </c>
      <c r="I3220" t="s">
        <v>509</v>
      </c>
      <c r="J3220" t="s">
        <v>442</v>
      </c>
      <c r="K3220" t="s">
        <v>443</v>
      </c>
    </row>
    <row r="3221" spans="1:11">
      <c r="A3221" t="s">
        <v>503</v>
      </c>
      <c r="B3221" s="614">
        <v>2274290.8095999998</v>
      </c>
      <c r="C3221" t="s">
        <v>462</v>
      </c>
      <c r="D3221" t="s">
        <v>533</v>
      </c>
      <c r="E3221" t="s">
        <v>506</v>
      </c>
      <c r="F3221" t="s">
        <v>534</v>
      </c>
      <c r="G3221" t="s">
        <v>77</v>
      </c>
      <c r="H3221" t="s">
        <v>508</v>
      </c>
      <c r="I3221" t="s">
        <v>509</v>
      </c>
      <c r="J3221" t="s">
        <v>442</v>
      </c>
      <c r="K3221" t="s">
        <v>443</v>
      </c>
    </row>
    <row r="3222" spans="1:11">
      <c r="A3222" t="s">
        <v>503</v>
      </c>
      <c r="B3222" s="614">
        <v>1568478.9253</v>
      </c>
      <c r="C3222" t="s">
        <v>464</v>
      </c>
      <c r="D3222" t="s">
        <v>533</v>
      </c>
      <c r="E3222" t="s">
        <v>506</v>
      </c>
      <c r="F3222" t="s">
        <v>534</v>
      </c>
      <c r="G3222" t="s">
        <v>77</v>
      </c>
      <c r="H3222" t="s">
        <v>508</v>
      </c>
      <c r="I3222" t="s">
        <v>509</v>
      </c>
      <c r="J3222" t="s">
        <v>442</v>
      </c>
      <c r="K3222" t="s">
        <v>443</v>
      </c>
    </row>
    <row r="3223" spans="1:11">
      <c r="A3223" t="s">
        <v>503</v>
      </c>
      <c r="B3223" s="614">
        <v>2039023.6407000001</v>
      </c>
      <c r="C3223" t="s">
        <v>471</v>
      </c>
      <c r="D3223" t="s">
        <v>533</v>
      </c>
      <c r="E3223" t="s">
        <v>506</v>
      </c>
      <c r="F3223" t="s">
        <v>534</v>
      </c>
      <c r="G3223" t="s">
        <v>77</v>
      </c>
      <c r="H3223" t="s">
        <v>508</v>
      </c>
      <c r="I3223" t="s">
        <v>509</v>
      </c>
      <c r="J3223" t="s">
        <v>442</v>
      </c>
      <c r="K3223" t="s">
        <v>443</v>
      </c>
    </row>
    <row r="3224" spans="1:11">
      <c r="A3224" t="s">
        <v>503</v>
      </c>
      <c r="B3224" s="614">
        <v>1882178.8614000001</v>
      </c>
      <c r="C3224" t="s">
        <v>472</v>
      </c>
      <c r="D3224" t="s">
        <v>533</v>
      </c>
      <c r="E3224" t="s">
        <v>506</v>
      </c>
      <c r="F3224" t="s">
        <v>534</v>
      </c>
      <c r="G3224" t="s">
        <v>77</v>
      </c>
      <c r="H3224" t="s">
        <v>508</v>
      </c>
      <c r="I3224" t="s">
        <v>509</v>
      </c>
      <c r="J3224" t="s">
        <v>442</v>
      </c>
      <c r="K3224" t="s">
        <v>443</v>
      </c>
    </row>
    <row r="3225" spans="1:11">
      <c r="A3225" t="s">
        <v>503</v>
      </c>
      <c r="B3225" s="614">
        <v>2195868.42</v>
      </c>
      <c r="C3225" t="s">
        <v>475</v>
      </c>
      <c r="D3225" t="s">
        <v>533</v>
      </c>
      <c r="E3225" t="s">
        <v>506</v>
      </c>
      <c r="F3225" t="s">
        <v>534</v>
      </c>
      <c r="G3225" t="s">
        <v>77</v>
      </c>
      <c r="H3225" t="s">
        <v>508</v>
      </c>
      <c r="I3225" t="s">
        <v>509</v>
      </c>
      <c r="J3225" t="s">
        <v>442</v>
      </c>
      <c r="K3225" t="s">
        <v>443</v>
      </c>
    </row>
    <row r="3226" spans="1:11">
      <c r="A3226" t="s">
        <v>503</v>
      </c>
      <c r="B3226" s="614">
        <v>2117446.0303000002</v>
      </c>
      <c r="C3226" t="s">
        <v>515</v>
      </c>
      <c r="D3226" t="s">
        <v>533</v>
      </c>
      <c r="E3226" t="s">
        <v>506</v>
      </c>
      <c r="F3226" t="s">
        <v>534</v>
      </c>
      <c r="G3226" t="s">
        <v>77</v>
      </c>
      <c r="H3226" t="s">
        <v>508</v>
      </c>
      <c r="I3226" t="s">
        <v>509</v>
      </c>
      <c r="J3226" t="s">
        <v>442</v>
      </c>
      <c r="K3226" t="s">
        <v>443</v>
      </c>
    </row>
    <row r="3227" spans="1:11">
      <c r="A3227" t="s">
        <v>503</v>
      </c>
      <c r="B3227" s="614">
        <v>2915804.0137</v>
      </c>
      <c r="C3227" t="s">
        <v>455</v>
      </c>
      <c r="D3227" t="s">
        <v>533</v>
      </c>
      <c r="E3227" t="s">
        <v>506</v>
      </c>
      <c r="F3227" t="s">
        <v>534</v>
      </c>
      <c r="G3227" t="s">
        <v>77</v>
      </c>
      <c r="H3227" t="s">
        <v>508</v>
      </c>
      <c r="I3227" t="s">
        <v>509</v>
      </c>
      <c r="J3227" t="s">
        <v>442</v>
      </c>
      <c r="K3227" t="s">
        <v>443</v>
      </c>
    </row>
    <row r="3228" spans="1:11">
      <c r="A3228" t="s">
        <v>503</v>
      </c>
      <c r="B3228" s="614">
        <v>2242930.1557</v>
      </c>
      <c r="C3228" t="s">
        <v>528</v>
      </c>
      <c r="D3228" t="s">
        <v>533</v>
      </c>
      <c r="E3228" t="s">
        <v>506</v>
      </c>
      <c r="F3228" t="s">
        <v>534</v>
      </c>
      <c r="G3228" t="s">
        <v>77</v>
      </c>
      <c r="H3228" t="s">
        <v>508</v>
      </c>
      <c r="I3228" t="s">
        <v>509</v>
      </c>
      <c r="J3228" t="s">
        <v>442</v>
      </c>
      <c r="K3228" t="s">
        <v>443</v>
      </c>
    </row>
    <row r="3229" spans="1:11">
      <c r="A3229" t="s">
        <v>503</v>
      </c>
      <c r="B3229" s="614">
        <v>1960601.2509999999</v>
      </c>
      <c r="C3229" t="s">
        <v>512</v>
      </c>
      <c r="D3229" t="s">
        <v>533</v>
      </c>
      <c r="E3229" t="s">
        <v>506</v>
      </c>
      <c r="F3229" t="s">
        <v>534</v>
      </c>
      <c r="G3229" t="s">
        <v>77</v>
      </c>
      <c r="H3229" t="s">
        <v>508</v>
      </c>
      <c r="I3229" t="s">
        <v>509</v>
      </c>
      <c r="J3229" t="s">
        <v>442</v>
      </c>
      <c r="K3229" t="s">
        <v>443</v>
      </c>
    </row>
    <row r="3230" spans="1:11">
      <c r="A3230" t="s">
        <v>503</v>
      </c>
      <c r="B3230" s="614">
        <v>1568478.9253</v>
      </c>
      <c r="C3230" t="s">
        <v>453</v>
      </c>
      <c r="D3230" t="s">
        <v>533</v>
      </c>
      <c r="E3230" t="s">
        <v>506</v>
      </c>
      <c r="F3230" t="s">
        <v>534</v>
      </c>
      <c r="G3230" t="s">
        <v>77</v>
      </c>
      <c r="H3230" t="s">
        <v>508</v>
      </c>
      <c r="I3230" t="s">
        <v>509</v>
      </c>
      <c r="J3230" t="s">
        <v>442</v>
      </c>
      <c r="K3230" t="s">
        <v>443</v>
      </c>
    </row>
    <row r="3231" spans="1:11">
      <c r="A3231" t="s">
        <v>503</v>
      </c>
      <c r="B3231" s="614">
        <v>2054703.9676000001</v>
      </c>
      <c r="C3231" t="s">
        <v>461</v>
      </c>
      <c r="D3231" t="s">
        <v>533</v>
      </c>
      <c r="E3231" t="s">
        <v>506</v>
      </c>
      <c r="F3231" t="s">
        <v>534</v>
      </c>
      <c r="G3231" t="s">
        <v>77</v>
      </c>
      <c r="H3231" t="s">
        <v>508</v>
      </c>
      <c r="I3231" t="s">
        <v>509</v>
      </c>
      <c r="J3231" t="s">
        <v>442</v>
      </c>
      <c r="K3231" t="s">
        <v>443</v>
      </c>
    </row>
    <row r="3232" spans="1:11">
      <c r="A3232" t="s">
        <v>503</v>
      </c>
      <c r="B3232" s="614">
        <v>1960601.2509999999</v>
      </c>
      <c r="C3232" t="s">
        <v>485</v>
      </c>
      <c r="D3232" t="s">
        <v>533</v>
      </c>
      <c r="E3232" t="s">
        <v>506</v>
      </c>
      <c r="F3232" t="s">
        <v>534</v>
      </c>
      <c r="G3232" t="s">
        <v>77</v>
      </c>
      <c r="H3232" t="s">
        <v>508</v>
      </c>
      <c r="I3232" t="s">
        <v>509</v>
      </c>
      <c r="J3232" t="s">
        <v>442</v>
      </c>
      <c r="K3232" t="s">
        <v>443</v>
      </c>
    </row>
    <row r="3233" spans="1:11">
      <c r="A3233" t="s">
        <v>503</v>
      </c>
      <c r="B3233" s="614">
        <v>2915804.0137</v>
      </c>
      <c r="C3233" t="s">
        <v>517</v>
      </c>
      <c r="D3233" t="s">
        <v>533</v>
      </c>
      <c r="E3233" t="s">
        <v>506</v>
      </c>
      <c r="F3233" t="s">
        <v>534</v>
      </c>
      <c r="G3233" t="s">
        <v>77</v>
      </c>
      <c r="H3233" t="s">
        <v>508</v>
      </c>
      <c r="I3233" t="s">
        <v>509</v>
      </c>
      <c r="J3233" t="s">
        <v>442</v>
      </c>
      <c r="K3233" t="s">
        <v>443</v>
      </c>
    </row>
    <row r="3234" spans="1:11">
      <c r="A3234" t="s">
        <v>503</v>
      </c>
      <c r="B3234" s="614">
        <v>2242919.7782999999</v>
      </c>
      <c r="C3234" t="s">
        <v>511</v>
      </c>
      <c r="D3234" t="s">
        <v>533</v>
      </c>
      <c r="E3234" t="s">
        <v>506</v>
      </c>
      <c r="F3234" t="s">
        <v>534</v>
      </c>
      <c r="G3234" t="s">
        <v>77</v>
      </c>
      <c r="H3234" t="s">
        <v>508</v>
      </c>
      <c r="I3234" t="s">
        <v>509</v>
      </c>
      <c r="J3234" t="s">
        <v>442</v>
      </c>
      <c r="K3234" t="s">
        <v>443</v>
      </c>
    </row>
    <row r="3235" spans="1:11">
      <c r="A3235" t="s">
        <v>503</v>
      </c>
      <c r="B3235" s="614">
        <v>1568478.9253</v>
      </c>
      <c r="C3235" t="s">
        <v>477</v>
      </c>
      <c r="D3235" t="s">
        <v>533</v>
      </c>
      <c r="E3235" t="s">
        <v>506</v>
      </c>
      <c r="F3235" t="s">
        <v>534</v>
      </c>
      <c r="G3235" t="s">
        <v>77</v>
      </c>
      <c r="H3235" t="s">
        <v>508</v>
      </c>
      <c r="I3235" t="s">
        <v>509</v>
      </c>
      <c r="J3235" t="s">
        <v>442</v>
      </c>
      <c r="K3235" t="s">
        <v>443</v>
      </c>
    </row>
    <row r="3236" spans="1:11">
      <c r="A3236" t="s">
        <v>503</v>
      </c>
      <c r="B3236" s="614">
        <v>1929230.2197</v>
      </c>
      <c r="C3236" t="s">
        <v>465</v>
      </c>
      <c r="D3236" t="s">
        <v>533</v>
      </c>
      <c r="E3236" t="s">
        <v>506</v>
      </c>
      <c r="F3236" t="s">
        <v>534</v>
      </c>
      <c r="G3236" t="s">
        <v>77</v>
      </c>
      <c r="H3236" t="s">
        <v>508</v>
      </c>
      <c r="I3236" t="s">
        <v>509</v>
      </c>
      <c r="J3236" t="s">
        <v>442</v>
      </c>
      <c r="K3236" t="s">
        <v>443</v>
      </c>
    </row>
    <row r="3237" spans="1:11">
      <c r="A3237" t="s">
        <v>503</v>
      </c>
      <c r="B3237" s="614">
        <v>2650732.8084</v>
      </c>
      <c r="C3237" t="s">
        <v>518</v>
      </c>
      <c r="D3237" t="s">
        <v>533</v>
      </c>
      <c r="E3237" t="s">
        <v>506</v>
      </c>
      <c r="F3237" t="s">
        <v>534</v>
      </c>
      <c r="G3237" t="s">
        <v>77</v>
      </c>
      <c r="H3237" t="s">
        <v>508</v>
      </c>
      <c r="I3237" t="s">
        <v>509</v>
      </c>
      <c r="J3237" t="s">
        <v>442</v>
      </c>
      <c r="K3237" t="s">
        <v>443</v>
      </c>
    </row>
    <row r="3238" spans="1:11">
      <c r="A3238" t="s">
        <v>503</v>
      </c>
      <c r="B3238" s="614">
        <v>2915804.0137</v>
      </c>
      <c r="C3238" t="s">
        <v>510</v>
      </c>
      <c r="D3238" t="s">
        <v>533</v>
      </c>
      <c r="E3238" t="s">
        <v>506</v>
      </c>
      <c r="F3238" t="s">
        <v>534</v>
      </c>
      <c r="G3238" t="s">
        <v>77</v>
      </c>
      <c r="H3238" t="s">
        <v>508</v>
      </c>
      <c r="I3238" t="s">
        <v>509</v>
      </c>
      <c r="J3238" t="s">
        <v>442</v>
      </c>
      <c r="K3238" t="s">
        <v>443</v>
      </c>
    </row>
    <row r="3239" spans="1:11">
      <c r="A3239" t="s">
        <v>503</v>
      </c>
      <c r="B3239" s="614">
        <v>1882178.8614000001</v>
      </c>
      <c r="C3239" t="s">
        <v>466</v>
      </c>
      <c r="D3239" t="s">
        <v>533</v>
      </c>
      <c r="E3239" t="s">
        <v>506</v>
      </c>
      <c r="F3239" t="s">
        <v>534</v>
      </c>
      <c r="G3239" t="s">
        <v>77</v>
      </c>
      <c r="H3239" t="s">
        <v>508</v>
      </c>
      <c r="I3239" t="s">
        <v>509</v>
      </c>
      <c r="J3239" t="s">
        <v>442</v>
      </c>
      <c r="K3239" t="s">
        <v>443</v>
      </c>
    </row>
    <row r="3240" spans="1:11">
      <c r="A3240" t="s">
        <v>503</v>
      </c>
      <c r="B3240" s="614">
        <v>2274290.8095999998</v>
      </c>
      <c r="C3240" t="s">
        <v>445</v>
      </c>
      <c r="D3240" t="s">
        <v>533</v>
      </c>
      <c r="E3240" t="s">
        <v>506</v>
      </c>
      <c r="F3240" t="s">
        <v>534</v>
      </c>
      <c r="G3240" t="s">
        <v>77</v>
      </c>
      <c r="H3240" t="s">
        <v>508</v>
      </c>
      <c r="I3240" t="s">
        <v>509</v>
      </c>
      <c r="J3240" t="s">
        <v>442</v>
      </c>
      <c r="K3240" t="s">
        <v>443</v>
      </c>
    </row>
    <row r="3241" spans="1:11">
      <c r="A3241" t="s">
        <v>503</v>
      </c>
      <c r="B3241" s="614">
        <v>1960601.2509999999</v>
      </c>
      <c r="C3241" t="s">
        <v>481</v>
      </c>
      <c r="D3241" t="s">
        <v>533</v>
      </c>
      <c r="E3241" t="s">
        <v>506</v>
      </c>
      <c r="F3241" t="s">
        <v>534</v>
      </c>
      <c r="G3241" t="s">
        <v>77</v>
      </c>
      <c r="H3241" t="s">
        <v>508</v>
      </c>
      <c r="I3241" t="s">
        <v>509</v>
      </c>
      <c r="J3241" t="s">
        <v>442</v>
      </c>
      <c r="K3241" t="s">
        <v>443</v>
      </c>
    </row>
    <row r="3242" spans="1:11">
      <c r="A3242" t="s">
        <v>503</v>
      </c>
      <c r="B3242" s="614">
        <v>2431145.9663999998</v>
      </c>
      <c r="C3242" t="s">
        <v>450</v>
      </c>
      <c r="D3242" t="s">
        <v>533</v>
      </c>
      <c r="E3242" t="s">
        <v>506</v>
      </c>
      <c r="F3242" t="s">
        <v>534</v>
      </c>
      <c r="G3242" t="s">
        <v>77</v>
      </c>
      <c r="H3242" t="s">
        <v>508</v>
      </c>
      <c r="I3242" t="s">
        <v>509</v>
      </c>
      <c r="J3242" t="s">
        <v>442</v>
      </c>
      <c r="K3242" t="s">
        <v>443</v>
      </c>
    </row>
    <row r="3243" spans="1:11">
      <c r="A3243" t="s">
        <v>503</v>
      </c>
      <c r="B3243" s="614">
        <v>2039023.6407000001</v>
      </c>
      <c r="C3243" t="s">
        <v>488</v>
      </c>
      <c r="D3243" t="s">
        <v>533</v>
      </c>
      <c r="E3243" t="s">
        <v>506</v>
      </c>
      <c r="F3243" t="s">
        <v>534</v>
      </c>
      <c r="G3243" t="s">
        <v>77</v>
      </c>
      <c r="H3243" t="s">
        <v>508</v>
      </c>
      <c r="I3243" t="s">
        <v>509</v>
      </c>
      <c r="J3243" t="s">
        <v>442</v>
      </c>
      <c r="K3243" t="s">
        <v>443</v>
      </c>
    </row>
    <row r="3244" spans="1:11">
      <c r="A3244" t="s">
        <v>503</v>
      </c>
      <c r="B3244" s="614">
        <v>1882178.8614000001</v>
      </c>
      <c r="C3244" t="s">
        <v>484</v>
      </c>
      <c r="D3244" t="s">
        <v>533</v>
      </c>
      <c r="E3244" t="s">
        <v>506</v>
      </c>
      <c r="F3244" t="s">
        <v>534</v>
      </c>
      <c r="G3244" t="s">
        <v>77</v>
      </c>
      <c r="H3244" t="s">
        <v>508</v>
      </c>
      <c r="I3244" t="s">
        <v>509</v>
      </c>
      <c r="J3244" t="s">
        <v>442</v>
      </c>
      <c r="K3244" t="s">
        <v>443</v>
      </c>
    </row>
    <row r="3245" spans="1:11">
      <c r="A3245" t="s">
        <v>503</v>
      </c>
      <c r="B3245" s="614">
        <v>2242919.7782999999</v>
      </c>
      <c r="C3245" t="s">
        <v>504</v>
      </c>
      <c r="D3245" t="s">
        <v>533</v>
      </c>
      <c r="E3245" t="s">
        <v>506</v>
      </c>
      <c r="F3245" t="s">
        <v>534</v>
      </c>
      <c r="G3245" t="s">
        <v>77</v>
      </c>
      <c r="H3245" t="s">
        <v>508</v>
      </c>
      <c r="I3245" t="s">
        <v>509</v>
      </c>
      <c r="J3245" t="s">
        <v>442</v>
      </c>
      <c r="K3245" t="s">
        <v>443</v>
      </c>
    </row>
    <row r="3246" spans="1:11">
      <c r="A3246" t="s">
        <v>503</v>
      </c>
      <c r="B3246" s="614">
        <v>1882178.8614000001</v>
      </c>
      <c r="C3246" t="s">
        <v>449</v>
      </c>
      <c r="D3246" t="s">
        <v>533</v>
      </c>
      <c r="E3246" t="s">
        <v>506</v>
      </c>
      <c r="F3246" t="s">
        <v>534</v>
      </c>
      <c r="G3246" t="s">
        <v>77</v>
      </c>
      <c r="H3246" t="s">
        <v>508</v>
      </c>
      <c r="I3246" t="s">
        <v>509</v>
      </c>
      <c r="J3246" t="s">
        <v>442</v>
      </c>
      <c r="K3246" t="s">
        <v>443</v>
      </c>
    </row>
    <row r="3247" spans="1:11">
      <c r="A3247" t="s">
        <v>503</v>
      </c>
      <c r="B3247" s="614">
        <v>2431145.9663999998</v>
      </c>
      <c r="C3247" t="s">
        <v>476</v>
      </c>
      <c r="D3247" t="s">
        <v>533</v>
      </c>
      <c r="E3247" t="s">
        <v>506</v>
      </c>
      <c r="F3247" t="s">
        <v>534</v>
      </c>
      <c r="G3247" t="s">
        <v>77</v>
      </c>
      <c r="H3247" t="s">
        <v>508</v>
      </c>
      <c r="I3247" t="s">
        <v>509</v>
      </c>
      <c r="J3247" t="s">
        <v>442</v>
      </c>
      <c r="K3247" t="s">
        <v>443</v>
      </c>
    </row>
    <row r="3248" spans="1:11">
      <c r="A3248" t="s">
        <v>503</v>
      </c>
      <c r="B3248" s="614">
        <v>2039023.6407000001</v>
      </c>
      <c r="C3248" t="s">
        <v>50</v>
      </c>
      <c r="D3248" t="s">
        <v>533</v>
      </c>
      <c r="E3248" t="s">
        <v>506</v>
      </c>
      <c r="F3248" t="s">
        <v>534</v>
      </c>
      <c r="G3248" t="s">
        <v>77</v>
      </c>
      <c r="H3248" t="s">
        <v>508</v>
      </c>
      <c r="I3248" t="s">
        <v>509</v>
      </c>
      <c r="J3248" t="s">
        <v>442</v>
      </c>
      <c r="K3248" t="s">
        <v>443</v>
      </c>
    </row>
    <row r="3249" spans="1:11">
      <c r="A3249" t="s">
        <v>503</v>
      </c>
      <c r="B3249" s="614">
        <v>2195868.42</v>
      </c>
      <c r="C3249" t="s">
        <v>513</v>
      </c>
      <c r="D3249" t="s">
        <v>533</v>
      </c>
      <c r="E3249" t="s">
        <v>506</v>
      </c>
      <c r="F3249" t="s">
        <v>534</v>
      </c>
      <c r="G3249" t="s">
        <v>77</v>
      </c>
      <c r="H3249" t="s">
        <v>508</v>
      </c>
      <c r="I3249" t="s">
        <v>509</v>
      </c>
      <c r="J3249" t="s">
        <v>442</v>
      </c>
      <c r="K3249" t="s">
        <v>443</v>
      </c>
    </row>
    <row r="3250" spans="1:11">
      <c r="A3250" t="s">
        <v>61</v>
      </c>
      <c r="B3250" s="614">
        <v>3.1599999999999998E-4</v>
      </c>
      <c r="C3250" t="s">
        <v>510</v>
      </c>
      <c r="D3250" t="s">
        <v>535</v>
      </c>
      <c r="E3250" t="s">
        <v>77</v>
      </c>
      <c r="F3250" t="s">
        <v>536</v>
      </c>
      <c r="G3250" t="s">
        <v>77</v>
      </c>
      <c r="H3250" t="s">
        <v>508</v>
      </c>
      <c r="I3250" t="s">
        <v>509</v>
      </c>
      <c r="J3250" t="s">
        <v>435</v>
      </c>
    </row>
    <row r="3251" spans="1:11">
      <c r="A3251" t="s">
        <v>61</v>
      </c>
      <c r="B3251" s="614">
        <v>2.8499999999999999E-4</v>
      </c>
      <c r="C3251" t="s">
        <v>516</v>
      </c>
      <c r="D3251" t="s">
        <v>535</v>
      </c>
      <c r="E3251" t="s">
        <v>77</v>
      </c>
      <c r="F3251" t="s">
        <v>536</v>
      </c>
      <c r="G3251" t="s">
        <v>77</v>
      </c>
      <c r="H3251" t="s">
        <v>508</v>
      </c>
      <c r="I3251" t="s">
        <v>509</v>
      </c>
      <c r="J3251" t="s">
        <v>435</v>
      </c>
    </row>
    <row r="3252" spans="1:11">
      <c r="A3252" t="s">
        <v>61</v>
      </c>
      <c r="B3252" s="614">
        <v>2.22E-4</v>
      </c>
      <c r="C3252" t="s">
        <v>448</v>
      </c>
      <c r="D3252" t="s">
        <v>535</v>
      </c>
      <c r="E3252" t="s">
        <v>77</v>
      </c>
      <c r="F3252" t="s">
        <v>536</v>
      </c>
      <c r="G3252" t="s">
        <v>77</v>
      </c>
      <c r="H3252" t="s">
        <v>508</v>
      </c>
      <c r="I3252" t="s">
        <v>509</v>
      </c>
      <c r="J3252" t="s">
        <v>435</v>
      </c>
    </row>
    <row r="3253" spans="1:11">
      <c r="A3253" t="s">
        <v>61</v>
      </c>
      <c r="B3253" s="614">
        <v>3.1399999999999999E-4</v>
      </c>
      <c r="C3253" t="s">
        <v>476</v>
      </c>
      <c r="D3253" t="s">
        <v>535</v>
      </c>
      <c r="E3253" t="s">
        <v>77</v>
      </c>
      <c r="F3253" t="s">
        <v>536</v>
      </c>
      <c r="G3253" t="s">
        <v>77</v>
      </c>
      <c r="H3253" t="s">
        <v>508</v>
      </c>
      <c r="I3253" t="s">
        <v>509</v>
      </c>
      <c r="J3253" t="s">
        <v>435</v>
      </c>
    </row>
    <row r="3254" spans="1:11">
      <c r="A3254" t="s">
        <v>61</v>
      </c>
      <c r="B3254" s="614">
        <v>2.23E-4</v>
      </c>
      <c r="C3254" t="s">
        <v>445</v>
      </c>
      <c r="D3254" t="s">
        <v>535</v>
      </c>
      <c r="E3254" t="s">
        <v>77</v>
      </c>
      <c r="F3254" t="s">
        <v>536</v>
      </c>
      <c r="G3254" t="s">
        <v>77</v>
      </c>
      <c r="H3254" t="s">
        <v>508</v>
      </c>
      <c r="I3254" t="s">
        <v>509</v>
      </c>
      <c r="J3254" t="s">
        <v>435</v>
      </c>
    </row>
    <row r="3255" spans="1:11">
      <c r="A3255" t="s">
        <v>61</v>
      </c>
      <c r="B3255" s="614">
        <v>0</v>
      </c>
      <c r="C3255" t="s">
        <v>537</v>
      </c>
      <c r="D3255" t="s">
        <v>535</v>
      </c>
      <c r="E3255" t="s">
        <v>538</v>
      </c>
      <c r="F3255" t="s">
        <v>536</v>
      </c>
      <c r="G3255" t="s">
        <v>77</v>
      </c>
      <c r="H3255" t="s">
        <v>508</v>
      </c>
      <c r="I3255" t="s">
        <v>509</v>
      </c>
      <c r="J3255" t="s">
        <v>435</v>
      </c>
    </row>
    <row r="3256" spans="1:11">
      <c r="A3256" t="s">
        <v>61</v>
      </c>
      <c r="B3256" s="614">
        <v>2.02E-4</v>
      </c>
      <c r="C3256" t="s">
        <v>465</v>
      </c>
      <c r="D3256" t="s">
        <v>535</v>
      </c>
      <c r="E3256" t="s">
        <v>77</v>
      </c>
      <c r="F3256" t="s">
        <v>536</v>
      </c>
      <c r="G3256" t="s">
        <v>77</v>
      </c>
      <c r="H3256" t="s">
        <v>508</v>
      </c>
      <c r="I3256" t="s">
        <v>509</v>
      </c>
      <c r="J3256" t="s">
        <v>435</v>
      </c>
    </row>
    <row r="3257" spans="1:11">
      <c r="A3257" t="s">
        <v>61</v>
      </c>
      <c r="B3257" s="614">
        <v>2.72E-4</v>
      </c>
      <c r="C3257" t="s">
        <v>515</v>
      </c>
      <c r="D3257" t="s">
        <v>535</v>
      </c>
      <c r="E3257" t="s">
        <v>77</v>
      </c>
      <c r="F3257" t="s">
        <v>536</v>
      </c>
      <c r="G3257" t="s">
        <v>77</v>
      </c>
      <c r="H3257" t="s">
        <v>508</v>
      </c>
      <c r="I3257" t="s">
        <v>509</v>
      </c>
      <c r="J3257" t="s">
        <v>435</v>
      </c>
    </row>
    <row r="3258" spans="1:11">
      <c r="A3258" t="s">
        <v>61</v>
      </c>
      <c r="B3258" s="614">
        <v>2.52E-4</v>
      </c>
      <c r="C3258" t="s">
        <v>525</v>
      </c>
      <c r="D3258" t="s">
        <v>535</v>
      </c>
      <c r="E3258" t="s">
        <v>77</v>
      </c>
      <c r="F3258" t="s">
        <v>536</v>
      </c>
      <c r="G3258" t="s">
        <v>77</v>
      </c>
      <c r="H3258" t="s">
        <v>508</v>
      </c>
      <c r="I3258" t="s">
        <v>509</v>
      </c>
      <c r="J3258" t="s">
        <v>435</v>
      </c>
    </row>
    <row r="3259" spans="1:11">
      <c r="A3259" t="s">
        <v>61</v>
      </c>
      <c r="B3259" s="614">
        <v>2.42E-4</v>
      </c>
      <c r="C3259" t="s">
        <v>462</v>
      </c>
      <c r="D3259" t="s">
        <v>535</v>
      </c>
      <c r="E3259" t="s">
        <v>77</v>
      </c>
      <c r="F3259" t="s">
        <v>536</v>
      </c>
      <c r="G3259" t="s">
        <v>77</v>
      </c>
      <c r="H3259" t="s">
        <v>508</v>
      </c>
      <c r="I3259" t="s">
        <v>509</v>
      </c>
      <c r="J3259" t="s">
        <v>435</v>
      </c>
    </row>
    <row r="3260" spans="1:11">
      <c r="A3260" t="s">
        <v>61</v>
      </c>
      <c r="B3260" s="614">
        <v>2.02E-4</v>
      </c>
      <c r="C3260" t="s">
        <v>463</v>
      </c>
      <c r="D3260" t="s">
        <v>535</v>
      </c>
      <c r="E3260" t="s">
        <v>77</v>
      </c>
      <c r="F3260" t="s">
        <v>536</v>
      </c>
      <c r="G3260" t="s">
        <v>77</v>
      </c>
      <c r="H3260" t="s">
        <v>508</v>
      </c>
      <c r="I3260" t="s">
        <v>509</v>
      </c>
      <c r="J3260" t="s">
        <v>435</v>
      </c>
    </row>
    <row r="3261" spans="1:11">
      <c r="A3261" t="s">
        <v>61</v>
      </c>
      <c r="B3261" s="614">
        <v>2.52E-4</v>
      </c>
      <c r="C3261" t="s">
        <v>480</v>
      </c>
      <c r="D3261" t="s">
        <v>535</v>
      </c>
      <c r="E3261" t="s">
        <v>77</v>
      </c>
      <c r="F3261" t="s">
        <v>536</v>
      </c>
      <c r="G3261" t="s">
        <v>77</v>
      </c>
      <c r="H3261" t="s">
        <v>508</v>
      </c>
      <c r="I3261" t="s">
        <v>509</v>
      </c>
      <c r="J3261" t="s">
        <v>435</v>
      </c>
    </row>
    <row r="3262" spans="1:11">
      <c r="A3262" t="s">
        <v>61</v>
      </c>
      <c r="B3262" s="614">
        <v>2.02E-4</v>
      </c>
      <c r="C3262" t="s">
        <v>452</v>
      </c>
      <c r="D3262" t="s">
        <v>535</v>
      </c>
      <c r="E3262" t="s">
        <v>77</v>
      </c>
      <c r="F3262" t="s">
        <v>536</v>
      </c>
      <c r="G3262" t="s">
        <v>77</v>
      </c>
      <c r="H3262" t="s">
        <v>508</v>
      </c>
      <c r="I3262" t="s">
        <v>509</v>
      </c>
      <c r="J3262" t="s">
        <v>435</v>
      </c>
    </row>
    <row r="3263" spans="1:11">
      <c r="A3263" t="s">
        <v>61</v>
      </c>
      <c r="B3263" s="614">
        <v>2.22E-4</v>
      </c>
      <c r="C3263" t="s">
        <v>504</v>
      </c>
      <c r="D3263" t="s">
        <v>535</v>
      </c>
      <c r="E3263" t="s">
        <v>77</v>
      </c>
      <c r="F3263" t="s">
        <v>536</v>
      </c>
      <c r="G3263" t="s">
        <v>77</v>
      </c>
      <c r="H3263" t="s">
        <v>508</v>
      </c>
      <c r="I3263" t="s">
        <v>509</v>
      </c>
      <c r="J3263" t="s">
        <v>435</v>
      </c>
    </row>
    <row r="3264" spans="1:11">
      <c r="A3264" t="s">
        <v>61</v>
      </c>
      <c r="B3264" s="614">
        <v>2.02E-4</v>
      </c>
      <c r="C3264" t="s">
        <v>464</v>
      </c>
      <c r="D3264" t="s">
        <v>535</v>
      </c>
      <c r="E3264" t="s">
        <v>77</v>
      </c>
      <c r="F3264" t="s">
        <v>536</v>
      </c>
      <c r="G3264" t="s">
        <v>77</v>
      </c>
      <c r="H3264" t="s">
        <v>508</v>
      </c>
      <c r="I3264" t="s">
        <v>509</v>
      </c>
      <c r="J3264" t="s">
        <v>435</v>
      </c>
    </row>
    <row r="3265" spans="1:10">
      <c r="A3265" t="s">
        <v>61</v>
      </c>
      <c r="B3265" s="614">
        <v>4.64E-4</v>
      </c>
      <c r="C3265" t="s">
        <v>526</v>
      </c>
      <c r="D3265" t="s">
        <v>535</v>
      </c>
      <c r="E3265" t="s">
        <v>77</v>
      </c>
      <c r="F3265" t="s">
        <v>536</v>
      </c>
      <c r="G3265" t="s">
        <v>77</v>
      </c>
      <c r="H3265" t="s">
        <v>508</v>
      </c>
      <c r="I3265" t="s">
        <v>509</v>
      </c>
      <c r="J3265" t="s">
        <v>435</v>
      </c>
    </row>
    <row r="3266" spans="1:10">
      <c r="A3266" t="s">
        <v>61</v>
      </c>
      <c r="B3266" s="614">
        <v>2.02E-4</v>
      </c>
      <c r="C3266" t="s">
        <v>457</v>
      </c>
      <c r="D3266" t="s">
        <v>535</v>
      </c>
      <c r="E3266" t="s">
        <v>77</v>
      </c>
      <c r="F3266" t="s">
        <v>536</v>
      </c>
      <c r="G3266" t="s">
        <v>77</v>
      </c>
      <c r="H3266" t="s">
        <v>508</v>
      </c>
      <c r="I3266" t="s">
        <v>509</v>
      </c>
      <c r="J3266" t="s">
        <v>435</v>
      </c>
    </row>
    <row r="3267" spans="1:10">
      <c r="A3267" t="s">
        <v>61</v>
      </c>
      <c r="B3267" s="614">
        <v>2.8899999999999998E-4</v>
      </c>
      <c r="C3267" t="s">
        <v>455</v>
      </c>
      <c r="D3267" t="s">
        <v>535</v>
      </c>
      <c r="E3267" t="s">
        <v>77</v>
      </c>
      <c r="F3267" t="s">
        <v>536</v>
      </c>
      <c r="G3267" t="s">
        <v>77</v>
      </c>
      <c r="H3267" t="s">
        <v>508</v>
      </c>
      <c r="I3267" t="s">
        <v>509</v>
      </c>
      <c r="J3267" t="s">
        <v>435</v>
      </c>
    </row>
    <row r="3268" spans="1:10">
      <c r="A3268" t="s">
        <v>61</v>
      </c>
      <c r="B3268" s="614">
        <v>2.43E-4</v>
      </c>
      <c r="C3268" t="s">
        <v>471</v>
      </c>
      <c r="D3268" t="s">
        <v>535</v>
      </c>
      <c r="E3268" t="s">
        <v>77</v>
      </c>
      <c r="F3268" t="s">
        <v>536</v>
      </c>
      <c r="G3268" t="s">
        <v>77</v>
      </c>
      <c r="H3268" t="s">
        <v>508</v>
      </c>
      <c r="I3268" t="s">
        <v>509</v>
      </c>
      <c r="J3268" t="s">
        <v>435</v>
      </c>
    </row>
    <row r="3269" spans="1:10">
      <c r="A3269" t="s">
        <v>61</v>
      </c>
      <c r="B3269" s="614">
        <v>2.23E-4</v>
      </c>
      <c r="C3269" t="s">
        <v>513</v>
      </c>
      <c r="D3269" t="s">
        <v>535</v>
      </c>
      <c r="E3269" t="s">
        <v>77</v>
      </c>
      <c r="F3269" t="s">
        <v>536</v>
      </c>
      <c r="G3269" t="s">
        <v>77</v>
      </c>
      <c r="H3269" t="s">
        <v>508</v>
      </c>
      <c r="I3269" t="s">
        <v>509</v>
      </c>
      <c r="J3269" t="s">
        <v>435</v>
      </c>
    </row>
    <row r="3270" spans="1:10">
      <c r="A3270" t="s">
        <v>61</v>
      </c>
      <c r="B3270" s="614">
        <v>2.63E-4</v>
      </c>
      <c r="C3270" t="s">
        <v>475</v>
      </c>
      <c r="D3270" t="s">
        <v>535</v>
      </c>
      <c r="E3270" t="s">
        <v>77</v>
      </c>
      <c r="F3270" t="s">
        <v>536</v>
      </c>
      <c r="G3270" t="s">
        <v>77</v>
      </c>
      <c r="H3270" t="s">
        <v>508</v>
      </c>
      <c r="I3270" t="s">
        <v>509</v>
      </c>
      <c r="J3270" t="s">
        <v>435</v>
      </c>
    </row>
    <row r="3271" spans="1:10">
      <c r="A3271" t="s">
        <v>61</v>
      </c>
      <c r="B3271" s="614">
        <v>2.92E-4</v>
      </c>
      <c r="C3271" t="s">
        <v>514</v>
      </c>
      <c r="D3271" t="s">
        <v>535</v>
      </c>
      <c r="E3271" t="s">
        <v>77</v>
      </c>
      <c r="F3271" t="s">
        <v>536</v>
      </c>
      <c r="G3271" t="s">
        <v>77</v>
      </c>
      <c r="H3271" t="s">
        <v>508</v>
      </c>
      <c r="I3271" t="s">
        <v>509</v>
      </c>
      <c r="J3271" t="s">
        <v>435</v>
      </c>
    </row>
    <row r="3272" spans="1:10">
      <c r="A3272" t="s">
        <v>61</v>
      </c>
      <c r="B3272" s="614">
        <v>2.02E-4</v>
      </c>
      <c r="C3272" t="s">
        <v>479</v>
      </c>
      <c r="D3272" t="s">
        <v>535</v>
      </c>
      <c r="E3272" t="s">
        <v>77</v>
      </c>
      <c r="F3272" t="s">
        <v>536</v>
      </c>
      <c r="G3272" t="s">
        <v>77</v>
      </c>
      <c r="H3272" t="s">
        <v>508</v>
      </c>
      <c r="I3272" t="s">
        <v>509</v>
      </c>
      <c r="J3272" t="s">
        <v>435</v>
      </c>
    </row>
    <row r="3273" spans="1:10">
      <c r="A3273" t="s">
        <v>61</v>
      </c>
      <c r="B3273" s="614">
        <v>3.1199999999999999E-4</v>
      </c>
      <c r="C3273" t="s">
        <v>450</v>
      </c>
      <c r="D3273" t="s">
        <v>535</v>
      </c>
      <c r="E3273" t="s">
        <v>77</v>
      </c>
      <c r="F3273" t="s">
        <v>536</v>
      </c>
      <c r="G3273" t="s">
        <v>77</v>
      </c>
      <c r="H3273" t="s">
        <v>508</v>
      </c>
      <c r="I3273" t="s">
        <v>509</v>
      </c>
      <c r="J3273" t="s">
        <v>435</v>
      </c>
    </row>
    <row r="3274" spans="1:10">
      <c r="A3274" t="s">
        <v>61</v>
      </c>
      <c r="B3274" s="614">
        <v>3.2400000000000001E-4</v>
      </c>
      <c r="C3274" t="s">
        <v>518</v>
      </c>
      <c r="D3274" t="s">
        <v>535</v>
      </c>
      <c r="E3274" t="s">
        <v>77</v>
      </c>
      <c r="F3274" t="s">
        <v>536</v>
      </c>
      <c r="G3274" t="s">
        <v>77</v>
      </c>
      <c r="H3274" t="s">
        <v>508</v>
      </c>
      <c r="I3274" t="s">
        <v>509</v>
      </c>
      <c r="J3274" t="s">
        <v>435</v>
      </c>
    </row>
    <row r="3275" spans="1:10">
      <c r="A3275" t="s">
        <v>61</v>
      </c>
      <c r="B3275" s="614">
        <v>4.0299999999999998E-4</v>
      </c>
      <c r="C3275" t="s">
        <v>456</v>
      </c>
      <c r="D3275" t="s">
        <v>535</v>
      </c>
      <c r="E3275" t="s">
        <v>77</v>
      </c>
      <c r="F3275" t="s">
        <v>536</v>
      </c>
      <c r="G3275" t="s">
        <v>77</v>
      </c>
      <c r="H3275" t="s">
        <v>508</v>
      </c>
      <c r="I3275" t="s">
        <v>509</v>
      </c>
      <c r="J3275" t="s">
        <v>435</v>
      </c>
    </row>
    <row r="3276" spans="1:10">
      <c r="A3276" t="s">
        <v>61</v>
      </c>
      <c r="B3276" s="614">
        <v>2.22E-4</v>
      </c>
      <c r="C3276" t="s">
        <v>461</v>
      </c>
      <c r="D3276" t="s">
        <v>535</v>
      </c>
      <c r="E3276" t="s">
        <v>77</v>
      </c>
      <c r="F3276" t="s">
        <v>536</v>
      </c>
      <c r="G3276" t="s">
        <v>77</v>
      </c>
      <c r="H3276" t="s">
        <v>508</v>
      </c>
      <c r="I3276" t="s">
        <v>509</v>
      </c>
      <c r="J3276" t="s">
        <v>435</v>
      </c>
    </row>
    <row r="3277" spans="1:10">
      <c r="A3277" t="s">
        <v>61</v>
      </c>
      <c r="B3277" s="614">
        <v>2.02E-4</v>
      </c>
      <c r="C3277" t="s">
        <v>477</v>
      </c>
      <c r="D3277" t="s">
        <v>535</v>
      </c>
      <c r="E3277" t="s">
        <v>77</v>
      </c>
      <c r="F3277" t="s">
        <v>536</v>
      </c>
      <c r="G3277" t="s">
        <v>77</v>
      </c>
      <c r="H3277" t="s">
        <v>508</v>
      </c>
      <c r="I3277" t="s">
        <v>509</v>
      </c>
      <c r="J3277" t="s">
        <v>435</v>
      </c>
    </row>
    <row r="3278" spans="1:10">
      <c r="A3278" t="s">
        <v>61</v>
      </c>
      <c r="B3278" s="614">
        <v>2.02E-4</v>
      </c>
      <c r="C3278" t="s">
        <v>429</v>
      </c>
      <c r="D3278" t="s">
        <v>535</v>
      </c>
      <c r="E3278" t="s">
        <v>77</v>
      </c>
      <c r="F3278" t="s">
        <v>536</v>
      </c>
      <c r="G3278" t="s">
        <v>77</v>
      </c>
      <c r="H3278" t="s">
        <v>508</v>
      </c>
      <c r="I3278" t="s">
        <v>509</v>
      </c>
      <c r="J3278" t="s">
        <v>435</v>
      </c>
    </row>
    <row r="3279" spans="1:10">
      <c r="A3279" t="s">
        <v>61</v>
      </c>
      <c r="B3279" s="614">
        <v>2.8800000000000001E-4</v>
      </c>
      <c r="C3279" t="s">
        <v>511</v>
      </c>
      <c r="D3279" t="s">
        <v>535</v>
      </c>
      <c r="E3279" t="s">
        <v>77</v>
      </c>
      <c r="F3279" t="s">
        <v>536</v>
      </c>
      <c r="G3279" t="s">
        <v>77</v>
      </c>
      <c r="H3279" t="s">
        <v>508</v>
      </c>
      <c r="I3279" t="s">
        <v>509</v>
      </c>
      <c r="J3279" t="s">
        <v>435</v>
      </c>
    </row>
    <row r="3280" spans="1:10">
      <c r="A3280" t="s">
        <v>61</v>
      </c>
      <c r="B3280" s="614">
        <v>2.43E-4</v>
      </c>
      <c r="C3280" t="s">
        <v>481</v>
      </c>
      <c r="D3280" t="s">
        <v>535</v>
      </c>
      <c r="E3280" t="s">
        <v>77</v>
      </c>
      <c r="F3280" t="s">
        <v>536</v>
      </c>
      <c r="G3280" t="s">
        <v>77</v>
      </c>
      <c r="H3280" t="s">
        <v>508</v>
      </c>
      <c r="I3280" t="s">
        <v>509</v>
      </c>
      <c r="J3280" t="s">
        <v>435</v>
      </c>
    </row>
    <row r="3281" spans="1:10">
      <c r="A3281" t="s">
        <v>61</v>
      </c>
      <c r="B3281" s="614">
        <v>2.02E-4</v>
      </c>
      <c r="C3281" t="s">
        <v>488</v>
      </c>
      <c r="D3281" t="s">
        <v>535</v>
      </c>
      <c r="E3281" t="s">
        <v>77</v>
      </c>
      <c r="F3281" t="s">
        <v>536</v>
      </c>
      <c r="G3281" t="s">
        <v>77</v>
      </c>
      <c r="H3281" t="s">
        <v>508</v>
      </c>
      <c r="I3281" t="s">
        <v>509</v>
      </c>
      <c r="J3281" t="s">
        <v>435</v>
      </c>
    </row>
    <row r="3282" spans="1:10">
      <c r="A3282" t="s">
        <v>61</v>
      </c>
      <c r="B3282" s="614">
        <v>2.9500000000000001E-4</v>
      </c>
      <c r="C3282" t="s">
        <v>438</v>
      </c>
      <c r="D3282" t="s">
        <v>535</v>
      </c>
      <c r="E3282" t="s">
        <v>77</v>
      </c>
      <c r="F3282" t="s">
        <v>536</v>
      </c>
      <c r="G3282" t="s">
        <v>77</v>
      </c>
      <c r="H3282" t="s">
        <v>508</v>
      </c>
      <c r="I3282" t="s">
        <v>509</v>
      </c>
      <c r="J3282" t="s">
        <v>435</v>
      </c>
    </row>
    <row r="3283" spans="1:10">
      <c r="A3283" t="s">
        <v>61</v>
      </c>
      <c r="B3283" s="614">
        <v>2.63E-4</v>
      </c>
      <c r="C3283" t="s">
        <v>524</v>
      </c>
      <c r="D3283" t="s">
        <v>535</v>
      </c>
      <c r="E3283" t="s">
        <v>77</v>
      </c>
      <c r="F3283" t="s">
        <v>536</v>
      </c>
      <c r="G3283" t="s">
        <v>77</v>
      </c>
      <c r="H3283" t="s">
        <v>508</v>
      </c>
      <c r="I3283" t="s">
        <v>509</v>
      </c>
      <c r="J3283" t="s">
        <v>435</v>
      </c>
    </row>
    <row r="3284" spans="1:10">
      <c r="A3284" t="s">
        <v>61</v>
      </c>
      <c r="B3284" s="614">
        <v>2.8899999999999998E-4</v>
      </c>
      <c r="C3284" t="s">
        <v>521</v>
      </c>
      <c r="D3284" t="s">
        <v>535</v>
      </c>
      <c r="E3284" t="s">
        <v>77</v>
      </c>
      <c r="F3284" t="s">
        <v>536</v>
      </c>
      <c r="G3284" t="s">
        <v>77</v>
      </c>
      <c r="H3284" t="s">
        <v>508</v>
      </c>
      <c r="I3284" t="s">
        <v>509</v>
      </c>
      <c r="J3284" t="s">
        <v>435</v>
      </c>
    </row>
    <row r="3285" spans="1:10">
      <c r="A3285" t="s">
        <v>61</v>
      </c>
      <c r="B3285" s="614">
        <v>2.52E-4</v>
      </c>
      <c r="C3285" t="s">
        <v>512</v>
      </c>
      <c r="D3285" t="s">
        <v>535</v>
      </c>
      <c r="E3285" t="s">
        <v>77</v>
      </c>
      <c r="F3285" t="s">
        <v>536</v>
      </c>
      <c r="G3285" t="s">
        <v>77</v>
      </c>
      <c r="H3285" t="s">
        <v>508</v>
      </c>
      <c r="I3285" t="s">
        <v>509</v>
      </c>
      <c r="J3285" t="s">
        <v>435</v>
      </c>
    </row>
    <row r="3286" spans="1:10">
      <c r="A3286" t="s">
        <v>61</v>
      </c>
      <c r="B3286" s="614">
        <v>2.02E-4</v>
      </c>
      <c r="C3286" t="s">
        <v>454</v>
      </c>
      <c r="D3286" t="s">
        <v>535</v>
      </c>
      <c r="E3286" t="s">
        <v>77</v>
      </c>
      <c r="F3286" t="s">
        <v>536</v>
      </c>
      <c r="G3286" t="s">
        <v>77</v>
      </c>
      <c r="H3286" t="s">
        <v>508</v>
      </c>
      <c r="I3286" t="s">
        <v>509</v>
      </c>
      <c r="J3286" t="s">
        <v>435</v>
      </c>
    </row>
    <row r="3287" spans="1:10">
      <c r="A3287" t="s">
        <v>61</v>
      </c>
      <c r="B3287" s="614">
        <v>2.42E-4</v>
      </c>
      <c r="C3287" t="s">
        <v>449</v>
      </c>
      <c r="D3287" t="s">
        <v>535</v>
      </c>
      <c r="E3287" t="s">
        <v>77</v>
      </c>
      <c r="F3287" t="s">
        <v>536</v>
      </c>
      <c r="G3287" t="s">
        <v>77</v>
      </c>
      <c r="H3287" t="s">
        <v>508</v>
      </c>
      <c r="I3287" t="s">
        <v>509</v>
      </c>
      <c r="J3287" t="s">
        <v>435</v>
      </c>
    </row>
    <row r="3288" spans="1:10">
      <c r="A3288" t="s">
        <v>61</v>
      </c>
      <c r="B3288" s="614">
        <v>2.02E-4</v>
      </c>
      <c r="C3288" t="s">
        <v>472</v>
      </c>
      <c r="D3288" t="s">
        <v>535</v>
      </c>
      <c r="E3288" t="s">
        <v>77</v>
      </c>
      <c r="F3288" t="s">
        <v>536</v>
      </c>
      <c r="G3288" t="s">
        <v>77</v>
      </c>
      <c r="H3288" t="s">
        <v>508</v>
      </c>
      <c r="I3288" t="s">
        <v>509</v>
      </c>
      <c r="J3288" t="s">
        <v>435</v>
      </c>
    </row>
    <row r="3289" spans="1:10">
      <c r="A3289" t="s">
        <v>61</v>
      </c>
      <c r="B3289" s="614">
        <v>2.02E-4</v>
      </c>
      <c r="C3289" t="s">
        <v>453</v>
      </c>
      <c r="D3289" t="s">
        <v>535</v>
      </c>
      <c r="E3289" t="s">
        <v>77</v>
      </c>
      <c r="F3289" t="s">
        <v>536</v>
      </c>
      <c r="G3289" t="s">
        <v>77</v>
      </c>
      <c r="H3289" t="s">
        <v>508</v>
      </c>
      <c r="I3289" t="s">
        <v>509</v>
      </c>
      <c r="J3289" t="s">
        <v>435</v>
      </c>
    </row>
    <row r="3290" spans="1:10">
      <c r="A3290" t="s">
        <v>61</v>
      </c>
      <c r="B3290" s="614">
        <v>2.8899999999999998E-4</v>
      </c>
      <c r="C3290" t="s">
        <v>446</v>
      </c>
      <c r="D3290" t="s">
        <v>535</v>
      </c>
      <c r="E3290" t="s">
        <v>77</v>
      </c>
      <c r="F3290" t="s">
        <v>536</v>
      </c>
      <c r="G3290" t="s">
        <v>77</v>
      </c>
      <c r="H3290" t="s">
        <v>508</v>
      </c>
      <c r="I3290" t="s">
        <v>509</v>
      </c>
      <c r="J3290" t="s">
        <v>435</v>
      </c>
    </row>
    <row r="3291" spans="1:10">
      <c r="A3291" t="s">
        <v>61</v>
      </c>
      <c r="B3291" s="614">
        <v>2.42E-4</v>
      </c>
      <c r="C3291" t="s">
        <v>527</v>
      </c>
      <c r="D3291" t="s">
        <v>535</v>
      </c>
      <c r="E3291" t="s">
        <v>77</v>
      </c>
      <c r="F3291" t="s">
        <v>536</v>
      </c>
      <c r="G3291" t="s">
        <v>77</v>
      </c>
      <c r="H3291" t="s">
        <v>508</v>
      </c>
      <c r="I3291" t="s">
        <v>509</v>
      </c>
      <c r="J3291" t="s">
        <v>435</v>
      </c>
    </row>
    <row r="3292" spans="1:10">
      <c r="A3292" t="s">
        <v>61</v>
      </c>
      <c r="B3292" s="614">
        <v>2.22E-4</v>
      </c>
      <c r="C3292" t="s">
        <v>517</v>
      </c>
      <c r="D3292" t="s">
        <v>535</v>
      </c>
      <c r="E3292" t="s">
        <v>77</v>
      </c>
      <c r="F3292" t="s">
        <v>536</v>
      </c>
      <c r="G3292" t="s">
        <v>77</v>
      </c>
      <c r="H3292" t="s">
        <v>508</v>
      </c>
      <c r="I3292" t="s">
        <v>509</v>
      </c>
      <c r="J3292" t="s">
        <v>435</v>
      </c>
    </row>
    <row r="3293" spans="1:10">
      <c r="A3293" t="s">
        <v>61</v>
      </c>
      <c r="B3293" s="614">
        <v>2.52E-4</v>
      </c>
      <c r="C3293" t="s">
        <v>485</v>
      </c>
      <c r="D3293" t="s">
        <v>535</v>
      </c>
      <c r="E3293" t="s">
        <v>77</v>
      </c>
      <c r="F3293" t="s">
        <v>536</v>
      </c>
      <c r="G3293" t="s">
        <v>77</v>
      </c>
      <c r="H3293" t="s">
        <v>508</v>
      </c>
      <c r="I3293" t="s">
        <v>509</v>
      </c>
      <c r="J3293" t="s">
        <v>435</v>
      </c>
    </row>
    <row r="3294" spans="1:10">
      <c r="A3294" t="s">
        <v>61</v>
      </c>
      <c r="B3294" s="614">
        <v>2.02E-4</v>
      </c>
      <c r="C3294" t="s">
        <v>50</v>
      </c>
      <c r="D3294" t="s">
        <v>535</v>
      </c>
      <c r="E3294" t="s">
        <v>77</v>
      </c>
      <c r="F3294" t="s">
        <v>536</v>
      </c>
      <c r="G3294" t="s">
        <v>77</v>
      </c>
      <c r="H3294" t="s">
        <v>508</v>
      </c>
      <c r="I3294" t="s">
        <v>509</v>
      </c>
      <c r="J3294" t="s">
        <v>435</v>
      </c>
    </row>
    <row r="3295" spans="1:10">
      <c r="A3295" t="s">
        <v>61</v>
      </c>
      <c r="B3295" s="614">
        <v>2.43E-4</v>
      </c>
      <c r="C3295" t="s">
        <v>484</v>
      </c>
      <c r="D3295" t="s">
        <v>535</v>
      </c>
      <c r="E3295" t="s">
        <v>77</v>
      </c>
      <c r="F3295" t="s">
        <v>536</v>
      </c>
      <c r="G3295" t="s">
        <v>77</v>
      </c>
      <c r="H3295" t="s">
        <v>508</v>
      </c>
      <c r="I3295" t="s">
        <v>509</v>
      </c>
      <c r="J3295" t="s">
        <v>435</v>
      </c>
    </row>
    <row r="3296" spans="1:10">
      <c r="A3296" t="s">
        <v>61</v>
      </c>
      <c r="B3296" s="614">
        <v>2.23E-4</v>
      </c>
      <c r="C3296" t="s">
        <v>466</v>
      </c>
      <c r="D3296" t="s">
        <v>535</v>
      </c>
      <c r="E3296" t="s">
        <v>77</v>
      </c>
      <c r="F3296" t="s">
        <v>536</v>
      </c>
      <c r="G3296" t="s">
        <v>77</v>
      </c>
      <c r="H3296" t="s">
        <v>508</v>
      </c>
      <c r="I3296" t="s">
        <v>509</v>
      </c>
      <c r="J3296" t="s">
        <v>435</v>
      </c>
    </row>
    <row r="3297" spans="1:10">
      <c r="A3297" t="s">
        <v>489</v>
      </c>
      <c r="B3297" s="614">
        <v>5.0000000000000001E-4</v>
      </c>
      <c r="C3297" t="s">
        <v>510</v>
      </c>
      <c r="D3297" t="s">
        <v>535</v>
      </c>
      <c r="E3297" t="s">
        <v>77</v>
      </c>
      <c r="F3297" t="s">
        <v>536</v>
      </c>
      <c r="G3297" t="s">
        <v>77</v>
      </c>
      <c r="H3297" t="s">
        <v>508</v>
      </c>
      <c r="I3297" t="s">
        <v>509</v>
      </c>
      <c r="J3297" t="s">
        <v>435</v>
      </c>
    </row>
    <row r="3298" spans="1:10">
      <c r="A3298" t="s">
        <v>489</v>
      </c>
      <c r="B3298" s="614">
        <v>4.0000000000000002E-4</v>
      </c>
      <c r="C3298" t="s">
        <v>516</v>
      </c>
      <c r="D3298" t="s">
        <v>535</v>
      </c>
      <c r="E3298" t="s">
        <v>77</v>
      </c>
      <c r="F3298" t="s">
        <v>536</v>
      </c>
      <c r="G3298" t="s">
        <v>77</v>
      </c>
      <c r="H3298" t="s">
        <v>508</v>
      </c>
      <c r="I3298" t="s">
        <v>509</v>
      </c>
      <c r="J3298" t="s">
        <v>435</v>
      </c>
    </row>
    <row r="3299" spans="1:10">
      <c r="A3299" t="s">
        <v>489</v>
      </c>
      <c r="B3299" s="614">
        <v>2.9999999999999997E-4</v>
      </c>
      <c r="C3299" t="s">
        <v>448</v>
      </c>
      <c r="D3299" t="s">
        <v>535</v>
      </c>
      <c r="E3299" t="s">
        <v>77</v>
      </c>
      <c r="F3299" t="s">
        <v>536</v>
      </c>
      <c r="G3299" t="s">
        <v>77</v>
      </c>
      <c r="H3299" t="s">
        <v>508</v>
      </c>
      <c r="I3299" t="s">
        <v>509</v>
      </c>
      <c r="J3299" t="s">
        <v>435</v>
      </c>
    </row>
    <row r="3300" spans="1:10">
      <c r="A3300" t="s">
        <v>489</v>
      </c>
      <c r="B3300" s="614">
        <v>5.0000000000000001E-4</v>
      </c>
      <c r="C3300" t="s">
        <v>476</v>
      </c>
      <c r="D3300" t="s">
        <v>535</v>
      </c>
      <c r="E3300" t="s">
        <v>77</v>
      </c>
      <c r="F3300" t="s">
        <v>536</v>
      </c>
      <c r="G3300" t="s">
        <v>77</v>
      </c>
      <c r="H3300" t="s">
        <v>508</v>
      </c>
      <c r="I3300" t="s">
        <v>509</v>
      </c>
      <c r="J3300" t="s">
        <v>435</v>
      </c>
    </row>
    <row r="3301" spans="1:10">
      <c r="A3301" t="s">
        <v>489</v>
      </c>
      <c r="B3301" s="614">
        <v>2.9999999999999997E-4</v>
      </c>
      <c r="C3301" t="s">
        <v>445</v>
      </c>
      <c r="D3301" t="s">
        <v>535</v>
      </c>
      <c r="E3301" t="s">
        <v>77</v>
      </c>
      <c r="F3301" t="s">
        <v>536</v>
      </c>
      <c r="G3301" t="s">
        <v>77</v>
      </c>
      <c r="H3301" t="s">
        <v>508</v>
      </c>
      <c r="I3301" t="s">
        <v>509</v>
      </c>
      <c r="J3301" t="s">
        <v>435</v>
      </c>
    </row>
    <row r="3302" spans="1:10">
      <c r="A3302" t="s">
        <v>489</v>
      </c>
      <c r="B3302" s="614">
        <v>0</v>
      </c>
      <c r="C3302" t="s">
        <v>537</v>
      </c>
      <c r="D3302" t="s">
        <v>535</v>
      </c>
      <c r="E3302" t="s">
        <v>538</v>
      </c>
      <c r="F3302" t="s">
        <v>536</v>
      </c>
      <c r="G3302" t="s">
        <v>77</v>
      </c>
      <c r="H3302" t="s">
        <v>508</v>
      </c>
      <c r="I3302" t="s">
        <v>509</v>
      </c>
      <c r="J3302" t="s">
        <v>435</v>
      </c>
    </row>
    <row r="3303" spans="1:10">
      <c r="A3303" t="s">
        <v>489</v>
      </c>
      <c r="B3303" s="614">
        <v>2.9999999999999997E-4</v>
      </c>
      <c r="C3303" t="s">
        <v>465</v>
      </c>
      <c r="D3303" t="s">
        <v>535</v>
      </c>
      <c r="E3303" t="s">
        <v>77</v>
      </c>
      <c r="F3303" t="s">
        <v>536</v>
      </c>
      <c r="G3303" t="s">
        <v>77</v>
      </c>
      <c r="H3303" t="s">
        <v>508</v>
      </c>
      <c r="I3303" t="s">
        <v>509</v>
      </c>
      <c r="J3303" t="s">
        <v>435</v>
      </c>
    </row>
    <row r="3304" spans="1:10">
      <c r="A3304" t="s">
        <v>489</v>
      </c>
      <c r="B3304" s="614">
        <v>4.0000000000000002E-4</v>
      </c>
      <c r="C3304" t="s">
        <v>515</v>
      </c>
      <c r="D3304" t="s">
        <v>535</v>
      </c>
      <c r="E3304" t="s">
        <v>77</v>
      </c>
      <c r="F3304" t="s">
        <v>536</v>
      </c>
      <c r="G3304" t="s">
        <v>77</v>
      </c>
      <c r="H3304" t="s">
        <v>508</v>
      </c>
      <c r="I3304" t="s">
        <v>509</v>
      </c>
      <c r="J3304" t="s">
        <v>435</v>
      </c>
    </row>
    <row r="3305" spans="1:10">
      <c r="A3305" t="s">
        <v>489</v>
      </c>
      <c r="B3305" s="614">
        <v>4.0000000000000002E-4</v>
      </c>
      <c r="C3305" t="s">
        <v>525</v>
      </c>
      <c r="D3305" t="s">
        <v>535</v>
      </c>
      <c r="E3305" t="s">
        <v>77</v>
      </c>
      <c r="F3305" t="s">
        <v>536</v>
      </c>
      <c r="G3305" t="s">
        <v>77</v>
      </c>
      <c r="H3305" t="s">
        <v>508</v>
      </c>
      <c r="I3305" t="s">
        <v>509</v>
      </c>
      <c r="J3305" t="s">
        <v>435</v>
      </c>
    </row>
    <row r="3306" spans="1:10">
      <c r="A3306" t="s">
        <v>489</v>
      </c>
      <c r="B3306" s="614">
        <v>4.0000000000000002E-4</v>
      </c>
      <c r="C3306" t="s">
        <v>462</v>
      </c>
      <c r="D3306" t="s">
        <v>535</v>
      </c>
      <c r="E3306" t="s">
        <v>77</v>
      </c>
      <c r="F3306" t="s">
        <v>536</v>
      </c>
      <c r="G3306" t="s">
        <v>77</v>
      </c>
      <c r="H3306" t="s">
        <v>508</v>
      </c>
      <c r="I3306" t="s">
        <v>509</v>
      </c>
      <c r="J3306" t="s">
        <v>435</v>
      </c>
    </row>
    <row r="3307" spans="1:10">
      <c r="A3307" t="s">
        <v>489</v>
      </c>
      <c r="B3307" s="614">
        <v>2.9999999999999997E-4</v>
      </c>
      <c r="C3307" t="s">
        <v>463</v>
      </c>
      <c r="D3307" t="s">
        <v>535</v>
      </c>
      <c r="E3307" t="s">
        <v>77</v>
      </c>
      <c r="F3307" t="s">
        <v>536</v>
      </c>
      <c r="G3307" t="s">
        <v>77</v>
      </c>
      <c r="H3307" t="s">
        <v>508</v>
      </c>
      <c r="I3307" t="s">
        <v>509</v>
      </c>
      <c r="J3307" t="s">
        <v>435</v>
      </c>
    </row>
    <row r="3308" spans="1:10">
      <c r="A3308" t="s">
        <v>489</v>
      </c>
      <c r="B3308" s="614">
        <v>4.0000000000000002E-4</v>
      </c>
      <c r="C3308" t="s">
        <v>480</v>
      </c>
      <c r="D3308" t="s">
        <v>535</v>
      </c>
      <c r="E3308" t="s">
        <v>77</v>
      </c>
      <c r="F3308" t="s">
        <v>536</v>
      </c>
      <c r="G3308" t="s">
        <v>77</v>
      </c>
      <c r="H3308" t="s">
        <v>508</v>
      </c>
      <c r="I3308" t="s">
        <v>509</v>
      </c>
      <c r="J3308" t="s">
        <v>435</v>
      </c>
    </row>
    <row r="3309" spans="1:10">
      <c r="A3309" t="s">
        <v>489</v>
      </c>
      <c r="B3309" s="614">
        <v>2.9999999999999997E-4</v>
      </c>
      <c r="C3309" t="s">
        <v>452</v>
      </c>
      <c r="D3309" t="s">
        <v>535</v>
      </c>
      <c r="E3309" t="s">
        <v>77</v>
      </c>
      <c r="F3309" t="s">
        <v>536</v>
      </c>
      <c r="G3309" t="s">
        <v>77</v>
      </c>
      <c r="H3309" t="s">
        <v>508</v>
      </c>
      <c r="I3309" t="s">
        <v>509</v>
      </c>
      <c r="J3309" t="s">
        <v>435</v>
      </c>
    </row>
    <row r="3310" spans="1:10">
      <c r="A3310" t="s">
        <v>489</v>
      </c>
      <c r="B3310" s="614">
        <v>2.9999999999999997E-4</v>
      </c>
      <c r="C3310" t="s">
        <v>504</v>
      </c>
      <c r="D3310" t="s">
        <v>535</v>
      </c>
      <c r="E3310" t="s">
        <v>77</v>
      </c>
      <c r="F3310" t="s">
        <v>536</v>
      </c>
      <c r="G3310" t="s">
        <v>77</v>
      </c>
      <c r="H3310" t="s">
        <v>508</v>
      </c>
      <c r="I3310" t="s">
        <v>509</v>
      </c>
      <c r="J3310" t="s">
        <v>435</v>
      </c>
    </row>
    <row r="3311" spans="1:10">
      <c r="A3311" t="s">
        <v>489</v>
      </c>
      <c r="B3311" s="614">
        <v>2.9999999999999997E-4</v>
      </c>
      <c r="C3311" t="s">
        <v>464</v>
      </c>
      <c r="D3311" t="s">
        <v>535</v>
      </c>
      <c r="E3311" t="s">
        <v>77</v>
      </c>
      <c r="F3311" t="s">
        <v>536</v>
      </c>
      <c r="G3311" t="s">
        <v>77</v>
      </c>
      <c r="H3311" t="s">
        <v>508</v>
      </c>
      <c r="I3311" t="s">
        <v>509</v>
      </c>
      <c r="J3311" t="s">
        <v>435</v>
      </c>
    </row>
    <row r="3312" spans="1:10">
      <c r="A3312" t="s">
        <v>489</v>
      </c>
      <c r="B3312" s="614">
        <v>6.9999999999999999E-4</v>
      </c>
      <c r="C3312" t="s">
        <v>526</v>
      </c>
      <c r="D3312" t="s">
        <v>535</v>
      </c>
      <c r="E3312" t="s">
        <v>77</v>
      </c>
      <c r="F3312" t="s">
        <v>536</v>
      </c>
      <c r="G3312" t="s">
        <v>77</v>
      </c>
      <c r="H3312" t="s">
        <v>508</v>
      </c>
      <c r="I3312" t="s">
        <v>509</v>
      </c>
      <c r="J3312" t="s">
        <v>435</v>
      </c>
    </row>
    <row r="3313" spans="1:10">
      <c r="A3313" t="s">
        <v>489</v>
      </c>
      <c r="B3313" s="614">
        <v>2.9999999999999997E-4</v>
      </c>
      <c r="C3313" t="s">
        <v>457</v>
      </c>
      <c r="D3313" t="s">
        <v>535</v>
      </c>
      <c r="E3313" t="s">
        <v>77</v>
      </c>
      <c r="F3313" t="s">
        <v>536</v>
      </c>
      <c r="G3313" t="s">
        <v>77</v>
      </c>
      <c r="H3313" t="s">
        <v>508</v>
      </c>
      <c r="I3313" t="s">
        <v>509</v>
      </c>
      <c r="J3313" t="s">
        <v>435</v>
      </c>
    </row>
    <row r="3314" spans="1:10">
      <c r="A3314" t="s">
        <v>489</v>
      </c>
      <c r="B3314" s="614">
        <v>4.0000000000000002E-4</v>
      </c>
      <c r="C3314" t="s">
        <v>455</v>
      </c>
      <c r="D3314" t="s">
        <v>535</v>
      </c>
      <c r="E3314" t="s">
        <v>77</v>
      </c>
      <c r="F3314" t="s">
        <v>536</v>
      </c>
      <c r="G3314" t="s">
        <v>77</v>
      </c>
      <c r="H3314" t="s">
        <v>508</v>
      </c>
      <c r="I3314" t="s">
        <v>509</v>
      </c>
      <c r="J3314" t="s">
        <v>435</v>
      </c>
    </row>
    <row r="3315" spans="1:10">
      <c r="A3315" t="s">
        <v>489</v>
      </c>
      <c r="B3315" s="614">
        <v>4.0000000000000002E-4</v>
      </c>
      <c r="C3315" t="s">
        <v>471</v>
      </c>
      <c r="D3315" t="s">
        <v>535</v>
      </c>
      <c r="E3315" t="s">
        <v>77</v>
      </c>
      <c r="F3315" t="s">
        <v>536</v>
      </c>
      <c r="G3315" t="s">
        <v>77</v>
      </c>
      <c r="H3315" t="s">
        <v>508</v>
      </c>
      <c r="I3315" t="s">
        <v>509</v>
      </c>
      <c r="J3315" t="s">
        <v>435</v>
      </c>
    </row>
    <row r="3316" spans="1:10">
      <c r="A3316" t="s">
        <v>489</v>
      </c>
      <c r="B3316" s="614">
        <v>2.9999999999999997E-4</v>
      </c>
      <c r="C3316" t="s">
        <v>513</v>
      </c>
      <c r="D3316" t="s">
        <v>535</v>
      </c>
      <c r="E3316" t="s">
        <v>77</v>
      </c>
      <c r="F3316" t="s">
        <v>536</v>
      </c>
      <c r="G3316" t="s">
        <v>77</v>
      </c>
      <c r="H3316" t="s">
        <v>508</v>
      </c>
      <c r="I3316" t="s">
        <v>509</v>
      </c>
      <c r="J3316" t="s">
        <v>435</v>
      </c>
    </row>
    <row r="3317" spans="1:10">
      <c r="A3317" t="s">
        <v>489</v>
      </c>
      <c r="B3317" s="614">
        <v>4.0000000000000002E-4</v>
      </c>
      <c r="C3317" t="s">
        <v>475</v>
      </c>
      <c r="D3317" t="s">
        <v>535</v>
      </c>
      <c r="E3317" t="s">
        <v>77</v>
      </c>
      <c r="F3317" t="s">
        <v>536</v>
      </c>
      <c r="G3317" t="s">
        <v>77</v>
      </c>
      <c r="H3317" t="s">
        <v>508</v>
      </c>
      <c r="I3317" t="s">
        <v>509</v>
      </c>
      <c r="J3317" t="s">
        <v>435</v>
      </c>
    </row>
    <row r="3318" spans="1:10">
      <c r="A3318" t="s">
        <v>489</v>
      </c>
      <c r="B3318" s="614">
        <v>4.0000000000000002E-4</v>
      </c>
      <c r="C3318" t="s">
        <v>514</v>
      </c>
      <c r="D3318" t="s">
        <v>535</v>
      </c>
      <c r="E3318" t="s">
        <v>77</v>
      </c>
      <c r="F3318" t="s">
        <v>536</v>
      </c>
      <c r="G3318" t="s">
        <v>77</v>
      </c>
      <c r="H3318" t="s">
        <v>508</v>
      </c>
      <c r="I3318" t="s">
        <v>509</v>
      </c>
      <c r="J3318" t="s">
        <v>435</v>
      </c>
    </row>
    <row r="3319" spans="1:10">
      <c r="A3319" t="s">
        <v>489</v>
      </c>
      <c r="B3319" s="614">
        <v>2.9999999999999997E-4</v>
      </c>
      <c r="C3319" t="s">
        <v>479</v>
      </c>
      <c r="D3319" t="s">
        <v>535</v>
      </c>
      <c r="E3319" t="s">
        <v>77</v>
      </c>
      <c r="F3319" t="s">
        <v>536</v>
      </c>
      <c r="G3319" t="s">
        <v>77</v>
      </c>
      <c r="H3319" t="s">
        <v>508</v>
      </c>
      <c r="I3319" t="s">
        <v>509</v>
      </c>
      <c r="J3319" t="s">
        <v>435</v>
      </c>
    </row>
    <row r="3320" spans="1:10">
      <c r="A3320" t="s">
        <v>489</v>
      </c>
      <c r="B3320" s="614">
        <v>5.0000000000000001E-4</v>
      </c>
      <c r="C3320" t="s">
        <v>450</v>
      </c>
      <c r="D3320" t="s">
        <v>535</v>
      </c>
      <c r="E3320" t="s">
        <v>77</v>
      </c>
      <c r="F3320" t="s">
        <v>536</v>
      </c>
      <c r="G3320" t="s">
        <v>77</v>
      </c>
      <c r="H3320" t="s">
        <v>508</v>
      </c>
      <c r="I3320" t="s">
        <v>509</v>
      </c>
      <c r="J3320" t="s">
        <v>435</v>
      </c>
    </row>
    <row r="3321" spans="1:10">
      <c r="A3321" t="s">
        <v>489</v>
      </c>
      <c r="B3321" s="614">
        <v>5.0000000000000001E-4</v>
      </c>
      <c r="C3321" t="s">
        <v>518</v>
      </c>
      <c r="D3321" t="s">
        <v>535</v>
      </c>
      <c r="E3321" t="s">
        <v>77</v>
      </c>
      <c r="F3321" t="s">
        <v>536</v>
      </c>
      <c r="G3321" t="s">
        <v>77</v>
      </c>
      <c r="H3321" t="s">
        <v>508</v>
      </c>
      <c r="I3321" t="s">
        <v>509</v>
      </c>
      <c r="J3321" t="s">
        <v>435</v>
      </c>
    </row>
    <row r="3322" spans="1:10">
      <c r="A3322" t="s">
        <v>489</v>
      </c>
      <c r="B3322" s="614">
        <v>5.9999999999999995E-4</v>
      </c>
      <c r="C3322" t="s">
        <v>456</v>
      </c>
      <c r="D3322" t="s">
        <v>535</v>
      </c>
      <c r="E3322" t="s">
        <v>77</v>
      </c>
      <c r="F3322" t="s">
        <v>536</v>
      </c>
      <c r="G3322" t="s">
        <v>77</v>
      </c>
      <c r="H3322" t="s">
        <v>508</v>
      </c>
      <c r="I3322" t="s">
        <v>509</v>
      </c>
      <c r="J3322" t="s">
        <v>435</v>
      </c>
    </row>
    <row r="3323" spans="1:10">
      <c r="A3323" t="s">
        <v>489</v>
      </c>
      <c r="B3323" s="614">
        <v>2.9999999999999997E-4</v>
      </c>
      <c r="C3323" t="s">
        <v>461</v>
      </c>
      <c r="D3323" t="s">
        <v>535</v>
      </c>
      <c r="E3323" t="s">
        <v>77</v>
      </c>
      <c r="F3323" t="s">
        <v>536</v>
      </c>
      <c r="G3323" t="s">
        <v>77</v>
      </c>
      <c r="H3323" t="s">
        <v>508</v>
      </c>
      <c r="I3323" t="s">
        <v>509</v>
      </c>
      <c r="J3323" t="s">
        <v>435</v>
      </c>
    </row>
    <row r="3324" spans="1:10">
      <c r="A3324" t="s">
        <v>489</v>
      </c>
      <c r="B3324" s="614">
        <v>2.9999999999999997E-4</v>
      </c>
      <c r="C3324" t="s">
        <v>477</v>
      </c>
      <c r="D3324" t="s">
        <v>535</v>
      </c>
      <c r="E3324" t="s">
        <v>77</v>
      </c>
      <c r="F3324" t="s">
        <v>536</v>
      </c>
      <c r="G3324" t="s">
        <v>77</v>
      </c>
      <c r="H3324" t="s">
        <v>508</v>
      </c>
      <c r="I3324" t="s">
        <v>509</v>
      </c>
      <c r="J3324" t="s">
        <v>435</v>
      </c>
    </row>
    <row r="3325" spans="1:10">
      <c r="A3325" t="s">
        <v>489</v>
      </c>
      <c r="B3325" s="614">
        <v>2.9999999999999997E-4</v>
      </c>
      <c r="C3325" t="s">
        <v>429</v>
      </c>
      <c r="D3325" t="s">
        <v>535</v>
      </c>
      <c r="E3325" t="s">
        <v>77</v>
      </c>
      <c r="F3325" t="s">
        <v>536</v>
      </c>
      <c r="G3325" t="s">
        <v>77</v>
      </c>
      <c r="H3325" t="s">
        <v>508</v>
      </c>
      <c r="I3325" t="s">
        <v>509</v>
      </c>
      <c r="J3325" t="s">
        <v>435</v>
      </c>
    </row>
    <row r="3326" spans="1:10">
      <c r="A3326" t="s">
        <v>489</v>
      </c>
      <c r="B3326" s="614">
        <v>4.0000000000000002E-4</v>
      </c>
      <c r="C3326" t="s">
        <v>511</v>
      </c>
      <c r="D3326" t="s">
        <v>535</v>
      </c>
      <c r="E3326" t="s">
        <v>77</v>
      </c>
      <c r="F3326" t="s">
        <v>536</v>
      </c>
      <c r="G3326" t="s">
        <v>77</v>
      </c>
      <c r="H3326" t="s">
        <v>508</v>
      </c>
      <c r="I3326" t="s">
        <v>509</v>
      </c>
      <c r="J3326" t="s">
        <v>435</v>
      </c>
    </row>
    <row r="3327" spans="1:10">
      <c r="A3327" t="s">
        <v>489</v>
      </c>
      <c r="B3327" s="614">
        <v>4.0000000000000002E-4</v>
      </c>
      <c r="C3327" t="s">
        <v>481</v>
      </c>
      <c r="D3327" t="s">
        <v>535</v>
      </c>
      <c r="E3327" t="s">
        <v>77</v>
      </c>
      <c r="F3327" t="s">
        <v>536</v>
      </c>
      <c r="G3327" t="s">
        <v>77</v>
      </c>
      <c r="H3327" t="s">
        <v>508</v>
      </c>
      <c r="I3327" t="s">
        <v>509</v>
      </c>
      <c r="J3327" t="s">
        <v>435</v>
      </c>
    </row>
    <row r="3328" spans="1:10">
      <c r="A3328" t="s">
        <v>489</v>
      </c>
      <c r="B3328" s="614">
        <v>2.9999999999999997E-4</v>
      </c>
      <c r="C3328" t="s">
        <v>488</v>
      </c>
      <c r="D3328" t="s">
        <v>535</v>
      </c>
      <c r="E3328" t="s">
        <v>77</v>
      </c>
      <c r="F3328" t="s">
        <v>536</v>
      </c>
      <c r="G3328" t="s">
        <v>77</v>
      </c>
      <c r="H3328" t="s">
        <v>508</v>
      </c>
      <c r="I3328" t="s">
        <v>509</v>
      </c>
      <c r="J3328" t="s">
        <v>435</v>
      </c>
    </row>
    <row r="3329" spans="1:10">
      <c r="A3329" t="s">
        <v>489</v>
      </c>
      <c r="B3329" s="614">
        <v>4.0000000000000002E-4</v>
      </c>
      <c r="C3329" t="s">
        <v>438</v>
      </c>
      <c r="D3329" t="s">
        <v>535</v>
      </c>
      <c r="E3329" t="s">
        <v>77</v>
      </c>
      <c r="F3329" t="s">
        <v>536</v>
      </c>
      <c r="G3329" t="s">
        <v>77</v>
      </c>
      <c r="H3329" t="s">
        <v>508</v>
      </c>
      <c r="I3329" t="s">
        <v>509</v>
      </c>
      <c r="J3329" t="s">
        <v>435</v>
      </c>
    </row>
    <row r="3330" spans="1:10">
      <c r="A3330" t="s">
        <v>489</v>
      </c>
      <c r="B3330" s="614">
        <v>4.0000000000000002E-4</v>
      </c>
      <c r="C3330" t="s">
        <v>524</v>
      </c>
      <c r="D3330" t="s">
        <v>535</v>
      </c>
      <c r="E3330" t="s">
        <v>77</v>
      </c>
      <c r="F3330" t="s">
        <v>536</v>
      </c>
      <c r="G3330" t="s">
        <v>77</v>
      </c>
      <c r="H3330" t="s">
        <v>508</v>
      </c>
      <c r="I3330" t="s">
        <v>509</v>
      </c>
      <c r="J3330" t="s">
        <v>435</v>
      </c>
    </row>
    <row r="3331" spans="1:10">
      <c r="A3331" t="s">
        <v>489</v>
      </c>
      <c r="B3331" s="614">
        <v>4.0000000000000002E-4</v>
      </c>
      <c r="C3331" t="s">
        <v>521</v>
      </c>
      <c r="D3331" t="s">
        <v>535</v>
      </c>
      <c r="E3331" t="s">
        <v>77</v>
      </c>
      <c r="F3331" t="s">
        <v>536</v>
      </c>
      <c r="G3331" t="s">
        <v>77</v>
      </c>
      <c r="H3331" t="s">
        <v>508</v>
      </c>
      <c r="I3331" t="s">
        <v>509</v>
      </c>
      <c r="J3331" t="s">
        <v>435</v>
      </c>
    </row>
    <row r="3332" spans="1:10">
      <c r="A3332" t="s">
        <v>489</v>
      </c>
      <c r="B3332" s="614">
        <v>4.0000000000000002E-4</v>
      </c>
      <c r="C3332" t="s">
        <v>512</v>
      </c>
      <c r="D3332" t="s">
        <v>535</v>
      </c>
      <c r="E3332" t="s">
        <v>77</v>
      </c>
      <c r="F3332" t="s">
        <v>536</v>
      </c>
      <c r="G3332" t="s">
        <v>77</v>
      </c>
      <c r="H3332" t="s">
        <v>508</v>
      </c>
      <c r="I3332" t="s">
        <v>509</v>
      </c>
      <c r="J3332" t="s">
        <v>435</v>
      </c>
    </row>
    <row r="3333" spans="1:10">
      <c r="A3333" t="s">
        <v>489</v>
      </c>
      <c r="B3333" s="614">
        <v>2.9999999999999997E-4</v>
      </c>
      <c r="C3333" t="s">
        <v>454</v>
      </c>
      <c r="D3333" t="s">
        <v>535</v>
      </c>
      <c r="E3333" t="s">
        <v>77</v>
      </c>
      <c r="F3333" t="s">
        <v>536</v>
      </c>
      <c r="G3333" t="s">
        <v>77</v>
      </c>
      <c r="H3333" t="s">
        <v>508</v>
      </c>
      <c r="I3333" t="s">
        <v>509</v>
      </c>
      <c r="J3333" t="s">
        <v>435</v>
      </c>
    </row>
    <row r="3334" spans="1:10">
      <c r="A3334" t="s">
        <v>489</v>
      </c>
      <c r="B3334" s="614">
        <v>4.0000000000000002E-4</v>
      </c>
      <c r="C3334" t="s">
        <v>449</v>
      </c>
      <c r="D3334" t="s">
        <v>535</v>
      </c>
      <c r="E3334" t="s">
        <v>77</v>
      </c>
      <c r="F3334" t="s">
        <v>536</v>
      </c>
      <c r="G3334" t="s">
        <v>77</v>
      </c>
      <c r="H3334" t="s">
        <v>508</v>
      </c>
      <c r="I3334" t="s">
        <v>509</v>
      </c>
      <c r="J3334" t="s">
        <v>435</v>
      </c>
    </row>
    <row r="3335" spans="1:10">
      <c r="A3335" t="s">
        <v>489</v>
      </c>
      <c r="B3335" s="614">
        <v>2.9999999999999997E-4</v>
      </c>
      <c r="C3335" t="s">
        <v>472</v>
      </c>
      <c r="D3335" t="s">
        <v>535</v>
      </c>
      <c r="E3335" t="s">
        <v>77</v>
      </c>
      <c r="F3335" t="s">
        <v>536</v>
      </c>
      <c r="G3335" t="s">
        <v>77</v>
      </c>
      <c r="H3335" t="s">
        <v>508</v>
      </c>
      <c r="I3335" t="s">
        <v>509</v>
      </c>
      <c r="J3335" t="s">
        <v>435</v>
      </c>
    </row>
    <row r="3336" spans="1:10">
      <c r="A3336" t="s">
        <v>489</v>
      </c>
      <c r="B3336" s="614">
        <v>2.9999999999999997E-4</v>
      </c>
      <c r="C3336" t="s">
        <v>453</v>
      </c>
      <c r="D3336" t="s">
        <v>535</v>
      </c>
      <c r="E3336" t="s">
        <v>77</v>
      </c>
      <c r="F3336" t="s">
        <v>536</v>
      </c>
      <c r="G3336" t="s">
        <v>77</v>
      </c>
      <c r="H3336" t="s">
        <v>508</v>
      </c>
      <c r="I3336" t="s">
        <v>509</v>
      </c>
      <c r="J3336" t="s">
        <v>435</v>
      </c>
    </row>
    <row r="3337" spans="1:10">
      <c r="A3337" t="s">
        <v>489</v>
      </c>
      <c r="B3337" s="614">
        <v>4.0000000000000002E-4</v>
      </c>
      <c r="C3337" t="s">
        <v>446</v>
      </c>
      <c r="D3337" t="s">
        <v>535</v>
      </c>
      <c r="E3337" t="s">
        <v>77</v>
      </c>
      <c r="F3337" t="s">
        <v>536</v>
      </c>
      <c r="G3337" t="s">
        <v>77</v>
      </c>
      <c r="H3337" t="s">
        <v>508</v>
      </c>
      <c r="I3337" t="s">
        <v>509</v>
      </c>
      <c r="J3337" t="s">
        <v>435</v>
      </c>
    </row>
    <row r="3338" spans="1:10">
      <c r="A3338" t="s">
        <v>489</v>
      </c>
      <c r="B3338" s="614">
        <v>4.0000000000000002E-4</v>
      </c>
      <c r="C3338" t="s">
        <v>527</v>
      </c>
      <c r="D3338" t="s">
        <v>535</v>
      </c>
      <c r="E3338" t="s">
        <v>77</v>
      </c>
      <c r="F3338" t="s">
        <v>536</v>
      </c>
      <c r="G3338" t="s">
        <v>77</v>
      </c>
      <c r="H3338" t="s">
        <v>508</v>
      </c>
      <c r="I3338" t="s">
        <v>509</v>
      </c>
      <c r="J3338" t="s">
        <v>435</v>
      </c>
    </row>
    <row r="3339" spans="1:10">
      <c r="A3339" t="s">
        <v>489</v>
      </c>
      <c r="B3339" s="614">
        <v>2.9999999999999997E-4</v>
      </c>
      <c r="C3339" t="s">
        <v>517</v>
      </c>
      <c r="D3339" t="s">
        <v>535</v>
      </c>
      <c r="E3339" t="s">
        <v>77</v>
      </c>
      <c r="F3339" t="s">
        <v>536</v>
      </c>
      <c r="G3339" t="s">
        <v>77</v>
      </c>
      <c r="H3339" t="s">
        <v>508</v>
      </c>
      <c r="I3339" t="s">
        <v>509</v>
      </c>
      <c r="J3339" t="s">
        <v>435</v>
      </c>
    </row>
    <row r="3340" spans="1:10">
      <c r="A3340" t="s">
        <v>489</v>
      </c>
      <c r="B3340" s="614">
        <v>4.0000000000000002E-4</v>
      </c>
      <c r="C3340" t="s">
        <v>485</v>
      </c>
      <c r="D3340" t="s">
        <v>535</v>
      </c>
      <c r="E3340" t="s">
        <v>77</v>
      </c>
      <c r="F3340" t="s">
        <v>536</v>
      </c>
      <c r="G3340" t="s">
        <v>77</v>
      </c>
      <c r="H3340" t="s">
        <v>508</v>
      </c>
      <c r="I3340" t="s">
        <v>509</v>
      </c>
      <c r="J3340" t="s">
        <v>435</v>
      </c>
    </row>
    <row r="3341" spans="1:10">
      <c r="A3341" t="s">
        <v>489</v>
      </c>
      <c r="B3341" s="614">
        <v>2.9999999999999997E-4</v>
      </c>
      <c r="C3341" t="s">
        <v>50</v>
      </c>
      <c r="D3341" t="s">
        <v>535</v>
      </c>
      <c r="E3341" t="s">
        <v>77</v>
      </c>
      <c r="F3341" t="s">
        <v>536</v>
      </c>
      <c r="G3341" t="s">
        <v>77</v>
      </c>
      <c r="H3341" t="s">
        <v>508</v>
      </c>
      <c r="I3341" t="s">
        <v>509</v>
      </c>
      <c r="J3341" t="s">
        <v>435</v>
      </c>
    </row>
    <row r="3342" spans="1:10">
      <c r="A3342" t="s">
        <v>489</v>
      </c>
      <c r="B3342" s="614">
        <v>4.0000000000000002E-4</v>
      </c>
      <c r="C3342" t="s">
        <v>484</v>
      </c>
      <c r="D3342" t="s">
        <v>535</v>
      </c>
      <c r="E3342" t="s">
        <v>77</v>
      </c>
      <c r="F3342" t="s">
        <v>536</v>
      </c>
      <c r="G3342" t="s">
        <v>77</v>
      </c>
      <c r="H3342" t="s">
        <v>508</v>
      </c>
      <c r="I3342" t="s">
        <v>509</v>
      </c>
      <c r="J3342" t="s">
        <v>435</v>
      </c>
    </row>
    <row r="3343" spans="1:10">
      <c r="A3343" t="s">
        <v>489</v>
      </c>
      <c r="B3343" s="614">
        <v>2.9999999999999997E-4</v>
      </c>
      <c r="C3343" t="s">
        <v>466</v>
      </c>
      <c r="D3343" t="s">
        <v>535</v>
      </c>
      <c r="E3343" t="s">
        <v>77</v>
      </c>
      <c r="F3343" t="s">
        <v>536</v>
      </c>
      <c r="G3343" t="s">
        <v>77</v>
      </c>
      <c r="H3343" t="s">
        <v>508</v>
      </c>
      <c r="I3343" t="s">
        <v>509</v>
      </c>
      <c r="J3343" t="s">
        <v>435</v>
      </c>
    </row>
    <row r="3344" spans="1:10">
      <c r="A3344" t="s">
        <v>490</v>
      </c>
      <c r="B3344" s="614">
        <v>1.5E-3</v>
      </c>
      <c r="C3344" t="s">
        <v>510</v>
      </c>
      <c r="D3344" t="s">
        <v>535</v>
      </c>
      <c r="E3344" t="s">
        <v>77</v>
      </c>
      <c r="F3344" t="s">
        <v>536</v>
      </c>
      <c r="G3344" t="s">
        <v>77</v>
      </c>
      <c r="H3344" t="s">
        <v>508</v>
      </c>
      <c r="I3344" t="s">
        <v>509</v>
      </c>
      <c r="J3344" t="s">
        <v>435</v>
      </c>
    </row>
    <row r="3345" spans="1:10">
      <c r="A3345" t="s">
        <v>490</v>
      </c>
      <c r="B3345" s="614">
        <v>1.4E-3</v>
      </c>
      <c r="C3345" t="s">
        <v>516</v>
      </c>
      <c r="D3345" t="s">
        <v>535</v>
      </c>
      <c r="E3345" t="s">
        <v>77</v>
      </c>
      <c r="F3345" t="s">
        <v>536</v>
      </c>
      <c r="G3345" t="s">
        <v>77</v>
      </c>
      <c r="H3345" t="s">
        <v>508</v>
      </c>
      <c r="I3345" t="s">
        <v>509</v>
      </c>
      <c r="J3345" t="s">
        <v>435</v>
      </c>
    </row>
    <row r="3346" spans="1:10">
      <c r="A3346" t="s">
        <v>490</v>
      </c>
      <c r="B3346" s="614">
        <v>1.1000000000000001E-3</v>
      </c>
      <c r="C3346" t="s">
        <v>448</v>
      </c>
      <c r="D3346" t="s">
        <v>535</v>
      </c>
      <c r="E3346" t="s">
        <v>77</v>
      </c>
      <c r="F3346" t="s">
        <v>536</v>
      </c>
      <c r="G3346" t="s">
        <v>77</v>
      </c>
      <c r="H3346" t="s">
        <v>508</v>
      </c>
      <c r="I3346" t="s">
        <v>509</v>
      </c>
      <c r="J3346" t="s">
        <v>435</v>
      </c>
    </row>
    <row r="3347" spans="1:10">
      <c r="A3347" t="s">
        <v>490</v>
      </c>
      <c r="B3347" s="614">
        <v>1.5E-3</v>
      </c>
      <c r="C3347" t="s">
        <v>476</v>
      </c>
      <c r="D3347" t="s">
        <v>535</v>
      </c>
      <c r="E3347" t="s">
        <v>77</v>
      </c>
      <c r="F3347" t="s">
        <v>536</v>
      </c>
      <c r="G3347" t="s">
        <v>77</v>
      </c>
      <c r="H3347" t="s">
        <v>508</v>
      </c>
      <c r="I3347" t="s">
        <v>509</v>
      </c>
      <c r="J3347" t="s">
        <v>435</v>
      </c>
    </row>
    <row r="3348" spans="1:10">
      <c r="A3348" t="s">
        <v>490</v>
      </c>
      <c r="B3348" s="614">
        <v>1.1000000000000001E-3</v>
      </c>
      <c r="C3348" t="s">
        <v>445</v>
      </c>
      <c r="D3348" t="s">
        <v>535</v>
      </c>
      <c r="E3348" t="s">
        <v>77</v>
      </c>
      <c r="F3348" t="s">
        <v>536</v>
      </c>
      <c r="G3348" t="s">
        <v>77</v>
      </c>
      <c r="H3348" t="s">
        <v>508</v>
      </c>
      <c r="I3348" t="s">
        <v>509</v>
      </c>
      <c r="J3348" t="s">
        <v>435</v>
      </c>
    </row>
    <row r="3349" spans="1:10">
      <c r="A3349" t="s">
        <v>490</v>
      </c>
      <c r="B3349" s="614">
        <v>0</v>
      </c>
      <c r="C3349" t="s">
        <v>537</v>
      </c>
      <c r="D3349" t="s">
        <v>535</v>
      </c>
      <c r="E3349" t="s">
        <v>538</v>
      </c>
      <c r="F3349" t="s">
        <v>536</v>
      </c>
      <c r="G3349" t="s">
        <v>77</v>
      </c>
      <c r="H3349" t="s">
        <v>508</v>
      </c>
      <c r="I3349" t="s">
        <v>509</v>
      </c>
      <c r="J3349" t="s">
        <v>435</v>
      </c>
    </row>
    <row r="3350" spans="1:10">
      <c r="A3350" t="s">
        <v>490</v>
      </c>
      <c r="B3350" s="614">
        <v>1E-3</v>
      </c>
      <c r="C3350" t="s">
        <v>465</v>
      </c>
      <c r="D3350" t="s">
        <v>535</v>
      </c>
      <c r="E3350" t="s">
        <v>77</v>
      </c>
      <c r="F3350" t="s">
        <v>536</v>
      </c>
      <c r="G3350" t="s">
        <v>77</v>
      </c>
      <c r="H3350" t="s">
        <v>508</v>
      </c>
      <c r="I3350" t="s">
        <v>509</v>
      </c>
      <c r="J3350" t="s">
        <v>435</v>
      </c>
    </row>
    <row r="3351" spans="1:10">
      <c r="A3351" t="s">
        <v>490</v>
      </c>
      <c r="B3351" s="614">
        <v>1.2999999999999999E-3</v>
      </c>
      <c r="C3351" t="s">
        <v>515</v>
      </c>
      <c r="D3351" t="s">
        <v>535</v>
      </c>
      <c r="E3351" t="s">
        <v>77</v>
      </c>
      <c r="F3351" t="s">
        <v>536</v>
      </c>
      <c r="G3351" t="s">
        <v>77</v>
      </c>
      <c r="H3351" t="s">
        <v>508</v>
      </c>
      <c r="I3351" t="s">
        <v>509</v>
      </c>
      <c r="J3351" t="s">
        <v>435</v>
      </c>
    </row>
    <row r="3352" spans="1:10">
      <c r="A3352" t="s">
        <v>490</v>
      </c>
      <c r="B3352" s="614">
        <v>1.1999999999999999E-3</v>
      </c>
      <c r="C3352" t="s">
        <v>525</v>
      </c>
      <c r="D3352" t="s">
        <v>535</v>
      </c>
      <c r="E3352" t="s">
        <v>77</v>
      </c>
      <c r="F3352" t="s">
        <v>536</v>
      </c>
      <c r="G3352" t="s">
        <v>77</v>
      </c>
      <c r="H3352" t="s">
        <v>508</v>
      </c>
      <c r="I3352" t="s">
        <v>509</v>
      </c>
      <c r="J3352" t="s">
        <v>435</v>
      </c>
    </row>
    <row r="3353" spans="1:10">
      <c r="A3353" t="s">
        <v>490</v>
      </c>
      <c r="B3353" s="614">
        <v>1.1999999999999999E-3</v>
      </c>
      <c r="C3353" t="s">
        <v>462</v>
      </c>
      <c r="D3353" t="s">
        <v>535</v>
      </c>
      <c r="E3353" t="s">
        <v>77</v>
      </c>
      <c r="F3353" t="s">
        <v>536</v>
      </c>
      <c r="G3353" t="s">
        <v>77</v>
      </c>
      <c r="H3353" t="s">
        <v>508</v>
      </c>
      <c r="I3353" t="s">
        <v>509</v>
      </c>
      <c r="J3353" t="s">
        <v>435</v>
      </c>
    </row>
    <row r="3354" spans="1:10">
      <c r="A3354" t="s">
        <v>490</v>
      </c>
      <c r="B3354" s="614">
        <v>1E-3</v>
      </c>
      <c r="C3354" t="s">
        <v>463</v>
      </c>
      <c r="D3354" t="s">
        <v>535</v>
      </c>
      <c r="E3354" t="s">
        <v>77</v>
      </c>
      <c r="F3354" t="s">
        <v>536</v>
      </c>
      <c r="G3354" t="s">
        <v>77</v>
      </c>
      <c r="H3354" t="s">
        <v>508</v>
      </c>
      <c r="I3354" t="s">
        <v>509</v>
      </c>
      <c r="J3354" t="s">
        <v>435</v>
      </c>
    </row>
    <row r="3355" spans="1:10">
      <c r="A3355" t="s">
        <v>490</v>
      </c>
      <c r="B3355" s="614">
        <v>1.1999999999999999E-3</v>
      </c>
      <c r="C3355" t="s">
        <v>480</v>
      </c>
      <c r="D3355" t="s">
        <v>535</v>
      </c>
      <c r="E3355" t="s">
        <v>77</v>
      </c>
      <c r="F3355" t="s">
        <v>536</v>
      </c>
      <c r="G3355" t="s">
        <v>77</v>
      </c>
      <c r="H3355" t="s">
        <v>508</v>
      </c>
      <c r="I3355" t="s">
        <v>509</v>
      </c>
      <c r="J3355" t="s">
        <v>435</v>
      </c>
    </row>
    <row r="3356" spans="1:10">
      <c r="A3356" t="s">
        <v>490</v>
      </c>
      <c r="B3356" s="614">
        <v>1E-3</v>
      </c>
      <c r="C3356" t="s">
        <v>452</v>
      </c>
      <c r="D3356" t="s">
        <v>535</v>
      </c>
      <c r="E3356" t="s">
        <v>77</v>
      </c>
      <c r="F3356" t="s">
        <v>536</v>
      </c>
      <c r="G3356" t="s">
        <v>77</v>
      </c>
      <c r="H3356" t="s">
        <v>508</v>
      </c>
      <c r="I3356" t="s">
        <v>509</v>
      </c>
      <c r="J3356" t="s">
        <v>435</v>
      </c>
    </row>
    <row r="3357" spans="1:10">
      <c r="A3357" t="s">
        <v>490</v>
      </c>
      <c r="B3357" s="614">
        <v>1.1000000000000001E-3</v>
      </c>
      <c r="C3357" t="s">
        <v>504</v>
      </c>
      <c r="D3357" t="s">
        <v>535</v>
      </c>
      <c r="E3357" t="s">
        <v>77</v>
      </c>
      <c r="F3357" t="s">
        <v>536</v>
      </c>
      <c r="G3357" t="s">
        <v>77</v>
      </c>
      <c r="H3357" t="s">
        <v>508</v>
      </c>
      <c r="I3357" t="s">
        <v>509</v>
      </c>
      <c r="J3357" t="s">
        <v>435</v>
      </c>
    </row>
    <row r="3358" spans="1:10">
      <c r="A3358" t="s">
        <v>490</v>
      </c>
      <c r="B3358" s="614">
        <v>1E-3</v>
      </c>
      <c r="C3358" t="s">
        <v>464</v>
      </c>
      <c r="D3358" t="s">
        <v>535</v>
      </c>
      <c r="E3358" t="s">
        <v>77</v>
      </c>
      <c r="F3358" t="s">
        <v>536</v>
      </c>
      <c r="G3358" t="s">
        <v>77</v>
      </c>
      <c r="H3358" t="s">
        <v>508</v>
      </c>
      <c r="I3358" t="s">
        <v>509</v>
      </c>
      <c r="J3358" t="s">
        <v>435</v>
      </c>
    </row>
    <row r="3359" spans="1:10">
      <c r="A3359" t="s">
        <v>490</v>
      </c>
      <c r="B3359" s="614">
        <v>2.3E-3</v>
      </c>
      <c r="C3359" t="s">
        <v>526</v>
      </c>
      <c r="D3359" t="s">
        <v>535</v>
      </c>
      <c r="E3359" t="s">
        <v>77</v>
      </c>
      <c r="F3359" t="s">
        <v>536</v>
      </c>
      <c r="G3359" t="s">
        <v>77</v>
      </c>
      <c r="H3359" t="s">
        <v>508</v>
      </c>
      <c r="I3359" t="s">
        <v>509</v>
      </c>
      <c r="J3359" t="s">
        <v>435</v>
      </c>
    </row>
    <row r="3360" spans="1:10">
      <c r="A3360" t="s">
        <v>490</v>
      </c>
      <c r="B3360" s="614">
        <v>1E-3</v>
      </c>
      <c r="C3360" t="s">
        <v>457</v>
      </c>
      <c r="D3360" t="s">
        <v>535</v>
      </c>
      <c r="E3360" t="s">
        <v>77</v>
      </c>
      <c r="F3360" t="s">
        <v>536</v>
      </c>
      <c r="G3360" t="s">
        <v>77</v>
      </c>
      <c r="H3360" t="s">
        <v>508</v>
      </c>
      <c r="I3360" t="s">
        <v>509</v>
      </c>
      <c r="J3360" t="s">
        <v>435</v>
      </c>
    </row>
    <row r="3361" spans="1:10">
      <c r="A3361" t="s">
        <v>490</v>
      </c>
      <c r="B3361" s="614">
        <v>1.4E-3</v>
      </c>
      <c r="C3361" t="s">
        <v>455</v>
      </c>
      <c r="D3361" t="s">
        <v>535</v>
      </c>
      <c r="E3361" t="s">
        <v>77</v>
      </c>
      <c r="F3361" t="s">
        <v>536</v>
      </c>
      <c r="G3361" t="s">
        <v>77</v>
      </c>
      <c r="H3361" t="s">
        <v>508</v>
      </c>
      <c r="I3361" t="s">
        <v>509</v>
      </c>
      <c r="J3361" t="s">
        <v>435</v>
      </c>
    </row>
    <row r="3362" spans="1:10">
      <c r="A3362" t="s">
        <v>490</v>
      </c>
      <c r="B3362" s="614">
        <v>1.1999999999999999E-3</v>
      </c>
      <c r="C3362" t="s">
        <v>471</v>
      </c>
      <c r="D3362" t="s">
        <v>535</v>
      </c>
      <c r="E3362" t="s">
        <v>77</v>
      </c>
      <c r="F3362" t="s">
        <v>536</v>
      </c>
      <c r="G3362" t="s">
        <v>77</v>
      </c>
      <c r="H3362" t="s">
        <v>508</v>
      </c>
      <c r="I3362" t="s">
        <v>509</v>
      </c>
      <c r="J3362" t="s">
        <v>435</v>
      </c>
    </row>
    <row r="3363" spans="1:10">
      <c r="A3363" t="s">
        <v>490</v>
      </c>
      <c r="B3363" s="614">
        <v>1.1000000000000001E-3</v>
      </c>
      <c r="C3363" t="s">
        <v>513</v>
      </c>
      <c r="D3363" t="s">
        <v>535</v>
      </c>
      <c r="E3363" t="s">
        <v>77</v>
      </c>
      <c r="F3363" t="s">
        <v>536</v>
      </c>
      <c r="G3363" t="s">
        <v>77</v>
      </c>
      <c r="H3363" t="s">
        <v>508</v>
      </c>
      <c r="I3363" t="s">
        <v>509</v>
      </c>
      <c r="J3363" t="s">
        <v>435</v>
      </c>
    </row>
    <row r="3364" spans="1:10">
      <c r="A3364" t="s">
        <v>490</v>
      </c>
      <c r="B3364" s="614">
        <v>1.2999999999999999E-3</v>
      </c>
      <c r="C3364" t="s">
        <v>475</v>
      </c>
      <c r="D3364" t="s">
        <v>535</v>
      </c>
      <c r="E3364" t="s">
        <v>77</v>
      </c>
      <c r="F3364" t="s">
        <v>536</v>
      </c>
      <c r="G3364" t="s">
        <v>77</v>
      </c>
      <c r="H3364" t="s">
        <v>508</v>
      </c>
      <c r="I3364" t="s">
        <v>509</v>
      </c>
      <c r="J3364" t="s">
        <v>435</v>
      </c>
    </row>
    <row r="3365" spans="1:10">
      <c r="A3365" t="s">
        <v>490</v>
      </c>
      <c r="B3365" s="614">
        <v>1.4E-3</v>
      </c>
      <c r="C3365" t="s">
        <v>514</v>
      </c>
      <c r="D3365" t="s">
        <v>535</v>
      </c>
      <c r="E3365" t="s">
        <v>77</v>
      </c>
      <c r="F3365" t="s">
        <v>536</v>
      </c>
      <c r="G3365" t="s">
        <v>77</v>
      </c>
      <c r="H3365" t="s">
        <v>508</v>
      </c>
      <c r="I3365" t="s">
        <v>509</v>
      </c>
      <c r="J3365" t="s">
        <v>435</v>
      </c>
    </row>
    <row r="3366" spans="1:10">
      <c r="A3366" t="s">
        <v>490</v>
      </c>
      <c r="B3366" s="614">
        <v>1E-3</v>
      </c>
      <c r="C3366" t="s">
        <v>479</v>
      </c>
      <c r="D3366" t="s">
        <v>535</v>
      </c>
      <c r="E3366" t="s">
        <v>77</v>
      </c>
      <c r="F3366" t="s">
        <v>536</v>
      </c>
      <c r="G3366" t="s">
        <v>77</v>
      </c>
      <c r="H3366" t="s">
        <v>508</v>
      </c>
      <c r="I3366" t="s">
        <v>509</v>
      </c>
      <c r="J3366" t="s">
        <v>435</v>
      </c>
    </row>
    <row r="3367" spans="1:10">
      <c r="A3367" t="s">
        <v>490</v>
      </c>
      <c r="B3367" s="614">
        <v>1.5E-3</v>
      </c>
      <c r="C3367" t="s">
        <v>450</v>
      </c>
      <c r="D3367" t="s">
        <v>535</v>
      </c>
      <c r="E3367" t="s">
        <v>77</v>
      </c>
      <c r="F3367" t="s">
        <v>536</v>
      </c>
      <c r="G3367" t="s">
        <v>77</v>
      </c>
      <c r="H3367" t="s">
        <v>508</v>
      </c>
      <c r="I3367" t="s">
        <v>509</v>
      </c>
      <c r="J3367" t="s">
        <v>435</v>
      </c>
    </row>
    <row r="3368" spans="1:10">
      <c r="A3368" t="s">
        <v>490</v>
      </c>
      <c r="B3368" s="614">
        <v>1.6000000000000001E-3</v>
      </c>
      <c r="C3368" t="s">
        <v>518</v>
      </c>
      <c r="D3368" t="s">
        <v>535</v>
      </c>
      <c r="E3368" t="s">
        <v>77</v>
      </c>
      <c r="F3368" t="s">
        <v>536</v>
      </c>
      <c r="G3368" t="s">
        <v>77</v>
      </c>
      <c r="H3368" t="s">
        <v>508</v>
      </c>
      <c r="I3368" t="s">
        <v>509</v>
      </c>
      <c r="J3368" t="s">
        <v>435</v>
      </c>
    </row>
    <row r="3369" spans="1:10">
      <c r="A3369" t="s">
        <v>490</v>
      </c>
      <c r="B3369" s="614">
        <v>2E-3</v>
      </c>
      <c r="C3369" t="s">
        <v>456</v>
      </c>
      <c r="D3369" t="s">
        <v>535</v>
      </c>
      <c r="E3369" t="s">
        <v>77</v>
      </c>
      <c r="F3369" t="s">
        <v>536</v>
      </c>
      <c r="G3369" t="s">
        <v>77</v>
      </c>
      <c r="H3369" t="s">
        <v>508</v>
      </c>
      <c r="I3369" t="s">
        <v>509</v>
      </c>
      <c r="J3369" t="s">
        <v>435</v>
      </c>
    </row>
    <row r="3370" spans="1:10">
      <c r="A3370" t="s">
        <v>490</v>
      </c>
      <c r="B3370" s="614">
        <v>1.1000000000000001E-3</v>
      </c>
      <c r="C3370" t="s">
        <v>461</v>
      </c>
      <c r="D3370" t="s">
        <v>535</v>
      </c>
      <c r="E3370" t="s">
        <v>77</v>
      </c>
      <c r="F3370" t="s">
        <v>536</v>
      </c>
      <c r="G3370" t="s">
        <v>77</v>
      </c>
      <c r="H3370" t="s">
        <v>508</v>
      </c>
      <c r="I3370" t="s">
        <v>509</v>
      </c>
      <c r="J3370" t="s">
        <v>435</v>
      </c>
    </row>
    <row r="3371" spans="1:10">
      <c r="A3371" t="s">
        <v>490</v>
      </c>
      <c r="B3371" s="614">
        <v>1E-3</v>
      </c>
      <c r="C3371" t="s">
        <v>477</v>
      </c>
      <c r="D3371" t="s">
        <v>535</v>
      </c>
      <c r="E3371" t="s">
        <v>77</v>
      </c>
      <c r="F3371" t="s">
        <v>536</v>
      </c>
      <c r="G3371" t="s">
        <v>77</v>
      </c>
      <c r="H3371" t="s">
        <v>508</v>
      </c>
      <c r="I3371" t="s">
        <v>509</v>
      </c>
      <c r="J3371" t="s">
        <v>435</v>
      </c>
    </row>
    <row r="3372" spans="1:10">
      <c r="A3372" t="s">
        <v>490</v>
      </c>
      <c r="B3372" s="614">
        <v>1E-3</v>
      </c>
      <c r="C3372" t="s">
        <v>429</v>
      </c>
      <c r="D3372" t="s">
        <v>535</v>
      </c>
      <c r="E3372" t="s">
        <v>77</v>
      </c>
      <c r="F3372" t="s">
        <v>536</v>
      </c>
      <c r="G3372" t="s">
        <v>77</v>
      </c>
      <c r="H3372" t="s">
        <v>508</v>
      </c>
      <c r="I3372" t="s">
        <v>509</v>
      </c>
      <c r="J3372" t="s">
        <v>435</v>
      </c>
    </row>
    <row r="3373" spans="1:10">
      <c r="A3373" t="s">
        <v>490</v>
      </c>
      <c r="B3373" s="614">
        <v>1.4E-3</v>
      </c>
      <c r="C3373" t="s">
        <v>511</v>
      </c>
      <c r="D3373" t="s">
        <v>535</v>
      </c>
      <c r="E3373" t="s">
        <v>77</v>
      </c>
      <c r="F3373" t="s">
        <v>536</v>
      </c>
      <c r="G3373" t="s">
        <v>77</v>
      </c>
      <c r="H3373" t="s">
        <v>508</v>
      </c>
      <c r="I3373" t="s">
        <v>509</v>
      </c>
      <c r="J3373" t="s">
        <v>435</v>
      </c>
    </row>
    <row r="3374" spans="1:10">
      <c r="A3374" t="s">
        <v>490</v>
      </c>
      <c r="B3374" s="614">
        <v>1.1999999999999999E-3</v>
      </c>
      <c r="C3374" t="s">
        <v>481</v>
      </c>
      <c r="D3374" t="s">
        <v>535</v>
      </c>
      <c r="E3374" t="s">
        <v>77</v>
      </c>
      <c r="F3374" t="s">
        <v>536</v>
      </c>
      <c r="G3374" t="s">
        <v>77</v>
      </c>
      <c r="H3374" t="s">
        <v>508</v>
      </c>
      <c r="I3374" t="s">
        <v>509</v>
      </c>
      <c r="J3374" t="s">
        <v>435</v>
      </c>
    </row>
    <row r="3375" spans="1:10">
      <c r="A3375" t="s">
        <v>490</v>
      </c>
      <c r="B3375" s="614">
        <v>1E-3</v>
      </c>
      <c r="C3375" t="s">
        <v>488</v>
      </c>
      <c r="D3375" t="s">
        <v>535</v>
      </c>
      <c r="E3375" t="s">
        <v>77</v>
      </c>
      <c r="F3375" t="s">
        <v>536</v>
      </c>
      <c r="G3375" t="s">
        <v>77</v>
      </c>
      <c r="H3375" t="s">
        <v>508</v>
      </c>
      <c r="I3375" t="s">
        <v>509</v>
      </c>
      <c r="J3375" t="s">
        <v>435</v>
      </c>
    </row>
    <row r="3376" spans="1:10">
      <c r="A3376" t="s">
        <v>490</v>
      </c>
      <c r="B3376" s="614">
        <v>1.4E-3</v>
      </c>
      <c r="C3376" t="s">
        <v>438</v>
      </c>
      <c r="D3376" t="s">
        <v>535</v>
      </c>
      <c r="E3376" t="s">
        <v>77</v>
      </c>
      <c r="F3376" t="s">
        <v>536</v>
      </c>
      <c r="G3376" t="s">
        <v>77</v>
      </c>
      <c r="H3376" t="s">
        <v>508</v>
      </c>
      <c r="I3376" t="s">
        <v>509</v>
      </c>
      <c r="J3376" t="s">
        <v>435</v>
      </c>
    </row>
    <row r="3377" spans="1:10">
      <c r="A3377" t="s">
        <v>490</v>
      </c>
      <c r="B3377" s="614">
        <v>1.2999999999999999E-3</v>
      </c>
      <c r="C3377" t="s">
        <v>524</v>
      </c>
      <c r="D3377" t="s">
        <v>535</v>
      </c>
      <c r="E3377" t="s">
        <v>77</v>
      </c>
      <c r="F3377" t="s">
        <v>536</v>
      </c>
      <c r="G3377" t="s">
        <v>77</v>
      </c>
      <c r="H3377" t="s">
        <v>508</v>
      </c>
      <c r="I3377" t="s">
        <v>509</v>
      </c>
      <c r="J3377" t="s">
        <v>435</v>
      </c>
    </row>
    <row r="3378" spans="1:10">
      <c r="A3378" t="s">
        <v>490</v>
      </c>
      <c r="B3378" s="614">
        <v>1.4E-3</v>
      </c>
      <c r="C3378" t="s">
        <v>521</v>
      </c>
      <c r="D3378" t="s">
        <v>535</v>
      </c>
      <c r="E3378" t="s">
        <v>77</v>
      </c>
      <c r="F3378" t="s">
        <v>536</v>
      </c>
      <c r="G3378" t="s">
        <v>77</v>
      </c>
      <c r="H3378" t="s">
        <v>508</v>
      </c>
      <c r="I3378" t="s">
        <v>509</v>
      </c>
      <c r="J3378" t="s">
        <v>435</v>
      </c>
    </row>
    <row r="3379" spans="1:10">
      <c r="A3379" t="s">
        <v>490</v>
      </c>
      <c r="B3379" s="614">
        <v>1.1999999999999999E-3</v>
      </c>
      <c r="C3379" t="s">
        <v>512</v>
      </c>
      <c r="D3379" t="s">
        <v>535</v>
      </c>
      <c r="E3379" t="s">
        <v>77</v>
      </c>
      <c r="F3379" t="s">
        <v>536</v>
      </c>
      <c r="G3379" t="s">
        <v>77</v>
      </c>
      <c r="H3379" t="s">
        <v>508</v>
      </c>
      <c r="I3379" t="s">
        <v>509</v>
      </c>
      <c r="J3379" t="s">
        <v>435</v>
      </c>
    </row>
    <row r="3380" spans="1:10">
      <c r="A3380" t="s">
        <v>490</v>
      </c>
      <c r="B3380" s="614">
        <v>1E-3</v>
      </c>
      <c r="C3380" t="s">
        <v>454</v>
      </c>
      <c r="D3380" t="s">
        <v>535</v>
      </c>
      <c r="E3380" t="s">
        <v>77</v>
      </c>
      <c r="F3380" t="s">
        <v>536</v>
      </c>
      <c r="G3380" t="s">
        <v>77</v>
      </c>
      <c r="H3380" t="s">
        <v>508</v>
      </c>
      <c r="I3380" t="s">
        <v>509</v>
      </c>
      <c r="J3380" t="s">
        <v>435</v>
      </c>
    </row>
    <row r="3381" spans="1:10">
      <c r="A3381" t="s">
        <v>490</v>
      </c>
      <c r="B3381" s="614">
        <v>1.1999999999999999E-3</v>
      </c>
      <c r="C3381" t="s">
        <v>449</v>
      </c>
      <c r="D3381" t="s">
        <v>535</v>
      </c>
      <c r="E3381" t="s">
        <v>77</v>
      </c>
      <c r="F3381" t="s">
        <v>536</v>
      </c>
      <c r="G3381" t="s">
        <v>77</v>
      </c>
      <c r="H3381" t="s">
        <v>508</v>
      </c>
      <c r="I3381" t="s">
        <v>509</v>
      </c>
      <c r="J3381" t="s">
        <v>435</v>
      </c>
    </row>
    <row r="3382" spans="1:10">
      <c r="A3382" t="s">
        <v>490</v>
      </c>
      <c r="B3382" s="614">
        <v>1E-3</v>
      </c>
      <c r="C3382" t="s">
        <v>472</v>
      </c>
      <c r="D3382" t="s">
        <v>535</v>
      </c>
      <c r="E3382" t="s">
        <v>77</v>
      </c>
      <c r="F3382" t="s">
        <v>536</v>
      </c>
      <c r="G3382" t="s">
        <v>77</v>
      </c>
      <c r="H3382" t="s">
        <v>508</v>
      </c>
      <c r="I3382" t="s">
        <v>509</v>
      </c>
      <c r="J3382" t="s">
        <v>435</v>
      </c>
    </row>
    <row r="3383" spans="1:10">
      <c r="A3383" t="s">
        <v>490</v>
      </c>
      <c r="B3383" s="614">
        <v>1E-3</v>
      </c>
      <c r="C3383" t="s">
        <v>453</v>
      </c>
      <c r="D3383" t="s">
        <v>535</v>
      </c>
      <c r="E3383" t="s">
        <v>77</v>
      </c>
      <c r="F3383" t="s">
        <v>536</v>
      </c>
      <c r="G3383" t="s">
        <v>77</v>
      </c>
      <c r="H3383" t="s">
        <v>508</v>
      </c>
      <c r="I3383" t="s">
        <v>509</v>
      </c>
      <c r="J3383" t="s">
        <v>435</v>
      </c>
    </row>
    <row r="3384" spans="1:10">
      <c r="A3384" t="s">
        <v>490</v>
      </c>
      <c r="B3384" s="614">
        <v>1.4E-3</v>
      </c>
      <c r="C3384" t="s">
        <v>446</v>
      </c>
      <c r="D3384" t="s">
        <v>535</v>
      </c>
      <c r="E3384" t="s">
        <v>77</v>
      </c>
      <c r="F3384" t="s">
        <v>536</v>
      </c>
      <c r="G3384" t="s">
        <v>77</v>
      </c>
      <c r="H3384" t="s">
        <v>508</v>
      </c>
      <c r="I3384" t="s">
        <v>509</v>
      </c>
      <c r="J3384" t="s">
        <v>435</v>
      </c>
    </row>
    <row r="3385" spans="1:10">
      <c r="A3385" t="s">
        <v>490</v>
      </c>
      <c r="B3385" s="614">
        <v>1.1999999999999999E-3</v>
      </c>
      <c r="C3385" t="s">
        <v>527</v>
      </c>
      <c r="D3385" t="s">
        <v>535</v>
      </c>
      <c r="E3385" t="s">
        <v>77</v>
      </c>
      <c r="F3385" t="s">
        <v>536</v>
      </c>
      <c r="G3385" t="s">
        <v>77</v>
      </c>
      <c r="H3385" t="s">
        <v>508</v>
      </c>
      <c r="I3385" t="s">
        <v>509</v>
      </c>
      <c r="J3385" t="s">
        <v>435</v>
      </c>
    </row>
    <row r="3386" spans="1:10">
      <c r="A3386" t="s">
        <v>490</v>
      </c>
      <c r="B3386" s="614">
        <v>1.1000000000000001E-3</v>
      </c>
      <c r="C3386" t="s">
        <v>517</v>
      </c>
      <c r="D3386" t="s">
        <v>535</v>
      </c>
      <c r="E3386" t="s">
        <v>77</v>
      </c>
      <c r="F3386" t="s">
        <v>536</v>
      </c>
      <c r="G3386" t="s">
        <v>77</v>
      </c>
      <c r="H3386" t="s">
        <v>508</v>
      </c>
      <c r="I3386" t="s">
        <v>509</v>
      </c>
      <c r="J3386" t="s">
        <v>435</v>
      </c>
    </row>
    <row r="3387" spans="1:10">
      <c r="A3387" t="s">
        <v>490</v>
      </c>
      <c r="B3387" s="614">
        <v>1.1999999999999999E-3</v>
      </c>
      <c r="C3387" t="s">
        <v>485</v>
      </c>
      <c r="D3387" t="s">
        <v>535</v>
      </c>
      <c r="E3387" t="s">
        <v>77</v>
      </c>
      <c r="F3387" t="s">
        <v>536</v>
      </c>
      <c r="G3387" t="s">
        <v>77</v>
      </c>
      <c r="H3387" t="s">
        <v>508</v>
      </c>
      <c r="I3387" t="s">
        <v>509</v>
      </c>
      <c r="J3387" t="s">
        <v>435</v>
      </c>
    </row>
    <row r="3388" spans="1:10">
      <c r="A3388" t="s">
        <v>490</v>
      </c>
      <c r="B3388" s="614">
        <v>1E-3</v>
      </c>
      <c r="C3388" t="s">
        <v>50</v>
      </c>
      <c r="D3388" t="s">
        <v>535</v>
      </c>
      <c r="E3388" t="s">
        <v>77</v>
      </c>
      <c r="F3388" t="s">
        <v>536</v>
      </c>
      <c r="G3388" t="s">
        <v>77</v>
      </c>
      <c r="H3388" t="s">
        <v>508</v>
      </c>
      <c r="I3388" t="s">
        <v>509</v>
      </c>
      <c r="J3388" t="s">
        <v>435</v>
      </c>
    </row>
    <row r="3389" spans="1:10">
      <c r="A3389" t="s">
        <v>490</v>
      </c>
      <c r="B3389" s="614">
        <v>1.1999999999999999E-3</v>
      </c>
      <c r="C3389" t="s">
        <v>484</v>
      </c>
      <c r="D3389" t="s">
        <v>535</v>
      </c>
      <c r="E3389" t="s">
        <v>77</v>
      </c>
      <c r="F3389" t="s">
        <v>536</v>
      </c>
      <c r="G3389" t="s">
        <v>77</v>
      </c>
      <c r="H3389" t="s">
        <v>508</v>
      </c>
      <c r="I3389" t="s">
        <v>509</v>
      </c>
      <c r="J3389" t="s">
        <v>435</v>
      </c>
    </row>
    <row r="3390" spans="1:10">
      <c r="A3390" t="s">
        <v>490</v>
      </c>
      <c r="B3390" s="614">
        <v>1.1000000000000001E-3</v>
      </c>
      <c r="C3390" t="s">
        <v>466</v>
      </c>
      <c r="D3390" t="s">
        <v>535</v>
      </c>
      <c r="E3390" t="s">
        <v>77</v>
      </c>
      <c r="F3390" t="s">
        <v>536</v>
      </c>
      <c r="G3390" t="s">
        <v>77</v>
      </c>
      <c r="H3390" t="s">
        <v>508</v>
      </c>
      <c r="I3390" t="s">
        <v>509</v>
      </c>
      <c r="J3390" t="s">
        <v>435</v>
      </c>
    </row>
    <row r="3391" spans="1:10">
      <c r="A3391" t="s">
        <v>491</v>
      </c>
      <c r="B3391" s="614">
        <v>4.0000000000000002E-4</v>
      </c>
      <c r="C3391" t="s">
        <v>510</v>
      </c>
      <c r="D3391" t="s">
        <v>535</v>
      </c>
      <c r="E3391" t="s">
        <v>77</v>
      </c>
      <c r="F3391" t="s">
        <v>536</v>
      </c>
      <c r="G3391" t="s">
        <v>77</v>
      </c>
      <c r="H3391" t="s">
        <v>508</v>
      </c>
      <c r="I3391" t="s">
        <v>509</v>
      </c>
      <c r="J3391" t="s">
        <v>435</v>
      </c>
    </row>
    <row r="3392" spans="1:10">
      <c r="A3392" t="s">
        <v>491</v>
      </c>
      <c r="B3392" s="614">
        <v>4.0000000000000002E-4</v>
      </c>
      <c r="C3392" t="s">
        <v>516</v>
      </c>
      <c r="D3392" t="s">
        <v>535</v>
      </c>
      <c r="E3392" t="s">
        <v>77</v>
      </c>
      <c r="F3392" t="s">
        <v>536</v>
      </c>
      <c r="G3392" t="s">
        <v>77</v>
      </c>
      <c r="H3392" t="s">
        <v>508</v>
      </c>
      <c r="I3392" t="s">
        <v>509</v>
      </c>
      <c r="J3392" t="s">
        <v>435</v>
      </c>
    </row>
    <row r="3393" spans="1:10">
      <c r="A3393" t="s">
        <v>491</v>
      </c>
      <c r="B3393" s="614">
        <v>2.9999999999999997E-4</v>
      </c>
      <c r="C3393" t="s">
        <v>448</v>
      </c>
      <c r="D3393" t="s">
        <v>535</v>
      </c>
      <c r="E3393" t="s">
        <v>77</v>
      </c>
      <c r="F3393" t="s">
        <v>536</v>
      </c>
      <c r="G3393" t="s">
        <v>77</v>
      </c>
      <c r="H3393" t="s">
        <v>508</v>
      </c>
      <c r="I3393" t="s">
        <v>509</v>
      </c>
      <c r="J3393" t="s">
        <v>435</v>
      </c>
    </row>
    <row r="3394" spans="1:10">
      <c r="A3394" t="s">
        <v>491</v>
      </c>
      <c r="B3394" s="614">
        <v>4.0000000000000002E-4</v>
      </c>
      <c r="C3394" t="s">
        <v>476</v>
      </c>
      <c r="D3394" t="s">
        <v>535</v>
      </c>
      <c r="E3394" t="s">
        <v>77</v>
      </c>
      <c r="F3394" t="s">
        <v>536</v>
      </c>
      <c r="G3394" t="s">
        <v>77</v>
      </c>
      <c r="H3394" t="s">
        <v>508</v>
      </c>
      <c r="I3394" t="s">
        <v>509</v>
      </c>
      <c r="J3394" t="s">
        <v>435</v>
      </c>
    </row>
    <row r="3395" spans="1:10">
      <c r="A3395" t="s">
        <v>491</v>
      </c>
      <c r="B3395" s="614">
        <v>2.9999999999999997E-4</v>
      </c>
      <c r="C3395" t="s">
        <v>445</v>
      </c>
      <c r="D3395" t="s">
        <v>535</v>
      </c>
      <c r="E3395" t="s">
        <v>77</v>
      </c>
      <c r="F3395" t="s">
        <v>536</v>
      </c>
      <c r="G3395" t="s">
        <v>77</v>
      </c>
      <c r="H3395" t="s">
        <v>508</v>
      </c>
      <c r="I3395" t="s">
        <v>509</v>
      </c>
      <c r="J3395" t="s">
        <v>435</v>
      </c>
    </row>
    <row r="3396" spans="1:10">
      <c r="A3396" t="s">
        <v>491</v>
      </c>
      <c r="B3396" s="614">
        <v>0</v>
      </c>
      <c r="C3396" t="s">
        <v>537</v>
      </c>
      <c r="D3396" t="s">
        <v>535</v>
      </c>
      <c r="E3396" t="s">
        <v>538</v>
      </c>
      <c r="F3396" t="s">
        <v>536</v>
      </c>
      <c r="G3396" t="s">
        <v>77</v>
      </c>
      <c r="H3396" t="s">
        <v>508</v>
      </c>
      <c r="I3396" t="s">
        <v>509</v>
      </c>
      <c r="J3396" t="s">
        <v>435</v>
      </c>
    </row>
    <row r="3397" spans="1:10">
      <c r="A3397" t="s">
        <v>491</v>
      </c>
      <c r="B3397" s="614">
        <v>2.9999999999999997E-4</v>
      </c>
      <c r="C3397" t="s">
        <v>465</v>
      </c>
      <c r="D3397" t="s">
        <v>535</v>
      </c>
      <c r="E3397" t="s">
        <v>77</v>
      </c>
      <c r="F3397" t="s">
        <v>536</v>
      </c>
      <c r="G3397" t="s">
        <v>77</v>
      </c>
      <c r="H3397" t="s">
        <v>508</v>
      </c>
      <c r="I3397" t="s">
        <v>509</v>
      </c>
      <c r="J3397" t="s">
        <v>435</v>
      </c>
    </row>
    <row r="3398" spans="1:10">
      <c r="A3398" t="s">
        <v>491</v>
      </c>
      <c r="B3398" s="614">
        <v>4.0000000000000002E-4</v>
      </c>
      <c r="C3398" t="s">
        <v>515</v>
      </c>
      <c r="D3398" t="s">
        <v>535</v>
      </c>
      <c r="E3398" t="s">
        <v>77</v>
      </c>
      <c r="F3398" t="s">
        <v>536</v>
      </c>
      <c r="G3398" t="s">
        <v>77</v>
      </c>
      <c r="H3398" t="s">
        <v>508</v>
      </c>
      <c r="I3398" t="s">
        <v>509</v>
      </c>
      <c r="J3398" t="s">
        <v>435</v>
      </c>
    </row>
    <row r="3399" spans="1:10">
      <c r="A3399" t="s">
        <v>491</v>
      </c>
      <c r="B3399" s="614">
        <v>2.9999999999999997E-4</v>
      </c>
      <c r="C3399" t="s">
        <v>525</v>
      </c>
      <c r="D3399" t="s">
        <v>535</v>
      </c>
      <c r="E3399" t="s">
        <v>77</v>
      </c>
      <c r="F3399" t="s">
        <v>536</v>
      </c>
      <c r="G3399" t="s">
        <v>77</v>
      </c>
      <c r="H3399" t="s">
        <v>508</v>
      </c>
      <c r="I3399" t="s">
        <v>509</v>
      </c>
      <c r="J3399" t="s">
        <v>435</v>
      </c>
    </row>
    <row r="3400" spans="1:10">
      <c r="A3400" t="s">
        <v>491</v>
      </c>
      <c r="B3400" s="614">
        <v>2.9999999999999997E-4</v>
      </c>
      <c r="C3400" t="s">
        <v>462</v>
      </c>
      <c r="D3400" t="s">
        <v>535</v>
      </c>
      <c r="E3400" t="s">
        <v>77</v>
      </c>
      <c r="F3400" t="s">
        <v>536</v>
      </c>
      <c r="G3400" t="s">
        <v>77</v>
      </c>
      <c r="H3400" t="s">
        <v>508</v>
      </c>
      <c r="I3400" t="s">
        <v>509</v>
      </c>
      <c r="J3400" t="s">
        <v>435</v>
      </c>
    </row>
    <row r="3401" spans="1:10">
      <c r="A3401" t="s">
        <v>491</v>
      </c>
      <c r="B3401" s="614">
        <v>2.9999999999999997E-4</v>
      </c>
      <c r="C3401" t="s">
        <v>463</v>
      </c>
      <c r="D3401" t="s">
        <v>535</v>
      </c>
      <c r="E3401" t="s">
        <v>77</v>
      </c>
      <c r="F3401" t="s">
        <v>536</v>
      </c>
      <c r="G3401" t="s">
        <v>77</v>
      </c>
      <c r="H3401" t="s">
        <v>508</v>
      </c>
      <c r="I3401" t="s">
        <v>509</v>
      </c>
      <c r="J3401" t="s">
        <v>435</v>
      </c>
    </row>
    <row r="3402" spans="1:10">
      <c r="A3402" t="s">
        <v>491</v>
      </c>
      <c r="B3402" s="614">
        <v>2.9999999999999997E-4</v>
      </c>
      <c r="C3402" t="s">
        <v>480</v>
      </c>
      <c r="D3402" t="s">
        <v>535</v>
      </c>
      <c r="E3402" t="s">
        <v>77</v>
      </c>
      <c r="F3402" t="s">
        <v>536</v>
      </c>
      <c r="G3402" t="s">
        <v>77</v>
      </c>
      <c r="H3402" t="s">
        <v>508</v>
      </c>
      <c r="I3402" t="s">
        <v>509</v>
      </c>
      <c r="J3402" t="s">
        <v>435</v>
      </c>
    </row>
    <row r="3403" spans="1:10">
      <c r="A3403" t="s">
        <v>491</v>
      </c>
      <c r="B3403" s="614">
        <v>2.9999999999999997E-4</v>
      </c>
      <c r="C3403" t="s">
        <v>452</v>
      </c>
      <c r="D3403" t="s">
        <v>535</v>
      </c>
      <c r="E3403" t="s">
        <v>77</v>
      </c>
      <c r="F3403" t="s">
        <v>536</v>
      </c>
      <c r="G3403" t="s">
        <v>77</v>
      </c>
      <c r="H3403" t="s">
        <v>508</v>
      </c>
      <c r="I3403" t="s">
        <v>509</v>
      </c>
      <c r="J3403" t="s">
        <v>435</v>
      </c>
    </row>
    <row r="3404" spans="1:10">
      <c r="A3404" t="s">
        <v>491</v>
      </c>
      <c r="B3404" s="614">
        <v>2.9999999999999997E-4</v>
      </c>
      <c r="C3404" t="s">
        <v>504</v>
      </c>
      <c r="D3404" t="s">
        <v>535</v>
      </c>
      <c r="E3404" t="s">
        <v>77</v>
      </c>
      <c r="F3404" t="s">
        <v>536</v>
      </c>
      <c r="G3404" t="s">
        <v>77</v>
      </c>
      <c r="H3404" t="s">
        <v>508</v>
      </c>
      <c r="I3404" t="s">
        <v>509</v>
      </c>
      <c r="J3404" t="s">
        <v>435</v>
      </c>
    </row>
    <row r="3405" spans="1:10">
      <c r="A3405" t="s">
        <v>491</v>
      </c>
      <c r="B3405" s="614">
        <v>2.9999999999999997E-4</v>
      </c>
      <c r="C3405" t="s">
        <v>464</v>
      </c>
      <c r="D3405" t="s">
        <v>535</v>
      </c>
      <c r="E3405" t="s">
        <v>77</v>
      </c>
      <c r="F3405" t="s">
        <v>536</v>
      </c>
      <c r="G3405" t="s">
        <v>77</v>
      </c>
      <c r="H3405" t="s">
        <v>508</v>
      </c>
      <c r="I3405" t="s">
        <v>509</v>
      </c>
      <c r="J3405" t="s">
        <v>435</v>
      </c>
    </row>
    <row r="3406" spans="1:10">
      <c r="A3406" t="s">
        <v>491</v>
      </c>
      <c r="B3406" s="614">
        <v>5.9999999999999995E-4</v>
      </c>
      <c r="C3406" t="s">
        <v>526</v>
      </c>
      <c r="D3406" t="s">
        <v>535</v>
      </c>
      <c r="E3406" t="s">
        <v>77</v>
      </c>
      <c r="F3406" t="s">
        <v>536</v>
      </c>
      <c r="G3406" t="s">
        <v>77</v>
      </c>
      <c r="H3406" t="s">
        <v>508</v>
      </c>
      <c r="I3406" t="s">
        <v>509</v>
      </c>
      <c r="J3406" t="s">
        <v>435</v>
      </c>
    </row>
    <row r="3407" spans="1:10">
      <c r="A3407" t="s">
        <v>491</v>
      </c>
      <c r="B3407" s="614">
        <v>2.9999999999999997E-4</v>
      </c>
      <c r="C3407" t="s">
        <v>457</v>
      </c>
      <c r="D3407" t="s">
        <v>535</v>
      </c>
      <c r="E3407" t="s">
        <v>77</v>
      </c>
      <c r="F3407" t="s">
        <v>536</v>
      </c>
      <c r="G3407" t="s">
        <v>77</v>
      </c>
      <c r="H3407" t="s">
        <v>508</v>
      </c>
      <c r="I3407" t="s">
        <v>509</v>
      </c>
      <c r="J3407" t="s">
        <v>435</v>
      </c>
    </row>
    <row r="3408" spans="1:10">
      <c r="A3408" t="s">
        <v>491</v>
      </c>
      <c r="B3408" s="614">
        <v>4.0000000000000002E-4</v>
      </c>
      <c r="C3408" t="s">
        <v>455</v>
      </c>
      <c r="D3408" t="s">
        <v>535</v>
      </c>
      <c r="E3408" t="s">
        <v>77</v>
      </c>
      <c r="F3408" t="s">
        <v>536</v>
      </c>
      <c r="G3408" t="s">
        <v>77</v>
      </c>
      <c r="H3408" t="s">
        <v>508</v>
      </c>
      <c r="I3408" t="s">
        <v>509</v>
      </c>
      <c r="J3408" t="s">
        <v>435</v>
      </c>
    </row>
    <row r="3409" spans="1:10">
      <c r="A3409" t="s">
        <v>491</v>
      </c>
      <c r="B3409" s="614">
        <v>2.9999999999999997E-4</v>
      </c>
      <c r="C3409" t="s">
        <v>471</v>
      </c>
      <c r="D3409" t="s">
        <v>535</v>
      </c>
      <c r="E3409" t="s">
        <v>77</v>
      </c>
      <c r="F3409" t="s">
        <v>536</v>
      </c>
      <c r="G3409" t="s">
        <v>77</v>
      </c>
      <c r="H3409" t="s">
        <v>508</v>
      </c>
      <c r="I3409" t="s">
        <v>509</v>
      </c>
      <c r="J3409" t="s">
        <v>435</v>
      </c>
    </row>
    <row r="3410" spans="1:10">
      <c r="A3410" t="s">
        <v>491</v>
      </c>
      <c r="B3410" s="614">
        <v>2.9999999999999997E-4</v>
      </c>
      <c r="C3410" t="s">
        <v>513</v>
      </c>
      <c r="D3410" t="s">
        <v>535</v>
      </c>
      <c r="E3410" t="s">
        <v>77</v>
      </c>
      <c r="F3410" t="s">
        <v>536</v>
      </c>
      <c r="G3410" t="s">
        <v>77</v>
      </c>
      <c r="H3410" t="s">
        <v>508</v>
      </c>
      <c r="I3410" t="s">
        <v>509</v>
      </c>
      <c r="J3410" t="s">
        <v>435</v>
      </c>
    </row>
    <row r="3411" spans="1:10">
      <c r="A3411" t="s">
        <v>491</v>
      </c>
      <c r="B3411" s="614">
        <v>4.0000000000000002E-4</v>
      </c>
      <c r="C3411" t="s">
        <v>475</v>
      </c>
      <c r="D3411" t="s">
        <v>535</v>
      </c>
      <c r="E3411" t="s">
        <v>77</v>
      </c>
      <c r="F3411" t="s">
        <v>536</v>
      </c>
      <c r="G3411" t="s">
        <v>77</v>
      </c>
      <c r="H3411" t="s">
        <v>508</v>
      </c>
      <c r="I3411" t="s">
        <v>509</v>
      </c>
      <c r="J3411" t="s">
        <v>435</v>
      </c>
    </row>
    <row r="3412" spans="1:10">
      <c r="A3412" t="s">
        <v>491</v>
      </c>
      <c r="B3412" s="614">
        <v>4.0000000000000002E-4</v>
      </c>
      <c r="C3412" t="s">
        <v>514</v>
      </c>
      <c r="D3412" t="s">
        <v>535</v>
      </c>
      <c r="E3412" t="s">
        <v>77</v>
      </c>
      <c r="F3412" t="s">
        <v>536</v>
      </c>
      <c r="G3412" t="s">
        <v>77</v>
      </c>
      <c r="H3412" t="s">
        <v>508</v>
      </c>
      <c r="I3412" t="s">
        <v>509</v>
      </c>
      <c r="J3412" t="s">
        <v>435</v>
      </c>
    </row>
    <row r="3413" spans="1:10">
      <c r="A3413" t="s">
        <v>491</v>
      </c>
      <c r="B3413" s="614">
        <v>2.9999999999999997E-4</v>
      </c>
      <c r="C3413" t="s">
        <v>479</v>
      </c>
      <c r="D3413" t="s">
        <v>535</v>
      </c>
      <c r="E3413" t="s">
        <v>77</v>
      </c>
      <c r="F3413" t="s">
        <v>536</v>
      </c>
      <c r="G3413" t="s">
        <v>77</v>
      </c>
      <c r="H3413" t="s">
        <v>508</v>
      </c>
      <c r="I3413" t="s">
        <v>509</v>
      </c>
      <c r="J3413" t="s">
        <v>435</v>
      </c>
    </row>
    <row r="3414" spans="1:10">
      <c r="A3414" t="s">
        <v>491</v>
      </c>
      <c r="B3414" s="614">
        <v>4.0000000000000002E-4</v>
      </c>
      <c r="C3414" t="s">
        <v>450</v>
      </c>
      <c r="D3414" t="s">
        <v>535</v>
      </c>
      <c r="E3414" t="s">
        <v>77</v>
      </c>
      <c r="F3414" t="s">
        <v>536</v>
      </c>
      <c r="G3414" t="s">
        <v>77</v>
      </c>
      <c r="H3414" t="s">
        <v>508</v>
      </c>
      <c r="I3414" t="s">
        <v>509</v>
      </c>
      <c r="J3414" t="s">
        <v>435</v>
      </c>
    </row>
    <row r="3415" spans="1:10">
      <c r="A3415" t="s">
        <v>491</v>
      </c>
      <c r="B3415" s="614">
        <v>4.0000000000000002E-4</v>
      </c>
      <c r="C3415" t="s">
        <v>518</v>
      </c>
      <c r="D3415" t="s">
        <v>535</v>
      </c>
      <c r="E3415" t="s">
        <v>77</v>
      </c>
      <c r="F3415" t="s">
        <v>536</v>
      </c>
      <c r="G3415" t="s">
        <v>77</v>
      </c>
      <c r="H3415" t="s">
        <v>508</v>
      </c>
      <c r="I3415" t="s">
        <v>509</v>
      </c>
      <c r="J3415" t="s">
        <v>435</v>
      </c>
    </row>
    <row r="3416" spans="1:10">
      <c r="A3416" t="s">
        <v>491</v>
      </c>
      <c r="B3416" s="614">
        <v>5.0000000000000001E-4</v>
      </c>
      <c r="C3416" t="s">
        <v>456</v>
      </c>
      <c r="D3416" t="s">
        <v>535</v>
      </c>
      <c r="E3416" t="s">
        <v>77</v>
      </c>
      <c r="F3416" t="s">
        <v>536</v>
      </c>
      <c r="G3416" t="s">
        <v>77</v>
      </c>
      <c r="H3416" t="s">
        <v>508</v>
      </c>
      <c r="I3416" t="s">
        <v>509</v>
      </c>
      <c r="J3416" t="s">
        <v>435</v>
      </c>
    </row>
    <row r="3417" spans="1:10">
      <c r="A3417" t="s">
        <v>491</v>
      </c>
      <c r="B3417" s="614">
        <v>2.9999999999999997E-4</v>
      </c>
      <c r="C3417" t="s">
        <v>461</v>
      </c>
      <c r="D3417" t="s">
        <v>535</v>
      </c>
      <c r="E3417" t="s">
        <v>77</v>
      </c>
      <c r="F3417" t="s">
        <v>536</v>
      </c>
      <c r="G3417" t="s">
        <v>77</v>
      </c>
      <c r="H3417" t="s">
        <v>508</v>
      </c>
      <c r="I3417" t="s">
        <v>509</v>
      </c>
      <c r="J3417" t="s">
        <v>435</v>
      </c>
    </row>
    <row r="3418" spans="1:10">
      <c r="A3418" t="s">
        <v>491</v>
      </c>
      <c r="B3418" s="614">
        <v>2.9999999999999997E-4</v>
      </c>
      <c r="C3418" t="s">
        <v>477</v>
      </c>
      <c r="D3418" t="s">
        <v>535</v>
      </c>
      <c r="E3418" t="s">
        <v>77</v>
      </c>
      <c r="F3418" t="s">
        <v>536</v>
      </c>
      <c r="G3418" t="s">
        <v>77</v>
      </c>
      <c r="H3418" t="s">
        <v>508</v>
      </c>
      <c r="I3418" t="s">
        <v>509</v>
      </c>
      <c r="J3418" t="s">
        <v>435</v>
      </c>
    </row>
    <row r="3419" spans="1:10">
      <c r="A3419" t="s">
        <v>491</v>
      </c>
      <c r="B3419" s="614">
        <v>2.9999999999999997E-4</v>
      </c>
      <c r="C3419" t="s">
        <v>429</v>
      </c>
      <c r="D3419" t="s">
        <v>535</v>
      </c>
      <c r="E3419" t="s">
        <v>77</v>
      </c>
      <c r="F3419" t="s">
        <v>536</v>
      </c>
      <c r="G3419" t="s">
        <v>77</v>
      </c>
      <c r="H3419" t="s">
        <v>508</v>
      </c>
      <c r="I3419" t="s">
        <v>509</v>
      </c>
      <c r="J3419" t="s">
        <v>435</v>
      </c>
    </row>
    <row r="3420" spans="1:10">
      <c r="A3420" t="s">
        <v>491</v>
      </c>
      <c r="B3420" s="614">
        <v>4.0000000000000002E-4</v>
      </c>
      <c r="C3420" t="s">
        <v>511</v>
      </c>
      <c r="D3420" t="s">
        <v>535</v>
      </c>
      <c r="E3420" t="s">
        <v>77</v>
      </c>
      <c r="F3420" t="s">
        <v>536</v>
      </c>
      <c r="G3420" t="s">
        <v>77</v>
      </c>
      <c r="H3420" t="s">
        <v>508</v>
      </c>
      <c r="I3420" t="s">
        <v>509</v>
      </c>
      <c r="J3420" t="s">
        <v>435</v>
      </c>
    </row>
    <row r="3421" spans="1:10">
      <c r="A3421" t="s">
        <v>491</v>
      </c>
      <c r="B3421" s="614">
        <v>2.9999999999999997E-4</v>
      </c>
      <c r="C3421" t="s">
        <v>481</v>
      </c>
      <c r="D3421" t="s">
        <v>535</v>
      </c>
      <c r="E3421" t="s">
        <v>77</v>
      </c>
      <c r="F3421" t="s">
        <v>536</v>
      </c>
      <c r="G3421" t="s">
        <v>77</v>
      </c>
      <c r="H3421" t="s">
        <v>508</v>
      </c>
      <c r="I3421" t="s">
        <v>509</v>
      </c>
      <c r="J3421" t="s">
        <v>435</v>
      </c>
    </row>
    <row r="3422" spans="1:10">
      <c r="A3422" t="s">
        <v>491</v>
      </c>
      <c r="B3422" s="614">
        <v>2.9999999999999997E-4</v>
      </c>
      <c r="C3422" t="s">
        <v>488</v>
      </c>
      <c r="D3422" t="s">
        <v>535</v>
      </c>
      <c r="E3422" t="s">
        <v>77</v>
      </c>
      <c r="F3422" t="s">
        <v>536</v>
      </c>
      <c r="G3422" t="s">
        <v>77</v>
      </c>
      <c r="H3422" t="s">
        <v>508</v>
      </c>
      <c r="I3422" t="s">
        <v>509</v>
      </c>
      <c r="J3422" t="s">
        <v>435</v>
      </c>
    </row>
    <row r="3423" spans="1:10">
      <c r="A3423" t="s">
        <v>491</v>
      </c>
      <c r="B3423" s="614">
        <v>4.0000000000000002E-4</v>
      </c>
      <c r="C3423" t="s">
        <v>438</v>
      </c>
      <c r="D3423" t="s">
        <v>535</v>
      </c>
      <c r="E3423" t="s">
        <v>77</v>
      </c>
      <c r="F3423" t="s">
        <v>536</v>
      </c>
      <c r="G3423" t="s">
        <v>77</v>
      </c>
      <c r="H3423" t="s">
        <v>508</v>
      </c>
      <c r="I3423" t="s">
        <v>509</v>
      </c>
      <c r="J3423" t="s">
        <v>435</v>
      </c>
    </row>
    <row r="3424" spans="1:10">
      <c r="A3424" t="s">
        <v>491</v>
      </c>
      <c r="B3424" s="614">
        <v>4.0000000000000002E-4</v>
      </c>
      <c r="C3424" t="s">
        <v>524</v>
      </c>
      <c r="D3424" t="s">
        <v>535</v>
      </c>
      <c r="E3424" t="s">
        <v>77</v>
      </c>
      <c r="F3424" t="s">
        <v>536</v>
      </c>
      <c r="G3424" t="s">
        <v>77</v>
      </c>
      <c r="H3424" t="s">
        <v>508</v>
      </c>
      <c r="I3424" t="s">
        <v>509</v>
      </c>
      <c r="J3424" t="s">
        <v>435</v>
      </c>
    </row>
    <row r="3425" spans="1:10">
      <c r="A3425" t="s">
        <v>491</v>
      </c>
      <c r="B3425" s="614">
        <v>4.0000000000000002E-4</v>
      </c>
      <c r="C3425" t="s">
        <v>521</v>
      </c>
      <c r="D3425" t="s">
        <v>535</v>
      </c>
      <c r="E3425" t="s">
        <v>77</v>
      </c>
      <c r="F3425" t="s">
        <v>536</v>
      </c>
      <c r="G3425" t="s">
        <v>77</v>
      </c>
      <c r="H3425" t="s">
        <v>508</v>
      </c>
      <c r="I3425" t="s">
        <v>509</v>
      </c>
      <c r="J3425" t="s">
        <v>435</v>
      </c>
    </row>
    <row r="3426" spans="1:10">
      <c r="A3426" t="s">
        <v>491</v>
      </c>
      <c r="B3426" s="614">
        <v>2.9999999999999997E-4</v>
      </c>
      <c r="C3426" t="s">
        <v>512</v>
      </c>
      <c r="D3426" t="s">
        <v>535</v>
      </c>
      <c r="E3426" t="s">
        <v>77</v>
      </c>
      <c r="F3426" t="s">
        <v>536</v>
      </c>
      <c r="G3426" t="s">
        <v>77</v>
      </c>
      <c r="H3426" t="s">
        <v>508</v>
      </c>
      <c r="I3426" t="s">
        <v>509</v>
      </c>
      <c r="J3426" t="s">
        <v>435</v>
      </c>
    </row>
    <row r="3427" spans="1:10">
      <c r="A3427" t="s">
        <v>491</v>
      </c>
      <c r="B3427" s="614">
        <v>2.9999999999999997E-4</v>
      </c>
      <c r="C3427" t="s">
        <v>454</v>
      </c>
      <c r="D3427" t="s">
        <v>535</v>
      </c>
      <c r="E3427" t="s">
        <v>77</v>
      </c>
      <c r="F3427" t="s">
        <v>536</v>
      </c>
      <c r="G3427" t="s">
        <v>77</v>
      </c>
      <c r="H3427" t="s">
        <v>508</v>
      </c>
      <c r="I3427" t="s">
        <v>509</v>
      </c>
      <c r="J3427" t="s">
        <v>435</v>
      </c>
    </row>
    <row r="3428" spans="1:10">
      <c r="A3428" t="s">
        <v>491</v>
      </c>
      <c r="B3428" s="614">
        <v>2.9999999999999997E-4</v>
      </c>
      <c r="C3428" t="s">
        <v>449</v>
      </c>
      <c r="D3428" t="s">
        <v>535</v>
      </c>
      <c r="E3428" t="s">
        <v>77</v>
      </c>
      <c r="F3428" t="s">
        <v>536</v>
      </c>
      <c r="G3428" t="s">
        <v>77</v>
      </c>
      <c r="H3428" t="s">
        <v>508</v>
      </c>
      <c r="I3428" t="s">
        <v>509</v>
      </c>
      <c r="J3428" t="s">
        <v>435</v>
      </c>
    </row>
    <row r="3429" spans="1:10">
      <c r="A3429" t="s">
        <v>491</v>
      </c>
      <c r="B3429" s="614">
        <v>2.9999999999999997E-4</v>
      </c>
      <c r="C3429" t="s">
        <v>472</v>
      </c>
      <c r="D3429" t="s">
        <v>535</v>
      </c>
      <c r="E3429" t="s">
        <v>77</v>
      </c>
      <c r="F3429" t="s">
        <v>536</v>
      </c>
      <c r="G3429" t="s">
        <v>77</v>
      </c>
      <c r="H3429" t="s">
        <v>508</v>
      </c>
      <c r="I3429" t="s">
        <v>509</v>
      </c>
      <c r="J3429" t="s">
        <v>435</v>
      </c>
    </row>
    <row r="3430" spans="1:10">
      <c r="A3430" t="s">
        <v>491</v>
      </c>
      <c r="B3430" s="614">
        <v>2.9999999999999997E-4</v>
      </c>
      <c r="C3430" t="s">
        <v>453</v>
      </c>
      <c r="D3430" t="s">
        <v>535</v>
      </c>
      <c r="E3430" t="s">
        <v>77</v>
      </c>
      <c r="F3430" t="s">
        <v>536</v>
      </c>
      <c r="G3430" t="s">
        <v>77</v>
      </c>
      <c r="H3430" t="s">
        <v>508</v>
      </c>
      <c r="I3430" t="s">
        <v>509</v>
      </c>
      <c r="J3430" t="s">
        <v>435</v>
      </c>
    </row>
    <row r="3431" spans="1:10">
      <c r="A3431" t="s">
        <v>491</v>
      </c>
      <c r="B3431" s="614">
        <v>4.0000000000000002E-4</v>
      </c>
      <c r="C3431" t="s">
        <v>446</v>
      </c>
      <c r="D3431" t="s">
        <v>535</v>
      </c>
      <c r="E3431" t="s">
        <v>77</v>
      </c>
      <c r="F3431" t="s">
        <v>536</v>
      </c>
      <c r="G3431" t="s">
        <v>77</v>
      </c>
      <c r="H3431" t="s">
        <v>508</v>
      </c>
      <c r="I3431" t="s">
        <v>509</v>
      </c>
      <c r="J3431" t="s">
        <v>435</v>
      </c>
    </row>
    <row r="3432" spans="1:10">
      <c r="A3432" t="s">
        <v>491</v>
      </c>
      <c r="B3432" s="614">
        <v>2.9999999999999997E-4</v>
      </c>
      <c r="C3432" t="s">
        <v>527</v>
      </c>
      <c r="D3432" t="s">
        <v>535</v>
      </c>
      <c r="E3432" t="s">
        <v>77</v>
      </c>
      <c r="F3432" t="s">
        <v>536</v>
      </c>
      <c r="G3432" t="s">
        <v>77</v>
      </c>
      <c r="H3432" t="s">
        <v>508</v>
      </c>
      <c r="I3432" t="s">
        <v>509</v>
      </c>
      <c r="J3432" t="s">
        <v>435</v>
      </c>
    </row>
    <row r="3433" spans="1:10">
      <c r="A3433" t="s">
        <v>491</v>
      </c>
      <c r="B3433" s="614">
        <v>2.9999999999999997E-4</v>
      </c>
      <c r="C3433" t="s">
        <v>517</v>
      </c>
      <c r="D3433" t="s">
        <v>535</v>
      </c>
      <c r="E3433" t="s">
        <v>77</v>
      </c>
      <c r="F3433" t="s">
        <v>536</v>
      </c>
      <c r="G3433" t="s">
        <v>77</v>
      </c>
      <c r="H3433" t="s">
        <v>508</v>
      </c>
      <c r="I3433" t="s">
        <v>509</v>
      </c>
      <c r="J3433" t="s">
        <v>435</v>
      </c>
    </row>
    <row r="3434" spans="1:10">
      <c r="A3434" t="s">
        <v>491</v>
      </c>
      <c r="B3434" s="614">
        <v>2.9999999999999997E-4</v>
      </c>
      <c r="C3434" t="s">
        <v>485</v>
      </c>
      <c r="D3434" t="s">
        <v>535</v>
      </c>
      <c r="E3434" t="s">
        <v>77</v>
      </c>
      <c r="F3434" t="s">
        <v>536</v>
      </c>
      <c r="G3434" t="s">
        <v>77</v>
      </c>
      <c r="H3434" t="s">
        <v>508</v>
      </c>
      <c r="I3434" t="s">
        <v>509</v>
      </c>
      <c r="J3434" t="s">
        <v>435</v>
      </c>
    </row>
    <row r="3435" spans="1:10">
      <c r="A3435" t="s">
        <v>491</v>
      </c>
      <c r="B3435" s="614">
        <v>2.9999999999999997E-4</v>
      </c>
      <c r="C3435" t="s">
        <v>50</v>
      </c>
      <c r="D3435" t="s">
        <v>535</v>
      </c>
      <c r="E3435" t="s">
        <v>77</v>
      </c>
      <c r="F3435" t="s">
        <v>536</v>
      </c>
      <c r="G3435" t="s">
        <v>77</v>
      </c>
      <c r="H3435" t="s">
        <v>508</v>
      </c>
      <c r="I3435" t="s">
        <v>509</v>
      </c>
      <c r="J3435" t="s">
        <v>435</v>
      </c>
    </row>
    <row r="3436" spans="1:10">
      <c r="A3436" t="s">
        <v>491</v>
      </c>
      <c r="B3436" s="614">
        <v>2.9999999999999997E-4</v>
      </c>
      <c r="C3436" t="s">
        <v>484</v>
      </c>
      <c r="D3436" t="s">
        <v>535</v>
      </c>
      <c r="E3436" t="s">
        <v>77</v>
      </c>
      <c r="F3436" t="s">
        <v>536</v>
      </c>
      <c r="G3436" t="s">
        <v>77</v>
      </c>
      <c r="H3436" t="s">
        <v>508</v>
      </c>
      <c r="I3436" t="s">
        <v>509</v>
      </c>
      <c r="J3436" t="s">
        <v>435</v>
      </c>
    </row>
    <row r="3437" spans="1:10">
      <c r="A3437" t="s">
        <v>491</v>
      </c>
      <c r="B3437" s="614">
        <v>2.9999999999999997E-4</v>
      </c>
      <c r="C3437" t="s">
        <v>466</v>
      </c>
      <c r="D3437" t="s">
        <v>535</v>
      </c>
      <c r="E3437" t="s">
        <v>77</v>
      </c>
      <c r="F3437" t="s">
        <v>536</v>
      </c>
      <c r="G3437" t="s">
        <v>77</v>
      </c>
      <c r="H3437" t="s">
        <v>508</v>
      </c>
      <c r="I3437" t="s">
        <v>509</v>
      </c>
      <c r="J3437" t="s">
        <v>435</v>
      </c>
    </row>
    <row r="3438" spans="1:10">
      <c r="A3438" t="s">
        <v>492</v>
      </c>
      <c r="B3438" s="614">
        <v>2.9999999999999997E-4</v>
      </c>
      <c r="C3438" t="s">
        <v>510</v>
      </c>
      <c r="D3438" t="s">
        <v>535</v>
      </c>
      <c r="E3438" t="s">
        <v>77</v>
      </c>
      <c r="F3438" t="s">
        <v>536</v>
      </c>
      <c r="G3438" t="s">
        <v>77</v>
      </c>
      <c r="H3438" t="s">
        <v>508</v>
      </c>
      <c r="I3438" t="s">
        <v>509</v>
      </c>
      <c r="J3438" t="s">
        <v>435</v>
      </c>
    </row>
    <row r="3439" spans="1:10">
      <c r="A3439" t="s">
        <v>492</v>
      </c>
      <c r="B3439" s="614">
        <v>2.9999999999999997E-4</v>
      </c>
      <c r="C3439" t="s">
        <v>516</v>
      </c>
      <c r="D3439" t="s">
        <v>535</v>
      </c>
      <c r="E3439" t="s">
        <v>77</v>
      </c>
      <c r="F3439" t="s">
        <v>536</v>
      </c>
      <c r="G3439" t="s">
        <v>77</v>
      </c>
      <c r="H3439" t="s">
        <v>508</v>
      </c>
      <c r="I3439" t="s">
        <v>509</v>
      </c>
      <c r="J3439" t="s">
        <v>435</v>
      </c>
    </row>
    <row r="3440" spans="1:10">
      <c r="A3440" t="s">
        <v>492</v>
      </c>
      <c r="B3440" s="614">
        <v>2.0000000000000001E-4</v>
      </c>
      <c r="C3440" t="s">
        <v>448</v>
      </c>
      <c r="D3440" t="s">
        <v>535</v>
      </c>
      <c r="E3440" t="s">
        <v>77</v>
      </c>
      <c r="F3440" t="s">
        <v>536</v>
      </c>
      <c r="G3440" t="s">
        <v>77</v>
      </c>
      <c r="H3440" t="s">
        <v>508</v>
      </c>
      <c r="I3440" t="s">
        <v>509</v>
      </c>
      <c r="J3440" t="s">
        <v>435</v>
      </c>
    </row>
    <row r="3441" spans="1:10">
      <c r="A3441" t="s">
        <v>492</v>
      </c>
      <c r="B3441" s="614">
        <v>2.9999999999999997E-4</v>
      </c>
      <c r="C3441" t="s">
        <v>476</v>
      </c>
      <c r="D3441" t="s">
        <v>535</v>
      </c>
      <c r="E3441" t="s">
        <v>77</v>
      </c>
      <c r="F3441" t="s">
        <v>536</v>
      </c>
      <c r="G3441" t="s">
        <v>77</v>
      </c>
      <c r="H3441" t="s">
        <v>508</v>
      </c>
      <c r="I3441" t="s">
        <v>509</v>
      </c>
      <c r="J3441" t="s">
        <v>435</v>
      </c>
    </row>
    <row r="3442" spans="1:10">
      <c r="A3442" t="s">
        <v>492</v>
      </c>
      <c r="B3442" s="614">
        <v>2.0000000000000001E-4</v>
      </c>
      <c r="C3442" t="s">
        <v>445</v>
      </c>
      <c r="D3442" t="s">
        <v>535</v>
      </c>
      <c r="E3442" t="s">
        <v>77</v>
      </c>
      <c r="F3442" t="s">
        <v>536</v>
      </c>
      <c r="G3442" t="s">
        <v>77</v>
      </c>
      <c r="H3442" t="s">
        <v>508</v>
      </c>
      <c r="I3442" t="s">
        <v>509</v>
      </c>
      <c r="J3442" t="s">
        <v>435</v>
      </c>
    </row>
    <row r="3443" spans="1:10">
      <c r="A3443" t="s">
        <v>492</v>
      </c>
      <c r="B3443" s="614">
        <v>0</v>
      </c>
      <c r="C3443" t="s">
        <v>537</v>
      </c>
      <c r="D3443" t="s">
        <v>535</v>
      </c>
      <c r="E3443" t="s">
        <v>538</v>
      </c>
      <c r="F3443" t="s">
        <v>536</v>
      </c>
      <c r="G3443" t="s">
        <v>77</v>
      </c>
      <c r="H3443" t="s">
        <v>508</v>
      </c>
      <c r="I3443" t="s">
        <v>509</v>
      </c>
      <c r="J3443" t="s">
        <v>435</v>
      </c>
    </row>
    <row r="3444" spans="1:10">
      <c r="A3444" t="s">
        <v>492</v>
      </c>
      <c r="B3444" s="614">
        <v>2.0000000000000001E-4</v>
      </c>
      <c r="C3444" t="s">
        <v>465</v>
      </c>
      <c r="D3444" t="s">
        <v>535</v>
      </c>
      <c r="E3444" t="s">
        <v>77</v>
      </c>
      <c r="F3444" t="s">
        <v>536</v>
      </c>
      <c r="G3444" t="s">
        <v>77</v>
      </c>
      <c r="H3444" t="s">
        <v>508</v>
      </c>
      <c r="I3444" t="s">
        <v>509</v>
      </c>
      <c r="J3444" t="s">
        <v>435</v>
      </c>
    </row>
    <row r="3445" spans="1:10">
      <c r="A3445" t="s">
        <v>492</v>
      </c>
      <c r="B3445" s="614">
        <v>2.0000000000000001E-4</v>
      </c>
      <c r="C3445" t="s">
        <v>515</v>
      </c>
      <c r="D3445" t="s">
        <v>535</v>
      </c>
      <c r="E3445" t="s">
        <v>77</v>
      </c>
      <c r="F3445" t="s">
        <v>536</v>
      </c>
      <c r="G3445" t="s">
        <v>77</v>
      </c>
      <c r="H3445" t="s">
        <v>508</v>
      </c>
      <c r="I3445" t="s">
        <v>509</v>
      </c>
      <c r="J3445" t="s">
        <v>435</v>
      </c>
    </row>
    <row r="3446" spans="1:10">
      <c r="A3446" t="s">
        <v>492</v>
      </c>
      <c r="B3446" s="614">
        <v>2.0000000000000001E-4</v>
      </c>
      <c r="C3446" t="s">
        <v>525</v>
      </c>
      <c r="D3446" t="s">
        <v>535</v>
      </c>
      <c r="E3446" t="s">
        <v>77</v>
      </c>
      <c r="F3446" t="s">
        <v>536</v>
      </c>
      <c r="G3446" t="s">
        <v>77</v>
      </c>
      <c r="H3446" t="s">
        <v>508</v>
      </c>
      <c r="I3446" t="s">
        <v>509</v>
      </c>
      <c r="J3446" t="s">
        <v>435</v>
      </c>
    </row>
    <row r="3447" spans="1:10">
      <c r="A3447" t="s">
        <v>492</v>
      </c>
      <c r="B3447" s="614">
        <v>2.0000000000000001E-4</v>
      </c>
      <c r="C3447" t="s">
        <v>462</v>
      </c>
      <c r="D3447" t="s">
        <v>535</v>
      </c>
      <c r="E3447" t="s">
        <v>77</v>
      </c>
      <c r="F3447" t="s">
        <v>536</v>
      </c>
      <c r="G3447" t="s">
        <v>77</v>
      </c>
      <c r="H3447" t="s">
        <v>508</v>
      </c>
      <c r="I3447" t="s">
        <v>509</v>
      </c>
      <c r="J3447" t="s">
        <v>435</v>
      </c>
    </row>
    <row r="3448" spans="1:10">
      <c r="A3448" t="s">
        <v>492</v>
      </c>
      <c r="B3448" s="614">
        <v>2.0000000000000001E-4</v>
      </c>
      <c r="C3448" t="s">
        <v>463</v>
      </c>
      <c r="D3448" t="s">
        <v>535</v>
      </c>
      <c r="E3448" t="s">
        <v>77</v>
      </c>
      <c r="F3448" t="s">
        <v>536</v>
      </c>
      <c r="G3448" t="s">
        <v>77</v>
      </c>
      <c r="H3448" t="s">
        <v>508</v>
      </c>
      <c r="I3448" t="s">
        <v>509</v>
      </c>
      <c r="J3448" t="s">
        <v>435</v>
      </c>
    </row>
    <row r="3449" spans="1:10">
      <c r="A3449" t="s">
        <v>492</v>
      </c>
      <c r="B3449" s="614">
        <v>2.0000000000000001E-4</v>
      </c>
      <c r="C3449" t="s">
        <v>480</v>
      </c>
      <c r="D3449" t="s">
        <v>535</v>
      </c>
      <c r="E3449" t="s">
        <v>77</v>
      </c>
      <c r="F3449" t="s">
        <v>536</v>
      </c>
      <c r="G3449" t="s">
        <v>77</v>
      </c>
      <c r="H3449" t="s">
        <v>508</v>
      </c>
      <c r="I3449" t="s">
        <v>509</v>
      </c>
      <c r="J3449" t="s">
        <v>435</v>
      </c>
    </row>
    <row r="3450" spans="1:10">
      <c r="A3450" t="s">
        <v>492</v>
      </c>
      <c r="B3450" s="614">
        <v>2.0000000000000001E-4</v>
      </c>
      <c r="C3450" t="s">
        <v>452</v>
      </c>
      <c r="D3450" t="s">
        <v>535</v>
      </c>
      <c r="E3450" t="s">
        <v>77</v>
      </c>
      <c r="F3450" t="s">
        <v>536</v>
      </c>
      <c r="G3450" t="s">
        <v>77</v>
      </c>
      <c r="H3450" t="s">
        <v>508</v>
      </c>
      <c r="I3450" t="s">
        <v>509</v>
      </c>
      <c r="J3450" t="s">
        <v>435</v>
      </c>
    </row>
    <row r="3451" spans="1:10">
      <c r="A3451" t="s">
        <v>492</v>
      </c>
      <c r="B3451" s="614">
        <v>2.0000000000000001E-4</v>
      </c>
      <c r="C3451" t="s">
        <v>504</v>
      </c>
      <c r="D3451" t="s">
        <v>535</v>
      </c>
      <c r="E3451" t="s">
        <v>77</v>
      </c>
      <c r="F3451" t="s">
        <v>536</v>
      </c>
      <c r="G3451" t="s">
        <v>77</v>
      </c>
      <c r="H3451" t="s">
        <v>508</v>
      </c>
      <c r="I3451" t="s">
        <v>509</v>
      </c>
      <c r="J3451" t="s">
        <v>435</v>
      </c>
    </row>
    <row r="3452" spans="1:10">
      <c r="A3452" t="s">
        <v>492</v>
      </c>
      <c r="B3452" s="614">
        <v>2.0000000000000001E-4</v>
      </c>
      <c r="C3452" t="s">
        <v>464</v>
      </c>
      <c r="D3452" t="s">
        <v>535</v>
      </c>
      <c r="E3452" t="s">
        <v>77</v>
      </c>
      <c r="F3452" t="s">
        <v>536</v>
      </c>
      <c r="G3452" t="s">
        <v>77</v>
      </c>
      <c r="H3452" t="s">
        <v>508</v>
      </c>
      <c r="I3452" t="s">
        <v>509</v>
      </c>
      <c r="J3452" t="s">
        <v>435</v>
      </c>
    </row>
    <row r="3453" spans="1:10">
      <c r="A3453" t="s">
        <v>492</v>
      </c>
      <c r="B3453" s="614">
        <v>4.0000000000000002E-4</v>
      </c>
      <c r="C3453" t="s">
        <v>526</v>
      </c>
      <c r="D3453" t="s">
        <v>535</v>
      </c>
      <c r="E3453" t="s">
        <v>77</v>
      </c>
      <c r="F3453" t="s">
        <v>536</v>
      </c>
      <c r="G3453" t="s">
        <v>77</v>
      </c>
      <c r="H3453" t="s">
        <v>508</v>
      </c>
      <c r="I3453" t="s">
        <v>509</v>
      </c>
      <c r="J3453" t="s">
        <v>435</v>
      </c>
    </row>
    <row r="3454" spans="1:10">
      <c r="A3454" t="s">
        <v>492</v>
      </c>
      <c r="B3454" s="614">
        <v>2.0000000000000001E-4</v>
      </c>
      <c r="C3454" t="s">
        <v>457</v>
      </c>
      <c r="D3454" t="s">
        <v>535</v>
      </c>
      <c r="E3454" t="s">
        <v>77</v>
      </c>
      <c r="F3454" t="s">
        <v>536</v>
      </c>
      <c r="G3454" t="s">
        <v>77</v>
      </c>
      <c r="H3454" t="s">
        <v>508</v>
      </c>
      <c r="I3454" t="s">
        <v>509</v>
      </c>
      <c r="J3454" t="s">
        <v>435</v>
      </c>
    </row>
    <row r="3455" spans="1:10">
      <c r="A3455" t="s">
        <v>492</v>
      </c>
      <c r="B3455" s="614">
        <v>2.9999999999999997E-4</v>
      </c>
      <c r="C3455" t="s">
        <v>455</v>
      </c>
      <c r="D3455" t="s">
        <v>535</v>
      </c>
      <c r="E3455" t="s">
        <v>77</v>
      </c>
      <c r="F3455" t="s">
        <v>536</v>
      </c>
      <c r="G3455" t="s">
        <v>77</v>
      </c>
      <c r="H3455" t="s">
        <v>508</v>
      </c>
      <c r="I3455" t="s">
        <v>509</v>
      </c>
      <c r="J3455" t="s">
        <v>435</v>
      </c>
    </row>
    <row r="3456" spans="1:10">
      <c r="A3456" t="s">
        <v>492</v>
      </c>
      <c r="B3456" s="614">
        <v>2.0000000000000001E-4</v>
      </c>
      <c r="C3456" t="s">
        <v>471</v>
      </c>
      <c r="D3456" t="s">
        <v>535</v>
      </c>
      <c r="E3456" t="s">
        <v>77</v>
      </c>
      <c r="F3456" t="s">
        <v>536</v>
      </c>
      <c r="G3456" t="s">
        <v>77</v>
      </c>
      <c r="H3456" t="s">
        <v>508</v>
      </c>
      <c r="I3456" t="s">
        <v>509</v>
      </c>
      <c r="J3456" t="s">
        <v>435</v>
      </c>
    </row>
    <row r="3457" spans="1:10">
      <c r="A3457" t="s">
        <v>492</v>
      </c>
      <c r="B3457" s="614">
        <v>2.0000000000000001E-4</v>
      </c>
      <c r="C3457" t="s">
        <v>513</v>
      </c>
      <c r="D3457" t="s">
        <v>535</v>
      </c>
      <c r="E3457" t="s">
        <v>77</v>
      </c>
      <c r="F3457" t="s">
        <v>536</v>
      </c>
      <c r="G3457" t="s">
        <v>77</v>
      </c>
      <c r="H3457" t="s">
        <v>508</v>
      </c>
      <c r="I3457" t="s">
        <v>509</v>
      </c>
      <c r="J3457" t="s">
        <v>435</v>
      </c>
    </row>
    <row r="3458" spans="1:10">
      <c r="A3458" t="s">
        <v>492</v>
      </c>
      <c r="B3458" s="614">
        <v>2.0000000000000001E-4</v>
      </c>
      <c r="C3458" t="s">
        <v>475</v>
      </c>
      <c r="D3458" t="s">
        <v>535</v>
      </c>
      <c r="E3458" t="s">
        <v>77</v>
      </c>
      <c r="F3458" t="s">
        <v>536</v>
      </c>
      <c r="G3458" t="s">
        <v>77</v>
      </c>
      <c r="H3458" t="s">
        <v>508</v>
      </c>
      <c r="I3458" t="s">
        <v>509</v>
      </c>
      <c r="J3458" t="s">
        <v>435</v>
      </c>
    </row>
    <row r="3459" spans="1:10">
      <c r="A3459" t="s">
        <v>492</v>
      </c>
      <c r="B3459" s="614">
        <v>2.9999999999999997E-4</v>
      </c>
      <c r="C3459" t="s">
        <v>514</v>
      </c>
      <c r="D3459" t="s">
        <v>535</v>
      </c>
      <c r="E3459" t="s">
        <v>77</v>
      </c>
      <c r="F3459" t="s">
        <v>536</v>
      </c>
      <c r="G3459" t="s">
        <v>77</v>
      </c>
      <c r="H3459" t="s">
        <v>508</v>
      </c>
      <c r="I3459" t="s">
        <v>509</v>
      </c>
      <c r="J3459" t="s">
        <v>435</v>
      </c>
    </row>
    <row r="3460" spans="1:10">
      <c r="A3460" t="s">
        <v>492</v>
      </c>
      <c r="B3460" s="614">
        <v>2.0000000000000001E-4</v>
      </c>
      <c r="C3460" t="s">
        <v>479</v>
      </c>
      <c r="D3460" t="s">
        <v>535</v>
      </c>
      <c r="E3460" t="s">
        <v>77</v>
      </c>
      <c r="F3460" t="s">
        <v>536</v>
      </c>
      <c r="G3460" t="s">
        <v>77</v>
      </c>
      <c r="H3460" t="s">
        <v>508</v>
      </c>
      <c r="I3460" t="s">
        <v>509</v>
      </c>
      <c r="J3460" t="s">
        <v>435</v>
      </c>
    </row>
    <row r="3461" spans="1:10">
      <c r="A3461" t="s">
        <v>492</v>
      </c>
      <c r="B3461" s="614">
        <v>2.9999999999999997E-4</v>
      </c>
      <c r="C3461" t="s">
        <v>450</v>
      </c>
      <c r="D3461" t="s">
        <v>535</v>
      </c>
      <c r="E3461" t="s">
        <v>77</v>
      </c>
      <c r="F3461" t="s">
        <v>536</v>
      </c>
      <c r="G3461" t="s">
        <v>77</v>
      </c>
      <c r="H3461" t="s">
        <v>508</v>
      </c>
      <c r="I3461" t="s">
        <v>509</v>
      </c>
      <c r="J3461" t="s">
        <v>435</v>
      </c>
    </row>
    <row r="3462" spans="1:10">
      <c r="A3462" t="s">
        <v>492</v>
      </c>
      <c r="B3462" s="614">
        <v>2.9999999999999997E-4</v>
      </c>
      <c r="C3462" t="s">
        <v>518</v>
      </c>
      <c r="D3462" t="s">
        <v>535</v>
      </c>
      <c r="E3462" t="s">
        <v>77</v>
      </c>
      <c r="F3462" t="s">
        <v>536</v>
      </c>
      <c r="G3462" t="s">
        <v>77</v>
      </c>
      <c r="H3462" t="s">
        <v>508</v>
      </c>
      <c r="I3462" t="s">
        <v>509</v>
      </c>
      <c r="J3462" t="s">
        <v>435</v>
      </c>
    </row>
    <row r="3463" spans="1:10">
      <c r="A3463" t="s">
        <v>492</v>
      </c>
      <c r="B3463" s="614">
        <v>4.0000000000000002E-4</v>
      </c>
      <c r="C3463" t="s">
        <v>456</v>
      </c>
      <c r="D3463" t="s">
        <v>535</v>
      </c>
      <c r="E3463" t="s">
        <v>77</v>
      </c>
      <c r="F3463" t="s">
        <v>536</v>
      </c>
      <c r="G3463" t="s">
        <v>77</v>
      </c>
      <c r="H3463" t="s">
        <v>508</v>
      </c>
      <c r="I3463" t="s">
        <v>509</v>
      </c>
      <c r="J3463" t="s">
        <v>435</v>
      </c>
    </row>
    <row r="3464" spans="1:10">
      <c r="A3464" t="s">
        <v>492</v>
      </c>
      <c r="B3464" s="614">
        <v>2.0000000000000001E-4</v>
      </c>
      <c r="C3464" t="s">
        <v>461</v>
      </c>
      <c r="D3464" t="s">
        <v>535</v>
      </c>
      <c r="E3464" t="s">
        <v>77</v>
      </c>
      <c r="F3464" t="s">
        <v>536</v>
      </c>
      <c r="G3464" t="s">
        <v>77</v>
      </c>
      <c r="H3464" t="s">
        <v>508</v>
      </c>
      <c r="I3464" t="s">
        <v>509</v>
      </c>
      <c r="J3464" t="s">
        <v>435</v>
      </c>
    </row>
    <row r="3465" spans="1:10">
      <c r="A3465" t="s">
        <v>492</v>
      </c>
      <c r="B3465" s="614">
        <v>2.0000000000000001E-4</v>
      </c>
      <c r="C3465" t="s">
        <v>477</v>
      </c>
      <c r="D3465" t="s">
        <v>535</v>
      </c>
      <c r="E3465" t="s">
        <v>77</v>
      </c>
      <c r="F3465" t="s">
        <v>536</v>
      </c>
      <c r="G3465" t="s">
        <v>77</v>
      </c>
      <c r="H3465" t="s">
        <v>508</v>
      </c>
      <c r="I3465" t="s">
        <v>509</v>
      </c>
      <c r="J3465" t="s">
        <v>435</v>
      </c>
    </row>
    <row r="3466" spans="1:10">
      <c r="A3466" t="s">
        <v>492</v>
      </c>
      <c r="B3466" s="614">
        <v>2.0000000000000001E-4</v>
      </c>
      <c r="C3466" t="s">
        <v>429</v>
      </c>
      <c r="D3466" t="s">
        <v>535</v>
      </c>
      <c r="E3466" t="s">
        <v>77</v>
      </c>
      <c r="F3466" t="s">
        <v>536</v>
      </c>
      <c r="G3466" t="s">
        <v>77</v>
      </c>
      <c r="H3466" t="s">
        <v>508</v>
      </c>
      <c r="I3466" t="s">
        <v>509</v>
      </c>
      <c r="J3466" t="s">
        <v>435</v>
      </c>
    </row>
    <row r="3467" spans="1:10">
      <c r="A3467" t="s">
        <v>492</v>
      </c>
      <c r="B3467" s="614">
        <v>2.9999999999999997E-4</v>
      </c>
      <c r="C3467" t="s">
        <v>511</v>
      </c>
      <c r="D3467" t="s">
        <v>535</v>
      </c>
      <c r="E3467" t="s">
        <v>77</v>
      </c>
      <c r="F3467" t="s">
        <v>536</v>
      </c>
      <c r="G3467" t="s">
        <v>77</v>
      </c>
      <c r="H3467" t="s">
        <v>508</v>
      </c>
      <c r="I3467" t="s">
        <v>509</v>
      </c>
      <c r="J3467" t="s">
        <v>435</v>
      </c>
    </row>
    <row r="3468" spans="1:10">
      <c r="A3468" t="s">
        <v>492</v>
      </c>
      <c r="B3468" s="614">
        <v>2.0000000000000001E-4</v>
      </c>
      <c r="C3468" t="s">
        <v>481</v>
      </c>
      <c r="D3468" t="s">
        <v>535</v>
      </c>
      <c r="E3468" t="s">
        <v>77</v>
      </c>
      <c r="F3468" t="s">
        <v>536</v>
      </c>
      <c r="G3468" t="s">
        <v>77</v>
      </c>
      <c r="H3468" t="s">
        <v>508</v>
      </c>
      <c r="I3468" t="s">
        <v>509</v>
      </c>
      <c r="J3468" t="s">
        <v>435</v>
      </c>
    </row>
    <row r="3469" spans="1:10">
      <c r="A3469" t="s">
        <v>492</v>
      </c>
      <c r="B3469" s="614">
        <v>2.0000000000000001E-4</v>
      </c>
      <c r="C3469" t="s">
        <v>488</v>
      </c>
      <c r="D3469" t="s">
        <v>535</v>
      </c>
      <c r="E3469" t="s">
        <v>77</v>
      </c>
      <c r="F3469" t="s">
        <v>536</v>
      </c>
      <c r="G3469" t="s">
        <v>77</v>
      </c>
      <c r="H3469" t="s">
        <v>508</v>
      </c>
      <c r="I3469" t="s">
        <v>509</v>
      </c>
      <c r="J3469" t="s">
        <v>435</v>
      </c>
    </row>
    <row r="3470" spans="1:10">
      <c r="A3470" t="s">
        <v>492</v>
      </c>
      <c r="B3470" s="614">
        <v>2.9999999999999997E-4</v>
      </c>
      <c r="C3470" t="s">
        <v>438</v>
      </c>
      <c r="D3470" t="s">
        <v>535</v>
      </c>
      <c r="E3470" t="s">
        <v>77</v>
      </c>
      <c r="F3470" t="s">
        <v>536</v>
      </c>
      <c r="G3470" t="s">
        <v>77</v>
      </c>
      <c r="H3470" t="s">
        <v>508</v>
      </c>
      <c r="I3470" t="s">
        <v>509</v>
      </c>
      <c r="J3470" t="s">
        <v>435</v>
      </c>
    </row>
    <row r="3471" spans="1:10">
      <c r="A3471" t="s">
        <v>492</v>
      </c>
      <c r="B3471" s="614">
        <v>2.0000000000000001E-4</v>
      </c>
      <c r="C3471" t="s">
        <v>524</v>
      </c>
      <c r="D3471" t="s">
        <v>535</v>
      </c>
      <c r="E3471" t="s">
        <v>77</v>
      </c>
      <c r="F3471" t="s">
        <v>536</v>
      </c>
      <c r="G3471" t="s">
        <v>77</v>
      </c>
      <c r="H3471" t="s">
        <v>508</v>
      </c>
      <c r="I3471" t="s">
        <v>509</v>
      </c>
      <c r="J3471" t="s">
        <v>435</v>
      </c>
    </row>
    <row r="3472" spans="1:10">
      <c r="A3472" t="s">
        <v>492</v>
      </c>
      <c r="B3472" s="614">
        <v>2.9999999999999997E-4</v>
      </c>
      <c r="C3472" t="s">
        <v>521</v>
      </c>
      <c r="D3472" t="s">
        <v>535</v>
      </c>
      <c r="E3472" t="s">
        <v>77</v>
      </c>
      <c r="F3472" t="s">
        <v>536</v>
      </c>
      <c r="G3472" t="s">
        <v>77</v>
      </c>
      <c r="H3472" t="s">
        <v>508</v>
      </c>
      <c r="I3472" t="s">
        <v>509</v>
      </c>
      <c r="J3472" t="s">
        <v>435</v>
      </c>
    </row>
    <row r="3473" spans="1:10">
      <c r="A3473" t="s">
        <v>492</v>
      </c>
      <c r="B3473" s="614">
        <v>2.0000000000000001E-4</v>
      </c>
      <c r="C3473" t="s">
        <v>512</v>
      </c>
      <c r="D3473" t="s">
        <v>535</v>
      </c>
      <c r="E3473" t="s">
        <v>77</v>
      </c>
      <c r="F3473" t="s">
        <v>536</v>
      </c>
      <c r="G3473" t="s">
        <v>77</v>
      </c>
      <c r="H3473" t="s">
        <v>508</v>
      </c>
      <c r="I3473" t="s">
        <v>509</v>
      </c>
      <c r="J3473" t="s">
        <v>435</v>
      </c>
    </row>
    <row r="3474" spans="1:10">
      <c r="A3474" t="s">
        <v>492</v>
      </c>
      <c r="B3474" s="614">
        <v>2.0000000000000001E-4</v>
      </c>
      <c r="C3474" t="s">
        <v>454</v>
      </c>
      <c r="D3474" t="s">
        <v>535</v>
      </c>
      <c r="E3474" t="s">
        <v>77</v>
      </c>
      <c r="F3474" t="s">
        <v>536</v>
      </c>
      <c r="G3474" t="s">
        <v>77</v>
      </c>
      <c r="H3474" t="s">
        <v>508</v>
      </c>
      <c r="I3474" t="s">
        <v>509</v>
      </c>
      <c r="J3474" t="s">
        <v>435</v>
      </c>
    </row>
    <row r="3475" spans="1:10">
      <c r="A3475" t="s">
        <v>492</v>
      </c>
      <c r="B3475" s="614">
        <v>2.0000000000000001E-4</v>
      </c>
      <c r="C3475" t="s">
        <v>449</v>
      </c>
      <c r="D3475" t="s">
        <v>535</v>
      </c>
      <c r="E3475" t="s">
        <v>77</v>
      </c>
      <c r="F3475" t="s">
        <v>536</v>
      </c>
      <c r="G3475" t="s">
        <v>77</v>
      </c>
      <c r="H3475" t="s">
        <v>508</v>
      </c>
      <c r="I3475" t="s">
        <v>509</v>
      </c>
      <c r="J3475" t="s">
        <v>435</v>
      </c>
    </row>
    <row r="3476" spans="1:10">
      <c r="A3476" t="s">
        <v>492</v>
      </c>
      <c r="B3476" s="614">
        <v>2.0000000000000001E-4</v>
      </c>
      <c r="C3476" t="s">
        <v>472</v>
      </c>
      <c r="D3476" t="s">
        <v>535</v>
      </c>
      <c r="E3476" t="s">
        <v>77</v>
      </c>
      <c r="F3476" t="s">
        <v>536</v>
      </c>
      <c r="G3476" t="s">
        <v>77</v>
      </c>
      <c r="H3476" t="s">
        <v>508</v>
      </c>
      <c r="I3476" t="s">
        <v>509</v>
      </c>
      <c r="J3476" t="s">
        <v>435</v>
      </c>
    </row>
    <row r="3477" spans="1:10">
      <c r="A3477" t="s">
        <v>492</v>
      </c>
      <c r="B3477" s="614">
        <v>2.0000000000000001E-4</v>
      </c>
      <c r="C3477" t="s">
        <v>453</v>
      </c>
      <c r="D3477" t="s">
        <v>535</v>
      </c>
      <c r="E3477" t="s">
        <v>77</v>
      </c>
      <c r="F3477" t="s">
        <v>536</v>
      </c>
      <c r="G3477" t="s">
        <v>77</v>
      </c>
      <c r="H3477" t="s">
        <v>508</v>
      </c>
      <c r="I3477" t="s">
        <v>509</v>
      </c>
      <c r="J3477" t="s">
        <v>435</v>
      </c>
    </row>
    <row r="3478" spans="1:10">
      <c r="A3478" t="s">
        <v>492</v>
      </c>
      <c r="B3478" s="614">
        <v>2.9999999999999997E-4</v>
      </c>
      <c r="C3478" t="s">
        <v>446</v>
      </c>
      <c r="D3478" t="s">
        <v>535</v>
      </c>
      <c r="E3478" t="s">
        <v>77</v>
      </c>
      <c r="F3478" t="s">
        <v>536</v>
      </c>
      <c r="G3478" t="s">
        <v>77</v>
      </c>
      <c r="H3478" t="s">
        <v>508</v>
      </c>
      <c r="I3478" t="s">
        <v>509</v>
      </c>
      <c r="J3478" t="s">
        <v>435</v>
      </c>
    </row>
    <row r="3479" spans="1:10">
      <c r="A3479" t="s">
        <v>492</v>
      </c>
      <c r="B3479" s="614">
        <v>2.0000000000000001E-4</v>
      </c>
      <c r="C3479" t="s">
        <v>527</v>
      </c>
      <c r="D3479" t="s">
        <v>535</v>
      </c>
      <c r="E3479" t="s">
        <v>77</v>
      </c>
      <c r="F3479" t="s">
        <v>536</v>
      </c>
      <c r="G3479" t="s">
        <v>77</v>
      </c>
      <c r="H3479" t="s">
        <v>508</v>
      </c>
      <c r="I3479" t="s">
        <v>509</v>
      </c>
      <c r="J3479" t="s">
        <v>435</v>
      </c>
    </row>
    <row r="3480" spans="1:10">
      <c r="A3480" t="s">
        <v>492</v>
      </c>
      <c r="B3480" s="614">
        <v>2.0000000000000001E-4</v>
      </c>
      <c r="C3480" t="s">
        <v>517</v>
      </c>
      <c r="D3480" t="s">
        <v>535</v>
      </c>
      <c r="E3480" t="s">
        <v>77</v>
      </c>
      <c r="F3480" t="s">
        <v>536</v>
      </c>
      <c r="G3480" t="s">
        <v>77</v>
      </c>
      <c r="H3480" t="s">
        <v>508</v>
      </c>
      <c r="I3480" t="s">
        <v>509</v>
      </c>
      <c r="J3480" t="s">
        <v>435</v>
      </c>
    </row>
    <row r="3481" spans="1:10">
      <c r="A3481" t="s">
        <v>492</v>
      </c>
      <c r="B3481" s="614">
        <v>2.0000000000000001E-4</v>
      </c>
      <c r="C3481" t="s">
        <v>485</v>
      </c>
      <c r="D3481" t="s">
        <v>535</v>
      </c>
      <c r="E3481" t="s">
        <v>77</v>
      </c>
      <c r="F3481" t="s">
        <v>536</v>
      </c>
      <c r="G3481" t="s">
        <v>77</v>
      </c>
      <c r="H3481" t="s">
        <v>508</v>
      </c>
      <c r="I3481" t="s">
        <v>509</v>
      </c>
      <c r="J3481" t="s">
        <v>435</v>
      </c>
    </row>
    <row r="3482" spans="1:10">
      <c r="A3482" t="s">
        <v>492</v>
      </c>
      <c r="B3482" s="614">
        <v>2.0000000000000001E-4</v>
      </c>
      <c r="C3482" t="s">
        <v>50</v>
      </c>
      <c r="D3482" t="s">
        <v>535</v>
      </c>
      <c r="E3482" t="s">
        <v>77</v>
      </c>
      <c r="F3482" t="s">
        <v>536</v>
      </c>
      <c r="G3482" t="s">
        <v>77</v>
      </c>
      <c r="H3482" t="s">
        <v>508</v>
      </c>
      <c r="I3482" t="s">
        <v>509</v>
      </c>
      <c r="J3482" t="s">
        <v>435</v>
      </c>
    </row>
    <row r="3483" spans="1:10">
      <c r="A3483" t="s">
        <v>492</v>
      </c>
      <c r="B3483" s="614">
        <v>2.0000000000000001E-4</v>
      </c>
      <c r="C3483" t="s">
        <v>484</v>
      </c>
      <c r="D3483" t="s">
        <v>535</v>
      </c>
      <c r="E3483" t="s">
        <v>77</v>
      </c>
      <c r="F3483" t="s">
        <v>536</v>
      </c>
      <c r="G3483" t="s">
        <v>77</v>
      </c>
      <c r="H3483" t="s">
        <v>508</v>
      </c>
      <c r="I3483" t="s">
        <v>509</v>
      </c>
      <c r="J3483" t="s">
        <v>435</v>
      </c>
    </row>
    <row r="3484" spans="1:10">
      <c r="A3484" t="s">
        <v>492</v>
      </c>
      <c r="B3484" s="614">
        <v>2.0000000000000001E-4</v>
      </c>
      <c r="C3484" t="s">
        <v>466</v>
      </c>
      <c r="D3484" t="s">
        <v>535</v>
      </c>
      <c r="E3484" t="s">
        <v>77</v>
      </c>
      <c r="F3484" t="s">
        <v>536</v>
      </c>
      <c r="G3484" t="s">
        <v>77</v>
      </c>
      <c r="H3484" t="s">
        <v>508</v>
      </c>
      <c r="I3484" t="s">
        <v>509</v>
      </c>
      <c r="J3484" t="s">
        <v>435</v>
      </c>
    </row>
    <row r="3485" spans="1:10">
      <c r="A3485" t="s">
        <v>493</v>
      </c>
      <c r="B3485" s="614">
        <v>2.3E-3</v>
      </c>
      <c r="C3485" t="s">
        <v>510</v>
      </c>
      <c r="D3485" t="s">
        <v>535</v>
      </c>
      <c r="E3485" t="s">
        <v>77</v>
      </c>
      <c r="F3485" t="s">
        <v>536</v>
      </c>
      <c r="G3485" t="s">
        <v>77</v>
      </c>
      <c r="H3485" t="s">
        <v>508</v>
      </c>
      <c r="I3485" t="s">
        <v>509</v>
      </c>
      <c r="J3485" t="s">
        <v>435</v>
      </c>
    </row>
    <row r="3486" spans="1:10">
      <c r="A3486" t="s">
        <v>493</v>
      </c>
      <c r="B3486" s="614">
        <v>2E-3</v>
      </c>
      <c r="C3486" t="s">
        <v>516</v>
      </c>
      <c r="D3486" t="s">
        <v>535</v>
      </c>
      <c r="E3486" t="s">
        <v>77</v>
      </c>
      <c r="F3486" t="s">
        <v>536</v>
      </c>
      <c r="G3486" t="s">
        <v>77</v>
      </c>
      <c r="H3486" t="s">
        <v>508</v>
      </c>
      <c r="I3486" t="s">
        <v>509</v>
      </c>
      <c r="J3486" t="s">
        <v>435</v>
      </c>
    </row>
    <row r="3487" spans="1:10">
      <c r="A3487" t="s">
        <v>493</v>
      </c>
      <c r="B3487" s="614">
        <v>1.6000000000000001E-3</v>
      </c>
      <c r="C3487" t="s">
        <v>448</v>
      </c>
      <c r="D3487" t="s">
        <v>535</v>
      </c>
      <c r="E3487" t="s">
        <v>77</v>
      </c>
      <c r="F3487" t="s">
        <v>536</v>
      </c>
      <c r="G3487" t="s">
        <v>77</v>
      </c>
      <c r="H3487" t="s">
        <v>508</v>
      </c>
      <c r="I3487" t="s">
        <v>509</v>
      </c>
      <c r="J3487" t="s">
        <v>435</v>
      </c>
    </row>
    <row r="3488" spans="1:10">
      <c r="A3488" t="s">
        <v>493</v>
      </c>
      <c r="B3488" s="614">
        <v>2.2000000000000001E-3</v>
      </c>
      <c r="C3488" t="s">
        <v>476</v>
      </c>
      <c r="D3488" t="s">
        <v>535</v>
      </c>
      <c r="E3488" t="s">
        <v>77</v>
      </c>
      <c r="F3488" t="s">
        <v>536</v>
      </c>
      <c r="G3488" t="s">
        <v>77</v>
      </c>
      <c r="H3488" t="s">
        <v>508</v>
      </c>
      <c r="I3488" t="s">
        <v>509</v>
      </c>
      <c r="J3488" t="s">
        <v>435</v>
      </c>
    </row>
    <row r="3489" spans="1:10">
      <c r="A3489" t="s">
        <v>493</v>
      </c>
      <c r="B3489" s="614">
        <v>1.6000000000000001E-3</v>
      </c>
      <c r="C3489" t="s">
        <v>445</v>
      </c>
      <c r="D3489" t="s">
        <v>535</v>
      </c>
      <c r="E3489" t="s">
        <v>77</v>
      </c>
      <c r="F3489" t="s">
        <v>536</v>
      </c>
      <c r="G3489" t="s">
        <v>77</v>
      </c>
      <c r="H3489" t="s">
        <v>508</v>
      </c>
      <c r="I3489" t="s">
        <v>509</v>
      </c>
      <c r="J3489" t="s">
        <v>435</v>
      </c>
    </row>
    <row r="3490" spans="1:10">
      <c r="A3490" t="s">
        <v>493</v>
      </c>
      <c r="B3490" s="614">
        <v>0</v>
      </c>
      <c r="C3490" t="s">
        <v>537</v>
      </c>
      <c r="D3490" t="s">
        <v>535</v>
      </c>
      <c r="E3490" t="s">
        <v>538</v>
      </c>
      <c r="F3490" t="s">
        <v>536</v>
      </c>
      <c r="G3490" t="s">
        <v>77</v>
      </c>
      <c r="H3490" t="s">
        <v>508</v>
      </c>
      <c r="I3490" t="s">
        <v>509</v>
      </c>
      <c r="J3490" t="s">
        <v>435</v>
      </c>
    </row>
    <row r="3491" spans="1:10">
      <c r="A3491" t="s">
        <v>493</v>
      </c>
      <c r="B3491" s="614">
        <v>1.4E-3</v>
      </c>
      <c r="C3491" t="s">
        <v>465</v>
      </c>
      <c r="D3491" t="s">
        <v>535</v>
      </c>
      <c r="E3491" t="s">
        <v>77</v>
      </c>
      <c r="F3491" t="s">
        <v>536</v>
      </c>
      <c r="G3491" t="s">
        <v>77</v>
      </c>
      <c r="H3491" t="s">
        <v>508</v>
      </c>
      <c r="I3491" t="s">
        <v>509</v>
      </c>
      <c r="J3491" t="s">
        <v>435</v>
      </c>
    </row>
    <row r="3492" spans="1:10">
      <c r="A3492" t="s">
        <v>493</v>
      </c>
      <c r="B3492" s="614">
        <v>1.9E-3</v>
      </c>
      <c r="C3492" t="s">
        <v>515</v>
      </c>
      <c r="D3492" t="s">
        <v>535</v>
      </c>
      <c r="E3492" t="s">
        <v>77</v>
      </c>
      <c r="F3492" t="s">
        <v>536</v>
      </c>
      <c r="G3492" t="s">
        <v>77</v>
      </c>
      <c r="H3492" t="s">
        <v>508</v>
      </c>
      <c r="I3492" t="s">
        <v>509</v>
      </c>
      <c r="J3492" t="s">
        <v>435</v>
      </c>
    </row>
    <row r="3493" spans="1:10">
      <c r="A3493" t="s">
        <v>493</v>
      </c>
      <c r="B3493" s="614">
        <v>1.8E-3</v>
      </c>
      <c r="C3493" t="s">
        <v>525</v>
      </c>
      <c r="D3493" t="s">
        <v>535</v>
      </c>
      <c r="E3493" t="s">
        <v>77</v>
      </c>
      <c r="F3493" t="s">
        <v>536</v>
      </c>
      <c r="G3493" t="s">
        <v>77</v>
      </c>
      <c r="H3493" t="s">
        <v>508</v>
      </c>
      <c r="I3493" t="s">
        <v>509</v>
      </c>
      <c r="J3493" t="s">
        <v>435</v>
      </c>
    </row>
    <row r="3494" spans="1:10">
      <c r="A3494" t="s">
        <v>493</v>
      </c>
      <c r="B3494" s="614">
        <v>1.6999999999999999E-3</v>
      </c>
      <c r="C3494" t="s">
        <v>462</v>
      </c>
      <c r="D3494" t="s">
        <v>535</v>
      </c>
      <c r="E3494" t="s">
        <v>77</v>
      </c>
      <c r="F3494" t="s">
        <v>536</v>
      </c>
      <c r="G3494" t="s">
        <v>77</v>
      </c>
      <c r="H3494" t="s">
        <v>508</v>
      </c>
      <c r="I3494" t="s">
        <v>509</v>
      </c>
      <c r="J3494" t="s">
        <v>435</v>
      </c>
    </row>
    <row r="3495" spans="1:10">
      <c r="A3495" t="s">
        <v>493</v>
      </c>
      <c r="B3495" s="614">
        <v>1.4E-3</v>
      </c>
      <c r="C3495" t="s">
        <v>463</v>
      </c>
      <c r="D3495" t="s">
        <v>535</v>
      </c>
      <c r="E3495" t="s">
        <v>77</v>
      </c>
      <c r="F3495" t="s">
        <v>536</v>
      </c>
      <c r="G3495" t="s">
        <v>77</v>
      </c>
      <c r="H3495" t="s">
        <v>508</v>
      </c>
      <c r="I3495" t="s">
        <v>509</v>
      </c>
      <c r="J3495" t="s">
        <v>435</v>
      </c>
    </row>
    <row r="3496" spans="1:10">
      <c r="A3496" t="s">
        <v>493</v>
      </c>
      <c r="B3496" s="614">
        <v>1.8E-3</v>
      </c>
      <c r="C3496" t="s">
        <v>480</v>
      </c>
      <c r="D3496" t="s">
        <v>535</v>
      </c>
      <c r="E3496" t="s">
        <v>77</v>
      </c>
      <c r="F3496" t="s">
        <v>536</v>
      </c>
      <c r="G3496" t="s">
        <v>77</v>
      </c>
      <c r="H3496" t="s">
        <v>508</v>
      </c>
      <c r="I3496" t="s">
        <v>509</v>
      </c>
      <c r="J3496" t="s">
        <v>435</v>
      </c>
    </row>
    <row r="3497" spans="1:10">
      <c r="A3497" t="s">
        <v>493</v>
      </c>
      <c r="B3497" s="614">
        <v>1.4E-3</v>
      </c>
      <c r="C3497" t="s">
        <v>452</v>
      </c>
      <c r="D3497" t="s">
        <v>535</v>
      </c>
      <c r="E3497" t="s">
        <v>77</v>
      </c>
      <c r="F3497" t="s">
        <v>536</v>
      </c>
      <c r="G3497" t="s">
        <v>77</v>
      </c>
      <c r="H3497" t="s">
        <v>508</v>
      </c>
      <c r="I3497" t="s">
        <v>509</v>
      </c>
      <c r="J3497" t="s">
        <v>435</v>
      </c>
    </row>
    <row r="3498" spans="1:10">
      <c r="A3498" t="s">
        <v>493</v>
      </c>
      <c r="B3498" s="614">
        <v>1.6000000000000001E-3</v>
      </c>
      <c r="C3498" t="s">
        <v>504</v>
      </c>
      <c r="D3498" t="s">
        <v>535</v>
      </c>
      <c r="E3498" t="s">
        <v>77</v>
      </c>
      <c r="F3498" t="s">
        <v>536</v>
      </c>
      <c r="G3498" t="s">
        <v>77</v>
      </c>
      <c r="H3498" t="s">
        <v>508</v>
      </c>
      <c r="I3498" t="s">
        <v>509</v>
      </c>
      <c r="J3498" t="s">
        <v>435</v>
      </c>
    </row>
    <row r="3499" spans="1:10">
      <c r="A3499" t="s">
        <v>493</v>
      </c>
      <c r="B3499" s="614">
        <v>1.4E-3</v>
      </c>
      <c r="C3499" t="s">
        <v>464</v>
      </c>
      <c r="D3499" t="s">
        <v>535</v>
      </c>
      <c r="E3499" t="s">
        <v>77</v>
      </c>
      <c r="F3499" t="s">
        <v>536</v>
      </c>
      <c r="G3499" t="s">
        <v>77</v>
      </c>
      <c r="H3499" t="s">
        <v>508</v>
      </c>
      <c r="I3499" t="s">
        <v>509</v>
      </c>
      <c r="J3499" t="s">
        <v>435</v>
      </c>
    </row>
    <row r="3500" spans="1:10">
      <c r="A3500" t="s">
        <v>493</v>
      </c>
      <c r="B3500" s="614">
        <v>3.3E-3</v>
      </c>
      <c r="C3500" t="s">
        <v>526</v>
      </c>
      <c r="D3500" t="s">
        <v>535</v>
      </c>
      <c r="E3500" t="s">
        <v>77</v>
      </c>
      <c r="F3500" t="s">
        <v>536</v>
      </c>
      <c r="G3500" t="s">
        <v>77</v>
      </c>
      <c r="H3500" t="s">
        <v>508</v>
      </c>
      <c r="I3500" t="s">
        <v>509</v>
      </c>
      <c r="J3500" t="s">
        <v>435</v>
      </c>
    </row>
    <row r="3501" spans="1:10">
      <c r="A3501" t="s">
        <v>493</v>
      </c>
      <c r="B3501" s="614">
        <v>1.4E-3</v>
      </c>
      <c r="C3501" t="s">
        <v>457</v>
      </c>
      <c r="D3501" t="s">
        <v>535</v>
      </c>
      <c r="E3501" t="s">
        <v>77</v>
      </c>
      <c r="F3501" t="s">
        <v>536</v>
      </c>
      <c r="G3501" t="s">
        <v>77</v>
      </c>
      <c r="H3501" t="s">
        <v>508</v>
      </c>
      <c r="I3501" t="s">
        <v>509</v>
      </c>
      <c r="J3501" t="s">
        <v>435</v>
      </c>
    </row>
    <row r="3502" spans="1:10">
      <c r="A3502" t="s">
        <v>493</v>
      </c>
      <c r="B3502" s="614">
        <v>2.0999999999999999E-3</v>
      </c>
      <c r="C3502" t="s">
        <v>455</v>
      </c>
      <c r="D3502" t="s">
        <v>535</v>
      </c>
      <c r="E3502" t="s">
        <v>77</v>
      </c>
      <c r="F3502" t="s">
        <v>536</v>
      </c>
      <c r="G3502" t="s">
        <v>77</v>
      </c>
      <c r="H3502" t="s">
        <v>508</v>
      </c>
      <c r="I3502" t="s">
        <v>509</v>
      </c>
      <c r="J3502" t="s">
        <v>435</v>
      </c>
    </row>
    <row r="3503" spans="1:10">
      <c r="A3503" t="s">
        <v>493</v>
      </c>
      <c r="B3503" s="614">
        <v>1.6999999999999999E-3</v>
      </c>
      <c r="C3503" t="s">
        <v>471</v>
      </c>
      <c r="D3503" t="s">
        <v>535</v>
      </c>
      <c r="E3503" t="s">
        <v>77</v>
      </c>
      <c r="F3503" t="s">
        <v>536</v>
      </c>
      <c r="G3503" t="s">
        <v>77</v>
      </c>
      <c r="H3503" t="s">
        <v>508</v>
      </c>
      <c r="I3503" t="s">
        <v>509</v>
      </c>
      <c r="J3503" t="s">
        <v>435</v>
      </c>
    </row>
    <row r="3504" spans="1:10">
      <c r="A3504" t="s">
        <v>493</v>
      </c>
      <c r="B3504" s="614">
        <v>1.6000000000000001E-3</v>
      </c>
      <c r="C3504" t="s">
        <v>513</v>
      </c>
      <c r="D3504" t="s">
        <v>535</v>
      </c>
      <c r="E3504" t="s">
        <v>77</v>
      </c>
      <c r="F3504" t="s">
        <v>536</v>
      </c>
      <c r="G3504" t="s">
        <v>77</v>
      </c>
      <c r="H3504" t="s">
        <v>508</v>
      </c>
      <c r="I3504" t="s">
        <v>509</v>
      </c>
      <c r="J3504" t="s">
        <v>435</v>
      </c>
    </row>
    <row r="3505" spans="1:10">
      <c r="A3505" t="s">
        <v>493</v>
      </c>
      <c r="B3505" s="614">
        <v>1.9E-3</v>
      </c>
      <c r="C3505" t="s">
        <v>475</v>
      </c>
      <c r="D3505" t="s">
        <v>535</v>
      </c>
      <c r="E3505" t="s">
        <v>77</v>
      </c>
      <c r="F3505" t="s">
        <v>536</v>
      </c>
      <c r="G3505" t="s">
        <v>77</v>
      </c>
      <c r="H3505" t="s">
        <v>508</v>
      </c>
      <c r="I3505" t="s">
        <v>509</v>
      </c>
      <c r="J3505" t="s">
        <v>435</v>
      </c>
    </row>
    <row r="3506" spans="1:10">
      <c r="A3506" t="s">
        <v>493</v>
      </c>
      <c r="B3506" s="614">
        <v>2.0999999999999999E-3</v>
      </c>
      <c r="C3506" t="s">
        <v>514</v>
      </c>
      <c r="D3506" t="s">
        <v>535</v>
      </c>
      <c r="E3506" t="s">
        <v>77</v>
      </c>
      <c r="F3506" t="s">
        <v>536</v>
      </c>
      <c r="G3506" t="s">
        <v>77</v>
      </c>
      <c r="H3506" t="s">
        <v>508</v>
      </c>
      <c r="I3506" t="s">
        <v>509</v>
      </c>
      <c r="J3506" t="s">
        <v>435</v>
      </c>
    </row>
    <row r="3507" spans="1:10">
      <c r="A3507" t="s">
        <v>493</v>
      </c>
      <c r="B3507" s="614">
        <v>1.4E-3</v>
      </c>
      <c r="C3507" t="s">
        <v>479</v>
      </c>
      <c r="D3507" t="s">
        <v>535</v>
      </c>
      <c r="E3507" t="s">
        <v>77</v>
      </c>
      <c r="F3507" t="s">
        <v>536</v>
      </c>
      <c r="G3507" t="s">
        <v>77</v>
      </c>
      <c r="H3507" t="s">
        <v>508</v>
      </c>
      <c r="I3507" t="s">
        <v>509</v>
      </c>
      <c r="J3507" t="s">
        <v>435</v>
      </c>
    </row>
    <row r="3508" spans="1:10">
      <c r="A3508" t="s">
        <v>493</v>
      </c>
      <c r="B3508" s="614">
        <v>2.2000000000000001E-3</v>
      </c>
      <c r="C3508" t="s">
        <v>450</v>
      </c>
      <c r="D3508" t="s">
        <v>535</v>
      </c>
      <c r="E3508" t="s">
        <v>77</v>
      </c>
      <c r="F3508" t="s">
        <v>536</v>
      </c>
      <c r="G3508" t="s">
        <v>77</v>
      </c>
      <c r="H3508" t="s">
        <v>508</v>
      </c>
      <c r="I3508" t="s">
        <v>509</v>
      </c>
      <c r="J3508" t="s">
        <v>435</v>
      </c>
    </row>
    <row r="3509" spans="1:10">
      <c r="A3509" t="s">
        <v>493</v>
      </c>
      <c r="B3509" s="614">
        <v>2.3E-3</v>
      </c>
      <c r="C3509" t="s">
        <v>518</v>
      </c>
      <c r="D3509" t="s">
        <v>535</v>
      </c>
      <c r="E3509" t="s">
        <v>77</v>
      </c>
      <c r="F3509" t="s">
        <v>536</v>
      </c>
      <c r="G3509" t="s">
        <v>77</v>
      </c>
      <c r="H3509" t="s">
        <v>508</v>
      </c>
      <c r="I3509" t="s">
        <v>509</v>
      </c>
      <c r="J3509" t="s">
        <v>435</v>
      </c>
    </row>
    <row r="3510" spans="1:10">
      <c r="A3510" t="s">
        <v>493</v>
      </c>
      <c r="B3510" s="614">
        <v>2.8999999999999998E-3</v>
      </c>
      <c r="C3510" t="s">
        <v>456</v>
      </c>
      <c r="D3510" t="s">
        <v>535</v>
      </c>
      <c r="E3510" t="s">
        <v>77</v>
      </c>
      <c r="F3510" t="s">
        <v>536</v>
      </c>
      <c r="G3510" t="s">
        <v>77</v>
      </c>
      <c r="H3510" t="s">
        <v>508</v>
      </c>
      <c r="I3510" t="s">
        <v>509</v>
      </c>
      <c r="J3510" t="s">
        <v>435</v>
      </c>
    </row>
    <row r="3511" spans="1:10">
      <c r="A3511" t="s">
        <v>493</v>
      </c>
      <c r="B3511" s="614">
        <v>1.6000000000000001E-3</v>
      </c>
      <c r="C3511" t="s">
        <v>461</v>
      </c>
      <c r="D3511" t="s">
        <v>535</v>
      </c>
      <c r="E3511" t="s">
        <v>77</v>
      </c>
      <c r="F3511" t="s">
        <v>536</v>
      </c>
      <c r="G3511" t="s">
        <v>77</v>
      </c>
      <c r="H3511" t="s">
        <v>508</v>
      </c>
      <c r="I3511" t="s">
        <v>509</v>
      </c>
      <c r="J3511" t="s">
        <v>435</v>
      </c>
    </row>
    <row r="3512" spans="1:10">
      <c r="A3512" t="s">
        <v>493</v>
      </c>
      <c r="B3512" s="614">
        <v>1.4E-3</v>
      </c>
      <c r="C3512" t="s">
        <v>477</v>
      </c>
      <c r="D3512" t="s">
        <v>535</v>
      </c>
      <c r="E3512" t="s">
        <v>77</v>
      </c>
      <c r="F3512" t="s">
        <v>536</v>
      </c>
      <c r="G3512" t="s">
        <v>77</v>
      </c>
      <c r="H3512" t="s">
        <v>508</v>
      </c>
      <c r="I3512" t="s">
        <v>509</v>
      </c>
      <c r="J3512" t="s">
        <v>435</v>
      </c>
    </row>
    <row r="3513" spans="1:10">
      <c r="A3513" t="s">
        <v>493</v>
      </c>
      <c r="B3513" s="614">
        <v>1.4E-3</v>
      </c>
      <c r="C3513" t="s">
        <v>429</v>
      </c>
      <c r="D3513" t="s">
        <v>535</v>
      </c>
      <c r="E3513" t="s">
        <v>77</v>
      </c>
      <c r="F3513" t="s">
        <v>536</v>
      </c>
      <c r="G3513" t="s">
        <v>77</v>
      </c>
      <c r="H3513" t="s">
        <v>508</v>
      </c>
      <c r="I3513" t="s">
        <v>509</v>
      </c>
      <c r="J3513" t="s">
        <v>435</v>
      </c>
    </row>
    <row r="3514" spans="1:10">
      <c r="A3514" t="s">
        <v>493</v>
      </c>
      <c r="B3514" s="614">
        <v>2.0999999999999999E-3</v>
      </c>
      <c r="C3514" t="s">
        <v>511</v>
      </c>
      <c r="D3514" t="s">
        <v>535</v>
      </c>
      <c r="E3514" t="s">
        <v>77</v>
      </c>
      <c r="F3514" t="s">
        <v>536</v>
      </c>
      <c r="G3514" t="s">
        <v>77</v>
      </c>
      <c r="H3514" t="s">
        <v>508</v>
      </c>
      <c r="I3514" t="s">
        <v>509</v>
      </c>
      <c r="J3514" t="s">
        <v>435</v>
      </c>
    </row>
    <row r="3515" spans="1:10">
      <c r="A3515" t="s">
        <v>493</v>
      </c>
      <c r="B3515" s="614">
        <v>1.6999999999999999E-3</v>
      </c>
      <c r="C3515" t="s">
        <v>481</v>
      </c>
      <c r="D3515" t="s">
        <v>535</v>
      </c>
      <c r="E3515" t="s">
        <v>77</v>
      </c>
      <c r="F3515" t="s">
        <v>536</v>
      </c>
      <c r="G3515" t="s">
        <v>77</v>
      </c>
      <c r="H3515" t="s">
        <v>508</v>
      </c>
      <c r="I3515" t="s">
        <v>509</v>
      </c>
      <c r="J3515" t="s">
        <v>435</v>
      </c>
    </row>
    <row r="3516" spans="1:10">
      <c r="A3516" t="s">
        <v>493</v>
      </c>
      <c r="B3516" s="614">
        <v>1.4E-3</v>
      </c>
      <c r="C3516" t="s">
        <v>488</v>
      </c>
      <c r="D3516" t="s">
        <v>535</v>
      </c>
      <c r="E3516" t="s">
        <v>77</v>
      </c>
      <c r="F3516" t="s">
        <v>536</v>
      </c>
      <c r="G3516" t="s">
        <v>77</v>
      </c>
      <c r="H3516" t="s">
        <v>508</v>
      </c>
      <c r="I3516" t="s">
        <v>509</v>
      </c>
      <c r="J3516" t="s">
        <v>435</v>
      </c>
    </row>
    <row r="3517" spans="1:10">
      <c r="A3517" t="s">
        <v>493</v>
      </c>
      <c r="B3517" s="614">
        <v>2.0999999999999999E-3</v>
      </c>
      <c r="C3517" t="s">
        <v>438</v>
      </c>
      <c r="D3517" t="s">
        <v>535</v>
      </c>
      <c r="E3517" t="s">
        <v>77</v>
      </c>
      <c r="F3517" t="s">
        <v>536</v>
      </c>
      <c r="G3517" t="s">
        <v>77</v>
      </c>
      <c r="H3517" t="s">
        <v>508</v>
      </c>
      <c r="I3517" t="s">
        <v>509</v>
      </c>
      <c r="J3517" t="s">
        <v>435</v>
      </c>
    </row>
    <row r="3518" spans="1:10">
      <c r="A3518" t="s">
        <v>493</v>
      </c>
      <c r="B3518" s="614">
        <v>1.9E-3</v>
      </c>
      <c r="C3518" t="s">
        <v>524</v>
      </c>
      <c r="D3518" t="s">
        <v>535</v>
      </c>
      <c r="E3518" t="s">
        <v>77</v>
      </c>
      <c r="F3518" t="s">
        <v>536</v>
      </c>
      <c r="G3518" t="s">
        <v>77</v>
      </c>
      <c r="H3518" t="s">
        <v>508</v>
      </c>
      <c r="I3518" t="s">
        <v>509</v>
      </c>
      <c r="J3518" t="s">
        <v>435</v>
      </c>
    </row>
    <row r="3519" spans="1:10">
      <c r="A3519" t="s">
        <v>493</v>
      </c>
      <c r="B3519" s="614">
        <v>2.0999999999999999E-3</v>
      </c>
      <c r="C3519" t="s">
        <v>521</v>
      </c>
      <c r="D3519" t="s">
        <v>535</v>
      </c>
      <c r="E3519" t="s">
        <v>77</v>
      </c>
      <c r="F3519" t="s">
        <v>536</v>
      </c>
      <c r="G3519" t="s">
        <v>77</v>
      </c>
      <c r="H3519" t="s">
        <v>508</v>
      </c>
      <c r="I3519" t="s">
        <v>509</v>
      </c>
      <c r="J3519" t="s">
        <v>435</v>
      </c>
    </row>
    <row r="3520" spans="1:10">
      <c r="A3520" t="s">
        <v>493</v>
      </c>
      <c r="B3520" s="614">
        <v>1.8E-3</v>
      </c>
      <c r="C3520" t="s">
        <v>512</v>
      </c>
      <c r="D3520" t="s">
        <v>535</v>
      </c>
      <c r="E3520" t="s">
        <v>77</v>
      </c>
      <c r="F3520" t="s">
        <v>536</v>
      </c>
      <c r="G3520" t="s">
        <v>77</v>
      </c>
      <c r="H3520" t="s">
        <v>508</v>
      </c>
      <c r="I3520" t="s">
        <v>509</v>
      </c>
      <c r="J3520" t="s">
        <v>435</v>
      </c>
    </row>
    <row r="3521" spans="1:10">
      <c r="A3521" t="s">
        <v>493</v>
      </c>
      <c r="B3521" s="614">
        <v>1.4E-3</v>
      </c>
      <c r="C3521" t="s">
        <v>454</v>
      </c>
      <c r="D3521" t="s">
        <v>535</v>
      </c>
      <c r="E3521" t="s">
        <v>77</v>
      </c>
      <c r="F3521" t="s">
        <v>536</v>
      </c>
      <c r="G3521" t="s">
        <v>77</v>
      </c>
      <c r="H3521" t="s">
        <v>508</v>
      </c>
      <c r="I3521" t="s">
        <v>509</v>
      </c>
      <c r="J3521" t="s">
        <v>435</v>
      </c>
    </row>
    <row r="3522" spans="1:10">
      <c r="A3522" t="s">
        <v>493</v>
      </c>
      <c r="B3522" s="614">
        <v>1.6999999999999999E-3</v>
      </c>
      <c r="C3522" t="s">
        <v>449</v>
      </c>
      <c r="D3522" t="s">
        <v>535</v>
      </c>
      <c r="E3522" t="s">
        <v>77</v>
      </c>
      <c r="F3522" t="s">
        <v>536</v>
      </c>
      <c r="G3522" t="s">
        <v>77</v>
      </c>
      <c r="H3522" t="s">
        <v>508</v>
      </c>
      <c r="I3522" t="s">
        <v>509</v>
      </c>
      <c r="J3522" t="s">
        <v>435</v>
      </c>
    </row>
    <row r="3523" spans="1:10">
      <c r="A3523" t="s">
        <v>493</v>
      </c>
      <c r="B3523" s="614">
        <v>1.4E-3</v>
      </c>
      <c r="C3523" t="s">
        <v>472</v>
      </c>
      <c r="D3523" t="s">
        <v>535</v>
      </c>
      <c r="E3523" t="s">
        <v>77</v>
      </c>
      <c r="F3523" t="s">
        <v>536</v>
      </c>
      <c r="G3523" t="s">
        <v>77</v>
      </c>
      <c r="H3523" t="s">
        <v>508</v>
      </c>
      <c r="I3523" t="s">
        <v>509</v>
      </c>
      <c r="J3523" t="s">
        <v>435</v>
      </c>
    </row>
    <row r="3524" spans="1:10">
      <c r="A3524" t="s">
        <v>493</v>
      </c>
      <c r="B3524" s="614">
        <v>1.4E-3</v>
      </c>
      <c r="C3524" t="s">
        <v>453</v>
      </c>
      <c r="D3524" t="s">
        <v>535</v>
      </c>
      <c r="E3524" t="s">
        <v>77</v>
      </c>
      <c r="F3524" t="s">
        <v>536</v>
      </c>
      <c r="G3524" t="s">
        <v>77</v>
      </c>
      <c r="H3524" t="s">
        <v>508</v>
      </c>
      <c r="I3524" t="s">
        <v>509</v>
      </c>
      <c r="J3524" t="s">
        <v>435</v>
      </c>
    </row>
    <row r="3525" spans="1:10">
      <c r="A3525" t="s">
        <v>493</v>
      </c>
      <c r="B3525" s="614">
        <v>2.0999999999999999E-3</v>
      </c>
      <c r="C3525" t="s">
        <v>446</v>
      </c>
      <c r="D3525" t="s">
        <v>535</v>
      </c>
      <c r="E3525" t="s">
        <v>77</v>
      </c>
      <c r="F3525" t="s">
        <v>536</v>
      </c>
      <c r="G3525" t="s">
        <v>77</v>
      </c>
      <c r="H3525" t="s">
        <v>508</v>
      </c>
      <c r="I3525" t="s">
        <v>509</v>
      </c>
      <c r="J3525" t="s">
        <v>435</v>
      </c>
    </row>
    <row r="3526" spans="1:10">
      <c r="A3526" t="s">
        <v>493</v>
      </c>
      <c r="B3526" s="614">
        <v>1.6999999999999999E-3</v>
      </c>
      <c r="C3526" t="s">
        <v>527</v>
      </c>
      <c r="D3526" t="s">
        <v>535</v>
      </c>
      <c r="E3526" t="s">
        <v>77</v>
      </c>
      <c r="F3526" t="s">
        <v>536</v>
      </c>
      <c r="G3526" t="s">
        <v>77</v>
      </c>
      <c r="H3526" t="s">
        <v>508</v>
      </c>
      <c r="I3526" t="s">
        <v>509</v>
      </c>
      <c r="J3526" t="s">
        <v>435</v>
      </c>
    </row>
    <row r="3527" spans="1:10">
      <c r="A3527" t="s">
        <v>493</v>
      </c>
      <c r="B3527" s="614">
        <v>1.6000000000000001E-3</v>
      </c>
      <c r="C3527" t="s">
        <v>517</v>
      </c>
      <c r="D3527" t="s">
        <v>535</v>
      </c>
      <c r="E3527" t="s">
        <v>77</v>
      </c>
      <c r="F3527" t="s">
        <v>536</v>
      </c>
      <c r="G3527" t="s">
        <v>77</v>
      </c>
      <c r="H3527" t="s">
        <v>508</v>
      </c>
      <c r="I3527" t="s">
        <v>509</v>
      </c>
      <c r="J3527" t="s">
        <v>435</v>
      </c>
    </row>
    <row r="3528" spans="1:10">
      <c r="A3528" t="s">
        <v>493</v>
      </c>
      <c r="B3528" s="614">
        <v>1.8E-3</v>
      </c>
      <c r="C3528" t="s">
        <v>485</v>
      </c>
      <c r="D3528" t="s">
        <v>535</v>
      </c>
      <c r="E3528" t="s">
        <v>77</v>
      </c>
      <c r="F3528" t="s">
        <v>536</v>
      </c>
      <c r="G3528" t="s">
        <v>77</v>
      </c>
      <c r="H3528" t="s">
        <v>508</v>
      </c>
      <c r="I3528" t="s">
        <v>509</v>
      </c>
      <c r="J3528" t="s">
        <v>435</v>
      </c>
    </row>
    <row r="3529" spans="1:10">
      <c r="A3529" t="s">
        <v>493</v>
      </c>
      <c r="B3529" s="614">
        <v>1.4E-3</v>
      </c>
      <c r="C3529" t="s">
        <v>50</v>
      </c>
      <c r="D3529" t="s">
        <v>535</v>
      </c>
      <c r="E3529" t="s">
        <v>77</v>
      </c>
      <c r="F3529" t="s">
        <v>536</v>
      </c>
      <c r="G3529" t="s">
        <v>77</v>
      </c>
      <c r="H3529" t="s">
        <v>508</v>
      </c>
      <c r="I3529" t="s">
        <v>509</v>
      </c>
      <c r="J3529" t="s">
        <v>435</v>
      </c>
    </row>
    <row r="3530" spans="1:10">
      <c r="A3530" t="s">
        <v>493</v>
      </c>
      <c r="B3530" s="614">
        <v>1.6999999999999999E-3</v>
      </c>
      <c r="C3530" t="s">
        <v>484</v>
      </c>
      <c r="D3530" t="s">
        <v>535</v>
      </c>
      <c r="E3530" t="s">
        <v>77</v>
      </c>
      <c r="F3530" t="s">
        <v>536</v>
      </c>
      <c r="G3530" t="s">
        <v>77</v>
      </c>
      <c r="H3530" t="s">
        <v>508</v>
      </c>
      <c r="I3530" t="s">
        <v>509</v>
      </c>
      <c r="J3530" t="s">
        <v>435</v>
      </c>
    </row>
    <row r="3531" spans="1:10">
      <c r="A3531" t="s">
        <v>493</v>
      </c>
      <c r="B3531" s="614">
        <v>1.6000000000000001E-3</v>
      </c>
      <c r="C3531" t="s">
        <v>466</v>
      </c>
      <c r="D3531" t="s">
        <v>535</v>
      </c>
      <c r="E3531" t="s">
        <v>77</v>
      </c>
      <c r="F3531" t="s">
        <v>536</v>
      </c>
      <c r="G3531" t="s">
        <v>77</v>
      </c>
      <c r="H3531" t="s">
        <v>508</v>
      </c>
      <c r="I3531" t="s">
        <v>509</v>
      </c>
      <c r="J3531" t="s">
        <v>435</v>
      </c>
    </row>
    <row r="3532" spans="1:10">
      <c r="A3532" t="s">
        <v>494</v>
      </c>
      <c r="B3532" s="614">
        <v>2.0999999999999999E-3</v>
      </c>
      <c r="C3532" t="s">
        <v>510</v>
      </c>
      <c r="D3532" t="s">
        <v>535</v>
      </c>
      <c r="E3532" t="s">
        <v>77</v>
      </c>
      <c r="F3532" t="s">
        <v>536</v>
      </c>
      <c r="G3532" t="s">
        <v>77</v>
      </c>
      <c r="H3532" t="s">
        <v>508</v>
      </c>
      <c r="I3532" t="s">
        <v>509</v>
      </c>
      <c r="J3532" t="s">
        <v>435</v>
      </c>
    </row>
    <row r="3533" spans="1:10">
      <c r="A3533" t="s">
        <v>494</v>
      </c>
      <c r="B3533" s="614">
        <v>1.9E-3</v>
      </c>
      <c r="C3533" t="s">
        <v>516</v>
      </c>
      <c r="D3533" t="s">
        <v>535</v>
      </c>
      <c r="E3533" t="s">
        <v>77</v>
      </c>
      <c r="F3533" t="s">
        <v>536</v>
      </c>
      <c r="G3533" t="s">
        <v>77</v>
      </c>
      <c r="H3533" t="s">
        <v>508</v>
      </c>
      <c r="I3533" t="s">
        <v>509</v>
      </c>
      <c r="J3533" t="s">
        <v>435</v>
      </c>
    </row>
    <row r="3534" spans="1:10">
      <c r="A3534" t="s">
        <v>494</v>
      </c>
      <c r="B3534" s="614">
        <v>1.5E-3</v>
      </c>
      <c r="C3534" t="s">
        <v>448</v>
      </c>
      <c r="D3534" t="s">
        <v>535</v>
      </c>
      <c r="E3534" t="s">
        <v>77</v>
      </c>
      <c r="F3534" t="s">
        <v>536</v>
      </c>
      <c r="G3534" t="s">
        <v>77</v>
      </c>
      <c r="H3534" t="s">
        <v>508</v>
      </c>
      <c r="I3534" t="s">
        <v>509</v>
      </c>
      <c r="J3534" t="s">
        <v>435</v>
      </c>
    </row>
    <row r="3535" spans="1:10">
      <c r="A3535" t="s">
        <v>494</v>
      </c>
      <c r="B3535" s="614">
        <v>2.0999999999999999E-3</v>
      </c>
      <c r="C3535" t="s">
        <v>476</v>
      </c>
      <c r="D3535" t="s">
        <v>535</v>
      </c>
      <c r="E3535" t="s">
        <v>77</v>
      </c>
      <c r="F3535" t="s">
        <v>536</v>
      </c>
      <c r="G3535" t="s">
        <v>77</v>
      </c>
      <c r="H3535" t="s">
        <v>508</v>
      </c>
      <c r="I3535" t="s">
        <v>509</v>
      </c>
      <c r="J3535" t="s">
        <v>435</v>
      </c>
    </row>
    <row r="3536" spans="1:10">
      <c r="A3536" t="s">
        <v>494</v>
      </c>
      <c r="B3536" s="614">
        <v>1.5E-3</v>
      </c>
      <c r="C3536" t="s">
        <v>445</v>
      </c>
      <c r="D3536" t="s">
        <v>535</v>
      </c>
      <c r="E3536" t="s">
        <v>77</v>
      </c>
      <c r="F3536" t="s">
        <v>536</v>
      </c>
      <c r="G3536" t="s">
        <v>77</v>
      </c>
      <c r="H3536" t="s">
        <v>508</v>
      </c>
      <c r="I3536" t="s">
        <v>509</v>
      </c>
      <c r="J3536" t="s">
        <v>435</v>
      </c>
    </row>
    <row r="3537" spans="1:10">
      <c r="A3537" t="s">
        <v>494</v>
      </c>
      <c r="B3537" s="614">
        <v>0</v>
      </c>
      <c r="C3537" t="s">
        <v>537</v>
      </c>
      <c r="D3537" t="s">
        <v>535</v>
      </c>
      <c r="E3537" t="s">
        <v>538</v>
      </c>
      <c r="F3537" t="s">
        <v>536</v>
      </c>
      <c r="G3537" t="s">
        <v>77</v>
      </c>
      <c r="H3537" t="s">
        <v>508</v>
      </c>
      <c r="I3537" t="s">
        <v>509</v>
      </c>
      <c r="J3537" t="s">
        <v>435</v>
      </c>
    </row>
    <row r="3538" spans="1:10">
      <c r="A3538" t="s">
        <v>494</v>
      </c>
      <c r="B3538" s="614">
        <v>1.4E-3</v>
      </c>
      <c r="C3538" t="s">
        <v>465</v>
      </c>
      <c r="D3538" t="s">
        <v>535</v>
      </c>
      <c r="E3538" t="s">
        <v>77</v>
      </c>
      <c r="F3538" t="s">
        <v>536</v>
      </c>
      <c r="G3538" t="s">
        <v>77</v>
      </c>
      <c r="H3538" t="s">
        <v>508</v>
      </c>
      <c r="I3538" t="s">
        <v>509</v>
      </c>
      <c r="J3538" t="s">
        <v>435</v>
      </c>
    </row>
    <row r="3539" spans="1:10">
      <c r="A3539" t="s">
        <v>494</v>
      </c>
      <c r="B3539" s="614">
        <v>1.8E-3</v>
      </c>
      <c r="C3539" t="s">
        <v>515</v>
      </c>
      <c r="D3539" t="s">
        <v>535</v>
      </c>
      <c r="E3539" t="s">
        <v>77</v>
      </c>
      <c r="F3539" t="s">
        <v>536</v>
      </c>
      <c r="G3539" t="s">
        <v>77</v>
      </c>
      <c r="H3539" t="s">
        <v>508</v>
      </c>
      <c r="I3539" t="s">
        <v>509</v>
      </c>
      <c r="J3539" t="s">
        <v>435</v>
      </c>
    </row>
    <row r="3540" spans="1:10">
      <c r="A3540" t="s">
        <v>494</v>
      </c>
      <c r="B3540" s="614">
        <v>1.6999999999999999E-3</v>
      </c>
      <c r="C3540" t="s">
        <v>525</v>
      </c>
      <c r="D3540" t="s">
        <v>535</v>
      </c>
      <c r="E3540" t="s">
        <v>77</v>
      </c>
      <c r="F3540" t="s">
        <v>536</v>
      </c>
      <c r="G3540" t="s">
        <v>77</v>
      </c>
      <c r="H3540" t="s">
        <v>508</v>
      </c>
      <c r="I3540" t="s">
        <v>509</v>
      </c>
      <c r="J3540" t="s">
        <v>435</v>
      </c>
    </row>
    <row r="3541" spans="1:10">
      <c r="A3541" t="s">
        <v>494</v>
      </c>
      <c r="B3541" s="614">
        <v>1.6000000000000001E-3</v>
      </c>
      <c r="C3541" t="s">
        <v>462</v>
      </c>
      <c r="D3541" t="s">
        <v>535</v>
      </c>
      <c r="E3541" t="s">
        <v>77</v>
      </c>
      <c r="F3541" t="s">
        <v>536</v>
      </c>
      <c r="G3541" t="s">
        <v>77</v>
      </c>
      <c r="H3541" t="s">
        <v>508</v>
      </c>
      <c r="I3541" t="s">
        <v>509</v>
      </c>
      <c r="J3541" t="s">
        <v>435</v>
      </c>
    </row>
    <row r="3542" spans="1:10">
      <c r="A3542" t="s">
        <v>494</v>
      </c>
      <c r="B3542" s="614">
        <v>1.4E-3</v>
      </c>
      <c r="C3542" t="s">
        <v>463</v>
      </c>
      <c r="D3542" t="s">
        <v>535</v>
      </c>
      <c r="E3542" t="s">
        <v>77</v>
      </c>
      <c r="F3542" t="s">
        <v>536</v>
      </c>
      <c r="G3542" t="s">
        <v>77</v>
      </c>
      <c r="H3542" t="s">
        <v>508</v>
      </c>
      <c r="I3542" t="s">
        <v>509</v>
      </c>
      <c r="J3542" t="s">
        <v>435</v>
      </c>
    </row>
    <row r="3543" spans="1:10">
      <c r="A3543" t="s">
        <v>494</v>
      </c>
      <c r="B3543" s="614">
        <v>1.6999999999999999E-3</v>
      </c>
      <c r="C3543" t="s">
        <v>480</v>
      </c>
      <c r="D3543" t="s">
        <v>535</v>
      </c>
      <c r="E3543" t="s">
        <v>77</v>
      </c>
      <c r="F3543" t="s">
        <v>536</v>
      </c>
      <c r="G3543" t="s">
        <v>77</v>
      </c>
      <c r="H3543" t="s">
        <v>508</v>
      </c>
      <c r="I3543" t="s">
        <v>509</v>
      </c>
      <c r="J3543" t="s">
        <v>435</v>
      </c>
    </row>
    <row r="3544" spans="1:10">
      <c r="A3544" t="s">
        <v>494</v>
      </c>
      <c r="B3544" s="614">
        <v>1.4E-3</v>
      </c>
      <c r="C3544" t="s">
        <v>452</v>
      </c>
      <c r="D3544" t="s">
        <v>535</v>
      </c>
      <c r="E3544" t="s">
        <v>77</v>
      </c>
      <c r="F3544" t="s">
        <v>536</v>
      </c>
      <c r="G3544" t="s">
        <v>77</v>
      </c>
      <c r="H3544" t="s">
        <v>508</v>
      </c>
      <c r="I3544" t="s">
        <v>509</v>
      </c>
      <c r="J3544" t="s">
        <v>435</v>
      </c>
    </row>
    <row r="3545" spans="1:10">
      <c r="A3545" t="s">
        <v>494</v>
      </c>
      <c r="B3545" s="614">
        <v>1.5E-3</v>
      </c>
      <c r="C3545" t="s">
        <v>504</v>
      </c>
      <c r="D3545" t="s">
        <v>535</v>
      </c>
      <c r="E3545" t="s">
        <v>77</v>
      </c>
      <c r="F3545" t="s">
        <v>536</v>
      </c>
      <c r="G3545" t="s">
        <v>77</v>
      </c>
      <c r="H3545" t="s">
        <v>508</v>
      </c>
      <c r="I3545" t="s">
        <v>509</v>
      </c>
      <c r="J3545" t="s">
        <v>435</v>
      </c>
    </row>
    <row r="3546" spans="1:10">
      <c r="A3546" t="s">
        <v>494</v>
      </c>
      <c r="B3546" s="614">
        <v>1.4E-3</v>
      </c>
      <c r="C3546" t="s">
        <v>464</v>
      </c>
      <c r="D3546" t="s">
        <v>535</v>
      </c>
      <c r="E3546" t="s">
        <v>77</v>
      </c>
      <c r="F3546" t="s">
        <v>536</v>
      </c>
      <c r="G3546" t="s">
        <v>77</v>
      </c>
      <c r="H3546" t="s">
        <v>508</v>
      </c>
      <c r="I3546" t="s">
        <v>509</v>
      </c>
      <c r="J3546" t="s">
        <v>435</v>
      </c>
    </row>
    <row r="3547" spans="1:10">
      <c r="A3547" t="s">
        <v>494</v>
      </c>
      <c r="B3547" s="614">
        <v>3.2000000000000002E-3</v>
      </c>
      <c r="C3547" t="s">
        <v>526</v>
      </c>
      <c r="D3547" t="s">
        <v>535</v>
      </c>
      <c r="E3547" t="s">
        <v>77</v>
      </c>
      <c r="F3547" t="s">
        <v>536</v>
      </c>
      <c r="G3547" t="s">
        <v>77</v>
      </c>
      <c r="H3547" t="s">
        <v>508</v>
      </c>
      <c r="I3547" t="s">
        <v>509</v>
      </c>
      <c r="J3547" t="s">
        <v>435</v>
      </c>
    </row>
    <row r="3548" spans="1:10">
      <c r="A3548" t="s">
        <v>494</v>
      </c>
      <c r="B3548" s="614">
        <v>1.4E-3</v>
      </c>
      <c r="C3548" t="s">
        <v>457</v>
      </c>
      <c r="D3548" t="s">
        <v>535</v>
      </c>
      <c r="E3548" t="s">
        <v>77</v>
      </c>
      <c r="F3548" t="s">
        <v>536</v>
      </c>
      <c r="G3548" t="s">
        <v>77</v>
      </c>
      <c r="H3548" t="s">
        <v>508</v>
      </c>
      <c r="I3548" t="s">
        <v>509</v>
      </c>
      <c r="J3548" t="s">
        <v>435</v>
      </c>
    </row>
    <row r="3549" spans="1:10">
      <c r="A3549" t="s">
        <v>494</v>
      </c>
      <c r="B3549" s="614">
        <v>2E-3</v>
      </c>
      <c r="C3549" t="s">
        <v>455</v>
      </c>
      <c r="D3549" t="s">
        <v>535</v>
      </c>
      <c r="E3549" t="s">
        <v>77</v>
      </c>
      <c r="F3549" t="s">
        <v>536</v>
      </c>
      <c r="G3549" t="s">
        <v>77</v>
      </c>
      <c r="H3549" t="s">
        <v>508</v>
      </c>
      <c r="I3549" t="s">
        <v>509</v>
      </c>
      <c r="J3549" t="s">
        <v>435</v>
      </c>
    </row>
    <row r="3550" spans="1:10">
      <c r="A3550" t="s">
        <v>494</v>
      </c>
      <c r="B3550" s="614">
        <v>1.6999999999999999E-3</v>
      </c>
      <c r="C3550" t="s">
        <v>471</v>
      </c>
      <c r="D3550" t="s">
        <v>535</v>
      </c>
      <c r="E3550" t="s">
        <v>77</v>
      </c>
      <c r="F3550" t="s">
        <v>536</v>
      </c>
      <c r="G3550" t="s">
        <v>77</v>
      </c>
      <c r="H3550" t="s">
        <v>508</v>
      </c>
      <c r="I3550" t="s">
        <v>509</v>
      </c>
      <c r="J3550" t="s">
        <v>435</v>
      </c>
    </row>
    <row r="3551" spans="1:10">
      <c r="A3551" t="s">
        <v>494</v>
      </c>
      <c r="B3551" s="614">
        <v>1.5E-3</v>
      </c>
      <c r="C3551" t="s">
        <v>513</v>
      </c>
      <c r="D3551" t="s">
        <v>535</v>
      </c>
      <c r="E3551" t="s">
        <v>77</v>
      </c>
      <c r="F3551" t="s">
        <v>536</v>
      </c>
      <c r="G3551" t="s">
        <v>77</v>
      </c>
      <c r="H3551" t="s">
        <v>508</v>
      </c>
      <c r="I3551" t="s">
        <v>509</v>
      </c>
      <c r="J3551" t="s">
        <v>435</v>
      </c>
    </row>
    <row r="3552" spans="1:10">
      <c r="A3552" t="s">
        <v>494</v>
      </c>
      <c r="B3552" s="614">
        <v>1.8E-3</v>
      </c>
      <c r="C3552" t="s">
        <v>475</v>
      </c>
      <c r="D3552" t="s">
        <v>535</v>
      </c>
      <c r="E3552" t="s">
        <v>77</v>
      </c>
      <c r="F3552" t="s">
        <v>536</v>
      </c>
      <c r="G3552" t="s">
        <v>77</v>
      </c>
      <c r="H3552" t="s">
        <v>508</v>
      </c>
      <c r="I3552" t="s">
        <v>509</v>
      </c>
      <c r="J3552" t="s">
        <v>435</v>
      </c>
    </row>
    <row r="3553" spans="1:10">
      <c r="A3553" t="s">
        <v>494</v>
      </c>
      <c r="B3553" s="614">
        <v>2E-3</v>
      </c>
      <c r="C3553" t="s">
        <v>514</v>
      </c>
      <c r="D3553" t="s">
        <v>535</v>
      </c>
      <c r="E3553" t="s">
        <v>77</v>
      </c>
      <c r="F3553" t="s">
        <v>536</v>
      </c>
      <c r="G3553" t="s">
        <v>77</v>
      </c>
      <c r="H3553" t="s">
        <v>508</v>
      </c>
      <c r="I3553" t="s">
        <v>509</v>
      </c>
      <c r="J3553" t="s">
        <v>435</v>
      </c>
    </row>
    <row r="3554" spans="1:10">
      <c r="A3554" t="s">
        <v>494</v>
      </c>
      <c r="B3554" s="614">
        <v>1.4E-3</v>
      </c>
      <c r="C3554" t="s">
        <v>479</v>
      </c>
      <c r="D3554" t="s">
        <v>535</v>
      </c>
      <c r="E3554" t="s">
        <v>77</v>
      </c>
      <c r="F3554" t="s">
        <v>536</v>
      </c>
      <c r="G3554" t="s">
        <v>77</v>
      </c>
      <c r="H3554" t="s">
        <v>508</v>
      </c>
      <c r="I3554" t="s">
        <v>509</v>
      </c>
      <c r="J3554" t="s">
        <v>435</v>
      </c>
    </row>
    <row r="3555" spans="1:10">
      <c r="A3555" t="s">
        <v>494</v>
      </c>
      <c r="B3555" s="614">
        <v>2.0999999999999999E-3</v>
      </c>
      <c r="C3555" t="s">
        <v>450</v>
      </c>
      <c r="D3555" t="s">
        <v>535</v>
      </c>
      <c r="E3555" t="s">
        <v>77</v>
      </c>
      <c r="F3555" t="s">
        <v>536</v>
      </c>
      <c r="G3555" t="s">
        <v>77</v>
      </c>
      <c r="H3555" t="s">
        <v>508</v>
      </c>
      <c r="I3555" t="s">
        <v>509</v>
      </c>
      <c r="J3555" t="s">
        <v>435</v>
      </c>
    </row>
    <row r="3556" spans="1:10">
      <c r="A3556" t="s">
        <v>494</v>
      </c>
      <c r="B3556" s="614">
        <v>2.2000000000000001E-3</v>
      </c>
      <c r="C3556" t="s">
        <v>518</v>
      </c>
      <c r="D3556" t="s">
        <v>535</v>
      </c>
      <c r="E3556" t="s">
        <v>77</v>
      </c>
      <c r="F3556" t="s">
        <v>536</v>
      </c>
      <c r="G3556" t="s">
        <v>77</v>
      </c>
      <c r="H3556" t="s">
        <v>508</v>
      </c>
      <c r="I3556" t="s">
        <v>509</v>
      </c>
      <c r="J3556" t="s">
        <v>435</v>
      </c>
    </row>
    <row r="3557" spans="1:10">
      <c r="A3557" t="s">
        <v>494</v>
      </c>
      <c r="B3557" s="614">
        <v>2.7000000000000001E-3</v>
      </c>
      <c r="C3557" t="s">
        <v>456</v>
      </c>
      <c r="D3557" t="s">
        <v>535</v>
      </c>
      <c r="E3557" t="s">
        <v>77</v>
      </c>
      <c r="F3557" t="s">
        <v>536</v>
      </c>
      <c r="G3557" t="s">
        <v>77</v>
      </c>
      <c r="H3557" t="s">
        <v>508</v>
      </c>
      <c r="I3557" t="s">
        <v>509</v>
      </c>
      <c r="J3557" t="s">
        <v>435</v>
      </c>
    </row>
    <row r="3558" spans="1:10">
      <c r="A3558" t="s">
        <v>494</v>
      </c>
      <c r="B3558" s="614">
        <v>1.5E-3</v>
      </c>
      <c r="C3558" t="s">
        <v>461</v>
      </c>
      <c r="D3558" t="s">
        <v>535</v>
      </c>
      <c r="E3558" t="s">
        <v>77</v>
      </c>
      <c r="F3558" t="s">
        <v>536</v>
      </c>
      <c r="G3558" t="s">
        <v>77</v>
      </c>
      <c r="H3558" t="s">
        <v>508</v>
      </c>
      <c r="I3558" t="s">
        <v>509</v>
      </c>
      <c r="J3558" t="s">
        <v>435</v>
      </c>
    </row>
    <row r="3559" spans="1:10">
      <c r="A3559" t="s">
        <v>494</v>
      </c>
      <c r="B3559" s="614">
        <v>1.4E-3</v>
      </c>
      <c r="C3559" t="s">
        <v>477</v>
      </c>
      <c r="D3559" t="s">
        <v>535</v>
      </c>
      <c r="E3559" t="s">
        <v>77</v>
      </c>
      <c r="F3559" t="s">
        <v>536</v>
      </c>
      <c r="G3559" t="s">
        <v>77</v>
      </c>
      <c r="H3559" t="s">
        <v>508</v>
      </c>
      <c r="I3559" t="s">
        <v>509</v>
      </c>
      <c r="J3559" t="s">
        <v>435</v>
      </c>
    </row>
    <row r="3560" spans="1:10">
      <c r="A3560" t="s">
        <v>494</v>
      </c>
      <c r="B3560" s="614">
        <v>1.4E-3</v>
      </c>
      <c r="C3560" t="s">
        <v>429</v>
      </c>
      <c r="D3560" t="s">
        <v>535</v>
      </c>
      <c r="E3560" t="s">
        <v>77</v>
      </c>
      <c r="F3560" t="s">
        <v>536</v>
      </c>
      <c r="G3560" t="s">
        <v>77</v>
      </c>
      <c r="H3560" t="s">
        <v>508</v>
      </c>
      <c r="I3560" t="s">
        <v>509</v>
      </c>
      <c r="J3560" t="s">
        <v>435</v>
      </c>
    </row>
    <row r="3561" spans="1:10">
      <c r="A3561" t="s">
        <v>494</v>
      </c>
      <c r="B3561" s="614">
        <v>2E-3</v>
      </c>
      <c r="C3561" t="s">
        <v>511</v>
      </c>
      <c r="D3561" t="s">
        <v>535</v>
      </c>
      <c r="E3561" t="s">
        <v>77</v>
      </c>
      <c r="F3561" t="s">
        <v>536</v>
      </c>
      <c r="G3561" t="s">
        <v>77</v>
      </c>
      <c r="H3561" t="s">
        <v>508</v>
      </c>
      <c r="I3561" t="s">
        <v>509</v>
      </c>
      <c r="J3561" t="s">
        <v>435</v>
      </c>
    </row>
    <row r="3562" spans="1:10">
      <c r="A3562" t="s">
        <v>494</v>
      </c>
      <c r="B3562" s="614">
        <v>1.6999999999999999E-3</v>
      </c>
      <c r="C3562" t="s">
        <v>481</v>
      </c>
      <c r="D3562" t="s">
        <v>535</v>
      </c>
      <c r="E3562" t="s">
        <v>77</v>
      </c>
      <c r="F3562" t="s">
        <v>536</v>
      </c>
      <c r="G3562" t="s">
        <v>77</v>
      </c>
      <c r="H3562" t="s">
        <v>508</v>
      </c>
      <c r="I3562" t="s">
        <v>509</v>
      </c>
      <c r="J3562" t="s">
        <v>435</v>
      </c>
    </row>
    <row r="3563" spans="1:10">
      <c r="A3563" t="s">
        <v>494</v>
      </c>
      <c r="B3563" s="614">
        <v>1.4E-3</v>
      </c>
      <c r="C3563" t="s">
        <v>488</v>
      </c>
      <c r="D3563" t="s">
        <v>535</v>
      </c>
      <c r="E3563" t="s">
        <v>77</v>
      </c>
      <c r="F3563" t="s">
        <v>536</v>
      </c>
      <c r="G3563" t="s">
        <v>77</v>
      </c>
      <c r="H3563" t="s">
        <v>508</v>
      </c>
      <c r="I3563" t="s">
        <v>509</v>
      </c>
      <c r="J3563" t="s">
        <v>435</v>
      </c>
    </row>
    <row r="3564" spans="1:10">
      <c r="A3564" t="s">
        <v>494</v>
      </c>
      <c r="B3564" s="614">
        <v>2E-3</v>
      </c>
      <c r="C3564" t="s">
        <v>438</v>
      </c>
      <c r="D3564" t="s">
        <v>535</v>
      </c>
      <c r="E3564" t="s">
        <v>77</v>
      </c>
      <c r="F3564" t="s">
        <v>536</v>
      </c>
      <c r="G3564" t="s">
        <v>77</v>
      </c>
      <c r="H3564" t="s">
        <v>508</v>
      </c>
      <c r="I3564" t="s">
        <v>509</v>
      </c>
      <c r="J3564" t="s">
        <v>435</v>
      </c>
    </row>
    <row r="3565" spans="1:10">
      <c r="A3565" t="s">
        <v>494</v>
      </c>
      <c r="B3565" s="614">
        <v>1.8E-3</v>
      </c>
      <c r="C3565" t="s">
        <v>524</v>
      </c>
      <c r="D3565" t="s">
        <v>535</v>
      </c>
      <c r="E3565" t="s">
        <v>77</v>
      </c>
      <c r="F3565" t="s">
        <v>536</v>
      </c>
      <c r="G3565" t="s">
        <v>77</v>
      </c>
      <c r="H3565" t="s">
        <v>508</v>
      </c>
      <c r="I3565" t="s">
        <v>509</v>
      </c>
      <c r="J3565" t="s">
        <v>435</v>
      </c>
    </row>
    <row r="3566" spans="1:10">
      <c r="A3566" t="s">
        <v>494</v>
      </c>
      <c r="B3566" s="614">
        <v>2E-3</v>
      </c>
      <c r="C3566" t="s">
        <v>521</v>
      </c>
      <c r="D3566" t="s">
        <v>535</v>
      </c>
      <c r="E3566" t="s">
        <v>77</v>
      </c>
      <c r="F3566" t="s">
        <v>536</v>
      </c>
      <c r="G3566" t="s">
        <v>77</v>
      </c>
      <c r="H3566" t="s">
        <v>508</v>
      </c>
      <c r="I3566" t="s">
        <v>509</v>
      </c>
      <c r="J3566" t="s">
        <v>435</v>
      </c>
    </row>
    <row r="3567" spans="1:10">
      <c r="A3567" t="s">
        <v>494</v>
      </c>
      <c r="B3567" s="614">
        <v>1.6999999999999999E-3</v>
      </c>
      <c r="C3567" t="s">
        <v>512</v>
      </c>
      <c r="D3567" t="s">
        <v>535</v>
      </c>
      <c r="E3567" t="s">
        <v>77</v>
      </c>
      <c r="F3567" t="s">
        <v>536</v>
      </c>
      <c r="G3567" t="s">
        <v>77</v>
      </c>
      <c r="H3567" t="s">
        <v>508</v>
      </c>
      <c r="I3567" t="s">
        <v>509</v>
      </c>
      <c r="J3567" t="s">
        <v>435</v>
      </c>
    </row>
    <row r="3568" spans="1:10">
      <c r="A3568" t="s">
        <v>494</v>
      </c>
      <c r="B3568" s="614">
        <v>1.4E-3</v>
      </c>
      <c r="C3568" t="s">
        <v>454</v>
      </c>
      <c r="D3568" t="s">
        <v>535</v>
      </c>
      <c r="E3568" t="s">
        <v>77</v>
      </c>
      <c r="F3568" t="s">
        <v>536</v>
      </c>
      <c r="G3568" t="s">
        <v>77</v>
      </c>
      <c r="H3568" t="s">
        <v>508</v>
      </c>
      <c r="I3568" t="s">
        <v>509</v>
      </c>
      <c r="J3568" t="s">
        <v>435</v>
      </c>
    </row>
    <row r="3569" spans="1:10">
      <c r="A3569" t="s">
        <v>494</v>
      </c>
      <c r="B3569" s="614">
        <v>1.6000000000000001E-3</v>
      </c>
      <c r="C3569" t="s">
        <v>449</v>
      </c>
      <c r="D3569" t="s">
        <v>535</v>
      </c>
      <c r="E3569" t="s">
        <v>77</v>
      </c>
      <c r="F3569" t="s">
        <v>536</v>
      </c>
      <c r="G3569" t="s">
        <v>77</v>
      </c>
      <c r="H3569" t="s">
        <v>508</v>
      </c>
      <c r="I3569" t="s">
        <v>509</v>
      </c>
      <c r="J3569" t="s">
        <v>435</v>
      </c>
    </row>
    <row r="3570" spans="1:10">
      <c r="A3570" t="s">
        <v>494</v>
      </c>
      <c r="B3570" s="614">
        <v>1.4E-3</v>
      </c>
      <c r="C3570" t="s">
        <v>472</v>
      </c>
      <c r="D3570" t="s">
        <v>535</v>
      </c>
      <c r="E3570" t="s">
        <v>77</v>
      </c>
      <c r="F3570" t="s">
        <v>536</v>
      </c>
      <c r="G3570" t="s">
        <v>77</v>
      </c>
      <c r="H3570" t="s">
        <v>508</v>
      </c>
      <c r="I3570" t="s">
        <v>509</v>
      </c>
      <c r="J3570" t="s">
        <v>435</v>
      </c>
    </row>
    <row r="3571" spans="1:10">
      <c r="A3571" t="s">
        <v>494</v>
      </c>
      <c r="B3571" s="614">
        <v>1.4E-3</v>
      </c>
      <c r="C3571" t="s">
        <v>453</v>
      </c>
      <c r="D3571" t="s">
        <v>535</v>
      </c>
      <c r="E3571" t="s">
        <v>77</v>
      </c>
      <c r="F3571" t="s">
        <v>536</v>
      </c>
      <c r="G3571" t="s">
        <v>77</v>
      </c>
      <c r="H3571" t="s">
        <v>508</v>
      </c>
      <c r="I3571" t="s">
        <v>509</v>
      </c>
      <c r="J3571" t="s">
        <v>435</v>
      </c>
    </row>
    <row r="3572" spans="1:10">
      <c r="A3572" t="s">
        <v>494</v>
      </c>
      <c r="B3572" s="614">
        <v>2E-3</v>
      </c>
      <c r="C3572" t="s">
        <v>446</v>
      </c>
      <c r="D3572" t="s">
        <v>535</v>
      </c>
      <c r="E3572" t="s">
        <v>77</v>
      </c>
      <c r="F3572" t="s">
        <v>536</v>
      </c>
      <c r="G3572" t="s">
        <v>77</v>
      </c>
      <c r="H3572" t="s">
        <v>508</v>
      </c>
      <c r="I3572" t="s">
        <v>509</v>
      </c>
      <c r="J3572" t="s">
        <v>435</v>
      </c>
    </row>
    <row r="3573" spans="1:10">
      <c r="A3573" t="s">
        <v>494</v>
      </c>
      <c r="B3573" s="614">
        <v>1.6000000000000001E-3</v>
      </c>
      <c r="C3573" t="s">
        <v>527</v>
      </c>
      <c r="D3573" t="s">
        <v>535</v>
      </c>
      <c r="E3573" t="s">
        <v>77</v>
      </c>
      <c r="F3573" t="s">
        <v>536</v>
      </c>
      <c r="G3573" t="s">
        <v>77</v>
      </c>
      <c r="H3573" t="s">
        <v>508</v>
      </c>
      <c r="I3573" t="s">
        <v>509</v>
      </c>
      <c r="J3573" t="s">
        <v>435</v>
      </c>
    </row>
    <row r="3574" spans="1:10">
      <c r="A3574" t="s">
        <v>494</v>
      </c>
      <c r="B3574" s="614">
        <v>1.5E-3</v>
      </c>
      <c r="C3574" t="s">
        <v>517</v>
      </c>
      <c r="D3574" t="s">
        <v>535</v>
      </c>
      <c r="E3574" t="s">
        <v>77</v>
      </c>
      <c r="F3574" t="s">
        <v>536</v>
      </c>
      <c r="G3574" t="s">
        <v>77</v>
      </c>
      <c r="H3574" t="s">
        <v>508</v>
      </c>
      <c r="I3574" t="s">
        <v>509</v>
      </c>
      <c r="J3574" t="s">
        <v>435</v>
      </c>
    </row>
    <row r="3575" spans="1:10">
      <c r="A3575" t="s">
        <v>494</v>
      </c>
      <c r="B3575" s="614">
        <v>1.6999999999999999E-3</v>
      </c>
      <c r="C3575" t="s">
        <v>485</v>
      </c>
      <c r="D3575" t="s">
        <v>535</v>
      </c>
      <c r="E3575" t="s">
        <v>77</v>
      </c>
      <c r="F3575" t="s">
        <v>536</v>
      </c>
      <c r="G3575" t="s">
        <v>77</v>
      </c>
      <c r="H3575" t="s">
        <v>508</v>
      </c>
      <c r="I3575" t="s">
        <v>509</v>
      </c>
      <c r="J3575" t="s">
        <v>435</v>
      </c>
    </row>
    <row r="3576" spans="1:10">
      <c r="A3576" t="s">
        <v>494</v>
      </c>
      <c r="B3576" s="614">
        <v>1.4E-3</v>
      </c>
      <c r="C3576" t="s">
        <v>50</v>
      </c>
      <c r="D3576" t="s">
        <v>535</v>
      </c>
      <c r="E3576" t="s">
        <v>77</v>
      </c>
      <c r="F3576" t="s">
        <v>536</v>
      </c>
      <c r="G3576" t="s">
        <v>77</v>
      </c>
      <c r="H3576" t="s">
        <v>508</v>
      </c>
      <c r="I3576" t="s">
        <v>509</v>
      </c>
      <c r="J3576" t="s">
        <v>435</v>
      </c>
    </row>
    <row r="3577" spans="1:10">
      <c r="A3577" t="s">
        <v>494</v>
      </c>
      <c r="B3577" s="614">
        <v>1.6999999999999999E-3</v>
      </c>
      <c r="C3577" t="s">
        <v>484</v>
      </c>
      <c r="D3577" t="s">
        <v>535</v>
      </c>
      <c r="E3577" t="s">
        <v>77</v>
      </c>
      <c r="F3577" t="s">
        <v>536</v>
      </c>
      <c r="G3577" t="s">
        <v>77</v>
      </c>
      <c r="H3577" t="s">
        <v>508</v>
      </c>
      <c r="I3577" t="s">
        <v>509</v>
      </c>
      <c r="J3577" t="s">
        <v>435</v>
      </c>
    </row>
    <row r="3578" spans="1:10">
      <c r="A3578" t="s">
        <v>494</v>
      </c>
      <c r="B3578" s="614">
        <v>1.5E-3</v>
      </c>
      <c r="C3578" t="s">
        <v>466</v>
      </c>
      <c r="D3578" t="s">
        <v>535</v>
      </c>
      <c r="E3578" t="s">
        <v>77</v>
      </c>
      <c r="F3578" t="s">
        <v>536</v>
      </c>
      <c r="G3578" t="s">
        <v>77</v>
      </c>
      <c r="H3578" t="s">
        <v>508</v>
      </c>
      <c r="I3578" t="s">
        <v>509</v>
      </c>
      <c r="J3578" t="s">
        <v>435</v>
      </c>
    </row>
    <row r="3579" spans="1:10">
      <c r="A3579" t="s">
        <v>495</v>
      </c>
      <c r="B3579" s="614">
        <v>2.9999999999999997E-4</v>
      </c>
      <c r="C3579" t="s">
        <v>510</v>
      </c>
      <c r="D3579" t="s">
        <v>535</v>
      </c>
      <c r="E3579" t="s">
        <v>77</v>
      </c>
      <c r="F3579" t="s">
        <v>536</v>
      </c>
      <c r="G3579" t="s">
        <v>77</v>
      </c>
      <c r="H3579" t="s">
        <v>508</v>
      </c>
      <c r="I3579" t="s">
        <v>509</v>
      </c>
      <c r="J3579" t="s">
        <v>435</v>
      </c>
    </row>
    <row r="3580" spans="1:10">
      <c r="A3580" t="s">
        <v>495</v>
      </c>
      <c r="B3580" s="614">
        <v>2.9999999999999997E-4</v>
      </c>
      <c r="C3580" t="s">
        <v>516</v>
      </c>
      <c r="D3580" t="s">
        <v>535</v>
      </c>
      <c r="E3580" t="s">
        <v>77</v>
      </c>
      <c r="F3580" t="s">
        <v>536</v>
      </c>
      <c r="G3580" t="s">
        <v>77</v>
      </c>
      <c r="H3580" t="s">
        <v>508</v>
      </c>
      <c r="I3580" t="s">
        <v>509</v>
      </c>
      <c r="J3580" t="s">
        <v>435</v>
      </c>
    </row>
    <row r="3581" spans="1:10">
      <c r="A3581" t="s">
        <v>495</v>
      </c>
      <c r="B3581" s="614">
        <v>2.0000000000000001E-4</v>
      </c>
      <c r="C3581" t="s">
        <v>448</v>
      </c>
      <c r="D3581" t="s">
        <v>535</v>
      </c>
      <c r="E3581" t="s">
        <v>77</v>
      </c>
      <c r="F3581" t="s">
        <v>536</v>
      </c>
      <c r="G3581" t="s">
        <v>77</v>
      </c>
      <c r="H3581" t="s">
        <v>508</v>
      </c>
      <c r="I3581" t="s">
        <v>509</v>
      </c>
      <c r="J3581" t="s">
        <v>435</v>
      </c>
    </row>
    <row r="3582" spans="1:10">
      <c r="A3582" t="s">
        <v>495</v>
      </c>
      <c r="B3582" s="614">
        <v>2.9999999999999997E-4</v>
      </c>
      <c r="C3582" t="s">
        <v>476</v>
      </c>
      <c r="D3582" t="s">
        <v>535</v>
      </c>
      <c r="E3582" t="s">
        <v>77</v>
      </c>
      <c r="F3582" t="s">
        <v>536</v>
      </c>
      <c r="G3582" t="s">
        <v>77</v>
      </c>
      <c r="H3582" t="s">
        <v>508</v>
      </c>
      <c r="I3582" t="s">
        <v>509</v>
      </c>
      <c r="J3582" t="s">
        <v>435</v>
      </c>
    </row>
    <row r="3583" spans="1:10">
      <c r="A3583" t="s">
        <v>495</v>
      </c>
      <c r="B3583" s="614">
        <v>2.0000000000000001E-4</v>
      </c>
      <c r="C3583" t="s">
        <v>445</v>
      </c>
      <c r="D3583" t="s">
        <v>535</v>
      </c>
      <c r="E3583" t="s">
        <v>77</v>
      </c>
      <c r="F3583" t="s">
        <v>536</v>
      </c>
      <c r="G3583" t="s">
        <v>77</v>
      </c>
      <c r="H3583" t="s">
        <v>508</v>
      </c>
      <c r="I3583" t="s">
        <v>509</v>
      </c>
      <c r="J3583" t="s">
        <v>435</v>
      </c>
    </row>
    <row r="3584" spans="1:10">
      <c r="A3584" t="s">
        <v>495</v>
      </c>
      <c r="B3584" s="614">
        <v>0</v>
      </c>
      <c r="C3584" t="s">
        <v>537</v>
      </c>
      <c r="D3584" t="s">
        <v>535</v>
      </c>
      <c r="E3584" t="s">
        <v>538</v>
      </c>
      <c r="F3584" t="s">
        <v>536</v>
      </c>
      <c r="G3584" t="s">
        <v>77</v>
      </c>
      <c r="H3584" t="s">
        <v>508</v>
      </c>
      <c r="I3584" t="s">
        <v>509</v>
      </c>
      <c r="J3584" t="s">
        <v>435</v>
      </c>
    </row>
    <row r="3585" spans="1:10">
      <c r="A3585" t="s">
        <v>495</v>
      </c>
      <c r="B3585" s="614">
        <v>2.0000000000000001E-4</v>
      </c>
      <c r="C3585" t="s">
        <v>465</v>
      </c>
      <c r="D3585" t="s">
        <v>535</v>
      </c>
      <c r="E3585" t="s">
        <v>77</v>
      </c>
      <c r="F3585" t="s">
        <v>536</v>
      </c>
      <c r="G3585" t="s">
        <v>77</v>
      </c>
      <c r="H3585" t="s">
        <v>508</v>
      </c>
      <c r="I3585" t="s">
        <v>509</v>
      </c>
      <c r="J3585" t="s">
        <v>435</v>
      </c>
    </row>
    <row r="3586" spans="1:10">
      <c r="A3586" t="s">
        <v>495</v>
      </c>
      <c r="B3586" s="614">
        <v>2.0000000000000001E-4</v>
      </c>
      <c r="C3586" t="s">
        <v>515</v>
      </c>
      <c r="D3586" t="s">
        <v>535</v>
      </c>
      <c r="E3586" t="s">
        <v>77</v>
      </c>
      <c r="F3586" t="s">
        <v>536</v>
      </c>
      <c r="G3586" t="s">
        <v>77</v>
      </c>
      <c r="H3586" t="s">
        <v>508</v>
      </c>
      <c r="I3586" t="s">
        <v>509</v>
      </c>
      <c r="J3586" t="s">
        <v>435</v>
      </c>
    </row>
    <row r="3587" spans="1:10">
      <c r="A3587" t="s">
        <v>495</v>
      </c>
      <c r="B3587" s="614">
        <v>2.0000000000000001E-4</v>
      </c>
      <c r="C3587" t="s">
        <v>525</v>
      </c>
      <c r="D3587" t="s">
        <v>535</v>
      </c>
      <c r="E3587" t="s">
        <v>77</v>
      </c>
      <c r="F3587" t="s">
        <v>536</v>
      </c>
      <c r="G3587" t="s">
        <v>77</v>
      </c>
      <c r="H3587" t="s">
        <v>508</v>
      </c>
      <c r="I3587" t="s">
        <v>509</v>
      </c>
      <c r="J3587" t="s">
        <v>435</v>
      </c>
    </row>
    <row r="3588" spans="1:10">
      <c r="A3588" t="s">
        <v>495</v>
      </c>
      <c r="B3588" s="614">
        <v>2.0000000000000001E-4</v>
      </c>
      <c r="C3588" t="s">
        <v>462</v>
      </c>
      <c r="D3588" t="s">
        <v>535</v>
      </c>
      <c r="E3588" t="s">
        <v>77</v>
      </c>
      <c r="F3588" t="s">
        <v>536</v>
      </c>
      <c r="G3588" t="s">
        <v>77</v>
      </c>
      <c r="H3588" t="s">
        <v>508</v>
      </c>
      <c r="I3588" t="s">
        <v>509</v>
      </c>
      <c r="J3588" t="s">
        <v>435</v>
      </c>
    </row>
    <row r="3589" spans="1:10">
      <c r="A3589" t="s">
        <v>495</v>
      </c>
      <c r="B3589" s="614">
        <v>2.0000000000000001E-4</v>
      </c>
      <c r="C3589" t="s">
        <v>463</v>
      </c>
      <c r="D3589" t="s">
        <v>535</v>
      </c>
      <c r="E3589" t="s">
        <v>77</v>
      </c>
      <c r="F3589" t="s">
        <v>536</v>
      </c>
      <c r="G3589" t="s">
        <v>77</v>
      </c>
      <c r="H3589" t="s">
        <v>508</v>
      </c>
      <c r="I3589" t="s">
        <v>509</v>
      </c>
      <c r="J3589" t="s">
        <v>435</v>
      </c>
    </row>
    <row r="3590" spans="1:10">
      <c r="A3590" t="s">
        <v>495</v>
      </c>
      <c r="B3590" s="614">
        <v>2.0000000000000001E-4</v>
      </c>
      <c r="C3590" t="s">
        <v>480</v>
      </c>
      <c r="D3590" t="s">
        <v>535</v>
      </c>
      <c r="E3590" t="s">
        <v>77</v>
      </c>
      <c r="F3590" t="s">
        <v>536</v>
      </c>
      <c r="G3590" t="s">
        <v>77</v>
      </c>
      <c r="H3590" t="s">
        <v>508</v>
      </c>
      <c r="I3590" t="s">
        <v>509</v>
      </c>
      <c r="J3590" t="s">
        <v>435</v>
      </c>
    </row>
    <row r="3591" spans="1:10">
      <c r="A3591" t="s">
        <v>495</v>
      </c>
      <c r="B3591" s="614">
        <v>2.0000000000000001E-4</v>
      </c>
      <c r="C3591" t="s">
        <v>452</v>
      </c>
      <c r="D3591" t="s">
        <v>535</v>
      </c>
      <c r="E3591" t="s">
        <v>77</v>
      </c>
      <c r="F3591" t="s">
        <v>536</v>
      </c>
      <c r="G3591" t="s">
        <v>77</v>
      </c>
      <c r="H3591" t="s">
        <v>508</v>
      </c>
      <c r="I3591" t="s">
        <v>509</v>
      </c>
      <c r="J3591" t="s">
        <v>435</v>
      </c>
    </row>
    <row r="3592" spans="1:10">
      <c r="A3592" t="s">
        <v>495</v>
      </c>
      <c r="B3592" s="614">
        <v>2.0000000000000001E-4</v>
      </c>
      <c r="C3592" t="s">
        <v>504</v>
      </c>
      <c r="D3592" t="s">
        <v>535</v>
      </c>
      <c r="E3592" t="s">
        <v>77</v>
      </c>
      <c r="F3592" t="s">
        <v>536</v>
      </c>
      <c r="G3592" t="s">
        <v>77</v>
      </c>
      <c r="H3592" t="s">
        <v>508</v>
      </c>
      <c r="I3592" t="s">
        <v>509</v>
      </c>
      <c r="J3592" t="s">
        <v>435</v>
      </c>
    </row>
    <row r="3593" spans="1:10">
      <c r="A3593" t="s">
        <v>495</v>
      </c>
      <c r="B3593" s="614">
        <v>2.0000000000000001E-4</v>
      </c>
      <c r="C3593" t="s">
        <v>464</v>
      </c>
      <c r="D3593" t="s">
        <v>535</v>
      </c>
      <c r="E3593" t="s">
        <v>77</v>
      </c>
      <c r="F3593" t="s">
        <v>536</v>
      </c>
      <c r="G3593" t="s">
        <v>77</v>
      </c>
      <c r="H3593" t="s">
        <v>508</v>
      </c>
      <c r="I3593" t="s">
        <v>509</v>
      </c>
      <c r="J3593" t="s">
        <v>435</v>
      </c>
    </row>
    <row r="3594" spans="1:10">
      <c r="A3594" t="s">
        <v>495</v>
      </c>
      <c r="B3594" s="614">
        <v>4.0000000000000002E-4</v>
      </c>
      <c r="C3594" t="s">
        <v>526</v>
      </c>
      <c r="D3594" t="s">
        <v>535</v>
      </c>
      <c r="E3594" t="s">
        <v>77</v>
      </c>
      <c r="F3594" t="s">
        <v>536</v>
      </c>
      <c r="G3594" t="s">
        <v>77</v>
      </c>
      <c r="H3594" t="s">
        <v>508</v>
      </c>
      <c r="I3594" t="s">
        <v>509</v>
      </c>
      <c r="J3594" t="s">
        <v>435</v>
      </c>
    </row>
    <row r="3595" spans="1:10">
      <c r="A3595" t="s">
        <v>495</v>
      </c>
      <c r="B3595" s="614">
        <v>2.0000000000000001E-4</v>
      </c>
      <c r="C3595" t="s">
        <v>457</v>
      </c>
      <c r="D3595" t="s">
        <v>535</v>
      </c>
      <c r="E3595" t="s">
        <v>77</v>
      </c>
      <c r="F3595" t="s">
        <v>536</v>
      </c>
      <c r="G3595" t="s">
        <v>77</v>
      </c>
      <c r="H3595" t="s">
        <v>508</v>
      </c>
      <c r="I3595" t="s">
        <v>509</v>
      </c>
      <c r="J3595" t="s">
        <v>435</v>
      </c>
    </row>
    <row r="3596" spans="1:10">
      <c r="A3596" t="s">
        <v>495</v>
      </c>
      <c r="B3596" s="614">
        <v>2.9999999999999997E-4</v>
      </c>
      <c r="C3596" t="s">
        <v>455</v>
      </c>
      <c r="D3596" t="s">
        <v>535</v>
      </c>
      <c r="E3596" t="s">
        <v>77</v>
      </c>
      <c r="F3596" t="s">
        <v>536</v>
      </c>
      <c r="G3596" t="s">
        <v>77</v>
      </c>
      <c r="H3596" t="s">
        <v>508</v>
      </c>
      <c r="I3596" t="s">
        <v>509</v>
      </c>
      <c r="J3596" t="s">
        <v>435</v>
      </c>
    </row>
    <row r="3597" spans="1:10">
      <c r="A3597" t="s">
        <v>495</v>
      </c>
      <c r="B3597" s="614">
        <v>2.0000000000000001E-4</v>
      </c>
      <c r="C3597" t="s">
        <v>471</v>
      </c>
      <c r="D3597" t="s">
        <v>535</v>
      </c>
      <c r="E3597" t="s">
        <v>77</v>
      </c>
      <c r="F3597" t="s">
        <v>536</v>
      </c>
      <c r="G3597" t="s">
        <v>77</v>
      </c>
      <c r="H3597" t="s">
        <v>508</v>
      </c>
      <c r="I3597" t="s">
        <v>509</v>
      </c>
      <c r="J3597" t="s">
        <v>435</v>
      </c>
    </row>
    <row r="3598" spans="1:10">
      <c r="A3598" t="s">
        <v>495</v>
      </c>
      <c r="B3598" s="614">
        <v>2.0000000000000001E-4</v>
      </c>
      <c r="C3598" t="s">
        <v>513</v>
      </c>
      <c r="D3598" t="s">
        <v>535</v>
      </c>
      <c r="E3598" t="s">
        <v>77</v>
      </c>
      <c r="F3598" t="s">
        <v>536</v>
      </c>
      <c r="G3598" t="s">
        <v>77</v>
      </c>
      <c r="H3598" t="s">
        <v>508</v>
      </c>
      <c r="I3598" t="s">
        <v>509</v>
      </c>
      <c r="J3598" t="s">
        <v>435</v>
      </c>
    </row>
    <row r="3599" spans="1:10">
      <c r="A3599" t="s">
        <v>495</v>
      </c>
      <c r="B3599" s="614">
        <v>2.0000000000000001E-4</v>
      </c>
      <c r="C3599" t="s">
        <v>475</v>
      </c>
      <c r="D3599" t="s">
        <v>535</v>
      </c>
      <c r="E3599" t="s">
        <v>77</v>
      </c>
      <c r="F3599" t="s">
        <v>536</v>
      </c>
      <c r="G3599" t="s">
        <v>77</v>
      </c>
      <c r="H3599" t="s">
        <v>508</v>
      </c>
      <c r="I3599" t="s">
        <v>509</v>
      </c>
      <c r="J3599" t="s">
        <v>435</v>
      </c>
    </row>
    <row r="3600" spans="1:10">
      <c r="A3600" t="s">
        <v>495</v>
      </c>
      <c r="B3600" s="614">
        <v>2.9999999999999997E-4</v>
      </c>
      <c r="C3600" t="s">
        <v>514</v>
      </c>
      <c r="D3600" t="s">
        <v>535</v>
      </c>
      <c r="E3600" t="s">
        <v>77</v>
      </c>
      <c r="F3600" t="s">
        <v>536</v>
      </c>
      <c r="G3600" t="s">
        <v>77</v>
      </c>
      <c r="H3600" t="s">
        <v>508</v>
      </c>
      <c r="I3600" t="s">
        <v>509</v>
      </c>
      <c r="J3600" t="s">
        <v>435</v>
      </c>
    </row>
    <row r="3601" spans="1:10">
      <c r="A3601" t="s">
        <v>495</v>
      </c>
      <c r="B3601" s="614">
        <v>2.0000000000000001E-4</v>
      </c>
      <c r="C3601" t="s">
        <v>479</v>
      </c>
      <c r="D3601" t="s">
        <v>535</v>
      </c>
      <c r="E3601" t="s">
        <v>77</v>
      </c>
      <c r="F3601" t="s">
        <v>536</v>
      </c>
      <c r="G3601" t="s">
        <v>77</v>
      </c>
      <c r="H3601" t="s">
        <v>508</v>
      </c>
      <c r="I3601" t="s">
        <v>509</v>
      </c>
      <c r="J3601" t="s">
        <v>435</v>
      </c>
    </row>
    <row r="3602" spans="1:10">
      <c r="A3602" t="s">
        <v>495</v>
      </c>
      <c r="B3602" s="614">
        <v>2.9999999999999997E-4</v>
      </c>
      <c r="C3602" t="s">
        <v>450</v>
      </c>
      <c r="D3602" t="s">
        <v>535</v>
      </c>
      <c r="E3602" t="s">
        <v>77</v>
      </c>
      <c r="F3602" t="s">
        <v>536</v>
      </c>
      <c r="G3602" t="s">
        <v>77</v>
      </c>
      <c r="H3602" t="s">
        <v>508</v>
      </c>
      <c r="I3602" t="s">
        <v>509</v>
      </c>
      <c r="J3602" t="s">
        <v>435</v>
      </c>
    </row>
    <row r="3603" spans="1:10">
      <c r="A3603" t="s">
        <v>495</v>
      </c>
      <c r="B3603" s="614">
        <v>2.9999999999999997E-4</v>
      </c>
      <c r="C3603" t="s">
        <v>518</v>
      </c>
      <c r="D3603" t="s">
        <v>535</v>
      </c>
      <c r="E3603" t="s">
        <v>77</v>
      </c>
      <c r="F3603" t="s">
        <v>536</v>
      </c>
      <c r="G3603" t="s">
        <v>77</v>
      </c>
      <c r="H3603" t="s">
        <v>508</v>
      </c>
      <c r="I3603" t="s">
        <v>509</v>
      </c>
      <c r="J3603" t="s">
        <v>435</v>
      </c>
    </row>
    <row r="3604" spans="1:10">
      <c r="A3604" t="s">
        <v>495</v>
      </c>
      <c r="B3604" s="614">
        <v>4.0000000000000002E-4</v>
      </c>
      <c r="C3604" t="s">
        <v>456</v>
      </c>
      <c r="D3604" t="s">
        <v>535</v>
      </c>
      <c r="E3604" t="s">
        <v>77</v>
      </c>
      <c r="F3604" t="s">
        <v>536</v>
      </c>
      <c r="G3604" t="s">
        <v>77</v>
      </c>
      <c r="H3604" t="s">
        <v>508</v>
      </c>
      <c r="I3604" t="s">
        <v>509</v>
      </c>
      <c r="J3604" t="s">
        <v>435</v>
      </c>
    </row>
    <row r="3605" spans="1:10">
      <c r="A3605" t="s">
        <v>495</v>
      </c>
      <c r="B3605" s="614">
        <v>2.0000000000000001E-4</v>
      </c>
      <c r="C3605" t="s">
        <v>461</v>
      </c>
      <c r="D3605" t="s">
        <v>535</v>
      </c>
      <c r="E3605" t="s">
        <v>77</v>
      </c>
      <c r="F3605" t="s">
        <v>536</v>
      </c>
      <c r="G3605" t="s">
        <v>77</v>
      </c>
      <c r="H3605" t="s">
        <v>508</v>
      </c>
      <c r="I3605" t="s">
        <v>509</v>
      </c>
      <c r="J3605" t="s">
        <v>435</v>
      </c>
    </row>
    <row r="3606" spans="1:10">
      <c r="A3606" t="s">
        <v>495</v>
      </c>
      <c r="B3606" s="614">
        <v>2.0000000000000001E-4</v>
      </c>
      <c r="C3606" t="s">
        <v>477</v>
      </c>
      <c r="D3606" t="s">
        <v>535</v>
      </c>
      <c r="E3606" t="s">
        <v>77</v>
      </c>
      <c r="F3606" t="s">
        <v>536</v>
      </c>
      <c r="G3606" t="s">
        <v>77</v>
      </c>
      <c r="H3606" t="s">
        <v>508</v>
      </c>
      <c r="I3606" t="s">
        <v>509</v>
      </c>
      <c r="J3606" t="s">
        <v>435</v>
      </c>
    </row>
    <row r="3607" spans="1:10">
      <c r="A3607" t="s">
        <v>495</v>
      </c>
      <c r="B3607" s="614">
        <v>2.0000000000000001E-4</v>
      </c>
      <c r="C3607" t="s">
        <v>429</v>
      </c>
      <c r="D3607" t="s">
        <v>535</v>
      </c>
      <c r="E3607" t="s">
        <v>77</v>
      </c>
      <c r="F3607" t="s">
        <v>536</v>
      </c>
      <c r="G3607" t="s">
        <v>77</v>
      </c>
      <c r="H3607" t="s">
        <v>508</v>
      </c>
      <c r="I3607" t="s">
        <v>509</v>
      </c>
      <c r="J3607" t="s">
        <v>435</v>
      </c>
    </row>
    <row r="3608" spans="1:10">
      <c r="A3608" t="s">
        <v>495</v>
      </c>
      <c r="B3608" s="614">
        <v>2.9999999999999997E-4</v>
      </c>
      <c r="C3608" t="s">
        <v>511</v>
      </c>
      <c r="D3608" t="s">
        <v>535</v>
      </c>
      <c r="E3608" t="s">
        <v>77</v>
      </c>
      <c r="F3608" t="s">
        <v>536</v>
      </c>
      <c r="G3608" t="s">
        <v>77</v>
      </c>
      <c r="H3608" t="s">
        <v>508</v>
      </c>
      <c r="I3608" t="s">
        <v>509</v>
      </c>
      <c r="J3608" t="s">
        <v>435</v>
      </c>
    </row>
    <row r="3609" spans="1:10">
      <c r="A3609" t="s">
        <v>495</v>
      </c>
      <c r="B3609" s="614">
        <v>2.0000000000000001E-4</v>
      </c>
      <c r="C3609" t="s">
        <v>481</v>
      </c>
      <c r="D3609" t="s">
        <v>535</v>
      </c>
      <c r="E3609" t="s">
        <v>77</v>
      </c>
      <c r="F3609" t="s">
        <v>536</v>
      </c>
      <c r="G3609" t="s">
        <v>77</v>
      </c>
      <c r="H3609" t="s">
        <v>508</v>
      </c>
      <c r="I3609" t="s">
        <v>509</v>
      </c>
      <c r="J3609" t="s">
        <v>435</v>
      </c>
    </row>
    <row r="3610" spans="1:10">
      <c r="A3610" t="s">
        <v>495</v>
      </c>
      <c r="B3610" s="614">
        <v>2.0000000000000001E-4</v>
      </c>
      <c r="C3610" t="s">
        <v>488</v>
      </c>
      <c r="D3610" t="s">
        <v>535</v>
      </c>
      <c r="E3610" t="s">
        <v>77</v>
      </c>
      <c r="F3610" t="s">
        <v>536</v>
      </c>
      <c r="G3610" t="s">
        <v>77</v>
      </c>
      <c r="H3610" t="s">
        <v>508</v>
      </c>
      <c r="I3610" t="s">
        <v>509</v>
      </c>
      <c r="J3610" t="s">
        <v>435</v>
      </c>
    </row>
    <row r="3611" spans="1:10">
      <c r="A3611" t="s">
        <v>495</v>
      </c>
      <c r="B3611" s="614">
        <v>2.9999999999999997E-4</v>
      </c>
      <c r="C3611" t="s">
        <v>438</v>
      </c>
      <c r="D3611" t="s">
        <v>535</v>
      </c>
      <c r="E3611" t="s">
        <v>77</v>
      </c>
      <c r="F3611" t="s">
        <v>536</v>
      </c>
      <c r="G3611" t="s">
        <v>77</v>
      </c>
      <c r="H3611" t="s">
        <v>508</v>
      </c>
      <c r="I3611" t="s">
        <v>509</v>
      </c>
      <c r="J3611" t="s">
        <v>435</v>
      </c>
    </row>
    <row r="3612" spans="1:10">
      <c r="A3612" t="s">
        <v>495</v>
      </c>
      <c r="B3612" s="614">
        <v>2.0000000000000001E-4</v>
      </c>
      <c r="C3612" t="s">
        <v>524</v>
      </c>
      <c r="D3612" t="s">
        <v>535</v>
      </c>
      <c r="E3612" t="s">
        <v>77</v>
      </c>
      <c r="F3612" t="s">
        <v>536</v>
      </c>
      <c r="G3612" t="s">
        <v>77</v>
      </c>
      <c r="H3612" t="s">
        <v>508</v>
      </c>
      <c r="I3612" t="s">
        <v>509</v>
      </c>
      <c r="J3612" t="s">
        <v>435</v>
      </c>
    </row>
    <row r="3613" spans="1:10">
      <c r="A3613" t="s">
        <v>495</v>
      </c>
      <c r="B3613" s="614">
        <v>2.9999999999999997E-4</v>
      </c>
      <c r="C3613" t="s">
        <v>521</v>
      </c>
      <c r="D3613" t="s">
        <v>535</v>
      </c>
      <c r="E3613" t="s">
        <v>77</v>
      </c>
      <c r="F3613" t="s">
        <v>536</v>
      </c>
      <c r="G3613" t="s">
        <v>77</v>
      </c>
      <c r="H3613" t="s">
        <v>508</v>
      </c>
      <c r="I3613" t="s">
        <v>509</v>
      </c>
      <c r="J3613" t="s">
        <v>435</v>
      </c>
    </row>
    <row r="3614" spans="1:10">
      <c r="A3614" t="s">
        <v>495</v>
      </c>
      <c r="B3614" s="614">
        <v>2.0000000000000001E-4</v>
      </c>
      <c r="C3614" t="s">
        <v>512</v>
      </c>
      <c r="D3614" t="s">
        <v>535</v>
      </c>
      <c r="E3614" t="s">
        <v>77</v>
      </c>
      <c r="F3614" t="s">
        <v>536</v>
      </c>
      <c r="G3614" t="s">
        <v>77</v>
      </c>
      <c r="H3614" t="s">
        <v>508</v>
      </c>
      <c r="I3614" t="s">
        <v>509</v>
      </c>
      <c r="J3614" t="s">
        <v>435</v>
      </c>
    </row>
    <row r="3615" spans="1:10">
      <c r="A3615" t="s">
        <v>495</v>
      </c>
      <c r="B3615" s="614">
        <v>2.0000000000000001E-4</v>
      </c>
      <c r="C3615" t="s">
        <v>454</v>
      </c>
      <c r="D3615" t="s">
        <v>535</v>
      </c>
      <c r="E3615" t="s">
        <v>77</v>
      </c>
      <c r="F3615" t="s">
        <v>536</v>
      </c>
      <c r="G3615" t="s">
        <v>77</v>
      </c>
      <c r="H3615" t="s">
        <v>508</v>
      </c>
      <c r="I3615" t="s">
        <v>509</v>
      </c>
      <c r="J3615" t="s">
        <v>435</v>
      </c>
    </row>
    <row r="3616" spans="1:10">
      <c r="A3616" t="s">
        <v>495</v>
      </c>
      <c r="B3616" s="614">
        <v>2.0000000000000001E-4</v>
      </c>
      <c r="C3616" t="s">
        <v>449</v>
      </c>
      <c r="D3616" t="s">
        <v>535</v>
      </c>
      <c r="E3616" t="s">
        <v>77</v>
      </c>
      <c r="F3616" t="s">
        <v>536</v>
      </c>
      <c r="G3616" t="s">
        <v>77</v>
      </c>
      <c r="H3616" t="s">
        <v>508</v>
      </c>
      <c r="I3616" t="s">
        <v>509</v>
      </c>
      <c r="J3616" t="s">
        <v>435</v>
      </c>
    </row>
    <row r="3617" spans="1:10">
      <c r="A3617" t="s">
        <v>495</v>
      </c>
      <c r="B3617" s="614">
        <v>2.0000000000000001E-4</v>
      </c>
      <c r="C3617" t="s">
        <v>472</v>
      </c>
      <c r="D3617" t="s">
        <v>535</v>
      </c>
      <c r="E3617" t="s">
        <v>77</v>
      </c>
      <c r="F3617" t="s">
        <v>536</v>
      </c>
      <c r="G3617" t="s">
        <v>77</v>
      </c>
      <c r="H3617" t="s">
        <v>508</v>
      </c>
      <c r="I3617" t="s">
        <v>509</v>
      </c>
      <c r="J3617" t="s">
        <v>435</v>
      </c>
    </row>
    <row r="3618" spans="1:10">
      <c r="A3618" t="s">
        <v>495</v>
      </c>
      <c r="B3618" s="614">
        <v>2.0000000000000001E-4</v>
      </c>
      <c r="C3618" t="s">
        <v>453</v>
      </c>
      <c r="D3618" t="s">
        <v>535</v>
      </c>
      <c r="E3618" t="s">
        <v>77</v>
      </c>
      <c r="F3618" t="s">
        <v>536</v>
      </c>
      <c r="G3618" t="s">
        <v>77</v>
      </c>
      <c r="H3618" t="s">
        <v>508</v>
      </c>
      <c r="I3618" t="s">
        <v>509</v>
      </c>
      <c r="J3618" t="s">
        <v>435</v>
      </c>
    </row>
    <row r="3619" spans="1:10">
      <c r="A3619" t="s">
        <v>495</v>
      </c>
      <c r="B3619" s="614">
        <v>2.9999999999999997E-4</v>
      </c>
      <c r="C3619" t="s">
        <v>446</v>
      </c>
      <c r="D3619" t="s">
        <v>535</v>
      </c>
      <c r="E3619" t="s">
        <v>77</v>
      </c>
      <c r="F3619" t="s">
        <v>536</v>
      </c>
      <c r="G3619" t="s">
        <v>77</v>
      </c>
      <c r="H3619" t="s">
        <v>508</v>
      </c>
      <c r="I3619" t="s">
        <v>509</v>
      </c>
      <c r="J3619" t="s">
        <v>435</v>
      </c>
    </row>
    <row r="3620" spans="1:10">
      <c r="A3620" t="s">
        <v>495</v>
      </c>
      <c r="B3620" s="614">
        <v>2.0000000000000001E-4</v>
      </c>
      <c r="C3620" t="s">
        <v>527</v>
      </c>
      <c r="D3620" t="s">
        <v>535</v>
      </c>
      <c r="E3620" t="s">
        <v>77</v>
      </c>
      <c r="F3620" t="s">
        <v>536</v>
      </c>
      <c r="G3620" t="s">
        <v>77</v>
      </c>
      <c r="H3620" t="s">
        <v>508</v>
      </c>
      <c r="I3620" t="s">
        <v>509</v>
      </c>
      <c r="J3620" t="s">
        <v>435</v>
      </c>
    </row>
    <row r="3621" spans="1:10">
      <c r="A3621" t="s">
        <v>495</v>
      </c>
      <c r="B3621" s="614">
        <v>2.0000000000000001E-4</v>
      </c>
      <c r="C3621" t="s">
        <v>517</v>
      </c>
      <c r="D3621" t="s">
        <v>535</v>
      </c>
      <c r="E3621" t="s">
        <v>77</v>
      </c>
      <c r="F3621" t="s">
        <v>536</v>
      </c>
      <c r="G3621" t="s">
        <v>77</v>
      </c>
      <c r="H3621" t="s">
        <v>508</v>
      </c>
      <c r="I3621" t="s">
        <v>509</v>
      </c>
      <c r="J3621" t="s">
        <v>435</v>
      </c>
    </row>
    <row r="3622" spans="1:10">
      <c r="A3622" t="s">
        <v>495</v>
      </c>
      <c r="B3622" s="614">
        <v>2.0000000000000001E-4</v>
      </c>
      <c r="C3622" t="s">
        <v>485</v>
      </c>
      <c r="D3622" t="s">
        <v>535</v>
      </c>
      <c r="E3622" t="s">
        <v>77</v>
      </c>
      <c r="F3622" t="s">
        <v>536</v>
      </c>
      <c r="G3622" t="s">
        <v>77</v>
      </c>
      <c r="H3622" t="s">
        <v>508</v>
      </c>
      <c r="I3622" t="s">
        <v>509</v>
      </c>
      <c r="J3622" t="s">
        <v>435</v>
      </c>
    </row>
    <row r="3623" spans="1:10">
      <c r="A3623" t="s">
        <v>495</v>
      </c>
      <c r="B3623" s="614">
        <v>2.0000000000000001E-4</v>
      </c>
      <c r="C3623" t="s">
        <v>50</v>
      </c>
      <c r="D3623" t="s">
        <v>535</v>
      </c>
      <c r="E3623" t="s">
        <v>77</v>
      </c>
      <c r="F3623" t="s">
        <v>536</v>
      </c>
      <c r="G3623" t="s">
        <v>77</v>
      </c>
      <c r="H3623" t="s">
        <v>508</v>
      </c>
      <c r="I3623" t="s">
        <v>509</v>
      </c>
      <c r="J3623" t="s">
        <v>435</v>
      </c>
    </row>
    <row r="3624" spans="1:10">
      <c r="A3624" t="s">
        <v>495</v>
      </c>
      <c r="B3624" s="614">
        <v>2.0000000000000001E-4</v>
      </c>
      <c r="C3624" t="s">
        <v>484</v>
      </c>
      <c r="D3624" t="s">
        <v>535</v>
      </c>
      <c r="E3624" t="s">
        <v>77</v>
      </c>
      <c r="F3624" t="s">
        <v>536</v>
      </c>
      <c r="G3624" t="s">
        <v>77</v>
      </c>
      <c r="H3624" t="s">
        <v>508</v>
      </c>
      <c r="I3624" t="s">
        <v>509</v>
      </c>
      <c r="J3624" t="s">
        <v>435</v>
      </c>
    </row>
    <row r="3625" spans="1:10">
      <c r="A3625" t="s">
        <v>495</v>
      </c>
      <c r="B3625" s="614">
        <v>2.0000000000000001E-4</v>
      </c>
      <c r="C3625" t="s">
        <v>466</v>
      </c>
      <c r="D3625" t="s">
        <v>535</v>
      </c>
      <c r="E3625" t="s">
        <v>77</v>
      </c>
      <c r="F3625" t="s">
        <v>536</v>
      </c>
      <c r="G3625" t="s">
        <v>77</v>
      </c>
      <c r="H3625" t="s">
        <v>508</v>
      </c>
      <c r="I3625" t="s">
        <v>509</v>
      </c>
      <c r="J3625" t="s">
        <v>435</v>
      </c>
    </row>
    <row r="3626" spans="1:10">
      <c r="A3626" t="s">
        <v>496</v>
      </c>
      <c r="B3626" s="614">
        <v>2.0000000000000001E-4</v>
      </c>
      <c r="C3626" t="s">
        <v>510</v>
      </c>
      <c r="D3626" t="s">
        <v>535</v>
      </c>
      <c r="E3626" t="s">
        <v>77</v>
      </c>
      <c r="F3626" t="s">
        <v>536</v>
      </c>
      <c r="G3626" t="s">
        <v>77</v>
      </c>
      <c r="H3626" t="s">
        <v>508</v>
      </c>
      <c r="I3626" t="s">
        <v>509</v>
      </c>
      <c r="J3626" t="s">
        <v>435</v>
      </c>
    </row>
    <row r="3627" spans="1:10">
      <c r="A3627" t="s">
        <v>496</v>
      </c>
      <c r="B3627" s="614">
        <v>2.0000000000000001E-4</v>
      </c>
      <c r="C3627" t="s">
        <v>516</v>
      </c>
      <c r="D3627" t="s">
        <v>535</v>
      </c>
      <c r="E3627" t="s">
        <v>77</v>
      </c>
      <c r="F3627" t="s">
        <v>536</v>
      </c>
      <c r="G3627" t="s">
        <v>77</v>
      </c>
      <c r="H3627" t="s">
        <v>508</v>
      </c>
      <c r="I3627" t="s">
        <v>509</v>
      </c>
      <c r="J3627" t="s">
        <v>435</v>
      </c>
    </row>
    <row r="3628" spans="1:10">
      <c r="A3628" t="s">
        <v>496</v>
      </c>
      <c r="B3628" s="614">
        <v>2.0000000000000001E-4</v>
      </c>
      <c r="C3628" t="s">
        <v>448</v>
      </c>
      <c r="D3628" t="s">
        <v>535</v>
      </c>
      <c r="E3628" t="s">
        <v>77</v>
      </c>
      <c r="F3628" t="s">
        <v>536</v>
      </c>
      <c r="G3628" t="s">
        <v>77</v>
      </c>
      <c r="H3628" t="s">
        <v>508</v>
      </c>
      <c r="I3628" t="s">
        <v>509</v>
      </c>
      <c r="J3628" t="s">
        <v>435</v>
      </c>
    </row>
    <row r="3629" spans="1:10">
      <c r="A3629" t="s">
        <v>496</v>
      </c>
      <c r="B3629" s="614">
        <v>2.0000000000000001E-4</v>
      </c>
      <c r="C3629" t="s">
        <v>476</v>
      </c>
      <c r="D3629" t="s">
        <v>535</v>
      </c>
      <c r="E3629" t="s">
        <v>77</v>
      </c>
      <c r="F3629" t="s">
        <v>536</v>
      </c>
      <c r="G3629" t="s">
        <v>77</v>
      </c>
      <c r="H3629" t="s">
        <v>508</v>
      </c>
      <c r="I3629" t="s">
        <v>509</v>
      </c>
      <c r="J3629" t="s">
        <v>435</v>
      </c>
    </row>
    <row r="3630" spans="1:10">
      <c r="A3630" t="s">
        <v>496</v>
      </c>
      <c r="B3630" s="614">
        <v>2.0000000000000001E-4</v>
      </c>
      <c r="C3630" t="s">
        <v>445</v>
      </c>
      <c r="D3630" t="s">
        <v>535</v>
      </c>
      <c r="E3630" t="s">
        <v>77</v>
      </c>
      <c r="F3630" t="s">
        <v>536</v>
      </c>
      <c r="G3630" t="s">
        <v>77</v>
      </c>
      <c r="H3630" t="s">
        <v>508</v>
      </c>
      <c r="I3630" t="s">
        <v>509</v>
      </c>
      <c r="J3630" t="s">
        <v>435</v>
      </c>
    </row>
    <row r="3631" spans="1:10">
      <c r="A3631" t="s">
        <v>496</v>
      </c>
      <c r="B3631" s="614">
        <v>0</v>
      </c>
      <c r="C3631" t="s">
        <v>537</v>
      </c>
      <c r="D3631" t="s">
        <v>535</v>
      </c>
      <c r="E3631" t="s">
        <v>538</v>
      </c>
      <c r="F3631" t="s">
        <v>536</v>
      </c>
      <c r="G3631" t="s">
        <v>77</v>
      </c>
      <c r="H3631" t="s">
        <v>508</v>
      </c>
      <c r="I3631" t="s">
        <v>509</v>
      </c>
      <c r="J3631" t="s">
        <v>435</v>
      </c>
    </row>
    <row r="3632" spans="1:10">
      <c r="A3632" t="s">
        <v>496</v>
      </c>
      <c r="B3632" s="614">
        <v>2.0000000000000001E-4</v>
      </c>
      <c r="C3632" t="s">
        <v>465</v>
      </c>
      <c r="D3632" t="s">
        <v>535</v>
      </c>
      <c r="E3632" t="s">
        <v>77</v>
      </c>
      <c r="F3632" t="s">
        <v>536</v>
      </c>
      <c r="G3632" t="s">
        <v>77</v>
      </c>
      <c r="H3632" t="s">
        <v>508</v>
      </c>
      <c r="I3632" t="s">
        <v>509</v>
      </c>
      <c r="J3632" t="s">
        <v>435</v>
      </c>
    </row>
    <row r="3633" spans="1:10">
      <c r="A3633" t="s">
        <v>496</v>
      </c>
      <c r="B3633" s="614">
        <v>2.0000000000000001E-4</v>
      </c>
      <c r="C3633" t="s">
        <v>515</v>
      </c>
      <c r="D3633" t="s">
        <v>535</v>
      </c>
      <c r="E3633" t="s">
        <v>77</v>
      </c>
      <c r="F3633" t="s">
        <v>536</v>
      </c>
      <c r="G3633" t="s">
        <v>77</v>
      </c>
      <c r="H3633" t="s">
        <v>508</v>
      </c>
      <c r="I3633" t="s">
        <v>509</v>
      </c>
      <c r="J3633" t="s">
        <v>435</v>
      </c>
    </row>
    <row r="3634" spans="1:10">
      <c r="A3634" t="s">
        <v>496</v>
      </c>
      <c r="B3634" s="614">
        <v>2.0000000000000001E-4</v>
      </c>
      <c r="C3634" t="s">
        <v>525</v>
      </c>
      <c r="D3634" t="s">
        <v>535</v>
      </c>
      <c r="E3634" t="s">
        <v>77</v>
      </c>
      <c r="F3634" t="s">
        <v>536</v>
      </c>
      <c r="G3634" t="s">
        <v>77</v>
      </c>
      <c r="H3634" t="s">
        <v>508</v>
      </c>
      <c r="I3634" t="s">
        <v>509</v>
      </c>
      <c r="J3634" t="s">
        <v>435</v>
      </c>
    </row>
    <row r="3635" spans="1:10">
      <c r="A3635" t="s">
        <v>496</v>
      </c>
      <c r="B3635" s="614">
        <v>2.0000000000000001E-4</v>
      </c>
      <c r="C3635" t="s">
        <v>462</v>
      </c>
      <c r="D3635" t="s">
        <v>535</v>
      </c>
      <c r="E3635" t="s">
        <v>77</v>
      </c>
      <c r="F3635" t="s">
        <v>536</v>
      </c>
      <c r="G3635" t="s">
        <v>77</v>
      </c>
      <c r="H3635" t="s">
        <v>508</v>
      </c>
      <c r="I3635" t="s">
        <v>509</v>
      </c>
      <c r="J3635" t="s">
        <v>435</v>
      </c>
    </row>
    <row r="3636" spans="1:10">
      <c r="A3636" t="s">
        <v>496</v>
      </c>
      <c r="B3636" s="614">
        <v>2.0000000000000001E-4</v>
      </c>
      <c r="C3636" t="s">
        <v>463</v>
      </c>
      <c r="D3636" t="s">
        <v>535</v>
      </c>
      <c r="E3636" t="s">
        <v>77</v>
      </c>
      <c r="F3636" t="s">
        <v>536</v>
      </c>
      <c r="G3636" t="s">
        <v>77</v>
      </c>
      <c r="H3636" t="s">
        <v>508</v>
      </c>
      <c r="I3636" t="s">
        <v>509</v>
      </c>
      <c r="J3636" t="s">
        <v>435</v>
      </c>
    </row>
    <row r="3637" spans="1:10">
      <c r="A3637" t="s">
        <v>496</v>
      </c>
      <c r="B3637" s="614">
        <v>2.0000000000000001E-4</v>
      </c>
      <c r="C3637" t="s">
        <v>480</v>
      </c>
      <c r="D3637" t="s">
        <v>535</v>
      </c>
      <c r="E3637" t="s">
        <v>77</v>
      </c>
      <c r="F3637" t="s">
        <v>536</v>
      </c>
      <c r="G3637" t="s">
        <v>77</v>
      </c>
      <c r="H3637" t="s">
        <v>508</v>
      </c>
      <c r="I3637" t="s">
        <v>509</v>
      </c>
      <c r="J3637" t="s">
        <v>435</v>
      </c>
    </row>
    <row r="3638" spans="1:10">
      <c r="A3638" t="s">
        <v>496</v>
      </c>
      <c r="B3638" s="614">
        <v>2.0000000000000001E-4</v>
      </c>
      <c r="C3638" t="s">
        <v>452</v>
      </c>
      <c r="D3638" t="s">
        <v>535</v>
      </c>
      <c r="E3638" t="s">
        <v>77</v>
      </c>
      <c r="F3638" t="s">
        <v>536</v>
      </c>
      <c r="G3638" t="s">
        <v>77</v>
      </c>
      <c r="H3638" t="s">
        <v>508</v>
      </c>
      <c r="I3638" t="s">
        <v>509</v>
      </c>
      <c r="J3638" t="s">
        <v>435</v>
      </c>
    </row>
    <row r="3639" spans="1:10">
      <c r="A3639" t="s">
        <v>496</v>
      </c>
      <c r="B3639" s="614">
        <v>2.0000000000000001E-4</v>
      </c>
      <c r="C3639" t="s">
        <v>504</v>
      </c>
      <c r="D3639" t="s">
        <v>535</v>
      </c>
      <c r="E3639" t="s">
        <v>77</v>
      </c>
      <c r="F3639" t="s">
        <v>536</v>
      </c>
      <c r="G3639" t="s">
        <v>77</v>
      </c>
      <c r="H3639" t="s">
        <v>508</v>
      </c>
      <c r="I3639" t="s">
        <v>509</v>
      </c>
      <c r="J3639" t="s">
        <v>435</v>
      </c>
    </row>
    <row r="3640" spans="1:10">
      <c r="A3640" t="s">
        <v>496</v>
      </c>
      <c r="B3640" s="614">
        <v>2.0000000000000001E-4</v>
      </c>
      <c r="C3640" t="s">
        <v>464</v>
      </c>
      <c r="D3640" t="s">
        <v>535</v>
      </c>
      <c r="E3640" t="s">
        <v>77</v>
      </c>
      <c r="F3640" t="s">
        <v>536</v>
      </c>
      <c r="G3640" t="s">
        <v>77</v>
      </c>
      <c r="H3640" t="s">
        <v>508</v>
      </c>
      <c r="I3640" t="s">
        <v>509</v>
      </c>
      <c r="J3640" t="s">
        <v>435</v>
      </c>
    </row>
    <row r="3641" spans="1:10">
      <c r="A3641" t="s">
        <v>496</v>
      </c>
      <c r="B3641" s="614">
        <v>4.0000000000000002E-4</v>
      </c>
      <c r="C3641" t="s">
        <v>526</v>
      </c>
      <c r="D3641" t="s">
        <v>535</v>
      </c>
      <c r="E3641" t="s">
        <v>77</v>
      </c>
      <c r="F3641" t="s">
        <v>536</v>
      </c>
      <c r="G3641" t="s">
        <v>77</v>
      </c>
      <c r="H3641" t="s">
        <v>508</v>
      </c>
      <c r="I3641" t="s">
        <v>509</v>
      </c>
      <c r="J3641" t="s">
        <v>435</v>
      </c>
    </row>
    <row r="3642" spans="1:10">
      <c r="A3642" t="s">
        <v>496</v>
      </c>
      <c r="B3642" s="614">
        <v>2.0000000000000001E-4</v>
      </c>
      <c r="C3642" t="s">
        <v>457</v>
      </c>
      <c r="D3642" t="s">
        <v>535</v>
      </c>
      <c r="E3642" t="s">
        <v>77</v>
      </c>
      <c r="F3642" t="s">
        <v>536</v>
      </c>
      <c r="G3642" t="s">
        <v>77</v>
      </c>
      <c r="H3642" t="s">
        <v>508</v>
      </c>
      <c r="I3642" t="s">
        <v>509</v>
      </c>
      <c r="J3642" t="s">
        <v>435</v>
      </c>
    </row>
    <row r="3643" spans="1:10">
      <c r="A3643" t="s">
        <v>496</v>
      </c>
      <c r="B3643" s="614">
        <v>2.0000000000000001E-4</v>
      </c>
      <c r="C3643" t="s">
        <v>455</v>
      </c>
      <c r="D3643" t="s">
        <v>535</v>
      </c>
      <c r="E3643" t="s">
        <v>77</v>
      </c>
      <c r="F3643" t="s">
        <v>536</v>
      </c>
      <c r="G3643" t="s">
        <v>77</v>
      </c>
      <c r="H3643" t="s">
        <v>508</v>
      </c>
      <c r="I3643" t="s">
        <v>509</v>
      </c>
      <c r="J3643" t="s">
        <v>435</v>
      </c>
    </row>
    <row r="3644" spans="1:10">
      <c r="A3644" t="s">
        <v>496</v>
      </c>
      <c r="B3644" s="614">
        <v>2.0000000000000001E-4</v>
      </c>
      <c r="C3644" t="s">
        <v>471</v>
      </c>
      <c r="D3644" t="s">
        <v>535</v>
      </c>
      <c r="E3644" t="s">
        <v>77</v>
      </c>
      <c r="F3644" t="s">
        <v>536</v>
      </c>
      <c r="G3644" t="s">
        <v>77</v>
      </c>
      <c r="H3644" t="s">
        <v>508</v>
      </c>
      <c r="I3644" t="s">
        <v>509</v>
      </c>
      <c r="J3644" t="s">
        <v>435</v>
      </c>
    </row>
    <row r="3645" spans="1:10">
      <c r="A3645" t="s">
        <v>496</v>
      </c>
      <c r="B3645" s="614">
        <v>2.0000000000000001E-4</v>
      </c>
      <c r="C3645" t="s">
        <v>513</v>
      </c>
      <c r="D3645" t="s">
        <v>535</v>
      </c>
      <c r="E3645" t="s">
        <v>77</v>
      </c>
      <c r="F3645" t="s">
        <v>536</v>
      </c>
      <c r="G3645" t="s">
        <v>77</v>
      </c>
      <c r="H3645" t="s">
        <v>508</v>
      </c>
      <c r="I3645" t="s">
        <v>509</v>
      </c>
      <c r="J3645" t="s">
        <v>435</v>
      </c>
    </row>
    <row r="3646" spans="1:10">
      <c r="A3646" t="s">
        <v>496</v>
      </c>
      <c r="B3646" s="614">
        <v>2.0000000000000001E-4</v>
      </c>
      <c r="C3646" t="s">
        <v>475</v>
      </c>
      <c r="D3646" t="s">
        <v>535</v>
      </c>
      <c r="E3646" t="s">
        <v>77</v>
      </c>
      <c r="F3646" t="s">
        <v>536</v>
      </c>
      <c r="G3646" t="s">
        <v>77</v>
      </c>
      <c r="H3646" t="s">
        <v>508</v>
      </c>
      <c r="I3646" t="s">
        <v>509</v>
      </c>
      <c r="J3646" t="s">
        <v>435</v>
      </c>
    </row>
    <row r="3647" spans="1:10">
      <c r="A3647" t="s">
        <v>496</v>
      </c>
      <c r="B3647" s="614">
        <v>2.0000000000000001E-4</v>
      </c>
      <c r="C3647" t="s">
        <v>514</v>
      </c>
      <c r="D3647" t="s">
        <v>535</v>
      </c>
      <c r="E3647" t="s">
        <v>77</v>
      </c>
      <c r="F3647" t="s">
        <v>536</v>
      </c>
      <c r="G3647" t="s">
        <v>77</v>
      </c>
      <c r="H3647" t="s">
        <v>508</v>
      </c>
      <c r="I3647" t="s">
        <v>509</v>
      </c>
      <c r="J3647" t="s">
        <v>435</v>
      </c>
    </row>
    <row r="3648" spans="1:10">
      <c r="A3648" t="s">
        <v>496</v>
      </c>
      <c r="B3648" s="614">
        <v>2.0000000000000001E-4</v>
      </c>
      <c r="C3648" t="s">
        <v>479</v>
      </c>
      <c r="D3648" t="s">
        <v>535</v>
      </c>
      <c r="E3648" t="s">
        <v>77</v>
      </c>
      <c r="F3648" t="s">
        <v>536</v>
      </c>
      <c r="G3648" t="s">
        <v>77</v>
      </c>
      <c r="H3648" t="s">
        <v>508</v>
      </c>
      <c r="I3648" t="s">
        <v>509</v>
      </c>
      <c r="J3648" t="s">
        <v>435</v>
      </c>
    </row>
    <row r="3649" spans="1:10">
      <c r="A3649" t="s">
        <v>496</v>
      </c>
      <c r="B3649" s="614">
        <v>2.0000000000000001E-4</v>
      </c>
      <c r="C3649" t="s">
        <v>450</v>
      </c>
      <c r="D3649" t="s">
        <v>535</v>
      </c>
      <c r="E3649" t="s">
        <v>77</v>
      </c>
      <c r="F3649" t="s">
        <v>536</v>
      </c>
      <c r="G3649" t="s">
        <v>77</v>
      </c>
      <c r="H3649" t="s">
        <v>508</v>
      </c>
      <c r="I3649" t="s">
        <v>509</v>
      </c>
      <c r="J3649" t="s">
        <v>435</v>
      </c>
    </row>
    <row r="3650" spans="1:10">
      <c r="A3650" t="s">
        <v>496</v>
      </c>
      <c r="B3650" s="614">
        <v>2.9999999999999997E-4</v>
      </c>
      <c r="C3650" t="s">
        <v>518</v>
      </c>
      <c r="D3650" t="s">
        <v>535</v>
      </c>
      <c r="E3650" t="s">
        <v>77</v>
      </c>
      <c r="F3650" t="s">
        <v>536</v>
      </c>
      <c r="G3650" t="s">
        <v>77</v>
      </c>
      <c r="H3650" t="s">
        <v>508</v>
      </c>
      <c r="I3650" t="s">
        <v>509</v>
      </c>
      <c r="J3650" t="s">
        <v>435</v>
      </c>
    </row>
    <row r="3651" spans="1:10">
      <c r="A3651" t="s">
        <v>496</v>
      </c>
      <c r="B3651" s="614">
        <v>2.9999999999999997E-4</v>
      </c>
      <c r="C3651" t="s">
        <v>456</v>
      </c>
      <c r="D3651" t="s">
        <v>535</v>
      </c>
      <c r="E3651" t="s">
        <v>77</v>
      </c>
      <c r="F3651" t="s">
        <v>536</v>
      </c>
      <c r="G3651" t="s">
        <v>77</v>
      </c>
      <c r="H3651" t="s">
        <v>508</v>
      </c>
      <c r="I3651" t="s">
        <v>509</v>
      </c>
      <c r="J3651" t="s">
        <v>435</v>
      </c>
    </row>
    <row r="3652" spans="1:10">
      <c r="A3652" t="s">
        <v>496</v>
      </c>
      <c r="B3652" s="614">
        <v>2.0000000000000001E-4</v>
      </c>
      <c r="C3652" t="s">
        <v>461</v>
      </c>
      <c r="D3652" t="s">
        <v>535</v>
      </c>
      <c r="E3652" t="s">
        <v>77</v>
      </c>
      <c r="F3652" t="s">
        <v>536</v>
      </c>
      <c r="G3652" t="s">
        <v>77</v>
      </c>
      <c r="H3652" t="s">
        <v>508</v>
      </c>
      <c r="I3652" t="s">
        <v>509</v>
      </c>
      <c r="J3652" t="s">
        <v>435</v>
      </c>
    </row>
    <row r="3653" spans="1:10">
      <c r="A3653" t="s">
        <v>496</v>
      </c>
      <c r="B3653" s="614">
        <v>2.0000000000000001E-4</v>
      </c>
      <c r="C3653" t="s">
        <v>477</v>
      </c>
      <c r="D3653" t="s">
        <v>535</v>
      </c>
      <c r="E3653" t="s">
        <v>77</v>
      </c>
      <c r="F3653" t="s">
        <v>536</v>
      </c>
      <c r="G3653" t="s">
        <v>77</v>
      </c>
      <c r="H3653" t="s">
        <v>508</v>
      </c>
      <c r="I3653" t="s">
        <v>509</v>
      </c>
      <c r="J3653" t="s">
        <v>435</v>
      </c>
    </row>
    <row r="3654" spans="1:10">
      <c r="A3654" t="s">
        <v>496</v>
      </c>
      <c r="B3654" s="614">
        <v>2.0000000000000001E-4</v>
      </c>
      <c r="C3654" t="s">
        <v>429</v>
      </c>
      <c r="D3654" t="s">
        <v>535</v>
      </c>
      <c r="E3654" t="s">
        <v>77</v>
      </c>
      <c r="F3654" t="s">
        <v>536</v>
      </c>
      <c r="G3654" t="s">
        <v>77</v>
      </c>
      <c r="H3654" t="s">
        <v>508</v>
      </c>
      <c r="I3654" t="s">
        <v>509</v>
      </c>
      <c r="J3654" t="s">
        <v>435</v>
      </c>
    </row>
    <row r="3655" spans="1:10">
      <c r="A3655" t="s">
        <v>496</v>
      </c>
      <c r="B3655" s="614">
        <v>2.0000000000000001E-4</v>
      </c>
      <c r="C3655" t="s">
        <v>511</v>
      </c>
      <c r="D3655" t="s">
        <v>535</v>
      </c>
      <c r="E3655" t="s">
        <v>77</v>
      </c>
      <c r="F3655" t="s">
        <v>536</v>
      </c>
      <c r="G3655" t="s">
        <v>77</v>
      </c>
      <c r="H3655" t="s">
        <v>508</v>
      </c>
      <c r="I3655" t="s">
        <v>509</v>
      </c>
      <c r="J3655" t="s">
        <v>435</v>
      </c>
    </row>
    <row r="3656" spans="1:10">
      <c r="A3656" t="s">
        <v>496</v>
      </c>
      <c r="B3656" s="614">
        <v>2.0000000000000001E-4</v>
      </c>
      <c r="C3656" t="s">
        <v>481</v>
      </c>
      <c r="D3656" t="s">
        <v>535</v>
      </c>
      <c r="E3656" t="s">
        <v>77</v>
      </c>
      <c r="F3656" t="s">
        <v>536</v>
      </c>
      <c r="G3656" t="s">
        <v>77</v>
      </c>
      <c r="H3656" t="s">
        <v>508</v>
      </c>
      <c r="I3656" t="s">
        <v>509</v>
      </c>
      <c r="J3656" t="s">
        <v>435</v>
      </c>
    </row>
    <row r="3657" spans="1:10">
      <c r="A3657" t="s">
        <v>496</v>
      </c>
      <c r="B3657" s="614">
        <v>2.0000000000000001E-4</v>
      </c>
      <c r="C3657" t="s">
        <v>488</v>
      </c>
      <c r="D3657" t="s">
        <v>535</v>
      </c>
      <c r="E3657" t="s">
        <v>77</v>
      </c>
      <c r="F3657" t="s">
        <v>536</v>
      </c>
      <c r="G3657" t="s">
        <v>77</v>
      </c>
      <c r="H3657" t="s">
        <v>508</v>
      </c>
      <c r="I3657" t="s">
        <v>509</v>
      </c>
      <c r="J3657" t="s">
        <v>435</v>
      </c>
    </row>
    <row r="3658" spans="1:10">
      <c r="A3658" t="s">
        <v>496</v>
      </c>
      <c r="B3658" s="614">
        <v>2.0000000000000001E-4</v>
      </c>
      <c r="C3658" t="s">
        <v>438</v>
      </c>
      <c r="D3658" t="s">
        <v>535</v>
      </c>
      <c r="E3658" t="s">
        <v>77</v>
      </c>
      <c r="F3658" t="s">
        <v>536</v>
      </c>
      <c r="G3658" t="s">
        <v>77</v>
      </c>
      <c r="H3658" t="s">
        <v>508</v>
      </c>
      <c r="I3658" t="s">
        <v>509</v>
      </c>
      <c r="J3658" t="s">
        <v>435</v>
      </c>
    </row>
    <row r="3659" spans="1:10">
      <c r="A3659" t="s">
        <v>496</v>
      </c>
      <c r="B3659" s="614">
        <v>2.0000000000000001E-4</v>
      </c>
      <c r="C3659" t="s">
        <v>524</v>
      </c>
      <c r="D3659" t="s">
        <v>535</v>
      </c>
      <c r="E3659" t="s">
        <v>77</v>
      </c>
      <c r="F3659" t="s">
        <v>536</v>
      </c>
      <c r="G3659" t="s">
        <v>77</v>
      </c>
      <c r="H3659" t="s">
        <v>508</v>
      </c>
      <c r="I3659" t="s">
        <v>509</v>
      </c>
      <c r="J3659" t="s">
        <v>435</v>
      </c>
    </row>
    <row r="3660" spans="1:10">
      <c r="A3660" t="s">
        <v>496</v>
      </c>
      <c r="B3660" s="614">
        <v>2.0000000000000001E-4</v>
      </c>
      <c r="C3660" t="s">
        <v>521</v>
      </c>
      <c r="D3660" t="s">
        <v>535</v>
      </c>
      <c r="E3660" t="s">
        <v>77</v>
      </c>
      <c r="F3660" t="s">
        <v>536</v>
      </c>
      <c r="G3660" t="s">
        <v>77</v>
      </c>
      <c r="H3660" t="s">
        <v>508</v>
      </c>
      <c r="I3660" t="s">
        <v>509</v>
      </c>
      <c r="J3660" t="s">
        <v>435</v>
      </c>
    </row>
    <row r="3661" spans="1:10">
      <c r="A3661" t="s">
        <v>496</v>
      </c>
      <c r="B3661" s="614">
        <v>2.0000000000000001E-4</v>
      </c>
      <c r="C3661" t="s">
        <v>512</v>
      </c>
      <c r="D3661" t="s">
        <v>535</v>
      </c>
      <c r="E3661" t="s">
        <v>77</v>
      </c>
      <c r="F3661" t="s">
        <v>536</v>
      </c>
      <c r="G3661" t="s">
        <v>77</v>
      </c>
      <c r="H3661" t="s">
        <v>508</v>
      </c>
      <c r="I3661" t="s">
        <v>509</v>
      </c>
      <c r="J3661" t="s">
        <v>435</v>
      </c>
    </row>
    <row r="3662" spans="1:10">
      <c r="A3662" t="s">
        <v>496</v>
      </c>
      <c r="B3662" s="614">
        <v>2.0000000000000001E-4</v>
      </c>
      <c r="C3662" t="s">
        <v>454</v>
      </c>
      <c r="D3662" t="s">
        <v>535</v>
      </c>
      <c r="E3662" t="s">
        <v>77</v>
      </c>
      <c r="F3662" t="s">
        <v>536</v>
      </c>
      <c r="G3662" t="s">
        <v>77</v>
      </c>
      <c r="H3662" t="s">
        <v>508</v>
      </c>
      <c r="I3662" t="s">
        <v>509</v>
      </c>
      <c r="J3662" t="s">
        <v>435</v>
      </c>
    </row>
    <row r="3663" spans="1:10">
      <c r="A3663" t="s">
        <v>496</v>
      </c>
      <c r="B3663" s="614">
        <v>2.0000000000000001E-4</v>
      </c>
      <c r="C3663" t="s">
        <v>449</v>
      </c>
      <c r="D3663" t="s">
        <v>535</v>
      </c>
      <c r="E3663" t="s">
        <v>77</v>
      </c>
      <c r="F3663" t="s">
        <v>536</v>
      </c>
      <c r="G3663" t="s">
        <v>77</v>
      </c>
      <c r="H3663" t="s">
        <v>508</v>
      </c>
      <c r="I3663" t="s">
        <v>509</v>
      </c>
      <c r="J3663" t="s">
        <v>435</v>
      </c>
    </row>
    <row r="3664" spans="1:10">
      <c r="A3664" t="s">
        <v>496</v>
      </c>
      <c r="B3664" s="614">
        <v>2.0000000000000001E-4</v>
      </c>
      <c r="C3664" t="s">
        <v>472</v>
      </c>
      <c r="D3664" t="s">
        <v>535</v>
      </c>
      <c r="E3664" t="s">
        <v>77</v>
      </c>
      <c r="F3664" t="s">
        <v>536</v>
      </c>
      <c r="G3664" t="s">
        <v>77</v>
      </c>
      <c r="H3664" t="s">
        <v>508</v>
      </c>
      <c r="I3664" t="s">
        <v>509</v>
      </c>
      <c r="J3664" t="s">
        <v>435</v>
      </c>
    </row>
    <row r="3665" spans="1:10">
      <c r="A3665" t="s">
        <v>496</v>
      </c>
      <c r="B3665" s="614">
        <v>2.0000000000000001E-4</v>
      </c>
      <c r="C3665" t="s">
        <v>453</v>
      </c>
      <c r="D3665" t="s">
        <v>535</v>
      </c>
      <c r="E3665" t="s">
        <v>77</v>
      </c>
      <c r="F3665" t="s">
        <v>536</v>
      </c>
      <c r="G3665" t="s">
        <v>77</v>
      </c>
      <c r="H3665" t="s">
        <v>508</v>
      </c>
      <c r="I3665" t="s">
        <v>509</v>
      </c>
      <c r="J3665" t="s">
        <v>435</v>
      </c>
    </row>
    <row r="3666" spans="1:10">
      <c r="A3666" t="s">
        <v>496</v>
      </c>
      <c r="B3666" s="614">
        <v>2.0000000000000001E-4</v>
      </c>
      <c r="C3666" t="s">
        <v>446</v>
      </c>
      <c r="D3666" t="s">
        <v>535</v>
      </c>
      <c r="E3666" t="s">
        <v>77</v>
      </c>
      <c r="F3666" t="s">
        <v>536</v>
      </c>
      <c r="G3666" t="s">
        <v>77</v>
      </c>
      <c r="H3666" t="s">
        <v>508</v>
      </c>
      <c r="I3666" t="s">
        <v>509</v>
      </c>
      <c r="J3666" t="s">
        <v>435</v>
      </c>
    </row>
    <row r="3667" spans="1:10">
      <c r="A3667" t="s">
        <v>496</v>
      </c>
      <c r="B3667" s="614">
        <v>2.0000000000000001E-4</v>
      </c>
      <c r="C3667" t="s">
        <v>527</v>
      </c>
      <c r="D3667" t="s">
        <v>535</v>
      </c>
      <c r="E3667" t="s">
        <v>77</v>
      </c>
      <c r="F3667" t="s">
        <v>536</v>
      </c>
      <c r="G3667" t="s">
        <v>77</v>
      </c>
      <c r="H3667" t="s">
        <v>508</v>
      </c>
      <c r="I3667" t="s">
        <v>509</v>
      </c>
      <c r="J3667" t="s">
        <v>435</v>
      </c>
    </row>
    <row r="3668" spans="1:10">
      <c r="A3668" t="s">
        <v>496</v>
      </c>
      <c r="B3668" s="614">
        <v>2.0000000000000001E-4</v>
      </c>
      <c r="C3668" t="s">
        <v>517</v>
      </c>
      <c r="D3668" t="s">
        <v>535</v>
      </c>
      <c r="E3668" t="s">
        <v>77</v>
      </c>
      <c r="F3668" t="s">
        <v>536</v>
      </c>
      <c r="G3668" t="s">
        <v>77</v>
      </c>
      <c r="H3668" t="s">
        <v>508</v>
      </c>
      <c r="I3668" t="s">
        <v>509</v>
      </c>
      <c r="J3668" t="s">
        <v>435</v>
      </c>
    </row>
    <row r="3669" spans="1:10">
      <c r="A3669" t="s">
        <v>496</v>
      </c>
      <c r="B3669" s="614">
        <v>2.0000000000000001E-4</v>
      </c>
      <c r="C3669" t="s">
        <v>485</v>
      </c>
      <c r="D3669" t="s">
        <v>535</v>
      </c>
      <c r="E3669" t="s">
        <v>77</v>
      </c>
      <c r="F3669" t="s">
        <v>536</v>
      </c>
      <c r="G3669" t="s">
        <v>77</v>
      </c>
      <c r="H3669" t="s">
        <v>508</v>
      </c>
      <c r="I3669" t="s">
        <v>509</v>
      </c>
      <c r="J3669" t="s">
        <v>435</v>
      </c>
    </row>
    <row r="3670" spans="1:10">
      <c r="A3670" t="s">
        <v>496</v>
      </c>
      <c r="B3670" s="614">
        <v>2.0000000000000001E-4</v>
      </c>
      <c r="C3670" t="s">
        <v>50</v>
      </c>
      <c r="D3670" t="s">
        <v>535</v>
      </c>
      <c r="E3670" t="s">
        <v>77</v>
      </c>
      <c r="F3670" t="s">
        <v>536</v>
      </c>
      <c r="G3670" t="s">
        <v>77</v>
      </c>
      <c r="H3670" t="s">
        <v>508</v>
      </c>
      <c r="I3670" t="s">
        <v>509</v>
      </c>
      <c r="J3670" t="s">
        <v>435</v>
      </c>
    </row>
    <row r="3671" spans="1:10">
      <c r="A3671" t="s">
        <v>496</v>
      </c>
      <c r="B3671" s="614">
        <v>2.0000000000000001E-4</v>
      </c>
      <c r="C3671" t="s">
        <v>484</v>
      </c>
      <c r="D3671" t="s">
        <v>535</v>
      </c>
      <c r="E3671" t="s">
        <v>77</v>
      </c>
      <c r="F3671" t="s">
        <v>536</v>
      </c>
      <c r="G3671" t="s">
        <v>77</v>
      </c>
      <c r="H3671" t="s">
        <v>508</v>
      </c>
      <c r="I3671" t="s">
        <v>509</v>
      </c>
      <c r="J3671" t="s">
        <v>435</v>
      </c>
    </row>
    <row r="3672" spans="1:10">
      <c r="A3672" t="s">
        <v>496</v>
      </c>
      <c r="B3672" s="614">
        <v>2.0000000000000001E-4</v>
      </c>
      <c r="C3672" t="s">
        <v>466</v>
      </c>
      <c r="D3672" t="s">
        <v>535</v>
      </c>
      <c r="E3672" t="s">
        <v>77</v>
      </c>
      <c r="F3672" t="s">
        <v>536</v>
      </c>
      <c r="G3672" t="s">
        <v>77</v>
      </c>
      <c r="H3672" t="s">
        <v>508</v>
      </c>
      <c r="I3672" t="s">
        <v>509</v>
      </c>
      <c r="J3672" t="s">
        <v>435</v>
      </c>
    </row>
    <row r="3673" spans="1:10">
      <c r="A3673" t="s">
        <v>497</v>
      </c>
      <c r="B3673" s="614">
        <v>2.63E-2</v>
      </c>
      <c r="C3673" t="s">
        <v>510</v>
      </c>
      <c r="D3673" t="s">
        <v>535</v>
      </c>
      <c r="E3673" t="s">
        <v>77</v>
      </c>
      <c r="F3673" t="s">
        <v>536</v>
      </c>
      <c r="G3673" t="s">
        <v>77</v>
      </c>
      <c r="H3673" t="s">
        <v>508</v>
      </c>
      <c r="I3673" t="s">
        <v>509</v>
      </c>
      <c r="J3673" t="s">
        <v>435</v>
      </c>
    </row>
    <row r="3674" spans="1:10">
      <c r="A3674" t="s">
        <v>497</v>
      </c>
      <c r="B3674" s="614">
        <v>2.3800000000000002E-2</v>
      </c>
      <c r="C3674" t="s">
        <v>516</v>
      </c>
      <c r="D3674" t="s">
        <v>535</v>
      </c>
      <c r="E3674" t="s">
        <v>77</v>
      </c>
      <c r="F3674" t="s">
        <v>536</v>
      </c>
      <c r="G3674" t="s">
        <v>77</v>
      </c>
      <c r="H3674" t="s">
        <v>508</v>
      </c>
      <c r="I3674" t="s">
        <v>509</v>
      </c>
      <c r="J3674" t="s">
        <v>435</v>
      </c>
    </row>
    <row r="3675" spans="1:10">
      <c r="A3675" t="s">
        <v>497</v>
      </c>
      <c r="B3675" s="614">
        <v>1.8499999999999999E-2</v>
      </c>
      <c r="C3675" t="s">
        <v>448</v>
      </c>
      <c r="D3675" t="s">
        <v>535</v>
      </c>
      <c r="E3675" t="s">
        <v>77</v>
      </c>
      <c r="F3675" t="s">
        <v>536</v>
      </c>
      <c r="G3675" t="s">
        <v>77</v>
      </c>
      <c r="H3675" t="s">
        <v>508</v>
      </c>
      <c r="I3675" t="s">
        <v>509</v>
      </c>
      <c r="J3675" t="s">
        <v>435</v>
      </c>
    </row>
    <row r="3676" spans="1:10">
      <c r="A3676" t="s">
        <v>497</v>
      </c>
      <c r="B3676" s="614">
        <v>2.6200000000000001E-2</v>
      </c>
      <c r="C3676" t="s">
        <v>476</v>
      </c>
      <c r="D3676" t="s">
        <v>535</v>
      </c>
      <c r="E3676" t="s">
        <v>77</v>
      </c>
      <c r="F3676" t="s">
        <v>536</v>
      </c>
      <c r="G3676" t="s">
        <v>77</v>
      </c>
      <c r="H3676" t="s">
        <v>508</v>
      </c>
      <c r="I3676" t="s">
        <v>509</v>
      </c>
      <c r="J3676" t="s">
        <v>435</v>
      </c>
    </row>
    <row r="3677" spans="1:10">
      <c r="A3677" t="s">
        <v>497</v>
      </c>
      <c r="B3677" s="614">
        <v>1.8599999999999998E-2</v>
      </c>
      <c r="C3677" t="s">
        <v>445</v>
      </c>
      <c r="D3677" t="s">
        <v>535</v>
      </c>
      <c r="E3677" t="s">
        <v>77</v>
      </c>
      <c r="F3677" t="s">
        <v>536</v>
      </c>
      <c r="G3677" t="s">
        <v>77</v>
      </c>
      <c r="H3677" t="s">
        <v>508</v>
      </c>
      <c r="I3677" t="s">
        <v>509</v>
      </c>
      <c r="J3677" t="s">
        <v>435</v>
      </c>
    </row>
    <row r="3678" spans="1:10">
      <c r="A3678" t="s">
        <v>497</v>
      </c>
      <c r="B3678" s="614">
        <v>0</v>
      </c>
      <c r="C3678" t="s">
        <v>537</v>
      </c>
      <c r="D3678" t="s">
        <v>535</v>
      </c>
      <c r="E3678" t="s">
        <v>538</v>
      </c>
      <c r="F3678" t="s">
        <v>536</v>
      </c>
      <c r="G3678" t="s">
        <v>77</v>
      </c>
      <c r="H3678" t="s">
        <v>508</v>
      </c>
      <c r="I3678" t="s">
        <v>509</v>
      </c>
      <c r="J3678" t="s">
        <v>435</v>
      </c>
    </row>
    <row r="3679" spans="1:10">
      <c r="A3679" t="s">
        <v>497</v>
      </c>
      <c r="B3679" s="614">
        <v>1.6799999999999999E-2</v>
      </c>
      <c r="C3679" t="s">
        <v>465</v>
      </c>
      <c r="D3679" t="s">
        <v>535</v>
      </c>
      <c r="E3679" t="s">
        <v>77</v>
      </c>
      <c r="F3679" t="s">
        <v>536</v>
      </c>
      <c r="G3679" t="s">
        <v>77</v>
      </c>
      <c r="H3679" t="s">
        <v>508</v>
      </c>
      <c r="I3679" t="s">
        <v>509</v>
      </c>
      <c r="J3679" t="s">
        <v>435</v>
      </c>
    </row>
    <row r="3680" spans="1:10">
      <c r="A3680" t="s">
        <v>497</v>
      </c>
      <c r="B3680" s="614">
        <v>2.2700000000000001E-2</v>
      </c>
      <c r="C3680" t="s">
        <v>515</v>
      </c>
      <c r="D3680" t="s">
        <v>535</v>
      </c>
      <c r="E3680" t="s">
        <v>77</v>
      </c>
      <c r="F3680" t="s">
        <v>536</v>
      </c>
      <c r="G3680" t="s">
        <v>77</v>
      </c>
      <c r="H3680" t="s">
        <v>508</v>
      </c>
      <c r="I3680" t="s">
        <v>509</v>
      </c>
      <c r="J3680" t="s">
        <v>435</v>
      </c>
    </row>
    <row r="3681" spans="1:10">
      <c r="A3681" t="s">
        <v>497</v>
      </c>
      <c r="B3681" s="614">
        <v>2.1000000000000001E-2</v>
      </c>
      <c r="C3681" t="s">
        <v>525</v>
      </c>
      <c r="D3681" t="s">
        <v>535</v>
      </c>
      <c r="E3681" t="s">
        <v>77</v>
      </c>
      <c r="F3681" t="s">
        <v>536</v>
      </c>
      <c r="G3681" t="s">
        <v>77</v>
      </c>
      <c r="H3681" t="s">
        <v>508</v>
      </c>
      <c r="I3681" t="s">
        <v>509</v>
      </c>
      <c r="J3681" t="s">
        <v>435</v>
      </c>
    </row>
    <row r="3682" spans="1:10">
      <c r="A3682" t="s">
        <v>497</v>
      </c>
      <c r="B3682" s="614">
        <v>2.0199999999999999E-2</v>
      </c>
      <c r="C3682" t="s">
        <v>462</v>
      </c>
      <c r="D3682" t="s">
        <v>535</v>
      </c>
      <c r="E3682" t="s">
        <v>77</v>
      </c>
      <c r="F3682" t="s">
        <v>536</v>
      </c>
      <c r="G3682" t="s">
        <v>77</v>
      </c>
      <c r="H3682" t="s">
        <v>508</v>
      </c>
      <c r="I3682" t="s">
        <v>509</v>
      </c>
      <c r="J3682" t="s">
        <v>435</v>
      </c>
    </row>
    <row r="3683" spans="1:10">
      <c r="A3683" t="s">
        <v>497</v>
      </c>
      <c r="B3683" s="614">
        <v>1.6799999999999999E-2</v>
      </c>
      <c r="C3683" t="s">
        <v>463</v>
      </c>
      <c r="D3683" t="s">
        <v>535</v>
      </c>
      <c r="E3683" t="s">
        <v>77</v>
      </c>
      <c r="F3683" t="s">
        <v>536</v>
      </c>
      <c r="G3683" t="s">
        <v>77</v>
      </c>
      <c r="H3683" t="s">
        <v>508</v>
      </c>
      <c r="I3683" t="s">
        <v>509</v>
      </c>
      <c r="J3683" t="s">
        <v>435</v>
      </c>
    </row>
    <row r="3684" spans="1:10">
      <c r="A3684" t="s">
        <v>497</v>
      </c>
      <c r="B3684" s="614">
        <v>2.1000000000000001E-2</v>
      </c>
      <c r="C3684" t="s">
        <v>480</v>
      </c>
      <c r="D3684" t="s">
        <v>535</v>
      </c>
      <c r="E3684" t="s">
        <v>77</v>
      </c>
      <c r="F3684" t="s">
        <v>536</v>
      </c>
      <c r="G3684" t="s">
        <v>77</v>
      </c>
      <c r="H3684" t="s">
        <v>508</v>
      </c>
      <c r="I3684" t="s">
        <v>509</v>
      </c>
      <c r="J3684" t="s">
        <v>435</v>
      </c>
    </row>
    <row r="3685" spans="1:10">
      <c r="A3685" t="s">
        <v>497</v>
      </c>
      <c r="B3685" s="614">
        <v>1.6799999999999999E-2</v>
      </c>
      <c r="C3685" t="s">
        <v>452</v>
      </c>
      <c r="D3685" t="s">
        <v>535</v>
      </c>
      <c r="E3685" t="s">
        <v>77</v>
      </c>
      <c r="F3685" t="s">
        <v>536</v>
      </c>
      <c r="G3685" t="s">
        <v>77</v>
      </c>
      <c r="H3685" t="s">
        <v>508</v>
      </c>
      <c r="I3685" t="s">
        <v>509</v>
      </c>
      <c r="J3685" t="s">
        <v>435</v>
      </c>
    </row>
    <row r="3686" spans="1:10">
      <c r="A3686" t="s">
        <v>497</v>
      </c>
      <c r="B3686" s="614">
        <v>1.8499999999999999E-2</v>
      </c>
      <c r="C3686" t="s">
        <v>504</v>
      </c>
      <c r="D3686" t="s">
        <v>535</v>
      </c>
      <c r="E3686" t="s">
        <v>77</v>
      </c>
      <c r="F3686" t="s">
        <v>536</v>
      </c>
      <c r="G3686" t="s">
        <v>77</v>
      </c>
      <c r="H3686" t="s">
        <v>508</v>
      </c>
      <c r="I3686" t="s">
        <v>509</v>
      </c>
      <c r="J3686" t="s">
        <v>435</v>
      </c>
    </row>
    <row r="3687" spans="1:10">
      <c r="A3687" t="s">
        <v>497</v>
      </c>
      <c r="B3687" s="614">
        <v>1.6799999999999999E-2</v>
      </c>
      <c r="C3687" t="s">
        <v>464</v>
      </c>
      <c r="D3687" t="s">
        <v>535</v>
      </c>
      <c r="E3687" t="s">
        <v>77</v>
      </c>
      <c r="F3687" t="s">
        <v>536</v>
      </c>
      <c r="G3687" t="s">
        <v>77</v>
      </c>
      <c r="H3687" t="s">
        <v>508</v>
      </c>
      <c r="I3687" t="s">
        <v>509</v>
      </c>
      <c r="J3687" t="s">
        <v>435</v>
      </c>
    </row>
    <row r="3688" spans="1:10">
      <c r="A3688" t="s">
        <v>497</v>
      </c>
      <c r="B3688" s="614">
        <v>3.8699999999999998E-2</v>
      </c>
      <c r="C3688" t="s">
        <v>526</v>
      </c>
      <c r="D3688" t="s">
        <v>535</v>
      </c>
      <c r="E3688" t="s">
        <v>77</v>
      </c>
      <c r="F3688" t="s">
        <v>536</v>
      </c>
      <c r="G3688" t="s">
        <v>77</v>
      </c>
      <c r="H3688" t="s">
        <v>508</v>
      </c>
      <c r="I3688" t="s">
        <v>509</v>
      </c>
      <c r="J3688" t="s">
        <v>435</v>
      </c>
    </row>
    <row r="3689" spans="1:10">
      <c r="A3689" t="s">
        <v>497</v>
      </c>
      <c r="B3689" s="614">
        <v>1.6799999999999999E-2</v>
      </c>
      <c r="C3689" t="s">
        <v>457</v>
      </c>
      <c r="D3689" t="s">
        <v>535</v>
      </c>
      <c r="E3689" t="s">
        <v>77</v>
      </c>
      <c r="F3689" t="s">
        <v>536</v>
      </c>
      <c r="G3689" t="s">
        <v>77</v>
      </c>
      <c r="H3689" t="s">
        <v>508</v>
      </c>
      <c r="I3689" t="s">
        <v>509</v>
      </c>
      <c r="J3689" t="s">
        <v>435</v>
      </c>
    </row>
    <row r="3690" spans="1:10">
      <c r="A3690" t="s">
        <v>497</v>
      </c>
      <c r="B3690" s="614">
        <v>2.41E-2</v>
      </c>
      <c r="C3690" t="s">
        <v>455</v>
      </c>
      <c r="D3690" t="s">
        <v>535</v>
      </c>
      <c r="E3690" t="s">
        <v>77</v>
      </c>
      <c r="F3690" t="s">
        <v>536</v>
      </c>
      <c r="G3690" t="s">
        <v>77</v>
      </c>
      <c r="H3690" t="s">
        <v>508</v>
      </c>
      <c r="I3690" t="s">
        <v>509</v>
      </c>
      <c r="J3690" t="s">
        <v>435</v>
      </c>
    </row>
    <row r="3691" spans="1:10">
      <c r="A3691" t="s">
        <v>497</v>
      </c>
      <c r="B3691" s="614">
        <v>2.0299999999999999E-2</v>
      </c>
      <c r="C3691" t="s">
        <v>471</v>
      </c>
      <c r="D3691" t="s">
        <v>535</v>
      </c>
      <c r="E3691" t="s">
        <v>77</v>
      </c>
      <c r="F3691" t="s">
        <v>536</v>
      </c>
      <c r="G3691" t="s">
        <v>77</v>
      </c>
      <c r="H3691" t="s">
        <v>508</v>
      </c>
      <c r="I3691" t="s">
        <v>509</v>
      </c>
      <c r="J3691" t="s">
        <v>435</v>
      </c>
    </row>
    <row r="3692" spans="1:10">
      <c r="A3692" t="s">
        <v>497</v>
      </c>
      <c r="B3692" s="614">
        <v>1.8599999999999998E-2</v>
      </c>
      <c r="C3692" t="s">
        <v>513</v>
      </c>
      <c r="D3692" t="s">
        <v>535</v>
      </c>
      <c r="E3692" t="s">
        <v>77</v>
      </c>
      <c r="F3692" t="s">
        <v>536</v>
      </c>
      <c r="G3692" t="s">
        <v>77</v>
      </c>
      <c r="H3692" t="s">
        <v>508</v>
      </c>
      <c r="I3692" t="s">
        <v>509</v>
      </c>
      <c r="J3692" t="s">
        <v>435</v>
      </c>
    </row>
    <row r="3693" spans="1:10">
      <c r="A3693" t="s">
        <v>497</v>
      </c>
      <c r="B3693" s="614">
        <v>2.1899999999999999E-2</v>
      </c>
      <c r="C3693" t="s">
        <v>475</v>
      </c>
      <c r="D3693" t="s">
        <v>535</v>
      </c>
      <c r="E3693" t="s">
        <v>77</v>
      </c>
      <c r="F3693" t="s">
        <v>536</v>
      </c>
      <c r="G3693" t="s">
        <v>77</v>
      </c>
      <c r="H3693" t="s">
        <v>508</v>
      </c>
      <c r="I3693" t="s">
        <v>509</v>
      </c>
      <c r="J3693" t="s">
        <v>435</v>
      </c>
    </row>
    <row r="3694" spans="1:10">
      <c r="A3694" t="s">
        <v>497</v>
      </c>
      <c r="B3694" s="614">
        <v>2.4299999999999999E-2</v>
      </c>
      <c r="C3694" t="s">
        <v>514</v>
      </c>
      <c r="D3694" t="s">
        <v>535</v>
      </c>
      <c r="E3694" t="s">
        <v>77</v>
      </c>
      <c r="F3694" t="s">
        <v>536</v>
      </c>
      <c r="G3694" t="s">
        <v>77</v>
      </c>
      <c r="H3694" t="s">
        <v>508</v>
      </c>
      <c r="I3694" t="s">
        <v>509</v>
      </c>
      <c r="J3694" t="s">
        <v>435</v>
      </c>
    </row>
    <row r="3695" spans="1:10">
      <c r="A3695" t="s">
        <v>497</v>
      </c>
      <c r="B3695" s="614">
        <v>1.6799999999999999E-2</v>
      </c>
      <c r="C3695" t="s">
        <v>479</v>
      </c>
      <c r="D3695" t="s">
        <v>535</v>
      </c>
      <c r="E3695" t="s">
        <v>77</v>
      </c>
      <c r="F3695" t="s">
        <v>536</v>
      </c>
      <c r="G3695" t="s">
        <v>77</v>
      </c>
      <c r="H3695" t="s">
        <v>508</v>
      </c>
      <c r="I3695" t="s">
        <v>509</v>
      </c>
      <c r="J3695" t="s">
        <v>435</v>
      </c>
    </row>
    <row r="3696" spans="1:10">
      <c r="A3696" t="s">
        <v>497</v>
      </c>
      <c r="B3696" s="614">
        <v>2.5999999999999999E-2</v>
      </c>
      <c r="C3696" t="s">
        <v>450</v>
      </c>
      <c r="D3696" t="s">
        <v>535</v>
      </c>
      <c r="E3696" t="s">
        <v>77</v>
      </c>
      <c r="F3696" t="s">
        <v>536</v>
      </c>
      <c r="G3696" t="s">
        <v>77</v>
      </c>
      <c r="H3696" t="s">
        <v>508</v>
      </c>
      <c r="I3696" t="s">
        <v>509</v>
      </c>
      <c r="J3696" t="s">
        <v>435</v>
      </c>
    </row>
    <row r="3697" spans="1:10">
      <c r="A3697" t="s">
        <v>497</v>
      </c>
      <c r="B3697" s="614">
        <v>2.7E-2</v>
      </c>
      <c r="C3697" t="s">
        <v>518</v>
      </c>
      <c r="D3697" t="s">
        <v>535</v>
      </c>
      <c r="E3697" t="s">
        <v>77</v>
      </c>
      <c r="F3697" t="s">
        <v>536</v>
      </c>
      <c r="G3697" t="s">
        <v>77</v>
      </c>
      <c r="H3697" t="s">
        <v>508</v>
      </c>
      <c r="I3697" t="s">
        <v>509</v>
      </c>
      <c r="J3697" t="s">
        <v>435</v>
      </c>
    </row>
    <row r="3698" spans="1:10">
      <c r="A3698" t="s">
        <v>497</v>
      </c>
      <c r="B3698" s="614">
        <v>3.3599999999999998E-2</v>
      </c>
      <c r="C3698" t="s">
        <v>456</v>
      </c>
      <c r="D3698" t="s">
        <v>535</v>
      </c>
      <c r="E3698" t="s">
        <v>77</v>
      </c>
      <c r="F3698" t="s">
        <v>536</v>
      </c>
      <c r="G3698" t="s">
        <v>77</v>
      </c>
      <c r="H3698" t="s">
        <v>508</v>
      </c>
      <c r="I3698" t="s">
        <v>509</v>
      </c>
      <c r="J3698" t="s">
        <v>435</v>
      </c>
    </row>
    <row r="3699" spans="1:10">
      <c r="A3699" t="s">
        <v>497</v>
      </c>
      <c r="B3699" s="614">
        <v>1.8499999999999999E-2</v>
      </c>
      <c r="C3699" t="s">
        <v>461</v>
      </c>
      <c r="D3699" t="s">
        <v>535</v>
      </c>
      <c r="E3699" t="s">
        <v>77</v>
      </c>
      <c r="F3699" t="s">
        <v>536</v>
      </c>
      <c r="G3699" t="s">
        <v>77</v>
      </c>
      <c r="H3699" t="s">
        <v>508</v>
      </c>
      <c r="I3699" t="s">
        <v>509</v>
      </c>
      <c r="J3699" t="s">
        <v>435</v>
      </c>
    </row>
    <row r="3700" spans="1:10">
      <c r="A3700" t="s">
        <v>497</v>
      </c>
      <c r="B3700" s="614">
        <v>1.6799999999999999E-2</v>
      </c>
      <c r="C3700" t="s">
        <v>477</v>
      </c>
      <c r="D3700" t="s">
        <v>535</v>
      </c>
      <c r="E3700" t="s">
        <v>77</v>
      </c>
      <c r="F3700" t="s">
        <v>536</v>
      </c>
      <c r="G3700" t="s">
        <v>77</v>
      </c>
      <c r="H3700" t="s">
        <v>508</v>
      </c>
      <c r="I3700" t="s">
        <v>509</v>
      </c>
      <c r="J3700" t="s">
        <v>435</v>
      </c>
    </row>
    <row r="3701" spans="1:10">
      <c r="A3701" t="s">
        <v>497</v>
      </c>
      <c r="B3701" s="614">
        <v>1.6799999999999999E-2</v>
      </c>
      <c r="C3701" t="s">
        <v>429</v>
      </c>
      <c r="D3701" t="s">
        <v>535</v>
      </c>
      <c r="E3701" t="s">
        <v>77</v>
      </c>
      <c r="F3701" t="s">
        <v>536</v>
      </c>
      <c r="G3701" t="s">
        <v>77</v>
      </c>
      <c r="H3701" t="s">
        <v>508</v>
      </c>
      <c r="I3701" t="s">
        <v>509</v>
      </c>
      <c r="J3701" t="s">
        <v>435</v>
      </c>
    </row>
    <row r="3702" spans="1:10">
      <c r="A3702" t="s">
        <v>497</v>
      </c>
      <c r="B3702" s="614">
        <v>2.4E-2</v>
      </c>
      <c r="C3702" t="s">
        <v>511</v>
      </c>
      <c r="D3702" t="s">
        <v>535</v>
      </c>
      <c r="E3702" t="s">
        <v>77</v>
      </c>
      <c r="F3702" t="s">
        <v>536</v>
      </c>
      <c r="G3702" t="s">
        <v>77</v>
      </c>
      <c r="H3702" t="s">
        <v>508</v>
      </c>
      <c r="I3702" t="s">
        <v>509</v>
      </c>
      <c r="J3702" t="s">
        <v>435</v>
      </c>
    </row>
    <row r="3703" spans="1:10">
      <c r="A3703" t="s">
        <v>497</v>
      </c>
      <c r="B3703" s="614">
        <v>2.0299999999999999E-2</v>
      </c>
      <c r="C3703" t="s">
        <v>481</v>
      </c>
      <c r="D3703" t="s">
        <v>535</v>
      </c>
      <c r="E3703" t="s">
        <v>77</v>
      </c>
      <c r="F3703" t="s">
        <v>536</v>
      </c>
      <c r="G3703" t="s">
        <v>77</v>
      </c>
      <c r="H3703" t="s">
        <v>508</v>
      </c>
      <c r="I3703" t="s">
        <v>509</v>
      </c>
      <c r="J3703" t="s">
        <v>435</v>
      </c>
    </row>
    <row r="3704" spans="1:10">
      <c r="A3704" t="s">
        <v>497</v>
      </c>
      <c r="B3704" s="614">
        <v>1.6799999999999999E-2</v>
      </c>
      <c r="C3704" t="s">
        <v>488</v>
      </c>
      <c r="D3704" t="s">
        <v>535</v>
      </c>
      <c r="E3704" t="s">
        <v>77</v>
      </c>
      <c r="F3704" t="s">
        <v>536</v>
      </c>
      <c r="G3704" t="s">
        <v>77</v>
      </c>
      <c r="H3704" t="s">
        <v>508</v>
      </c>
      <c r="I3704" t="s">
        <v>509</v>
      </c>
      <c r="J3704" t="s">
        <v>435</v>
      </c>
    </row>
    <row r="3705" spans="1:10">
      <c r="A3705" t="s">
        <v>497</v>
      </c>
      <c r="B3705" s="614">
        <v>2.46E-2</v>
      </c>
      <c r="C3705" t="s">
        <v>438</v>
      </c>
      <c r="D3705" t="s">
        <v>535</v>
      </c>
      <c r="E3705" t="s">
        <v>77</v>
      </c>
      <c r="F3705" t="s">
        <v>536</v>
      </c>
      <c r="G3705" t="s">
        <v>77</v>
      </c>
      <c r="H3705" t="s">
        <v>508</v>
      </c>
      <c r="I3705" t="s">
        <v>509</v>
      </c>
      <c r="J3705" t="s">
        <v>435</v>
      </c>
    </row>
    <row r="3706" spans="1:10">
      <c r="A3706" t="s">
        <v>497</v>
      </c>
      <c r="B3706" s="614">
        <v>2.1899999999999999E-2</v>
      </c>
      <c r="C3706" t="s">
        <v>524</v>
      </c>
      <c r="D3706" t="s">
        <v>535</v>
      </c>
      <c r="E3706" t="s">
        <v>77</v>
      </c>
      <c r="F3706" t="s">
        <v>536</v>
      </c>
      <c r="G3706" t="s">
        <v>77</v>
      </c>
      <c r="H3706" t="s">
        <v>508</v>
      </c>
      <c r="I3706" t="s">
        <v>509</v>
      </c>
      <c r="J3706" t="s">
        <v>435</v>
      </c>
    </row>
    <row r="3707" spans="1:10">
      <c r="A3707" t="s">
        <v>497</v>
      </c>
      <c r="B3707" s="614">
        <v>2.41E-2</v>
      </c>
      <c r="C3707" t="s">
        <v>521</v>
      </c>
      <c r="D3707" t="s">
        <v>535</v>
      </c>
      <c r="E3707" t="s">
        <v>77</v>
      </c>
      <c r="F3707" t="s">
        <v>536</v>
      </c>
      <c r="G3707" t="s">
        <v>77</v>
      </c>
      <c r="H3707" t="s">
        <v>508</v>
      </c>
      <c r="I3707" t="s">
        <v>509</v>
      </c>
      <c r="J3707" t="s">
        <v>435</v>
      </c>
    </row>
    <row r="3708" spans="1:10">
      <c r="A3708" t="s">
        <v>497</v>
      </c>
      <c r="B3708" s="614">
        <v>2.1000000000000001E-2</v>
      </c>
      <c r="C3708" t="s">
        <v>512</v>
      </c>
      <c r="D3708" t="s">
        <v>535</v>
      </c>
      <c r="E3708" t="s">
        <v>77</v>
      </c>
      <c r="F3708" t="s">
        <v>536</v>
      </c>
      <c r="G3708" t="s">
        <v>77</v>
      </c>
      <c r="H3708" t="s">
        <v>508</v>
      </c>
      <c r="I3708" t="s">
        <v>509</v>
      </c>
      <c r="J3708" t="s">
        <v>435</v>
      </c>
    </row>
    <row r="3709" spans="1:10">
      <c r="A3709" t="s">
        <v>497</v>
      </c>
      <c r="B3709" s="614">
        <v>1.6799999999999999E-2</v>
      </c>
      <c r="C3709" t="s">
        <v>454</v>
      </c>
      <c r="D3709" t="s">
        <v>535</v>
      </c>
      <c r="E3709" t="s">
        <v>77</v>
      </c>
      <c r="F3709" t="s">
        <v>536</v>
      </c>
      <c r="G3709" t="s">
        <v>77</v>
      </c>
      <c r="H3709" t="s">
        <v>508</v>
      </c>
      <c r="I3709" t="s">
        <v>509</v>
      </c>
      <c r="J3709" t="s">
        <v>435</v>
      </c>
    </row>
    <row r="3710" spans="1:10">
      <c r="A3710" t="s">
        <v>497</v>
      </c>
      <c r="B3710" s="614">
        <v>2.0199999999999999E-2</v>
      </c>
      <c r="C3710" t="s">
        <v>449</v>
      </c>
      <c r="D3710" t="s">
        <v>535</v>
      </c>
      <c r="E3710" t="s">
        <v>77</v>
      </c>
      <c r="F3710" t="s">
        <v>536</v>
      </c>
      <c r="G3710" t="s">
        <v>77</v>
      </c>
      <c r="H3710" t="s">
        <v>508</v>
      </c>
      <c r="I3710" t="s">
        <v>509</v>
      </c>
      <c r="J3710" t="s">
        <v>435</v>
      </c>
    </row>
    <row r="3711" spans="1:10">
      <c r="A3711" t="s">
        <v>497</v>
      </c>
      <c r="B3711" s="614">
        <v>1.6799999999999999E-2</v>
      </c>
      <c r="C3711" t="s">
        <v>472</v>
      </c>
      <c r="D3711" t="s">
        <v>535</v>
      </c>
      <c r="E3711" t="s">
        <v>77</v>
      </c>
      <c r="F3711" t="s">
        <v>536</v>
      </c>
      <c r="G3711" t="s">
        <v>77</v>
      </c>
      <c r="H3711" t="s">
        <v>508</v>
      </c>
      <c r="I3711" t="s">
        <v>509</v>
      </c>
      <c r="J3711" t="s">
        <v>435</v>
      </c>
    </row>
    <row r="3712" spans="1:10">
      <c r="A3712" t="s">
        <v>497</v>
      </c>
      <c r="B3712" s="614">
        <v>1.6799999999999999E-2</v>
      </c>
      <c r="C3712" t="s">
        <v>453</v>
      </c>
      <c r="D3712" t="s">
        <v>535</v>
      </c>
      <c r="E3712" t="s">
        <v>77</v>
      </c>
      <c r="F3712" t="s">
        <v>536</v>
      </c>
      <c r="G3712" t="s">
        <v>77</v>
      </c>
      <c r="H3712" t="s">
        <v>508</v>
      </c>
      <c r="I3712" t="s">
        <v>509</v>
      </c>
      <c r="J3712" t="s">
        <v>435</v>
      </c>
    </row>
    <row r="3713" spans="1:10">
      <c r="A3713" t="s">
        <v>497</v>
      </c>
      <c r="B3713" s="614">
        <v>2.41E-2</v>
      </c>
      <c r="C3713" t="s">
        <v>446</v>
      </c>
      <c r="D3713" t="s">
        <v>535</v>
      </c>
      <c r="E3713" t="s">
        <v>77</v>
      </c>
      <c r="F3713" t="s">
        <v>536</v>
      </c>
      <c r="G3713" t="s">
        <v>77</v>
      </c>
      <c r="H3713" t="s">
        <v>508</v>
      </c>
      <c r="I3713" t="s">
        <v>509</v>
      </c>
      <c r="J3713" t="s">
        <v>435</v>
      </c>
    </row>
    <row r="3714" spans="1:10">
      <c r="A3714" t="s">
        <v>497</v>
      </c>
      <c r="B3714" s="614">
        <v>2.0199999999999999E-2</v>
      </c>
      <c r="C3714" t="s">
        <v>527</v>
      </c>
      <c r="D3714" t="s">
        <v>535</v>
      </c>
      <c r="E3714" t="s">
        <v>77</v>
      </c>
      <c r="F3714" t="s">
        <v>536</v>
      </c>
      <c r="G3714" t="s">
        <v>77</v>
      </c>
      <c r="H3714" t="s">
        <v>508</v>
      </c>
      <c r="I3714" t="s">
        <v>509</v>
      </c>
      <c r="J3714" t="s">
        <v>435</v>
      </c>
    </row>
    <row r="3715" spans="1:10">
      <c r="A3715" t="s">
        <v>497</v>
      </c>
      <c r="B3715" s="614">
        <v>1.8499999999999999E-2</v>
      </c>
      <c r="C3715" t="s">
        <v>517</v>
      </c>
      <c r="D3715" t="s">
        <v>535</v>
      </c>
      <c r="E3715" t="s">
        <v>77</v>
      </c>
      <c r="F3715" t="s">
        <v>536</v>
      </c>
      <c r="G3715" t="s">
        <v>77</v>
      </c>
      <c r="H3715" t="s">
        <v>508</v>
      </c>
      <c r="I3715" t="s">
        <v>509</v>
      </c>
      <c r="J3715" t="s">
        <v>435</v>
      </c>
    </row>
    <row r="3716" spans="1:10">
      <c r="A3716" t="s">
        <v>497</v>
      </c>
      <c r="B3716" s="614">
        <v>2.1000000000000001E-2</v>
      </c>
      <c r="C3716" t="s">
        <v>485</v>
      </c>
      <c r="D3716" t="s">
        <v>535</v>
      </c>
      <c r="E3716" t="s">
        <v>77</v>
      </c>
      <c r="F3716" t="s">
        <v>536</v>
      </c>
      <c r="G3716" t="s">
        <v>77</v>
      </c>
      <c r="H3716" t="s">
        <v>508</v>
      </c>
      <c r="I3716" t="s">
        <v>509</v>
      </c>
      <c r="J3716" t="s">
        <v>435</v>
      </c>
    </row>
    <row r="3717" spans="1:10">
      <c r="A3717" t="s">
        <v>497</v>
      </c>
      <c r="B3717" s="614">
        <v>1.6799999999999999E-2</v>
      </c>
      <c r="C3717" t="s">
        <v>50</v>
      </c>
      <c r="D3717" t="s">
        <v>535</v>
      </c>
      <c r="E3717" t="s">
        <v>77</v>
      </c>
      <c r="F3717" t="s">
        <v>536</v>
      </c>
      <c r="G3717" t="s">
        <v>77</v>
      </c>
      <c r="H3717" t="s">
        <v>508</v>
      </c>
      <c r="I3717" t="s">
        <v>509</v>
      </c>
      <c r="J3717" t="s">
        <v>435</v>
      </c>
    </row>
    <row r="3718" spans="1:10">
      <c r="A3718" t="s">
        <v>497</v>
      </c>
      <c r="B3718" s="614">
        <v>2.0299999999999999E-2</v>
      </c>
      <c r="C3718" t="s">
        <v>484</v>
      </c>
      <c r="D3718" t="s">
        <v>535</v>
      </c>
      <c r="E3718" t="s">
        <v>77</v>
      </c>
      <c r="F3718" t="s">
        <v>536</v>
      </c>
      <c r="G3718" t="s">
        <v>77</v>
      </c>
      <c r="H3718" t="s">
        <v>508</v>
      </c>
      <c r="I3718" t="s">
        <v>509</v>
      </c>
      <c r="J3718" t="s">
        <v>435</v>
      </c>
    </row>
    <row r="3719" spans="1:10">
      <c r="A3719" t="s">
        <v>497</v>
      </c>
      <c r="B3719" s="614">
        <v>1.8599999999999998E-2</v>
      </c>
      <c r="C3719" t="s">
        <v>466</v>
      </c>
      <c r="D3719" t="s">
        <v>535</v>
      </c>
      <c r="E3719" t="s">
        <v>77</v>
      </c>
      <c r="F3719" t="s">
        <v>536</v>
      </c>
      <c r="G3719" t="s">
        <v>77</v>
      </c>
      <c r="H3719" t="s">
        <v>508</v>
      </c>
      <c r="I3719" t="s">
        <v>509</v>
      </c>
      <c r="J3719" t="s">
        <v>435</v>
      </c>
    </row>
    <row r="3720" spans="1:10">
      <c r="A3720" t="s">
        <v>498</v>
      </c>
      <c r="B3720" s="614">
        <v>4.6699999999999998E-2</v>
      </c>
      <c r="C3720" t="s">
        <v>510</v>
      </c>
      <c r="D3720" t="s">
        <v>535</v>
      </c>
      <c r="E3720" t="s">
        <v>77</v>
      </c>
      <c r="F3720" t="s">
        <v>536</v>
      </c>
      <c r="G3720" t="s">
        <v>77</v>
      </c>
      <c r="H3720" t="s">
        <v>508</v>
      </c>
      <c r="I3720" t="s">
        <v>509</v>
      </c>
      <c r="J3720" t="s">
        <v>435</v>
      </c>
    </row>
    <row r="3721" spans="1:10">
      <c r="A3721" t="s">
        <v>498</v>
      </c>
      <c r="B3721" s="614">
        <v>4.2099999999999999E-2</v>
      </c>
      <c r="C3721" t="s">
        <v>516</v>
      </c>
      <c r="D3721" t="s">
        <v>535</v>
      </c>
      <c r="E3721" t="s">
        <v>77</v>
      </c>
      <c r="F3721" t="s">
        <v>536</v>
      </c>
      <c r="G3721" t="s">
        <v>77</v>
      </c>
      <c r="H3721" t="s">
        <v>508</v>
      </c>
      <c r="I3721" t="s">
        <v>509</v>
      </c>
      <c r="J3721" t="s">
        <v>435</v>
      </c>
    </row>
    <row r="3722" spans="1:10">
      <c r="A3722" t="s">
        <v>498</v>
      </c>
      <c r="B3722" s="614">
        <v>3.2800000000000003E-2</v>
      </c>
      <c r="C3722" t="s">
        <v>448</v>
      </c>
      <c r="D3722" t="s">
        <v>535</v>
      </c>
      <c r="E3722" t="s">
        <v>77</v>
      </c>
      <c r="F3722" t="s">
        <v>536</v>
      </c>
      <c r="G3722" t="s">
        <v>77</v>
      </c>
      <c r="H3722" t="s">
        <v>508</v>
      </c>
      <c r="I3722" t="s">
        <v>509</v>
      </c>
      <c r="J3722" t="s">
        <v>435</v>
      </c>
    </row>
    <row r="3723" spans="1:10">
      <c r="A3723" t="s">
        <v>498</v>
      </c>
      <c r="B3723" s="614">
        <v>4.6399999999999997E-2</v>
      </c>
      <c r="C3723" t="s">
        <v>476</v>
      </c>
      <c r="D3723" t="s">
        <v>535</v>
      </c>
      <c r="E3723" t="s">
        <v>77</v>
      </c>
      <c r="F3723" t="s">
        <v>536</v>
      </c>
      <c r="G3723" t="s">
        <v>77</v>
      </c>
      <c r="H3723" t="s">
        <v>508</v>
      </c>
      <c r="I3723" t="s">
        <v>509</v>
      </c>
      <c r="J3723" t="s">
        <v>435</v>
      </c>
    </row>
    <row r="3724" spans="1:10">
      <c r="A3724" t="s">
        <v>498</v>
      </c>
      <c r="B3724" s="614">
        <v>3.3000000000000002E-2</v>
      </c>
      <c r="C3724" t="s">
        <v>445</v>
      </c>
      <c r="D3724" t="s">
        <v>535</v>
      </c>
      <c r="E3724" t="s">
        <v>77</v>
      </c>
      <c r="F3724" t="s">
        <v>536</v>
      </c>
      <c r="G3724" t="s">
        <v>77</v>
      </c>
      <c r="H3724" t="s">
        <v>508</v>
      </c>
      <c r="I3724" t="s">
        <v>509</v>
      </c>
      <c r="J3724" t="s">
        <v>435</v>
      </c>
    </row>
    <row r="3725" spans="1:10">
      <c r="A3725" t="s">
        <v>498</v>
      </c>
      <c r="B3725" s="614">
        <v>0</v>
      </c>
      <c r="C3725" t="s">
        <v>537</v>
      </c>
      <c r="D3725" t="s">
        <v>535</v>
      </c>
      <c r="E3725" t="s">
        <v>538</v>
      </c>
      <c r="F3725" t="s">
        <v>536</v>
      </c>
      <c r="G3725" t="s">
        <v>77</v>
      </c>
      <c r="H3725" t="s">
        <v>508</v>
      </c>
      <c r="I3725" t="s">
        <v>509</v>
      </c>
      <c r="J3725" t="s">
        <v>435</v>
      </c>
    </row>
    <row r="3726" spans="1:10">
      <c r="A3726" t="s">
        <v>498</v>
      </c>
      <c r="B3726" s="614">
        <v>2.9899999999999999E-2</v>
      </c>
      <c r="C3726" t="s">
        <v>465</v>
      </c>
      <c r="D3726" t="s">
        <v>535</v>
      </c>
      <c r="E3726" t="s">
        <v>77</v>
      </c>
      <c r="F3726" t="s">
        <v>536</v>
      </c>
      <c r="G3726" t="s">
        <v>77</v>
      </c>
      <c r="H3726" t="s">
        <v>508</v>
      </c>
      <c r="I3726" t="s">
        <v>509</v>
      </c>
      <c r="J3726" t="s">
        <v>435</v>
      </c>
    </row>
    <row r="3727" spans="1:10">
      <c r="A3727" t="s">
        <v>498</v>
      </c>
      <c r="B3727" s="614">
        <v>4.02E-2</v>
      </c>
      <c r="C3727" t="s">
        <v>515</v>
      </c>
      <c r="D3727" t="s">
        <v>535</v>
      </c>
      <c r="E3727" t="s">
        <v>77</v>
      </c>
      <c r="F3727" t="s">
        <v>536</v>
      </c>
      <c r="G3727" t="s">
        <v>77</v>
      </c>
      <c r="H3727" t="s">
        <v>508</v>
      </c>
      <c r="I3727" t="s">
        <v>509</v>
      </c>
      <c r="J3727" t="s">
        <v>435</v>
      </c>
    </row>
    <row r="3728" spans="1:10">
      <c r="A3728" t="s">
        <v>498</v>
      </c>
      <c r="B3728" s="614">
        <v>3.73E-2</v>
      </c>
      <c r="C3728" t="s">
        <v>525</v>
      </c>
      <c r="D3728" t="s">
        <v>535</v>
      </c>
      <c r="E3728" t="s">
        <v>77</v>
      </c>
      <c r="F3728" t="s">
        <v>536</v>
      </c>
      <c r="G3728" t="s">
        <v>77</v>
      </c>
      <c r="H3728" t="s">
        <v>508</v>
      </c>
      <c r="I3728" t="s">
        <v>509</v>
      </c>
      <c r="J3728" t="s">
        <v>435</v>
      </c>
    </row>
    <row r="3729" spans="1:10">
      <c r="A3729" t="s">
        <v>498</v>
      </c>
      <c r="B3729" s="614">
        <v>3.5799999999999998E-2</v>
      </c>
      <c r="C3729" t="s">
        <v>462</v>
      </c>
      <c r="D3729" t="s">
        <v>535</v>
      </c>
      <c r="E3729" t="s">
        <v>77</v>
      </c>
      <c r="F3729" t="s">
        <v>536</v>
      </c>
      <c r="G3729" t="s">
        <v>77</v>
      </c>
      <c r="H3729" t="s">
        <v>508</v>
      </c>
      <c r="I3729" t="s">
        <v>509</v>
      </c>
      <c r="J3729" t="s">
        <v>435</v>
      </c>
    </row>
    <row r="3730" spans="1:10">
      <c r="A3730" t="s">
        <v>498</v>
      </c>
      <c r="B3730" s="614">
        <v>2.9899999999999999E-2</v>
      </c>
      <c r="C3730" t="s">
        <v>463</v>
      </c>
      <c r="D3730" t="s">
        <v>535</v>
      </c>
      <c r="E3730" t="s">
        <v>77</v>
      </c>
      <c r="F3730" t="s">
        <v>536</v>
      </c>
      <c r="G3730" t="s">
        <v>77</v>
      </c>
      <c r="H3730" t="s">
        <v>508</v>
      </c>
      <c r="I3730" t="s">
        <v>509</v>
      </c>
      <c r="J3730" t="s">
        <v>435</v>
      </c>
    </row>
    <row r="3731" spans="1:10">
      <c r="A3731" t="s">
        <v>498</v>
      </c>
      <c r="B3731" s="614">
        <v>3.73E-2</v>
      </c>
      <c r="C3731" t="s">
        <v>480</v>
      </c>
      <c r="D3731" t="s">
        <v>535</v>
      </c>
      <c r="E3731" t="s">
        <v>77</v>
      </c>
      <c r="F3731" t="s">
        <v>536</v>
      </c>
      <c r="G3731" t="s">
        <v>77</v>
      </c>
      <c r="H3731" t="s">
        <v>508</v>
      </c>
      <c r="I3731" t="s">
        <v>509</v>
      </c>
      <c r="J3731" t="s">
        <v>435</v>
      </c>
    </row>
    <row r="3732" spans="1:10">
      <c r="A3732" t="s">
        <v>498</v>
      </c>
      <c r="B3732" s="614">
        <v>2.9899999999999999E-2</v>
      </c>
      <c r="C3732" t="s">
        <v>452</v>
      </c>
      <c r="D3732" t="s">
        <v>535</v>
      </c>
      <c r="E3732" t="s">
        <v>77</v>
      </c>
      <c r="F3732" t="s">
        <v>536</v>
      </c>
      <c r="G3732" t="s">
        <v>77</v>
      </c>
      <c r="H3732" t="s">
        <v>508</v>
      </c>
      <c r="I3732" t="s">
        <v>509</v>
      </c>
      <c r="J3732" t="s">
        <v>435</v>
      </c>
    </row>
    <row r="3733" spans="1:10">
      <c r="A3733" t="s">
        <v>498</v>
      </c>
      <c r="B3733" s="614">
        <v>3.2800000000000003E-2</v>
      </c>
      <c r="C3733" t="s">
        <v>504</v>
      </c>
      <c r="D3733" t="s">
        <v>535</v>
      </c>
      <c r="E3733" t="s">
        <v>77</v>
      </c>
      <c r="F3733" t="s">
        <v>536</v>
      </c>
      <c r="G3733" t="s">
        <v>77</v>
      </c>
      <c r="H3733" t="s">
        <v>508</v>
      </c>
      <c r="I3733" t="s">
        <v>509</v>
      </c>
      <c r="J3733" t="s">
        <v>435</v>
      </c>
    </row>
    <row r="3734" spans="1:10">
      <c r="A3734" t="s">
        <v>498</v>
      </c>
      <c r="B3734" s="614">
        <v>2.9899999999999999E-2</v>
      </c>
      <c r="C3734" t="s">
        <v>464</v>
      </c>
      <c r="D3734" t="s">
        <v>535</v>
      </c>
      <c r="E3734" t="s">
        <v>77</v>
      </c>
      <c r="F3734" t="s">
        <v>536</v>
      </c>
      <c r="G3734" t="s">
        <v>77</v>
      </c>
      <c r="H3734" t="s">
        <v>508</v>
      </c>
      <c r="I3734" t="s">
        <v>509</v>
      </c>
      <c r="J3734" t="s">
        <v>435</v>
      </c>
    </row>
    <row r="3735" spans="1:10">
      <c r="A3735" t="s">
        <v>498</v>
      </c>
      <c r="B3735" s="614">
        <v>6.8599999999999994E-2</v>
      </c>
      <c r="C3735" t="s">
        <v>526</v>
      </c>
      <c r="D3735" t="s">
        <v>535</v>
      </c>
      <c r="E3735" t="s">
        <v>77</v>
      </c>
      <c r="F3735" t="s">
        <v>536</v>
      </c>
      <c r="G3735" t="s">
        <v>77</v>
      </c>
      <c r="H3735" t="s">
        <v>508</v>
      </c>
      <c r="I3735" t="s">
        <v>509</v>
      </c>
      <c r="J3735" t="s">
        <v>435</v>
      </c>
    </row>
    <row r="3736" spans="1:10">
      <c r="A3736" t="s">
        <v>498</v>
      </c>
      <c r="B3736" s="614">
        <v>2.9899999999999999E-2</v>
      </c>
      <c r="C3736" t="s">
        <v>457</v>
      </c>
      <c r="D3736" t="s">
        <v>535</v>
      </c>
      <c r="E3736" t="s">
        <v>77</v>
      </c>
      <c r="F3736" t="s">
        <v>536</v>
      </c>
      <c r="G3736" t="s">
        <v>77</v>
      </c>
      <c r="H3736" t="s">
        <v>508</v>
      </c>
      <c r="I3736" t="s">
        <v>509</v>
      </c>
      <c r="J3736" t="s">
        <v>435</v>
      </c>
    </row>
    <row r="3737" spans="1:10">
      <c r="A3737" t="s">
        <v>498</v>
      </c>
      <c r="B3737" s="614">
        <v>4.2700000000000002E-2</v>
      </c>
      <c r="C3737" t="s">
        <v>455</v>
      </c>
      <c r="D3737" t="s">
        <v>535</v>
      </c>
      <c r="E3737" t="s">
        <v>77</v>
      </c>
      <c r="F3737" t="s">
        <v>536</v>
      </c>
      <c r="G3737" t="s">
        <v>77</v>
      </c>
      <c r="H3737" t="s">
        <v>508</v>
      </c>
      <c r="I3737" t="s">
        <v>509</v>
      </c>
      <c r="J3737" t="s">
        <v>435</v>
      </c>
    </row>
    <row r="3738" spans="1:10">
      <c r="A3738" t="s">
        <v>498</v>
      </c>
      <c r="B3738" s="614">
        <v>3.5900000000000001E-2</v>
      </c>
      <c r="C3738" t="s">
        <v>471</v>
      </c>
      <c r="D3738" t="s">
        <v>535</v>
      </c>
      <c r="E3738" t="s">
        <v>77</v>
      </c>
      <c r="F3738" t="s">
        <v>536</v>
      </c>
      <c r="G3738" t="s">
        <v>77</v>
      </c>
      <c r="H3738" t="s">
        <v>508</v>
      </c>
      <c r="I3738" t="s">
        <v>509</v>
      </c>
      <c r="J3738" t="s">
        <v>435</v>
      </c>
    </row>
    <row r="3739" spans="1:10">
      <c r="A3739" t="s">
        <v>498</v>
      </c>
      <c r="B3739" s="614">
        <v>3.3000000000000002E-2</v>
      </c>
      <c r="C3739" t="s">
        <v>513</v>
      </c>
      <c r="D3739" t="s">
        <v>535</v>
      </c>
      <c r="E3739" t="s">
        <v>77</v>
      </c>
      <c r="F3739" t="s">
        <v>536</v>
      </c>
      <c r="G3739" t="s">
        <v>77</v>
      </c>
      <c r="H3739" t="s">
        <v>508</v>
      </c>
      <c r="I3739" t="s">
        <v>509</v>
      </c>
      <c r="J3739" t="s">
        <v>435</v>
      </c>
    </row>
    <row r="3740" spans="1:10">
      <c r="A3740" t="s">
        <v>498</v>
      </c>
      <c r="B3740" s="614">
        <v>3.8899999999999997E-2</v>
      </c>
      <c r="C3740" t="s">
        <v>475</v>
      </c>
      <c r="D3740" t="s">
        <v>535</v>
      </c>
      <c r="E3740" t="s">
        <v>77</v>
      </c>
      <c r="F3740" t="s">
        <v>536</v>
      </c>
      <c r="G3740" t="s">
        <v>77</v>
      </c>
      <c r="H3740" t="s">
        <v>508</v>
      </c>
      <c r="I3740" t="s">
        <v>509</v>
      </c>
      <c r="J3740" t="s">
        <v>435</v>
      </c>
    </row>
    <row r="3741" spans="1:10">
      <c r="A3741" t="s">
        <v>498</v>
      </c>
      <c r="B3741" s="614">
        <v>4.3200000000000002E-2</v>
      </c>
      <c r="C3741" t="s">
        <v>514</v>
      </c>
      <c r="D3741" t="s">
        <v>535</v>
      </c>
      <c r="E3741" t="s">
        <v>77</v>
      </c>
      <c r="F3741" t="s">
        <v>536</v>
      </c>
      <c r="G3741" t="s">
        <v>77</v>
      </c>
      <c r="H3741" t="s">
        <v>508</v>
      </c>
      <c r="I3741" t="s">
        <v>509</v>
      </c>
      <c r="J3741" t="s">
        <v>435</v>
      </c>
    </row>
    <row r="3742" spans="1:10">
      <c r="A3742" t="s">
        <v>498</v>
      </c>
      <c r="B3742" s="614">
        <v>2.9899999999999999E-2</v>
      </c>
      <c r="C3742" t="s">
        <v>479</v>
      </c>
      <c r="D3742" t="s">
        <v>535</v>
      </c>
      <c r="E3742" t="s">
        <v>77</v>
      </c>
      <c r="F3742" t="s">
        <v>536</v>
      </c>
      <c r="G3742" t="s">
        <v>77</v>
      </c>
      <c r="H3742" t="s">
        <v>508</v>
      </c>
      <c r="I3742" t="s">
        <v>509</v>
      </c>
      <c r="J3742" t="s">
        <v>435</v>
      </c>
    </row>
    <row r="3743" spans="1:10">
      <c r="A3743" t="s">
        <v>498</v>
      </c>
      <c r="B3743" s="614">
        <v>4.6100000000000002E-2</v>
      </c>
      <c r="C3743" t="s">
        <v>450</v>
      </c>
      <c r="D3743" t="s">
        <v>535</v>
      </c>
      <c r="E3743" t="s">
        <v>77</v>
      </c>
      <c r="F3743" t="s">
        <v>536</v>
      </c>
      <c r="G3743" t="s">
        <v>77</v>
      </c>
      <c r="H3743" t="s">
        <v>508</v>
      </c>
      <c r="I3743" t="s">
        <v>509</v>
      </c>
      <c r="J3743" t="s">
        <v>435</v>
      </c>
    </row>
    <row r="3744" spans="1:10">
      <c r="A3744" t="s">
        <v>498</v>
      </c>
      <c r="B3744" s="614">
        <v>4.7899999999999998E-2</v>
      </c>
      <c r="C3744" t="s">
        <v>518</v>
      </c>
      <c r="D3744" t="s">
        <v>535</v>
      </c>
      <c r="E3744" t="s">
        <v>77</v>
      </c>
      <c r="F3744" t="s">
        <v>536</v>
      </c>
      <c r="G3744" t="s">
        <v>77</v>
      </c>
      <c r="H3744" t="s">
        <v>508</v>
      </c>
      <c r="I3744" t="s">
        <v>509</v>
      </c>
      <c r="J3744" t="s">
        <v>435</v>
      </c>
    </row>
    <row r="3745" spans="1:10">
      <c r="A3745" t="s">
        <v>498</v>
      </c>
      <c r="B3745" s="614">
        <v>5.96E-2</v>
      </c>
      <c r="C3745" t="s">
        <v>456</v>
      </c>
      <c r="D3745" t="s">
        <v>535</v>
      </c>
      <c r="E3745" t="s">
        <v>77</v>
      </c>
      <c r="F3745" t="s">
        <v>536</v>
      </c>
      <c r="G3745" t="s">
        <v>77</v>
      </c>
      <c r="H3745" t="s">
        <v>508</v>
      </c>
      <c r="I3745" t="s">
        <v>509</v>
      </c>
      <c r="J3745" t="s">
        <v>435</v>
      </c>
    </row>
    <row r="3746" spans="1:10">
      <c r="A3746" t="s">
        <v>498</v>
      </c>
      <c r="B3746" s="614">
        <v>3.2800000000000003E-2</v>
      </c>
      <c r="C3746" t="s">
        <v>461</v>
      </c>
      <c r="D3746" t="s">
        <v>535</v>
      </c>
      <c r="E3746" t="s">
        <v>77</v>
      </c>
      <c r="F3746" t="s">
        <v>536</v>
      </c>
      <c r="G3746" t="s">
        <v>77</v>
      </c>
      <c r="H3746" t="s">
        <v>508</v>
      </c>
      <c r="I3746" t="s">
        <v>509</v>
      </c>
      <c r="J3746" t="s">
        <v>435</v>
      </c>
    </row>
    <row r="3747" spans="1:10">
      <c r="A3747" t="s">
        <v>498</v>
      </c>
      <c r="B3747" s="614">
        <v>2.9899999999999999E-2</v>
      </c>
      <c r="C3747" t="s">
        <v>477</v>
      </c>
      <c r="D3747" t="s">
        <v>535</v>
      </c>
      <c r="E3747" t="s">
        <v>77</v>
      </c>
      <c r="F3747" t="s">
        <v>536</v>
      </c>
      <c r="G3747" t="s">
        <v>77</v>
      </c>
      <c r="H3747" t="s">
        <v>508</v>
      </c>
      <c r="I3747" t="s">
        <v>509</v>
      </c>
      <c r="J3747" t="s">
        <v>435</v>
      </c>
    </row>
    <row r="3748" spans="1:10">
      <c r="A3748" t="s">
        <v>498</v>
      </c>
      <c r="B3748" s="614">
        <v>2.9899999999999999E-2</v>
      </c>
      <c r="C3748" t="s">
        <v>429</v>
      </c>
      <c r="D3748" t="s">
        <v>535</v>
      </c>
      <c r="E3748" t="s">
        <v>77</v>
      </c>
      <c r="F3748" t="s">
        <v>536</v>
      </c>
      <c r="G3748" t="s">
        <v>77</v>
      </c>
      <c r="H3748" t="s">
        <v>508</v>
      </c>
      <c r="I3748" t="s">
        <v>509</v>
      </c>
      <c r="J3748" t="s">
        <v>435</v>
      </c>
    </row>
    <row r="3749" spans="1:10">
      <c r="A3749" t="s">
        <v>498</v>
      </c>
      <c r="B3749" s="614">
        <v>4.2599999999999999E-2</v>
      </c>
      <c r="C3749" t="s">
        <v>511</v>
      </c>
      <c r="D3749" t="s">
        <v>535</v>
      </c>
      <c r="E3749" t="s">
        <v>77</v>
      </c>
      <c r="F3749" t="s">
        <v>536</v>
      </c>
      <c r="G3749" t="s">
        <v>77</v>
      </c>
      <c r="H3749" t="s">
        <v>508</v>
      </c>
      <c r="I3749" t="s">
        <v>509</v>
      </c>
      <c r="J3749" t="s">
        <v>435</v>
      </c>
    </row>
    <row r="3750" spans="1:10">
      <c r="A3750" t="s">
        <v>498</v>
      </c>
      <c r="B3750" s="614">
        <v>3.5900000000000001E-2</v>
      </c>
      <c r="C3750" t="s">
        <v>481</v>
      </c>
      <c r="D3750" t="s">
        <v>535</v>
      </c>
      <c r="E3750" t="s">
        <v>77</v>
      </c>
      <c r="F3750" t="s">
        <v>536</v>
      </c>
      <c r="G3750" t="s">
        <v>77</v>
      </c>
      <c r="H3750" t="s">
        <v>508</v>
      </c>
      <c r="I3750" t="s">
        <v>509</v>
      </c>
      <c r="J3750" t="s">
        <v>435</v>
      </c>
    </row>
    <row r="3751" spans="1:10">
      <c r="A3751" t="s">
        <v>498</v>
      </c>
      <c r="B3751" s="614">
        <v>2.9899999999999999E-2</v>
      </c>
      <c r="C3751" t="s">
        <v>488</v>
      </c>
      <c r="D3751" t="s">
        <v>535</v>
      </c>
      <c r="E3751" t="s">
        <v>77</v>
      </c>
      <c r="F3751" t="s">
        <v>536</v>
      </c>
      <c r="G3751" t="s">
        <v>77</v>
      </c>
      <c r="H3751" t="s">
        <v>508</v>
      </c>
      <c r="I3751" t="s">
        <v>509</v>
      </c>
      <c r="J3751" t="s">
        <v>435</v>
      </c>
    </row>
    <row r="3752" spans="1:10">
      <c r="A3752" t="s">
        <v>498</v>
      </c>
      <c r="B3752" s="614">
        <v>4.36E-2</v>
      </c>
      <c r="C3752" t="s">
        <v>438</v>
      </c>
      <c r="D3752" t="s">
        <v>535</v>
      </c>
      <c r="E3752" t="s">
        <v>77</v>
      </c>
      <c r="F3752" t="s">
        <v>536</v>
      </c>
      <c r="G3752" t="s">
        <v>77</v>
      </c>
      <c r="H3752" t="s">
        <v>508</v>
      </c>
      <c r="I3752" t="s">
        <v>509</v>
      </c>
      <c r="J3752" t="s">
        <v>435</v>
      </c>
    </row>
    <row r="3753" spans="1:10">
      <c r="A3753" t="s">
        <v>498</v>
      </c>
      <c r="B3753" s="614">
        <v>3.8899999999999997E-2</v>
      </c>
      <c r="C3753" t="s">
        <v>524</v>
      </c>
      <c r="D3753" t="s">
        <v>535</v>
      </c>
      <c r="E3753" t="s">
        <v>77</v>
      </c>
      <c r="F3753" t="s">
        <v>536</v>
      </c>
      <c r="G3753" t="s">
        <v>77</v>
      </c>
      <c r="H3753" t="s">
        <v>508</v>
      </c>
      <c r="I3753" t="s">
        <v>509</v>
      </c>
      <c r="J3753" t="s">
        <v>435</v>
      </c>
    </row>
    <row r="3754" spans="1:10">
      <c r="A3754" t="s">
        <v>498</v>
      </c>
      <c r="B3754" s="614">
        <v>4.2700000000000002E-2</v>
      </c>
      <c r="C3754" t="s">
        <v>521</v>
      </c>
      <c r="D3754" t="s">
        <v>535</v>
      </c>
      <c r="E3754" t="s">
        <v>77</v>
      </c>
      <c r="F3754" t="s">
        <v>536</v>
      </c>
      <c r="G3754" t="s">
        <v>77</v>
      </c>
      <c r="H3754" t="s">
        <v>508</v>
      </c>
      <c r="I3754" t="s">
        <v>509</v>
      </c>
      <c r="J3754" t="s">
        <v>435</v>
      </c>
    </row>
    <row r="3755" spans="1:10">
      <c r="A3755" t="s">
        <v>498</v>
      </c>
      <c r="B3755" s="614">
        <v>3.73E-2</v>
      </c>
      <c r="C3755" t="s">
        <v>512</v>
      </c>
      <c r="D3755" t="s">
        <v>535</v>
      </c>
      <c r="E3755" t="s">
        <v>77</v>
      </c>
      <c r="F3755" t="s">
        <v>536</v>
      </c>
      <c r="G3755" t="s">
        <v>77</v>
      </c>
      <c r="H3755" t="s">
        <v>508</v>
      </c>
      <c r="I3755" t="s">
        <v>509</v>
      </c>
      <c r="J3755" t="s">
        <v>435</v>
      </c>
    </row>
    <row r="3756" spans="1:10">
      <c r="A3756" t="s">
        <v>498</v>
      </c>
      <c r="B3756" s="614">
        <v>2.9899999999999999E-2</v>
      </c>
      <c r="C3756" t="s">
        <v>454</v>
      </c>
      <c r="D3756" t="s">
        <v>535</v>
      </c>
      <c r="E3756" t="s">
        <v>77</v>
      </c>
      <c r="F3756" t="s">
        <v>536</v>
      </c>
      <c r="G3756" t="s">
        <v>77</v>
      </c>
      <c r="H3756" t="s">
        <v>508</v>
      </c>
      <c r="I3756" t="s">
        <v>509</v>
      </c>
      <c r="J3756" t="s">
        <v>435</v>
      </c>
    </row>
    <row r="3757" spans="1:10">
      <c r="A3757" t="s">
        <v>498</v>
      </c>
      <c r="B3757" s="614">
        <v>3.5799999999999998E-2</v>
      </c>
      <c r="C3757" t="s">
        <v>449</v>
      </c>
      <c r="D3757" t="s">
        <v>535</v>
      </c>
      <c r="E3757" t="s">
        <v>77</v>
      </c>
      <c r="F3757" t="s">
        <v>536</v>
      </c>
      <c r="G3757" t="s">
        <v>77</v>
      </c>
      <c r="H3757" t="s">
        <v>508</v>
      </c>
      <c r="I3757" t="s">
        <v>509</v>
      </c>
      <c r="J3757" t="s">
        <v>435</v>
      </c>
    </row>
    <row r="3758" spans="1:10">
      <c r="A3758" t="s">
        <v>498</v>
      </c>
      <c r="B3758" s="614">
        <v>2.9899999999999999E-2</v>
      </c>
      <c r="C3758" t="s">
        <v>472</v>
      </c>
      <c r="D3758" t="s">
        <v>535</v>
      </c>
      <c r="E3758" t="s">
        <v>77</v>
      </c>
      <c r="F3758" t="s">
        <v>536</v>
      </c>
      <c r="G3758" t="s">
        <v>77</v>
      </c>
      <c r="H3758" t="s">
        <v>508</v>
      </c>
      <c r="I3758" t="s">
        <v>509</v>
      </c>
      <c r="J3758" t="s">
        <v>435</v>
      </c>
    </row>
    <row r="3759" spans="1:10">
      <c r="A3759" t="s">
        <v>498</v>
      </c>
      <c r="B3759" s="614">
        <v>2.9899999999999999E-2</v>
      </c>
      <c r="C3759" t="s">
        <v>453</v>
      </c>
      <c r="D3759" t="s">
        <v>535</v>
      </c>
      <c r="E3759" t="s">
        <v>77</v>
      </c>
      <c r="F3759" t="s">
        <v>536</v>
      </c>
      <c r="G3759" t="s">
        <v>77</v>
      </c>
      <c r="H3759" t="s">
        <v>508</v>
      </c>
      <c r="I3759" t="s">
        <v>509</v>
      </c>
      <c r="J3759" t="s">
        <v>435</v>
      </c>
    </row>
    <row r="3760" spans="1:10">
      <c r="A3760" t="s">
        <v>498</v>
      </c>
      <c r="B3760" s="614">
        <v>4.2700000000000002E-2</v>
      </c>
      <c r="C3760" t="s">
        <v>446</v>
      </c>
      <c r="D3760" t="s">
        <v>535</v>
      </c>
      <c r="E3760" t="s">
        <v>77</v>
      </c>
      <c r="F3760" t="s">
        <v>536</v>
      </c>
      <c r="G3760" t="s">
        <v>77</v>
      </c>
      <c r="H3760" t="s">
        <v>508</v>
      </c>
      <c r="I3760" t="s">
        <v>509</v>
      </c>
      <c r="J3760" t="s">
        <v>435</v>
      </c>
    </row>
    <row r="3761" spans="1:10">
      <c r="A3761" t="s">
        <v>498</v>
      </c>
      <c r="B3761" s="614">
        <v>3.5799999999999998E-2</v>
      </c>
      <c r="C3761" t="s">
        <v>527</v>
      </c>
      <c r="D3761" t="s">
        <v>535</v>
      </c>
      <c r="E3761" t="s">
        <v>77</v>
      </c>
      <c r="F3761" t="s">
        <v>536</v>
      </c>
      <c r="G3761" t="s">
        <v>77</v>
      </c>
      <c r="H3761" t="s">
        <v>508</v>
      </c>
      <c r="I3761" t="s">
        <v>509</v>
      </c>
      <c r="J3761" t="s">
        <v>435</v>
      </c>
    </row>
    <row r="3762" spans="1:10">
      <c r="A3762" t="s">
        <v>498</v>
      </c>
      <c r="B3762" s="614">
        <v>3.2800000000000003E-2</v>
      </c>
      <c r="C3762" t="s">
        <v>517</v>
      </c>
      <c r="D3762" t="s">
        <v>535</v>
      </c>
      <c r="E3762" t="s">
        <v>77</v>
      </c>
      <c r="F3762" t="s">
        <v>536</v>
      </c>
      <c r="G3762" t="s">
        <v>77</v>
      </c>
      <c r="H3762" t="s">
        <v>508</v>
      </c>
      <c r="I3762" t="s">
        <v>509</v>
      </c>
      <c r="J3762" t="s">
        <v>435</v>
      </c>
    </row>
    <row r="3763" spans="1:10">
      <c r="A3763" t="s">
        <v>498</v>
      </c>
      <c r="B3763" s="614">
        <v>3.73E-2</v>
      </c>
      <c r="C3763" t="s">
        <v>485</v>
      </c>
      <c r="D3763" t="s">
        <v>535</v>
      </c>
      <c r="E3763" t="s">
        <v>77</v>
      </c>
      <c r="F3763" t="s">
        <v>536</v>
      </c>
      <c r="G3763" t="s">
        <v>77</v>
      </c>
      <c r="H3763" t="s">
        <v>508</v>
      </c>
      <c r="I3763" t="s">
        <v>509</v>
      </c>
      <c r="J3763" t="s">
        <v>435</v>
      </c>
    </row>
    <row r="3764" spans="1:10">
      <c r="A3764" t="s">
        <v>498</v>
      </c>
      <c r="B3764" s="614">
        <v>2.9899999999999999E-2</v>
      </c>
      <c r="C3764" t="s">
        <v>50</v>
      </c>
      <c r="D3764" t="s">
        <v>535</v>
      </c>
      <c r="E3764" t="s">
        <v>77</v>
      </c>
      <c r="F3764" t="s">
        <v>536</v>
      </c>
      <c r="G3764" t="s">
        <v>77</v>
      </c>
      <c r="H3764" t="s">
        <v>508</v>
      </c>
      <c r="I3764" t="s">
        <v>509</v>
      </c>
      <c r="J3764" t="s">
        <v>435</v>
      </c>
    </row>
    <row r="3765" spans="1:10">
      <c r="A3765" t="s">
        <v>498</v>
      </c>
      <c r="B3765" s="614">
        <v>3.5900000000000001E-2</v>
      </c>
      <c r="C3765" t="s">
        <v>484</v>
      </c>
      <c r="D3765" t="s">
        <v>535</v>
      </c>
      <c r="E3765" t="s">
        <v>77</v>
      </c>
      <c r="F3765" t="s">
        <v>536</v>
      </c>
      <c r="G3765" t="s">
        <v>77</v>
      </c>
      <c r="H3765" t="s">
        <v>508</v>
      </c>
      <c r="I3765" t="s">
        <v>509</v>
      </c>
      <c r="J3765" t="s">
        <v>435</v>
      </c>
    </row>
    <row r="3766" spans="1:10">
      <c r="A3766" t="s">
        <v>498</v>
      </c>
      <c r="B3766" s="614">
        <v>3.3000000000000002E-2</v>
      </c>
      <c r="C3766" t="s">
        <v>466</v>
      </c>
      <c r="D3766" t="s">
        <v>535</v>
      </c>
      <c r="E3766" t="s">
        <v>77</v>
      </c>
      <c r="F3766" t="s">
        <v>536</v>
      </c>
      <c r="G3766" t="s">
        <v>77</v>
      </c>
      <c r="H3766" t="s">
        <v>508</v>
      </c>
      <c r="I3766" t="s">
        <v>509</v>
      </c>
      <c r="J3766" t="s">
        <v>435</v>
      </c>
    </row>
    <row r="3767" spans="1:10">
      <c r="A3767" t="s">
        <v>499</v>
      </c>
      <c r="B3767" s="614">
        <v>0.4088</v>
      </c>
      <c r="C3767" t="s">
        <v>510</v>
      </c>
      <c r="D3767" t="s">
        <v>535</v>
      </c>
      <c r="E3767" t="s">
        <v>77</v>
      </c>
      <c r="F3767" t="s">
        <v>536</v>
      </c>
      <c r="G3767" t="s">
        <v>77</v>
      </c>
      <c r="H3767" t="s">
        <v>508</v>
      </c>
      <c r="I3767" t="s">
        <v>509</v>
      </c>
      <c r="J3767" t="s">
        <v>435</v>
      </c>
    </row>
    <row r="3768" spans="1:10">
      <c r="A3768" t="s">
        <v>499</v>
      </c>
      <c r="B3768" s="614">
        <v>0.36870000000000003</v>
      </c>
      <c r="C3768" t="s">
        <v>516</v>
      </c>
      <c r="D3768" t="s">
        <v>535</v>
      </c>
      <c r="E3768" t="s">
        <v>77</v>
      </c>
      <c r="F3768" t="s">
        <v>536</v>
      </c>
      <c r="G3768" t="s">
        <v>77</v>
      </c>
      <c r="H3768" t="s">
        <v>508</v>
      </c>
      <c r="I3768" t="s">
        <v>509</v>
      </c>
      <c r="J3768" t="s">
        <v>435</v>
      </c>
    </row>
    <row r="3769" spans="1:10">
      <c r="A3769" t="s">
        <v>499</v>
      </c>
      <c r="B3769" s="614">
        <v>0.28720000000000001</v>
      </c>
      <c r="C3769" t="s">
        <v>448</v>
      </c>
      <c r="D3769" t="s">
        <v>535</v>
      </c>
      <c r="E3769" t="s">
        <v>77</v>
      </c>
      <c r="F3769" t="s">
        <v>536</v>
      </c>
      <c r="G3769" t="s">
        <v>77</v>
      </c>
      <c r="H3769" t="s">
        <v>508</v>
      </c>
      <c r="I3769" t="s">
        <v>509</v>
      </c>
      <c r="J3769" t="s">
        <v>435</v>
      </c>
    </row>
    <row r="3770" spans="1:10">
      <c r="A3770" t="s">
        <v>499</v>
      </c>
      <c r="B3770" s="614">
        <v>0.40620000000000001</v>
      </c>
      <c r="C3770" t="s">
        <v>476</v>
      </c>
      <c r="D3770" t="s">
        <v>535</v>
      </c>
      <c r="E3770" t="s">
        <v>77</v>
      </c>
      <c r="F3770" t="s">
        <v>536</v>
      </c>
      <c r="G3770" t="s">
        <v>77</v>
      </c>
      <c r="H3770" t="s">
        <v>508</v>
      </c>
      <c r="I3770" t="s">
        <v>509</v>
      </c>
      <c r="J3770" t="s">
        <v>435</v>
      </c>
    </row>
    <row r="3771" spans="1:10">
      <c r="A3771" t="s">
        <v>499</v>
      </c>
      <c r="B3771" s="614">
        <v>0.28849999999999998</v>
      </c>
      <c r="C3771" t="s">
        <v>445</v>
      </c>
      <c r="D3771" t="s">
        <v>535</v>
      </c>
      <c r="E3771" t="s">
        <v>77</v>
      </c>
      <c r="F3771" t="s">
        <v>536</v>
      </c>
      <c r="G3771" t="s">
        <v>77</v>
      </c>
      <c r="H3771" t="s">
        <v>508</v>
      </c>
      <c r="I3771" t="s">
        <v>509</v>
      </c>
      <c r="J3771" t="s">
        <v>435</v>
      </c>
    </row>
    <row r="3772" spans="1:10">
      <c r="A3772" t="s">
        <v>499</v>
      </c>
      <c r="B3772" s="614">
        <v>0</v>
      </c>
      <c r="C3772" t="s">
        <v>537</v>
      </c>
      <c r="D3772" t="s">
        <v>535</v>
      </c>
      <c r="E3772" t="s">
        <v>538</v>
      </c>
      <c r="F3772" t="s">
        <v>536</v>
      </c>
      <c r="G3772" t="s">
        <v>77</v>
      </c>
      <c r="H3772" t="s">
        <v>508</v>
      </c>
      <c r="I3772" t="s">
        <v>509</v>
      </c>
      <c r="J3772" t="s">
        <v>435</v>
      </c>
    </row>
    <row r="3773" spans="1:10">
      <c r="A3773" t="s">
        <v>499</v>
      </c>
      <c r="B3773" s="614">
        <v>0.26129999999999998</v>
      </c>
      <c r="C3773" t="s">
        <v>465</v>
      </c>
      <c r="D3773" t="s">
        <v>535</v>
      </c>
      <c r="E3773" t="s">
        <v>77</v>
      </c>
      <c r="F3773" t="s">
        <v>536</v>
      </c>
      <c r="G3773" t="s">
        <v>77</v>
      </c>
      <c r="H3773" t="s">
        <v>508</v>
      </c>
      <c r="I3773" t="s">
        <v>509</v>
      </c>
      <c r="J3773" t="s">
        <v>435</v>
      </c>
    </row>
    <row r="3774" spans="1:10">
      <c r="A3774" t="s">
        <v>499</v>
      </c>
      <c r="B3774" s="614">
        <v>0.35189999999999999</v>
      </c>
      <c r="C3774" t="s">
        <v>515</v>
      </c>
      <c r="D3774" t="s">
        <v>535</v>
      </c>
      <c r="E3774" t="s">
        <v>77</v>
      </c>
      <c r="F3774" t="s">
        <v>536</v>
      </c>
      <c r="G3774" t="s">
        <v>77</v>
      </c>
      <c r="H3774" t="s">
        <v>508</v>
      </c>
      <c r="I3774" t="s">
        <v>509</v>
      </c>
      <c r="J3774" t="s">
        <v>435</v>
      </c>
    </row>
    <row r="3775" spans="1:10">
      <c r="A3775" t="s">
        <v>499</v>
      </c>
      <c r="B3775" s="614">
        <v>0.32600000000000001</v>
      </c>
      <c r="C3775" t="s">
        <v>525</v>
      </c>
      <c r="D3775" t="s">
        <v>535</v>
      </c>
      <c r="E3775" t="s">
        <v>77</v>
      </c>
      <c r="F3775" t="s">
        <v>536</v>
      </c>
      <c r="G3775" t="s">
        <v>77</v>
      </c>
      <c r="H3775" t="s">
        <v>508</v>
      </c>
      <c r="I3775" t="s">
        <v>509</v>
      </c>
      <c r="J3775" t="s">
        <v>435</v>
      </c>
    </row>
    <row r="3776" spans="1:10">
      <c r="A3776" t="s">
        <v>499</v>
      </c>
      <c r="B3776" s="614">
        <v>0.31309999999999999</v>
      </c>
      <c r="C3776" t="s">
        <v>462</v>
      </c>
      <c r="D3776" t="s">
        <v>535</v>
      </c>
      <c r="E3776" t="s">
        <v>77</v>
      </c>
      <c r="F3776" t="s">
        <v>536</v>
      </c>
      <c r="G3776" t="s">
        <v>77</v>
      </c>
      <c r="H3776" t="s">
        <v>508</v>
      </c>
      <c r="I3776" t="s">
        <v>509</v>
      </c>
      <c r="J3776" t="s">
        <v>435</v>
      </c>
    </row>
    <row r="3777" spans="1:10">
      <c r="A3777" t="s">
        <v>499</v>
      </c>
      <c r="B3777" s="614">
        <v>0.26129999999999998</v>
      </c>
      <c r="C3777" t="s">
        <v>463</v>
      </c>
      <c r="D3777" t="s">
        <v>535</v>
      </c>
      <c r="E3777" t="s">
        <v>77</v>
      </c>
      <c r="F3777" t="s">
        <v>536</v>
      </c>
      <c r="G3777" t="s">
        <v>77</v>
      </c>
      <c r="H3777" t="s">
        <v>508</v>
      </c>
      <c r="I3777" t="s">
        <v>509</v>
      </c>
      <c r="J3777" t="s">
        <v>435</v>
      </c>
    </row>
    <row r="3778" spans="1:10">
      <c r="A3778" t="s">
        <v>499</v>
      </c>
      <c r="B3778" s="614">
        <v>0.32600000000000001</v>
      </c>
      <c r="C3778" t="s">
        <v>480</v>
      </c>
      <c r="D3778" t="s">
        <v>535</v>
      </c>
      <c r="E3778" t="s">
        <v>77</v>
      </c>
      <c r="F3778" t="s">
        <v>536</v>
      </c>
      <c r="G3778" t="s">
        <v>77</v>
      </c>
      <c r="H3778" t="s">
        <v>508</v>
      </c>
      <c r="I3778" t="s">
        <v>509</v>
      </c>
      <c r="J3778" t="s">
        <v>435</v>
      </c>
    </row>
    <row r="3779" spans="1:10">
      <c r="A3779" t="s">
        <v>499</v>
      </c>
      <c r="B3779" s="614">
        <v>0.26129999999999998</v>
      </c>
      <c r="C3779" t="s">
        <v>452</v>
      </c>
      <c r="D3779" t="s">
        <v>535</v>
      </c>
      <c r="E3779" t="s">
        <v>77</v>
      </c>
      <c r="F3779" t="s">
        <v>536</v>
      </c>
      <c r="G3779" t="s">
        <v>77</v>
      </c>
      <c r="H3779" t="s">
        <v>508</v>
      </c>
      <c r="I3779" t="s">
        <v>509</v>
      </c>
      <c r="J3779" t="s">
        <v>435</v>
      </c>
    </row>
    <row r="3780" spans="1:10">
      <c r="A3780" t="s">
        <v>499</v>
      </c>
      <c r="B3780" s="614">
        <v>0.28720000000000001</v>
      </c>
      <c r="C3780" t="s">
        <v>504</v>
      </c>
      <c r="D3780" t="s">
        <v>535</v>
      </c>
      <c r="E3780" t="s">
        <v>77</v>
      </c>
      <c r="F3780" t="s">
        <v>536</v>
      </c>
      <c r="G3780" t="s">
        <v>77</v>
      </c>
      <c r="H3780" t="s">
        <v>508</v>
      </c>
      <c r="I3780" t="s">
        <v>509</v>
      </c>
      <c r="J3780" t="s">
        <v>435</v>
      </c>
    </row>
    <row r="3781" spans="1:10">
      <c r="A3781" t="s">
        <v>499</v>
      </c>
      <c r="B3781" s="614">
        <v>0.26129999999999998</v>
      </c>
      <c r="C3781" t="s">
        <v>464</v>
      </c>
      <c r="D3781" t="s">
        <v>535</v>
      </c>
      <c r="E3781" t="s">
        <v>77</v>
      </c>
      <c r="F3781" t="s">
        <v>536</v>
      </c>
      <c r="G3781" t="s">
        <v>77</v>
      </c>
      <c r="H3781" t="s">
        <v>508</v>
      </c>
      <c r="I3781" t="s">
        <v>509</v>
      </c>
      <c r="J3781" t="s">
        <v>435</v>
      </c>
    </row>
    <row r="3782" spans="1:10">
      <c r="A3782" t="s">
        <v>499</v>
      </c>
      <c r="B3782" s="614">
        <v>0.60029999999999994</v>
      </c>
      <c r="C3782" t="s">
        <v>526</v>
      </c>
      <c r="D3782" t="s">
        <v>535</v>
      </c>
      <c r="E3782" t="s">
        <v>77</v>
      </c>
      <c r="F3782" t="s">
        <v>536</v>
      </c>
      <c r="G3782" t="s">
        <v>77</v>
      </c>
      <c r="H3782" t="s">
        <v>508</v>
      </c>
      <c r="I3782" t="s">
        <v>509</v>
      </c>
      <c r="J3782" t="s">
        <v>435</v>
      </c>
    </row>
    <row r="3783" spans="1:10">
      <c r="A3783" t="s">
        <v>499</v>
      </c>
      <c r="B3783" s="614">
        <v>0.26129999999999998</v>
      </c>
      <c r="C3783" t="s">
        <v>457</v>
      </c>
      <c r="D3783" t="s">
        <v>535</v>
      </c>
      <c r="E3783" t="s">
        <v>77</v>
      </c>
      <c r="F3783" t="s">
        <v>536</v>
      </c>
      <c r="G3783" t="s">
        <v>77</v>
      </c>
      <c r="H3783" t="s">
        <v>508</v>
      </c>
      <c r="I3783" t="s">
        <v>509</v>
      </c>
      <c r="J3783" t="s">
        <v>435</v>
      </c>
    </row>
    <row r="3784" spans="1:10">
      <c r="A3784" t="s">
        <v>499</v>
      </c>
      <c r="B3784" s="614">
        <v>0.37390000000000001</v>
      </c>
      <c r="C3784" t="s">
        <v>455</v>
      </c>
      <c r="D3784" t="s">
        <v>535</v>
      </c>
      <c r="E3784" t="s">
        <v>77</v>
      </c>
      <c r="F3784" t="s">
        <v>536</v>
      </c>
      <c r="G3784" t="s">
        <v>77</v>
      </c>
      <c r="H3784" t="s">
        <v>508</v>
      </c>
      <c r="I3784" t="s">
        <v>509</v>
      </c>
      <c r="J3784" t="s">
        <v>435</v>
      </c>
    </row>
    <row r="3785" spans="1:10">
      <c r="A3785" t="s">
        <v>499</v>
      </c>
      <c r="B3785" s="614">
        <v>0.31440000000000001</v>
      </c>
      <c r="C3785" t="s">
        <v>471</v>
      </c>
      <c r="D3785" t="s">
        <v>535</v>
      </c>
      <c r="E3785" t="s">
        <v>77</v>
      </c>
      <c r="F3785" t="s">
        <v>536</v>
      </c>
      <c r="G3785" t="s">
        <v>77</v>
      </c>
      <c r="H3785" t="s">
        <v>508</v>
      </c>
      <c r="I3785" t="s">
        <v>509</v>
      </c>
      <c r="J3785" t="s">
        <v>435</v>
      </c>
    </row>
    <row r="3786" spans="1:10">
      <c r="A3786" t="s">
        <v>499</v>
      </c>
      <c r="B3786" s="614">
        <v>0.28849999999999998</v>
      </c>
      <c r="C3786" t="s">
        <v>513</v>
      </c>
      <c r="D3786" t="s">
        <v>535</v>
      </c>
      <c r="E3786" t="s">
        <v>77</v>
      </c>
      <c r="F3786" t="s">
        <v>536</v>
      </c>
      <c r="G3786" t="s">
        <v>77</v>
      </c>
      <c r="H3786" t="s">
        <v>508</v>
      </c>
      <c r="I3786" t="s">
        <v>509</v>
      </c>
      <c r="J3786" t="s">
        <v>435</v>
      </c>
    </row>
    <row r="3787" spans="1:10">
      <c r="A3787" t="s">
        <v>499</v>
      </c>
      <c r="B3787" s="614">
        <v>0.3402</v>
      </c>
      <c r="C3787" t="s">
        <v>475</v>
      </c>
      <c r="D3787" t="s">
        <v>535</v>
      </c>
      <c r="E3787" t="s">
        <v>77</v>
      </c>
      <c r="F3787" t="s">
        <v>536</v>
      </c>
      <c r="G3787" t="s">
        <v>77</v>
      </c>
      <c r="H3787" t="s">
        <v>508</v>
      </c>
      <c r="I3787" t="s">
        <v>509</v>
      </c>
      <c r="J3787" t="s">
        <v>435</v>
      </c>
    </row>
    <row r="3788" spans="1:10">
      <c r="A3788" t="s">
        <v>499</v>
      </c>
      <c r="B3788" s="614">
        <v>0.37780000000000002</v>
      </c>
      <c r="C3788" t="s">
        <v>514</v>
      </c>
      <c r="D3788" t="s">
        <v>535</v>
      </c>
      <c r="E3788" t="s">
        <v>77</v>
      </c>
      <c r="F3788" t="s">
        <v>536</v>
      </c>
      <c r="G3788" t="s">
        <v>77</v>
      </c>
      <c r="H3788" t="s">
        <v>508</v>
      </c>
      <c r="I3788" t="s">
        <v>509</v>
      </c>
      <c r="J3788" t="s">
        <v>435</v>
      </c>
    </row>
    <row r="3789" spans="1:10">
      <c r="A3789" t="s">
        <v>499</v>
      </c>
      <c r="B3789" s="614">
        <v>0.26129999999999998</v>
      </c>
      <c r="C3789" t="s">
        <v>479</v>
      </c>
      <c r="D3789" t="s">
        <v>535</v>
      </c>
      <c r="E3789" t="s">
        <v>77</v>
      </c>
      <c r="F3789" t="s">
        <v>536</v>
      </c>
      <c r="G3789" t="s">
        <v>77</v>
      </c>
      <c r="H3789" t="s">
        <v>508</v>
      </c>
      <c r="I3789" t="s">
        <v>509</v>
      </c>
      <c r="J3789" t="s">
        <v>435</v>
      </c>
    </row>
    <row r="3790" spans="1:10">
      <c r="A3790" t="s">
        <v>499</v>
      </c>
      <c r="B3790" s="614">
        <v>0.40360000000000001</v>
      </c>
      <c r="C3790" t="s">
        <v>450</v>
      </c>
      <c r="D3790" t="s">
        <v>535</v>
      </c>
      <c r="E3790" t="s">
        <v>77</v>
      </c>
      <c r="F3790" t="s">
        <v>536</v>
      </c>
      <c r="G3790" t="s">
        <v>77</v>
      </c>
      <c r="H3790" t="s">
        <v>508</v>
      </c>
      <c r="I3790" t="s">
        <v>509</v>
      </c>
      <c r="J3790" t="s">
        <v>435</v>
      </c>
    </row>
    <row r="3791" spans="1:10">
      <c r="A3791" t="s">
        <v>499</v>
      </c>
      <c r="B3791" s="614">
        <v>0.41920000000000002</v>
      </c>
      <c r="C3791" t="s">
        <v>518</v>
      </c>
      <c r="D3791" t="s">
        <v>535</v>
      </c>
      <c r="E3791" t="s">
        <v>77</v>
      </c>
      <c r="F3791" t="s">
        <v>536</v>
      </c>
      <c r="G3791" t="s">
        <v>77</v>
      </c>
      <c r="H3791" t="s">
        <v>508</v>
      </c>
      <c r="I3791" t="s">
        <v>509</v>
      </c>
      <c r="J3791" t="s">
        <v>435</v>
      </c>
    </row>
    <row r="3792" spans="1:10">
      <c r="A3792" t="s">
        <v>499</v>
      </c>
      <c r="B3792" s="614">
        <v>0.52139999999999997</v>
      </c>
      <c r="C3792" t="s">
        <v>456</v>
      </c>
      <c r="D3792" t="s">
        <v>535</v>
      </c>
      <c r="E3792" t="s">
        <v>77</v>
      </c>
      <c r="F3792" t="s">
        <v>536</v>
      </c>
      <c r="G3792" t="s">
        <v>77</v>
      </c>
      <c r="H3792" t="s">
        <v>508</v>
      </c>
      <c r="I3792" t="s">
        <v>509</v>
      </c>
      <c r="J3792" t="s">
        <v>435</v>
      </c>
    </row>
    <row r="3793" spans="1:10">
      <c r="A3793" t="s">
        <v>499</v>
      </c>
      <c r="B3793" s="614">
        <v>0.28720000000000001</v>
      </c>
      <c r="C3793" t="s">
        <v>461</v>
      </c>
      <c r="D3793" t="s">
        <v>535</v>
      </c>
      <c r="E3793" t="s">
        <v>77</v>
      </c>
      <c r="F3793" t="s">
        <v>536</v>
      </c>
      <c r="G3793" t="s">
        <v>77</v>
      </c>
      <c r="H3793" t="s">
        <v>508</v>
      </c>
      <c r="I3793" t="s">
        <v>509</v>
      </c>
      <c r="J3793" t="s">
        <v>435</v>
      </c>
    </row>
    <row r="3794" spans="1:10">
      <c r="A3794" t="s">
        <v>499</v>
      </c>
      <c r="B3794" s="614">
        <v>0.26129999999999998</v>
      </c>
      <c r="C3794" t="s">
        <v>477</v>
      </c>
      <c r="D3794" t="s">
        <v>535</v>
      </c>
      <c r="E3794" t="s">
        <v>77</v>
      </c>
      <c r="F3794" t="s">
        <v>536</v>
      </c>
      <c r="G3794" t="s">
        <v>77</v>
      </c>
      <c r="H3794" t="s">
        <v>508</v>
      </c>
      <c r="I3794" t="s">
        <v>509</v>
      </c>
      <c r="J3794" t="s">
        <v>435</v>
      </c>
    </row>
    <row r="3795" spans="1:10">
      <c r="A3795" t="s">
        <v>499</v>
      </c>
      <c r="B3795" s="614">
        <v>0.26129999999999998</v>
      </c>
      <c r="C3795" t="s">
        <v>429</v>
      </c>
      <c r="D3795" t="s">
        <v>535</v>
      </c>
      <c r="E3795" t="s">
        <v>77</v>
      </c>
      <c r="F3795" t="s">
        <v>536</v>
      </c>
      <c r="G3795" t="s">
        <v>77</v>
      </c>
      <c r="H3795" t="s">
        <v>508</v>
      </c>
      <c r="I3795" t="s">
        <v>509</v>
      </c>
      <c r="J3795" t="s">
        <v>435</v>
      </c>
    </row>
    <row r="3796" spans="1:10">
      <c r="A3796" t="s">
        <v>499</v>
      </c>
      <c r="B3796" s="614">
        <v>0.37259999999999999</v>
      </c>
      <c r="C3796" t="s">
        <v>511</v>
      </c>
      <c r="D3796" t="s">
        <v>535</v>
      </c>
      <c r="E3796" t="s">
        <v>77</v>
      </c>
      <c r="F3796" t="s">
        <v>536</v>
      </c>
      <c r="G3796" t="s">
        <v>77</v>
      </c>
      <c r="H3796" t="s">
        <v>508</v>
      </c>
      <c r="I3796" t="s">
        <v>509</v>
      </c>
      <c r="J3796" t="s">
        <v>435</v>
      </c>
    </row>
    <row r="3797" spans="1:10">
      <c r="A3797" t="s">
        <v>499</v>
      </c>
      <c r="B3797" s="614">
        <v>0.31440000000000001</v>
      </c>
      <c r="C3797" t="s">
        <v>481</v>
      </c>
      <c r="D3797" t="s">
        <v>535</v>
      </c>
      <c r="E3797" t="s">
        <v>77</v>
      </c>
      <c r="F3797" t="s">
        <v>536</v>
      </c>
      <c r="G3797" t="s">
        <v>77</v>
      </c>
      <c r="H3797" t="s">
        <v>508</v>
      </c>
      <c r="I3797" t="s">
        <v>509</v>
      </c>
      <c r="J3797" t="s">
        <v>435</v>
      </c>
    </row>
    <row r="3798" spans="1:10">
      <c r="A3798" t="s">
        <v>499</v>
      </c>
      <c r="B3798" s="614">
        <v>0.26129999999999998</v>
      </c>
      <c r="C3798" t="s">
        <v>488</v>
      </c>
      <c r="D3798" t="s">
        <v>535</v>
      </c>
      <c r="E3798" t="s">
        <v>77</v>
      </c>
      <c r="F3798" t="s">
        <v>536</v>
      </c>
      <c r="G3798" t="s">
        <v>77</v>
      </c>
      <c r="H3798" t="s">
        <v>508</v>
      </c>
      <c r="I3798" t="s">
        <v>509</v>
      </c>
      <c r="J3798" t="s">
        <v>435</v>
      </c>
    </row>
    <row r="3799" spans="1:10">
      <c r="A3799" t="s">
        <v>499</v>
      </c>
      <c r="B3799" s="614">
        <v>0.38159999999999999</v>
      </c>
      <c r="C3799" t="s">
        <v>438</v>
      </c>
      <c r="D3799" t="s">
        <v>535</v>
      </c>
      <c r="E3799" t="s">
        <v>77</v>
      </c>
      <c r="F3799" t="s">
        <v>536</v>
      </c>
      <c r="G3799" t="s">
        <v>77</v>
      </c>
      <c r="H3799" t="s">
        <v>508</v>
      </c>
      <c r="I3799" t="s">
        <v>509</v>
      </c>
      <c r="J3799" t="s">
        <v>435</v>
      </c>
    </row>
    <row r="3800" spans="1:10">
      <c r="A3800" t="s">
        <v>499</v>
      </c>
      <c r="B3800" s="614">
        <v>0.3402</v>
      </c>
      <c r="C3800" t="s">
        <v>524</v>
      </c>
      <c r="D3800" t="s">
        <v>535</v>
      </c>
      <c r="E3800" t="s">
        <v>77</v>
      </c>
      <c r="F3800" t="s">
        <v>536</v>
      </c>
      <c r="G3800" t="s">
        <v>77</v>
      </c>
      <c r="H3800" t="s">
        <v>508</v>
      </c>
      <c r="I3800" t="s">
        <v>509</v>
      </c>
      <c r="J3800" t="s">
        <v>435</v>
      </c>
    </row>
    <row r="3801" spans="1:10">
      <c r="A3801" t="s">
        <v>499</v>
      </c>
      <c r="B3801" s="614">
        <v>0.37390000000000001</v>
      </c>
      <c r="C3801" t="s">
        <v>521</v>
      </c>
      <c r="D3801" t="s">
        <v>535</v>
      </c>
      <c r="E3801" t="s">
        <v>77</v>
      </c>
      <c r="F3801" t="s">
        <v>536</v>
      </c>
      <c r="G3801" t="s">
        <v>77</v>
      </c>
      <c r="H3801" t="s">
        <v>508</v>
      </c>
      <c r="I3801" t="s">
        <v>509</v>
      </c>
      <c r="J3801" t="s">
        <v>435</v>
      </c>
    </row>
    <row r="3802" spans="1:10">
      <c r="A3802" t="s">
        <v>499</v>
      </c>
      <c r="B3802" s="614">
        <v>0.32600000000000001</v>
      </c>
      <c r="C3802" t="s">
        <v>512</v>
      </c>
      <c r="D3802" t="s">
        <v>535</v>
      </c>
      <c r="E3802" t="s">
        <v>77</v>
      </c>
      <c r="F3802" t="s">
        <v>536</v>
      </c>
      <c r="G3802" t="s">
        <v>77</v>
      </c>
      <c r="H3802" t="s">
        <v>508</v>
      </c>
      <c r="I3802" t="s">
        <v>509</v>
      </c>
      <c r="J3802" t="s">
        <v>435</v>
      </c>
    </row>
    <row r="3803" spans="1:10">
      <c r="A3803" t="s">
        <v>499</v>
      </c>
      <c r="B3803" s="614">
        <v>0.26129999999999998</v>
      </c>
      <c r="C3803" t="s">
        <v>454</v>
      </c>
      <c r="D3803" t="s">
        <v>535</v>
      </c>
      <c r="E3803" t="s">
        <v>77</v>
      </c>
      <c r="F3803" t="s">
        <v>536</v>
      </c>
      <c r="G3803" t="s">
        <v>77</v>
      </c>
      <c r="H3803" t="s">
        <v>508</v>
      </c>
      <c r="I3803" t="s">
        <v>509</v>
      </c>
      <c r="J3803" t="s">
        <v>435</v>
      </c>
    </row>
    <row r="3804" spans="1:10">
      <c r="A3804" t="s">
        <v>499</v>
      </c>
      <c r="B3804" s="614">
        <v>0.31309999999999999</v>
      </c>
      <c r="C3804" t="s">
        <v>449</v>
      </c>
      <c r="D3804" t="s">
        <v>535</v>
      </c>
      <c r="E3804" t="s">
        <v>77</v>
      </c>
      <c r="F3804" t="s">
        <v>536</v>
      </c>
      <c r="G3804" t="s">
        <v>77</v>
      </c>
      <c r="H3804" t="s">
        <v>508</v>
      </c>
      <c r="I3804" t="s">
        <v>509</v>
      </c>
      <c r="J3804" t="s">
        <v>435</v>
      </c>
    </row>
    <row r="3805" spans="1:10">
      <c r="A3805" t="s">
        <v>499</v>
      </c>
      <c r="B3805" s="614">
        <v>0.26129999999999998</v>
      </c>
      <c r="C3805" t="s">
        <v>472</v>
      </c>
      <c r="D3805" t="s">
        <v>535</v>
      </c>
      <c r="E3805" t="s">
        <v>77</v>
      </c>
      <c r="F3805" t="s">
        <v>536</v>
      </c>
      <c r="G3805" t="s">
        <v>77</v>
      </c>
      <c r="H3805" t="s">
        <v>508</v>
      </c>
      <c r="I3805" t="s">
        <v>509</v>
      </c>
      <c r="J3805" t="s">
        <v>435</v>
      </c>
    </row>
    <row r="3806" spans="1:10">
      <c r="A3806" t="s">
        <v>499</v>
      </c>
      <c r="B3806" s="614">
        <v>0.26129999999999998</v>
      </c>
      <c r="C3806" t="s">
        <v>453</v>
      </c>
      <c r="D3806" t="s">
        <v>535</v>
      </c>
      <c r="E3806" t="s">
        <v>77</v>
      </c>
      <c r="F3806" t="s">
        <v>536</v>
      </c>
      <c r="G3806" t="s">
        <v>77</v>
      </c>
      <c r="H3806" t="s">
        <v>508</v>
      </c>
      <c r="I3806" t="s">
        <v>509</v>
      </c>
      <c r="J3806" t="s">
        <v>435</v>
      </c>
    </row>
    <row r="3807" spans="1:10">
      <c r="A3807" t="s">
        <v>499</v>
      </c>
      <c r="B3807" s="614">
        <v>0.37390000000000001</v>
      </c>
      <c r="C3807" t="s">
        <v>446</v>
      </c>
      <c r="D3807" t="s">
        <v>535</v>
      </c>
      <c r="E3807" t="s">
        <v>77</v>
      </c>
      <c r="F3807" t="s">
        <v>536</v>
      </c>
      <c r="G3807" t="s">
        <v>77</v>
      </c>
      <c r="H3807" t="s">
        <v>508</v>
      </c>
      <c r="I3807" t="s">
        <v>509</v>
      </c>
      <c r="J3807" t="s">
        <v>435</v>
      </c>
    </row>
    <row r="3808" spans="1:10">
      <c r="A3808" t="s">
        <v>499</v>
      </c>
      <c r="B3808" s="614">
        <v>0.31309999999999999</v>
      </c>
      <c r="C3808" t="s">
        <v>527</v>
      </c>
      <c r="D3808" t="s">
        <v>535</v>
      </c>
      <c r="E3808" t="s">
        <v>77</v>
      </c>
      <c r="F3808" t="s">
        <v>536</v>
      </c>
      <c r="G3808" t="s">
        <v>77</v>
      </c>
      <c r="H3808" t="s">
        <v>508</v>
      </c>
      <c r="I3808" t="s">
        <v>509</v>
      </c>
      <c r="J3808" t="s">
        <v>435</v>
      </c>
    </row>
    <row r="3809" spans="1:10">
      <c r="A3809" t="s">
        <v>499</v>
      </c>
      <c r="B3809" s="614">
        <v>0.28720000000000001</v>
      </c>
      <c r="C3809" t="s">
        <v>517</v>
      </c>
      <c r="D3809" t="s">
        <v>535</v>
      </c>
      <c r="E3809" t="s">
        <v>77</v>
      </c>
      <c r="F3809" t="s">
        <v>536</v>
      </c>
      <c r="G3809" t="s">
        <v>77</v>
      </c>
      <c r="H3809" t="s">
        <v>508</v>
      </c>
      <c r="I3809" t="s">
        <v>509</v>
      </c>
      <c r="J3809" t="s">
        <v>435</v>
      </c>
    </row>
    <row r="3810" spans="1:10">
      <c r="A3810" t="s">
        <v>499</v>
      </c>
      <c r="B3810" s="614">
        <v>0.32600000000000001</v>
      </c>
      <c r="C3810" t="s">
        <v>485</v>
      </c>
      <c r="D3810" t="s">
        <v>535</v>
      </c>
      <c r="E3810" t="s">
        <v>77</v>
      </c>
      <c r="F3810" t="s">
        <v>536</v>
      </c>
      <c r="G3810" t="s">
        <v>77</v>
      </c>
      <c r="H3810" t="s">
        <v>508</v>
      </c>
      <c r="I3810" t="s">
        <v>509</v>
      </c>
      <c r="J3810" t="s">
        <v>435</v>
      </c>
    </row>
    <row r="3811" spans="1:10">
      <c r="A3811" t="s">
        <v>499</v>
      </c>
      <c r="B3811" s="614">
        <v>0.26129999999999998</v>
      </c>
      <c r="C3811" t="s">
        <v>50</v>
      </c>
      <c r="D3811" t="s">
        <v>535</v>
      </c>
      <c r="E3811" t="s">
        <v>77</v>
      </c>
      <c r="F3811" t="s">
        <v>536</v>
      </c>
      <c r="G3811" t="s">
        <v>77</v>
      </c>
      <c r="H3811" t="s">
        <v>508</v>
      </c>
      <c r="I3811" t="s">
        <v>509</v>
      </c>
      <c r="J3811" t="s">
        <v>435</v>
      </c>
    </row>
    <row r="3812" spans="1:10">
      <c r="A3812" t="s">
        <v>499</v>
      </c>
      <c r="B3812" s="614">
        <v>0.31440000000000001</v>
      </c>
      <c r="C3812" t="s">
        <v>484</v>
      </c>
      <c r="D3812" t="s">
        <v>535</v>
      </c>
      <c r="E3812" t="s">
        <v>77</v>
      </c>
      <c r="F3812" t="s">
        <v>536</v>
      </c>
      <c r="G3812" t="s">
        <v>77</v>
      </c>
      <c r="H3812" t="s">
        <v>508</v>
      </c>
      <c r="I3812" t="s">
        <v>509</v>
      </c>
      <c r="J3812" t="s">
        <v>435</v>
      </c>
    </row>
    <row r="3813" spans="1:10">
      <c r="A3813" t="s">
        <v>499</v>
      </c>
      <c r="B3813" s="614">
        <v>0.28849999999999998</v>
      </c>
      <c r="C3813" t="s">
        <v>466</v>
      </c>
      <c r="D3813" t="s">
        <v>535</v>
      </c>
      <c r="E3813" t="s">
        <v>77</v>
      </c>
      <c r="F3813" t="s">
        <v>536</v>
      </c>
      <c r="G3813" t="s">
        <v>77</v>
      </c>
      <c r="H3813" t="s">
        <v>508</v>
      </c>
      <c r="I3813" t="s">
        <v>509</v>
      </c>
      <c r="J3813" t="s">
        <v>435</v>
      </c>
    </row>
    <row r="3814" spans="1:10">
      <c r="A3814" t="s">
        <v>500</v>
      </c>
      <c r="B3814" s="614">
        <v>3.3999999999999998E-3</v>
      </c>
      <c r="C3814" t="s">
        <v>510</v>
      </c>
      <c r="D3814" t="s">
        <v>535</v>
      </c>
      <c r="E3814" t="s">
        <v>77</v>
      </c>
      <c r="F3814" t="s">
        <v>536</v>
      </c>
      <c r="G3814" t="s">
        <v>77</v>
      </c>
      <c r="H3814" t="s">
        <v>508</v>
      </c>
      <c r="I3814" t="s">
        <v>509</v>
      </c>
      <c r="J3814" t="s">
        <v>435</v>
      </c>
    </row>
    <row r="3815" spans="1:10">
      <c r="A3815" t="s">
        <v>500</v>
      </c>
      <c r="B3815" s="614">
        <v>3.0000000000000001E-3</v>
      </c>
      <c r="C3815" t="s">
        <v>516</v>
      </c>
      <c r="D3815" t="s">
        <v>535</v>
      </c>
      <c r="E3815" t="s">
        <v>77</v>
      </c>
      <c r="F3815" t="s">
        <v>536</v>
      </c>
      <c r="G3815" t="s">
        <v>77</v>
      </c>
      <c r="H3815" t="s">
        <v>508</v>
      </c>
      <c r="I3815" t="s">
        <v>509</v>
      </c>
      <c r="J3815" t="s">
        <v>435</v>
      </c>
    </row>
    <row r="3816" spans="1:10">
      <c r="A3816" t="s">
        <v>500</v>
      </c>
      <c r="B3816" s="614">
        <v>2.3999999999999998E-3</v>
      </c>
      <c r="C3816" t="s">
        <v>448</v>
      </c>
      <c r="D3816" t="s">
        <v>535</v>
      </c>
      <c r="E3816" t="s">
        <v>77</v>
      </c>
      <c r="F3816" t="s">
        <v>536</v>
      </c>
      <c r="G3816" t="s">
        <v>77</v>
      </c>
      <c r="H3816" t="s">
        <v>508</v>
      </c>
      <c r="I3816" t="s">
        <v>509</v>
      </c>
      <c r="J3816" t="s">
        <v>435</v>
      </c>
    </row>
    <row r="3817" spans="1:10">
      <c r="A3817" t="s">
        <v>500</v>
      </c>
      <c r="B3817" s="614">
        <v>3.3E-3</v>
      </c>
      <c r="C3817" t="s">
        <v>476</v>
      </c>
      <c r="D3817" t="s">
        <v>535</v>
      </c>
      <c r="E3817" t="s">
        <v>77</v>
      </c>
      <c r="F3817" t="s">
        <v>536</v>
      </c>
      <c r="G3817" t="s">
        <v>77</v>
      </c>
      <c r="H3817" t="s">
        <v>508</v>
      </c>
      <c r="I3817" t="s">
        <v>509</v>
      </c>
      <c r="J3817" t="s">
        <v>435</v>
      </c>
    </row>
    <row r="3818" spans="1:10">
      <c r="A3818" t="s">
        <v>500</v>
      </c>
      <c r="B3818" s="614">
        <v>2.3999999999999998E-3</v>
      </c>
      <c r="C3818" t="s">
        <v>445</v>
      </c>
      <c r="D3818" t="s">
        <v>535</v>
      </c>
      <c r="E3818" t="s">
        <v>77</v>
      </c>
      <c r="F3818" t="s">
        <v>536</v>
      </c>
      <c r="G3818" t="s">
        <v>77</v>
      </c>
      <c r="H3818" t="s">
        <v>508</v>
      </c>
      <c r="I3818" t="s">
        <v>509</v>
      </c>
      <c r="J3818" t="s">
        <v>435</v>
      </c>
    </row>
    <row r="3819" spans="1:10">
      <c r="A3819" t="s">
        <v>500</v>
      </c>
      <c r="B3819" s="614">
        <v>0</v>
      </c>
      <c r="C3819" t="s">
        <v>537</v>
      </c>
      <c r="D3819" t="s">
        <v>535</v>
      </c>
      <c r="E3819" t="s">
        <v>538</v>
      </c>
      <c r="F3819" t="s">
        <v>536</v>
      </c>
      <c r="G3819" t="s">
        <v>77</v>
      </c>
      <c r="H3819" t="s">
        <v>508</v>
      </c>
      <c r="I3819" t="s">
        <v>509</v>
      </c>
      <c r="J3819" t="s">
        <v>435</v>
      </c>
    </row>
    <row r="3820" spans="1:10">
      <c r="A3820" t="s">
        <v>500</v>
      </c>
      <c r="B3820" s="614">
        <v>2.2000000000000001E-3</v>
      </c>
      <c r="C3820" t="s">
        <v>465</v>
      </c>
      <c r="D3820" t="s">
        <v>535</v>
      </c>
      <c r="E3820" t="s">
        <v>77</v>
      </c>
      <c r="F3820" t="s">
        <v>536</v>
      </c>
      <c r="G3820" t="s">
        <v>77</v>
      </c>
      <c r="H3820" t="s">
        <v>508</v>
      </c>
      <c r="I3820" t="s">
        <v>509</v>
      </c>
      <c r="J3820" t="s">
        <v>435</v>
      </c>
    </row>
    <row r="3821" spans="1:10">
      <c r="A3821" t="s">
        <v>500</v>
      </c>
      <c r="B3821" s="614">
        <v>2.8999999999999998E-3</v>
      </c>
      <c r="C3821" t="s">
        <v>515</v>
      </c>
      <c r="D3821" t="s">
        <v>535</v>
      </c>
      <c r="E3821" t="s">
        <v>77</v>
      </c>
      <c r="F3821" t="s">
        <v>536</v>
      </c>
      <c r="G3821" t="s">
        <v>77</v>
      </c>
      <c r="H3821" t="s">
        <v>508</v>
      </c>
      <c r="I3821" t="s">
        <v>509</v>
      </c>
      <c r="J3821" t="s">
        <v>435</v>
      </c>
    </row>
    <row r="3822" spans="1:10">
      <c r="A3822" t="s">
        <v>500</v>
      </c>
      <c r="B3822" s="614">
        <v>2.7000000000000001E-3</v>
      </c>
      <c r="C3822" t="s">
        <v>525</v>
      </c>
      <c r="D3822" t="s">
        <v>535</v>
      </c>
      <c r="E3822" t="s">
        <v>77</v>
      </c>
      <c r="F3822" t="s">
        <v>536</v>
      </c>
      <c r="G3822" t="s">
        <v>77</v>
      </c>
      <c r="H3822" t="s">
        <v>508</v>
      </c>
      <c r="I3822" t="s">
        <v>509</v>
      </c>
      <c r="J3822" t="s">
        <v>435</v>
      </c>
    </row>
    <row r="3823" spans="1:10">
      <c r="A3823" t="s">
        <v>500</v>
      </c>
      <c r="B3823" s="614">
        <v>2.5999999999999999E-3</v>
      </c>
      <c r="C3823" t="s">
        <v>462</v>
      </c>
      <c r="D3823" t="s">
        <v>535</v>
      </c>
      <c r="E3823" t="s">
        <v>77</v>
      </c>
      <c r="F3823" t="s">
        <v>536</v>
      </c>
      <c r="G3823" t="s">
        <v>77</v>
      </c>
      <c r="H3823" t="s">
        <v>508</v>
      </c>
      <c r="I3823" t="s">
        <v>509</v>
      </c>
      <c r="J3823" t="s">
        <v>435</v>
      </c>
    </row>
    <row r="3824" spans="1:10">
      <c r="A3824" t="s">
        <v>500</v>
      </c>
      <c r="B3824" s="614">
        <v>2.2000000000000001E-3</v>
      </c>
      <c r="C3824" t="s">
        <v>463</v>
      </c>
      <c r="D3824" t="s">
        <v>535</v>
      </c>
      <c r="E3824" t="s">
        <v>77</v>
      </c>
      <c r="F3824" t="s">
        <v>536</v>
      </c>
      <c r="G3824" t="s">
        <v>77</v>
      </c>
      <c r="H3824" t="s">
        <v>508</v>
      </c>
      <c r="I3824" t="s">
        <v>509</v>
      </c>
      <c r="J3824" t="s">
        <v>435</v>
      </c>
    </row>
    <row r="3825" spans="1:10">
      <c r="A3825" t="s">
        <v>500</v>
      </c>
      <c r="B3825" s="614">
        <v>2.7000000000000001E-3</v>
      </c>
      <c r="C3825" t="s">
        <v>480</v>
      </c>
      <c r="D3825" t="s">
        <v>535</v>
      </c>
      <c r="E3825" t="s">
        <v>77</v>
      </c>
      <c r="F3825" t="s">
        <v>536</v>
      </c>
      <c r="G3825" t="s">
        <v>77</v>
      </c>
      <c r="H3825" t="s">
        <v>508</v>
      </c>
      <c r="I3825" t="s">
        <v>509</v>
      </c>
      <c r="J3825" t="s">
        <v>435</v>
      </c>
    </row>
    <row r="3826" spans="1:10">
      <c r="A3826" t="s">
        <v>500</v>
      </c>
      <c r="B3826" s="614">
        <v>2.2000000000000001E-3</v>
      </c>
      <c r="C3826" t="s">
        <v>452</v>
      </c>
      <c r="D3826" t="s">
        <v>535</v>
      </c>
      <c r="E3826" t="s">
        <v>77</v>
      </c>
      <c r="F3826" t="s">
        <v>536</v>
      </c>
      <c r="G3826" t="s">
        <v>77</v>
      </c>
      <c r="H3826" t="s">
        <v>508</v>
      </c>
      <c r="I3826" t="s">
        <v>509</v>
      </c>
      <c r="J3826" t="s">
        <v>435</v>
      </c>
    </row>
    <row r="3827" spans="1:10">
      <c r="A3827" t="s">
        <v>500</v>
      </c>
      <c r="B3827" s="614">
        <v>2.3999999999999998E-3</v>
      </c>
      <c r="C3827" t="s">
        <v>504</v>
      </c>
      <c r="D3827" t="s">
        <v>535</v>
      </c>
      <c r="E3827" t="s">
        <v>77</v>
      </c>
      <c r="F3827" t="s">
        <v>536</v>
      </c>
      <c r="G3827" t="s">
        <v>77</v>
      </c>
      <c r="H3827" t="s">
        <v>508</v>
      </c>
      <c r="I3827" t="s">
        <v>509</v>
      </c>
      <c r="J3827" t="s">
        <v>435</v>
      </c>
    </row>
    <row r="3828" spans="1:10">
      <c r="A3828" t="s">
        <v>500</v>
      </c>
      <c r="B3828" s="614">
        <v>2.2000000000000001E-3</v>
      </c>
      <c r="C3828" t="s">
        <v>464</v>
      </c>
      <c r="D3828" t="s">
        <v>535</v>
      </c>
      <c r="E3828" t="s">
        <v>77</v>
      </c>
      <c r="F3828" t="s">
        <v>536</v>
      </c>
      <c r="G3828" t="s">
        <v>77</v>
      </c>
      <c r="H3828" t="s">
        <v>508</v>
      </c>
      <c r="I3828" t="s">
        <v>509</v>
      </c>
      <c r="J3828" t="s">
        <v>435</v>
      </c>
    </row>
    <row r="3829" spans="1:10">
      <c r="A3829" t="s">
        <v>500</v>
      </c>
      <c r="B3829" s="614">
        <v>4.8999999999999998E-3</v>
      </c>
      <c r="C3829" t="s">
        <v>526</v>
      </c>
      <c r="D3829" t="s">
        <v>535</v>
      </c>
      <c r="E3829" t="s">
        <v>77</v>
      </c>
      <c r="F3829" t="s">
        <v>536</v>
      </c>
      <c r="G3829" t="s">
        <v>77</v>
      </c>
      <c r="H3829" t="s">
        <v>508</v>
      </c>
      <c r="I3829" t="s">
        <v>509</v>
      </c>
      <c r="J3829" t="s">
        <v>435</v>
      </c>
    </row>
    <row r="3830" spans="1:10">
      <c r="A3830" t="s">
        <v>500</v>
      </c>
      <c r="B3830" s="614">
        <v>2.2000000000000001E-3</v>
      </c>
      <c r="C3830" t="s">
        <v>457</v>
      </c>
      <c r="D3830" t="s">
        <v>535</v>
      </c>
      <c r="E3830" t="s">
        <v>77</v>
      </c>
      <c r="F3830" t="s">
        <v>536</v>
      </c>
      <c r="G3830" t="s">
        <v>77</v>
      </c>
      <c r="H3830" t="s">
        <v>508</v>
      </c>
      <c r="I3830" t="s">
        <v>509</v>
      </c>
      <c r="J3830" t="s">
        <v>435</v>
      </c>
    </row>
    <row r="3831" spans="1:10">
      <c r="A3831" t="s">
        <v>500</v>
      </c>
      <c r="B3831" s="614">
        <v>3.0999999999999999E-3</v>
      </c>
      <c r="C3831" t="s">
        <v>455</v>
      </c>
      <c r="D3831" t="s">
        <v>535</v>
      </c>
      <c r="E3831" t="s">
        <v>77</v>
      </c>
      <c r="F3831" t="s">
        <v>536</v>
      </c>
      <c r="G3831" t="s">
        <v>77</v>
      </c>
      <c r="H3831" t="s">
        <v>508</v>
      </c>
      <c r="I3831" t="s">
        <v>509</v>
      </c>
      <c r="J3831" t="s">
        <v>435</v>
      </c>
    </row>
    <row r="3832" spans="1:10">
      <c r="A3832" t="s">
        <v>500</v>
      </c>
      <c r="B3832" s="614">
        <v>2.5999999999999999E-3</v>
      </c>
      <c r="C3832" t="s">
        <v>471</v>
      </c>
      <c r="D3832" t="s">
        <v>535</v>
      </c>
      <c r="E3832" t="s">
        <v>77</v>
      </c>
      <c r="F3832" t="s">
        <v>536</v>
      </c>
      <c r="G3832" t="s">
        <v>77</v>
      </c>
      <c r="H3832" t="s">
        <v>508</v>
      </c>
      <c r="I3832" t="s">
        <v>509</v>
      </c>
      <c r="J3832" t="s">
        <v>435</v>
      </c>
    </row>
    <row r="3833" spans="1:10">
      <c r="A3833" t="s">
        <v>500</v>
      </c>
      <c r="B3833" s="614">
        <v>2.3999999999999998E-3</v>
      </c>
      <c r="C3833" t="s">
        <v>513</v>
      </c>
      <c r="D3833" t="s">
        <v>535</v>
      </c>
      <c r="E3833" t="s">
        <v>77</v>
      </c>
      <c r="F3833" t="s">
        <v>536</v>
      </c>
      <c r="G3833" t="s">
        <v>77</v>
      </c>
      <c r="H3833" t="s">
        <v>508</v>
      </c>
      <c r="I3833" t="s">
        <v>509</v>
      </c>
      <c r="J3833" t="s">
        <v>435</v>
      </c>
    </row>
    <row r="3834" spans="1:10">
      <c r="A3834" t="s">
        <v>500</v>
      </c>
      <c r="B3834" s="614">
        <v>2.8E-3</v>
      </c>
      <c r="C3834" t="s">
        <v>475</v>
      </c>
      <c r="D3834" t="s">
        <v>535</v>
      </c>
      <c r="E3834" t="s">
        <v>77</v>
      </c>
      <c r="F3834" t="s">
        <v>536</v>
      </c>
      <c r="G3834" t="s">
        <v>77</v>
      </c>
      <c r="H3834" t="s">
        <v>508</v>
      </c>
      <c r="I3834" t="s">
        <v>509</v>
      </c>
      <c r="J3834" t="s">
        <v>435</v>
      </c>
    </row>
    <row r="3835" spans="1:10">
      <c r="A3835" t="s">
        <v>500</v>
      </c>
      <c r="B3835" s="614">
        <v>3.0999999999999999E-3</v>
      </c>
      <c r="C3835" t="s">
        <v>514</v>
      </c>
      <c r="D3835" t="s">
        <v>535</v>
      </c>
      <c r="E3835" t="s">
        <v>77</v>
      </c>
      <c r="F3835" t="s">
        <v>536</v>
      </c>
      <c r="G3835" t="s">
        <v>77</v>
      </c>
      <c r="H3835" t="s">
        <v>508</v>
      </c>
      <c r="I3835" t="s">
        <v>509</v>
      </c>
      <c r="J3835" t="s">
        <v>435</v>
      </c>
    </row>
    <row r="3836" spans="1:10">
      <c r="A3836" t="s">
        <v>500</v>
      </c>
      <c r="B3836" s="614">
        <v>2.2000000000000001E-3</v>
      </c>
      <c r="C3836" t="s">
        <v>479</v>
      </c>
      <c r="D3836" t="s">
        <v>535</v>
      </c>
      <c r="E3836" t="s">
        <v>77</v>
      </c>
      <c r="F3836" t="s">
        <v>536</v>
      </c>
      <c r="G3836" t="s">
        <v>77</v>
      </c>
      <c r="H3836" t="s">
        <v>508</v>
      </c>
      <c r="I3836" t="s">
        <v>509</v>
      </c>
      <c r="J3836" t="s">
        <v>435</v>
      </c>
    </row>
    <row r="3837" spans="1:10">
      <c r="A3837" t="s">
        <v>500</v>
      </c>
      <c r="B3837" s="614">
        <v>3.3E-3</v>
      </c>
      <c r="C3837" t="s">
        <v>450</v>
      </c>
      <c r="D3837" t="s">
        <v>535</v>
      </c>
      <c r="E3837" t="s">
        <v>77</v>
      </c>
      <c r="F3837" t="s">
        <v>536</v>
      </c>
      <c r="G3837" t="s">
        <v>77</v>
      </c>
      <c r="H3837" t="s">
        <v>508</v>
      </c>
      <c r="I3837" t="s">
        <v>509</v>
      </c>
      <c r="J3837" t="s">
        <v>435</v>
      </c>
    </row>
    <row r="3838" spans="1:10">
      <c r="A3838" t="s">
        <v>500</v>
      </c>
      <c r="B3838" s="614">
        <v>3.5000000000000001E-3</v>
      </c>
      <c r="C3838" t="s">
        <v>518</v>
      </c>
      <c r="D3838" t="s">
        <v>535</v>
      </c>
      <c r="E3838" t="s">
        <v>77</v>
      </c>
      <c r="F3838" t="s">
        <v>536</v>
      </c>
      <c r="G3838" t="s">
        <v>77</v>
      </c>
      <c r="H3838" t="s">
        <v>508</v>
      </c>
      <c r="I3838" t="s">
        <v>509</v>
      </c>
      <c r="J3838" t="s">
        <v>435</v>
      </c>
    </row>
    <row r="3839" spans="1:10">
      <c r="A3839" t="s">
        <v>500</v>
      </c>
      <c r="B3839" s="614">
        <v>4.3E-3</v>
      </c>
      <c r="C3839" t="s">
        <v>456</v>
      </c>
      <c r="D3839" t="s">
        <v>535</v>
      </c>
      <c r="E3839" t="s">
        <v>77</v>
      </c>
      <c r="F3839" t="s">
        <v>536</v>
      </c>
      <c r="G3839" t="s">
        <v>77</v>
      </c>
      <c r="H3839" t="s">
        <v>508</v>
      </c>
      <c r="I3839" t="s">
        <v>509</v>
      </c>
      <c r="J3839" t="s">
        <v>435</v>
      </c>
    </row>
    <row r="3840" spans="1:10">
      <c r="A3840" t="s">
        <v>500</v>
      </c>
      <c r="B3840" s="614">
        <v>2.3999999999999998E-3</v>
      </c>
      <c r="C3840" t="s">
        <v>461</v>
      </c>
      <c r="D3840" t="s">
        <v>535</v>
      </c>
      <c r="E3840" t="s">
        <v>77</v>
      </c>
      <c r="F3840" t="s">
        <v>536</v>
      </c>
      <c r="G3840" t="s">
        <v>77</v>
      </c>
      <c r="H3840" t="s">
        <v>508</v>
      </c>
      <c r="I3840" t="s">
        <v>509</v>
      </c>
      <c r="J3840" t="s">
        <v>435</v>
      </c>
    </row>
    <row r="3841" spans="1:10">
      <c r="A3841" t="s">
        <v>500</v>
      </c>
      <c r="B3841" s="614">
        <v>2.2000000000000001E-3</v>
      </c>
      <c r="C3841" t="s">
        <v>477</v>
      </c>
      <c r="D3841" t="s">
        <v>535</v>
      </c>
      <c r="E3841" t="s">
        <v>77</v>
      </c>
      <c r="F3841" t="s">
        <v>536</v>
      </c>
      <c r="G3841" t="s">
        <v>77</v>
      </c>
      <c r="H3841" t="s">
        <v>508</v>
      </c>
      <c r="I3841" t="s">
        <v>509</v>
      </c>
      <c r="J3841" t="s">
        <v>435</v>
      </c>
    </row>
    <row r="3842" spans="1:10">
      <c r="A3842" t="s">
        <v>500</v>
      </c>
      <c r="B3842" s="614">
        <v>2.2000000000000001E-3</v>
      </c>
      <c r="C3842" t="s">
        <v>429</v>
      </c>
      <c r="D3842" t="s">
        <v>535</v>
      </c>
      <c r="E3842" t="s">
        <v>77</v>
      </c>
      <c r="F3842" t="s">
        <v>536</v>
      </c>
      <c r="G3842" t="s">
        <v>77</v>
      </c>
      <c r="H3842" t="s">
        <v>508</v>
      </c>
      <c r="I3842" t="s">
        <v>509</v>
      </c>
      <c r="J3842" t="s">
        <v>435</v>
      </c>
    </row>
    <row r="3843" spans="1:10">
      <c r="A3843" t="s">
        <v>500</v>
      </c>
      <c r="B3843" s="614">
        <v>3.0999999999999999E-3</v>
      </c>
      <c r="C3843" t="s">
        <v>511</v>
      </c>
      <c r="D3843" t="s">
        <v>535</v>
      </c>
      <c r="E3843" t="s">
        <v>77</v>
      </c>
      <c r="F3843" t="s">
        <v>536</v>
      </c>
      <c r="G3843" t="s">
        <v>77</v>
      </c>
      <c r="H3843" t="s">
        <v>508</v>
      </c>
      <c r="I3843" t="s">
        <v>509</v>
      </c>
      <c r="J3843" t="s">
        <v>435</v>
      </c>
    </row>
    <row r="3844" spans="1:10">
      <c r="A3844" t="s">
        <v>500</v>
      </c>
      <c r="B3844" s="614">
        <v>2.5999999999999999E-3</v>
      </c>
      <c r="C3844" t="s">
        <v>481</v>
      </c>
      <c r="D3844" t="s">
        <v>535</v>
      </c>
      <c r="E3844" t="s">
        <v>77</v>
      </c>
      <c r="F3844" t="s">
        <v>536</v>
      </c>
      <c r="G3844" t="s">
        <v>77</v>
      </c>
      <c r="H3844" t="s">
        <v>508</v>
      </c>
      <c r="I3844" t="s">
        <v>509</v>
      </c>
      <c r="J3844" t="s">
        <v>435</v>
      </c>
    </row>
    <row r="3845" spans="1:10">
      <c r="A3845" t="s">
        <v>500</v>
      </c>
      <c r="B3845" s="614">
        <v>2.2000000000000001E-3</v>
      </c>
      <c r="C3845" t="s">
        <v>488</v>
      </c>
      <c r="D3845" t="s">
        <v>535</v>
      </c>
      <c r="E3845" t="s">
        <v>77</v>
      </c>
      <c r="F3845" t="s">
        <v>536</v>
      </c>
      <c r="G3845" t="s">
        <v>77</v>
      </c>
      <c r="H3845" t="s">
        <v>508</v>
      </c>
      <c r="I3845" t="s">
        <v>509</v>
      </c>
      <c r="J3845" t="s">
        <v>435</v>
      </c>
    </row>
    <row r="3846" spans="1:10">
      <c r="A3846" t="s">
        <v>500</v>
      </c>
      <c r="B3846" s="614">
        <v>3.0999999999999999E-3</v>
      </c>
      <c r="C3846" t="s">
        <v>438</v>
      </c>
      <c r="D3846" t="s">
        <v>535</v>
      </c>
      <c r="E3846" t="s">
        <v>77</v>
      </c>
      <c r="F3846" t="s">
        <v>536</v>
      </c>
      <c r="G3846" t="s">
        <v>77</v>
      </c>
      <c r="H3846" t="s">
        <v>508</v>
      </c>
      <c r="I3846" t="s">
        <v>509</v>
      </c>
      <c r="J3846" t="s">
        <v>435</v>
      </c>
    </row>
    <row r="3847" spans="1:10">
      <c r="A3847" t="s">
        <v>500</v>
      </c>
      <c r="B3847" s="614">
        <v>2.8E-3</v>
      </c>
      <c r="C3847" t="s">
        <v>524</v>
      </c>
      <c r="D3847" t="s">
        <v>535</v>
      </c>
      <c r="E3847" t="s">
        <v>77</v>
      </c>
      <c r="F3847" t="s">
        <v>536</v>
      </c>
      <c r="G3847" t="s">
        <v>77</v>
      </c>
      <c r="H3847" t="s">
        <v>508</v>
      </c>
      <c r="I3847" t="s">
        <v>509</v>
      </c>
      <c r="J3847" t="s">
        <v>435</v>
      </c>
    </row>
    <row r="3848" spans="1:10">
      <c r="A3848" t="s">
        <v>500</v>
      </c>
      <c r="B3848" s="614">
        <v>3.0999999999999999E-3</v>
      </c>
      <c r="C3848" t="s">
        <v>521</v>
      </c>
      <c r="D3848" t="s">
        <v>535</v>
      </c>
      <c r="E3848" t="s">
        <v>77</v>
      </c>
      <c r="F3848" t="s">
        <v>536</v>
      </c>
      <c r="G3848" t="s">
        <v>77</v>
      </c>
      <c r="H3848" t="s">
        <v>508</v>
      </c>
      <c r="I3848" t="s">
        <v>509</v>
      </c>
      <c r="J3848" t="s">
        <v>435</v>
      </c>
    </row>
    <row r="3849" spans="1:10">
      <c r="A3849" t="s">
        <v>500</v>
      </c>
      <c r="B3849" s="614">
        <v>2.7000000000000001E-3</v>
      </c>
      <c r="C3849" t="s">
        <v>512</v>
      </c>
      <c r="D3849" t="s">
        <v>535</v>
      </c>
      <c r="E3849" t="s">
        <v>77</v>
      </c>
      <c r="F3849" t="s">
        <v>536</v>
      </c>
      <c r="G3849" t="s">
        <v>77</v>
      </c>
      <c r="H3849" t="s">
        <v>508</v>
      </c>
      <c r="I3849" t="s">
        <v>509</v>
      </c>
      <c r="J3849" t="s">
        <v>435</v>
      </c>
    </row>
    <row r="3850" spans="1:10">
      <c r="A3850" t="s">
        <v>500</v>
      </c>
      <c r="B3850" s="614">
        <v>2.2000000000000001E-3</v>
      </c>
      <c r="C3850" t="s">
        <v>454</v>
      </c>
      <c r="D3850" t="s">
        <v>535</v>
      </c>
      <c r="E3850" t="s">
        <v>77</v>
      </c>
      <c r="F3850" t="s">
        <v>536</v>
      </c>
      <c r="G3850" t="s">
        <v>77</v>
      </c>
      <c r="H3850" t="s">
        <v>508</v>
      </c>
      <c r="I3850" t="s">
        <v>509</v>
      </c>
      <c r="J3850" t="s">
        <v>435</v>
      </c>
    </row>
    <row r="3851" spans="1:10">
      <c r="A3851" t="s">
        <v>500</v>
      </c>
      <c r="B3851" s="614">
        <v>2.5999999999999999E-3</v>
      </c>
      <c r="C3851" t="s">
        <v>449</v>
      </c>
      <c r="D3851" t="s">
        <v>535</v>
      </c>
      <c r="E3851" t="s">
        <v>77</v>
      </c>
      <c r="F3851" t="s">
        <v>536</v>
      </c>
      <c r="G3851" t="s">
        <v>77</v>
      </c>
      <c r="H3851" t="s">
        <v>508</v>
      </c>
      <c r="I3851" t="s">
        <v>509</v>
      </c>
      <c r="J3851" t="s">
        <v>435</v>
      </c>
    </row>
    <row r="3852" spans="1:10">
      <c r="A3852" t="s">
        <v>500</v>
      </c>
      <c r="B3852" s="614">
        <v>2.2000000000000001E-3</v>
      </c>
      <c r="C3852" t="s">
        <v>472</v>
      </c>
      <c r="D3852" t="s">
        <v>535</v>
      </c>
      <c r="E3852" t="s">
        <v>77</v>
      </c>
      <c r="F3852" t="s">
        <v>536</v>
      </c>
      <c r="G3852" t="s">
        <v>77</v>
      </c>
      <c r="H3852" t="s">
        <v>508</v>
      </c>
      <c r="I3852" t="s">
        <v>509</v>
      </c>
      <c r="J3852" t="s">
        <v>435</v>
      </c>
    </row>
    <row r="3853" spans="1:10">
      <c r="A3853" t="s">
        <v>500</v>
      </c>
      <c r="B3853" s="614">
        <v>2.2000000000000001E-3</v>
      </c>
      <c r="C3853" t="s">
        <v>453</v>
      </c>
      <c r="D3853" t="s">
        <v>535</v>
      </c>
      <c r="E3853" t="s">
        <v>77</v>
      </c>
      <c r="F3853" t="s">
        <v>536</v>
      </c>
      <c r="G3853" t="s">
        <v>77</v>
      </c>
      <c r="H3853" t="s">
        <v>508</v>
      </c>
      <c r="I3853" t="s">
        <v>509</v>
      </c>
      <c r="J3853" t="s">
        <v>435</v>
      </c>
    </row>
    <row r="3854" spans="1:10">
      <c r="A3854" t="s">
        <v>500</v>
      </c>
      <c r="B3854" s="614">
        <v>3.0999999999999999E-3</v>
      </c>
      <c r="C3854" t="s">
        <v>446</v>
      </c>
      <c r="D3854" t="s">
        <v>535</v>
      </c>
      <c r="E3854" t="s">
        <v>77</v>
      </c>
      <c r="F3854" t="s">
        <v>536</v>
      </c>
      <c r="G3854" t="s">
        <v>77</v>
      </c>
      <c r="H3854" t="s">
        <v>508</v>
      </c>
      <c r="I3854" t="s">
        <v>509</v>
      </c>
      <c r="J3854" t="s">
        <v>435</v>
      </c>
    </row>
    <row r="3855" spans="1:10">
      <c r="A3855" t="s">
        <v>500</v>
      </c>
      <c r="B3855" s="614">
        <v>2.5999999999999999E-3</v>
      </c>
      <c r="C3855" t="s">
        <v>527</v>
      </c>
      <c r="D3855" t="s">
        <v>535</v>
      </c>
      <c r="E3855" t="s">
        <v>77</v>
      </c>
      <c r="F3855" t="s">
        <v>536</v>
      </c>
      <c r="G3855" t="s">
        <v>77</v>
      </c>
      <c r="H3855" t="s">
        <v>508</v>
      </c>
      <c r="I3855" t="s">
        <v>509</v>
      </c>
      <c r="J3855" t="s">
        <v>435</v>
      </c>
    </row>
    <row r="3856" spans="1:10">
      <c r="A3856" t="s">
        <v>500</v>
      </c>
      <c r="B3856" s="614">
        <v>2.3999999999999998E-3</v>
      </c>
      <c r="C3856" t="s">
        <v>517</v>
      </c>
      <c r="D3856" t="s">
        <v>535</v>
      </c>
      <c r="E3856" t="s">
        <v>77</v>
      </c>
      <c r="F3856" t="s">
        <v>536</v>
      </c>
      <c r="G3856" t="s">
        <v>77</v>
      </c>
      <c r="H3856" t="s">
        <v>508</v>
      </c>
      <c r="I3856" t="s">
        <v>509</v>
      </c>
      <c r="J3856" t="s">
        <v>435</v>
      </c>
    </row>
    <row r="3857" spans="1:10">
      <c r="A3857" t="s">
        <v>500</v>
      </c>
      <c r="B3857" s="614">
        <v>2.7000000000000001E-3</v>
      </c>
      <c r="C3857" t="s">
        <v>485</v>
      </c>
      <c r="D3857" t="s">
        <v>535</v>
      </c>
      <c r="E3857" t="s">
        <v>77</v>
      </c>
      <c r="F3857" t="s">
        <v>536</v>
      </c>
      <c r="G3857" t="s">
        <v>77</v>
      </c>
      <c r="H3857" t="s">
        <v>508</v>
      </c>
      <c r="I3857" t="s">
        <v>509</v>
      </c>
      <c r="J3857" t="s">
        <v>435</v>
      </c>
    </row>
    <row r="3858" spans="1:10">
      <c r="A3858" t="s">
        <v>500</v>
      </c>
      <c r="B3858" s="614">
        <v>2.2000000000000001E-3</v>
      </c>
      <c r="C3858" t="s">
        <v>50</v>
      </c>
      <c r="D3858" t="s">
        <v>535</v>
      </c>
      <c r="E3858" t="s">
        <v>77</v>
      </c>
      <c r="F3858" t="s">
        <v>536</v>
      </c>
      <c r="G3858" t="s">
        <v>77</v>
      </c>
      <c r="H3858" t="s">
        <v>508</v>
      </c>
      <c r="I3858" t="s">
        <v>509</v>
      </c>
      <c r="J3858" t="s">
        <v>435</v>
      </c>
    </row>
    <row r="3859" spans="1:10">
      <c r="A3859" t="s">
        <v>500</v>
      </c>
      <c r="B3859" s="614">
        <v>2.5999999999999999E-3</v>
      </c>
      <c r="C3859" t="s">
        <v>484</v>
      </c>
      <c r="D3859" t="s">
        <v>535</v>
      </c>
      <c r="E3859" t="s">
        <v>77</v>
      </c>
      <c r="F3859" t="s">
        <v>536</v>
      </c>
      <c r="G3859" t="s">
        <v>77</v>
      </c>
      <c r="H3859" t="s">
        <v>508</v>
      </c>
      <c r="I3859" t="s">
        <v>509</v>
      </c>
      <c r="J3859" t="s">
        <v>435</v>
      </c>
    </row>
    <row r="3860" spans="1:10">
      <c r="A3860" t="s">
        <v>500</v>
      </c>
      <c r="B3860" s="614">
        <v>2.3999999999999998E-3</v>
      </c>
      <c r="C3860" t="s">
        <v>466</v>
      </c>
      <c r="D3860" t="s">
        <v>535</v>
      </c>
      <c r="E3860" t="s">
        <v>77</v>
      </c>
      <c r="F3860" t="s">
        <v>536</v>
      </c>
      <c r="G3860" t="s">
        <v>77</v>
      </c>
      <c r="H3860" t="s">
        <v>508</v>
      </c>
      <c r="I3860" t="s">
        <v>509</v>
      </c>
      <c r="J3860" t="s">
        <v>435</v>
      </c>
    </row>
    <row r="3861" spans="1:10">
      <c r="A3861" t="s">
        <v>501</v>
      </c>
      <c r="B3861" s="614">
        <v>5.0000000000000001E-4</v>
      </c>
      <c r="C3861" t="s">
        <v>510</v>
      </c>
      <c r="D3861" t="s">
        <v>535</v>
      </c>
      <c r="E3861" t="s">
        <v>77</v>
      </c>
      <c r="F3861" t="s">
        <v>536</v>
      </c>
      <c r="G3861" t="s">
        <v>77</v>
      </c>
      <c r="H3861" t="s">
        <v>508</v>
      </c>
      <c r="I3861" t="s">
        <v>509</v>
      </c>
      <c r="J3861" t="s">
        <v>435</v>
      </c>
    </row>
    <row r="3862" spans="1:10">
      <c r="A3862" t="s">
        <v>501</v>
      </c>
      <c r="B3862" s="614">
        <v>5.0000000000000001E-4</v>
      </c>
      <c r="C3862" t="s">
        <v>516</v>
      </c>
      <c r="D3862" t="s">
        <v>535</v>
      </c>
      <c r="E3862" t="s">
        <v>77</v>
      </c>
      <c r="F3862" t="s">
        <v>536</v>
      </c>
      <c r="G3862" t="s">
        <v>77</v>
      </c>
      <c r="H3862" t="s">
        <v>508</v>
      </c>
      <c r="I3862" t="s">
        <v>509</v>
      </c>
      <c r="J3862" t="s">
        <v>435</v>
      </c>
    </row>
    <row r="3863" spans="1:10">
      <c r="A3863" t="s">
        <v>501</v>
      </c>
      <c r="B3863" s="614">
        <v>4.0000000000000002E-4</v>
      </c>
      <c r="C3863" t="s">
        <v>448</v>
      </c>
      <c r="D3863" t="s">
        <v>535</v>
      </c>
      <c r="E3863" t="s">
        <v>77</v>
      </c>
      <c r="F3863" t="s">
        <v>536</v>
      </c>
      <c r="G3863" t="s">
        <v>77</v>
      </c>
      <c r="H3863" t="s">
        <v>508</v>
      </c>
      <c r="I3863" t="s">
        <v>509</v>
      </c>
      <c r="J3863" t="s">
        <v>435</v>
      </c>
    </row>
    <row r="3864" spans="1:10">
      <c r="A3864" t="s">
        <v>501</v>
      </c>
      <c r="B3864" s="614">
        <v>5.0000000000000001E-4</v>
      </c>
      <c r="C3864" t="s">
        <v>476</v>
      </c>
      <c r="D3864" t="s">
        <v>535</v>
      </c>
      <c r="E3864" t="s">
        <v>77</v>
      </c>
      <c r="F3864" t="s">
        <v>536</v>
      </c>
      <c r="G3864" t="s">
        <v>77</v>
      </c>
      <c r="H3864" t="s">
        <v>508</v>
      </c>
      <c r="I3864" t="s">
        <v>509</v>
      </c>
      <c r="J3864" t="s">
        <v>435</v>
      </c>
    </row>
    <row r="3865" spans="1:10">
      <c r="A3865" t="s">
        <v>501</v>
      </c>
      <c r="B3865" s="614">
        <v>4.0000000000000002E-4</v>
      </c>
      <c r="C3865" t="s">
        <v>445</v>
      </c>
      <c r="D3865" t="s">
        <v>535</v>
      </c>
      <c r="E3865" t="s">
        <v>77</v>
      </c>
      <c r="F3865" t="s">
        <v>536</v>
      </c>
      <c r="G3865" t="s">
        <v>77</v>
      </c>
      <c r="H3865" t="s">
        <v>508</v>
      </c>
      <c r="I3865" t="s">
        <v>509</v>
      </c>
      <c r="J3865" t="s">
        <v>435</v>
      </c>
    </row>
    <row r="3866" spans="1:10">
      <c r="A3866" t="s">
        <v>501</v>
      </c>
      <c r="B3866" s="614">
        <v>0</v>
      </c>
      <c r="C3866" t="s">
        <v>537</v>
      </c>
      <c r="D3866" t="s">
        <v>535</v>
      </c>
      <c r="E3866" t="s">
        <v>538</v>
      </c>
      <c r="F3866" t="s">
        <v>536</v>
      </c>
      <c r="G3866" t="s">
        <v>77</v>
      </c>
      <c r="H3866" t="s">
        <v>508</v>
      </c>
      <c r="I3866" t="s">
        <v>509</v>
      </c>
      <c r="J3866" t="s">
        <v>435</v>
      </c>
    </row>
    <row r="3867" spans="1:10">
      <c r="A3867" t="s">
        <v>501</v>
      </c>
      <c r="B3867" s="614">
        <v>2.9999999999999997E-4</v>
      </c>
      <c r="C3867" t="s">
        <v>465</v>
      </c>
      <c r="D3867" t="s">
        <v>535</v>
      </c>
      <c r="E3867" t="s">
        <v>77</v>
      </c>
      <c r="F3867" t="s">
        <v>536</v>
      </c>
      <c r="G3867" t="s">
        <v>77</v>
      </c>
      <c r="H3867" t="s">
        <v>508</v>
      </c>
      <c r="I3867" t="s">
        <v>509</v>
      </c>
      <c r="J3867" t="s">
        <v>435</v>
      </c>
    </row>
    <row r="3868" spans="1:10">
      <c r="A3868" t="s">
        <v>501</v>
      </c>
      <c r="B3868" s="614">
        <v>4.0000000000000002E-4</v>
      </c>
      <c r="C3868" t="s">
        <v>515</v>
      </c>
      <c r="D3868" t="s">
        <v>535</v>
      </c>
      <c r="E3868" t="s">
        <v>77</v>
      </c>
      <c r="F3868" t="s">
        <v>536</v>
      </c>
      <c r="G3868" t="s">
        <v>77</v>
      </c>
      <c r="H3868" t="s">
        <v>508</v>
      </c>
      <c r="I3868" t="s">
        <v>509</v>
      </c>
      <c r="J3868" t="s">
        <v>435</v>
      </c>
    </row>
    <row r="3869" spans="1:10">
      <c r="A3869" t="s">
        <v>501</v>
      </c>
      <c r="B3869" s="614">
        <v>4.0000000000000002E-4</v>
      </c>
      <c r="C3869" t="s">
        <v>525</v>
      </c>
      <c r="D3869" t="s">
        <v>535</v>
      </c>
      <c r="E3869" t="s">
        <v>77</v>
      </c>
      <c r="F3869" t="s">
        <v>536</v>
      </c>
      <c r="G3869" t="s">
        <v>77</v>
      </c>
      <c r="H3869" t="s">
        <v>508</v>
      </c>
      <c r="I3869" t="s">
        <v>509</v>
      </c>
      <c r="J3869" t="s">
        <v>435</v>
      </c>
    </row>
    <row r="3870" spans="1:10">
      <c r="A3870" t="s">
        <v>501</v>
      </c>
      <c r="B3870" s="614">
        <v>4.0000000000000002E-4</v>
      </c>
      <c r="C3870" t="s">
        <v>462</v>
      </c>
      <c r="D3870" t="s">
        <v>535</v>
      </c>
      <c r="E3870" t="s">
        <v>77</v>
      </c>
      <c r="F3870" t="s">
        <v>536</v>
      </c>
      <c r="G3870" t="s">
        <v>77</v>
      </c>
      <c r="H3870" t="s">
        <v>508</v>
      </c>
      <c r="I3870" t="s">
        <v>509</v>
      </c>
      <c r="J3870" t="s">
        <v>435</v>
      </c>
    </row>
    <row r="3871" spans="1:10">
      <c r="A3871" t="s">
        <v>501</v>
      </c>
      <c r="B3871" s="614">
        <v>2.9999999999999997E-4</v>
      </c>
      <c r="C3871" t="s">
        <v>463</v>
      </c>
      <c r="D3871" t="s">
        <v>535</v>
      </c>
      <c r="E3871" t="s">
        <v>77</v>
      </c>
      <c r="F3871" t="s">
        <v>536</v>
      </c>
      <c r="G3871" t="s">
        <v>77</v>
      </c>
      <c r="H3871" t="s">
        <v>508</v>
      </c>
      <c r="I3871" t="s">
        <v>509</v>
      </c>
      <c r="J3871" t="s">
        <v>435</v>
      </c>
    </row>
    <row r="3872" spans="1:10">
      <c r="A3872" t="s">
        <v>501</v>
      </c>
      <c r="B3872" s="614">
        <v>4.0000000000000002E-4</v>
      </c>
      <c r="C3872" t="s">
        <v>480</v>
      </c>
      <c r="D3872" t="s">
        <v>535</v>
      </c>
      <c r="E3872" t="s">
        <v>77</v>
      </c>
      <c r="F3872" t="s">
        <v>536</v>
      </c>
      <c r="G3872" t="s">
        <v>77</v>
      </c>
      <c r="H3872" t="s">
        <v>508</v>
      </c>
      <c r="I3872" t="s">
        <v>509</v>
      </c>
      <c r="J3872" t="s">
        <v>435</v>
      </c>
    </row>
    <row r="3873" spans="1:10">
      <c r="A3873" t="s">
        <v>501</v>
      </c>
      <c r="B3873" s="614">
        <v>2.9999999999999997E-4</v>
      </c>
      <c r="C3873" t="s">
        <v>452</v>
      </c>
      <c r="D3873" t="s">
        <v>535</v>
      </c>
      <c r="E3873" t="s">
        <v>77</v>
      </c>
      <c r="F3873" t="s">
        <v>536</v>
      </c>
      <c r="G3873" t="s">
        <v>77</v>
      </c>
      <c r="H3873" t="s">
        <v>508</v>
      </c>
      <c r="I3873" t="s">
        <v>509</v>
      </c>
      <c r="J3873" t="s">
        <v>435</v>
      </c>
    </row>
    <row r="3874" spans="1:10">
      <c r="A3874" t="s">
        <v>501</v>
      </c>
      <c r="B3874" s="614">
        <v>4.0000000000000002E-4</v>
      </c>
      <c r="C3874" t="s">
        <v>504</v>
      </c>
      <c r="D3874" t="s">
        <v>535</v>
      </c>
      <c r="E3874" t="s">
        <v>77</v>
      </c>
      <c r="F3874" t="s">
        <v>536</v>
      </c>
      <c r="G3874" t="s">
        <v>77</v>
      </c>
      <c r="H3874" t="s">
        <v>508</v>
      </c>
      <c r="I3874" t="s">
        <v>509</v>
      </c>
      <c r="J3874" t="s">
        <v>435</v>
      </c>
    </row>
    <row r="3875" spans="1:10">
      <c r="A3875" t="s">
        <v>501</v>
      </c>
      <c r="B3875" s="614">
        <v>2.9999999999999997E-4</v>
      </c>
      <c r="C3875" t="s">
        <v>464</v>
      </c>
      <c r="D3875" t="s">
        <v>535</v>
      </c>
      <c r="E3875" t="s">
        <v>77</v>
      </c>
      <c r="F3875" t="s">
        <v>536</v>
      </c>
      <c r="G3875" t="s">
        <v>77</v>
      </c>
      <c r="H3875" t="s">
        <v>508</v>
      </c>
      <c r="I3875" t="s">
        <v>509</v>
      </c>
      <c r="J3875" t="s">
        <v>435</v>
      </c>
    </row>
    <row r="3876" spans="1:10">
      <c r="A3876" t="s">
        <v>501</v>
      </c>
      <c r="B3876" s="614">
        <v>8.0000000000000004E-4</v>
      </c>
      <c r="C3876" t="s">
        <v>526</v>
      </c>
      <c r="D3876" t="s">
        <v>535</v>
      </c>
      <c r="E3876" t="s">
        <v>77</v>
      </c>
      <c r="F3876" t="s">
        <v>536</v>
      </c>
      <c r="G3876" t="s">
        <v>77</v>
      </c>
      <c r="H3876" t="s">
        <v>508</v>
      </c>
      <c r="I3876" t="s">
        <v>509</v>
      </c>
      <c r="J3876" t="s">
        <v>435</v>
      </c>
    </row>
    <row r="3877" spans="1:10">
      <c r="A3877" t="s">
        <v>501</v>
      </c>
      <c r="B3877" s="614">
        <v>2.9999999999999997E-4</v>
      </c>
      <c r="C3877" t="s">
        <v>457</v>
      </c>
      <c r="D3877" t="s">
        <v>535</v>
      </c>
      <c r="E3877" t="s">
        <v>77</v>
      </c>
      <c r="F3877" t="s">
        <v>536</v>
      </c>
      <c r="G3877" t="s">
        <v>77</v>
      </c>
      <c r="H3877" t="s">
        <v>508</v>
      </c>
      <c r="I3877" t="s">
        <v>509</v>
      </c>
      <c r="J3877" t="s">
        <v>435</v>
      </c>
    </row>
    <row r="3878" spans="1:10">
      <c r="A3878" t="s">
        <v>501</v>
      </c>
      <c r="B3878" s="614">
        <v>5.0000000000000001E-4</v>
      </c>
      <c r="C3878" t="s">
        <v>455</v>
      </c>
      <c r="D3878" t="s">
        <v>535</v>
      </c>
      <c r="E3878" t="s">
        <v>77</v>
      </c>
      <c r="F3878" t="s">
        <v>536</v>
      </c>
      <c r="G3878" t="s">
        <v>77</v>
      </c>
      <c r="H3878" t="s">
        <v>508</v>
      </c>
      <c r="I3878" t="s">
        <v>509</v>
      </c>
      <c r="J3878" t="s">
        <v>435</v>
      </c>
    </row>
    <row r="3879" spans="1:10">
      <c r="A3879" t="s">
        <v>501</v>
      </c>
      <c r="B3879" s="614">
        <v>4.0000000000000002E-4</v>
      </c>
      <c r="C3879" t="s">
        <v>471</v>
      </c>
      <c r="D3879" t="s">
        <v>535</v>
      </c>
      <c r="E3879" t="s">
        <v>77</v>
      </c>
      <c r="F3879" t="s">
        <v>536</v>
      </c>
      <c r="G3879" t="s">
        <v>77</v>
      </c>
      <c r="H3879" t="s">
        <v>508</v>
      </c>
      <c r="I3879" t="s">
        <v>509</v>
      </c>
      <c r="J3879" t="s">
        <v>435</v>
      </c>
    </row>
    <row r="3880" spans="1:10">
      <c r="A3880" t="s">
        <v>501</v>
      </c>
      <c r="B3880" s="614">
        <v>4.0000000000000002E-4</v>
      </c>
      <c r="C3880" t="s">
        <v>513</v>
      </c>
      <c r="D3880" t="s">
        <v>535</v>
      </c>
      <c r="E3880" t="s">
        <v>77</v>
      </c>
      <c r="F3880" t="s">
        <v>536</v>
      </c>
      <c r="G3880" t="s">
        <v>77</v>
      </c>
      <c r="H3880" t="s">
        <v>508</v>
      </c>
      <c r="I3880" t="s">
        <v>509</v>
      </c>
      <c r="J3880" t="s">
        <v>435</v>
      </c>
    </row>
    <row r="3881" spans="1:10">
      <c r="A3881" t="s">
        <v>501</v>
      </c>
      <c r="B3881" s="614">
        <v>4.0000000000000002E-4</v>
      </c>
      <c r="C3881" t="s">
        <v>475</v>
      </c>
      <c r="D3881" t="s">
        <v>535</v>
      </c>
      <c r="E3881" t="s">
        <v>77</v>
      </c>
      <c r="F3881" t="s">
        <v>536</v>
      </c>
      <c r="G3881" t="s">
        <v>77</v>
      </c>
      <c r="H3881" t="s">
        <v>508</v>
      </c>
      <c r="I3881" t="s">
        <v>509</v>
      </c>
      <c r="J3881" t="s">
        <v>435</v>
      </c>
    </row>
    <row r="3882" spans="1:10">
      <c r="A3882" t="s">
        <v>501</v>
      </c>
      <c r="B3882" s="614">
        <v>5.0000000000000001E-4</v>
      </c>
      <c r="C3882" t="s">
        <v>514</v>
      </c>
      <c r="D3882" t="s">
        <v>535</v>
      </c>
      <c r="E3882" t="s">
        <v>77</v>
      </c>
      <c r="F3882" t="s">
        <v>536</v>
      </c>
      <c r="G3882" t="s">
        <v>77</v>
      </c>
      <c r="H3882" t="s">
        <v>508</v>
      </c>
      <c r="I3882" t="s">
        <v>509</v>
      </c>
      <c r="J3882" t="s">
        <v>435</v>
      </c>
    </row>
    <row r="3883" spans="1:10">
      <c r="A3883" t="s">
        <v>501</v>
      </c>
      <c r="B3883" s="614">
        <v>2.9999999999999997E-4</v>
      </c>
      <c r="C3883" t="s">
        <v>479</v>
      </c>
      <c r="D3883" t="s">
        <v>535</v>
      </c>
      <c r="E3883" t="s">
        <v>77</v>
      </c>
      <c r="F3883" t="s">
        <v>536</v>
      </c>
      <c r="G3883" t="s">
        <v>77</v>
      </c>
      <c r="H3883" t="s">
        <v>508</v>
      </c>
      <c r="I3883" t="s">
        <v>509</v>
      </c>
      <c r="J3883" t="s">
        <v>435</v>
      </c>
    </row>
    <row r="3884" spans="1:10">
      <c r="A3884" t="s">
        <v>501</v>
      </c>
      <c r="B3884" s="614">
        <v>5.0000000000000001E-4</v>
      </c>
      <c r="C3884" t="s">
        <v>450</v>
      </c>
      <c r="D3884" t="s">
        <v>535</v>
      </c>
      <c r="E3884" t="s">
        <v>77</v>
      </c>
      <c r="F3884" t="s">
        <v>536</v>
      </c>
      <c r="G3884" t="s">
        <v>77</v>
      </c>
      <c r="H3884" t="s">
        <v>508</v>
      </c>
      <c r="I3884" t="s">
        <v>509</v>
      </c>
      <c r="J3884" t="s">
        <v>435</v>
      </c>
    </row>
    <row r="3885" spans="1:10">
      <c r="A3885" t="s">
        <v>501</v>
      </c>
      <c r="B3885" s="614">
        <v>5.0000000000000001E-4</v>
      </c>
      <c r="C3885" t="s">
        <v>518</v>
      </c>
      <c r="D3885" t="s">
        <v>535</v>
      </c>
      <c r="E3885" t="s">
        <v>77</v>
      </c>
      <c r="F3885" t="s">
        <v>536</v>
      </c>
      <c r="G3885" t="s">
        <v>77</v>
      </c>
      <c r="H3885" t="s">
        <v>508</v>
      </c>
      <c r="I3885" t="s">
        <v>509</v>
      </c>
      <c r="J3885" t="s">
        <v>435</v>
      </c>
    </row>
    <row r="3886" spans="1:10">
      <c r="A3886" t="s">
        <v>501</v>
      </c>
      <c r="B3886" s="614">
        <v>6.9999999999999999E-4</v>
      </c>
      <c r="C3886" t="s">
        <v>456</v>
      </c>
      <c r="D3886" t="s">
        <v>535</v>
      </c>
      <c r="E3886" t="s">
        <v>77</v>
      </c>
      <c r="F3886" t="s">
        <v>536</v>
      </c>
      <c r="G3886" t="s">
        <v>77</v>
      </c>
      <c r="H3886" t="s">
        <v>508</v>
      </c>
      <c r="I3886" t="s">
        <v>509</v>
      </c>
      <c r="J3886" t="s">
        <v>435</v>
      </c>
    </row>
    <row r="3887" spans="1:10">
      <c r="A3887" t="s">
        <v>501</v>
      </c>
      <c r="B3887" s="614">
        <v>4.0000000000000002E-4</v>
      </c>
      <c r="C3887" t="s">
        <v>461</v>
      </c>
      <c r="D3887" t="s">
        <v>535</v>
      </c>
      <c r="E3887" t="s">
        <v>77</v>
      </c>
      <c r="F3887" t="s">
        <v>536</v>
      </c>
      <c r="G3887" t="s">
        <v>77</v>
      </c>
      <c r="H3887" t="s">
        <v>508</v>
      </c>
      <c r="I3887" t="s">
        <v>509</v>
      </c>
      <c r="J3887" t="s">
        <v>435</v>
      </c>
    </row>
    <row r="3888" spans="1:10">
      <c r="A3888" t="s">
        <v>501</v>
      </c>
      <c r="B3888" s="614">
        <v>2.9999999999999997E-4</v>
      </c>
      <c r="C3888" t="s">
        <v>477</v>
      </c>
      <c r="D3888" t="s">
        <v>535</v>
      </c>
      <c r="E3888" t="s">
        <v>77</v>
      </c>
      <c r="F3888" t="s">
        <v>536</v>
      </c>
      <c r="G3888" t="s">
        <v>77</v>
      </c>
      <c r="H3888" t="s">
        <v>508</v>
      </c>
      <c r="I3888" t="s">
        <v>509</v>
      </c>
      <c r="J3888" t="s">
        <v>435</v>
      </c>
    </row>
    <row r="3889" spans="1:10">
      <c r="A3889" t="s">
        <v>501</v>
      </c>
      <c r="B3889" s="614">
        <v>2.9999999999999997E-4</v>
      </c>
      <c r="C3889" t="s">
        <v>429</v>
      </c>
      <c r="D3889" t="s">
        <v>535</v>
      </c>
      <c r="E3889" t="s">
        <v>77</v>
      </c>
      <c r="F3889" t="s">
        <v>536</v>
      </c>
      <c r="G3889" t="s">
        <v>77</v>
      </c>
      <c r="H3889" t="s">
        <v>508</v>
      </c>
      <c r="I3889" t="s">
        <v>509</v>
      </c>
      <c r="J3889" t="s">
        <v>435</v>
      </c>
    </row>
    <row r="3890" spans="1:10">
      <c r="A3890" t="s">
        <v>501</v>
      </c>
      <c r="B3890" s="614">
        <v>5.0000000000000001E-4</v>
      </c>
      <c r="C3890" t="s">
        <v>511</v>
      </c>
      <c r="D3890" t="s">
        <v>535</v>
      </c>
      <c r="E3890" t="s">
        <v>77</v>
      </c>
      <c r="F3890" t="s">
        <v>536</v>
      </c>
      <c r="G3890" t="s">
        <v>77</v>
      </c>
      <c r="H3890" t="s">
        <v>508</v>
      </c>
      <c r="I3890" t="s">
        <v>509</v>
      </c>
      <c r="J3890" t="s">
        <v>435</v>
      </c>
    </row>
    <row r="3891" spans="1:10">
      <c r="A3891" t="s">
        <v>501</v>
      </c>
      <c r="B3891" s="614">
        <v>4.0000000000000002E-4</v>
      </c>
      <c r="C3891" t="s">
        <v>481</v>
      </c>
      <c r="D3891" t="s">
        <v>535</v>
      </c>
      <c r="E3891" t="s">
        <v>77</v>
      </c>
      <c r="F3891" t="s">
        <v>536</v>
      </c>
      <c r="G3891" t="s">
        <v>77</v>
      </c>
      <c r="H3891" t="s">
        <v>508</v>
      </c>
      <c r="I3891" t="s">
        <v>509</v>
      </c>
      <c r="J3891" t="s">
        <v>435</v>
      </c>
    </row>
    <row r="3892" spans="1:10">
      <c r="A3892" t="s">
        <v>501</v>
      </c>
      <c r="B3892" s="614">
        <v>2.9999999999999997E-4</v>
      </c>
      <c r="C3892" t="s">
        <v>488</v>
      </c>
      <c r="D3892" t="s">
        <v>535</v>
      </c>
      <c r="E3892" t="s">
        <v>77</v>
      </c>
      <c r="F3892" t="s">
        <v>536</v>
      </c>
      <c r="G3892" t="s">
        <v>77</v>
      </c>
      <c r="H3892" t="s">
        <v>508</v>
      </c>
      <c r="I3892" t="s">
        <v>509</v>
      </c>
      <c r="J3892" t="s">
        <v>435</v>
      </c>
    </row>
    <row r="3893" spans="1:10">
      <c r="A3893" t="s">
        <v>501</v>
      </c>
      <c r="B3893" s="614">
        <v>5.0000000000000001E-4</v>
      </c>
      <c r="C3893" t="s">
        <v>438</v>
      </c>
      <c r="D3893" t="s">
        <v>535</v>
      </c>
      <c r="E3893" t="s">
        <v>77</v>
      </c>
      <c r="F3893" t="s">
        <v>536</v>
      </c>
      <c r="G3893" t="s">
        <v>77</v>
      </c>
      <c r="H3893" t="s">
        <v>508</v>
      </c>
      <c r="I3893" t="s">
        <v>509</v>
      </c>
      <c r="J3893" t="s">
        <v>435</v>
      </c>
    </row>
    <row r="3894" spans="1:10">
      <c r="A3894" t="s">
        <v>501</v>
      </c>
      <c r="B3894" s="614">
        <v>4.0000000000000002E-4</v>
      </c>
      <c r="C3894" t="s">
        <v>524</v>
      </c>
      <c r="D3894" t="s">
        <v>535</v>
      </c>
      <c r="E3894" t="s">
        <v>77</v>
      </c>
      <c r="F3894" t="s">
        <v>536</v>
      </c>
      <c r="G3894" t="s">
        <v>77</v>
      </c>
      <c r="H3894" t="s">
        <v>508</v>
      </c>
      <c r="I3894" t="s">
        <v>509</v>
      </c>
      <c r="J3894" t="s">
        <v>435</v>
      </c>
    </row>
    <row r="3895" spans="1:10">
      <c r="A3895" t="s">
        <v>501</v>
      </c>
      <c r="B3895" s="614">
        <v>5.0000000000000001E-4</v>
      </c>
      <c r="C3895" t="s">
        <v>521</v>
      </c>
      <c r="D3895" t="s">
        <v>535</v>
      </c>
      <c r="E3895" t="s">
        <v>77</v>
      </c>
      <c r="F3895" t="s">
        <v>536</v>
      </c>
      <c r="G3895" t="s">
        <v>77</v>
      </c>
      <c r="H3895" t="s">
        <v>508</v>
      </c>
      <c r="I3895" t="s">
        <v>509</v>
      </c>
      <c r="J3895" t="s">
        <v>435</v>
      </c>
    </row>
    <row r="3896" spans="1:10">
      <c r="A3896" t="s">
        <v>501</v>
      </c>
      <c r="B3896" s="614">
        <v>4.0000000000000002E-4</v>
      </c>
      <c r="C3896" t="s">
        <v>512</v>
      </c>
      <c r="D3896" t="s">
        <v>535</v>
      </c>
      <c r="E3896" t="s">
        <v>77</v>
      </c>
      <c r="F3896" t="s">
        <v>536</v>
      </c>
      <c r="G3896" t="s">
        <v>77</v>
      </c>
      <c r="H3896" t="s">
        <v>508</v>
      </c>
      <c r="I3896" t="s">
        <v>509</v>
      </c>
      <c r="J3896" t="s">
        <v>435</v>
      </c>
    </row>
    <row r="3897" spans="1:10">
      <c r="A3897" t="s">
        <v>501</v>
      </c>
      <c r="B3897" s="614">
        <v>2.9999999999999997E-4</v>
      </c>
      <c r="C3897" t="s">
        <v>454</v>
      </c>
      <c r="D3897" t="s">
        <v>535</v>
      </c>
      <c r="E3897" t="s">
        <v>77</v>
      </c>
      <c r="F3897" t="s">
        <v>536</v>
      </c>
      <c r="G3897" t="s">
        <v>77</v>
      </c>
      <c r="H3897" t="s">
        <v>508</v>
      </c>
      <c r="I3897" t="s">
        <v>509</v>
      </c>
      <c r="J3897" t="s">
        <v>435</v>
      </c>
    </row>
    <row r="3898" spans="1:10">
      <c r="A3898" t="s">
        <v>501</v>
      </c>
      <c r="B3898" s="614">
        <v>4.0000000000000002E-4</v>
      </c>
      <c r="C3898" t="s">
        <v>449</v>
      </c>
      <c r="D3898" t="s">
        <v>535</v>
      </c>
      <c r="E3898" t="s">
        <v>77</v>
      </c>
      <c r="F3898" t="s">
        <v>536</v>
      </c>
      <c r="G3898" t="s">
        <v>77</v>
      </c>
      <c r="H3898" t="s">
        <v>508</v>
      </c>
      <c r="I3898" t="s">
        <v>509</v>
      </c>
      <c r="J3898" t="s">
        <v>435</v>
      </c>
    </row>
    <row r="3899" spans="1:10">
      <c r="A3899" t="s">
        <v>501</v>
      </c>
      <c r="B3899" s="614">
        <v>2.9999999999999997E-4</v>
      </c>
      <c r="C3899" t="s">
        <v>472</v>
      </c>
      <c r="D3899" t="s">
        <v>535</v>
      </c>
      <c r="E3899" t="s">
        <v>77</v>
      </c>
      <c r="F3899" t="s">
        <v>536</v>
      </c>
      <c r="G3899" t="s">
        <v>77</v>
      </c>
      <c r="H3899" t="s">
        <v>508</v>
      </c>
      <c r="I3899" t="s">
        <v>509</v>
      </c>
      <c r="J3899" t="s">
        <v>435</v>
      </c>
    </row>
    <row r="3900" spans="1:10">
      <c r="A3900" t="s">
        <v>501</v>
      </c>
      <c r="B3900" s="614">
        <v>2.9999999999999997E-4</v>
      </c>
      <c r="C3900" t="s">
        <v>453</v>
      </c>
      <c r="D3900" t="s">
        <v>535</v>
      </c>
      <c r="E3900" t="s">
        <v>77</v>
      </c>
      <c r="F3900" t="s">
        <v>536</v>
      </c>
      <c r="G3900" t="s">
        <v>77</v>
      </c>
      <c r="H3900" t="s">
        <v>508</v>
      </c>
      <c r="I3900" t="s">
        <v>509</v>
      </c>
      <c r="J3900" t="s">
        <v>435</v>
      </c>
    </row>
    <row r="3901" spans="1:10">
      <c r="A3901" t="s">
        <v>501</v>
      </c>
      <c r="B3901" s="614">
        <v>5.0000000000000001E-4</v>
      </c>
      <c r="C3901" t="s">
        <v>446</v>
      </c>
      <c r="D3901" t="s">
        <v>535</v>
      </c>
      <c r="E3901" t="s">
        <v>77</v>
      </c>
      <c r="F3901" t="s">
        <v>536</v>
      </c>
      <c r="G3901" t="s">
        <v>77</v>
      </c>
      <c r="H3901" t="s">
        <v>508</v>
      </c>
      <c r="I3901" t="s">
        <v>509</v>
      </c>
      <c r="J3901" t="s">
        <v>435</v>
      </c>
    </row>
    <row r="3902" spans="1:10">
      <c r="A3902" t="s">
        <v>501</v>
      </c>
      <c r="B3902" s="614">
        <v>4.0000000000000002E-4</v>
      </c>
      <c r="C3902" t="s">
        <v>527</v>
      </c>
      <c r="D3902" t="s">
        <v>535</v>
      </c>
      <c r="E3902" t="s">
        <v>77</v>
      </c>
      <c r="F3902" t="s">
        <v>536</v>
      </c>
      <c r="G3902" t="s">
        <v>77</v>
      </c>
      <c r="H3902" t="s">
        <v>508</v>
      </c>
      <c r="I3902" t="s">
        <v>509</v>
      </c>
      <c r="J3902" t="s">
        <v>435</v>
      </c>
    </row>
    <row r="3903" spans="1:10">
      <c r="A3903" t="s">
        <v>501</v>
      </c>
      <c r="B3903" s="614">
        <v>4.0000000000000002E-4</v>
      </c>
      <c r="C3903" t="s">
        <v>517</v>
      </c>
      <c r="D3903" t="s">
        <v>535</v>
      </c>
      <c r="E3903" t="s">
        <v>77</v>
      </c>
      <c r="F3903" t="s">
        <v>536</v>
      </c>
      <c r="G3903" t="s">
        <v>77</v>
      </c>
      <c r="H3903" t="s">
        <v>508</v>
      </c>
      <c r="I3903" t="s">
        <v>509</v>
      </c>
      <c r="J3903" t="s">
        <v>435</v>
      </c>
    </row>
    <row r="3904" spans="1:10">
      <c r="A3904" t="s">
        <v>501</v>
      </c>
      <c r="B3904" s="614">
        <v>4.0000000000000002E-4</v>
      </c>
      <c r="C3904" t="s">
        <v>485</v>
      </c>
      <c r="D3904" t="s">
        <v>535</v>
      </c>
      <c r="E3904" t="s">
        <v>77</v>
      </c>
      <c r="F3904" t="s">
        <v>536</v>
      </c>
      <c r="G3904" t="s">
        <v>77</v>
      </c>
      <c r="H3904" t="s">
        <v>508</v>
      </c>
      <c r="I3904" t="s">
        <v>509</v>
      </c>
      <c r="J3904" t="s">
        <v>435</v>
      </c>
    </row>
    <row r="3905" spans="1:10">
      <c r="A3905" t="s">
        <v>501</v>
      </c>
      <c r="B3905" s="614">
        <v>2.9999999999999997E-4</v>
      </c>
      <c r="C3905" t="s">
        <v>50</v>
      </c>
      <c r="D3905" t="s">
        <v>535</v>
      </c>
      <c r="E3905" t="s">
        <v>77</v>
      </c>
      <c r="F3905" t="s">
        <v>536</v>
      </c>
      <c r="G3905" t="s">
        <v>77</v>
      </c>
      <c r="H3905" t="s">
        <v>508</v>
      </c>
      <c r="I3905" t="s">
        <v>509</v>
      </c>
      <c r="J3905" t="s">
        <v>435</v>
      </c>
    </row>
    <row r="3906" spans="1:10">
      <c r="A3906" t="s">
        <v>501</v>
      </c>
      <c r="B3906" s="614">
        <v>4.0000000000000002E-4</v>
      </c>
      <c r="C3906" t="s">
        <v>484</v>
      </c>
      <c r="D3906" t="s">
        <v>535</v>
      </c>
      <c r="E3906" t="s">
        <v>77</v>
      </c>
      <c r="F3906" t="s">
        <v>536</v>
      </c>
      <c r="G3906" t="s">
        <v>77</v>
      </c>
      <c r="H3906" t="s">
        <v>508</v>
      </c>
      <c r="I3906" t="s">
        <v>509</v>
      </c>
      <c r="J3906" t="s">
        <v>435</v>
      </c>
    </row>
    <row r="3907" spans="1:10">
      <c r="A3907" t="s">
        <v>501</v>
      </c>
      <c r="B3907" s="614">
        <v>4.0000000000000002E-4</v>
      </c>
      <c r="C3907" t="s">
        <v>466</v>
      </c>
      <c r="D3907" t="s">
        <v>535</v>
      </c>
      <c r="E3907" t="s">
        <v>77</v>
      </c>
      <c r="F3907" t="s">
        <v>536</v>
      </c>
      <c r="G3907" t="s">
        <v>77</v>
      </c>
      <c r="H3907" t="s">
        <v>508</v>
      </c>
      <c r="I3907" t="s">
        <v>509</v>
      </c>
      <c r="J3907" t="s">
        <v>435</v>
      </c>
    </row>
    <row r="3908" spans="1:10">
      <c r="A3908" t="s">
        <v>502</v>
      </c>
      <c r="B3908" s="614">
        <v>2.8299999999999999E-2</v>
      </c>
      <c r="C3908" t="s">
        <v>510</v>
      </c>
      <c r="D3908" t="s">
        <v>535</v>
      </c>
      <c r="E3908" t="s">
        <v>77</v>
      </c>
      <c r="F3908" t="s">
        <v>536</v>
      </c>
      <c r="G3908" t="s">
        <v>77</v>
      </c>
      <c r="H3908" t="s">
        <v>508</v>
      </c>
      <c r="I3908" t="s">
        <v>509</v>
      </c>
      <c r="J3908" t="s">
        <v>435</v>
      </c>
    </row>
    <row r="3909" spans="1:10">
      <c r="A3909" t="s">
        <v>502</v>
      </c>
      <c r="B3909" s="614">
        <v>2.5499999999999998E-2</v>
      </c>
      <c r="C3909" t="s">
        <v>516</v>
      </c>
      <c r="D3909" t="s">
        <v>535</v>
      </c>
      <c r="E3909" t="s">
        <v>77</v>
      </c>
      <c r="F3909" t="s">
        <v>536</v>
      </c>
      <c r="G3909" t="s">
        <v>77</v>
      </c>
      <c r="H3909" t="s">
        <v>508</v>
      </c>
      <c r="I3909" t="s">
        <v>509</v>
      </c>
      <c r="J3909" t="s">
        <v>435</v>
      </c>
    </row>
    <row r="3910" spans="1:10">
      <c r="A3910" t="s">
        <v>502</v>
      </c>
      <c r="B3910" s="614">
        <v>1.9900000000000001E-2</v>
      </c>
      <c r="C3910" t="s">
        <v>448</v>
      </c>
      <c r="D3910" t="s">
        <v>535</v>
      </c>
      <c r="E3910" t="s">
        <v>77</v>
      </c>
      <c r="F3910" t="s">
        <v>536</v>
      </c>
      <c r="G3910" t="s">
        <v>77</v>
      </c>
      <c r="H3910" t="s">
        <v>508</v>
      </c>
      <c r="I3910" t="s">
        <v>509</v>
      </c>
      <c r="J3910" t="s">
        <v>435</v>
      </c>
    </row>
    <row r="3911" spans="1:10">
      <c r="A3911" t="s">
        <v>502</v>
      </c>
      <c r="B3911" s="614">
        <v>2.81E-2</v>
      </c>
      <c r="C3911" t="s">
        <v>476</v>
      </c>
      <c r="D3911" t="s">
        <v>535</v>
      </c>
      <c r="E3911" t="s">
        <v>77</v>
      </c>
      <c r="F3911" t="s">
        <v>536</v>
      </c>
      <c r="G3911" t="s">
        <v>77</v>
      </c>
      <c r="H3911" t="s">
        <v>508</v>
      </c>
      <c r="I3911" t="s">
        <v>509</v>
      </c>
      <c r="J3911" t="s">
        <v>435</v>
      </c>
    </row>
    <row r="3912" spans="1:10">
      <c r="A3912" t="s">
        <v>502</v>
      </c>
      <c r="B3912" s="614">
        <v>0.02</v>
      </c>
      <c r="C3912" t="s">
        <v>445</v>
      </c>
      <c r="D3912" t="s">
        <v>535</v>
      </c>
      <c r="E3912" t="s">
        <v>77</v>
      </c>
      <c r="F3912" t="s">
        <v>536</v>
      </c>
      <c r="G3912" t="s">
        <v>77</v>
      </c>
      <c r="H3912" t="s">
        <v>508</v>
      </c>
      <c r="I3912" t="s">
        <v>509</v>
      </c>
      <c r="J3912" t="s">
        <v>435</v>
      </c>
    </row>
    <row r="3913" spans="1:10">
      <c r="A3913" t="s">
        <v>502</v>
      </c>
      <c r="B3913" s="614">
        <v>0</v>
      </c>
      <c r="C3913" t="s">
        <v>537</v>
      </c>
      <c r="D3913" t="s">
        <v>535</v>
      </c>
      <c r="E3913" t="s">
        <v>538</v>
      </c>
      <c r="F3913" t="s">
        <v>536</v>
      </c>
      <c r="G3913" t="s">
        <v>77</v>
      </c>
      <c r="H3913" t="s">
        <v>508</v>
      </c>
      <c r="I3913" t="s">
        <v>509</v>
      </c>
      <c r="J3913" t="s">
        <v>435</v>
      </c>
    </row>
    <row r="3914" spans="1:10">
      <c r="A3914" t="s">
        <v>502</v>
      </c>
      <c r="B3914" s="614">
        <v>1.8100000000000002E-2</v>
      </c>
      <c r="C3914" t="s">
        <v>465</v>
      </c>
      <c r="D3914" t="s">
        <v>535</v>
      </c>
      <c r="E3914" t="s">
        <v>77</v>
      </c>
      <c r="F3914" t="s">
        <v>536</v>
      </c>
      <c r="G3914" t="s">
        <v>77</v>
      </c>
      <c r="H3914" t="s">
        <v>508</v>
      </c>
      <c r="I3914" t="s">
        <v>509</v>
      </c>
      <c r="J3914" t="s">
        <v>435</v>
      </c>
    </row>
    <row r="3915" spans="1:10">
      <c r="A3915" t="s">
        <v>502</v>
      </c>
      <c r="B3915" s="614">
        <v>2.4299999999999999E-2</v>
      </c>
      <c r="C3915" t="s">
        <v>515</v>
      </c>
      <c r="D3915" t="s">
        <v>535</v>
      </c>
      <c r="E3915" t="s">
        <v>77</v>
      </c>
      <c r="F3915" t="s">
        <v>536</v>
      </c>
      <c r="G3915" t="s">
        <v>77</v>
      </c>
      <c r="H3915" t="s">
        <v>508</v>
      </c>
      <c r="I3915" t="s">
        <v>509</v>
      </c>
      <c r="J3915" t="s">
        <v>435</v>
      </c>
    </row>
    <row r="3916" spans="1:10">
      <c r="A3916" t="s">
        <v>502</v>
      </c>
      <c r="B3916" s="614">
        <v>2.2599999999999999E-2</v>
      </c>
      <c r="C3916" t="s">
        <v>525</v>
      </c>
      <c r="D3916" t="s">
        <v>535</v>
      </c>
      <c r="E3916" t="s">
        <v>77</v>
      </c>
      <c r="F3916" t="s">
        <v>536</v>
      </c>
      <c r="G3916" t="s">
        <v>77</v>
      </c>
      <c r="H3916" t="s">
        <v>508</v>
      </c>
      <c r="I3916" t="s">
        <v>509</v>
      </c>
      <c r="J3916" t="s">
        <v>435</v>
      </c>
    </row>
    <row r="3917" spans="1:10">
      <c r="A3917" t="s">
        <v>502</v>
      </c>
      <c r="B3917" s="614">
        <v>2.1700000000000001E-2</v>
      </c>
      <c r="C3917" t="s">
        <v>462</v>
      </c>
      <c r="D3917" t="s">
        <v>535</v>
      </c>
      <c r="E3917" t="s">
        <v>77</v>
      </c>
      <c r="F3917" t="s">
        <v>536</v>
      </c>
      <c r="G3917" t="s">
        <v>77</v>
      </c>
      <c r="H3917" t="s">
        <v>508</v>
      </c>
      <c r="I3917" t="s">
        <v>509</v>
      </c>
      <c r="J3917" t="s">
        <v>435</v>
      </c>
    </row>
    <row r="3918" spans="1:10">
      <c r="A3918" t="s">
        <v>502</v>
      </c>
      <c r="B3918" s="614">
        <v>1.8100000000000002E-2</v>
      </c>
      <c r="C3918" t="s">
        <v>463</v>
      </c>
      <c r="D3918" t="s">
        <v>535</v>
      </c>
      <c r="E3918" t="s">
        <v>77</v>
      </c>
      <c r="F3918" t="s">
        <v>536</v>
      </c>
      <c r="G3918" t="s">
        <v>77</v>
      </c>
      <c r="H3918" t="s">
        <v>508</v>
      </c>
      <c r="I3918" t="s">
        <v>509</v>
      </c>
      <c r="J3918" t="s">
        <v>435</v>
      </c>
    </row>
    <row r="3919" spans="1:10">
      <c r="A3919" t="s">
        <v>502</v>
      </c>
      <c r="B3919" s="614">
        <v>2.2599999999999999E-2</v>
      </c>
      <c r="C3919" t="s">
        <v>480</v>
      </c>
      <c r="D3919" t="s">
        <v>535</v>
      </c>
      <c r="E3919" t="s">
        <v>77</v>
      </c>
      <c r="F3919" t="s">
        <v>536</v>
      </c>
      <c r="G3919" t="s">
        <v>77</v>
      </c>
      <c r="H3919" t="s">
        <v>508</v>
      </c>
      <c r="I3919" t="s">
        <v>509</v>
      </c>
      <c r="J3919" t="s">
        <v>435</v>
      </c>
    </row>
    <row r="3920" spans="1:10">
      <c r="A3920" t="s">
        <v>502</v>
      </c>
      <c r="B3920" s="614">
        <v>1.8100000000000002E-2</v>
      </c>
      <c r="C3920" t="s">
        <v>452</v>
      </c>
      <c r="D3920" t="s">
        <v>535</v>
      </c>
      <c r="E3920" t="s">
        <v>77</v>
      </c>
      <c r="F3920" t="s">
        <v>536</v>
      </c>
      <c r="G3920" t="s">
        <v>77</v>
      </c>
      <c r="H3920" t="s">
        <v>508</v>
      </c>
      <c r="I3920" t="s">
        <v>509</v>
      </c>
      <c r="J3920" t="s">
        <v>435</v>
      </c>
    </row>
    <row r="3921" spans="1:10">
      <c r="A3921" t="s">
        <v>502</v>
      </c>
      <c r="B3921" s="614">
        <v>1.9900000000000001E-2</v>
      </c>
      <c r="C3921" t="s">
        <v>504</v>
      </c>
      <c r="D3921" t="s">
        <v>535</v>
      </c>
      <c r="E3921" t="s">
        <v>77</v>
      </c>
      <c r="F3921" t="s">
        <v>536</v>
      </c>
      <c r="G3921" t="s">
        <v>77</v>
      </c>
      <c r="H3921" t="s">
        <v>508</v>
      </c>
      <c r="I3921" t="s">
        <v>509</v>
      </c>
      <c r="J3921" t="s">
        <v>435</v>
      </c>
    </row>
    <row r="3922" spans="1:10">
      <c r="A3922" t="s">
        <v>502</v>
      </c>
      <c r="B3922" s="614">
        <v>1.8100000000000002E-2</v>
      </c>
      <c r="C3922" t="s">
        <v>464</v>
      </c>
      <c r="D3922" t="s">
        <v>535</v>
      </c>
      <c r="E3922" t="s">
        <v>77</v>
      </c>
      <c r="F3922" t="s">
        <v>536</v>
      </c>
      <c r="G3922" t="s">
        <v>77</v>
      </c>
      <c r="H3922" t="s">
        <v>508</v>
      </c>
      <c r="I3922" t="s">
        <v>509</v>
      </c>
      <c r="J3922" t="s">
        <v>435</v>
      </c>
    </row>
    <row r="3923" spans="1:10">
      <c r="A3923" t="s">
        <v>502</v>
      </c>
      <c r="B3923" s="614">
        <v>4.1500000000000002E-2</v>
      </c>
      <c r="C3923" t="s">
        <v>526</v>
      </c>
      <c r="D3923" t="s">
        <v>535</v>
      </c>
      <c r="E3923" t="s">
        <v>77</v>
      </c>
      <c r="F3923" t="s">
        <v>536</v>
      </c>
      <c r="G3923" t="s">
        <v>77</v>
      </c>
      <c r="H3923" t="s">
        <v>508</v>
      </c>
      <c r="I3923" t="s">
        <v>509</v>
      </c>
      <c r="J3923" t="s">
        <v>435</v>
      </c>
    </row>
    <row r="3924" spans="1:10">
      <c r="A3924" t="s">
        <v>502</v>
      </c>
      <c r="B3924" s="614">
        <v>1.8100000000000002E-2</v>
      </c>
      <c r="C3924" t="s">
        <v>457</v>
      </c>
      <c r="D3924" t="s">
        <v>535</v>
      </c>
      <c r="E3924" t="s">
        <v>77</v>
      </c>
      <c r="F3924" t="s">
        <v>536</v>
      </c>
      <c r="G3924" t="s">
        <v>77</v>
      </c>
      <c r="H3924" t="s">
        <v>508</v>
      </c>
      <c r="I3924" t="s">
        <v>509</v>
      </c>
      <c r="J3924" t="s">
        <v>435</v>
      </c>
    </row>
    <row r="3925" spans="1:10">
      <c r="A3925" t="s">
        <v>502</v>
      </c>
      <c r="B3925" s="614">
        <v>2.5899999999999999E-2</v>
      </c>
      <c r="C3925" t="s">
        <v>455</v>
      </c>
      <c r="D3925" t="s">
        <v>535</v>
      </c>
      <c r="E3925" t="s">
        <v>77</v>
      </c>
      <c r="F3925" t="s">
        <v>536</v>
      </c>
      <c r="G3925" t="s">
        <v>77</v>
      </c>
      <c r="H3925" t="s">
        <v>508</v>
      </c>
      <c r="I3925" t="s">
        <v>509</v>
      </c>
      <c r="J3925" t="s">
        <v>435</v>
      </c>
    </row>
    <row r="3926" spans="1:10">
      <c r="A3926" t="s">
        <v>502</v>
      </c>
      <c r="B3926" s="614">
        <v>2.1700000000000001E-2</v>
      </c>
      <c r="C3926" t="s">
        <v>471</v>
      </c>
      <c r="D3926" t="s">
        <v>535</v>
      </c>
      <c r="E3926" t="s">
        <v>77</v>
      </c>
      <c r="F3926" t="s">
        <v>536</v>
      </c>
      <c r="G3926" t="s">
        <v>77</v>
      </c>
      <c r="H3926" t="s">
        <v>508</v>
      </c>
      <c r="I3926" t="s">
        <v>509</v>
      </c>
      <c r="J3926" t="s">
        <v>435</v>
      </c>
    </row>
    <row r="3927" spans="1:10">
      <c r="A3927" t="s">
        <v>502</v>
      </c>
      <c r="B3927" s="614">
        <v>0.02</v>
      </c>
      <c r="C3927" t="s">
        <v>513</v>
      </c>
      <c r="D3927" t="s">
        <v>535</v>
      </c>
      <c r="E3927" t="s">
        <v>77</v>
      </c>
      <c r="F3927" t="s">
        <v>536</v>
      </c>
      <c r="G3927" t="s">
        <v>77</v>
      </c>
      <c r="H3927" t="s">
        <v>508</v>
      </c>
      <c r="I3927" t="s">
        <v>509</v>
      </c>
      <c r="J3927" t="s">
        <v>435</v>
      </c>
    </row>
    <row r="3928" spans="1:10">
      <c r="A3928" t="s">
        <v>502</v>
      </c>
      <c r="B3928" s="614">
        <v>2.35E-2</v>
      </c>
      <c r="C3928" t="s">
        <v>475</v>
      </c>
      <c r="D3928" t="s">
        <v>535</v>
      </c>
      <c r="E3928" t="s">
        <v>77</v>
      </c>
      <c r="F3928" t="s">
        <v>536</v>
      </c>
      <c r="G3928" t="s">
        <v>77</v>
      </c>
      <c r="H3928" t="s">
        <v>508</v>
      </c>
      <c r="I3928" t="s">
        <v>509</v>
      </c>
      <c r="J3928" t="s">
        <v>435</v>
      </c>
    </row>
    <row r="3929" spans="1:10">
      <c r="A3929" t="s">
        <v>502</v>
      </c>
      <c r="B3929" s="614">
        <v>2.6100000000000002E-2</v>
      </c>
      <c r="C3929" t="s">
        <v>514</v>
      </c>
      <c r="D3929" t="s">
        <v>535</v>
      </c>
      <c r="E3929" t="s">
        <v>77</v>
      </c>
      <c r="F3929" t="s">
        <v>536</v>
      </c>
      <c r="G3929" t="s">
        <v>77</v>
      </c>
      <c r="H3929" t="s">
        <v>508</v>
      </c>
      <c r="I3929" t="s">
        <v>509</v>
      </c>
      <c r="J3929" t="s">
        <v>435</v>
      </c>
    </row>
    <row r="3930" spans="1:10">
      <c r="A3930" t="s">
        <v>502</v>
      </c>
      <c r="B3930" s="614">
        <v>1.8100000000000002E-2</v>
      </c>
      <c r="C3930" t="s">
        <v>479</v>
      </c>
      <c r="D3930" t="s">
        <v>535</v>
      </c>
      <c r="E3930" t="s">
        <v>77</v>
      </c>
      <c r="F3930" t="s">
        <v>536</v>
      </c>
      <c r="G3930" t="s">
        <v>77</v>
      </c>
      <c r="H3930" t="s">
        <v>508</v>
      </c>
      <c r="I3930" t="s">
        <v>509</v>
      </c>
      <c r="J3930" t="s">
        <v>435</v>
      </c>
    </row>
    <row r="3931" spans="1:10">
      <c r="A3931" t="s">
        <v>502</v>
      </c>
      <c r="B3931" s="614">
        <v>2.7900000000000001E-2</v>
      </c>
      <c r="C3931" t="s">
        <v>450</v>
      </c>
      <c r="D3931" t="s">
        <v>535</v>
      </c>
      <c r="E3931" t="s">
        <v>77</v>
      </c>
      <c r="F3931" t="s">
        <v>536</v>
      </c>
      <c r="G3931" t="s">
        <v>77</v>
      </c>
      <c r="H3931" t="s">
        <v>508</v>
      </c>
      <c r="I3931" t="s">
        <v>509</v>
      </c>
      <c r="J3931" t="s">
        <v>435</v>
      </c>
    </row>
    <row r="3932" spans="1:10">
      <c r="A3932" t="s">
        <v>502</v>
      </c>
      <c r="B3932" s="614">
        <v>2.9000000000000001E-2</v>
      </c>
      <c r="C3932" t="s">
        <v>518</v>
      </c>
      <c r="D3932" t="s">
        <v>535</v>
      </c>
      <c r="E3932" t="s">
        <v>77</v>
      </c>
      <c r="F3932" t="s">
        <v>536</v>
      </c>
      <c r="G3932" t="s">
        <v>77</v>
      </c>
      <c r="H3932" t="s">
        <v>508</v>
      </c>
      <c r="I3932" t="s">
        <v>509</v>
      </c>
      <c r="J3932" t="s">
        <v>435</v>
      </c>
    </row>
    <row r="3933" spans="1:10">
      <c r="A3933" t="s">
        <v>502</v>
      </c>
      <c r="B3933" s="614">
        <v>3.61E-2</v>
      </c>
      <c r="C3933" t="s">
        <v>456</v>
      </c>
      <c r="D3933" t="s">
        <v>535</v>
      </c>
      <c r="E3933" t="s">
        <v>77</v>
      </c>
      <c r="F3933" t="s">
        <v>536</v>
      </c>
      <c r="G3933" t="s">
        <v>77</v>
      </c>
      <c r="H3933" t="s">
        <v>508</v>
      </c>
      <c r="I3933" t="s">
        <v>509</v>
      </c>
      <c r="J3933" t="s">
        <v>435</v>
      </c>
    </row>
    <row r="3934" spans="1:10">
      <c r="A3934" t="s">
        <v>502</v>
      </c>
      <c r="B3934" s="614">
        <v>1.9900000000000001E-2</v>
      </c>
      <c r="C3934" t="s">
        <v>461</v>
      </c>
      <c r="D3934" t="s">
        <v>535</v>
      </c>
      <c r="E3934" t="s">
        <v>77</v>
      </c>
      <c r="F3934" t="s">
        <v>536</v>
      </c>
      <c r="G3934" t="s">
        <v>77</v>
      </c>
      <c r="H3934" t="s">
        <v>508</v>
      </c>
      <c r="I3934" t="s">
        <v>509</v>
      </c>
      <c r="J3934" t="s">
        <v>435</v>
      </c>
    </row>
    <row r="3935" spans="1:10">
      <c r="A3935" t="s">
        <v>502</v>
      </c>
      <c r="B3935" s="614">
        <v>1.8100000000000002E-2</v>
      </c>
      <c r="C3935" t="s">
        <v>477</v>
      </c>
      <c r="D3935" t="s">
        <v>535</v>
      </c>
      <c r="E3935" t="s">
        <v>77</v>
      </c>
      <c r="F3935" t="s">
        <v>536</v>
      </c>
      <c r="G3935" t="s">
        <v>77</v>
      </c>
      <c r="H3935" t="s">
        <v>508</v>
      </c>
      <c r="I3935" t="s">
        <v>509</v>
      </c>
      <c r="J3935" t="s">
        <v>435</v>
      </c>
    </row>
    <row r="3936" spans="1:10">
      <c r="A3936" t="s">
        <v>502</v>
      </c>
      <c r="B3936" s="614">
        <v>1.8100000000000002E-2</v>
      </c>
      <c r="C3936" t="s">
        <v>429</v>
      </c>
      <c r="D3936" t="s">
        <v>535</v>
      </c>
      <c r="E3936" t="s">
        <v>77</v>
      </c>
      <c r="F3936" t="s">
        <v>536</v>
      </c>
      <c r="G3936" t="s">
        <v>77</v>
      </c>
      <c r="H3936" t="s">
        <v>508</v>
      </c>
      <c r="I3936" t="s">
        <v>509</v>
      </c>
      <c r="J3936" t="s">
        <v>435</v>
      </c>
    </row>
    <row r="3937" spans="1:10">
      <c r="A3937" t="s">
        <v>502</v>
      </c>
      <c r="B3937" s="614">
        <v>2.58E-2</v>
      </c>
      <c r="C3937" t="s">
        <v>511</v>
      </c>
      <c r="D3937" t="s">
        <v>535</v>
      </c>
      <c r="E3937" t="s">
        <v>77</v>
      </c>
      <c r="F3937" t="s">
        <v>536</v>
      </c>
      <c r="G3937" t="s">
        <v>77</v>
      </c>
      <c r="H3937" t="s">
        <v>508</v>
      </c>
      <c r="I3937" t="s">
        <v>509</v>
      </c>
      <c r="J3937" t="s">
        <v>435</v>
      </c>
    </row>
    <row r="3938" spans="1:10">
      <c r="A3938" t="s">
        <v>502</v>
      </c>
      <c r="B3938" s="614">
        <v>2.1700000000000001E-2</v>
      </c>
      <c r="C3938" t="s">
        <v>481</v>
      </c>
      <c r="D3938" t="s">
        <v>535</v>
      </c>
      <c r="E3938" t="s">
        <v>77</v>
      </c>
      <c r="F3938" t="s">
        <v>536</v>
      </c>
      <c r="G3938" t="s">
        <v>77</v>
      </c>
      <c r="H3938" t="s">
        <v>508</v>
      </c>
      <c r="I3938" t="s">
        <v>509</v>
      </c>
      <c r="J3938" t="s">
        <v>435</v>
      </c>
    </row>
    <row r="3939" spans="1:10">
      <c r="A3939" t="s">
        <v>502</v>
      </c>
      <c r="B3939" s="614">
        <v>1.8100000000000002E-2</v>
      </c>
      <c r="C3939" t="s">
        <v>488</v>
      </c>
      <c r="D3939" t="s">
        <v>535</v>
      </c>
      <c r="E3939" t="s">
        <v>77</v>
      </c>
      <c r="F3939" t="s">
        <v>536</v>
      </c>
      <c r="G3939" t="s">
        <v>77</v>
      </c>
      <c r="H3939" t="s">
        <v>508</v>
      </c>
      <c r="I3939" t="s">
        <v>509</v>
      </c>
      <c r="J3939" t="s">
        <v>435</v>
      </c>
    </row>
    <row r="3940" spans="1:10">
      <c r="A3940" t="s">
        <v>502</v>
      </c>
      <c r="B3940" s="614">
        <v>2.64E-2</v>
      </c>
      <c r="C3940" t="s">
        <v>438</v>
      </c>
      <c r="D3940" t="s">
        <v>535</v>
      </c>
      <c r="E3940" t="s">
        <v>77</v>
      </c>
      <c r="F3940" t="s">
        <v>536</v>
      </c>
      <c r="G3940" t="s">
        <v>77</v>
      </c>
      <c r="H3940" t="s">
        <v>508</v>
      </c>
      <c r="I3940" t="s">
        <v>509</v>
      </c>
      <c r="J3940" t="s">
        <v>435</v>
      </c>
    </row>
    <row r="3941" spans="1:10">
      <c r="A3941" t="s">
        <v>502</v>
      </c>
      <c r="B3941" s="614">
        <v>2.35E-2</v>
      </c>
      <c r="C3941" t="s">
        <v>524</v>
      </c>
      <c r="D3941" t="s">
        <v>535</v>
      </c>
      <c r="E3941" t="s">
        <v>77</v>
      </c>
      <c r="F3941" t="s">
        <v>536</v>
      </c>
      <c r="G3941" t="s">
        <v>77</v>
      </c>
      <c r="H3941" t="s">
        <v>508</v>
      </c>
      <c r="I3941" t="s">
        <v>509</v>
      </c>
      <c r="J3941" t="s">
        <v>435</v>
      </c>
    </row>
    <row r="3942" spans="1:10">
      <c r="A3942" t="s">
        <v>502</v>
      </c>
      <c r="B3942" s="614">
        <v>2.5899999999999999E-2</v>
      </c>
      <c r="C3942" t="s">
        <v>521</v>
      </c>
      <c r="D3942" t="s">
        <v>535</v>
      </c>
      <c r="E3942" t="s">
        <v>77</v>
      </c>
      <c r="F3942" t="s">
        <v>536</v>
      </c>
      <c r="G3942" t="s">
        <v>77</v>
      </c>
      <c r="H3942" t="s">
        <v>508</v>
      </c>
      <c r="I3942" t="s">
        <v>509</v>
      </c>
      <c r="J3942" t="s">
        <v>435</v>
      </c>
    </row>
    <row r="3943" spans="1:10">
      <c r="A3943" t="s">
        <v>502</v>
      </c>
      <c r="B3943" s="614">
        <v>2.2599999999999999E-2</v>
      </c>
      <c r="C3943" t="s">
        <v>512</v>
      </c>
      <c r="D3943" t="s">
        <v>535</v>
      </c>
      <c r="E3943" t="s">
        <v>77</v>
      </c>
      <c r="F3943" t="s">
        <v>536</v>
      </c>
      <c r="G3943" t="s">
        <v>77</v>
      </c>
      <c r="H3943" t="s">
        <v>508</v>
      </c>
      <c r="I3943" t="s">
        <v>509</v>
      </c>
      <c r="J3943" t="s">
        <v>435</v>
      </c>
    </row>
    <row r="3944" spans="1:10">
      <c r="A3944" t="s">
        <v>502</v>
      </c>
      <c r="B3944" s="614">
        <v>1.8100000000000002E-2</v>
      </c>
      <c r="C3944" t="s">
        <v>454</v>
      </c>
      <c r="D3944" t="s">
        <v>535</v>
      </c>
      <c r="E3944" t="s">
        <v>77</v>
      </c>
      <c r="F3944" t="s">
        <v>536</v>
      </c>
      <c r="G3944" t="s">
        <v>77</v>
      </c>
      <c r="H3944" t="s">
        <v>508</v>
      </c>
      <c r="I3944" t="s">
        <v>509</v>
      </c>
      <c r="J3944" t="s">
        <v>435</v>
      </c>
    </row>
    <row r="3945" spans="1:10">
      <c r="A3945" t="s">
        <v>502</v>
      </c>
      <c r="B3945" s="614">
        <v>2.1700000000000001E-2</v>
      </c>
      <c r="C3945" t="s">
        <v>449</v>
      </c>
      <c r="D3945" t="s">
        <v>535</v>
      </c>
      <c r="E3945" t="s">
        <v>77</v>
      </c>
      <c r="F3945" t="s">
        <v>536</v>
      </c>
      <c r="G3945" t="s">
        <v>77</v>
      </c>
      <c r="H3945" t="s">
        <v>508</v>
      </c>
      <c r="I3945" t="s">
        <v>509</v>
      </c>
      <c r="J3945" t="s">
        <v>435</v>
      </c>
    </row>
    <row r="3946" spans="1:10">
      <c r="A3946" t="s">
        <v>502</v>
      </c>
      <c r="B3946" s="614">
        <v>1.8100000000000002E-2</v>
      </c>
      <c r="C3946" t="s">
        <v>472</v>
      </c>
      <c r="D3946" t="s">
        <v>535</v>
      </c>
      <c r="E3946" t="s">
        <v>77</v>
      </c>
      <c r="F3946" t="s">
        <v>536</v>
      </c>
      <c r="G3946" t="s">
        <v>77</v>
      </c>
      <c r="H3946" t="s">
        <v>508</v>
      </c>
      <c r="I3946" t="s">
        <v>509</v>
      </c>
      <c r="J3946" t="s">
        <v>435</v>
      </c>
    </row>
    <row r="3947" spans="1:10">
      <c r="A3947" t="s">
        <v>502</v>
      </c>
      <c r="B3947" s="614">
        <v>1.8100000000000002E-2</v>
      </c>
      <c r="C3947" t="s">
        <v>453</v>
      </c>
      <c r="D3947" t="s">
        <v>535</v>
      </c>
      <c r="E3947" t="s">
        <v>77</v>
      </c>
      <c r="F3947" t="s">
        <v>536</v>
      </c>
      <c r="G3947" t="s">
        <v>77</v>
      </c>
      <c r="H3947" t="s">
        <v>508</v>
      </c>
      <c r="I3947" t="s">
        <v>509</v>
      </c>
      <c r="J3947" t="s">
        <v>435</v>
      </c>
    </row>
    <row r="3948" spans="1:10">
      <c r="A3948" t="s">
        <v>502</v>
      </c>
      <c r="B3948" s="614">
        <v>2.5899999999999999E-2</v>
      </c>
      <c r="C3948" t="s">
        <v>446</v>
      </c>
      <c r="D3948" t="s">
        <v>535</v>
      </c>
      <c r="E3948" t="s">
        <v>77</v>
      </c>
      <c r="F3948" t="s">
        <v>536</v>
      </c>
      <c r="G3948" t="s">
        <v>77</v>
      </c>
      <c r="H3948" t="s">
        <v>508</v>
      </c>
      <c r="I3948" t="s">
        <v>509</v>
      </c>
      <c r="J3948" t="s">
        <v>435</v>
      </c>
    </row>
    <row r="3949" spans="1:10">
      <c r="A3949" t="s">
        <v>502</v>
      </c>
      <c r="B3949" s="614">
        <v>2.1700000000000001E-2</v>
      </c>
      <c r="C3949" t="s">
        <v>527</v>
      </c>
      <c r="D3949" t="s">
        <v>535</v>
      </c>
      <c r="E3949" t="s">
        <v>77</v>
      </c>
      <c r="F3949" t="s">
        <v>536</v>
      </c>
      <c r="G3949" t="s">
        <v>77</v>
      </c>
      <c r="H3949" t="s">
        <v>508</v>
      </c>
      <c r="I3949" t="s">
        <v>509</v>
      </c>
      <c r="J3949" t="s">
        <v>435</v>
      </c>
    </row>
    <row r="3950" spans="1:10">
      <c r="A3950" t="s">
        <v>502</v>
      </c>
      <c r="B3950" s="614">
        <v>1.9900000000000001E-2</v>
      </c>
      <c r="C3950" t="s">
        <v>517</v>
      </c>
      <c r="D3950" t="s">
        <v>535</v>
      </c>
      <c r="E3950" t="s">
        <v>77</v>
      </c>
      <c r="F3950" t="s">
        <v>536</v>
      </c>
      <c r="G3950" t="s">
        <v>77</v>
      </c>
      <c r="H3950" t="s">
        <v>508</v>
      </c>
      <c r="I3950" t="s">
        <v>509</v>
      </c>
      <c r="J3950" t="s">
        <v>435</v>
      </c>
    </row>
    <row r="3951" spans="1:10">
      <c r="A3951" t="s">
        <v>502</v>
      </c>
      <c r="B3951" s="614">
        <v>2.2599999999999999E-2</v>
      </c>
      <c r="C3951" t="s">
        <v>485</v>
      </c>
      <c r="D3951" t="s">
        <v>535</v>
      </c>
      <c r="E3951" t="s">
        <v>77</v>
      </c>
      <c r="F3951" t="s">
        <v>536</v>
      </c>
      <c r="G3951" t="s">
        <v>77</v>
      </c>
      <c r="H3951" t="s">
        <v>508</v>
      </c>
      <c r="I3951" t="s">
        <v>509</v>
      </c>
      <c r="J3951" t="s">
        <v>435</v>
      </c>
    </row>
    <row r="3952" spans="1:10">
      <c r="A3952" t="s">
        <v>502</v>
      </c>
      <c r="B3952" s="614">
        <v>1.8100000000000002E-2</v>
      </c>
      <c r="C3952" t="s">
        <v>50</v>
      </c>
      <c r="D3952" t="s">
        <v>535</v>
      </c>
      <c r="E3952" t="s">
        <v>77</v>
      </c>
      <c r="F3952" t="s">
        <v>536</v>
      </c>
      <c r="G3952" t="s">
        <v>77</v>
      </c>
      <c r="H3952" t="s">
        <v>508</v>
      </c>
      <c r="I3952" t="s">
        <v>509</v>
      </c>
      <c r="J3952" t="s">
        <v>435</v>
      </c>
    </row>
    <row r="3953" spans="1:10">
      <c r="A3953" t="s">
        <v>502</v>
      </c>
      <c r="B3953" s="614">
        <v>2.1700000000000001E-2</v>
      </c>
      <c r="C3953" t="s">
        <v>484</v>
      </c>
      <c r="D3953" t="s">
        <v>535</v>
      </c>
      <c r="E3953" t="s">
        <v>77</v>
      </c>
      <c r="F3953" t="s">
        <v>536</v>
      </c>
      <c r="G3953" t="s">
        <v>77</v>
      </c>
      <c r="H3953" t="s">
        <v>508</v>
      </c>
      <c r="I3953" t="s">
        <v>509</v>
      </c>
      <c r="J3953" t="s">
        <v>435</v>
      </c>
    </row>
    <row r="3954" spans="1:10">
      <c r="A3954" t="s">
        <v>502</v>
      </c>
      <c r="B3954" s="614">
        <v>0.02</v>
      </c>
      <c r="C3954" t="s">
        <v>466</v>
      </c>
      <c r="D3954" t="s">
        <v>535</v>
      </c>
      <c r="E3954" t="s">
        <v>77</v>
      </c>
      <c r="F3954" t="s">
        <v>536</v>
      </c>
      <c r="G3954" t="s">
        <v>77</v>
      </c>
      <c r="H3954" t="s">
        <v>508</v>
      </c>
      <c r="I3954" t="s">
        <v>509</v>
      </c>
      <c r="J3954" t="s">
        <v>435</v>
      </c>
    </row>
    <row r="3955" spans="1:10">
      <c r="A3955" t="s">
        <v>503</v>
      </c>
      <c r="B3955" s="614">
        <v>3.3E-3</v>
      </c>
      <c r="C3955" t="s">
        <v>510</v>
      </c>
      <c r="D3955" t="s">
        <v>535</v>
      </c>
      <c r="E3955" t="s">
        <v>77</v>
      </c>
      <c r="F3955" t="s">
        <v>536</v>
      </c>
      <c r="G3955" t="s">
        <v>77</v>
      </c>
      <c r="H3955" t="s">
        <v>508</v>
      </c>
      <c r="I3955" t="s">
        <v>509</v>
      </c>
      <c r="J3955" t="s">
        <v>435</v>
      </c>
    </row>
    <row r="3956" spans="1:10">
      <c r="A3956" t="s">
        <v>503</v>
      </c>
      <c r="B3956" s="614">
        <v>3.0000000000000001E-3</v>
      </c>
      <c r="C3956" t="s">
        <v>516</v>
      </c>
      <c r="D3956" t="s">
        <v>535</v>
      </c>
      <c r="E3956" t="s">
        <v>77</v>
      </c>
      <c r="F3956" t="s">
        <v>536</v>
      </c>
      <c r="G3956" t="s">
        <v>77</v>
      </c>
      <c r="H3956" t="s">
        <v>508</v>
      </c>
      <c r="I3956" t="s">
        <v>509</v>
      </c>
      <c r="J3956" t="s">
        <v>435</v>
      </c>
    </row>
    <row r="3957" spans="1:10">
      <c r="A3957" t="s">
        <v>503</v>
      </c>
      <c r="B3957" s="614">
        <v>2.3E-3</v>
      </c>
      <c r="C3957" t="s">
        <v>448</v>
      </c>
      <c r="D3957" t="s">
        <v>535</v>
      </c>
      <c r="E3957" t="s">
        <v>77</v>
      </c>
      <c r="F3957" t="s">
        <v>536</v>
      </c>
      <c r="G3957" t="s">
        <v>77</v>
      </c>
      <c r="H3957" t="s">
        <v>508</v>
      </c>
      <c r="I3957" t="s">
        <v>509</v>
      </c>
      <c r="J3957" t="s">
        <v>435</v>
      </c>
    </row>
    <row r="3958" spans="1:10">
      <c r="A3958" t="s">
        <v>503</v>
      </c>
      <c r="B3958" s="614">
        <v>3.3E-3</v>
      </c>
      <c r="C3958" t="s">
        <v>476</v>
      </c>
      <c r="D3958" t="s">
        <v>535</v>
      </c>
      <c r="E3958" t="s">
        <v>77</v>
      </c>
      <c r="F3958" t="s">
        <v>536</v>
      </c>
      <c r="G3958" t="s">
        <v>77</v>
      </c>
      <c r="H3958" t="s">
        <v>508</v>
      </c>
      <c r="I3958" t="s">
        <v>509</v>
      </c>
      <c r="J3958" t="s">
        <v>435</v>
      </c>
    </row>
    <row r="3959" spans="1:10">
      <c r="A3959" t="s">
        <v>503</v>
      </c>
      <c r="B3959" s="614">
        <v>2.3E-3</v>
      </c>
      <c r="C3959" t="s">
        <v>445</v>
      </c>
      <c r="D3959" t="s">
        <v>535</v>
      </c>
      <c r="E3959" t="s">
        <v>77</v>
      </c>
      <c r="F3959" t="s">
        <v>536</v>
      </c>
      <c r="G3959" t="s">
        <v>77</v>
      </c>
      <c r="H3959" t="s">
        <v>508</v>
      </c>
      <c r="I3959" t="s">
        <v>509</v>
      </c>
      <c r="J3959" t="s">
        <v>435</v>
      </c>
    </row>
    <row r="3960" spans="1:10">
      <c r="A3960" t="s">
        <v>503</v>
      </c>
      <c r="B3960" s="614">
        <v>0</v>
      </c>
      <c r="C3960" t="s">
        <v>537</v>
      </c>
      <c r="D3960" t="s">
        <v>535</v>
      </c>
      <c r="E3960" t="s">
        <v>538</v>
      </c>
      <c r="F3960" t="s">
        <v>536</v>
      </c>
      <c r="G3960" t="s">
        <v>77</v>
      </c>
      <c r="H3960" t="s">
        <v>508</v>
      </c>
      <c r="I3960" t="s">
        <v>509</v>
      </c>
      <c r="J3960" t="s">
        <v>435</v>
      </c>
    </row>
    <row r="3961" spans="1:10">
      <c r="A3961" t="s">
        <v>503</v>
      </c>
      <c r="B3961" s="614">
        <v>2.0999999999999999E-3</v>
      </c>
      <c r="C3961" t="s">
        <v>465</v>
      </c>
      <c r="D3961" t="s">
        <v>535</v>
      </c>
      <c r="E3961" t="s">
        <v>77</v>
      </c>
      <c r="F3961" t="s">
        <v>536</v>
      </c>
      <c r="G3961" t="s">
        <v>77</v>
      </c>
      <c r="H3961" t="s">
        <v>508</v>
      </c>
      <c r="I3961" t="s">
        <v>509</v>
      </c>
      <c r="J3961" t="s">
        <v>435</v>
      </c>
    </row>
    <row r="3962" spans="1:10">
      <c r="A3962" t="s">
        <v>503</v>
      </c>
      <c r="B3962" s="614">
        <v>2.8E-3</v>
      </c>
      <c r="C3962" t="s">
        <v>515</v>
      </c>
      <c r="D3962" t="s">
        <v>535</v>
      </c>
      <c r="E3962" t="s">
        <v>77</v>
      </c>
      <c r="F3962" t="s">
        <v>536</v>
      </c>
      <c r="G3962" t="s">
        <v>77</v>
      </c>
      <c r="H3962" t="s">
        <v>508</v>
      </c>
      <c r="I3962" t="s">
        <v>509</v>
      </c>
      <c r="J3962" t="s">
        <v>435</v>
      </c>
    </row>
    <row r="3963" spans="1:10">
      <c r="A3963" t="s">
        <v>503</v>
      </c>
      <c r="B3963" s="614">
        <v>2.5999999999999999E-3</v>
      </c>
      <c r="C3963" t="s">
        <v>525</v>
      </c>
      <c r="D3963" t="s">
        <v>535</v>
      </c>
      <c r="E3963" t="s">
        <v>77</v>
      </c>
      <c r="F3963" t="s">
        <v>536</v>
      </c>
      <c r="G3963" t="s">
        <v>77</v>
      </c>
      <c r="H3963" t="s">
        <v>508</v>
      </c>
      <c r="I3963" t="s">
        <v>509</v>
      </c>
      <c r="J3963" t="s">
        <v>435</v>
      </c>
    </row>
    <row r="3964" spans="1:10">
      <c r="A3964" t="s">
        <v>503</v>
      </c>
      <c r="B3964" s="614">
        <v>2.5000000000000001E-3</v>
      </c>
      <c r="C3964" t="s">
        <v>462</v>
      </c>
      <c r="D3964" t="s">
        <v>535</v>
      </c>
      <c r="E3964" t="s">
        <v>77</v>
      </c>
      <c r="F3964" t="s">
        <v>536</v>
      </c>
      <c r="G3964" t="s">
        <v>77</v>
      </c>
      <c r="H3964" t="s">
        <v>508</v>
      </c>
      <c r="I3964" t="s">
        <v>509</v>
      </c>
      <c r="J3964" t="s">
        <v>435</v>
      </c>
    </row>
    <row r="3965" spans="1:10">
      <c r="A3965" t="s">
        <v>503</v>
      </c>
      <c r="B3965" s="614">
        <v>2.0999999999999999E-3</v>
      </c>
      <c r="C3965" t="s">
        <v>463</v>
      </c>
      <c r="D3965" t="s">
        <v>535</v>
      </c>
      <c r="E3965" t="s">
        <v>77</v>
      </c>
      <c r="F3965" t="s">
        <v>536</v>
      </c>
      <c r="G3965" t="s">
        <v>77</v>
      </c>
      <c r="H3965" t="s">
        <v>508</v>
      </c>
      <c r="I3965" t="s">
        <v>509</v>
      </c>
      <c r="J3965" t="s">
        <v>435</v>
      </c>
    </row>
    <row r="3966" spans="1:10">
      <c r="A3966" t="s">
        <v>503</v>
      </c>
      <c r="B3966" s="614">
        <v>2.5999999999999999E-3</v>
      </c>
      <c r="C3966" t="s">
        <v>480</v>
      </c>
      <c r="D3966" t="s">
        <v>535</v>
      </c>
      <c r="E3966" t="s">
        <v>77</v>
      </c>
      <c r="F3966" t="s">
        <v>536</v>
      </c>
      <c r="G3966" t="s">
        <v>77</v>
      </c>
      <c r="H3966" t="s">
        <v>508</v>
      </c>
      <c r="I3966" t="s">
        <v>509</v>
      </c>
      <c r="J3966" t="s">
        <v>435</v>
      </c>
    </row>
    <row r="3967" spans="1:10">
      <c r="A3967" t="s">
        <v>503</v>
      </c>
      <c r="B3967" s="614">
        <v>2.0999999999999999E-3</v>
      </c>
      <c r="C3967" t="s">
        <v>452</v>
      </c>
      <c r="D3967" t="s">
        <v>535</v>
      </c>
      <c r="E3967" t="s">
        <v>77</v>
      </c>
      <c r="F3967" t="s">
        <v>536</v>
      </c>
      <c r="G3967" t="s">
        <v>77</v>
      </c>
      <c r="H3967" t="s">
        <v>508</v>
      </c>
      <c r="I3967" t="s">
        <v>509</v>
      </c>
      <c r="J3967" t="s">
        <v>435</v>
      </c>
    </row>
    <row r="3968" spans="1:10">
      <c r="A3968" t="s">
        <v>503</v>
      </c>
      <c r="B3968" s="614">
        <v>2.3E-3</v>
      </c>
      <c r="C3968" t="s">
        <v>504</v>
      </c>
      <c r="D3968" t="s">
        <v>535</v>
      </c>
      <c r="E3968" t="s">
        <v>77</v>
      </c>
      <c r="F3968" t="s">
        <v>536</v>
      </c>
      <c r="G3968" t="s">
        <v>77</v>
      </c>
      <c r="H3968" t="s">
        <v>508</v>
      </c>
      <c r="I3968" t="s">
        <v>509</v>
      </c>
      <c r="J3968" t="s">
        <v>435</v>
      </c>
    </row>
    <row r="3969" spans="1:10">
      <c r="A3969" t="s">
        <v>503</v>
      </c>
      <c r="B3969" s="614">
        <v>2.0999999999999999E-3</v>
      </c>
      <c r="C3969" t="s">
        <v>464</v>
      </c>
      <c r="D3969" t="s">
        <v>535</v>
      </c>
      <c r="E3969" t="s">
        <v>77</v>
      </c>
      <c r="F3969" t="s">
        <v>536</v>
      </c>
      <c r="G3969" t="s">
        <v>77</v>
      </c>
      <c r="H3969" t="s">
        <v>508</v>
      </c>
      <c r="I3969" t="s">
        <v>509</v>
      </c>
      <c r="J3969" t="s">
        <v>435</v>
      </c>
    </row>
    <row r="3970" spans="1:10">
      <c r="A3970" t="s">
        <v>503</v>
      </c>
      <c r="B3970" s="614">
        <v>4.7999999999999996E-3</v>
      </c>
      <c r="C3970" t="s">
        <v>526</v>
      </c>
      <c r="D3970" t="s">
        <v>535</v>
      </c>
      <c r="E3970" t="s">
        <v>77</v>
      </c>
      <c r="F3970" t="s">
        <v>536</v>
      </c>
      <c r="G3970" t="s">
        <v>77</v>
      </c>
      <c r="H3970" t="s">
        <v>508</v>
      </c>
      <c r="I3970" t="s">
        <v>509</v>
      </c>
      <c r="J3970" t="s">
        <v>435</v>
      </c>
    </row>
    <row r="3971" spans="1:10">
      <c r="A3971" t="s">
        <v>503</v>
      </c>
      <c r="B3971" s="614">
        <v>2.0999999999999999E-3</v>
      </c>
      <c r="C3971" t="s">
        <v>457</v>
      </c>
      <c r="D3971" t="s">
        <v>535</v>
      </c>
      <c r="E3971" t="s">
        <v>77</v>
      </c>
      <c r="F3971" t="s">
        <v>536</v>
      </c>
      <c r="G3971" t="s">
        <v>77</v>
      </c>
      <c r="H3971" t="s">
        <v>508</v>
      </c>
      <c r="I3971" t="s">
        <v>509</v>
      </c>
      <c r="J3971" t="s">
        <v>435</v>
      </c>
    </row>
    <row r="3972" spans="1:10">
      <c r="A3972" t="s">
        <v>503</v>
      </c>
      <c r="B3972" s="614">
        <v>3.0000000000000001E-3</v>
      </c>
      <c r="C3972" t="s">
        <v>455</v>
      </c>
      <c r="D3972" t="s">
        <v>535</v>
      </c>
      <c r="E3972" t="s">
        <v>77</v>
      </c>
      <c r="F3972" t="s">
        <v>536</v>
      </c>
      <c r="G3972" t="s">
        <v>77</v>
      </c>
      <c r="H3972" t="s">
        <v>508</v>
      </c>
      <c r="I3972" t="s">
        <v>509</v>
      </c>
      <c r="J3972" t="s">
        <v>435</v>
      </c>
    </row>
    <row r="3973" spans="1:10">
      <c r="A3973" t="s">
        <v>503</v>
      </c>
      <c r="B3973" s="614">
        <v>2.5000000000000001E-3</v>
      </c>
      <c r="C3973" t="s">
        <v>471</v>
      </c>
      <c r="D3973" t="s">
        <v>535</v>
      </c>
      <c r="E3973" t="s">
        <v>77</v>
      </c>
      <c r="F3973" t="s">
        <v>536</v>
      </c>
      <c r="G3973" t="s">
        <v>77</v>
      </c>
      <c r="H3973" t="s">
        <v>508</v>
      </c>
      <c r="I3973" t="s">
        <v>509</v>
      </c>
      <c r="J3973" t="s">
        <v>435</v>
      </c>
    </row>
    <row r="3974" spans="1:10">
      <c r="A3974" t="s">
        <v>503</v>
      </c>
      <c r="B3974" s="614">
        <v>2.3E-3</v>
      </c>
      <c r="C3974" t="s">
        <v>513</v>
      </c>
      <c r="D3974" t="s">
        <v>535</v>
      </c>
      <c r="E3974" t="s">
        <v>77</v>
      </c>
      <c r="F3974" t="s">
        <v>536</v>
      </c>
      <c r="G3974" t="s">
        <v>77</v>
      </c>
      <c r="H3974" t="s">
        <v>508</v>
      </c>
      <c r="I3974" t="s">
        <v>509</v>
      </c>
      <c r="J3974" t="s">
        <v>435</v>
      </c>
    </row>
    <row r="3975" spans="1:10">
      <c r="A3975" t="s">
        <v>503</v>
      </c>
      <c r="B3975" s="614">
        <v>2.7000000000000001E-3</v>
      </c>
      <c r="C3975" t="s">
        <v>475</v>
      </c>
      <c r="D3975" t="s">
        <v>535</v>
      </c>
      <c r="E3975" t="s">
        <v>77</v>
      </c>
      <c r="F3975" t="s">
        <v>536</v>
      </c>
      <c r="G3975" t="s">
        <v>77</v>
      </c>
      <c r="H3975" t="s">
        <v>508</v>
      </c>
      <c r="I3975" t="s">
        <v>509</v>
      </c>
      <c r="J3975" t="s">
        <v>435</v>
      </c>
    </row>
    <row r="3976" spans="1:10">
      <c r="A3976" t="s">
        <v>503</v>
      </c>
      <c r="B3976" s="614">
        <v>3.0000000000000001E-3</v>
      </c>
      <c r="C3976" t="s">
        <v>514</v>
      </c>
      <c r="D3976" t="s">
        <v>535</v>
      </c>
      <c r="E3976" t="s">
        <v>77</v>
      </c>
      <c r="F3976" t="s">
        <v>536</v>
      </c>
      <c r="G3976" t="s">
        <v>77</v>
      </c>
      <c r="H3976" t="s">
        <v>508</v>
      </c>
      <c r="I3976" t="s">
        <v>509</v>
      </c>
      <c r="J3976" t="s">
        <v>435</v>
      </c>
    </row>
    <row r="3977" spans="1:10">
      <c r="A3977" t="s">
        <v>503</v>
      </c>
      <c r="B3977" s="614">
        <v>2.0999999999999999E-3</v>
      </c>
      <c r="C3977" t="s">
        <v>479</v>
      </c>
      <c r="D3977" t="s">
        <v>535</v>
      </c>
      <c r="E3977" t="s">
        <v>77</v>
      </c>
      <c r="F3977" t="s">
        <v>536</v>
      </c>
      <c r="G3977" t="s">
        <v>77</v>
      </c>
      <c r="H3977" t="s">
        <v>508</v>
      </c>
      <c r="I3977" t="s">
        <v>509</v>
      </c>
      <c r="J3977" t="s">
        <v>435</v>
      </c>
    </row>
    <row r="3978" spans="1:10">
      <c r="A3978" t="s">
        <v>503</v>
      </c>
      <c r="B3978" s="614">
        <v>3.2000000000000002E-3</v>
      </c>
      <c r="C3978" t="s">
        <v>450</v>
      </c>
      <c r="D3978" t="s">
        <v>535</v>
      </c>
      <c r="E3978" t="s">
        <v>77</v>
      </c>
      <c r="F3978" t="s">
        <v>536</v>
      </c>
      <c r="G3978" t="s">
        <v>77</v>
      </c>
      <c r="H3978" t="s">
        <v>508</v>
      </c>
      <c r="I3978" t="s">
        <v>509</v>
      </c>
      <c r="J3978" t="s">
        <v>435</v>
      </c>
    </row>
    <row r="3979" spans="1:10">
      <c r="A3979" t="s">
        <v>503</v>
      </c>
      <c r="B3979" s="614">
        <v>3.3999999999999998E-3</v>
      </c>
      <c r="C3979" t="s">
        <v>518</v>
      </c>
      <c r="D3979" t="s">
        <v>535</v>
      </c>
      <c r="E3979" t="s">
        <v>77</v>
      </c>
      <c r="F3979" t="s">
        <v>536</v>
      </c>
      <c r="G3979" t="s">
        <v>77</v>
      </c>
      <c r="H3979" t="s">
        <v>508</v>
      </c>
      <c r="I3979" t="s">
        <v>509</v>
      </c>
      <c r="J3979" t="s">
        <v>435</v>
      </c>
    </row>
    <row r="3980" spans="1:10">
      <c r="A3980" t="s">
        <v>503</v>
      </c>
      <c r="B3980" s="614">
        <v>4.1999999999999997E-3</v>
      </c>
      <c r="C3980" t="s">
        <v>456</v>
      </c>
      <c r="D3980" t="s">
        <v>535</v>
      </c>
      <c r="E3980" t="s">
        <v>77</v>
      </c>
      <c r="F3980" t="s">
        <v>536</v>
      </c>
      <c r="G3980" t="s">
        <v>77</v>
      </c>
      <c r="H3980" t="s">
        <v>508</v>
      </c>
      <c r="I3980" t="s">
        <v>509</v>
      </c>
      <c r="J3980" t="s">
        <v>435</v>
      </c>
    </row>
    <row r="3981" spans="1:10">
      <c r="A3981" t="s">
        <v>503</v>
      </c>
      <c r="B3981" s="614">
        <v>2.3E-3</v>
      </c>
      <c r="C3981" t="s">
        <v>461</v>
      </c>
      <c r="D3981" t="s">
        <v>535</v>
      </c>
      <c r="E3981" t="s">
        <v>77</v>
      </c>
      <c r="F3981" t="s">
        <v>536</v>
      </c>
      <c r="G3981" t="s">
        <v>77</v>
      </c>
      <c r="H3981" t="s">
        <v>508</v>
      </c>
      <c r="I3981" t="s">
        <v>509</v>
      </c>
      <c r="J3981" t="s">
        <v>435</v>
      </c>
    </row>
    <row r="3982" spans="1:10">
      <c r="A3982" t="s">
        <v>503</v>
      </c>
      <c r="B3982" s="614">
        <v>2.0999999999999999E-3</v>
      </c>
      <c r="C3982" t="s">
        <v>477</v>
      </c>
      <c r="D3982" t="s">
        <v>535</v>
      </c>
      <c r="E3982" t="s">
        <v>77</v>
      </c>
      <c r="F3982" t="s">
        <v>536</v>
      </c>
      <c r="G3982" t="s">
        <v>77</v>
      </c>
      <c r="H3982" t="s">
        <v>508</v>
      </c>
      <c r="I3982" t="s">
        <v>509</v>
      </c>
      <c r="J3982" t="s">
        <v>435</v>
      </c>
    </row>
    <row r="3983" spans="1:10">
      <c r="A3983" t="s">
        <v>503</v>
      </c>
      <c r="B3983" s="614">
        <v>2.0999999999999999E-3</v>
      </c>
      <c r="C3983" t="s">
        <v>429</v>
      </c>
      <c r="D3983" t="s">
        <v>535</v>
      </c>
      <c r="E3983" t="s">
        <v>77</v>
      </c>
      <c r="F3983" t="s">
        <v>536</v>
      </c>
      <c r="G3983" t="s">
        <v>77</v>
      </c>
      <c r="H3983" t="s">
        <v>508</v>
      </c>
      <c r="I3983" t="s">
        <v>509</v>
      </c>
      <c r="J3983" t="s">
        <v>435</v>
      </c>
    </row>
    <row r="3984" spans="1:10">
      <c r="A3984" t="s">
        <v>503</v>
      </c>
      <c r="B3984" s="614">
        <v>3.0000000000000001E-3</v>
      </c>
      <c r="C3984" t="s">
        <v>511</v>
      </c>
      <c r="D3984" t="s">
        <v>535</v>
      </c>
      <c r="E3984" t="s">
        <v>77</v>
      </c>
      <c r="F3984" t="s">
        <v>536</v>
      </c>
      <c r="G3984" t="s">
        <v>77</v>
      </c>
      <c r="H3984" t="s">
        <v>508</v>
      </c>
      <c r="I3984" t="s">
        <v>509</v>
      </c>
      <c r="J3984" t="s">
        <v>435</v>
      </c>
    </row>
    <row r="3985" spans="1:10">
      <c r="A3985" t="s">
        <v>503</v>
      </c>
      <c r="B3985" s="614">
        <v>2.5000000000000001E-3</v>
      </c>
      <c r="C3985" t="s">
        <v>481</v>
      </c>
      <c r="D3985" t="s">
        <v>535</v>
      </c>
      <c r="E3985" t="s">
        <v>77</v>
      </c>
      <c r="F3985" t="s">
        <v>536</v>
      </c>
      <c r="G3985" t="s">
        <v>77</v>
      </c>
      <c r="H3985" t="s">
        <v>508</v>
      </c>
      <c r="I3985" t="s">
        <v>509</v>
      </c>
      <c r="J3985" t="s">
        <v>435</v>
      </c>
    </row>
    <row r="3986" spans="1:10">
      <c r="A3986" t="s">
        <v>503</v>
      </c>
      <c r="B3986" s="614">
        <v>2.0999999999999999E-3</v>
      </c>
      <c r="C3986" t="s">
        <v>488</v>
      </c>
      <c r="D3986" t="s">
        <v>535</v>
      </c>
      <c r="E3986" t="s">
        <v>77</v>
      </c>
      <c r="F3986" t="s">
        <v>536</v>
      </c>
      <c r="G3986" t="s">
        <v>77</v>
      </c>
      <c r="H3986" t="s">
        <v>508</v>
      </c>
      <c r="I3986" t="s">
        <v>509</v>
      </c>
      <c r="J3986" t="s">
        <v>435</v>
      </c>
    </row>
    <row r="3987" spans="1:10">
      <c r="A3987" t="s">
        <v>503</v>
      </c>
      <c r="B3987" s="614">
        <v>3.0999999999999999E-3</v>
      </c>
      <c r="C3987" t="s">
        <v>438</v>
      </c>
      <c r="D3987" t="s">
        <v>535</v>
      </c>
      <c r="E3987" t="s">
        <v>77</v>
      </c>
      <c r="F3987" t="s">
        <v>536</v>
      </c>
      <c r="G3987" t="s">
        <v>77</v>
      </c>
      <c r="H3987" t="s">
        <v>508</v>
      </c>
      <c r="I3987" t="s">
        <v>509</v>
      </c>
      <c r="J3987" t="s">
        <v>435</v>
      </c>
    </row>
    <row r="3988" spans="1:10">
      <c r="A3988" t="s">
        <v>503</v>
      </c>
      <c r="B3988" s="614">
        <v>2.7000000000000001E-3</v>
      </c>
      <c r="C3988" t="s">
        <v>524</v>
      </c>
      <c r="D3988" t="s">
        <v>535</v>
      </c>
      <c r="E3988" t="s">
        <v>77</v>
      </c>
      <c r="F3988" t="s">
        <v>536</v>
      </c>
      <c r="G3988" t="s">
        <v>77</v>
      </c>
      <c r="H3988" t="s">
        <v>508</v>
      </c>
      <c r="I3988" t="s">
        <v>509</v>
      </c>
      <c r="J3988" t="s">
        <v>435</v>
      </c>
    </row>
    <row r="3989" spans="1:10">
      <c r="A3989" t="s">
        <v>503</v>
      </c>
      <c r="B3989" s="614">
        <v>3.0000000000000001E-3</v>
      </c>
      <c r="C3989" t="s">
        <v>521</v>
      </c>
      <c r="D3989" t="s">
        <v>535</v>
      </c>
      <c r="E3989" t="s">
        <v>77</v>
      </c>
      <c r="F3989" t="s">
        <v>536</v>
      </c>
      <c r="G3989" t="s">
        <v>77</v>
      </c>
      <c r="H3989" t="s">
        <v>508</v>
      </c>
      <c r="I3989" t="s">
        <v>509</v>
      </c>
      <c r="J3989" t="s">
        <v>435</v>
      </c>
    </row>
    <row r="3990" spans="1:10">
      <c r="A3990" t="s">
        <v>503</v>
      </c>
      <c r="B3990" s="614">
        <v>2.5999999999999999E-3</v>
      </c>
      <c r="C3990" t="s">
        <v>512</v>
      </c>
      <c r="D3990" t="s">
        <v>535</v>
      </c>
      <c r="E3990" t="s">
        <v>77</v>
      </c>
      <c r="F3990" t="s">
        <v>536</v>
      </c>
      <c r="G3990" t="s">
        <v>77</v>
      </c>
      <c r="H3990" t="s">
        <v>508</v>
      </c>
      <c r="I3990" t="s">
        <v>509</v>
      </c>
      <c r="J3990" t="s">
        <v>435</v>
      </c>
    </row>
    <row r="3991" spans="1:10">
      <c r="A3991" t="s">
        <v>503</v>
      </c>
      <c r="B3991" s="614">
        <v>2.0999999999999999E-3</v>
      </c>
      <c r="C3991" t="s">
        <v>454</v>
      </c>
      <c r="D3991" t="s">
        <v>535</v>
      </c>
      <c r="E3991" t="s">
        <v>77</v>
      </c>
      <c r="F3991" t="s">
        <v>536</v>
      </c>
      <c r="G3991" t="s">
        <v>77</v>
      </c>
      <c r="H3991" t="s">
        <v>508</v>
      </c>
      <c r="I3991" t="s">
        <v>509</v>
      </c>
      <c r="J3991" t="s">
        <v>435</v>
      </c>
    </row>
    <row r="3992" spans="1:10">
      <c r="A3992" t="s">
        <v>503</v>
      </c>
      <c r="B3992" s="614">
        <v>2.5000000000000001E-3</v>
      </c>
      <c r="C3992" t="s">
        <v>449</v>
      </c>
      <c r="D3992" t="s">
        <v>535</v>
      </c>
      <c r="E3992" t="s">
        <v>77</v>
      </c>
      <c r="F3992" t="s">
        <v>536</v>
      </c>
      <c r="G3992" t="s">
        <v>77</v>
      </c>
      <c r="H3992" t="s">
        <v>508</v>
      </c>
      <c r="I3992" t="s">
        <v>509</v>
      </c>
      <c r="J3992" t="s">
        <v>435</v>
      </c>
    </row>
    <row r="3993" spans="1:10">
      <c r="A3993" t="s">
        <v>503</v>
      </c>
      <c r="B3993" s="614">
        <v>2.0999999999999999E-3</v>
      </c>
      <c r="C3993" t="s">
        <v>472</v>
      </c>
      <c r="D3993" t="s">
        <v>535</v>
      </c>
      <c r="E3993" t="s">
        <v>77</v>
      </c>
      <c r="F3993" t="s">
        <v>536</v>
      </c>
      <c r="G3993" t="s">
        <v>77</v>
      </c>
      <c r="H3993" t="s">
        <v>508</v>
      </c>
      <c r="I3993" t="s">
        <v>509</v>
      </c>
      <c r="J3993" t="s">
        <v>435</v>
      </c>
    </row>
    <row r="3994" spans="1:10">
      <c r="A3994" t="s">
        <v>503</v>
      </c>
      <c r="B3994" s="614">
        <v>2.0999999999999999E-3</v>
      </c>
      <c r="C3994" t="s">
        <v>453</v>
      </c>
      <c r="D3994" t="s">
        <v>535</v>
      </c>
      <c r="E3994" t="s">
        <v>77</v>
      </c>
      <c r="F3994" t="s">
        <v>536</v>
      </c>
      <c r="G3994" t="s">
        <v>77</v>
      </c>
      <c r="H3994" t="s">
        <v>508</v>
      </c>
      <c r="I3994" t="s">
        <v>509</v>
      </c>
      <c r="J3994" t="s">
        <v>435</v>
      </c>
    </row>
    <row r="3995" spans="1:10">
      <c r="A3995" t="s">
        <v>503</v>
      </c>
      <c r="B3995" s="614">
        <v>3.0000000000000001E-3</v>
      </c>
      <c r="C3995" t="s">
        <v>446</v>
      </c>
      <c r="D3995" t="s">
        <v>535</v>
      </c>
      <c r="E3995" t="s">
        <v>77</v>
      </c>
      <c r="F3995" t="s">
        <v>536</v>
      </c>
      <c r="G3995" t="s">
        <v>77</v>
      </c>
      <c r="H3995" t="s">
        <v>508</v>
      </c>
      <c r="I3995" t="s">
        <v>509</v>
      </c>
      <c r="J3995" t="s">
        <v>435</v>
      </c>
    </row>
    <row r="3996" spans="1:10">
      <c r="A3996" t="s">
        <v>503</v>
      </c>
      <c r="B3996" s="614">
        <v>2.5000000000000001E-3</v>
      </c>
      <c r="C3996" t="s">
        <v>527</v>
      </c>
      <c r="D3996" t="s">
        <v>535</v>
      </c>
      <c r="E3996" t="s">
        <v>77</v>
      </c>
      <c r="F3996" t="s">
        <v>536</v>
      </c>
      <c r="G3996" t="s">
        <v>77</v>
      </c>
      <c r="H3996" t="s">
        <v>508</v>
      </c>
      <c r="I3996" t="s">
        <v>509</v>
      </c>
      <c r="J3996" t="s">
        <v>435</v>
      </c>
    </row>
    <row r="3997" spans="1:10">
      <c r="A3997" t="s">
        <v>503</v>
      </c>
      <c r="B3997" s="614">
        <v>2.3E-3</v>
      </c>
      <c r="C3997" t="s">
        <v>517</v>
      </c>
      <c r="D3997" t="s">
        <v>535</v>
      </c>
      <c r="E3997" t="s">
        <v>77</v>
      </c>
      <c r="F3997" t="s">
        <v>536</v>
      </c>
      <c r="G3997" t="s">
        <v>77</v>
      </c>
      <c r="H3997" t="s">
        <v>508</v>
      </c>
      <c r="I3997" t="s">
        <v>509</v>
      </c>
      <c r="J3997" t="s">
        <v>435</v>
      </c>
    </row>
    <row r="3998" spans="1:10">
      <c r="A3998" t="s">
        <v>503</v>
      </c>
      <c r="B3998" s="614">
        <v>2.5999999999999999E-3</v>
      </c>
      <c r="C3998" t="s">
        <v>485</v>
      </c>
      <c r="D3998" t="s">
        <v>535</v>
      </c>
      <c r="E3998" t="s">
        <v>77</v>
      </c>
      <c r="F3998" t="s">
        <v>536</v>
      </c>
      <c r="G3998" t="s">
        <v>77</v>
      </c>
      <c r="H3998" t="s">
        <v>508</v>
      </c>
      <c r="I3998" t="s">
        <v>509</v>
      </c>
      <c r="J3998" t="s">
        <v>435</v>
      </c>
    </row>
    <row r="3999" spans="1:10">
      <c r="A3999" t="s">
        <v>503</v>
      </c>
      <c r="B3999" s="614">
        <v>2.0999999999999999E-3</v>
      </c>
      <c r="C3999" t="s">
        <v>50</v>
      </c>
      <c r="D3999" t="s">
        <v>535</v>
      </c>
      <c r="E3999" t="s">
        <v>77</v>
      </c>
      <c r="F3999" t="s">
        <v>536</v>
      </c>
      <c r="G3999" t="s">
        <v>77</v>
      </c>
      <c r="H3999" t="s">
        <v>508</v>
      </c>
      <c r="I3999" t="s">
        <v>509</v>
      </c>
      <c r="J3999" t="s">
        <v>435</v>
      </c>
    </row>
    <row r="4000" spans="1:10">
      <c r="A4000" t="s">
        <v>503</v>
      </c>
      <c r="B4000" s="614">
        <v>2.5000000000000001E-3</v>
      </c>
      <c r="C4000" t="s">
        <v>484</v>
      </c>
      <c r="D4000" t="s">
        <v>535</v>
      </c>
      <c r="E4000" t="s">
        <v>77</v>
      </c>
      <c r="F4000" t="s">
        <v>536</v>
      </c>
      <c r="G4000" t="s">
        <v>77</v>
      </c>
      <c r="H4000" t="s">
        <v>508</v>
      </c>
      <c r="I4000" t="s">
        <v>509</v>
      </c>
      <c r="J4000" t="s">
        <v>435</v>
      </c>
    </row>
    <row r="4001" spans="1:11">
      <c r="A4001" t="s">
        <v>503</v>
      </c>
      <c r="B4001" s="614">
        <v>2.3E-3</v>
      </c>
      <c r="C4001" t="s">
        <v>466</v>
      </c>
      <c r="D4001" t="s">
        <v>535</v>
      </c>
      <c r="E4001" t="s">
        <v>77</v>
      </c>
      <c r="F4001" t="s">
        <v>536</v>
      </c>
      <c r="G4001" t="s">
        <v>77</v>
      </c>
      <c r="H4001" t="s">
        <v>508</v>
      </c>
      <c r="I4001" t="s">
        <v>509</v>
      </c>
      <c r="J4001" t="s">
        <v>435</v>
      </c>
    </row>
    <row r="4002" spans="1:11">
      <c r="A4002" t="s">
        <v>61</v>
      </c>
      <c r="B4002" s="614">
        <v>6089234</v>
      </c>
      <c r="C4002" t="s">
        <v>450</v>
      </c>
      <c r="D4002" t="s">
        <v>539</v>
      </c>
      <c r="E4002" t="s">
        <v>506</v>
      </c>
      <c r="F4002" t="s">
        <v>540</v>
      </c>
      <c r="G4002" t="s">
        <v>77</v>
      </c>
      <c r="H4002" t="s">
        <v>508</v>
      </c>
      <c r="I4002" t="s">
        <v>509</v>
      </c>
      <c r="J4002" t="s">
        <v>442</v>
      </c>
      <c r="K4002" t="s">
        <v>443</v>
      </c>
    </row>
    <row r="4003" spans="1:11">
      <c r="A4003" t="s">
        <v>61</v>
      </c>
      <c r="B4003" s="614">
        <v>5107099</v>
      </c>
      <c r="C4003" t="s">
        <v>488</v>
      </c>
      <c r="D4003" t="s">
        <v>539</v>
      </c>
      <c r="E4003" t="s">
        <v>506</v>
      </c>
      <c r="F4003" t="s">
        <v>540</v>
      </c>
      <c r="G4003" t="s">
        <v>77</v>
      </c>
      <c r="H4003" t="s">
        <v>508</v>
      </c>
      <c r="I4003" t="s">
        <v>509</v>
      </c>
      <c r="J4003" t="s">
        <v>442</v>
      </c>
      <c r="K4003" t="s">
        <v>443</v>
      </c>
    </row>
    <row r="4004" spans="1:11">
      <c r="A4004" t="s">
        <v>61</v>
      </c>
      <c r="B4004" s="614">
        <v>5499953</v>
      </c>
      <c r="C4004" t="s">
        <v>513</v>
      </c>
      <c r="D4004" t="s">
        <v>539</v>
      </c>
      <c r="E4004" t="s">
        <v>506</v>
      </c>
      <c r="F4004" t="s">
        <v>540</v>
      </c>
      <c r="G4004" t="s">
        <v>77</v>
      </c>
      <c r="H4004" t="s">
        <v>508</v>
      </c>
      <c r="I4004" t="s">
        <v>509</v>
      </c>
      <c r="J4004" t="s">
        <v>442</v>
      </c>
      <c r="K4004" t="s">
        <v>443</v>
      </c>
    </row>
    <row r="4005" spans="1:11">
      <c r="A4005" t="s">
        <v>61</v>
      </c>
      <c r="B4005" s="614">
        <v>5107099</v>
      </c>
      <c r="C4005" t="s">
        <v>479</v>
      </c>
      <c r="D4005" t="s">
        <v>539</v>
      </c>
      <c r="E4005" t="s">
        <v>506</v>
      </c>
      <c r="F4005" t="s">
        <v>540</v>
      </c>
      <c r="G4005" t="s">
        <v>77</v>
      </c>
      <c r="H4005" t="s">
        <v>508</v>
      </c>
      <c r="I4005" t="s">
        <v>509</v>
      </c>
      <c r="J4005" t="s">
        <v>442</v>
      </c>
      <c r="K4005" t="s">
        <v>443</v>
      </c>
    </row>
    <row r="4006" spans="1:11">
      <c r="A4006" t="s">
        <v>61</v>
      </c>
      <c r="B4006" s="614">
        <v>4714246</v>
      </c>
      <c r="C4006" t="s">
        <v>472</v>
      </c>
      <c r="D4006" t="s">
        <v>539</v>
      </c>
      <c r="E4006" t="s">
        <v>506</v>
      </c>
      <c r="F4006" t="s">
        <v>540</v>
      </c>
      <c r="G4006" t="s">
        <v>77</v>
      </c>
      <c r="H4006" t="s">
        <v>508</v>
      </c>
      <c r="I4006" t="s">
        <v>509</v>
      </c>
      <c r="J4006" t="s">
        <v>442</v>
      </c>
      <c r="K4006" t="s">
        <v>443</v>
      </c>
    </row>
    <row r="4007" spans="1:11">
      <c r="A4007" t="s">
        <v>61</v>
      </c>
      <c r="B4007" s="614">
        <v>5107099</v>
      </c>
      <c r="C4007" t="s">
        <v>471</v>
      </c>
      <c r="D4007" t="s">
        <v>539</v>
      </c>
      <c r="E4007" t="s">
        <v>506</v>
      </c>
      <c r="F4007" t="s">
        <v>540</v>
      </c>
      <c r="G4007" t="s">
        <v>77</v>
      </c>
      <c r="H4007" t="s">
        <v>508</v>
      </c>
      <c r="I4007" t="s">
        <v>509</v>
      </c>
      <c r="J4007" t="s">
        <v>442</v>
      </c>
      <c r="K4007" t="s">
        <v>443</v>
      </c>
    </row>
    <row r="4008" spans="1:11">
      <c r="A4008" t="s">
        <v>61</v>
      </c>
      <c r="B4008" s="614">
        <v>4714246</v>
      </c>
      <c r="C4008" t="s">
        <v>449</v>
      </c>
      <c r="D4008" t="s">
        <v>539</v>
      </c>
      <c r="E4008" t="s">
        <v>506</v>
      </c>
      <c r="F4008" t="s">
        <v>540</v>
      </c>
      <c r="G4008" t="s">
        <v>77</v>
      </c>
      <c r="H4008" t="s">
        <v>508</v>
      </c>
      <c r="I4008" t="s">
        <v>509</v>
      </c>
      <c r="J4008" t="s">
        <v>442</v>
      </c>
      <c r="K4008" t="s">
        <v>443</v>
      </c>
    </row>
    <row r="4009" spans="1:11">
      <c r="A4009" t="s">
        <v>61</v>
      </c>
      <c r="B4009" s="614">
        <v>5499953</v>
      </c>
      <c r="C4009" t="s">
        <v>475</v>
      </c>
      <c r="D4009" t="s">
        <v>539</v>
      </c>
      <c r="E4009" t="s">
        <v>506</v>
      </c>
      <c r="F4009" t="s">
        <v>540</v>
      </c>
      <c r="G4009" t="s">
        <v>77</v>
      </c>
      <c r="H4009" t="s">
        <v>508</v>
      </c>
      <c r="I4009" t="s">
        <v>509</v>
      </c>
      <c r="J4009" t="s">
        <v>442</v>
      </c>
      <c r="K4009" t="s">
        <v>443</v>
      </c>
    </row>
    <row r="4010" spans="1:11">
      <c r="A4010" t="s">
        <v>61</v>
      </c>
      <c r="B4010" s="614">
        <v>5617809</v>
      </c>
      <c r="C4010" t="s">
        <v>448</v>
      </c>
      <c r="D4010" t="s">
        <v>539</v>
      </c>
      <c r="E4010" t="s">
        <v>506</v>
      </c>
      <c r="F4010" t="s">
        <v>540</v>
      </c>
      <c r="G4010" t="s">
        <v>77</v>
      </c>
      <c r="H4010" t="s">
        <v>508</v>
      </c>
      <c r="I4010" t="s">
        <v>509</v>
      </c>
      <c r="J4010" t="s">
        <v>442</v>
      </c>
      <c r="K4010" t="s">
        <v>443</v>
      </c>
    </row>
    <row r="4011" spans="1:11">
      <c r="A4011" t="s">
        <v>61</v>
      </c>
      <c r="B4011" s="614">
        <v>6089234</v>
      </c>
      <c r="C4011" t="s">
        <v>476</v>
      </c>
      <c r="D4011" t="s">
        <v>539</v>
      </c>
      <c r="E4011" t="s">
        <v>506</v>
      </c>
      <c r="F4011" t="s">
        <v>540</v>
      </c>
      <c r="G4011" t="s">
        <v>77</v>
      </c>
      <c r="H4011" t="s">
        <v>508</v>
      </c>
      <c r="I4011" t="s">
        <v>509</v>
      </c>
      <c r="J4011" t="s">
        <v>442</v>
      </c>
      <c r="K4011" t="s">
        <v>443</v>
      </c>
    </row>
    <row r="4012" spans="1:11">
      <c r="A4012" t="s">
        <v>61</v>
      </c>
      <c r="B4012" s="614">
        <v>5303526</v>
      </c>
      <c r="C4012" t="s">
        <v>515</v>
      </c>
      <c r="D4012" t="s">
        <v>539</v>
      </c>
      <c r="E4012" t="s">
        <v>506</v>
      </c>
      <c r="F4012" t="s">
        <v>540</v>
      </c>
      <c r="G4012" t="s">
        <v>77</v>
      </c>
      <c r="H4012" t="s">
        <v>508</v>
      </c>
      <c r="I4012" t="s">
        <v>509</v>
      </c>
      <c r="J4012" t="s">
        <v>442</v>
      </c>
      <c r="K4012" t="s">
        <v>443</v>
      </c>
    </row>
    <row r="4013" spans="1:11">
      <c r="A4013" t="s">
        <v>61</v>
      </c>
      <c r="B4013" s="614">
        <v>7303152</v>
      </c>
      <c r="C4013" t="s">
        <v>517</v>
      </c>
      <c r="D4013" t="s">
        <v>539</v>
      </c>
      <c r="E4013" t="s">
        <v>506</v>
      </c>
      <c r="F4013" t="s">
        <v>540</v>
      </c>
      <c r="G4013" t="s">
        <v>77</v>
      </c>
      <c r="H4013" t="s">
        <v>508</v>
      </c>
      <c r="I4013" t="s">
        <v>509</v>
      </c>
      <c r="J4013" t="s">
        <v>442</v>
      </c>
      <c r="K4013" t="s">
        <v>443</v>
      </c>
    </row>
    <row r="4014" spans="1:11">
      <c r="A4014" t="s">
        <v>61</v>
      </c>
      <c r="B4014" s="614">
        <v>5696380</v>
      </c>
      <c r="C4014" t="s">
        <v>462</v>
      </c>
      <c r="D4014" t="s">
        <v>539</v>
      </c>
      <c r="E4014" t="s">
        <v>506</v>
      </c>
      <c r="F4014" t="s">
        <v>540</v>
      </c>
      <c r="G4014" t="s">
        <v>77</v>
      </c>
      <c r="H4014" t="s">
        <v>508</v>
      </c>
      <c r="I4014" t="s">
        <v>509</v>
      </c>
      <c r="J4014" t="s">
        <v>442</v>
      </c>
      <c r="K4014" t="s">
        <v>443</v>
      </c>
    </row>
    <row r="4015" spans="1:11">
      <c r="A4015" t="s">
        <v>61</v>
      </c>
      <c r="B4015" s="614">
        <v>3928538</v>
      </c>
      <c r="C4015" t="s">
        <v>477</v>
      </c>
      <c r="D4015" t="s">
        <v>539</v>
      </c>
      <c r="E4015" t="s">
        <v>506</v>
      </c>
      <c r="F4015" t="s">
        <v>540</v>
      </c>
      <c r="G4015" t="s">
        <v>77</v>
      </c>
      <c r="H4015" t="s">
        <v>508</v>
      </c>
      <c r="I4015" t="s">
        <v>509</v>
      </c>
      <c r="J4015" t="s">
        <v>442</v>
      </c>
      <c r="K4015" t="s">
        <v>443</v>
      </c>
    </row>
    <row r="4016" spans="1:11">
      <c r="A4016" t="s">
        <v>61</v>
      </c>
      <c r="B4016" s="614">
        <v>4910673</v>
      </c>
      <c r="C4016" t="s">
        <v>512</v>
      </c>
      <c r="D4016" t="s">
        <v>539</v>
      </c>
      <c r="E4016" t="s">
        <v>506</v>
      </c>
      <c r="F4016" t="s">
        <v>540</v>
      </c>
      <c r="G4016" t="s">
        <v>77</v>
      </c>
      <c r="H4016" t="s">
        <v>508</v>
      </c>
      <c r="I4016" t="s">
        <v>509</v>
      </c>
      <c r="J4016" t="s">
        <v>442</v>
      </c>
      <c r="K4016" t="s">
        <v>443</v>
      </c>
    </row>
    <row r="4017" spans="1:11">
      <c r="A4017" t="s">
        <v>61</v>
      </c>
      <c r="B4017" s="614">
        <v>5107099</v>
      </c>
      <c r="C4017" t="s">
        <v>50</v>
      </c>
      <c r="D4017" t="s">
        <v>539</v>
      </c>
      <c r="E4017" t="s">
        <v>506</v>
      </c>
      <c r="F4017" t="s">
        <v>540</v>
      </c>
      <c r="G4017" t="s">
        <v>77</v>
      </c>
      <c r="H4017" t="s">
        <v>508</v>
      </c>
      <c r="I4017" t="s">
        <v>509</v>
      </c>
      <c r="J4017" t="s">
        <v>442</v>
      </c>
      <c r="K4017" t="s">
        <v>443</v>
      </c>
    </row>
    <row r="4018" spans="1:11">
      <c r="A4018" t="s">
        <v>61</v>
      </c>
      <c r="B4018" s="614">
        <v>5146385</v>
      </c>
      <c r="C4018" t="s">
        <v>461</v>
      </c>
      <c r="D4018" t="s">
        <v>539</v>
      </c>
      <c r="E4018" t="s">
        <v>506</v>
      </c>
      <c r="F4018" t="s">
        <v>540</v>
      </c>
      <c r="G4018" t="s">
        <v>77</v>
      </c>
      <c r="H4018" t="s">
        <v>508</v>
      </c>
      <c r="I4018" t="s">
        <v>509</v>
      </c>
      <c r="J4018" t="s">
        <v>442</v>
      </c>
      <c r="K4018" t="s">
        <v>443</v>
      </c>
    </row>
    <row r="4019" spans="1:11">
      <c r="A4019" t="s">
        <v>61</v>
      </c>
      <c r="B4019" s="614">
        <v>4910673</v>
      </c>
      <c r="C4019" t="s">
        <v>481</v>
      </c>
      <c r="D4019" t="s">
        <v>539</v>
      </c>
      <c r="E4019" t="s">
        <v>506</v>
      </c>
      <c r="F4019" t="s">
        <v>540</v>
      </c>
      <c r="G4019" t="s">
        <v>77</v>
      </c>
      <c r="H4019" t="s">
        <v>508</v>
      </c>
      <c r="I4019" t="s">
        <v>509</v>
      </c>
      <c r="J4019" t="s">
        <v>442</v>
      </c>
      <c r="K4019" t="s">
        <v>443</v>
      </c>
    </row>
    <row r="4020" spans="1:11">
      <c r="A4020" t="s">
        <v>61</v>
      </c>
      <c r="B4020" s="614">
        <v>4714246</v>
      </c>
      <c r="C4020" t="s">
        <v>429</v>
      </c>
      <c r="D4020" t="s">
        <v>539</v>
      </c>
      <c r="E4020" t="s">
        <v>506</v>
      </c>
      <c r="F4020" t="s">
        <v>540</v>
      </c>
      <c r="G4020" t="s">
        <v>77</v>
      </c>
      <c r="H4020" t="s">
        <v>508</v>
      </c>
      <c r="I4020" t="s">
        <v>509</v>
      </c>
      <c r="J4020" t="s">
        <v>442</v>
      </c>
      <c r="K4020" t="s">
        <v>443</v>
      </c>
    </row>
    <row r="4021" spans="1:11">
      <c r="A4021" t="s">
        <v>61</v>
      </c>
      <c r="B4021" s="614">
        <v>3928538</v>
      </c>
      <c r="C4021" t="s">
        <v>464</v>
      </c>
      <c r="D4021" t="s">
        <v>539</v>
      </c>
      <c r="E4021" t="s">
        <v>506</v>
      </c>
      <c r="F4021" t="s">
        <v>540</v>
      </c>
      <c r="G4021" t="s">
        <v>77</v>
      </c>
      <c r="H4021" t="s">
        <v>508</v>
      </c>
      <c r="I4021" t="s">
        <v>509</v>
      </c>
      <c r="J4021" t="s">
        <v>442</v>
      </c>
      <c r="K4021" t="s">
        <v>443</v>
      </c>
    </row>
    <row r="4022" spans="1:11">
      <c r="A4022" t="s">
        <v>61</v>
      </c>
      <c r="B4022" s="614">
        <v>5696380</v>
      </c>
      <c r="C4022" t="s">
        <v>514</v>
      </c>
      <c r="D4022" t="s">
        <v>539</v>
      </c>
      <c r="E4022" t="s">
        <v>506</v>
      </c>
      <c r="F4022" t="s">
        <v>540</v>
      </c>
      <c r="G4022" t="s">
        <v>77</v>
      </c>
      <c r="H4022" t="s">
        <v>508</v>
      </c>
      <c r="I4022" t="s">
        <v>509</v>
      </c>
      <c r="J4022" t="s">
        <v>442</v>
      </c>
      <c r="K4022" t="s">
        <v>443</v>
      </c>
    </row>
    <row r="4023" spans="1:11">
      <c r="A4023" t="s">
        <v>61</v>
      </c>
      <c r="B4023" s="614">
        <v>4832102</v>
      </c>
      <c r="C4023" t="s">
        <v>465</v>
      </c>
      <c r="D4023" t="s">
        <v>539</v>
      </c>
      <c r="E4023" t="s">
        <v>506</v>
      </c>
      <c r="F4023" t="s">
        <v>540</v>
      </c>
      <c r="G4023" t="s">
        <v>77</v>
      </c>
      <c r="H4023" t="s">
        <v>508</v>
      </c>
      <c r="I4023" t="s">
        <v>509</v>
      </c>
      <c r="J4023" t="s">
        <v>442</v>
      </c>
      <c r="K4023" t="s">
        <v>443</v>
      </c>
    </row>
    <row r="4024" spans="1:11">
      <c r="A4024" t="s">
        <v>61</v>
      </c>
      <c r="B4024" s="614">
        <v>3928538</v>
      </c>
      <c r="C4024" t="s">
        <v>453</v>
      </c>
      <c r="D4024" t="s">
        <v>539</v>
      </c>
      <c r="E4024" t="s">
        <v>506</v>
      </c>
      <c r="F4024" t="s">
        <v>540</v>
      </c>
      <c r="G4024" t="s">
        <v>77</v>
      </c>
      <c r="H4024" t="s">
        <v>508</v>
      </c>
      <c r="I4024" t="s">
        <v>509</v>
      </c>
      <c r="J4024" t="s">
        <v>442</v>
      </c>
      <c r="K4024" t="s">
        <v>443</v>
      </c>
    </row>
    <row r="4025" spans="1:11">
      <c r="A4025" t="s">
        <v>61</v>
      </c>
      <c r="B4025" s="614">
        <v>7303152</v>
      </c>
      <c r="C4025" t="s">
        <v>455</v>
      </c>
      <c r="D4025" t="s">
        <v>539</v>
      </c>
      <c r="E4025" t="s">
        <v>506</v>
      </c>
      <c r="F4025" t="s">
        <v>540</v>
      </c>
      <c r="G4025" t="s">
        <v>77</v>
      </c>
      <c r="H4025" t="s">
        <v>508</v>
      </c>
      <c r="I4025" t="s">
        <v>509</v>
      </c>
      <c r="J4025" t="s">
        <v>442</v>
      </c>
      <c r="K4025" t="s">
        <v>443</v>
      </c>
    </row>
    <row r="4026" spans="1:11">
      <c r="A4026" t="s">
        <v>61</v>
      </c>
      <c r="B4026" s="614">
        <v>4910673</v>
      </c>
      <c r="C4026" t="s">
        <v>480</v>
      </c>
      <c r="D4026" t="s">
        <v>539</v>
      </c>
      <c r="E4026" t="s">
        <v>506</v>
      </c>
      <c r="F4026" t="s">
        <v>540</v>
      </c>
      <c r="G4026" t="s">
        <v>77</v>
      </c>
      <c r="H4026" t="s">
        <v>508</v>
      </c>
      <c r="I4026" t="s">
        <v>509</v>
      </c>
      <c r="J4026" t="s">
        <v>442</v>
      </c>
      <c r="K4026" t="s">
        <v>443</v>
      </c>
    </row>
    <row r="4027" spans="1:11">
      <c r="A4027" t="s">
        <v>61</v>
      </c>
      <c r="B4027" s="614">
        <v>5932092</v>
      </c>
      <c r="C4027" t="s">
        <v>516</v>
      </c>
      <c r="D4027" t="s">
        <v>539</v>
      </c>
      <c r="E4027" t="s">
        <v>506</v>
      </c>
      <c r="F4027" t="s">
        <v>540</v>
      </c>
      <c r="G4027" t="s">
        <v>77</v>
      </c>
      <c r="H4027" t="s">
        <v>508</v>
      </c>
      <c r="I4027" t="s">
        <v>509</v>
      </c>
      <c r="J4027" t="s">
        <v>442</v>
      </c>
      <c r="K4027" t="s">
        <v>443</v>
      </c>
    </row>
    <row r="4028" spans="1:11">
      <c r="A4028" t="s">
        <v>61</v>
      </c>
      <c r="B4028" s="614">
        <v>4910673</v>
      </c>
      <c r="C4028" t="s">
        <v>485</v>
      </c>
      <c r="D4028" t="s">
        <v>539</v>
      </c>
      <c r="E4028" t="s">
        <v>506</v>
      </c>
      <c r="F4028" t="s">
        <v>540</v>
      </c>
      <c r="G4028" t="s">
        <v>77</v>
      </c>
      <c r="H4028" t="s">
        <v>508</v>
      </c>
      <c r="I4028" t="s">
        <v>509</v>
      </c>
      <c r="J4028" t="s">
        <v>442</v>
      </c>
      <c r="K4028" t="s">
        <v>443</v>
      </c>
    </row>
    <row r="4029" spans="1:11">
      <c r="A4029" t="s">
        <v>61</v>
      </c>
      <c r="B4029" s="614">
        <v>6639229</v>
      </c>
      <c r="C4029" t="s">
        <v>518</v>
      </c>
      <c r="D4029" t="s">
        <v>539</v>
      </c>
      <c r="E4029" t="s">
        <v>506</v>
      </c>
      <c r="F4029" t="s">
        <v>540</v>
      </c>
      <c r="G4029" t="s">
        <v>77</v>
      </c>
      <c r="H4029" t="s">
        <v>508</v>
      </c>
      <c r="I4029" t="s">
        <v>509</v>
      </c>
      <c r="J4029" t="s">
        <v>442</v>
      </c>
      <c r="K4029" t="s">
        <v>443</v>
      </c>
    </row>
    <row r="4030" spans="1:11">
      <c r="A4030" t="s">
        <v>61</v>
      </c>
      <c r="B4030" s="614">
        <v>5617809</v>
      </c>
      <c r="C4030" t="s">
        <v>504</v>
      </c>
      <c r="D4030" t="s">
        <v>539</v>
      </c>
      <c r="E4030" t="s">
        <v>506</v>
      </c>
      <c r="F4030" t="s">
        <v>540</v>
      </c>
      <c r="G4030" t="s">
        <v>77</v>
      </c>
      <c r="H4030" t="s">
        <v>508</v>
      </c>
      <c r="I4030" t="s">
        <v>509</v>
      </c>
      <c r="J4030" t="s">
        <v>442</v>
      </c>
      <c r="K4030" t="s">
        <v>443</v>
      </c>
    </row>
    <row r="4031" spans="1:11">
      <c r="A4031" t="s">
        <v>61</v>
      </c>
      <c r="B4031" s="614">
        <v>4910673</v>
      </c>
      <c r="C4031" t="s">
        <v>454</v>
      </c>
      <c r="D4031" t="s">
        <v>539</v>
      </c>
      <c r="E4031" t="s">
        <v>506</v>
      </c>
      <c r="F4031" t="s">
        <v>540</v>
      </c>
      <c r="G4031" t="s">
        <v>77</v>
      </c>
      <c r="H4031" t="s">
        <v>508</v>
      </c>
      <c r="I4031" t="s">
        <v>509</v>
      </c>
      <c r="J4031" t="s">
        <v>442</v>
      </c>
      <c r="K4031" t="s">
        <v>443</v>
      </c>
    </row>
    <row r="4032" spans="1:11">
      <c r="A4032" t="s">
        <v>61</v>
      </c>
      <c r="B4032" s="614">
        <v>5696380</v>
      </c>
      <c r="C4032" t="s">
        <v>445</v>
      </c>
      <c r="D4032" t="s">
        <v>539</v>
      </c>
      <c r="E4032" t="s">
        <v>506</v>
      </c>
      <c r="F4032" t="s">
        <v>540</v>
      </c>
      <c r="G4032" t="s">
        <v>77</v>
      </c>
      <c r="H4032" t="s">
        <v>508</v>
      </c>
      <c r="I4032" t="s">
        <v>509</v>
      </c>
      <c r="J4032" t="s">
        <v>442</v>
      </c>
      <c r="K4032" t="s">
        <v>443</v>
      </c>
    </row>
    <row r="4033" spans="1:11">
      <c r="A4033" t="s">
        <v>61</v>
      </c>
      <c r="B4033" s="614">
        <v>7303152</v>
      </c>
      <c r="C4033" t="s">
        <v>510</v>
      </c>
      <c r="D4033" t="s">
        <v>539</v>
      </c>
      <c r="E4033" t="s">
        <v>506</v>
      </c>
      <c r="F4033" t="s">
        <v>540</v>
      </c>
      <c r="G4033" t="s">
        <v>77</v>
      </c>
      <c r="H4033" t="s">
        <v>508</v>
      </c>
      <c r="I4033" t="s">
        <v>509</v>
      </c>
      <c r="J4033" t="s">
        <v>442</v>
      </c>
      <c r="K4033" t="s">
        <v>443</v>
      </c>
    </row>
    <row r="4034" spans="1:11">
      <c r="A4034" t="s">
        <v>61</v>
      </c>
      <c r="B4034" s="614">
        <v>5617809</v>
      </c>
      <c r="C4034" t="s">
        <v>511</v>
      </c>
      <c r="D4034" t="s">
        <v>539</v>
      </c>
      <c r="E4034" t="s">
        <v>506</v>
      </c>
      <c r="F4034" t="s">
        <v>540</v>
      </c>
      <c r="G4034" t="s">
        <v>77</v>
      </c>
      <c r="H4034" t="s">
        <v>508</v>
      </c>
      <c r="I4034" t="s">
        <v>509</v>
      </c>
      <c r="J4034" t="s">
        <v>442</v>
      </c>
      <c r="K4034" t="s">
        <v>443</v>
      </c>
    </row>
    <row r="4035" spans="1:11">
      <c r="A4035" t="s">
        <v>61</v>
      </c>
      <c r="B4035" s="614">
        <v>4714246</v>
      </c>
      <c r="C4035" t="s">
        <v>466</v>
      </c>
      <c r="D4035" t="s">
        <v>539</v>
      </c>
      <c r="E4035" t="s">
        <v>506</v>
      </c>
      <c r="F4035" t="s">
        <v>540</v>
      </c>
      <c r="G4035" t="s">
        <v>77</v>
      </c>
      <c r="H4035" t="s">
        <v>508</v>
      </c>
      <c r="I4035" t="s">
        <v>509</v>
      </c>
      <c r="J4035" t="s">
        <v>442</v>
      </c>
      <c r="K4035" t="s">
        <v>443</v>
      </c>
    </row>
    <row r="4036" spans="1:11">
      <c r="A4036" t="s">
        <v>61</v>
      </c>
      <c r="B4036" s="614">
        <v>3928538</v>
      </c>
      <c r="C4036" t="s">
        <v>452</v>
      </c>
      <c r="D4036" t="s">
        <v>539</v>
      </c>
      <c r="E4036" t="s">
        <v>506</v>
      </c>
      <c r="F4036" t="s">
        <v>540</v>
      </c>
      <c r="G4036" t="s">
        <v>77</v>
      </c>
      <c r="H4036" t="s">
        <v>508</v>
      </c>
      <c r="I4036" t="s">
        <v>509</v>
      </c>
      <c r="J4036" t="s">
        <v>442</v>
      </c>
      <c r="K4036" t="s">
        <v>443</v>
      </c>
    </row>
    <row r="4037" spans="1:11">
      <c r="A4037" t="s">
        <v>61</v>
      </c>
      <c r="B4037" s="614">
        <v>5617809</v>
      </c>
      <c r="C4037" t="s">
        <v>528</v>
      </c>
      <c r="D4037" t="s">
        <v>539</v>
      </c>
      <c r="E4037" t="s">
        <v>506</v>
      </c>
      <c r="F4037" t="s">
        <v>540</v>
      </c>
      <c r="G4037" t="s">
        <v>77</v>
      </c>
      <c r="H4037" t="s">
        <v>508</v>
      </c>
      <c r="I4037" t="s">
        <v>509</v>
      </c>
      <c r="J4037" t="s">
        <v>442</v>
      </c>
      <c r="K4037" t="s">
        <v>443</v>
      </c>
    </row>
    <row r="4038" spans="1:11">
      <c r="A4038" t="s">
        <v>61</v>
      </c>
      <c r="B4038" s="614">
        <v>4714246</v>
      </c>
      <c r="C4038" t="s">
        <v>484</v>
      </c>
      <c r="D4038" t="s">
        <v>539</v>
      </c>
      <c r="E4038" t="s">
        <v>506</v>
      </c>
      <c r="F4038" t="s">
        <v>540</v>
      </c>
      <c r="G4038" t="s">
        <v>77</v>
      </c>
      <c r="H4038" t="s">
        <v>508</v>
      </c>
      <c r="I4038" t="s">
        <v>509</v>
      </c>
      <c r="J4038" t="s">
        <v>442</v>
      </c>
      <c r="K4038" t="s">
        <v>443</v>
      </c>
    </row>
    <row r="4039" spans="1:11">
      <c r="A4039" t="s">
        <v>489</v>
      </c>
      <c r="B4039" s="614">
        <v>9168461.9438000005</v>
      </c>
      <c r="C4039" t="s">
        <v>450</v>
      </c>
      <c r="D4039" t="s">
        <v>539</v>
      </c>
      <c r="E4039" t="s">
        <v>506</v>
      </c>
      <c r="F4039" t="s">
        <v>540</v>
      </c>
      <c r="G4039" t="s">
        <v>77</v>
      </c>
      <c r="H4039" t="s">
        <v>508</v>
      </c>
      <c r="I4039" t="s">
        <v>509</v>
      </c>
      <c r="J4039" t="s">
        <v>442</v>
      </c>
      <c r="K4039" t="s">
        <v>443</v>
      </c>
    </row>
    <row r="4040" spans="1:11">
      <c r="A4040" t="s">
        <v>489</v>
      </c>
      <c r="B4040" s="614">
        <v>7689677.0307999998</v>
      </c>
      <c r="C4040" t="s">
        <v>488</v>
      </c>
      <c r="D4040" t="s">
        <v>539</v>
      </c>
      <c r="E4040" t="s">
        <v>506</v>
      </c>
      <c r="F4040" t="s">
        <v>540</v>
      </c>
      <c r="G4040" t="s">
        <v>77</v>
      </c>
      <c r="H4040" t="s">
        <v>508</v>
      </c>
      <c r="I4040" t="s">
        <v>509</v>
      </c>
      <c r="J4040" t="s">
        <v>442</v>
      </c>
      <c r="K4040" t="s">
        <v>443</v>
      </c>
    </row>
    <row r="4041" spans="1:11">
      <c r="A4041" t="s">
        <v>489</v>
      </c>
      <c r="B4041" s="614">
        <v>8281190.9960000003</v>
      </c>
      <c r="C4041" t="s">
        <v>513</v>
      </c>
      <c r="D4041" t="s">
        <v>539</v>
      </c>
      <c r="E4041" t="s">
        <v>506</v>
      </c>
      <c r="F4041" t="s">
        <v>540</v>
      </c>
      <c r="G4041" t="s">
        <v>77</v>
      </c>
      <c r="H4041" t="s">
        <v>508</v>
      </c>
      <c r="I4041" t="s">
        <v>509</v>
      </c>
      <c r="J4041" t="s">
        <v>442</v>
      </c>
      <c r="K4041" t="s">
        <v>443</v>
      </c>
    </row>
    <row r="4042" spans="1:11">
      <c r="A4042" t="s">
        <v>489</v>
      </c>
      <c r="B4042" s="614">
        <v>7689677.0307999998</v>
      </c>
      <c r="C4042" t="s">
        <v>479</v>
      </c>
      <c r="D4042" t="s">
        <v>539</v>
      </c>
      <c r="E4042" t="s">
        <v>506</v>
      </c>
      <c r="F4042" t="s">
        <v>540</v>
      </c>
      <c r="G4042" t="s">
        <v>77</v>
      </c>
      <c r="H4042" t="s">
        <v>508</v>
      </c>
      <c r="I4042" t="s">
        <v>509</v>
      </c>
      <c r="J4042" t="s">
        <v>442</v>
      </c>
      <c r="K4042" t="s">
        <v>443</v>
      </c>
    </row>
    <row r="4043" spans="1:11">
      <c r="A4043" t="s">
        <v>489</v>
      </c>
      <c r="B4043" s="614">
        <v>7098164.5713</v>
      </c>
      <c r="C4043" t="s">
        <v>472</v>
      </c>
      <c r="D4043" t="s">
        <v>539</v>
      </c>
      <c r="E4043" t="s">
        <v>506</v>
      </c>
      <c r="F4043" t="s">
        <v>540</v>
      </c>
      <c r="G4043" t="s">
        <v>77</v>
      </c>
      <c r="H4043" t="s">
        <v>508</v>
      </c>
      <c r="I4043" t="s">
        <v>509</v>
      </c>
      <c r="J4043" t="s">
        <v>442</v>
      </c>
      <c r="K4043" t="s">
        <v>443</v>
      </c>
    </row>
    <row r="4044" spans="1:11">
      <c r="A4044" t="s">
        <v>489</v>
      </c>
      <c r="B4044" s="614">
        <v>7689677.0307999998</v>
      </c>
      <c r="C4044" t="s">
        <v>471</v>
      </c>
      <c r="D4044" t="s">
        <v>539</v>
      </c>
      <c r="E4044" t="s">
        <v>506</v>
      </c>
      <c r="F4044" t="s">
        <v>540</v>
      </c>
      <c r="G4044" t="s">
        <v>77</v>
      </c>
      <c r="H4044" t="s">
        <v>508</v>
      </c>
      <c r="I4044" t="s">
        <v>509</v>
      </c>
      <c r="J4044" t="s">
        <v>442</v>
      </c>
      <c r="K4044" t="s">
        <v>443</v>
      </c>
    </row>
    <row r="4045" spans="1:11">
      <c r="A4045" t="s">
        <v>489</v>
      </c>
      <c r="B4045" s="614">
        <v>7098164.5713</v>
      </c>
      <c r="C4045" t="s">
        <v>449</v>
      </c>
      <c r="D4045" t="s">
        <v>539</v>
      </c>
      <c r="E4045" t="s">
        <v>506</v>
      </c>
      <c r="F4045" t="s">
        <v>540</v>
      </c>
      <c r="G4045" t="s">
        <v>77</v>
      </c>
      <c r="H4045" t="s">
        <v>508</v>
      </c>
      <c r="I4045" t="s">
        <v>509</v>
      </c>
      <c r="J4045" t="s">
        <v>442</v>
      </c>
      <c r="K4045" t="s">
        <v>443</v>
      </c>
    </row>
    <row r="4046" spans="1:11">
      <c r="A4046" t="s">
        <v>489</v>
      </c>
      <c r="B4046" s="614">
        <v>8281190.9960000003</v>
      </c>
      <c r="C4046" t="s">
        <v>475</v>
      </c>
      <c r="D4046" t="s">
        <v>539</v>
      </c>
      <c r="E4046" t="s">
        <v>506</v>
      </c>
      <c r="F4046" t="s">
        <v>540</v>
      </c>
      <c r="G4046" t="s">
        <v>77</v>
      </c>
      <c r="H4046" t="s">
        <v>508</v>
      </c>
      <c r="I4046" t="s">
        <v>509</v>
      </c>
      <c r="J4046" t="s">
        <v>442</v>
      </c>
      <c r="K4046" t="s">
        <v>443</v>
      </c>
    </row>
    <row r="4047" spans="1:11">
      <c r="A4047" t="s">
        <v>489</v>
      </c>
      <c r="B4047" s="614">
        <v>8458644.8844000008</v>
      </c>
      <c r="C4047" t="s">
        <v>448</v>
      </c>
      <c r="D4047" t="s">
        <v>539</v>
      </c>
      <c r="E4047" t="s">
        <v>506</v>
      </c>
      <c r="F4047" t="s">
        <v>540</v>
      </c>
      <c r="G4047" t="s">
        <v>77</v>
      </c>
      <c r="H4047" t="s">
        <v>508</v>
      </c>
      <c r="I4047" t="s">
        <v>509</v>
      </c>
      <c r="J4047" t="s">
        <v>442</v>
      </c>
      <c r="K4047" t="s">
        <v>443</v>
      </c>
    </row>
    <row r="4048" spans="1:11">
      <c r="A4048" t="s">
        <v>489</v>
      </c>
      <c r="B4048" s="614">
        <v>9168461.9438000005</v>
      </c>
      <c r="C4048" t="s">
        <v>476</v>
      </c>
      <c r="D4048" t="s">
        <v>539</v>
      </c>
      <c r="E4048" t="s">
        <v>506</v>
      </c>
      <c r="F4048" t="s">
        <v>540</v>
      </c>
      <c r="G4048" t="s">
        <v>77</v>
      </c>
      <c r="H4048" t="s">
        <v>508</v>
      </c>
      <c r="I4048" t="s">
        <v>509</v>
      </c>
      <c r="J4048" t="s">
        <v>442</v>
      </c>
      <c r="K4048" t="s">
        <v>443</v>
      </c>
    </row>
    <row r="4049" spans="1:11">
      <c r="A4049" t="s">
        <v>489</v>
      </c>
      <c r="B4049" s="614">
        <v>7985434.0133999996</v>
      </c>
      <c r="C4049" t="s">
        <v>515</v>
      </c>
      <c r="D4049" t="s">
        <v>539</v>
      </c>
      <c r="E4049" t="s">
        <v>506</v>
      </c>
      <c r="F4049" t="s">
        <v>540</v>
      </c>
      <c r="G4049" t="s">
        <v>77</v>
      </c>
      <c r="H4049" t="s">
        <v>508</v>
      </c>
      <c r="I4049" t="s">
        <v>509</v>
      </c>
      <c r="J4049" t="s">
        <v>442</v>
      </c>
      <c r="K4049" t="s">
        <v>443</v>
      </c>
    </row>
    <row r="4050" spans="1:11">
      <c r="A4050" t="s">
        <v>489</v>
      </c>
      <c r="B4050" s="614">
        <v>10996238.8015</v>
      </c>
      <c r="C4050" t="s">
        <v>517</v>
      </c>
      <c r="D4050" t="s">
        <v>539</v>
      </c>
      <c r="E4050" t="s">
        <v>506</v>
      </c>
      <c r="F4050" t="s">
        <v>540</v>
      </c>
      <c r="G4050" t="s">
        <v>77</v>
      </c>
      <c r="H4050" t="s">
        <v>508</v>
      </c>
      <c r="I4050" t="s">
        <v>509</v>
      </c>
      <c r="J4050" t="s">
        <v>442</v>
      </c>
      <c r="K4050" t="s">
        <v>443</v>
      </c>
    </row>
    <row r="4051" spans="1:11">
      <c r="A4051" t="s">
        <v>489</v>
      </c>
      <c r="B4051" s="614">
        <v>8576947.9785999991</v>
      </c>
      <c r="C4051" t="s">
        <v>462</v>
      </c>
      <c r="D4051" t="s">
        <v>539</v>
      </c>
      <c r="E4051" t="s">
        <v>506</v>
      </c>
      <c r="F4051" t="s">
        <v>540</v>
      </c>
      <c r="G4051" t="s">
        <v>77</v>
      </c>
      <c r="H4051" t="s">
        <v>508</v>
      </c>
      <c r="I4051" t="s">
        <v>509</v>
      </c>
      <c r="J4051" t="s">
        <v>442</v>
      </c>
      <c r="K4051" t="s">
        <v>443</v>
      </c>
    </row>
    <row r="4052" spans="1:11">
      <c r="A4052" t="s">
        <v>489</v>
      </c>
      <c r="B4052" s="614">
        <v>5915136.6408000002</v>
      </c>
      <c r="C4052" t="s">
        <v>477</v>
      </c>
      <c r="D4052" t="s">
        <v>539</v>
      </c>
      <c r="E4052" t="s">
        <v>506</v>
      </c>
      <c r="F4052" t="s">
        <v>540</v>
      </c>
      <c r="G4052" t="s">
        <v>77</v>
      </c>
      <c r="H4052" t="s">
        <v>508</v>
      </c>
      <c r="I4052" t="s">
        <v>509</v>
      </c>
      <c r="J4052" t="s">
        <v>442</v>
      </c>
      <c r="K4052" t="s">
        <v>443</v>
      </c>
    </row>
    <row r="4053" spans="1:11">
      <c r="A4053" t="s">
        <v>489</v>
      </c>
      <c r="B4053" s="614">
        <v>7393921.5538999997</v>
      </c>
      <c r="C4053" t="s">
        <v>512</v>
      </c>
      <c r="D4053" t="s">
        <v>539</v>
      </c>
      <c r="E4053" t="s">
        <v>506</v>
      </c>
      <c r="F4053" t="s">
        <v>540</v>
      </c>
      <c r="G4053" t="s">
        <v>77</v>
      </c>
      <c r="H4053" t="s">
        <v>508</v>
      </c>
      <c r="I4053" t="s">
        <v>509</v>
      </c>
      <c r="J4053" t="s">
        <v>442</v>
      </c>
      <c r="K4053" t="s">
        <v>443</v>
      </c>
    </row>
    <row r="4054" spans="1:11">
      <c r="A4054" t="s">
        <v>489</v>
      </c>
      <c r="B4054" s="614">
        <v>7689677.0307999998</v>
      </c>
      <c r="C4054" t="s">
        <v>50</v>
      </c>
      <c r="D4054" t="s">
        <v>539</v>
      </c>
      <c r="E4054" t="s">
        <v>506</v>
      </c>
      <c r="F4054" t="s">
        <v>540</v>
      </c>
      <c r="G4054" t="s">
        <v>77</v>
      </c>
      <c r="H4054" t="s">
        <v>508</v>
      </c>
      <c r="I4054" t="s">
        <v>509</v>
      </c>
      <c r="J4054" t="s">
        <v>442</v>
      </c>
      <c r="K4054" t="s">
        <v>443</v>
      </c>
    </row>
    <row r="4055" spans="1:11">
      <c r="A4055" t="s">
        <v>489</v>
      </c>
      <c r="B4055" s="614">
        <v>7748829.3306999998</v>
      </c>
      <c r="C4055" t="s">
        <v>461</v>
      </c>
      <c r="D4055" t="s">
        <v>539</v>
      </c>
      <c r="E4055" t="s">
        <v>506</v>
      </c>
      <c r="F4055" t="s">
        <v>540</v>
      </c>
      <c r="G4055" t="s">
        <v>77</v>
      </c>
      <c r="H4055" t="s">
        <v>508</v>
      </c>
      <c r="I4055" t="s">
        <v>509</v>
      </c>
      <c r="J4055" t="s">
        <v>442</v>
      </c>
      <c r="K4055" t="s">
        <v>443</v>
      </c>
    </row>
    <row r="4056" spans="1:11">
      <c r="A4056" t="s">
        <v>489</v>
      </c>
      <c r="B4056" s="614">
        <v>7393921.5538999997</v>
      </c>
      <c r="C4056" t="s">
        <v>481</v>
      </c>
      <c r="D4056" t="s">
        <v>539</v>
      </c>
      <c r="E4056" t="s">
        <v>506</v>
      </c>
      <c r="F4056" t="s">
        <v>540</v>
      </c>
      <c r="G4056" t="s">
        <v>77</v>
      </c>
      <c r="H4056" t="s">
        <v>508</v>
      </c>
      <c r="I4056" t="s">
        <v>509</v>
      </c>
      <c r="J4056" t="s">
        <v>442</v>
      </c>
      <c r="K4056" t="s">
        <v>443</v>
      </c>
    </row>
    <row r="4057" spans="1:11">
      <c r="A4057" t="s">
        <v>489</v>
      </c>
      <c r="B4057" s="614">
        <v>7098164.5713</v>
      </c>
      <c r="C4057" t="s">
        <v>429</v>
      </c>
      <c r="D4057" t="s">
        <v>539</v>
      </c>
      <c r="E4057" t="s">
        <v>506</v>
      </c>
      <c r="F4057" t="s">
        <v>540</v>
      </c>
      <c r="G4057" t="s">
        <v>77</v>
      </c>
      <c r="H4057" t="s">
        <v>508</v>
      </c>
      <c r="I4057" t="s">
        <v>509</v>
      </c>
      <c r="J4057" t="s">
        <v>442</v>
      </c>
      <c r="K4057" t="s">
        <v>443</v>
      </c>
    </row>
    <row r="4058" spans="1:11">
      <c r="A4058" t="s">
        <v>489</v>
      </c>
      <c r="B4058" s="614">
        <v>5915136.6408000002</v>
      </c>
      <c r="C4058" t="s">
        <v>464</v>
      </c>
      <c r="D4058" t="s">
        <v>539</v>
      </c>
      <c r="E4058" t="s">
        <v>506</v>
      </c>
      <c r="F4058" t="s">
        <v>540</v>
      </c>
      <c r="G4058" t="s">
        <v>77</v>
      </c>
      <c r="H4058" t="s">
        <v>508</v>
      </c>
      <c r="I4058" t="s">
        <v>509</v>
      </c>
      <c r="J4058" t="s">
        <v>442</v>
      </c>
      <c r="K4058" t="s">
        <v>443</v>
      </c>
    </row>
    <row r="4059" spans="1:11">
      <c r="A4059" t="s">
        <v>489</v>
      </c>
      <c r="B4059" s="614">
        <v>8576947.9785999991</v>
      </c>
      <c r="C4059" t="s">
        <v>514</v>
      </c>
      <c r="D4059" t="s">
        <v>539</v>
      </c>
      <c r="E4059" t="s">
        <v>506</v>
      </c>
      <c r="F4059" t="s">
        <v>540</v>
      </c>
      <c r="G4059" t="s">
        <v>77</v>
      </c>
      <c r="H4059" t="s">
        <v>508</v>
      </c>
      <c r="I4059" t="s">
        <v>509</v>
      </c>
      <c r="J4059" t="s">
        <v>442</v>
      </c>
      <c r="K4059" t="s">
        <v>443</v>
      </c>
    </row>
    <row r="4060" spans="1:11">
      <c r="A4060" t="s">
        <v>489</v>
      </c>
      <c r="B4060" s="614">
        <v>7275618.4596999995</v>
      </c>
      <c r="C4060" t="s">
        <v>465</v>
      </c>
      <c r="D4060" t="s">
        <v>539</v>
      </c>
      <c r="E4060" t="s">
        <v>506</v>
      </c>
      <c r="F4060" t="s">
        <v>540</v>
      </c>
      <c r="G4060" t="s">
        <v>77</v>
      </c>
      <c r="H4060" t="s">
        <v>508</v>
      </c>
      <c r="I4060" t="s">
        <v>509</v>
      </c>
      <c r="J4060" t="s">
        <v>442</v>
      </c>
      <c r="K4060" t="s">
        <v>443</v>
      </c>
    </row>
    <row r="4061" spans="1:11">
      <c r="A4061" t="s">
        <v>489</v>
      </c>
      <c r="B4061" s="614">
        <v>5915136.6408000002</v>
      </c>
      <c r="C4061" t="s">
        <v>453</v>
      </c>
      <c r="D4061" t="s">
        <v>539</v>
      </c>
      <c r="E4061" t="s">
        <v>506</v>
      </c>
      <c r="F4061" t="s">
        <v>540</v>
      </c>
      <c r="G4061" t="s">
        <v>77</v>
      </c>
      <c r="H4061" t="s">
        <v>508</v>
      </c>
      <c r="I4061" t="s">
        <v>509</v>
      </c>
      <c r="J4061" t="s">
        <v>442</v>
      </c>
      <c r="K4061" t="s">
        <v>443</v>
      </c>
    </row>
    <row r="4062" spans="1:11">
      <c r="A4062" t="s">
        <v>489</v>
      </c>
      <c r="B4062" s="614">
        <v>10996238.8015</v>
      </c>
      <c r="C4062" t="s">
        <v>455</v>
      </c>
      <c r="D4062" t="s">
        <v>539</v>
      </c>
      <c r="E4062" t="s">
        <v>506</v>
      </c>
      <c r="F4062" t="s">
        <v>540</v>
      </c>
      <c r="G4062" t="s">
        <v>77</v>
      </c>
      <c r="H4062" t="s">
        <v>508</v>
      </c>
      <c r="I4062" t="s">
        <v>509</v>
      </c>
      <c r="J4062" t="s">
        <v>442</v>
      </c>
      <c r="K4062" t="s">
        <v>443</v>
      </c>
    </row>
    <row r="4063" spans="1:11">
      <c r="A4063" t="s">
        <v>489</v>
      </c>
      <c r="B4063" s="614">
        <v>7393921.5538999997</v>
      </c>
      <c r="C4063" t="s">
        <v>480</v>
      </c>
      <c r="D4063" t="s">
        <v>539</v>
      </c>
      <c r="E4063" t="s">
        <v>506</v>
      </c>
      <c r="F4063" t="s">
        <v>540</v>
      </c>
      <c r="G4063" t="s">
        <v>77</v>
      </c>
      <c r="H4063" t="s">
        <v>508</v>
      </c>
      <c r="I4063" t="s">
        <v>509</v>
      </c>
      <c r="J4063" t="s">
        <v>442</v>
      </c>
      <c r="K4063" t="s">
        <v>443</v>
      </c>
    </row>
    <row r="4064" spans="1:11">
      <c r="A4064" t="s">
        <v>489</v>
      </c>
      <c r="B4064" s="614">
        <v>8931855.7555</v>
      </c>
      <c r="C4064" t="s">
        <v>516</v>
      </c>
      <c r="D4064" t="s">
        <v>539</v>
      </c>
      <c r="E4064" t="s">
        <v>506</v>
      </c>
      <c r="F4064" t="s">
        <v>540</v>
      </c>
      <c r="G4064" t="s">
        <v>77</v>
      </c>
      <c r="H4064" t="s">
        <v>508</v>
      </c>
      <c r="I4064" t="s">
        <v>509</v>
      </c>
      <c r="J4064" t="s">
        <v>442</v>
      </c>
      <c r="K4064" t="s">
        <v>443</v>
      </c>
    </row>
    <row r="4065" spans="1:11">
      <c r="A4065" t="s">
        <v>489</v>
      </c>
      <c r="B4065" s="614">
        <v>7393921.5538999997</v>
      </c>
      <c r="C4065" t="s">
        <v>485</v>
      </c>
      <c r="D4065" t="s">
        <v>539</v>
      </c>
      <c r="E4065" t="s">
        <v>506</v>
      </c>
      <c r="F4065" t="s">
        <v>540</v>
      </c>
      <c r="G4065" t="s">
        <v>77</v>
      </c>
      <c r="H4065" t="s">
        <v>508</v>
      </c>
      <c r="I4065" t="s">
        <v>509</v>
      </c>
      <c r="J4065" t="s">
        <v>442</v>
      </c>
      <c r="K4065" t="s">
        <v>443</v>
      </c>
    </row>
    <row r="4066" spans="1:11">
      <c r="A4066" t="s">
        <v>489</v>
      </c>
      <c r="B4066" s="614">
        <v>9996580.5917000007</v>
      </c>
      <c r="C4066" t="s">
        <v>518</v>
      </c>
      <c r="D4066" t="s">
        <v>539</v>
      </c>
      <c r="E4066" t="s">
        <v>506</v>
      </c>
      <c r="F4066" t="s">
        <v>540</v>
      </c>
      <c r="G4066" t="s">
        <v>77</v>
      </c>
      <c r="H4066" t="s">
        <v>508</v>
      </c>
      <c r="I4066" t="s">
        <v>509</v>
      </c>
      <c r="J4066" t="s">
        <v>442</v>
      </c>
      <c r="K4066" t="s">
        <v>443</v>
      </c>
    </row>
    <row r="4067" spans="1:11">
      <c r="A4067" t="s">
        <v>489</v>
      </c>
      <c r="B4067" s="614">
        <v>8458644.8844000008</v>
      </c>
      <c r="C4067" t="s">
        <v>504</v>
      </c>
      <c r="D4067" t="s">
        <v>539</v>
      </c>
      <c r="E4067" t="s">
        <v>506</v>
      </c>
      <c r="F4067" t="s">
        <v>540</v>
      </c>
      <c r="G4067" t="s">
        <v>77</v>
      </c>
      <c r="H4067" t="s">
        <v>508</v>
      </c>
      <c r="I4067" t="s">
        <v>509</v>
      </c>
      <c r="J4067" t="s">
        <v>442</v>
      </c>
      <c r="K4067" t="s">
        <v>443</v>
      </c>
    </row>
    <row r="4068" spans="1:11">
      <c r="A4068" t="s">
        <v>489</v>
      </c>
      <c r="B4068" s="614">
        <v>7393921.5538999997</v>
      </c>
      <c r="C4068" t="s">
        <v>454</v>
      </c>
      <c r="D4068" t="s">
        <v>539</v>
      </c>
      <c r="E4068" t="s">
        <v>506</v>
      </c>
      <c r="F4068" t="s">
        <v>540</v>
      </c>
      <c r="G4068" t="s">
        <v>77</v>
      </c>
      <c r="H4068" t="s">
        <v>508</v>
      </c>
      <c r="I4068" t="s">
        <v>509</v>
      </c>
      <c r="J4068" t="s">
        <v>442</v>
      </c>
      <c r="K4068" t="s">
        <v>443</v>
      </c>
    </row>
    <row r="4069" spans="1:11">
      <c r="A4069" t="s">
        <v>489</v>
      </c>
      <c r="B4069" s="614">
        <v>8576947.9785999991</v>
      </c>
      <c r="C4069" t="s">
        <v>445</v>
      </c>
      <c r="D4069" t="s">
        <v>539</v>
      </c>
      <c r="E4069" t="s">
        <v>506</v>
      </c>
      <c r="F4069" t="s">
        <v>540</v>
      </c>
      <c r="G4069" t="s">
        <v>77</v>
      </c>
      <c r="H4069" t="s">
        <v>508</v>
      </c>
      <c r="I4069" t="s">
        <v>509</v>
      </c>
      <c r="J4069" t="s">
        <v>442</v>
      </c>
      <c r="K4069" t="s">
        <v>443</v>
      </c>
    </row>
    <row r="4070" spans="1:11">
      <c r="A4070" t="s">
        <v>489</v>
      </c>
      <c r="B4070" s="614">
        <v>10996238.8015</v>
      </c>
      <c r="C4070" t="s">
        <v>510</v>
      </c>
      <c r="D4070" t="s">
        <v>539</v>
      </c>
      <c r="E4070" t="s">
        <v>506</v>
      </c>
      <c r="F4070" t="s">
        <v>540</v>
      </c>
      <c r="G4070" t="s">
        <v>77</v>
      </c>
      <c r="H4070" t="s">
        <v>508</v>
      </c>
      <c r="I4070" t="s">
        <v>509</v>
      </c>
      <c r="J4070" t="s">
        <v>442</v>
      </c>
      <c r="K4070" t="s">
        <v>443</v>
      </c>
    </row>
    <row r="4071" spans="1:11">
      <c r="A4071" t="s">
        <v>489</v>
      </c>
      <c r="B4071" s="614">
        <v>8458644.8844000008</v>
      </c>
      <c r="C4071" t="s">
        <v>511</v>
      </c>
      <c r="D4071" t="s">
        <v>539</v>
      </c>
      <c r="E4071" t="s">
        <v>506</v>
      </c>
      <c r="F4071" t="s">
        <v>540</v>
      </c>
      <c r="G4071" t="s">
        <v>77</v>
      </c>
      <c r="H4071" t="s">
        <v>508</v>
      </c>
      <c r="I4071" t="s">
        <v>509</v>
      </c>
      <c r="J4071" t="s">
        <v>442</v>
      </c>
      <c r="K4071" t="s">
        <v>443</v>
      </c>
    </row>
    <row r="4072" spans="1:11">
      <c r="A4072" t="s">
        <v>489</v>
      </c>
      <c r="B4072" s="614">
        <v>7098164.5713</v>
      </c>
      <c r="C4072" t="s">
        <v>466</v>
      </c>
      <c r="D4072" t="s">
        <v>539</v>
      </c>
      <c r="E4072" t="s">
        <v>506</v>
      </c>
      <c r="F4072" t="s">
        <v>540</v>
      </c>
      <c r="G4072" t="s">
        <v>77</v>
      </c>
      <c r="H4072" t="s">
        <v>508</v>
      </c>
      <c r="I4072" t="s">
        <v>509</v>
      </c>
      <c r="J4072" t="s">
        <v>442</v>
      </c>
      <c r="K4072" t="s">
        <v>443</v>
      </c>
    </row>
    <row r="4073" spans="1:11">
      <c r="A4073" t="s">
        <v>489</v>
      </c>
      <c r="B4073" s="614">
        <v>5915136.6408000002</v>
      </c>
      <c r="C4073" t="s">
        <v>452</v>
      </c>
      <c r="D4073" t="s">
        <v>539</v>
      </c>
      <c r="E4073" t="s">
        <v>506</v>
      </c>
      <c r="F4073" t="s">
        <v>540</v>
      </c>
      <c r="G4073" t="s">
        <v>77</v>
      </c>
      <c r="H4073" t="s">
        <v>508</v>
      </c>
      <c r="I4073" t="s">
        <v>509</v>
      </c>
      <c r="J4073" t="s">
        <v>442</v>
      </c>
      <c r="K4073" t="s">
        <v>443</v>
      </c>
    </row>
    <row r="4074" spans="1:11">
      <c r="A4074" t="s">
        <v>489</v>
      </c>
      <c r="B4074" s="614">
        <v>8458644.8844000008</v>
      </c>
      <c r="C4074" t="s">
        <v>528</v>
      </c>
      <c r="D4074" t="s">
        <v>539</v>
      </c>
      <c r="E4074" t="s">
        <v>506</v>
      </c>
      <c r="F4074" t="s">
        <v>540</v>
      </c>
      <c r="G4074" t="s">
        <v>77</v>
      </c>
      <c r="H4074" t="s">
        <v>508</v>
      </c>
      <c r="I4074" t="s">
        <v>509</v>
      </c>
      <c r="J4074" t="s">
        <v>442</v>
      </c>
      <c r="K4074" t="s">
        <v>443</v>
      </c>
    </row>
    <row r="4075" spans="1:11">
      <c r="A4075" t="s">
        <v>489</v>
      </c>
      <c r="B4075" s="614">
        <v>7098164.5713</v>
      </c>
      <c r="C4075" t="s">
        <v>484</v>
      </c>
      <c r="D4075" t="s">
        <v>539</v>
      </c>
      <c r="E4075" t="s">
        <v>506</v>
      </c>
      <c r="F4075" t="s">
        <v>540</v>
      </c>
      <c r="G4075" t="s">
        <v>77</v>
      </c>
      <c r="H4075" t="s">
        <v>508</v>
      </c>
      <c r="I4075" t="s">
        <v>509</v>
      </c>
      <c r="J4075" t="s">
        <v>442</v>
      </c>
      <c r="K4075" t="s">
        <v>443</v>
      </c>
    </row>
    <row r="4076" spans="1:11">
      <c r="A4076" t="s">
        <v>490</v>
      </c>
      <c r="B4076" s="614">
        <v>29634475.107799999</v>
      </c>
      <c r="C4076" t="s">
        <v>450</v>
      </c>
      <c r="D4076" t="s">
        <v>539</v>
      </c>
      <c r="E4076" t="s">
        <v>506</v>
      </c>
      <c r="F4076" t="s">
        <v>540</v>
      </c>
      <c r="G4076" t="s">
        <v>77</v>
      </c>
      <c r="H4076" t="s">
        <v>508</v>
      </c>
      <c r="I4076" t="s">
        <v>509</v>
      </c>
      <c r="J4076" t="s">
        <v>442</v>
      </c>
      <c r="K4076" t="s">
        <v>443</v>
      </c>
    </row>
    <row r="4077" spans="1:11">
      <c r="A4077" t="s">
        <v>490</v>
      </c>
      <c r="B4077" s="614">
        <v>24854718.703299999</v>
      </c>
      <c r="C4077" t="s">
        <v>488</v>
      </c>
      <c r="D4077" t="s">
        <v>539</v>
      </c>
      <c r="E4077" t="s">
        <v>506</v>
      </c>
      <c r="F4077" t="s">
        <v>540</v>
      </c>
      <c r="G4077" t="s">
        <v>77</v>
      </c>
      <c r="H4077" t="s">
        <v>508</v>
      </c>
      <c r="I4077" t="s">
        <v>509</v>
      </c>
      <c r="J4077" t="s">
        <v>442</v>
      </c>
      <c r="K4077" t="s">
        <v>443</v>
      </c>
    </row>
    <row r="4078" spans="1:11">
      <c r="A4078" t="s">
        <v>490</v>
      </c>
      <c r="B4078" s="614">
        <v>26766621.265099999</v>
      </c>
      <c r="C4078" t="s">
        <v>513</v>
      </c>
      <c r="D4078" t="s">
        <v>539</v>
      </c>
      <c r="E4078" t="s">
        <v>506</v>
      </c>
      <c r="F4078" t="s">
        <v>540</v>
      </c>
      <c r="G4078" t="s">
        <v>77</v>
      </c>
      <c r="H4078" t="s">
        <v>508</v>
      </c>
      <c r="I4078" t="s">
        <v>509</v>
      </c>
      <c r="J4078" t="s">
        <v>442</v>
      </c>
      <c r="K4078" t="s">
        <v>443</v>
      </c>
    </row>
    <row r="4079" spans="1:11">
      <c r="A4079" t="s">
        <v>490</v>
      </c>
      <c r="B4079" s="614">
        <v>24854718.703299999</v>
      </c>
      <c r="C4079" t="s">
        <v>479</v>
      </c>
      <c r="D4079" t="s">
        <v>539</v>
      </c>
      <c r="E4079" t="s">
        <v>506</v>
      </c>
      <c r="F4079" t="s">
        <v>540</v>
      </c>
      <c r="G4079" t="s">
        <v>77</v>
      </c>
      <c r="H4079" t="s">
        <v>508</v>
      </c>
      <c r="I4079" t="s">
        <v>509</v>
      </c>
      <c r="J4079" t="s">
        <v>442</v>
      </c>
      <c r="K4079" t="s">
        <v>443</v>
      </c>
    </row>
    <row r="4080" spans="1:11">
      <c r="A4080" t="s">
        <v>490</v>
      </c>
      <c r="B4080" s="614">
        <v>22942821.008200001</v>
      </c>
      <c r="C4080" t="s">
        <v>472</v>
      </c>
      <c r="D4080" t="s">
        <v>539</v>
      </c>
      <c r="E4080" t="s">
        <v>506</v>
      </c>
      <c r="F4080" t="s">
        <v>540</v>
      </c>
      <c r="G4080" t="s">
        <v>77</v>
      </c>
      <c r="H4080" t="s">
        <v>508</v>
      </c>
      <c r="I4080" t="s">
        <v>509</v>
      </c>
      <c r="J4080" t="s">
        <v>442</v>
      </c>
      <c r="K4080" t="s">
        <v>443</v>
      </c>
    </row>
    <row r="4081" spans="1:11">
      <c r="A4081" t="s">
        <v>490</v>
      </c>
      <c r="B4081" s="614">
        <v>24854718.703299999</v>
      </c>
      <c r="C4081" t="s">
        <v>471</v>
      </c>
      <c r="D4081" t="s">
        <v>539</v>
      </c>
      <c r="E4081" t="s">
        <v>506</v>
      </c>
      <c r="F4081" t="s">
        <v>540</v>
      </c>
      <c r="G4081" t="s">
        <v>77</v>
      </c>
      <c r="H4081" t="s">
        <v>508</v>
      </c>
      <c r="I4081" t="s">
        <v>509</v>
      </c>
      <c r="J4081" t="s">
        <v>442</v>
      </c>
      <c r="K4081" t="s">
        <v>443</v>
      </c>
    </row>
    <row r="4082" spans="1:11">
      <c r="A4082" t="s">
        <v>490</v>
      </c>
      <c r="B4082" s="614">
        <v>22942821.008200001</v>
      </c>
      <c r="C4082" t="s">
        <v>449</v>
      </c>
      <c r="D4082" t="s">
        <v>539</v>
      </c>
      <c r="E4082" t="s">
        <v>506</v>
      </c>
      <c r="F4082" t="s">
        <v>540</v>
      </c>
      <c r="G4082" t="s">
        <v>77</v>
      </c>
      <c r="H4082" t="s">
        <v>508</v>
      </c>
      <c r="I4082" t="s">
        <v>509</v>
      </c>
      <c r="J4082" t="s">
        <v>442</v>
      </c>
      <c r="K4082" t="s">
        <v>443</v>
      </c>
    </row>
    <row r="4083" spans="1:11">
      <c r="A4083" t="s">
        <v>490</v>
      </c>
      <c r="B4083" s="614">
        <v>26766621.265099999</v>
      </c>
      <c r="C4083" t="s">
        <v>475</v>
      </c>
      <c r="D4083" t="s">
        <v>539</v>
      </c>
      <c r="E4083" t="s">
        <v>506</v>
      </c>
      <c r="F4083" t="s">
        <v>540</v>
      </c>
      <c r="G4083" t="s">
        <v>77</v>
      </c>
      <c r="H4083" t="s">
        <v>508</v>
      </c>
      <c r="I4083" t="s">
        <v>509</v>
      </c>
      <c r="J4083" t="s">
        <v>442</v>
      </c>
      <c r="K4083" t="s">
        <v>443</v>
      </c>
    </row>
    <row r="4084" spans="1:11">
      <c r="A4084" t="s">
        <v>490</v>
      </c>
      <c r="B4084" s="614">
        <v>27340191.0603</v>
      </c>
      <c r="C4084" t="s">
        <v>448</v>
      </c>
      <c r="D4084" t="s">
        <v>539</v>
      </c>
      <c r="E4084" t="s">
        <v>506</v>
      </c>
      <c r="F4084" t="s">
        <v>540</v>
      </c>
      <c r="G4084" t="s">
        <v>77</v>
      </c>
      <c r="H4084" t="s">
        <v>508</v>
      </c>
      <c r="I4084" t="s">
        <v>509</v>
      </c>
      <c r="J4084" t="s">
        <v>442</v>
      </c>
      <c r="K4084" t="s">
        <v>443</v>
      </c>
    </row>
    <row r="4085" spans="1:11">
      <c r="A4085" t="s">
        <v>490</v>
      </c>
      <c r="B4085" s="614">
        <v>29634475.107799999</v>
      </c>
      <c r="C4085" t="s">
        <v>476</v>
      </c>
      <c r="D4085" t="s">
        <v>539</v>
      </c>
      <c r="E4085" t="s">
        <v>506</v>
      </c>
      <c r="F4085" t="s">
        <v>540</v>
      </c>
      <c r="G4085" t="s">
        <v>77</v>
      </c>
      <c r="H4085" t="s">
        <v>508</v>
      </c>
      <c r="I4085" t="s">
        <v>509</v>
      </c>
      <c r="J4085" t="s">
        <v>442</v>
      </c>
      <c r="K4085" t="s">
        <v>443</v>
      </c>
    </row>
    <row r="4086" spans="1:11">
      <c r="A4086" t="s">
        <v>490</v>
      </c>
      <c r="B4086" s="614">
        <v>25810669.984200001</v>
      </c>
      <c r="C4086" t="s">
        <v>515</v>
      </c>
      <c r="D4086" t="s">
        <v>539</v>
      </c>
      <c r="E4086" t="s">
        <v>506</v>
      </c>
      <c r="F4086" t="s">
        <v>540</v>
      </c>
      <c r="G4086" t="s">
        <v>77</v>
      </c>
      <c r="H4086" t="s">
        <v>508</v>
      </c>
      <c r="I4086" t="s">
        <v>509</v>
      </c>
      <c r="J4086" t="s">
        <v>442</v>
      </c>
      <c r="K4086" t="s">
        <v>443</v>
      </c>
    </row>
    <row r="4087" spans="1:11">
      <c r="A4087" t="s">
        <v>490</v>
      </c>
      <c r="B4087" s="614">
        <v>35542249.838399999</v>
      </c>
      <c r="C4087" t="s">
        <v>517</v>
      </c>
      <c r="D4087" t="s">
        <v>539</v>
      </c>
      <c r="E4087" t="s">
        <v>506</v>
      </c>
      <c r="F4087" t="s">
        <v>540</v>
      </c>
      <c r="G4087" t="s">
        <v>77</v>
      </c>
      <c r="H4087" t="s">
        <v>508</v>
      </c>
      <c r="I4087" t="s">
        <v>509</v>
      </c>
      <c r="J4087" t="s">
        <v>442</v>
      </c>
      <c r="K4087" t="s">
        <v>443</v>
      </c>
    </row>
    <row r="4088" spans="1:11">
      <c r="A4088" t="s">
        <v>490</v>
      </c>
      <c r="B4088" s="614">
        <v>27722572.546</v>
      </c>
      <c r="C4088" t="s">
        <v>462</v>
      </c>
      <c r="D4088" t="s">
        <v>539</v>
      </c>
      <c r="E4088" t="s">
        <v>506</v>
      </c>
      <c r="F4088" t="s">
        <v>540</v>
      </c>
      <c r="G4088" t="s">
        <v>77</v>
      </c>
      <c r="H4088" t="s">
        <v>508</v>
      </c>
      <c r="I4088" t="s">
        <v>509</v>
      </c>
      <c r="J4088" t="s">
        <v>442</v>
      </c>
      <c r="K4088" t="s">
        <v>443</v>
      </c>
    </row>
    <row r="4089" spans="1:11">
      <c r="A4089" t="s">
        <v>490</v>
      </c>
      <c r="B4089" s="614">
        <v>19119015.884599999</v>
      </c>
      <c r="C4089" t="s">
        <v>477</v>
      </c>
      <c r="D4089" t="s">
        <v>539</v>
      </c>
      <c r="E4089" t="s">
        <v>506</v>
      </c>
      <c r="F4089" t="s">
        <v>540</v>
      </c>
      <c r="G4089" t="s">
        <v>77</v>
      </c>
      <c r="H4089" t="s">
        <v>508</v>
      </c>
      <c r="I4089" t="s">
        <v>509</v>
      </c>
      <c r="J4089" t="s">
        <v>442</v>
      </c>
      <c r="K4089" t="s">
        <v>443</v>
      </c>
    </row>
    <row r="4090" spans="1:11">
      <c r="A4090" t="s">
        <v>490</v>
      </c>
      <c r="B4090" s="614">
        <v>23898772.289099999</v>
      </c>
      <c r="C4090" t="s">
        <v>512</v>
      </c>
      <c r="D4090" t="s">
        <v>539</v>
      </c>
      <c r="E4090" t="s">
        <v>506</v>
      </c>
      <c r="F4090" t="s">
        <v>540</v>
      </c>
      <c r="G4090" t="s">
        <v>77</v>
      </c>
      <c r="H4090" t="s">
        <v>508</v>
      </c>
      <c r="I4090" t="s">
        <v>509</v>
      </c>
      <c r="J4090" t="s">
        <v>442</v>
      </c>
      <c r="K4090" t="s">
        <v>443</v>
      </c>
    </row>
    <row r="4091" spans="1:11">
      <c r="A4091" t="s">
        <v>490</v>
      </c>
      <c r="B4091" s="614">
        <v>24854718.703299999</v>
      </c>
      <c r="C4091" t="s">
        <v>50</v>
      </c>
      <c r="D4091" t="s">
        <v>539</v>
      </c>
      <c r="E4091" t="s">
        <v>506</v>
      </c>
      <c r="F4091" t="s">
        <v>540</v>
      </c>
      <c r="G4091" t="s">
        <v>77</v>
      </c>
      <c r="H4091" t="s">
        <v>508</v>
      </c>
      <c r="I4091" t="s">
        <v>509</v>
      </c>
      <c r="J4091" t="s">
        <v>442</v>
      </c>
      <c r="K4091" t="s">
        <v>443</v>
      </c>
    </row>
    <row r="4092" spans="1:11">
      <c r="A4092" t="s">
        <v>490</v>
      </c>
      <c r="B4092" s="614">
        <v>25045911.879500002</v>
      </c>
      <c r="C4092" t="s">
        <v>461</v>
      </c>
      <c r="D4092" t="s">
        <v>539</v>
      </c>
      <c r="E4092" t="s">
        <v>506</v>
      </c>
      <c r="F4092" t="s">
        <v>540</v>
      </c>
      <c r="G4092" t="s">
        <v>77</v>
      </c>
      <c r="H4092" t="s">
        <v>508</v>
      </c>
      <c r="I4092" t="s">
        <v>509</v>
      </c>
      <c r="J4092" t="s">
        <v>442</v>
      </c>
      <c r="K4092" t="s">
        <v>443</v>
      </c>
    </row>
    <row r="4093" spans="1:11">
      <c r="A4093" t="s">
        <v>490</v>
      </c>
      <c r="B4093" s="614">
        <v>23898772.289099999</v>
      </c>
      <c r="C4093" t="s">
        <v>481</v>
      </c>
      <c r="D4093" t="s">
        <v>539</v>
      </c>
      <c r="E4093" t="s">
        <v>506</v>
      </c>
      <c r="F4093" t="s">
        <v>540</v>
      </c>
      <c r="G4093" t="s">
        <v>77</v>
      </c>
      <c r="H4093" t="s">
        <v>508</v>
      </c>
      <c r="I4093" t="s">
        <v>509</v>
      </c>
      <c r="J4093" t="s">
        <v>442</v>
      </c>
      <c r="K4093" t="s">
        <v>443</v>
      </c>
    </row>
    <row r="4094" spans="1:11">
      <c r="A4094" t="s">
        <v>490</v>
      </c>
      <c r="B4094" s="614">
        <v>22942821.008200001</v>
      </c>
      <c r="C4094" t="s">
        <v>429</v>
      </c>
      <c r="D4094" t="s">
        <v>539</v>
      </c>
      <c r="E4094" t="s">
        <v>506</v>
      </c>
      <c r="F4094" t="s">
        <v>540</v>
      </c>
      <c r="G4094" t="s">
        <v>77</v>
      </c>
      <c r="H4094" t="s">
        <v>508</v>
      </c>
      <c r="I4094" t="s">
        <v>509</v>
      </c>
      <c r="J4094" t="s">
        <v>442</v>
      </c>
      <c r="K4094" t="s">
        <v>443</v>
      </c>
    </row>
    <row r="4095" spans="1:11">
      <c r="A4095" t="s">
        <v>490</v>
      </c>
      <c r="B4095" s="614">
        <v>19119015.884599999</v>
      </c>
      <c r="C4095" t="s">
        <v>464</v>
      </c>
      <c r="D4095" t="s">
        <v>539</v>
      </c>
      <c r="E4095" t="s">
        <v>506</v>
      </c>
      <c r="F4095" t="s">
        <v>540</v>
      </c>
      <c r="G4095" t="s">
        <v>77</v>
      </c>
      <c r="H4095" t="s">
        <v>508</v>
      </c>
      <c r="I4095" t="s">
        <v>509</v>
      </c>
      <c r="J4095" t="s">
        <v>442</v>
      </c>
      <c r="K4095" t="s">
        <v>443</v>
      </c>
    </row>
    <row r="4096" spans="1:11">
      <c r="A4096" t="s">
        <v>490</v>
      </c>
      <c r="B4096" s="614">
        <v>27722572.546</v>
      </c>
      <c r="C4096" t="s">
        <v>514</v>
      </c>
      <c r="D4096" t="s">
        <v>539</v>
      </c>
      <c r="E4096" t="s">
        <v>506</v>
      </c>
      <c r="F4096" t="s">
        <v>540</v>
      </c>
      <c r="G4096" t="s">
        <v>77</v>
      </c>
      <c r="H4096" t="s">
        <v>508</v>
      </c>
      <c r="I4096" t="s">
        <v>509</v>
      </c>
      <c r="J4096" t="s">
        <v>442</v>
      </c>
      <c r="K4096" t="s">
        <v>443</v>
      </c>
    </row>
    <row r="4097" spans="1:11">
      <c r="A4097" t="s">
        <v>490</v>
      </c>
      <c r="B4097" s="614">
        <v>23516390.803399999</v>
      </c>
      <c r="C4097" t="s">
        <v>465</v>
      </c>
      <c r="D4097" t="s">
        <v>539</v>
      </c>
      <c r="E4097" t="s">
        <v>506</v>
      </c>
      <c r="F4097" t="s">
        <v>540</v>
      </c>
      <c r="G4097" t="s">
        <v>77</v>
      </c>
      <c r="H4097" t="s">
        <v>508</v>
      </c>
      <c r="I4097" t="s">
        <v>509</v>
      </c>
      <c r="J4097" t="s">
        <v>442</v>
      </c>
      <c r="K4097" t="s">
        <v>443</v>
      </c>
    </row>
    <row r="4098" spans="1:11">
      <c r="A4098" t="s">
        <v>490</v>
      </c>
      <c r="B4098" s="614">
        <v>19119015.884599999</v>
      </c>
      <c r="C4098" t="s">
        <v>453</v>
      </c>
      <c r="D4098" t="s">
        <v>539</v>
      </c>
      <c r="E4098" t="s">
        <v>506</v>
      </c>
      <c r="F4098" t="s">
        <v>540</v>
      </c>
      <c r="G4098" t="s">
        <v>77</v>
      </c>
      <c r="H4098" t="s">
        <v>508</v>
      </c>
      <c r="I4098" t="s">
        <v>509</v>
      </c>
      <c r="J4098" t="s">
        <v>442</v>
      </c>
      <c r="K4098" t="s">
        <v>443</v>
      </c>
    </row>
    <row r="4099" spans="1:11">
      <c r="A4099" t="s">
        <v>490</v>
      </c>
      <c r="B4099" s="614">
        <v>35542249.838399999</v>
      </c>
      <c r="C4099" t="s">
        <v>455</v>
      </c>
      <c r="D4099" t="s">
        <v>539</v>
      </c>
      <c r="E4099" t="s">
        <v>506</v>
      </c>
      <c r="F4099" t="s">
        <v>540</v>
      </c>
      <c r="G4099" t="s">
        <v>77</v>
      </c>
      <c r="H4099" t="s">
        <v>508</v>
      </c>
      <c r="I4099" t="s">
        <v>509</v>
      </c>
      <c r="J4099" t="s">
        <v>442</v>
      </c>
      <c r="K4099" t="s">
        <v>443</v>
      </c>
    </row>
    <row r="4100" spans="1:11">
      <c r="A4100" t="s">
        <v>490</v>
      </c>
      <c r="B4100" s="614">
        <v>23898772.289099999</v>
      </c>
      <c r="C4100" t="s">
        <v>480</v>
      </c>
      <c r="D4100" t="s">
        <v>539</v>
      </c>
      <c r="E4100" t="s">
        <v>506</v>
      </c>
      <c r="F4100" t="s">
        <v>540</v>
      </c>
      <c r="G4100" t="s">
        <v>77</v>
      </c>
      <c r="H4100" t="s">
        <v>508</v>
      </c>
      <c r="I4100" t="s">
        <v>509</v>
      </c>
      <c r="J4100" t="s">
        <v>442</v>
      </c>
      <c r="K4100" t="s">
        <v>443</v>
      </c>
    </row>
    <row r="4101" spans="1:11">
      <c r="A4101" t="s">
        <v>490</v>
      </c>
      <c r="B4101" s="614">
        <v>28869712.136399999</v>
      </c>
      <c r="C4101" t="s">
        <v>516</v>
      </c>
      <c r="D4101" t="s">
        <v>539</v>
      </c>
      <c r="E4101" t="s">
        <v>506</v>
      </c>
      <c r="F4101" t="s">
        <v>540</v>
      </c>
      <c r="G4101" t="s">
        <v>77</v>
      </c>
      <c r="H4101" t="s">
        <v>508</v>
      </c>
      <c r="I4101" t="s">
        <v>509</v>
      </c>
      <c r="J4101" t="s">
        <v>442</v>
      </c>
      <c r="K4101" t="s">
        <v>443</v>
      </c>
    </row>
    <row r="4102" spans="1:11">
      <c r="A4102" t="s">
        <v>490</v>
      </c>
      <c r="B4102" s="614">
        <v>23898772.289099999</v>
      </c>
      <c r="C4102" t="s">
        <v>485</v>
      </c>
      <c r="D4102" t="s">
        <v>539</v>
      </c>
      <c r="E4102" t="s">
        <v>506</v>
      </c>
      <c r="F4102" t="s">
        <v>540</v>
      </c>
      <c r="G4102" t="s">
        <v>77</v>
      </c>
      <c r="H4102" t="s">
        <v>508</v>
      </c>
      <c r="I4102" t="s">
        <v>509</v>
      </c>
      <c r="J4102" t="s">
        <v>442</v>
      </c>
      <c r="K4102" t="s">
        <v>443</v>
      </c>
    </row>
    <row r="4103" spans="1:11">
      <c r="A4103" t="s">
        <v>490</v>
      </c>
      <c r="B4103" s="614">
        <v>32311135.774300002</v>
      </c>
      <c r="C4103" t="s">
        <v>518</v>
      </c>
      <c r="D4103" t="s">
        <v>539</v>
      </c>
      <c r="E4103" t="s">
        <v>506</v>
      </c>
      <c r="F4103" t="s">
        <v>540</v>
      </c>
      <c r="G4103" t="s">
        <v>77</v>
      </c>
      <c r="H4103" t="s">
        <v>508</v>
      </c>
      <c r="I4103" t="s">
        <v>509</v>
      </c>
      <c r="J4103" t="s">
        <v>442</v>
      </c>
      <c r="K4103" t="s">
        <v>443</v>
      </c>
    </row>
    <row r="4104" spans="1:11">
      <c r="A4104" t="s">
        <v>490</v>
      </c>
      <c r="B4104" s="614">
        <v>27340191.0603</v>
      </c>
      <c r="C4104" t="s">
        <v>504</v>
      </c>
      <c r="D4104" t="s">
        <v>539</v>
      </c>
      <c r="E4104" t="s">
        <v>506</v>
      </c>
      <c r="F4104" t="s">
        <v>540</v>
      </c>
      <c r="G4104" t="s">
        <v>77</v>
      </c>
      <c r="H4104" t="s">
        <v>508</v>
      </c>
      <c r="I4104" t="s">
        <v>509</v>
      </c>
      <c r="J4104" t="s">
        <v>442</v>
      </c>
      <c r="K4104" t="s">
        <v>443</v>
      </c>
    </row>
    <row r="4105" spans="1:11">
      <c r="A4105" t="s">
        <v>490</v>
      </c>
      <c r="B4105" s="614">
        <v>23898772.289099999</v>
      </c>
      <c r="C4105" t="s">
        <v>454</v>
      </c>
      <c r="D4105" t="s">
        <v>539</v>
      </c>
      <c r="E4105" t="s">
        <v>506</v>
      </c>
      <c r="F4105" t="s">
        <v>540</v>
      </c>
      <c r="G4105" t="s">
        <v>77</v>
      </c>
      <c r="H4105" t="s">
        <v>508</v>
      </c>
      <c r="I4105" t="s">
        <v>509</v>
      </c>
      <c r="J4105" t="s">
        <v>442</v>
      </c>
      <c r="K4105" t="s">
        <v>443</v>
      </c>
    </row>
    <row r="4106" spans="1:11">
      <c r="A4106" t="s">
        <v>490</v>
      </c>
      <c r="B4106" s="614">
        <v>27722572.546</v>
      </c>
      <c r="C4106" t="s">
        <v>445</v>
      </c>
      <c r="D4106" t="s">
        <v>539</v>
      </c>
      <c r="E4106" t="s">
        <v>506</v>
      </c>
      <c r="F4106" t="s">
        <v>540</v>
      </c>
      <c r="G4106" t="s">
        <v>77</v>
      </c>
      <c r="H4106" t="s">
        <v>508</v>
      </c>
      <c r="I4106" t="s">
        <v>509</v>
      </c>
      <c r="J4106" t="s">
        <v>442</v>
      </c>
      <c r="K4106" t="s">
        <v>443</v>
      </c>
    </row>
    <row r="4107" spans="1:11">
      <c r="A4107" t="s">
        <v>490</v>
      </c>
      <c r="B4107" s="614">
        <v>35542249.838399999</v>
      </c>
      <c r="C4107" t="s">
        <v>510</v>
      </c>
      <c r="D4107" t="s">
        <v>539</v>
      </c>
      <c r="E4107" t="s">
        <v>506</v>
      </c>
      <c r="F4107" t="s">
        <v>540</v>
      </c>
      <c r="G4107" t="s">
        <v>77</v>
      </c>
      <c r="H4107" t="s">
        <v>508</v>
      </c>
      <c r="I4107" t="s">
        <v>509</v>
      </c>
      <c r="J4107" t="s">
        <v>442</v>
      </c>
      <c r="K4107" t="s">
        <v>443</v>
      </c>
    </row>
    <row r="4108" spans="1:11">
      <c r="A4108" t="s">
        <v>490</v>
      </c>
      <c r="B4108" s="614">
        <v>27340191.0603</v>
      </c>
      <c r="C4108" t="s">
        <v>511</v>
      </c>
      <c r="D4108" t="s">
        <v>539</v>
      </c>
      <c r="E4108" t="s">
        <v>506</v>
      </c>
      <c r="F4108" t="s">
        <v>540</v>
      </c>
      <c r="G4108" t="s">
        <v>77</v>
      </c>
      <c r="H4108" t="s">
        <v>508</v>
      </c>
      <c r="I4108" t="s">
        <v>509</v>
      </c>
      <c r="J4108" t="s">
        <v>442</v>
      </c>
      <c r="K4108" t="s">
        <v>443</v>
      </c>
    </row>
    <row r="4109" spans="1:11">
      <c r="A4109" t="s">
        <v>490</v>
      </c>
      <c r="B4109" s="614">
        <v>22942821.008200001</v>
      </c>
      <c r="C4109" t="s">
        <v>466</v>
      </c>
      <c r="D4109" t="s">
        <v>539</v>
      </c>
      <c r="E4109" t="s">
        <v>506</v>
      </c>
      <c r="F4109" t="s">
        <v>540</v>
      </c>
      <c r="G4109" t="s">
        <v>77</v>
      </c>
      <c r="H4109" t="s">
        <v>508</v>
      </c>
      <c r="I4109" t="s">
        <v>509</v>
      </c>
      <c r="J4109" t="s">
        <v>442</v>
      </c>
      <c r="K4109" t="s">
        <v>443</v>
      </c>
    </row>
    <row r="4110" spans="1:11">
      <c r="A4110" t="s">
        <v>490</v>
      </c>
      <c r="B4110" s="614">
        <v>19119015.884599999</v>
      </c>
      <c r="C4110" t="s">
        <v>452</v>
      </c>
      <c r="D4110" t="s">
        <v>539</v>
      </c>
      <c r="E4110" t="s">
        <v>506</v>
      </c>
      <c r="F4110" t="s">
        <v>540</v>
      </c>
      <c r="G4110" t="s">
        <v>77</v>
      </c>
      <c r="H4110" t="s">
        <v>508</v>
      </c>
      <c r="I4110" t="s">
        <v>509</v>
      </c>
      <c r="J4110" t="s">
        <v>442</v>
      </c>
      <c r="K4110" t="s">
        <v>443</v>
      </c>
    </row>
    <row r="4111" spans="1:11">
      <c r="A4111" t="s">
        <v>490</v>
      </c>
      <c r="B4111" s="614">
        <v>27340191.0603</v>
      </c>
      <c r="C4111" t="s">
        <v>528</v>
      </c>
      <c r="D4111" t="s">
        <v>539</v>
      </c>
      <c r="E4111" t="s">
        <v>506</v>
      </c>
      <c r="F4111" t="s">
        <v>540</v>
      </c>
      <c r="G4111" t="s">
        <v>77</v>
      </c>
      <c r="H4111" t="s">
        <v>508</v>
      </c>
      <c r="I4111" t="s">
        <v>509</v>
      </c>
      <c r="J4111" t="s">
        <v>442</v>
      </c>
      <c r="K4111" t="s">
        <v>443</v>
      </c>
    </row>
    <row r="4112" spans="1:11">
      <c r="A4112" t="s">
        <v>490</v>
      </c>
      <c r="B4112" s="614">
        <v>22942821.008200001</v>
      </c>
      <c r="C4112" t="s">
        <v>484</v>
      </c>
      <c r="D4112" t="s">
        <v>539</v>
      </c>
      <c r="E4112" t="s">
        <v>506</v>
      </c>
      <c r="F4112" t="s">
        <v>540</v>
      </c>
      <c r="G4112" t="s">
        <v>77</v>
      </c>
      <c r="H4112" t="s">
        <v>508</v>
      </c>
      <c r="I4112" t="s">
        <v>509</v>
      </c>
      <c r="J4112" t="s">
        <v>442</v>
      </c>
      <c r="K4112" t="s">
        <v>443</v>
      </c>
    </row>
    <row r="4113" spans="1:11">
      <c r="A4113" t="s">
        <v>491</v>
      </c>
      <c r="B4113" s="614">
        <v>8271919.9272999996</v>
      </c>
      <c r="C4113" t="s">
        <v>450</v>
      </c>
      <c r="D4113" t="s">
        <v>539</v>
      </c>
      <c r="E4113" t="s">
        <v>506</v>
      </c>
      <c r="F4113" t="s">
        <v>540</v>
      </c>
      <c r="G4113" t="s">
        <v>77</v>
      </c>
      <c r="H4113" t="s">
        <v>508</v>
      </c>
      <c r="I4113" t="s">
        <v>509</v>
      </c>
      <c r="J4113" t="s">
        <v>442</v>
      </c>
      <c r="K4113" t="s">
        <v>443</v>
      </c>
    </row>
    <row r="4114" spans="1:11">
      <c r="A4114" t="s">
        <v>491</v>
      </c>
      <c r="B4114" s="614">
        <v>6937738.6365</v>
      </c>
      <c r="C4114" t="s">
        <v>488</v>
      </c>
      <c r="D4114" t="s">
        <v>539</v>
      </c>
      <c r="E4114" t="s">
        <v>506</v>
      </c>
      <c r="F4114" t="s">
        <v>540</v>
      </c>
      <c r="G4114" t="s">
        <v>77</v>
      </c>
      <c r="H4114" t="s">
        <v>508</v>
      </c>
      <c r="I4114" t="s">
        <v>509</v>
      </c>
      <c r="J4114" t="s">
        <v>442</v>
      </c>
      <c r="K4114" t="s">
        <v>443</v>
      </c>
    </row>
    <row r="4115" spans="1:11">
      <c r="A4115" t="s">
        <v>491</v>
      </c>
      <c r="B4115" s="614">
        <v>7471411.1528000003</v>
      </c>
      <c r="C4115" t="s">
        <v>513</v>
      </c>
      <c r="D4115" t="s">
        <v>539</v>
      </c>
      <c r="E4115" t="s">
        <v>506</v>
      </c>
      <c r="F4115" t="s">
        <v>540</v>
      </c>
      <c r="G4115" t="s">
        <v>77</v>
      </c>
      <c r="H4115" t="s">
        <v>508</v>
      </c>
      <c r="I4115" t="s">
        <v>509</v>
      </c>
      <c r="J4115" t="s">
        <v>442</v>
      </c>
      <c r="K4115" t="s">
        <v>443</v>
      </c>
    </row>
    <row r="4116" spans="1:11">
      <c r="A4116" t="s">
        <v>491</v>
      </c>
      <c r="B4116" s="614">
        <v>6937738.6365</v>
      </c>
      <c r="C4116" t="s">
        <v>479</v>
      </c>
      <c r="D4116" t="s">
        <v>539</v>
      </c>
      <c r="E4116" t="s">
        <v>506</v>
      </c>
      <c r="F4116" t="s">
        <v>540</v>
      </c>
      <c r="G4116" t="s">
        <v>77</v>
      </c>
      <c r="H4116" t="s">
        <v>508</v>
      </c>
      <c r="I4116" t="s">
        <v>509</v>
      </c>
      <c r="J4116" t="s">
        <v>442</v>
      </c>
      <c r="K4116" t="s">
        <v>443</v>
      </c>
    </row>
    <row r="4117" spans="1:11">
      <c r="A4117" t="s">
        <v>491</v>
      </c>
      <c r="B4117" s="614">
        <v>6404067.4786999999</v>
      </c>
      <c r="C4117" t="s">
        <v>472</v>
      </c>
      <c r="D4117" t="s">
        <v>539</v>
      </c>
      <c r="E4117" t="s">
        <v>506</v>
      </c>
      <c r="F4117" t="s">
        <v>540</v>
      </c>
      <c r="G4117" t="s">
        <v>77</v>
      </c>
      <c r="H4117" t="s">
        <v>508</v>
      </c>
      <c r="I4117" t="s">
        <v>509</v>
      </c>
      <c r="J4117" t="s">
        <v>442</v>
      </c>
      <c r="K4117" t="s">
        <v>443</v>
      </c>
    </row>
    <row r="4118" spans="1:11">
      <c r="A4118" t="s">
        <v>491</v>
      </c>
      <c r="B4118" s="614">
        <v>6937738.6365</v>
      </c>
      <c r="C4118" t="s">
        <v>471</v>
      </c>
      <c r="D4118" t="s">
        <v>539</v>
      </c>
      <c r="E4118" t="s">
        <v>506</v>
      </c>
      <c r="F4118" t="s">
        <v>540</v>
      </c>
      <c r="G4118" t="s">
        <v>77</v>
      </c>
      <c r="H4118" t="s">
        <v>508</v>
      </c>
      <c r="I4118" t="s">
        <v>509</v>
      </c>
      <c r="J4118" t="s">
        <v>442</v>
      </c>
      <c r="K4118" t="s">
        <v>443</v>
      </c>
    </row>
    <row r="4119" spans="1:11">
      <c r="A4119" t="s">
        <v>491</v>
      </c>
      <c r="B4119" s="614">
        <v>6404067.4786999999</v>
      </c>
      <c r="C4119" t="s">
        <v>449</v>
      </c>
      <c r="D4119" t="s">
        <v>539</v>
      </c>
      <c r="E4119" t="s">
        <v>506</v>
      </c>
      <c r="F4119" t="s">
        <v>540</v>
      </c>
      <c r="G4119" t="s">
        <v>77</v>
      </c>
      <c r="H4119" t="s">
        <v>508</v>
      </c>
      <c r="I4119" t="s">
        <v>509</v>
      </c>
      <c r="J4119" t="s">
        <v>442</v>
      </c>
      <c r="K4119" t="s">
        <v>443</v>
      </c>
    </row>
    <row r="4120" spans="1:11">
      <c r="A4120" t="s">
        <v>491</v>
      </c>
      <c r="B4120" s="614">
        <v>7471411.1528000003</v>
      </c>
      <c r="C4120" t="s">
        <v>475</v>
      </c>
      <c r="D4120" t="s">
        <v>539</v>
      </c>
      <c r="E4120" t="s">
        <v>506</v>
      </c>
      <c r="F4120" t="s">
        <v>540</v>
      </c>
      <c r="G4120" t="s">
        <v>77</v>
      </c>
      <c r="H4120" t="s">
        <v>508</v>
      </c>
      <c r="I4120" t="s">
        <v>509</v>
      </c>
      <c r="J4120" t="s">
        <v>442</v>
      </c>
      <c r="K4120" t="s">
        <v>443</v>
      </c>
    </row>
    <row r="4121" spans="1:11">
      <c r="A4121" t="s">
        <v>491</v>
      </c>
      <c r="B4121" s="614">
        <v>7631512.6359999999</v>
      </c>
      <c r="C4121" t="s">
        <v>448</v>
      </c>
      <c r="D4121" t="s">
        <v>539</v>
      </c>
      <c r="E4121" t="s">
        <v>506</v>
      </c>
      <c r="F4121" t="s">
        <v>540</v>
      </c>
      <c r="G4121" t="s">
        <v>77</v>
      </c>
      <c r="H4121" t="s">
        <v>508</v>
      </c>
      <c r="I4121" t="s">
        <v>509</v>
      </c>
      <c r="J4121" t="s">
        <v>442</v>
      </c>
      <c r="K4121" t="s">
        <v>443</v>
      </c>
    </row>
    <row r="4122" spans="1:11">
      <c r="A4122" t="s">
        <v>491</v>
      </c>
      <c r="B4122" s="614">
        <v>8271919.9272999996</v>
      </c>
      <c r="C4122" t="s">
        <v>476</v>
      </c>
      <c r="D4122" t="s">
        <v>539</v>
      </c>
      <c r="E4122" t="s">
        <v>506</v>
      </c>
      <c r="F4122" t="s">
        <v>540</v>
      </c>
      <c r="G4122" t="s">
        <v>77</v>
      </c>
      <c r="H4122" t="s">
        <v>508</v>
      </c>
      <c r="I4122" t="s">
        <v>509</v>
      </c>
      <c r="J4122" t="s">
        <v>442</v>
      </c>
      <c r="K4122" t="s">
        <v>443</v>
      </c>
    </row>
    <row r="4123" spans="1:11">
      <c r="A4123" t="s">
        <v>491</v>
      </c>
      <c r="B4123" s="614">
        <v>7204574.8947000001</v>
      </c>
      <c r="C4123" t="s">
        <v>515</v>
      </c>
      <c r="D4123" t="s">
        <v>539</v>
      </c>
      <c r="E4123" t="s">
        <v>506</v>
      </c>
      <c r="F4123" t="s">
        <v>540</v>
      </c>
      <c r="G4123" t="s">
        <v>77</v>
      </c>
      <c r="H4123" t="s">
        <v>508</v>
      </c>
      <c r="I4123" t="s">
        <v>509</v>
      </c>
      <c r="J4123" t="s">
        <v>442</v>
      </c>
      <c r="K4123" t="s">
        <v>443</v>
      </c>
    </row>
    <row r="4124" spans="1:11">
      <c r="A4124" t="s">
        <v>491</v>
      </c>
      <c r="B4124" s="614">
        <v>9920966.8344000001</v>
      </c>
      <c r="C4124" t="s">
        <v>517</v>
      </c>
      <c r="D4124" t="s">
        <v>539</v>
      </c>
      <c r="E4124" t="s">
        <v>506</v>
      </c>
      <c r="F4124" t="s">
        <v>540</v>
      </c>
      <c r="G4124" t="s">
        <v>77</v>
      </c>
      <c r="H4124" t="s">
        <v>508</v>
      </c>
      <c r="I4124" t="s">
        <v>509</v>
      </c>
      <c r="J4124" t="s">
        <v>442</v>
      </c>
      <c r="K4124" t="s">
        <v>443</v>
      </c>
    </row>
    <row r="4125" spans="1:11">
      <c r="A4125" t="s">
        <v>491</v>
      </c>
      <c r="B4125" s="614">
        <v>7738247.4110000003</v>
      </c>
      <c r="C4125" t="s">
        <v>462</v>
      </c>
      <c r="D4125" t="s">
        <v>539</v>
      </c>
      <c r="E4125" t="s">
        <v>506</v>
      </c>
      <c r="F4125" t="s">
        <v>540</v>
      </c>
      <c r="G4125" t="s">
        <v>77</v>
      </c>
      <c r="H4125" t="s">
        <v>508</v>
      </c>
      <c r="I4125" t="s">
        <v>509</v>
      </c>
      <c r="J4125" t="s">
        <v>442</v>
      </c>
      <c r="K4125" t="s">
        <v>443</v>
      </c>
    </row>
    <row r="4126" spans="1:11">
      <c r="A4126" t="s">
        <v>491</v>
      </c>
      <c r="B4126" s="614">
        <v>5336722.4461000003</v>
      </c>
      <c r="C4126" t="s">
        <v>477</v>
      </c>
      <c r="D4126" t="s">
        <v>539</v>
      </c>
      <c r="E4126" t="s">
        <v>506</v>
      </c>
      <c r="F4126" t="s">
        <v>540</v>
      </c>
      <c r="G4126" t="s">
        <v>77</v>
      </c>
      <c r="H4126" t="s">
        <v>508</v>
      </c>
      <c r="I4126" t="s">
        <v>509</v>
      </c>
      <c r="J4126" t="s">
        <v>442</v>
      </c>
      <c r="K4126" t="s">
        <v>443</v>
      </c>
    </row>
    <row r="4127" spans="1:11">
      <c r="A4127" t="s">
        <v>491</v>
      </c>
      <c r="B4127" s="614">
        <v>6670903.7368000001</v>
      </c>
      <c r="C4127" t="s">
        <v>512</v>
      </c>
      <c r="D4127" t="s">
        <v>539</v>
      </c>
      <c r="E4127" t="s">
        <v>506</v>
      </c>
      <c r="F4127" t="s">
        <v>540</v>
      </c>
      <c r="G4127" t="s">
        <v>77</v>
      </c>
      <c r="H4127" t="s">
        <v>508</v>
      </c>
      <c r="I4127" t="s">
        <v>509</v>
      </c>
      <c r="J4127" t="s">
        <v>442</v>
      </c>
      <c r="K4127" t="s">
        <v>443</v>
      </c>
    </row>
    <row r="4128" spans="1:11">
      <c r="A4128" t="s">
        <v>491</v>
      </c>
      <c r="B4128" s="614">
        <v>6937738.6365</v>
      </c>
      <c r="C4128" t="s">
        <v>50</v>
      </c>
      <c r="D4128" t="s">
        <v>539</v>
      </c>
      <c r="E4128" t="s">
        <v>506</v>
      </c>
      <c r="F4128" t="s">
        <v>540</v>
      </c>
      <c r="G4128" t="s">
        <v>77</v>
      </c>
      <c r="H4128" t="s">
        <v>508</v>
      </c>
      <c r="I4128" t="s">
        <v>509</v>
      </c>
      <c r="J4128" t="s">
        <v>442</v>
      </c>
      <c r="K4128" t="s">
        <v>443</v>
      </c>
    </row>
    <row r="4129" spans="1:11">
      <c r="A4129" t="s">
        <v>491</v>
      </c>
      <c r="B4129" s="614">
        <v>6991106.7032000003</v>
      </c>
      <c r="C4129" t="s">
        <v>461</v>
      </c>
      <c r="D4129" t="s">
        <v>539</v>
      </c>
      <c r="E4129" t="s">
        <v>506</v>
      </c>
      <c r="F4129" t="s">
        <v>540</v>
      </c>
      <c r="G4129" t="s">
        <v>77</v>
      </c>
      <c r="H4129" t="s">
        <v>508</v>
      </c>
      <c r="I4129" t="s">
        <v>509</v>
      </c>
      <c r="J4129" t="s">
        <v>442</v>
      </c>
      <c r="K4129" t="s">
        <v>443</v>
      </c>
    </row>
    <row r="4130" spans="1:11">
      <c r="A4130" t="s">
        <v>491</v>
      </c>
      <c r="B4130" s="614">
        <v>6670903.7368000001</v>
      </c>
      <c r="C4130" t="s">
        <v>481</v>
      </c>
      <c r="D4130" t="s">
        <v>539</v>
      </c>
      <c r="E4130" t="s">
        <v>506</v>
      </c>
      <c r="F4130" t="s">
        <v>540</v>
      </c>
      <c r="G4130" t="s">
        <v>77</v>
      </c>
      <c r="H4130" t="s">
        <v>508</v>
      </c>
      <c r="I4130" t="s">
        <v>509</v>
      </c>
      <c r="J4130" t="s">
        <v>442</v>
      </c>
      <c r="K4130" t="s">
        <v>443</v>
      </c>
    </row>
    <row r="4131" spans="1:11">
      <c r="A4131" t="s">
        <v>491</v>
      </c>
      <c r="B4131" s="614">
        <v>6404067.4786999999</v>
      </c>
      <c r="C4131" t="s">
        <v>429</v>
      </c>
      <c r="D4131" t="s">
        <v>539</v>
      </c>
      <c r="E4131" t="s">
        <v>506</v>
      </c>
      <c r="F4131" t="s">
        <v>540</v>
      </c>
      <c r="G4131" t="s">
        <v>77</v>
      </c>
      <c r="H4131" t="s">
        <v>508</v>
      </c>
      <c r="I4131" t="s">
        <v>509</v>
      </c>
      <c r="J4131" t="s">
        <v>442</v>
      </c>
      <c r="K4131" t="s">
        <v>443</v>
      </c>
    </row>
    <row r="4132" spans="1:11">
      <c r="A4132" t="s">
        <v>491</v>
      </c>
      <c r="B4132" s="614">
        <v>5336722.4461000003</v>
      </c>
      <c r="C4132" t="s">
        <v>464</v>
      </c>
      <c r="D4132" t="s">
        <v>539</v>
      </c>
      <c r="E4132" t="s">
        <v>506</v>
      </c>
      <c r="F4132" t="s">
        <v>540</v>
      </c>
      <c r="G4132" t="s">
        <v>77</v>
      </c>
      <c r="H4132" t="s">
        <v>508</v>
      </c>
      <c r="I4132" t="s">
        <v>509</v>
      </c>
      <c r="J4132" t="s">
        <v>442</v>
      </c>
      <c r="K4132" t="s">
        <v>443</v>
      </c>
    </row>
    <row r="4133" spans="1:11">
      <c r="A4133" t="s">
        <v>491</v>
      </c>
      <c r="B4133" s="614">
        <v>7738247.4110000003</v>
      </c>
      <c r="C4133" t="s">
        <v>514</v>
      </c>
      <c r="D4133" t="s">
        <v>539</v>
      </c>
      <c r="E4133" t="s">
        <v>506</v>
      </c>
      <c r="F4133" t="s">
        <v>540</v>
      </c>
      <c r="G4133" t="s">
        <v>77</v>
      </c>
      <c r="H4133" t="s">
        <v>508</v>
      </c>
      <c r="I4133" t="s">
        <v>509</v>
      </c>
      <c r="J4133" t="s">
        <v>442</v>
      </c>
      <c r="K4133" t="s">
        <v>443</v>
      </c>
    </row>
    <row r="4134" spans="1:11">
      <c r="A4134" t="s">
        <v>491</v>
      </c>
      <c r="B4134" s="614">
        <v>6564168.9619000005</v>
      </c>
      <c r="C4134" t="s">
        <v>465</v>
      </c>
      <c r="D4134" t="s">
        <v>539</v>
      </c>
      <c r="E4134" t="s">
        <v>506</v>
      </c>
      <c r="F4134" t="s">
        <v>540</v>
      </c>
      <c r="G4134" t="s">
        <v>77</v>
      </c>
      <c r="H4134" t="s">
        <v>508</v>
      </c>
      <c r="I4134" t="s">
        <v>509</v>
      </c>
      <c r="J4134" t="s">
        <v>442</v>
      </c>
      <c r="K4134" t="s">
        <v>443</v>
      </c>
    </row>
    <row r="4135" spans="1:11">
      <c r="A4135" t="s">
        <v>491</v>
      </c>
      <c r="B4135" s="614">
        <v>5336722.4461000003</v>
      </c>
      <c r="C4135" t="s">
        <v>453</v>
      </c>
      <c r="D4135" t="s">
        <v>539</v>
      </c>
      <c r="E4135" t="s">
        <v>506</v>
      </c>
      <c r="F4135" t="s">
        <v>540</v>
      </c>
      <c r="G4135" t="s">
        <v>77</v>
      </c>
      <c r="H4135" t="s">
        <v>508</v>
      </c>
      <c r="I4135" t="s">
        <v>509</v>
      </c>
      <c r="J4135" t="s">
        <v>442</v>
      </c>
      <c r="K4135" t="s">
        <v>443</v>
      </c>
    </row>
    <row r="4136" spans="1:11">
      <c r="A4136" t="s">
        <v>491</v>
      </c>
      <c r="B4136" s="614">
        <v>9920966.8344000001</v>
      </c>
      <c r="C4136" t="s">
        <v>455</v>
      </c>
      <c r="D4136" t="s">
        <v>539</v>
      </c>
      <c r="E4136" t="s">
        <v>506</v>
      </c>
      <c r="F4136" t="s">
        <v>540</v>
      </c>
      <c r="G4136" t="s">
        <v>77</v>
      </c>
      <c r="H4136" t="s">
        <v>508</v>
      </c>
      <c r="I4136" t="s">
        <v>509</v>
      </c>
      <c r="J4136" t="s">
        <v>442</v>
      </c>
      <c r="K4136" t="s">
        <v>443</v>
      </c>
    </row>
    <row r="4137" spans="1:11">
      <c r="A4137" t="s">
        <v>491</v>
      </c>
      <c r="B4137" s="614">
        <v>6670903.7368000001</v>
      </c>
      <c r="C4137" t="s">
        <v>480</v>
      </c>
      <c r="D4137" t="s">
        <v>539</v>
      </c>
      <c r="E4137" t="s">
        <v>506</v>
      </c>
      <c r="F4137" t="s">
        <v>540</v>
      </c>
      <c r="G4137" t="s">
        <v>77</v>
      </c>
      <c r="H4137" t="s">
        <v>508</v>
      </c>
      <c r="I4137" t="s">
        <v>509</v>
      </c>
      <c r="J4137" t="s">
        <v>442</v>
      </c>
      <c r="K4137" t="s">
        <v>443</v>
      </c>
    </row>
    <row r="4138" spans="1:11">
      <c r="A4138" t="s">
        <v>491</v>
      </c>
      <c r="B4138" s="614">
        <v>8058450.3773999996</v>
      </c>
      <c r="C4138" t="s">
        <v>516</v>
      </c>
      <c r="D4138" t="s">
        <v>539</v>
      </c>
      <c r="E4138" t="s">
        <v>506</v>
      </c>
      <c r="F4138" t="s">
        <v>540</v>
      </c>
      <c r="G4138" t="s">
        <v>77</v>
      </c>
      <c r="H4138" t="s">
        <v>508</v>
      </c>
      <c r="I4138" t="s">
        <v>509</v>
      </c>
      <c r="J4138" t="s">
        <v>442</v>
      </c>
      <c r="K4138" t="s">
        <v>443</v>
      </c>
    </row>
    <row r="4139" spans="1:11">
      <c r="A4139" t="s">
        <v>491</v>
      </c>
      <c r="B4139" s="614">
        <v>6670903.7368000001</v>
      </c>
      <c r="C4139" t="s">
        <v>485</v>
      </c>
      <c r="D4139" t="s">
        <v>539</v>
      </c>
      <c r="E4139" t="s">
        <v>506</v>
      </c>
      <c r="F4139" t="s">
        <v>540</v>
      </c>
      <c r="G4139" t="s">
        <v>77</v>
      </c>
      <c r="H4139" t="s">
        <v>508</v>
      </c>
      <c r="I4139" t="s">
        <v>509</v>
      </c>
      <c r="J4139" t="s">
        <v>442</v>
      </c>
      <c r="K4139" t="s">
        <v>443</v>
      </c>
    </row>
    <row r="4140" spans="1:11">
      <c r="A4140" t="s">
        <v>491</v>
      </c>
      <c r="B4140" s="614">
        <v>9019060.6349999998</v>
      </c>
      <c r="C4140" t="s">
        <v>518</v>
      </c>
      <c r="D4140" t="s">
        <v>539</v>
      </c>
      <c r="E4140" t="s">
        <v>506</v>
      </c>
      <c r="F4140" t="s">
        <v>540</v>
      </c>
      <c r="G4140" t="s">
        <v>77</v>
      </c>
      <c r="H4140" t="s">
        <v>508</v>
      </c>
      <c r="I4140" t="s">
        <v>509</v>
      </c>
      <c r="J4140" t="s">
        <v>442</v>
      </c>
      <c r="K4140" t="s">
        <v>443</v>
      </c>
    </row>
    <row r="4141" spans="1:11">
      <c r="A4141" t="s">
        <v>491</v>
      </c>
      <c r="B4141" s="614">
        <v>7631512.6359999999</v>
      </c>
      <c r="C4141" t="s">
        <v>504</v>
      </c>
      <c r="D4141" t="s">
        <v>539</v>
      </c>
      <c r="E4141" t="s">
        <v>506</v>
      </c>
      <c r="F4141" t="s">
        <v>540</v>
      </c>
      <c r="G4141" t="s">
        <v>77</v>
      </c>
      <c r="H4141" t="s">
        <v>508</v>
      </c>
      <c r="I4141" t="s">
        <v>509</v>
      </c>
      <c r="J4141" t="s">
        <v>442</v>
      </c>
      <c r="K4141" t="s">
        <v>443</v>
      </c>
    </row>
    <row r="4142" spans="1:11">
      <c r="A4142" t="s">
        <v>491</v>
      </c>
      <c r="B4142" s="614">
        <v>6670903.7368000001</v>
      </c>
      <c r="C4142" t="s">
        <v>454</v>
      </c>
      <c r="D4142" t="s">
        <v>539</v>
      </c>
      <c r="E4142" t="s">
        <v>506</v>
      </c>
      <c r="F4142" t="s">
        <v>540</v>
      </c>
      <c r="G4142" t="s">
        <v>77</v>
      </c>
      <c r="H4142" t="s">
        <v>508</v>
      </c>
      <c r="I4142" t="s">
        <v>509</v>
      </c>
      <c r="J4142" t="s">
        <v>442</v>
      </c>
      <c r="K4142" t="s">
        <v>443</v>
      </c>
    </row>
    <row r="4143" spans="1:11">
      <c r="A4143" t="s">
        <v>491</v>
      </c>
      <c r="B4143" s="614">
        <v>7738247.4110000003</v>
      </c>
      <c r="C4143" t="s">
        <v>445</v>
      </c>
      <c r="D4143" t="s">
        <v>539</v>
      </c>
      <c r="E4143" t="s">
        <v>506</v>
      </c>
      <c r="F4143" t="s">
        <v>540</v>
      </c>
      <c r="G4143" t="s">
        <v>77</v>
      </c>
      <c r="H4143" t="s">
        <v>508</v>
      </c>
      <c r="I4143" t="s">
        <v>509</v>
      </c>
      <c r="J4143" t="s">
        <v>442</v>
      </c>
      <c r="K4143" t="s">
        <v>443</v>
      </c>
    </row>
    <row r="4144" spans="1:11">
      <c r="A4144" t="s">
        <v>491</v>
      </c>
      <c r="B4144" s="614">
        <v>9920966.8344000001</v>
      </c>
      <c r="C4144" t="s">
        <v>510</v>
      </c>
      <c r="D4144" t="s">
        <v>539</v>
      </c>
      <c r="E4144" t="s">
        <v>506</v>
      </c>
      <c r="F4144" t="s">
        <v>540</v>
      </c>
      <c r="G4144" t="s">
        <v>77</v>
      </c>
      <c r="H4144" t="s">
        <v>508</v>
      </c>
      <c r="I4144" t="s">
        <v>509</v>
      </c>
      <c r="J4144" t="s">
        <v>442</v>
      </c>
      <c r="K4144" t="s">
        <v>443</v>
      </c>
    </row>
    <row r="4145" spans="1:11">
      <c r="A4145" t="s">
        <v>491</v>
      </c>
      <c r="B4145" s="614">
        <v>7631512.6359999999</v>
      </c>
      <c r="C4145" t="s">
        <v>511</v>
      </c>
      <c r="D4145" t="s">
        <v>539</v>
      </c>
      <c r="E4145" t="s">
        <v>506</v>
      </c>
      <c r="F4145" t="s">
        <v>540</v>
      </c>
      <c r="G4145" t="s">
        <v>77</v>
      </c>
      <c r="H4145" t="s">
        <v>508</v>
      </c>
      <c r="I4145" t="s">
        <v>509</v>
      </c>
      <c r="J4145" t="s">
        <v>442</v>
      </c>
      <c r="K4145" t="s">
        <v>443</v>
      </c>
    </row>
    <row r="4146" spans="1:11">
      <c r="A4146" t="s">
        <v>491</v>
      </c>
      <c r="B4146" s="614">
        <v>6404067.4786999999</v>
      </c>
      <c r="C4146" t="s">
        <v>466</v>
      </c>
      <c r="D4146" t="s">
        <v>539</v>
      </c>
      <c r="E4146" t="s">
        <v>506</v>
      </c>
      <c r="F4146" t="s">
        <v>540</v>
      </c>
      <c r="G4146" t="s">
        <v>77</v>
      </c>
      <c r="H4146" t="s">
        <v>508</v>
      </c>
      <c r="I4146" t="s">
        <v>509</v>
      </c>
      <c r="J4146" t="s">
        <v>442</v>
      </c>
      <c r="K4146" t="s">
        <v>443</v>
      </c>
    </row>
    <row r="4147" spans="1:11">
      <c r="A4147" t="s">
        <v>491</v>
      </c>
      <c r="B4147" s="614">
        <v>5336722.4461000003</v>
      </c>
      <c r="C4147" t="s">
        <v>452</v>
      </c>
      <c r="D4147" t="s">
        <v>539</v>
      </c>
      <c r="E4147" t="s">
        <v>506</v>
      </c>
      <c r="F4147" t="s">
        <v>540</v>
      </c>
      <c r="G4147" t="s">
        <v>77</v>
      </c>
      <c r="H4147" t="s">
        <v>508</v>
      </c>
      <c r="I4147" t="s">
        <v>509</v>
      </c>
      <c r="J4147" t="s">
        <v>442</v>
      </c>
      <c r="K4147" t="s">
        <v>443</v>
      </c>
    </row>
    <row r="4148" spans="1:11">
      <c r="A4148" t="s">
        <v>491</v>
      </c>
      <c r="B4148" s="614">
        <v>7631512.6359999999</v>
      </c>
      <c r="C4148" t="s">
        <v>528</v>
      </c>
      <c r="D4148" t="s">
        <v>539</v>
      </c>
      <c r="E4148" t="s">
        <v>506</v>
      </c>
      <c r="F4148" t="s">
        <v>540</v>
      </c>
      <c r="G4148" t="s">
        <v>77</v>
      </c>
      <c r="H4148" t="s">
        <v>508</v>
      </c>
      <c r="I4148" t="s">
        <v>509</v>
      </c>
      <c r="J4148" t="s">
        <v>442</v>
      </c>
      <c r="K4148" t="s">
        <v>443</v>
      </c>
    </row>
    <row r="4149" spans="1:11">
      <c r="A4149" t="s">
        <v>491</v>
      </c>
      <c r="B4149" s="614">
        <v>6404067.4786999999</v>
      </c>
      <c r="C4149" t="s">
        <v>484</v>
      </c>
      <c r="D4149" t="s">
        <v>539</v>
      </c>
      <c r="E4149" t="s">
        <v>506</v>
      </c>
      <c r="F4149" t="s">
        <v>540</v>
      </c>
      <c r="G4149" t="s">
        <v>77</v>
      </c>
      <c r="H4149" t="s">
        <v>508</v>
      </c>
      <c r="I4149" t="s">
        <v>509</v>
      </c>
      <c r="J4149" t="s">
        <v>442</v>
      </c>
      <c r="K4149" t="s">
        <v>443</v>
      </c>
    </row>
    <row r="4150" spans="1:11">
      <c r="A4150" t="s">
        <v>492</v>
      </c>
      <c r="B4150" s="614">
        <v>5348478.6838999996</v>
      </c>
      <c r="C4150" t="s">
        <v>450</v>
      </c>
      <c r="D4150" t="s">
        <v>539</v>
      </c>
      <c r="E4150" t="s">
        <v>506</v>
      </c>
      <c r="F4150" t="s">
        <v>540</v>
      </c>
      <c r="G4150" t="s">
        <v>77</v>
      </c>
      <c r="H4150" t="s">
        <v>508</v>
      </c>
      <c r="I4150" t="s">
        <v>509</v>
      </c>
      <c r="J4150" t="s">
        <v>442</v>
      </c>
      <c r="K4150" t="s">
        <v>443</v>
      </c>
    </row>
    <row r="4151" spans="1:11">
      <c r="A4151" t="s">
        <v>492</v>
      </c>
      <c r="B4151" s="614">
        <v>4485820.4066000003</v>
      </c>
      <c r="C4151" t="s">
        <v>488</v>
      </c>
      <c r="D4151" t="s">
        <v>539</v>
      </c>
      <c r="E4151" t="s">
        <v>506</v>
      </c>
      <c r="F4151" t="s">
        <v>540</v>
      </c>
      <c r="G4151" t="s">
        <v>77</v>
      </c>
      <c r="H4151" t="s">
        <v>508</v>
      </c>
      <c r="I4151" t="s">
        <v>509</v>
      </c>
      <c r="J4151" t="s">
        <v>442</v>
      </c>
      <c r="K4151" t="s">
        <v>443</v>
      </c>
    </row>
    <row r="4152" spans="1:11">
      <c r="A4152" t="s">
        <v>492</v>
      </c>
      <c r="B4152" s="614">
        <v>4830883.7175000003</v>
      </c>
      <c r="C4152" t="s">
        <v>513</v>
      </c>
      <c r="D4152" t="s">
        <v>539</v>
      </c>
      <c r="E4152" t="s">
        <v>506</v>
      </c>
      <c r="F4152" t="s">
        <v>540</v>
      </c>
      <c r="G4152" t="s">
        <v>77</v>
      </c>
      <c r="H4152" t="s">
        <v>508</v>
      </c>
      <c r="I4152" t="s">
        <v>509</v>
      </c>
      <c r="J4152" t="s">
        <v>442</v>
      </c>
      <c r="K4152" t="s">
        <v>443</v>
      </c>
    </row>
    <row r="4153" spans="1:11">
      <c r="A4153" t="s">
        <v>492</v>
      </c>
      <c r="B4153" s="614">
        <v>4485820.4066000003</v>
      </c>
      <c r="C4153" t="s">
        <v>479</v>
      </c>
      <c r="D4153" t="s">
        <v>539</v>
      </c>
      <c r="E4153" t="s">
        <v>506</v>
      </c>
      <c r="F4153" t="s">
        <v>540</v>
      </c>
      <c r="G4153" t="s">
        <v>77</v>
      </c>
      <c r="H4153" t="s">
        <v>508</v>
      </c>
      <c r="I4153" t="s">
        <v>509</v>
      </c>
      <c r="J4153" t="s">
        <v>442</v>
      </c>
      <c r="K4153" t="s">
        <v>443</v>
      </c>
    </row>
    <row r="4154" spans="1:11">
      <c r="A4154" t="s">
        <v>492</v>
      </c>
      <c r="B4154" s="614">
        <v>4140757.9741000002</v>
      </c>
      <c r="C4154" t="s">
        <v>472</v>
      </c>
      <c r="D4154" t="s">
        <v>539</v>
      </c>
      <c r="E4154" t="s">
        <v>506</v>
      </c>
      <c r="F4154" t="s">
        <v>540</v>
      </c>
      <c r="G4154" t="s">
        <v>77</v>
      </c>
      <c r="H4154" t="s">
        <v>508</v>
      </c>
      <c r="I4154" t="s">
        <v>509</v>
      </c>
      <c r="J4154" t="s">
        <v>442</v>
      </c>
      <c r="K4154" t="s">
        <v>443</v>
      </c>
    </row>
    <row r="4155" spans="1:11">
      <c r="A4155" t="s">
        <v>492</v>
      </c>
      <c r="B4155" s="614">
        <v>4485820.4066000003</v>
      </c>
      <c r="C4155" t="s">
        <v>471</v>
      </c>
      <c r="D4155" t="s">
        <v>539</v>
      </c>
      <c r="E4155" t="s">
        <v>506</v>
      </c>
      <c r="F4155" t="s">
        <v>540</v>
      </c>
      <c r="G4155" t="s">
        <v>77</v>
      </c>
      <c r="H4155" t="s">
        <v>508</v>
      </c>
      <c r="I4155" t="s">
        <v>509</v>
      </c>
      <c r="J4155" t="s">
        <v>442</v>
      </c>
      <c r="K4155" t="s">
        <v>443</v>
      </c>
    </row>
    <row r="4156" spans="1:11">
      <c r="A4156" t="s">
        <v>492</v>
      </c>
      <c r="B4156" s="614">
        <v>4140757.9741000002</v>
      </c>
      <c r="C4156" t="s">
        <v>449</v>
      </c>
      <c r="D4156" t="s">
        <v>539</v>
      </c>
      <c r="E4156" t="s">
        <v>506</v>
      </c>
      <c r="F4156" t="s">
        <v>540</v>
      </c>
      <c r="G4156" t="s">
        <v>77</v>
      </c>
      <c r="H4156" t="s">
        <v>508</v>
      </c>
      <c r="I4156" t="s">
        <v>509</v>
      </c>
      <c r="J4156" t="s">
        <v>442</v>
      </c>
      <c r="K4156" t="s">
        <v>443</v>
      </c>
    </row>
    <row r="4157" spans="1:11">
      <c r="A4157" t="s">
        <v>492</v>
      </c>
      <c r="B4157" s="614">
        <v>4830883.7175000003</v>
      </c>
      <c r="C4157" t="s">
        <v>475</v>
      </c>
      <c r="D4157" t="s">
        <v>539</v>
      </c>
      <c r="E4157" t="s">
        <v>506</v>
      </c>
      <c r="F4157" t="s">
        <v>540</v>
      </c>
      <c r="G4157" t="s">
        <v>77</v>
      </c>
      <c r="H4157" t="s">
        <v>508</v>
      </c>
      <c r="I4157" t="s">
        <v>509</v>
      </c>
      <c r="J4157" t="s">
        <v>442</v>
      </c>
      <c r="K4157" t="s">
        <v>443</v>
      </c>
    </row>
    <row r="4158" spans="1:11">
      <c r="A4158" t="s">
        <v>492</v>
      </c>
      <c r="B4158" s="614">
        <v>4934402.5351</v>
      </c>
      <c r="C4158" t="s">
        <v>448</v>
      </c>
      <c r="D4158" t="s">
        <v>539</v>
      </c>
      <c r="E4158" t="s">
        <v>506</v>
      </c>
      <c r="F4158" t="s">
        <v>540</v>
      </c>
      <c r="G4158" t="s">
        <v>77</v>
      </c>
      <c r="H4158" t="s">
        <v>508</v>
      </c>
      <c r="I4158" t="s">
        <v>509</v>
      </c>
      <c r="J4158" t="s">
        <v>442</v>
      </c>
      <c r="K4158" t="s">
        <v>443</v>
      </c>
    </row>
    <row r="4159" spans="1:11">
      <c r="A4159" t="s">
        <v>492</v>
      </c>
      <c r="B4159" s="614">
        <v>5348478.6838999996</v>
      </c>
      <c r="C4159" t="s">
        <v>476</v>
      </c>
      <c r="D4159" t="s">
        <v>539</v>
      </c>
      <c r="E4159" t="s">
        <v>506</v>
      </c>
      <c r="F4159" t="s">
        <v>540</v>
      </c>
      <c r="G4159" t="s">
        <v>77</v>
      </c>
      <c r="H4159" t="s">
        <v>508</v>
      </c>
      <c r="I4159" t="s">
        <v>509</v>
      </c>
      <c r="J4159" t="s">
        <v>442</v>
      </c>
      <c r="K4159" t="s">
        <v>443</v>
      </c>
    </row>
    <row r="4160" spans="1:11">
      <c r="A4160" t="s">
        <v>492</v>
      </c>
      <c r="B4160" s="614">
        <v>4658352.0620999997</v>
      </c>
      <c r="C4160" t="s">
        <v>515</v>
      </c>
      <c r="D4160" t="s">
        <v>539</v>
      </c>
      <c r="E4160" t="s">
        <v>506</v>
      </c>
      <c r="F4160" t="s">
        <v>540</v>
      </c>
      <c r="G4160" t="s">
        <v>77</v>
      </c>
      <c r="H4160" t="s">
        <v>508</v>
      </c>
      <c r="I4160" t="s">
        <v>509</v>
      </c>
      <c r="J4160" t="s">
        <v>442</v>
      </c>
      <c r="K4160" t="s">
        <v>443</v>
      </c>
    </row>
    <row r="4161" spans="1:11">
      <c r="A4161" t="s">
        <v>492</v>
      </c>
      <c r="B4161" s="614">
        <v>6414723.5592</v>
      </c>
      <c r="C4161" t="s">
        <v>517</v>
      </c>
      <c r="D4161" t="s">
        <v>539</v>
      </c>
      <c r="E4161" t="s">
        <v>506</v>
      </c>
      <c r="F4161" t="s">
        <v>540</v>
      </c>
      <c r="G4161" t="s">
        <v>77</v>
      </c>
      <c r="H4161" t="s">
        <v>508</v>
      </c>
      <c r="I4161" t="s">
        <v>509</v>
      </c>
      <c r="J4161" t="s">
        <v>442</v>
      </c>
      <c r="K4161" t="s">
        <v>443</v>
      </c>
    </row>
    <row r="4162" spans="1:11">
      <c r="A4162" t="s">
        <v>492</v>
      </c>
      <c r="B4162" s="614">
        <v>5003415.3729999997</v>
      </c>
      <c r="C4162" t="s">
        <v>462</v>
      </c>
      <c r="D4162" t="s">
        <v>539</v>
      </c>
      <c r="E4162" t="s">
        <v>506</v>
      </c>
      <c r="F4162" t="s">
        <v>540</v>
      </c>
      <c r="G4162" t="s">
        <v>77</v>
      </c>
      <c r="H4162" t="s">
        <v>508</v>
      </c>
      <c r="I4162" t="s">
        <v>509</v>
      </c>
      <c r="J4162" t="s">
        <v>442</v>
      </c>
      <c r="K4162" t="s">
        <v>443</v>
      </c>
    </row>
    <row r="4163" spans="1:11">
      <c r="A4163" t="s">
        <v>492</v>
      </c>
      <c r="B4163" s="614">
        <v>3450631.3522999999</v>
      </c>
      <c r="C4163" t="s">
        <v>477</v>
      </c>
      <c r="D4163" t="s">
        <v>539</v>
      </c>
      <c r="E4163" t="s">
        <v>506</v>
      </c>
      <c r="F4163" t="s">
        <v>540</v>
      </c>
      <c r="G4163" t="s">
        <v>77</v>
      </c>
      <c r="H4163" t="s">
        <v>508</v>
      </c>
      <c r="I4163" t="s">
        <v>509</v>
      </c>
      <c r="J4163" t="s">
        <v>442</v>
      </c>
      <c r="K4163" t="s">
        <v>443</v>
      </c>
    </row>
    <row r="4164" spans="1:11">
      <c r="A4164" t="s">
        <v>492</v>
      </c>
      <c r="B4164" s="614">
        <v>4313289.6294999998</v>
      </c>
      <c r="C4164" t="s">
        <v>512</v>
      </c>
      <c r="D4164" t="s">
        <v>539</v>
      </c>
      <c r="E4164" t="s">
        <v>506</v>
      </c>
      <c r="F4164" t="s">
        <v>540</v>
      </c>
      <c r="G4164" t="s">
        <v>77</v>
      </c>
      <c r="H4164" t="s">
        <v>508</v>
      </c>
      <c r="I4164" t="s">
        <v>509</v>
      </c>
      <c r="J4164" t="s">
        <v>442</v>
      </c>
      <c r="K4164" t="s">
        <v>443</v>
      </c>
    </row>
    <row r="4165" spans="1:11">
      <c r="A4165" t="s">
        <v>492</v>
      </c>
      <c r="B4165" s="614">
        <v>4485820.4066000003</v>
      </c>
      <c r="C4165" t="s">
        <v>50</v>
      </c>
      <c r="D4165" t="s">
        <v>539</v>
      </c>
      <c r="E4165" t="s">
        <v>506</v>
      </c>
      <c r="F4165" t="s">
        <v>540</v>
      </c>
      <c r="G4165" t="s">
        <v>77</v>
      </c>
      <c r="H4165" t="s">
        <v>508</v>
      </c>
      <c r="I4165" t="s">
        <v>509</v>
      </c>
      <c r="J4165" t="s">
        <v>442</v>
      </c>
      <c r="K4165" t="s">
        <v>443</v>
      </c>
    </row>
    <row r="4166" spans="1:11">
      <c r="A4166" t="s">
        <v>492</v>
      </c>
      <c r="B4166" s="614">
        <v>4520327.2647000002</v>
      </c>
      <c r="C4166" t="s">
        <v>461</v>
      </c>
      <c r="D4166" t="s">
        <v>539</v>
      </c>
      <c r="E4166" t="s">
        <v>506</v>
      </c>
      <c r="F4166" t="s">
        <v>540</v>
      </c>
      <c r="G4166" t="s">
        <v>77</v>
      </c>
      <c r="H4166" t="s">
        <v>508</v>
      </c>
      <c r="I4166" t="s">
        <v>509</v>
      </c>
      <c r="J4166" t="s">
        <v>442</v>
      </c>
      <c r="K4166" t="s">
        <v>443</v>
      </c>
    </row>
    <row r="4167" spans="1:11">
      <c r="A4167" t="s">
        <v>492</v>
      </c>
      <c r="B4167" s="614">
        <v>4313289.6294999998</v>
      </c>
      <c r="C4167" t="s">
        <v>481</v>
      </c>
      <c r="D4167" t="s">
        <v>539</v>
      </c>
      <c r="E4167" t="s">
        <v>506</v>
      </c>
      <c r="F4167" t="s">
        <v>540</v>
      </c>
      <c r="G4167" t="s">
        <v>77</v>
      </c>
      <c r="H4167" t="s">
        <v>508</v>
      </c>
      <c r="I4167" t="s">
        <v>509</v>
      </c>
      <c r="J4167" t="s">
        <v>442</v>
      </c>
      <c r="K4167" t="s">
        <v>443</v>
      </c>
    </row>
    <row r="4168" spans="1:11">
      <c r="A4168" t="s">
        <v>492</v>
      </c>
      <c r="B4168" s="614">
        <v>4140757.9741000002</v>
      </c>
      <c r="C4168" t="s">
        <v>429</v>
      </c>
      <c r="D4168" t="s">
        <v>539</v>
      </c>
      <c r="E4168" t="s">
        <v>506</v>
      </c>
      <c r="F4168" t="s">
        <v>540</v>
      </c>
      <c r="G4168" t="s">
        <v>77</v>
      </c>
      <c r="H4168" t="s">
        <v>508</v>
      </c>
      <c r="I4168" t="s">
        <v>509</v>
      </c>
      <c r="J4168" t="s">
        <v>442</v>
      </c>
      <c r="K4168" t="s">
        <v>443</v>
      </c>
    </row>
    <row r="4169" spans="1:11">
      <c r="A4169" t="s">
        <v>492</v>
      </c>
      <c r="B4169" s="614">
        <v>3450631.3522999999</v>
      </c>
      <c r="C4169" t="s">
        <v>464</v>
      </c>
      <c r="D4169" t="s">
        <v>539</v>
      </c>
      <c r="E4169" t="s">
        <v>506</v>
      </c>
      <c r="F4169" t="s">
        <v>540</v>
      </c>
      <c r="G4169" t="s">
        <v>77</v>
      </c>
      <c r="H4169" t="s">
        <v>508</v>
      </c>
      <c r="I4169" t="s">
        <v>509</v>
      </c>
      <c r="J4169" t="s">
        <v>442</v>
      </c>
      <c r="K4169" t="s">
        <v>443</v>
      </c>
    </row>
    <row r="4170" spans="1:11">
      <c r="A4170" t="s">
        <v>492</v>
      </c>
      <c r="B4170" s="614">
        <v>5003415.3729999997</v>
      </c>
      <c r="C4170" t="s">
        <v>514</v>
      </c>
      <c r="D4170" t="s">
        <v>539</v>
      </c>
      <c r="E4170" t="s">
        <v>506</v>
      </c>
      <c r="F4170" t="s">
        <v>540</v>
      </c>
      <c r="G4170" t="s">
        <v>77</v>
      </c>
      <c r="H4170" t="s">
        <v>508</v>
      </c>
      <c r="I4170" t="s">
        <v>509</v>
      </c>
      <c r="J4170" t="s">
        <v>442</v>
      </c>
      <c r="K4170" t="s">
        <v>443</v>
      </c>
    </row>
    <row r="4171" spans="1:11">
      <c r="A4171" t="s">
        <v>492</v>
      </c>
      <c r="B4171" s="614">
        <v>4244276.7916999999</v>
      </c>
      <c r="C4171" t="s">
        <v>465</v>
      </c>
      <c r="D4171" t="s">
        <v>539</v>
      </c>
      <c r="E4171" t="s">
        <v>506</v>
      </c>
      <c r="F4171" t="s">
        <v>540</v>
      </c>
      <c r="G4171" t="s">
        <v>77</v>
      </c>
      <c r="H4171" t="s">
        <v>508</v>
      </c>
      <c r="I4171" t="s">
        <v>509</v>
      </c>
      <c r="J4171" t="s">
        <v>442</v>
      </c>
      <c r="K4171" t="s">
        <v>443</v>
      </c>
    </row>
    <row r="4172" spans="1:11">
      <c r="A4172" t="s">
        <v>492</v>
      </c>
      <c r="B4172" s="614">
        <v>3450631.3522999999</v>
      </c>
      <c r="C4172" t="s">
        <v>453</v>
      </c>
      <c r="D4172" t="s">
        <v>539</v>
      </c>
      <c r="E4172" t="s">
        <v>506</v>
      </c>
      <c r="F4172" t="s">
        <v>540</v>
      </c>
      <c r="G4172" t="s">
        <v>77</v>
      </c>
      <c r="H4172" t="s">
        <v>508</v>
      </c>
      <c r="I4172" t="s">
        <v>509</v>
      </c>
      <c r="J4172" t="s">
        <v>442</v>
      </c>
      <c r="K4172" t="s">
        <v>443</v>
      </c>
    </row>
    <row r="4173" spans="1:11">
      <c r="A4173" t="s">
        <v>492</v>
      </c>
      <c r="B4173" s="614">
        <v>6414723.5592</v>
      </c>
      <c r="C4173" t="s">
        <v>455</v>
      </c>
      <c r="D4173" t="s">
        <v>539</v>
      </c>
      <c r="E4173" t="s">
        <v>506</v>
      </c>
      <c r="F4173" t="s">
        <v>540</v>
      </c>
      <c r="G4173" t="s">
        <v>77</v>
      </c>
      <c r="H4173" t="s">
        <v>508</v>
      </c>
      <c r="I4173" t="s">
        <v>509</v>
      </c>
      <c r="J4173" t="s">
        <v>442</v>
      </c>
      <c r="K4173" t="s">
        <v>443</v>
      </c>
    </row>
    <row r="4174" spans="1:11">
      <c r="A4174" t="s">
        <v>492</v>
      </c>
      <c r="B4174" s="614">
        <v>4313289.6294999998</v>
      </c>
      <c r="C4174" t="s">
        <v>480</v>
      </c>
      <c r="D4174" t="s">
        <v>539</v>
      </c>
      <c r="E4174" t="s">
        <v>506</v>
      </c>
      <c r="F4174" t="s">
        <v>540</v>
      </c>
      <c r="G4174" t="s">
        <v>77</v>
      </c>
      <c r="H4174" t="s">
        <v>508</v>
      </c>
      <c r="I4174" t="s">
        <v>509</v>
      </c>
      <c r="J4174" t="s">
        <v>442</v>
      </c>
      <c r="K4174" t="s">
        <v>443</v>
      </c>
    </row>
    <row r="4175" spans="1:11">
      <c r="A4175" t="s">
        <v>492</v>
      </c>
      <c r="B4175" s="614">
        <v>5210453.0082</v>
      </c>
      <c r="C4175" t="s">
        <v>516</v>
      </c>
      <c r="D4175" t="s">
        <v>539</v>
      </c>
      <c r="E4175" t="s">
        <v>506</v>
      </c>
      <c r="F4175" t="s">
        <v>540</v>
      </c>
      <c r="G4175" t="s">
        <v>77</v>
      </c>
      <c r="H4175" t="s">
        <v>508</v>
      </c>
      <c r="I4175" t="s">
        <v>509</v>
      </c>
      <c r="J4175" t="s">
        <v>442</v>
      </c>
      <c r="K4175" t="s">
        <v>443</v>
      </c>
    </row>
    <row r="4176" spans="1:11">
      <c r="A4176" t="s">
        <v>492</v>
      </c>
      <c r="B4176" s="614">
        <v>4313289.6294999998</v>
      </c>
      <c r="C4176" t="s">
        <v>485</v>
      </c>
      <c r="D4176" t="s">
        <v>539</v>
      </c>
      <c r="E4176" t="s">
        <v>506</v>
      </c>
      <c r="F4176" t="s">
        <v>540</v>
      </c>
      <c r="G4176" t="s">
        <v>77</v>
      </c>
      <c r="H4176" t="s">
        <v>508</v>
      </c>
      <c r="I4176" t="s">
        <v>509</v>
      </c>
      <c r="J4176" t="s">
        <v>442</v>
      </c>
      <c r="K4176" t="s">
        <v>443</v>
      </c>
    </row>
    <row r="4177" spans="1:11">
      <c r="A4177" t="s">
        <v>492</v>
      </c>
      <c r="B4177" s="614">
        <v>5831566.7921000002</v>
      </c>
      <c r="C4177" t="s">
        <v>518</v>
      </c>
      <c r="D4177" t="s">
        <v>539</v>
      </c>
      <c r="E4177" t="s">
        <v>506</v>
      </c>
      <c r="F4177" t="s">
        <v>540</v>
      </c>
      <c r="G4177" t="s">
        <v>77</v>
      </c>
      <c r="H4177" t="s">
        <v>508</v>
      </c>
      <c r="I4177" t="s">
        <v>509</v>
      </c>
      <c r="J4177" t="s">
        <v>442</v>
      </c>
      <c r="K4177" t="s">
        <v>443</v>
      </c>
    </row>
    <row r="4178" spans="1:11">
      <c r="A4178" t="s">
        <v>492</v>
      </c>
      <c r="B4178" s="614">
        <v>4934402.5351</v>
      </c>
      <c r="C4178" t="s">
        <v>504</v>
      </c>
      <c r="D4178" t="s">
        <v>539</v>
      </c>
      <c r="E4178" t="s">
        <v>506</v>
      </c>
      <c r="F4178" t="s">
        <v>540</v>
      </c>
      <c r="G4178" t="s">
        <v>77</v>
      </c>
      <c r="H4178" t="s">
        <v>508</v>
      </c>
      <c r="I4178" t="s">
        <v>509</v>
      </c>
      <c r="J4178" t="s">
        <v>442</v>
      </c>
      <c r="K4178" t="s">
        <v>443</v>
      </c>
    </row>
    <row r="4179" spans="1:11">
      <c r="A4179" t="s">
        <v>492</v>
      </c>
      <c r="B4179" s="614">
        <v>4313289.6294999998</v>
      </c>
      <c r="C4179" t="s">
        <v>454</v>
      </c>
      <c r="D4179" t="s">
        <v>539</v>
      </c>
      <c r="E4179" t="s">
        <v>506</v>
      </c>
      <c r="F4179" t="s">
        <v>540</v>
      </c>
      <c r="G4179" t="s">
        <v>77</v>
      </c>
      <c r="H4179" t="s">
        <v>508</v>
      </c>
      <c r="I4179" t="s">
        <v>509</v>
      </c>
      <c r="J4179" t="s">
        <v>442</v>
      </c>
      <c r="K4179" t="s">
        <v>443</v>
      </c>
    </row>
    <row r="4180" spans="1:11">
      <c r="A4180" t="s">
        <v>492</v>
      </c>
      <c r="B4180" s="614">
        <v>5003415.3729999997</v>
      </c>
      <c r="C4180" t="s">
        <v>445</v>
      </c>
      <c r="D4180" t="s">
        <v>539</v>
      </c>
      <c r="E4180" t="s">
        <v>506</v>
      </c>
      <c r="F4180" t="s">
        <v>540</v>
      </c>
      <c r="G4180" t="s">
        <v>77</v>
      </c>
      <c r="H4180" t="s">
        <v>508</v>
      </c>
      <c r="I4180" t="s">
        <v>509</v>
      </c>
      <c r="J4180" t="s">
        <v>442</v>
      </c>
      <c r="K4180" t="s">
        <v>443</v>
      </c>
    </row>
    <row r="4181" spans="1:11">
      <c r="A4181" t="s">
        <v>492</v>
      </c>
      <c r="B4181" s="614">
        <v>6414723.5592</v>
      </c>
      <c r="C4181" t="s">
        <v>510</v>
      </c>
      <c r="D4181" t="s">
        <v>539</v>
      </c>
      <c r="E4181" t="s">
        <v>506</v>
      </c>
      <c r="F4181" t="s">
        <v>540</v>
      </c>
      <c r="G4181" t="s">
        <v>77</v>
      </c>
      <c r="H4181" t="s">
        <v>508</v>
      </c>
      <c r="I4181" t="s">
        <v>509</v>
      </c>
      <c r="J4181" t="s">
        <v>442</v>
      </c>
      <c r="K4181" t="s">
        <v>443</v>
      </c>
    </row>
    <row r="4182" spans="1:11">
      <c r="A4182" t="s">
        <v>492</v>
      </c>
      <c r="B4182" s="614">
        <v>4934402.5351</v>
      </c>
      <c r="C4182" t="s">
        <v>511</v>
      </c>
      <c r="D4182" t="s">
        <v>539</v>
      </c>
      <c r="E4182" t="s">
        <v>506</v>
      </c>
      <c r="F4182" t="s">
        <v>540</v>
      </c>
      <c r="G4182" t="s">
        <v>77</v>
      </c>
      <c r="H4182" t="s">
        <v>508</v>
      </c>
      <c r="I4182" t="s">
        <v>509</v>
      </c>
      <c r="J4182" t="s">
        <v>442</v>
      </c>
      <c r="K4182" t="s">
        <v>443</v>
      </c>
    </row>
    <row r="4183" spans="1:11">
      <c r="A4183" t="s">
        <v>492</v>
      </c>
      <c r="B4183" s="614">
        <v>4140757.9741000002</v>
      </c>
      <c r="C4183" t="s">
        <v>466</v>
      </c>
      <c r="D4183" t="s">
        <v>539</v>
      </c>
      <c r="E4183" t="s">
        <v>506</v>
      </c>
      <c r="F4183" t="s">
        <v>540</v>
      </c>
      <c r="G4183" t="s">
        <v>77</v>
      </c>
      <c r="H4183" t="s">
        <v>508</v>
      </c>
      <c r="I4183" t="s">
        <v>509</v>
      </c>
      <c r="J4183" t="s">
        <v>442</v>
      </c>
      <c r="K4183" t="s">
        <v>443</v>
      </c>
    </row>
    <row r="4184" spans="1:11">
      <c r="A4184" t="s">
        <v>492</v>
      </c>
      <c r="B4184" s="614">
        <v>3450631.3522999999</v>
      </c>
      <c r="C4184" t="s">
        <v>452</v>
      </c>
      <c r="D4184" t="s">
        <v>539</v>
      </c>
      <c r="E4184" t="s">
        <v>506</v>
      </c>
      <c r="F4184" t="s">
        <v>540</v>
      </c>
      <c r="G4184" t="s">
        <v>77</v>
      </c>
      <c r="H4184" t="s">
        <v>508</v>
      </c>
      <c r="I4184" t="s">
        <v>509</v>
      </c>
      <c r="J4184" t="s">
        <v>442</v>
      </c>
      <c r="K4184" t="s">
        <v>443</v>
      </c>
    </row>
    <row r="4185" spans="1:11">
      <c r="A4185" t="s">
        <v>492</v>
      </c>
      <c r="B4185" s="614">
        <v>4934402.5351</v>
      </c>
      <c r="C4185" t="s">
        <v>528</v>
      </c>
      <c r="D4185" t="s">
        <v>539</v>
      </c>
      <c r="E4185" t="s">
        <v>506</v>
      </c>
      <c r="F4185" t="s">
        <v>540</v>
      </c>
      <c r="G4185" t="s">
        <v>77</v>
      </c>
      <c r="H4185" t="s">
        <v>508</v>
      </c>
      <c r="I4185" t="s">
        <v>509</v>
      </c>
      <c r="J4185" t="s">
        <v>442</v>
      </c>
      <c r="K4185" t="s">
        <v>443</v>
      </c>
    </row>
    <row r="4186" spans="1:11">
      <c r="A4186" t="s">
        <v>492</v>
      </c>
      <c r="B4186" s="614">
        <v>4140757.9741000002</v>
      </c>
      <c r="C4186" t="s">
        <v>484</v>
      </c>
      <c r="D4186" t="s">
        <v>539</v>
      </c>
      <c r="E4186" t="s">
        <v>506</v>
      </c>
      <c r="F4186" t="s">
        <v>540</v>
      </c>
      <c r="G4186" t="s">
        <v>77</v>
      </c>
      <c r="H4186" t="s">
        <v>508</v>
      </c>
      <c r="I4186" t="s">
        <v>509</v>
      </c>
      <c r="J4186" t="s">
        <v>442</v>
      </c>
      <c r="K4186" t="s">
        <v>443</v>
      </c>
    </row>
    <row r="4187" spans="1:11">
      <c r="A4187" t="s">
        <v>493</v>
      </c>
      <c r="B4187" s="614">
        <v>43552028.338200003</v>
      </c>
      <c r="C4187" t="s">
        <v>450</v>
      </c>
      <c r="D4187" t="s">
        <v>539</v>
      </c>
      <c r="E4187" t="s">
        <v>506</v>
      </c>
      <c r="F4187" t="s">
        <v>540</v>
      </c>
      <c r="G4187" t="s">
        <v>77</v>
      </c>
      <c r="H4187" t="s">
        <v>508</v>
      </c>
      <c r="I4187" t="s">
        <v>509</v>
      </c>
      <c r="J4187" t="s">
        <v>442</v>
      </c>
      <c r="K4187" t="s">
        <v>443</v>
      </c>
    </row>
    <row r="4188" spans="1:11">
      <c r="A4188" t="s">
        <v>493</v>
      </c>
      <c r="B4188" s="614">
        <v>36527504.177699998</v>
      </c>
      <c r="C4188" t="s">
        <v>488</v>
      </c>
      <c r="D4188" t="s">
        <v>539</v>
      </c>
      <c r="E4188" t="s">
        <v>506</v>
      </c>
      <c r="F4188" t="s">
        <v>540</v>
      </c>
      <c r="G4188" t="s">
        <v>77</v>
      </c>
      <c r="H4188" t="s">
        <v>508</v>
      </c>
      <c r="I4188" t="s">
        <v>509</v>
      </c>
      <c r="J4188" t="s">
        <v>442</v>
      </c>
      <c r="K4188" t="s">
        <v>443</v>
      </c>
    </row>
    <row r="4189" spans="1:11">
      <c r="A4189" t="s">
        <v>493</v>
      </c>
      <c r="B4189" s="614">
        <v>39337313.841899998</v>
      </c>
      <c r="C4189" t="s">
        <v>513</v>
      </c>
      <c r="D4189" t="s">
        <v>539</v>
      </c>
      <c r="E4189" t="s">
        <v>506</v>
      </c>
      <c r="F4189" t="s">
        <v>540</v>
      </c>
      <c r="G4189" t="s">
        <v>77</v>
      </c>
      <c r="H4189" t="s">
        <v>508</v>
      </c>
      <c r="I4189" t="s">
        <v>509</v>
      </c>
      <c r="J4189" t="s">
        <v>442</v>
      </c>
      <c r="K4189" t="s">
        <v>443</v>
      </c>
    </row>
    <row r="4190" spans="1:11">
      <c r="A4190" t="s">
        <v>493</v>
      </c>
      <c r="B4190" s="614">
        <v>36527504.177699998</v>
      </c>
      <c r="C4190" t="s">
        <v>479</v>
      </c>
      <c r="D4190" t="s">
        <v>539</v>
      </c>
      <c r="E4190" t="s">
        <v>506</v>
      </c>
      <c r="F4190" t="s">
        <v>540</v>
      </c>
      <c r="G4190" t="s">
        <v>77</v>
      </c>
      <c r="H4190" t="s">
        <v>508</v>
      </c>
      <c r="I4190" t="s">
        <v>509</v>
      </c>
      <c r="J4190" t="s">
        <v>442</v>
      </c>
      <c r="K4190" t="s">
        <v>443</v>
      </c>
    </row>
    <row r="4191" spans="1:11">
      <c r="A4191" t="s">
        <v>493</v>
      </c>
      <c r="B4191" s="614">
        <v>33717701.665799998</v>
      </c>
      <c r="C4191" t="s">
        <v>472</v>
      </c>
      <c r="D4191" t="s">
        <v>539</v>
      </c>
      <c r="E4191" t="s">
        <v>506</v>
      </c>
      <c r="F4191" t="s">
        <v>540</v>
      </c>
      <c r="G4191" t="s">
        <v>77</v>
      </c>
      <c r="H4191" t="s">
        <v>508</v>
      </c>
      <c r="I4191" t="s">
        <v>509</v>
      </c>
      <c r="J4191" t="s">
        <v>442</v>
      </c>
      <c r="K4191" t="s">
        <v>443</v>
      </c>
    </row>
    <row r="4192" spans="1:11">
      <c r="A4192" t="s">
        <v>493</v>
      </c>
      <c r="B4192" s="614">
        <v>36527504.177699998</v>
      </c>
      <c r="C4192" t="s">
        <v>471</v>
      </c>
      <c r="D4192" t="s">
        <v>539</v>
      </c>
      <c r="E4192" t="s">
        <v>506</v>
      </c>
      <c r="F4192" t="s">
        <v>540</v>
      </c>
      <c r="G4192" t="s">
        <v>77</v>
      </c>
      <c r="H4192" t="s">
        <v>508</v>
      </c>
      <c r="I4192" t="s">
        <v>509</v>
      </c>
      <c r="J4192" t="s">
        <v>442</v>
      </c>
      <c r="K4192" t="s">
        <v>443</v>
      </c>
    </row>
    <row r="4193" spans="1:11">
      <c r="A4193" t="s">
        <v>493</v>
      </c>
      <c r="B4193" s="614">
        <v>33717701.665799998</v>
      </c>
      <c r="C4193" t="s">
        <v>449</v>
      </c>
      <c r="D4193" t="s">
        <v>539</v>
      </c>
      <c r="E4193" t="s">
        <v>506</v>
      </c>
      <c r="F4193" t="s">
        <v>540</v>
      </c>
      <c r="G4193" t="s">
        <v>77</v>
      </c>
      <c r="H4193" t="s">
        <v>508</v>
      </c>
      <c r="I4193" t="s">
        <v>509</v>
      </c>
      <c r="J4193" t="s">
        <v>442</v>
      </c>
      <c r="K4193" t="s">
        <v>443</v>
      </c>
    </row>
    <row r="4194" spans="1:11">
      <c r="A4194" t="s">
        <v>493</v>
      </c>
      <c r="B4194" s="614">
        <v>39337313.841899998</v>
      </c>
      <c r="C4194" t="s">
        <v>475</v>
      </c>
      <c r="D4194" t="s">
        <v>539</v>
      </c>
      <c r="E4194" t="s">
        <v>506</v>
      </c>
      <c r="F4194" t="s">
        <v>540</v>
      </c>
      <c r="G4194" t="s">
        <v>77</v>
      </c>
      <c r="H4194" t="s">
        <v>508</v>
      </c>
      <c r="I4194" t="s">
        <v>509</v>
      </c>
      <c r="J4194" t="s">
        <v>442</v>
      </c>
      <c r="K4194" t="s">
        <v>443</v>
      </c>
    </row>
    <row r="4195" spans="1:11">
      <c r="A4195" t="s">
        <v>493</v>
      </c>
      <c r="B4195" s="614">
        <v>40180255.310699999</v>
      </c>
      <c r="C4195" t="s">
        <v>448</v>
      </c>
      <c r="D4195" t="s">
        <v>539</v>
      </c>
      <c r="E4195" t="s">
        <v>506</v>
      </c>
      <c r="F4195" t="s">
        <v>540</v>
      </c>
      <c r="G4195" t="s">
        <v>77</v>
      </c>
      <c r="H4195" t="s">
        <v>508</v>
      </c>
      <c r="I4195" t="s">
        <v>509</v>
      </c>
      <c r="J4195" t="s">
        <v>442</v>
      </c>
      <c r="K4195" t="s">
        <v>443</v>
      </c>
    </row>
    <row r="4196" spans="1:11">
      <c r="A4196" t="s">
        <v>493</v>
      </c>
      <c r="B4196" s="614">
        <v>43552028.338200003</v>
      </c>
      <c r="C4196" t="s">
        <v>476</v>
      </c>
      <c r="D4196" t="s">
        <v>539</v>
      </c>
      <c r="E4196" t="s">
        <v>506</v>
      </c>
      <c r="F4196" t="s">
        <v>540</v>
      </c>
      <c r="G4196" t="s">
        <v>77</v>
      </c>
      <c r="H4196" t="s">
        <v>508</v>
      </c>
      <c r="I4196" t="s">
        <v>509</v>
      </c>
      <c r="J4196" t="s">
        <v>442</v>
      </c>
      <c r="K4196" t="s">
        <v>443</v>
      </c>
    </row>
    <row r="4197" spans="1:11">
      <c r="A4197" t="s">
        <v>493</v>
      </c>
      <c r="B4197" s="614">
        <v>37932409.009800002</v>
      </c>
      <c r="C4197" t="s">
        <v>515</v>
      </c>
      <c r="D4197" t="s">
        <v>539</v>
      </c>
      <c r="E4197" t="s">
        <v>506</v>
      </c>
      <c r="F4197" t="s">
        <v>540</v>
      </c>
      <c r="G4197" t="s">
        <v>77</v>
      </c>
      <c r="H4197" t="s">
        <v>508</v>
      </c>
      <c r="I4197" t="s">
        <v>509</v>
      </c>
      <c r="J4197" t="s">
        <v>442</v>
      </c>
      <c r="K4197" t="s">
        <v>443</v>
      </c>
    </row>
    <row r="4198" spans="1:11">
      <c r="A4198" t="s">
        <v>493</v>
      </c>
      <c r="B4198" s="614">
        <v>52234334.049599998</v>
      </c>
      <c r="C4198" t="s">
        <v>517</v>
      </c>
      <c r="D4198" t="s">
        <v>539</v>
      </c>
      <c r="E4198" t="s">
        <v>506</v>
      </c>
      <c r="F4198" t="s">
        <v>540</v>
      </c>
      <c r="G4198" t="s">
        <v>77</v>
      </c>
      <c r="H4198" t="s">
        <v>508</v>
      </c>
      <c r="I4198" t="s">
        <v>509</v>
      </c>
      <c r="J4198" t="s">
        <v>442</v>
      </c>
      <c r="K4198" t="s">
        <v>443</v>
      </c>
    </row>
    <row r="4199" spans="1:11">
      <c r="A4199" t="s">
        <v>493</v>
      </c>
      <c r="B4199" s="614">
        <v>40742218.674000002</v>
      </c>
      <c r="C4199" t="s">
        <v>462</v>
      </c>
      <c r="D4199" t="s">
        <v>539</v>
      </c>
      <c r="E4199" t="s">
        <v>506</v>
      </c>
      <c r="F4199" t="s">
        <v>540</v>
      </c>
      <c r="G4199" t="s">
        <v>77</v>
      </c>
      <c r="H4199" t="s">
        <v>508</v>
      </c>
      <c r="I4199" t="s">
        <v>509</v>
      </c>
      <c r="J4199" t="s">
        <v>442</v>
      </c>
      <c r="K4199" t="s">
        <v>443</v>
      </c>
    </row>
    <row r="4200" spans="1:11">
      <c r="A4200" t="s">
        <v>493</v>
      </c>
      <c r="B4200" s="614">
        <v>28098082.337400001</v>
      </c>
      <c r="C4200" t="s">
        <v>477</v>
      </c>
      <c r="D4200" t="s">
        <v>539</v>
      </c>
      <c r="E4200" t="s">
        <v>506</v>
      </c>
      <c r="F4200" t="s">
        <v>540</v>
      </c>
      <c r="G4200" t="s">
        <v>77</v>
      </c>
      <c r="H4200" t="s">
        <v>508</v>
      </c>
      <c r="I4200" t="s">
        <v>509</v>
      </c>
      <c r="J4200" t="s">
        <v>442</v>
      </c>
      <c r="K4200" t="s">
        <v>443</v>
      </c>
    </row>
    <row r="4201" spans="1:11">
      <c r="A4201" t="s">
        <v>493</v>
      </c>
      <c r="B4201" s="614">
        <v>35122606.497900002</v>
      </c>
      <c r="C4201" t="s">
        <v>512</v>
      </c>
      <c r="D4201" t="s">
        <v>539</v>
      </c>
      <c r="E4201" t="s">
        <v>506</v>
      </c>
      <c r="F4201" t="s">
        <v>540</v>
      </c>
      <c r="G4201" t="s">
        <v>77</v>
      </c>
      <c r="H4201" t="s">
        <v>508</v>
      </c>
      <c r="I4201" t="s">
        <v>509</v>
      </c>
      <c r="J4201" t="s">
        <v>442</v>
      </c>
      <c r="K4201" t="s">
        <v>443</v>
      </c>
    </row>
    <row r="4202" spans="1:11">
      <c r="A4202" t="s">
        <v>493</v>
      </c>
      <c r="B4202" s="614">
        <v>36527504.177699998</v>
      </c>
      <c r="C4202" t="s">
        <v>50</v>
      </c>
      <c r="D4202" t="s">
        <v>539</v>
      </c>
      <c r="E4202" t="s">
        <v>506</v>
      </c>
      <c r="F4202" t="s">
        <v>540</v>
      </c>
      <c r="G4202" t="s">
        <v>77</v>
      </c>
      <c r="H4202" t="s">
        <v>508</v>
      </c>
      <c r="I4202" t="s">
        <v>509</v>
      </c>
      <c r="J4202" t="s">
        <v>442</v>
      </c>
      <c r="K4202" t="s">
        <v>443</v>
      </c>
    </row>
    <row r="4203" spans="1:11">
      <c r="A4203" t="s">
        <v>493</v>
      </c>
      <c r="B4203" s="614">
        <v>36808489.435500003</v>
      </c>
      <c r="C4203" t="s">
        <v>461</v>
      </c>
      <c r="D4203" t="s">
        <v>539</v>
      </c>
      <c r="E4203" t="s">
        <v>506</v>
      </c>
      <c r="F4203" t="s">
        <v>540</v>
      </c>
      <c r="G4203" t="s">
        <v>77</v>
      </c>
      <c r="H4203" t="s">
        <v>508</v>
      </c>
      <c r="I4203" t="s">
        <v>509</v>
      </c>
      <c r="J4203" t="s">
        <v>442</v>
      </c>
      <c r="K4203" t="s">
        <v>443</v>
      </c>
    </row>
    <row r="4204" spans="1:11">
      <c r="A4204" t="s">
        <v>493</v>
      </c>
      <c r="B4204" s="614">
        <v>35122606.497900002</v>
      </c>
      <c r="C4204" t="s">
        <v>481</v>
      </c>
      <c r="D4204" t="s">
        <v>539</v>
      </c>
      <c r="E4204" t="s">
        <v>506</v>
      </c>
      <c r="F4204" t="s">
        <v>540</v>
      </c>
      <c r="G4204" t="s">
        <v>77</v>
      </c>
      <c r="H4204" t="s">
        <v>508</v>
      </c>
      <c r="I4204" t="s">
        <v>509</v>
      </c>
      <c r="J4204" t="s">
        <v>442</v>
      </c>
      <c r="K4204" t="s">
        <v>443</v>
      </c>
    </row>
    <row r="4205" spans="1:11">
      <c r="A4205" t="s">
        <v>493</v>
      </c>
      <c r="B4205" s="614">
        <v>33717701.665799998</v>
      </c>
      <c r="C4205" t="s">
        <v>429</v>
      </c>
      <c r="D4205" t="s">
        <v>539</v>
      </c>
      <c r="E4205" t="s">
        <v>506</v>
      </c>
      <c r="F4205" t="s">
        <v>540</v>
      </c>
      <c r="G4205" t="s">
        <v>77</v>
      </c>
      <c r="H4205" t="s">
        <v>508</v>
      </c>
      <c r="I4205" t="s">
        <v>509</v>
      </c>
      <c r="J4205" t="s">
        <v>442</v>
      </c>
      <c r="K4205" t="s">
        <v>443</v>
      </c>
    </row>
    <row r="4206" spans="1:11">
      <c r="A4206" t="s">
        <v>493</v>
      </c>
      <c r="B4206" s="614">
        <v>28098082.337400001</v>
      </c>
      <c r="C4206" t="s">
        <v>464</v>
      </c>
      <c r="D4206" t="s">
        <v>539</v>
      </c>
      <c r="E4206" t="s">
        <v>506</v>
      </c>
      <c r="F4206" t="s">
        <v>540</v>
      </c>
      <c r="G4206" t="s">
        <v>77</v>
      </c>
      <c r="H4206" t="s">
        <v>508</v>
      </c>
      <c r="I4206" t="s">
        <v>509</v>
      </c>
      <c r="J4206" t="s">
        <v>442</v>
      </c>
      <c r="K4206" t="s">
        <v>443</v>
      </c>
    </row>
    <row r="4207" spans="1:11">
      <c r="A4207" t="s">
        <v>493</v>
      </c>
      <c r="B4207" s="614">
        <v>40742218.674000002</v>
      </c>
      <c r="C4207" t="s">
        <v>514</v>
      </c>
      <c r="D4207" t="s">
        <v>539</v>
      </c>
      <c r="E4207" t="s">
        <v>506</v>
      </c>
      <c r="F4207" t="s">
        <v>540</v>
      </c>
      <c r="G4207" t="s">
        <v>77</v>
      </c>
      <c r="H4207" t="s">
        <v>508</v>
      </c>
      <c r="I4207" t="s">
        <v>509</v>
      </c>
      <c r="J4207" t="s">
        <v>442</v>
      </c>
      <c r="K4207" t="s">
        <v>443</v>
      </c>
    </row>
    <row r="4208" spans="1:11">
      <c r="A4208" t="s">
        <v>493</v>
      </c>
      <c r="B4208" s="614">
        <v>34560643.134599999</v>
      </c>
      <c r="C4208" t="s">
        <v>465</v>
      </c>
      <c r="D4208" t="s">
        <v>539</v>
      </c>
      <c r="E4208" t="s">
        <v>506</v>
      </c>
      <c r="F4208" t="s">
        <v>540</v>
      </c>
      <c r="G4208" t="s">
        <v>77</v>
      </c>
      <c r="H4208" t="s">
        <v>508</v>
      </c>
      <c r="I4208" t="s">
        <v>509</v>
      </c>
      <c r="J4208" t="s">
        <v>442</v>
      </c>
      <c r="K4208" t="s">
        <v>443</v>
      </c>
    </row>
    <row r="4209" spans="1:11">
      <c r="A4209" t="s">
        <v>493</v>
      </c>
      <c r="B4209" s="614">
        <v>28098082.337400001</v>
      </c>
      <c r="C4209" t="s">
        <v>453</v>
      </c>
      <c r="D4209" t="s">
        <v>539</v>
      </c>
      <c r="E4209" t="s">
        <v>506</v>
      </c>
      <c r="F4209" t="s">
        <v>540</v>
      </c>
      <c r="G4209" t="s">
        <v>77</v>
      </c>
      <c r="H4209" t="s">
        <v>508</v>
      </c>
      <c r="I4209" t="s">
        <v>509</v>
      </c>
      <c r="J4209" t="s">
        <v>442</v>
      </c>
      <c r="K4209" t="s">
        <v>443</v>
      </c>
    </row>
    <row r="4210" spans="1:11">
      <c r="A4210" t="s">
        <v>493</v>
      </c>
      <c r="B4210" s="614">
        <v>52234334.049599998</v>
      </c>
      <c r="C4210" t="s">
        <v>455</v>
      </c>
      <c r="D4210" t="s">
        <v>539</v>
      </c>
      <c r="E4210" t="s">
        <v>506</v>
      </c>
      <c r="F4210" t="s">
        <v>540</v>
      </c>
      <c r="G4210" t="s">
        <v>77</v>
      </c>
      <c r="H4210" t="s">
        <v>508</v>
      </c>
      <c r="I4210" t="s">
        <v>509</v>
      </c>
      <c r="J4210" t="s">
        <v>442</v>
      </c>
      <c r="K4210" t="s">
        <v>443</v>
      </c>
    </row>
    <row r="4211" spans="1:11">
      <c r="A4211" t="s">
        <v>493</v>
      </c>
      <c r="B4211" s="614">
        <v>35122606.497900002</v>
      </c>
      <c r="C4211" t="s">
        <v>480</v>
      </c>
      <c r="D4211" t="s">
        <v>539</v>
      </c>
      <c r="E4211" t="s">
        <v>506</v>
      </c>
      <c r="F4211" t="s">
        <v>540</v>
      </c>
      <c r="G4211" t="s">
        <v>77</v>
      </c>
      <c r="H4211" t="s">
        <v>508</v>
      </c>
      <c r="I4211" t="s">
        <v>509</v>
      </c>
      <c r="J4211" t="s">
        <v>442</v>
      </c>
      <c r="K4211" t="s">
        <v>443</v>
      </c>
    </row>
    <row r="4212" spans="1:11">
      <c r="A4212" t="s">
        <v>493</v>
      </c>
      <c r="B4212" s="614">
        <v>42428101.611599997</v>
      </c>
      <c r="C4212" t="s">
        <v>516</v>
      </c>
      <c r="D4212" t="s">
        <v>539</v>
      </c>
      <c r="E4212" t="s">
        <v>506</v>
      </c>
      <c r="F4212" t="s">
        <v>540</v>
      </c>
      <c r="G4212" t="s">
        <v>77</v>
      </c>
      <c r="H4212" t="s">
        <v>508</v>
      </c>
      <c r="I4212" t="s">
        <v>509</v>
      </c>
      <c r="J4212" t="s">
        <v>442</v>
      </c>
      <c r="K4212" t="s">
        <v>443</v>
      </c>
    </row>
    <row r="4213" spans="1:11">
      <c r="A4213" t="s">
        <v>493</v>
      </c>
      <c r="B4213" s="614">
        <v>35122606.497900002</v>
      </c>
      <c r="C4213" t="s">
        <v>485</v>
      </c>
      <c r="D4213" t="s">
        <v>539</v>
      </c>
      <c r="E4213" t="s">
        <v>506</v>
      </c>
      <c r="F4213" t="s">
        <v>540</v>
      </c>
      <c r="G4213" t="s">
        <v>77</v>
      </c>
      <c r="H4213" t="s">
        <v>508</v>
      </c>
      <c r="I4213" t="s">
        <v>509</v>
      </c>
      <c r="J4213" t="s">
        <v>442</v>
      </c>
      <c r="K4213" t="s">
        <v>443</v>
      </c>
    </row>
    <row r="4214" spans="1:11">
      <c r="A4214" t="s">
        <v>493</v>
      </c>
      <c r="B4214" s="614">
        <v>47485757.576700002</v>
      </c>
      <c r="C4214" t="s">
        <v>518</v>
      </c>
      <c r="D4214" t="s">
        <v>539</v>
      </c>
      <c r="E4214" t="s">
        <v>506</v>
      </c>
      <c r="F4214" t="s">
        <v>540</v>
      </c>
      <c r="G4214" t="s">
        <v>77</v>
      </c>
      <c r="H4214" t="s">
        <v>508</v>
      </c>
      <c r="I4214" t="s">
        <v>509</v>
      </c>
      <c r="J4214" t="s">
        <v>442</v>
      </c>
      <c r="K4214" t="s">
        <v>443</v>
      </c>
    </row>
    <row r="4215" spans="1:11">
      <c r="A4215" t="s">
        <v>493</v>
      </c>
      <c r="B4215" s="614">
        <v>40180255.310699999</v>
      </c>
      <c r="C4215" t="s">
        <v>504</v>
      </c>
      <c r="D4215" t="s">
        <v>539</v>
      </c>
      <c r="E4215" t="s">
        <v>506</v>
      </c>
      <c r="F4215" t="s">
        <v>540</v>
      </c>
      <c r="G4215" t="s">
        <v>77</v>
      </c>
      <c r="H4215" t="s">
        <v>508</v>
      </c>
      <c r="I4215" t="s">
        <v>509</v>
      </c>
      <c r="J4215" t="s">
        <v>442</v>
      </c>
      <c r="K4215" t="s">
        <v>443</v>
      </c>
    </row>
    <row r="4216" spans="1:11">
      <c r="A4216" t="s">
        <v>493</v>
      </c>
      <c r="B4216" s="614">
        <v>35122606.497900002</v>
      </c>
      <c r="C4216" t="s">
        <v>454</v>
      </c>
      <c r="D4216" t="s">
        <v>539</v>
      </c>
      <c r="E4216" t="s">
        <v>506</v>
      </c>
      <c r="F4216" t="s">
        <v>540</v>
      </c>
      <c r="G4216" t="s">
        <v>77</v>
      </c>
      <c r="H4216" t="s">
        <v>508</v>
      </c>
      <c r="I4216" t="s">
        <v>509</v>
      </c>
      <c r="J4216" t="s">
        <v>442</v>
      </c>
      <c r="K4216" t="s">
        <v>443</v>
      </c>
    </row>
    <row r="4217" spans="1:11">
      <c r="A4217" t="s">
        <v>493</v>
      </c>
      <c r="B4217" s="614">
        <v>40742218.674000002</v>
      </c>
      <c r="C4217" t="s">
        <v>445</v>
      </c>
      <c r="D4217" t="s">
        <v>539</v>
      </c>
      <c r="E4217" t="s">
        <v>506</v>
      </c>
      <c r="F4217" t="s">
        <v>540</v>
      </c>
      <c r="G4217" t="s">
        <v>77</v>
      </c>
      <c r="H4217" t="s">
        <v>508</v>
      </c>
      <c r="I4217" t="s">
        <v>509</v>
      </c>
      <c r="J4217" t="s">
        <v>442</v>
      </c>
      <c r="K4217" t="s">
        <v>443</v>
      </c>
    </row>
    <row r="4218" spans="1:11">
      <c r="A4218" t="s">
        <v>493</v>
      </c>
      <c r="B4218" s="614">
        <v>52234334.049599998</v>
      </c>
      <c r="C4218" t="s">
        <v>510</v>
      </c>
      <c r="D4218" t="s">
        <v>539</v>
      </c>
      <c r="E4218" t="s">
        <v>506</v>
      </c>
      <c r="F4218" t="s">
        <v>540</v>
      </c>
      <c r="G4218" t="s">
        <v>77</v>
      </c>
      <c r="H4218" t="s">
        <v>508</v>
      </c>
      <c r="I4218" t="s">
        <v>509</v>
      </c>
      <c r="J4218" t="s">
        <v>442</v>
      </c>
      <c r="K4218" t="s">
        <v>443</v>
      </c>
    </row>
    <row r="4219" spans="1:11">
      <c r="A4219" t="s">
        <v>493</v>
      </c>
      <c r="B4219" s="614">
        <v>40180255.310699999</v>
      </c>
      <c r="C4219" t="s">
        <v>511</v>
      </c>
      <c r="D4219" t="s">
        <v>539</v>
      </c>
      <c r="E4219" t="s">
        <v>506</v>
      </c>
      <c r="F4219" t="s">
        <v>540</v>
      </c>
      <c r="G4219" t="s">
        <v>77</v>
      </c>
      <c r="H4219" t="s">
        <v>508</v>
      </c>
      <c r="I4219" t="s">
        <v>509</v>
      </c>
      <c r="J4219" t="s">
        <v>442</v>
      </c>
      <c r="K4219" t="s">
        <v>443</v>
      </c>
    </row>
    <row r="4220" spans="1:11">
      <c r="A4220" t="s">
        <v>493</v>
      </c>
      <c r="B4220" s="614">
        <v>33717701.665799998</v>
      </c>
      <c r="C4220" t="s">
        <v>466</v>
      </c>
      <c r="D4220" t="s">
        <v>539</v>
      </c>
      <c r="E4220" t="s">
        <v>506</v>
      </c>
      <c r="F4220" t="s">
        <v>540</v>
      </c>
      <c r="G4220" t="s">
        <v>77</v>
      </c>
      <c r="H4220" t="s">
        <v>508</v>
      </c>
      <c r="I4220" t="s">
        <v>509</v>
      </c>
      <c r="J4220" t="s">
        <v>442</v>
      </c>
      <c r="K4220" t="s">
        <v>443</v>
      </c>
    </row>
    <row r="4221" spans="1:11">
      <c r="A4221" t="s">
        <v>493</v>
      </c>
      <c r="B4221" s="614">
        <v>28098082.337400001</v>
      </c>
      <c r="C4221" t="s">
        <v>452</v>
      </c>
      <c r="D4221" t="s">
        <v>539</v>
      </c>
      <c r="E4221" t="s">
        <v>506</v>
      </c>
      <c r="F4221" t="s">
        <v>540</v>
      </c>
      <c r="G4221" t="s">
        <v>77</v>
      </c>
      <c r="H4221" t="s">
        <v>508</v>
      </c>
      <c r="I4221" t="s">
        <v>509</v>
      </c>
      <c r="J4221" t="s">
        <v>442</v>
      </c>
      <c r="K4221" t="s">
        <v>443</v>
      </c>
    </row>
    <row r="4222" spans="1:11">
      <c r="A4222" t="s">
        <v>493</v>
      </c>
      <c r="B4222" s="614">
        <v>40180255.310699999</v>
      </c>
      <c r="C4222" t="s">
        <v>528</v>
      </c>
      <c r="D4222" t="s">
        <v>539</v>
      </c>
      <c r="E4222" t="s">
        <v>506</v>
      </c>
      <c r="F4222" t="s">
        <v>540</v>
      </c>
      <c r="G4222" t="s">
        <v>77</v>
      </c>
      <c r="H4222" t="s">
        <v>508</v>
      </c>
      <c r="I4222" t="s">
        <v>509</v>
      </c>
      <c r="J4222" t="s">
        <v>442</v>
      </c>
      <c r="K4222" t="s">
        <v>443</v>
      </c>
    </row>
    <row r="4223" spans="1:11">
      <c r="A4223" t="s">
        <v>493</v>
      </c>
      <c r="B4223" s="614">
        <v>33717701.665799998</v>
      </c>
      <c r="C4223" t="s">
        <v>484</v>
      </c>
      <c r="D4223" t="s">
        <v>539</v>
      </c>
      <c r="E4223" t="s">
        <v>506</v>
      </c>
      <c r="F4223" t="s">
        <v>540</v>
      </c>
      <c r="G4223" t="s">
        <v>77</v>
      </c>
      <c r="H4223" t="s">
        <v>508</v>
      </c>
      <c r="I4223" t="s">
        <v>509</v>
      </c>
      <c r="J4223" t="s">
        <v>442</v>
      </c>
      <c r="K4223" t="s">
        <v>443</v>
      </c>
    </row>
    <row r="4224" spans="1:11">
      <c r="A4224" t="s">
        <v>494</v>
      </c>
      <c r="B4224" s="614">
        <v>41346812.245099999</v>
      </c>
      <c r="C4224" t="s">
        <v>450</v>
      </c>
      <c r="D4224" t="s">
        <v>539</v>
      </c>
      <c r="E4224" t="s">
        <v>506</v>
      </c>
      <c r="F4224" t="s">
        <v>540</v>
      </c>
      <c r="G4224" t="s">
        <v>77</v>
      </c>
      <c r="H4224" t="s">
        <v>508</v>
      </c>
      <c r="I4224" t="s">
        <v>509</v>
      </c>
      <c r="J4224" t="s">
        <v>442</v>
      </c>
      <c r="K4224" t="s">
        <v>443</v>
      </c>
    </row>
    <row r="4225" spans="1:11">
      <c r="A4225" t="s">
        <v>494</v>
      </c>
      <c r="B4225" s="614">
        <v>34677968.274899997</v>
      </c>
      <c r="C4225" t="s">
        <v>488</v>
      </c>
      <c r="D4225" t="s">
        <v>539</v>
      </c>
      <c r="E4225" t="s">
        <v>506</v>
      </c>
      <c r="F4225" t="s">
        <v>540</v>
      </c>
      <c r="G4225" t="s">
        <v>77</v>
      </c>
      <c r="H4225" t="s">
        <v>508</v>
      </c>
      <c r="I4225" t="s">
        <v>509</v>
      </c>
      <c r="J4225" t="s">
        <v>442</v>
      </c>
      <c r="K4225" t="s">
        <v>443</v>
      </c>
    </row>
    <row r="4226" spans="1:11">
      <c r="A4226" t="s">
        <v>494</v>
      </c>
      <c r="B4226" s="614">
        <v>37345505.862999998</v>
      </c>
      <c r="C4226" t="s">
        <v>513</v>
      </c>
      <c r="D4226" t="s">
        <v>539</v>
      </c>
      <c r="E4226" t="s">
        <v>506</v>
      </c>
      <c r="F4226" t="s">
        <v>540</v>
      </c>
      <c r="G4226" t="s">
        <v>77</v>
      </c>
      <c r="H4226" t="s">
        <v>508</v>
      </c>
      <c r="I4226" t="s">
        <v>509</v>
      </c>
      <c r="J4226" t="s">
        <v>442</v>
      </c>
      <c r="K4226" t="s">
        <v>443</v>
      </c>
    </row>
    <row r="4227" spans="1:11">
      <c r="A4227" t="s">
        <v>494</v>
      </c>
      <c r="B4227" s="614">
        <v>34677968.274899997</v>
      </c>
      <c r="C4227" t="s">
        <v>479</v>
      </c>
      <c r="D4227" t="s">
        <v>539</v>
      </c>
      <c r="E4227" t="s">
        <v>506</v>
      </c>
      <c r="F4227" t="s">
        <v>540</v>
      </c>
      <c r="G4227" t="s">
        <v>77</v>
      </c>
      <c r="H4227" t="s">
        <v>508</v>
      </c>
      <c r="I4227" t="s">
        <v>509</v>
      </c>
      <c r="J4227" t="s">
        <v>442</v>
      </c>
      <c r="K4227" t="s">
        <v>443</v>
      </c>
    </row>
    <row r="4228" spans="1:11">
      <c r="A4228" t="s">
        <v>494</v>
      </c>
      <c r="B4228" s="614">
        <v>32010437.4769</v>
      </c>
      <c r="C4228" t="s">
        <v>472</v>
      </c>
      <c r="D4228" t="s">
        <v>539</v>
      </c>
      <c r="E4228" t="s">
        <v>506</v>
      </c>
      <c r="F4228" t="s">
        <v>540</v>
      </c>
      <c r="G4228" t="s">
        <v>77</v>
      </c>
      <c r="H4228" t="s">
        <v>508</v>
      </c>
      <c r="I4228" t="s">
        <v>509</v>
      </c>
      <c r="J4228" t="s">
        <v>442</v>
      </c>
      <c r="K4228" t="s">
        <v>443</v>
      </c>
    </row>
    <row r="4229" spans="1:11">
      <c r="A4229" t="s">
        <v>494</v>
      </c>
      <c r="B4229" s="614">
        <v>34677968.274899997</v>
      </c>
      <c r="C4229" t="s">
        <v>471</v>
      </c>
      <c r="D4229" t="s">
        <v>539</v>
      </c>
      <c r="E4229" t="s">
        <v>506</v>
      </c>
      <c r="F4229" t="s">
        <v>540</v>
      </c>
      <c r="G4229" t="s">
        <v>77</v>
      </c>
      <c r="H4229" t="s">
        <v>508</v>
      </c>
      <c r="I4229" t="s">
        <v>509</v>
      </c>
      <c r="J4229" t="s">
        <v>442</v>
      </c>
      <c r="K4229" t="s">
        <v>443</v>
      </c>
    </row>
    <row r="4230" spans="1:11">
      <c r="A4230" t="s">
        <v>494</v>
      </c>
      <c r="B4230" s="614">
        <v>32010437.4769</v>
      </c>
      <c r="C4230" t="s">
        <v>449</v>
      </c>
      <c r="D4230" t="s">
        <v>539</v>
      </c>
      <c r="E4230" t="s">
        <v>506</v>
      </c>
      <c r="F4230" t="s">
        <v>540</v>
      </c>
      <c r="G4230" t="s">
        <v>77</v>
      </c>
      <c r="H4230" t="s">
        <v>508</v>
      </c>
      <c r="I4230" t="s">
        <v>509</v>
      </c>
      <c r="J4230" t="s">
        <v>442</v>
      </c>
      <c r="K4230" t="s">
        <v>443</v>
      </c>
    </row>
    <row r="4231" spans="1:11">
      <c r="A4231" t="s">
        <v>494</v>
      </c>
      <c r="B4231" s="614">
        <v>37345505.862999998</v>
      </c>
      <c r="C4231" t="s">
        <v>475</v>
      </c>
      <c r="D4231" t="s">
        <v>539</v>
      </c>
      <c r="E4231" t="s">
        <v>506</v>
      </c>
      <c r="F4231" t="s">
        <v>540</v>
      </c>
      <c r="G4231" t="s">
        <v>77</v>
      </c>
      <c r="H4231" t="s">
        <v>508</v>
      </c>
      <c r="I4231" t="s">
        <v>509</v>
      </c>
      <c r="J4231" t="s">
        <v>442</v>
      </c>
      <c r="K4231" t="s">
        <v>443</v>
      </c>
    </row>
    <row r="4232" spans="1:11">
      <c r="A4232" t="s">
        <v>494</v>
      </c>
      <c r="B4232" s="614">
        <v>38145765.781400003</v>
      </c>
      <c r="C4232" t="s">
        <v>448</v>
      </c>
      <c r="D4232" t="s">
        <v>539</v>
      </c>
      <c r="E4232" t="s">
        <v>506</v>
      </c>
      <c r="F4232" t="s">
        <v>540</v>
      </c>
      <c r="G4232" t="s">
        <v>77</v>
      </c>
      <c r="H4232" t="s">
        <v>508</v>
      </c>
      <c r="I4232" t="s">
        <v>509</v>
      </c>
      <c r="J4232" t="s">
        <v>442</v>
      </c>
      <c r="K4232" t="s">
        <v>443</v>
      </c>
    </row>
    <row r="4233" spans="1:11">
      <c r="A4233" t="s">
        <v>494</v>
      </c>
      <c r="B4233" s="614">
        <v>41346812.245099999</v>
      </c>
      <c r="C4233" t="s">
        <v>476</v>
      </c>
      <c r="D4233" t="s">
        <v>539</v>
      </c>
      <c r="E4233" t="s">
        <v>506</v>
      </c>
      <c r="F4233" t="s">
        <v>540</v>
      </c>
      <c r="G4233" t="s">
        <v>77</v>
      </c>
      <c r="H4233" t="s">
        <v>508</v>
      </c>
      <c r="I4233" t="s">
        <v>509</v>
      </c>
      <c r="J4233" t="s">
        <v>442</v>
      </c>
      <c r="K4233" t="s">
        <v>443</v>
      </c>
    </row>
    <row r="4234" spans="1:11">
      <c r="A4234" t="s">
        <v>494</v>
      </c>
      <c r="B4234" s="614">
        <v>36011737.068899997</v>
      </c>
      <c r="C4234" t="s">
        <v>515</v>
      </c>
      <c r="D4234" t="s">
        <v>539</v>
      </c>
      <c r="E4234" t="s">
        <v>506</v>
      </c>
      <c r="F4234" t="s">
        <v>540</v>
      </c>
      <c r="G4234" t="s">
        <v>77</v>
      </c>
      <c r="H4234" t="s">
        <v>508</v>
      </c>
      <c r="I4234" t="s">
        <v>509</v>
      </c>
      <c r="J4234" t="s">
        <v>442</v>
      </c>
      <c r="K4234" t="s">
        <v>443</v>
      </c>
    </row>
    <row r="4235" spans="1:11">
      <c r="A4235" t="s">
        <v>494</v>
      </c>
      <c r="B4235" s="614">
        <v>49589497.5528</v>
      </c>
      <c r="C4235" t="s">
        <v>517</v>
      </c>
      <c r="D4235" t="s">
        <v>539</v>
      </c>
      <c r="E4235" t="s">
        <v>506</v>
      </c>
      <c r="F4235" t="s">
        <v>540</v>
      </c>
      <c r="G4235" t="s">
        <v>77</v>
      </c>
      <c r="H4235" t="s">
        <v>508</v>
      </c>
      <c r="I4235" t="s">
        <v>509</v>
      </c>
      <c r="J4235" t="s">
        <v>442</v>
      </c>
      <c r="K4235" t="s">
        <v>443</v>
      </c>
    </row>
    <row r="4236" spans="1:11">
      <c r="A4236" t="s">
        <v>494</v>
      </c>
      <c r="B4236" s="614">
        <v>38679274.656999998</v>
      </c>
      <c r="C4236" t="s">
        <v>462</v>
      </c>
      <c r="D4236" t="s">
        <v>539</v>
      </c>
      <c r="E4236" t="s">
        <v>506</v>
      </c>
      <c r="F4236" t="s">
        <v>540</v>
      </c>
      <c r="G4236" t="s">
        <v>77</v>
      </c>
      <c r="H4236" t="s">
        <v>508</v>
      </c>
      <c r="I4236" t="s">
        <v>509</v>
      </c>
      <c r="J4236" t="s">
        <v>442</v>
      </c>
      <c r="K4236" t="s">
        <v>443</v>
      </c>
    </row>
    <row r="4237" spans="1:11">
      <c r="A4237" t="s">
        <v>494</v>
      </c>
      <c r="B4237" s="614">
        <v>26675362.300700001</v>
      </c>
      <c r="C4237" t="s">
        <v>477</v>
      </c>
      <c r="D4237" t="s">
        <v>539</v>
      </c>
      <c r="E4237" t="s">
        <v>506</v>
      </c>
      <c r="F4237" t="s">
        <v>540</v>
      </c>
      <c r="G4237" t="s">
        <v>77</v>
      </c>
      <c r="H4237" t="s">
        <v>508</v>
      </c>
      <c r="I4237" t="s">
        <v>509</v>
      </c>
      <c r="J4237" t="s">
        <v>442</v>
      </c>
      <c r="K4237" t="s">
        <v>443</v>
      </c>
    </row>
    <row r="4238" spans="1:11">
      <c r="A4238" t="s">
        <v>494</v>
      </c>
      <c r="B4238" s="614">
        <v>33344206.271000002</v>
      </c>
      <c r="C4238" t="s">
        <v>512</v>
      </c>
      <c r="D4238" t="s">
        <v>539</v>
      </c>
      <c r="E4238" t="s">
        <v>506</v>
      </c>
      <c r="F4238" t="s">
        <v>540</v>
      </c>
      <c r="G4238" t="s">
        <v>77</v>
      </c>
      <c r="H4238" t="s">
        <v>508</v>
      </c>
      <c r="I4238" t="s">
        <v>509</v>
      </c>
      <c r="J4238" t="s">
        <v>442</v>
      </c>
      <c r="K4238" t="s">
        <v>443</v>
      </c>
    </row>
    <row r="4239" spans="1:11">
      <c r="A4239" t="s">
        <v>494</v>
      </c>
      <c r="B4239" s="614">
        <v>34677968.274899997</v>
      </c>
      <c r="C4239" t="s">
        <v>50</v>
      </c>
      <c r="D4239" t="s">
        <v>539</v>
      </c>
      <c r="E4239" t="s">
        <v>506</v>
      </c>
      <c r="F4239" t="s">
        <v>540</v>
      </c>
      <c r="G4239" t="s">
        <v>77</v>
      </c>
      <c r="H4239" t="s">
        <v>508</v>
      </c>
      <c r="I4239" t="s">
        <v>509</v>
      </c>
      <c r="J4239" t="s">
        <v>442</v>
      </c>
      <c r="K4239" t="s">
        <v>443</v>
      </c>
    </row>
    <row r="4240" spans="1:11">
      <c r="A4240" t="s">
        <v>494</v>
      </c>
      <c r="B4240" s="614">
        <v>34944726.107799999</v>
      </c>
      <c r="C4240" t="s">
        <v>461</v>
      </c>
      <c r="D4240" t="s">
        <v>539</v>
      </c>
      <c r="E4240" t="s">
        <v>506</v>
      </c>
      <c r="F4240" t="s">
        <v>540</v>
      </c>
      <c r="G4240" t="s">
        <v>77</v>
      </c>
      <c r="H4240" t="s">
        <v>508</v>
      </c>
      <c r="I4240" t="s">
        <v>509</v>
      </c>
      <c r="J4240" t="s">
        <v>442</v>
      </c>
      <c r="K4240" t="s">
        <v>443</v>
      </c>
    </row>
    <row r="4241" spans="1:11">
      <c r="A4241" t="s">
        <v>494</v>
      </c>
      <c r="B4241" s="614">
        <v>33344206.271000002</v>
      </c>
      <c r="C4241" t="s">
        <v>481</v>
      </c>
      <c r="D4241" t="s">
        <v>539</v>
      </c>
      <c r="E4241" t="s">
        <v>506</v>
      </c>
      <c r="F4241" t="s">
        <v>540</v>
      </c>
      <c r="G4241" t="s">
        <v>77</v>
      </c>
      <c r="H4241" t="s">
        <v>508</v>
      </c>
      <c r="I4241" t="s">
        <v>509</v>
      </c>
      <c r="J4241" t="s">
        <v>442</v>
      </c>
      <c r="K4241" t="s">
        <v>443</v>
      </c>
    </row>
    <row r="4242" spans="1:11">
      <c r="A4242" t="s">
        <v>494</v>
      </c>
      <c r="B4242" s="614">
        <v>32010437.4769</v>
      </c>
      <c r="C4242" t="s">
        <v>429</v>
      </c>
      <c r="D4242" t="s">
        <v>539</v>
      </c>
      <c r="E4242" t="s">
        <v>506</v>
      </c>
      <c r="F4242" t="s">
        <v>540</v>
      </c>
      <c r="G4242" t="s">
        <v>77</v>
      </c>
      <c r="H4242" t="s">
        <v>508</v>
      </c>
      <c r="I4242" t="s">
        <v>509</v>
      </c>
      <c r="J4242" t="s">
        <v>442</v>
      </c>
      <c r="K4242" t="s">
        <v>443</v>
      </c>
    </row>
    <row r="4243" spans="1:11">
      <c r="A4243" t="s">
        <v>494</v>
      </c>
      <c r="B4243" s="614">
        <v>26675362.300700001</v>
      </c>
      <c r="C4243" t="s">
        <v>464</v>
      </c>
      <c r="D4243" t="s">
        <v>539</v>
      </c>
      <c r="E4243" t="s">
        <v>506</v>
      </c>
      <c r="F4243" t="s">
        <v>540</v>
      </c>
      <c r="G4243" t="s">
        <v>77</v>
      </c>
      <c r="H4243" t="s">
        <v>508</v>
      </c>
      <c r="I4243" t="s">
        <v>509</v>
      </c>
      <c r="J4243" t="s">
        <v>442</v>
      </c>
      <c r="K4243" t="s">
        <v>443</v>
      </c>
    </row>
    <row r="4244" spans="1:11">
      <c r="A4244" t="s">
        <v>494</v>
      </c>
      <c r="B4244" s="614">
        <v>38679274.656999998</v>
      </c>
      <c r="C4244" t="s">
        <v>514</v>
      </c>
      <c r="D4244" t="s">
        <v>539</v>
      </c>
      <c r="E4244" t="s">
        <v>506</v>
      </c>
      <c r="F4244" t="s">
        <v>540</v>
      </c>
      <c r="G4244" t="s">
        <v>77</v>
      </c>
      <c r="H4244" t="s">
        <v>508</v>
      </c>
      <c r="I4244" t="s">
        <v>509</v>
      </c>
      <c r="J4244" t="s">
        <v>442</v>
      </c>
      <c r="K4244" t="s">
        <v>443</v>
      </c>
    </row>
    <row r="4245" spans="1:11">
      <c r="A4245" t="s">
        <v>494</v>
      </c>
      <c r="B4245" s="614">
        <v>32810697.395300001</v>
      </c>
      <c r="C4245" t="s">
        <v>465</v>
      </c>
      <c r="D4245" t="s">
        <v>539</v>
      </c>
      <c r="E4245" t="s">
        <v>506</v>
      </c>
      <c r="F4245" t="s">
        <v>540</v>
      </c>
      <c r="G4245" t="s">
        <v>77</v>
      </c>
      <c r="H4245" t="s">
        <v>508</v>
      </c>
      <c r="I4245" t="s">
        <v>509</v>
      </c>
      <c r="J4245" t="s">
        <v>442</v>
      </c>
      <c r="K4245" t="s">
        <v>443</v>
      </c>
    </row>
    <row r="4246" spans="1:11">
      <c r="A4246" t="s">
        <v>494</v>
      </c>
      <c r="B4246" s="614">
        <v>26675362.300700001</v>
      </c>
      <c r="C4246" t="s">
        <v>453</v>
      </c>
      <c r="D4246" t="s">
        <v>539</v>
      </c>
      <c r="E4246" t="s">
        <v>506</v>
      </c>
      <c r="F4246" t="s">
        <v>540</v>
      </c>
      <c r="G4246" t="s">
        <v>77</v>
      </c>
      <c r="H4246" t="s">
        <v>508</v>
      </c>
      <c r="I4246" t="s">
        <v>509</v>
      </c>
      <c r="J4246" t="s">
        <v>442</v>
      </c>
      <c r="K4246" t="s">
        <v>443</v>
      </c>
    </row>
    <row r="4247" spans="1:11">
      <c r="A4247" t="s">
        <v>494</v>
      </c>
      <c r="B4247" s="614">
        <v>49589497.5528</v>
      </c>
      <c r="C4247" t="s">
        <v>455</v>
      </c>
      <c r="D4247" t="s">
        <v>539</v>
      </c>
      <c r="E4247" t="s">
        <v>506</v>
      </c>
      <c r="F4247" t="s">
        <v>540</v>
      </c>
      <c r="G4247" t="s">
        <v>77</v>
      </c>
      <c r="H4247" t="s">
        <v>508</v>
      </c>
      <c r="I4247" t="s">
        <v>509</v>
      </c>
      <c r="J4247" t="s">
        <v>442</v>
      </c>
      <c r="K4247" t="s">
        <v>443</v>
      </c>
    </row>
    <row r="4248" spans="1:11">
      <c r="A4248" t="s">
        <v>494</v>
      </c>
      <c r="B4248" s="614">
        <v>33344206.271000002</v>
      </c>
      <c r="C4248" t="s">
        <v>480</v>
      </c>
      <c r="D4248" t="s">
        <v>539</v>
      </c>
      <c r="E4248" t="s">
        <v>506</v>
      </c>
      <c r="F4248" t="s">
        <v>540</v>
      </c>
      <c r="G4248" t="s">
        <v>77</v>
      </c>
      <c r="H4248" t="s">
        <v>508</v>
      </c>
      <c r="I4248" t="s">
        <v>509</v>
      </c>
      <c r="J4248" t="s">
        <v>442</v>
      </c>
      <c r="K4248" t="s">
        <v>443</v>
      </c>
    </row>
    <row r="4249" spans="1:11">
      <c r="A4249" t="s">
        <v>494</v>
      </c>
      <c r="B4249" s="614">
        <v>40279794.493799999</v>
      </c>
      <c r="C4249" t="s">
        <v>516</v>
      </c>
      <c r="D4249" t="s">
        <v>539</v>
      </c>
      <c r="E4249" t="s">
        <v>506</v>
      </c>
      <c r="F4249" t="s">
        <v>540</v>
      </c>
      <c r="G4249" t="s">
        <v>77</v>
      </c>
      <c r="H4249" t="s">
        <v>508</v>
      </c>
      <c r="I4249" t="s">
        <v>509</v>
      </c>
      <c r="J4249" t="s">
        <v>442</v>
      </c>
      <c r="K4249" t="s">
        <v>443</v>
      </c>
    </row>
    <row r="4250" spans="1:11">
      <c r="A4250" t="s">
        <v>494</v>
      </c>
      <c r="B4250" s="614">
        <v>33344206.271000002</v>
      </c>
      <c r="C4250" t="s">
        <v>485</v>
      </c>
      <c r="D4250" t="s">
        <v>539</v>
      </c>
      <c r="E4250" t="s">
        <v>506</v>
      </c>
      <c r="F4250" t="s">
        <v>540</v>
      </c>
      <c r="G4250" t="s">
        <v>77</v>
      </c>
      <c r="H4250" t="s">
        <v>508</v>
      </c>
      <c r="I4250" t="s">
        <v>509</v>
      </c>
      <c r="J4250" t="s">
        <v>442</v>
      </c>
      <c r="K4250" t="s">
        <v>443</v>
      </c>
    </row>
    <row r="4251" spans="1:11">
      <c r="A4251" t="s">
        <v>494</v>
      </c>
      <c r="B4251" s="614">
        <v>45081360.794399999</v>
      </c>
      <c r="C4251" t="s">
        <v>518</v>
      </c>
      <c r="D4251" t="s">
        <v>539</v>
      </c>
      <c r="E4251" t="s">
        <v>506</v>
      </c>
      <c r="F4251" t="s">
        <v>540</v>
      </c>
      <c r="G4251" t="s">
        <v>77</v>
      </c>
      <c r="H4251" t="s">
        <v>508</v>
      </c>
      <c r="I4251" t="s">
        <v>509</v>
      </c>
      <c r="J4251" t="s">
        <v>442</v>
      </c>
      <c r="K4251" t="s">
        <v>443</v>
      </c>
    </row>
    <row r="4252" spans="1:11">
      <c r="A4252" t="s">
        <v>494</v>
      </c>
      <c r="B4252" s="614">
        <v>38145765.781400003</v>
      </c>
      <c r="C4252" t="s">
        <v>504</v>
      </c>
      <c r="D4252" t="s">
        <v>539</v>
      </c>
      <c r="E4252" t="s">
        <v>506</v>
      </c>
      <c r="F4252" t="s">
        <v>540</v>
      </c>
      <c r="G4252" t="s">
        <v>77</v>
      </c>
      <c r="H4252" t="s">
        <v>508</v>
      </c>
      <c r="I4252" t="s">
        <v>509</v>
      </c>
      <c r="J4252" t="s">
        <v>442</v>
      </c>
      <c r="K4252" t="s">
        <v>443</v>
      </c>
    </row>
    <row r="4253" spans="1:11">
      <c r="A4253" t="s">
        <v>494</v>
      </c>
      <c r="B4253" s="614">
        <v>33344206.271000002</v>
      </c>
      <c r="C4253" t="s">
        <v>454</v>
      </c>
      <c r="D4253" t="s">
        <v>539</v>
      </c>
      <c r="E4253" t="s">
        <v>506</v>
      </c>
      <c r="F4253" t="s">
        <v>540</v>
      </c>
      <c r="G4253" t="s">
        <v>77</v>
      </c>
      <c r="H4253" t="s">
        <v>508</v>
      </c>
      <c r="I4253" t="s">
        <v>509</v>
      </c>
      <c r="J4253" t="s">
        <v>442</v>
      </c>
      <c r="K4253" t="s">
        <v>443</v>
      </c>
    </row>
    <row r="4254" spans="1:11">
      <c r="A4254" t="s">
        <v>494</v>
      </c>
      <c r="B4254" s="614">
        <v>38679274.656999998</v>
      </c>
      <c r="C4254" t="s">
        <v>445</v>
      </c>
      <c r="D4254" t="s">
        <v>539</v>
      </c>
      <c r="E4254" t="s">
        <v>506</v>
      </c>
      <c r="F4254" t="s">
        <v>540</v>
      </c>
      <c r="G4254" t="s">
        <v>77</v>
      </c>
      <c r="H4254" t="s">
        <v>508</v>
      </c>
      <c r="I4254" t="s">
        <v>509</v>
      </c>
      <c r="J4254" t="s">
        <v>442</v>
      </c>
      <c r="K4254" t="s">
        <v>443</v>
      </c>
    </row>
    <row r="4255" spans="1:11">
      <c r="A4255" t="s">
        <v>494</v>
      </c>
      <c r="B4255" s="614">
        <v>49589497.5528</v>
      </c>
      <c r="C4255" t="s">
        <v>510</v>
      </c>
      <c r="D4255" t="s">
        <v>539</v>
      </c>
      <c r="E4255" t="s">
        <v>506</v>
      </c>
      <c r="F4255" t="s">
        <v>540</v>
      </c>
      <c r="G4255" t="s">
        <v>77</v>
      </c>
      <c r="H4255" t="s">
        <v>508</v>
      </c>
      <c r="I4255" t="s">
        <v>509</v>
      </c>
      <c r="J4255" t="s">
        <v>442</v>
      </c>
      <c r="K4255" t="s">
        <v>443</v>
      </c>
    </row>
    <row r="4256" spans="1:11">
      <c r="A4256" t="s">
        <v>494</v>
      </c>
      <c r="B4256" s="614">
        <v>38145765.781400003</v>
      </c>
      <c r="C4256" t="s">
        <v>511</v>
      </c>
      <c r="D4256" t="s">
        <v>539</v>
      </c>
      <c r="E4256" t="s">
        <v>506</v>
      </c>
      <c r="F4256" t="s">
        <v>540</v>
      </c>
      <c r="G4256" t="s">
        <v>77</v>
      </c>
      <c r="H4256" t="s">
        <v>508</v>
      </c>
      <c r="I4256" t="s">
        <v>509</v>
      </c>
      <c r="J4256" t="s">
        <v>442</v>
      </c>
      <c r="K4256" t="s">
        <v>443</v>
      </c>
    </row>
    <row r="4257" spans="1:11">
      <c r="A4257" t="s">
        <v>494</v>
      </c>
      <c r="B4257" s="614">
        <v>32010437.4769</v>
      </c>
      <c r="C4257" t="s">
        <v>466</v>
      </c>
      <c r="D4257" t="s">
        <v>539</v>
      </c>
      <c r="E4257" t="s">
        <v>506</v>
      </c>
      <c r="F4257" t="s">
        <v>540</v>
      </c>
      <c r="G4257" t="s">
        <v>77</v>
      </c>
      <c r="H4257" t="s">
        <v>508</v>
      </c>
      <c r="I4257" t="s">
        <v>509</v>
      </c>
      <c r="J4257" t="s">
        <v>442</v>
      </c>
      <c r="K4257" t="s">
        <v>443</v>
      </c>
    </row>
    <row r="4258" spans="1:11">
      <c r="A4258" t="s">
        <v>494</v>
      </c>
      <c r="B4258" s="614">
        <v>26675362.300700001</v>
      </c>
      <c r="C4258" t="s">
        <v>452</v>
      </c>
      <c r="D4258" t="s">
        <v>539</v>
      </c>
      <c r="E4258" t="s">
        <v>506</v>
      </c>
      <c r="F4258" t="s">
        <v>540</v>
      </c>
      <c r="G4258" t="s">
        <v>77</v>
      </c>
      <c r="H4258" t="s">
        <v>508</v>
      </c>
      <c r="I4258" t="s">
        <v>509</v>
      </c>
      <c r="J4258" t="s">
        <v>442</v>
      </c>
      <c r="K4258" t="s">
        <v>443</v>
      </c>
    </row>
    <row r="4259" spans="1:11">
      <c r="A4259" t="s">
        <v>494</v>
      </c>
      <c r="B4259" s="614">
        <v>38145765.781400003</v>
      </c>
      <c r="C4259" t="s">
        <v>528</v>
      </c>
      <c r="D4259" t="s">
        <v>539</v>
      </c>
      <c r="E4259" t="s">
        <v>506</v>
      </c>
      <c r="F4259" t="s">
        <v>540</v>
      </c>
      <c r="G4259" t="s">
        <v>77</v>
      </c>
      <c r="H4259" t="s">
        <v>508</v>
      </c>
      <c r="I4259" t="s">
        <v>509</v>
      </c>
      <c r="J4259" t="s">
        <v>442</v>
      </c>
      <c r="K4259" t="s">
        <v>443</v>
      </c>
    </row>
    <row r="4260" spans="1:11">
      <c r="A4260" t="s">
        <v>494</v>
      </c>
      <c r="B4260" s="614">
        <v>32010437.4769</v>
      </c>
      <c r="C4260" t="s">
        <v>484</v>
      </c>
      <c r="D4260" t="s">
        <v>539</v>
      </c>
      <c r="E4260" t="s">
        <v>506</v>
      </c>
      <c r="F4260" t="s">
        <v>540</v>
      </c>
      <c r="G4260" t="s">
        <v>77</v>
      </c>
      <c r="H4260" t="s">
        <v>508</v>
      </c>
      <c r="I4260" t="s">
        <v>509</v>
      </c>
      <c r="J4260" t="s">
        <v>442</v>
      </c>
      <c r="K4260" t="s">
        <v>443</v>
      </c>
    </row>
    <row r="4261" spans="1:11">
      <c r="A4261" t="s">
        <v>495</v>
      </c>
      <c r="B4261" s="614">
        <v>5545245.4238999998</v>
      </c>
      <c r="C4261" t="s">
        <v>450</v>
      </c>
      <c r="D4261" t="s">
        <v>539</v>
      </c>
      <c r="E4261" t="s">
        <v>506</v>
      </c>
      <c r="F4261" t="s">
        <v>540</v>
      </c>
      <c r="G4261" t="s">
        <v>77</v>
      </c>
      <c r="H4261" t="s">
        <v>508</v>
      </c>
      <c r="I4261" t="s">
        <v>509</v>
      </c>
      <c r="J4261" t="s">
        <v>442</v>
      </c>
      <c r="K4261" t="s">
        <v>443</v>
      </c>
    </row>
    <row r="4262" spans="1:11">
      <c r="A4262" t="s">
        <v>495</v>
      </c>
      <c r="B4262" s="614">
        <v>4650850.5601000004</v>
      </c>
      <c r="C4262" t="s">
        <v>488</v>
      </c>
      <c r="D4262" t="s">
        <v>539</v>
      </c>
      <c r="E4262" t="s">
        <v>506</v>
      </c>
      <c r="F4262" t="s">
        <v>540</v>
      </c>
      <c r="G4262" t="s">
        <v>77</v>
      </c>
      <c r="H4262" t="s">
        <v>508</v>
      </c>
      <c r="I4262" t="s">
        <v>509</v>
      </c>
      <c r="J4262" t="s">
        <v>442</v>
      </c>
      <c r="K4262" t="s">
        <v>443</v>
      </c>
    </row>
    <row r="4263" spans="1:11">
      <c r="A4263" t="s">
        <v>495</v>
      </c>
      <c r="B4263" s="614">
        <v>5008608.5055999998</v>
      </c>
      <c r="C4263" t="s">
        <v>513</v>
      </c>
      <c r="D4263" t="s">
        <v>539</v>
      </c>
      <c r="E4263" t="s">
        <v>506</v>
      </c>
      <c r="F4263" t="s">
        <v>540</v>
      </c>
      <c r="G4263" t="s">
        <v>77</v>
      </c>
      <c r="H4263" t="s">
        <v>508</v>
      </c>
      <c r="I4263" t="s">
        <v>509</v>
      </c>
      <c r="J4263" t="s">
        <v>442</v>
      </c>
      <c r="K4263" t="s">
        <v>443</v>
      </c>
    </row>
    <row r="4264" spans="1:11">
      <c r="A4264" t="s">
        <v>495</v>
      </c>
      <c r="B4264" s="614">
        <v>4650850.5601000004</v>
      </c>
      <c r="C4264" t="s">
        <v>479</v>
      </c>
      <c r="D4264" t="s">
        <v>539</v>
      </c>
      <c r="E4264" t="s">
        <v>506</v>
      </c>
      <c r="F4264" t="s">
        <v>540</v>
      </c>
      <c r="G4264" t="s">
        <v>77</v>
      </c>
      <c r="H4264" t="s">
        <v>508</v>
      </c>
      <c r="I4264" t="s">
        <v>509</v>
      </c>
      <c r="J4264" t="s">
        <v>442</v>
      </c>
      <c r="K4264" t="s">
        <v>443</v>
      </c>
    </row>
    <row r="4265" spans="1:11">
      <c r="A4265" t="s">
        <v>495</v>
      </c>
      <c r="B4265" s="614">
        <v>4293093.5252</v>
      </c>
      <c r="C4265" t="s">
        <v>472</v>
      </c>
      <c r="D4265" t="s">
        <v>539</v>
      </c>
      <c r="E4265" t="s">
        <v>506</v>
      </c>
      <c r="F4265" t="s">
        <v>540</v>
      </c>
      <c r="G4265" t="s">
        <v>77</v>
      </c>
      <c r="H4265" t="s">
        <v>508</v>
      </c>
      <c r="I4265" t="s">
        <v>509</v>
      </c>
      <c r="J4265" t="s">
        <v>442</v>
      </c>
      <c r="K4265" t="s">
        <v>443</v>
      </c>
    </row>
    <row r="4266" spans="1:11">
      <c r="A4266" t="s">
        <v>495</v>
      </c>
      <c r="B4266" s="614">
        <v>4650850.5601000004</v>
      </c>
      <c r="C4266" t="s">
        <v>471</v>
      </c>
      <c r="D4266" t="s">
        <v>539</v>
      </c>
      <c r="E4266" t="s">
        <v>506</v>
      </c>
      <c r="F4266" t="s">
        <v>540</v>
      </c>
      <c r="G4266" t="s">
        <v>77</v>
      </c>
      <c r="H4266" t="s">
        <v>508</v>
      </c>
      <c r="I4266" t="s">
        <v>509</v>
      </c>
      <c r="J4266" t="s">
        <v>442</v>
      </c>
      <c r="K4266" t="s">
        <v>443</v>
      </c>
    </row>
    <row r="4267" spans="1:11">
      <c r="A4267" t="s">
        <v>495</v>
      </c>
      <c r="B4267" s="614">
        <v>4293093.5252</v>
      </c>
      <c r="C4267" t="s">
        <v>449</v>
      </c>
      <c r="D4267" t="s">
        <v>539</v>
      </c>
      <c r="E4267" t="s">
        <v>506</v>
      </c>
      <c r="F4267" t="s">
        <v>540</v>
      </c>
      <c r="G4267" t="s">
        <v>77</v>
      </c>
      <c r="H4267" t="s">
        <v>508</v>
      </c>
      <c r="I4267" t="s">
        <v>509</v>
      </c>
      <c r="J4267" t="s">
        <v>442</v>
      </c>
      <c r="K4267" t="s">
        <v>443</v>
      </c>
    </row>
    <row r="4268" spans="1:11">
      <c r="A4268" t="s">
        <v>495</v>
      </c>
      <c r="B4268" s="614">
        <v>5008608.5055999998</v>
      </c>
      <c r="C4268" t="s">
        <v>475</v>
      </c>
      <c r="D4268" t="s">
        <v>539</v>
      </c>
      <c r="E4268" t="s">
        <v>506</v>
      </c>
      <c r="F4268" t="s">
        <v>540</v>
      </c>
      <c r="G4268" t="s">
        <v>77</v>
      </c>
      <c r="H4268" t="s">
        <v>508</v>
      </c>
      <c r="I4268" t="s">
        <v>509</v>
      </c>
      <c r="J4268" t="s">
        <v>442</v>
      </c>
      <c r="K4268" t="s">
        <v>443</v>
      </c>
    </row>
    <row r="4269" spans="1:11">
      <c r="A4269" t="s">
        <v>495</v>
      </c>
      <c r="B4269" s="614">
        <v>5115935.7071000002</v>
      </c>
      <c r="C4269" t="s">
        <v>448</v>
      </c>
      <c r="D4269" t="s">
        <v>539</v>
      </c>
      <c r="E4269" t="s">
        <v>506</v>
      </c>
      <c r="F4269" t="s">
        <v>540</v>
      </c>
      <c r="G4269" t="s">
        <v>77</v>
      </c>
      <c r="H4269" t="s">
        <v>508</v>
      </c>
      <c r="I4269" t="s">
        <v>509</v>
      </c>
      <c r="J4269" t="s">
        <v>442</v>
      </c>
      <c r="K4269" t="s">
        <v>443</v>
      </c>
    </row>
    <row r="4270" spans="1:11">
      <c r="A4270" t="s">
        <v>495</v>
      </c>
      <c r="B4270" s="614">
        <v>5545245.4238999998</v>
      </c>
      <c r="C4270" t="s">
        <v>476</v>
      </c>
      <c r="D4270" t="s">
        <v>539</v>
      </c>
      <c r="E4270" t="s">
        <v>506</v>
      </c>
      <c r="F4270" t="s">
        <v>540</v>
      </c>
      <c r="G4270" t="s">
        <v>77</v>
      </c>
      <c r="H4270" t="s">
        <v>508</v>
      </c>
      <c r="I4270" t="s">
        <v>509</v>
      </c>
      <c r="J4270" t="s">
        <v>442</v>
      </c>
      <c r="K4270" t="s">
        <v>443</v>
      </c>
    </row>
    <row r="4271" spans="1:11">
      <c r="A4271" t="s">
        <v>495</v>
      </c>
      <c r="B4271" s="614">
        <v>4829729.5328000002</v>
      </c>
      <c r="C4271" t="s">
        <v>515</v>
      </c>
      <c r="D4271" t="s">
        <v>539</v>
      </c>
      <c r="E4271" t="s">
        <v>506</v>
      </c>
      <c r="F4271" t="s">
        <v>540</v>
      </c>
      <c r="G4271" t="s">
        <v>77</v>
      </c>
      <c r="H4271" t="s">
        <v>508</v>
      </c>
      <c r="I4271" t="s">
        <v>509</v>
      </c>
      <c r="J4271" t="s">
        <v>442</v>
      </c>
      <c r="K4271" t="s">
        <v>443</v>
      </c>
    </row>
    <row r="4272" spans="1:11">
      <c r="A4272" t="s">
        <v>495</v>
      </c>
      <c r="B4272" s="614">
        <v>6650716.6924999999</v>
      </c>
      <c r="C4272" t="s">
        <v>517</v>
      </c>
      <c r="D4272" t="s">
        <v>539</v>
      </c>
      <c r="E4272" t="s">
        <v>506</v>
      </c>
      <c r="F4272" t="s">
        <v>540</v>
      </c>
      <c r="G4272" t="s">
        <v>77</v>
      </c>
      <c r="H4272" t="s">
        <v>508</v>
      </c>
      <c r="I4272" t="s">
        <v>509</v>
      </c>
      <c r="J4272" t="s">
        <v>442</v>
      </c>
      <c r="K4272" t="s">
        <v>443</v>
      </c>
    </row>
    <row r="4273" spans="1:11">
      <c r="A4273" t="s">
        <v>495</v>
      </c>
      <c r="B4273" s="614">
        <v>5187487.4784000004</v>
      </c>
      <c r="C4273" t="s">
        <v>462</v>
      </c>
      <c r="D4273" t="s">
        <v>539</v>
      </c>
      <c r="E4273" t="s">
        <v>506</v>
      </c>
      <c r="F4273" t="s">
        <v>540</v>
      </c>
      <c r="G4273" t="s">
        <v>77</v>
      </c>
      <c r="H4273" t="s">
        <v>508</v>
      </c>
      <c r="I4273" t="s">
        <v>509</v>
      </c>
      <c r="J4273" t="s">
        <v>442</v>
      </c>
      <c r="K4273" t="s">
        <v>443</v>
      </c>
    </row>
    <row r="4274" spans="1:11">
      <c r="A4274" t="s">
        <v>495</v>
      </c>
      <c r="B4274" s="614">
        <v>3577577.6340999999</v>
      </c>
      <c r="C4274" t="s">
        <v>477</v>
      </c>
      <c r="D4274" t="s">
        <v>539</v>
      </c>
      <c r="E4274" t="s">
        <v>506</v>
      </c>
      <c r="F4274" t="s">
        <v>540</v>
      </c>
      <c r="G4274" t="s">
        <v>77</v>
      </c>
      <c r="H4274" t="s">
        <v>508</v>
      </c>
      <c r="I4274" t="s">
        <v>509</v>
      </c>
      <c r="J4274" t="s">
        <v>442</v>
      </c>
      <c r="K4274" t="s">
        <v>443</v>
      </c>
    </row>
    <row r="4275" spans="1:11">
      <c r="A4275" t="s">
        <v>495</v>
      </c>
      <c r="B4275" s="614">
        <v>4471972.4979999997</v>
      </c>
      <c r="C4275" t="s">
        <v>512</v>
      </c>
      <c r="D4275" t="s">
        <v>539</v>
      </c>
      <c r="E4275" t="s">
        <v>506</v>
      </c>
      <c r="F4275" t="s">
        <v>540</v>
      </c>
      <c r="G4275" t="s">
        <v>77</v>
      </c>
      <c r="H4275" t="s">
        <v>508</v>
      </c>
      <c r="I4275" t="s">
        <v>509</v>
      </c>
      <c r="J4275" t="s">
        <v>442</v>
      </c>
      <c r="K4275" t="s">
        <v>443</v>
      </c>
    </row>
    <row r="4276" spans="1:11">
      <c r="A4276" t="s">
        <v>495</v>
      </c>
      <c r="B4276" s="614">
        <v>4650850.5601000004</v>
      </c>
      <c r="C4276" t="s">
        <v>50</v>
      </c>
      <c r="D4276" t="s">
        <v>539</v>
      </c>
      <c r="E4276" t="s">
        <v>506</v>
      </c>
      <c r="F4276" t="s">
        <v>540</v>
      </c>
      <c r="G4276" t="s">
        <v>77</v>
      </c>
      <c r="H4276" t="s">
        <v>508</v>
      </c>
      <c r="I4276" t="s">
        <v>509</v>
      </c>
      <c r="J4276" t="s">
        <v>442</v>
      </c>
      <c r="K4276" t="s">
        <v>443</v>
      </c>
    </row>
    <row r="4277" spans="1:11">
      <c r="A4277" t="s">
        <v>495</v>
      </c>
      <c r="B4277" s="614">
        <v>4686626.9009999996</v>
      </c>
      <c r="C4277" t="s">
        <v>461</v>
      </c>
      <c r="D4277" t="s">
        <v>539</v>
      </c>
      <c r="E4277" t="s">
        <v>506</v>
      </c>
      <c r="F4277" t="s">
        <v>540</v>
      </c>
      <c r="G4277" t="s">
        <v>77</v>
      </c>
      <c r="H4277" t="s">
        <v>508</v>
      </c>
      <c r="I4277" t="s">
        <v>509</v>
      </c>
      <c r="J4277" t="s">
        <v>442</v>
      </c>
      <c r="K4277" t="s">
        <v>443</v>
      </c>
    </row>
    <row r="4278" spans="1:11">
      <c r="A4278" t="s">
        <v>495</v>
      </c>
      <c r="B4278" s="614">
        <v>4471972.4979999997</v>
      </c>
      <c r="C4278" t="s">
        <v>481</v>
      </c>
      <c r="D4278" t="s">
        <v>539</v>
      </c>
      <c r="E4278" t="s">
        <v>506</v>
      </c>
      <c r="F4278" t="s">
        <v>540</v>
      </c>
      <c r="G4278" t="s">
        <v>77</v>
      </c>
      <c r="H4278" t="s">
        <v>508</v>
      </c>
      <c r="I4278" t="s">
        <v>509</v>
      </c>
      <c r="J4278" t="s">
        <v>442</v>
      </c>
      <c r="K4278" t="s">
        <v>443</v>
      </c>
    </row>
    <row r="4279" spans="1:11">
      <c r="A4279" t="s">
        <v>495</v>
      </c>
      <c r="B4279" s="614">
        <v>4293093.5252</v>
      </c>
      <c r="C4279" t="s">
        <v>429</v>
      </c>
      <c r="D4279" t="s">
        <v>539</v>
      </c>
      <c r="E4279" t="s">
        <v>506</v>
      </c>
      <c r="F4279" t="s">
        <v>540</v>
      </c>
      <c r="G4279" t="s">
        <v>77</v>
      </c>
      <c r="H4279" t="s">
        <v>508</v>
      </c>
      <c r="I4279" t="s">
        <v>509</v>
      </c>
      <c r="J4279" t="s">
        <v>442</v>
      </c>
      <c r="K4279" t="s">
        <v>443</v>
      </c>
    </row>
    <row r="4280" spans="1:11">
      <c r="A4280" t="s">
        <v>495</v>
      </c>
      <c r="B4280" s="614">
        <v>3577577.6340999999</v>
      </c>
      <c r="C4280" t="s">
        <v>464</v>
      </c>
      <c r="D4280" t="s">
        <v>539</v>
      </c>
      <c r="E4280" t="s">
        <v>506</v>
      </c>
      <c r="F4280" t="s">
        <v>540</v>
      </c>
      <c r="G4280" t="s">
        <v>77</v>
      </c>
      <c r="H4280" t="s">
        <v>508</v>
      </c>
      <c r="I4280" t="s">
        <v>509</v>
      </c>
      <c r="J4280" t="s">
        <v>442</v>
      </c>
      <c r="K4280" t="s">
        <v>443</v>
      </c>
    </row>
    <row r="4281" spans="1:11">
      <c r="A4281" t="s">
        <v>495</v>
      </c>
      <c r="B4281" s="614">
        <v>5187487.4784000004</v>
      </c>
      <c r="C4281" t="s">
        <v>514</v>
      </c>
      <c r="D4281" t="s">
        <v>539</v>
      </c>
      <c r="E4281" t="s">
        <v>506</v>
      </c>
      <c r="F4281" t="s">
        <v>540</v>
      </c>
      <c r="G4281" t="s">
        <v>77</v>
      </c>
      <c r="H4281" t="s">
        <v>508</v>
      </c>
      <c r="I4281" t="s">
        <v>509</v>
      </c>
      <c r="J4281" t="s">
        <v>442</v>
      </c>
      <c r="K4281" t="s">
        <v>443</v>
      </c>
    </row>
    <row r="4282" spans="1:11">
      <c r="A4282" t="s">
        <v>495</v>
      </c>
      <c r="B4282" s="614">
        <v>4400420.7267000005</v>
      </c>
      <c r="C4282" t="s">
        <v>465</v>
      </c>
      <c r="D4282" t="s">
        <v>539</v>
      </c>
      <c r="E4282" t="s">
        <v>506</v>
      </c>
      <c r="F4282" t="s">
        <v>540</v>
      </c>
      <c r="G4282" t="s">
        <v>77</v>
      </c>
      <c r="H4282" t="s">
        <v>508</v>
      </c>
      <c r="I4282" t="s">
        <v>509</v>
      </c>
      <c r="J4282" t="s">
        <v>442</v>
      </c>
      <c r="K4282" t="s">
        <v>443</v>
      </c>
    </row>
    <row r="4283" spans="1:11">
      <c r="A4283" t="s">
        <v>495</v>
      </c>
      <c r="B4283" s="614">
        <v>3577577.6340999999</v>
      </c>
      <c r="C4283" t="s">
        <v>453</v>
      </c>
      <c r="D4283" t="s">
        <v>539</v>
      </c>
      <c r="E4283" t="s">
        <v>506</v>
      </c>
      <c r="F4283" t="s">
        <v>540</v>
      </c>
      <c r="G4283" t="s">
        <v>77</v>
      </c>
      <c r="H4283" t="s">
        <v>508</v>
      </c>
      <c r="I4283" t="s">
        <v>509</v>
      </c>
      <c r="J4283" t="s">
        <v>442</v>
      </c>
      <c r="K4283" t="s">
        <v>443</v>
      </c>
    </row>
    <row r="4284" spans="1:11">
      <c r="A4284" t="s">
        <v>495</v>
      </c>
      <c r="B4284" s="614">
        <v>6650716.6924999999</v>
      </c>
      <c r="C4284" t="s">
        <v>455</v>
      </c>
      <c r="D4284" t="s">
        <v>539</v>
      </c>
      <c r="E4284" t="s">
        <v>506</v>
      </c>
      <c r="F4284" t="s">
        <v>540</v>
      </c>
      <c r="G4284" t="s">
        <v>77</v>
      </c>
      <c r="H4284" t="s">
        <v>508</v>
      </c>
      <c r="I4284" t="s">
        <v>509</v>
      </c>
      <c r="J4284" t="s">
        <v>442</v>
      </c>
      <c r="K4284" t="s">
        <v>443</v>
      </c>
    </row>
    <row r="4285" spans="1:11">
      <c r="A4285" t="s">
        <v>495</v>
      </c>
      <c r="B4285" s="614">
        <v>4471972.4979999997</v>
      </c>
      <c r="C4285" t="s">
        <v>480</v>
      </c>
      <c r="D4285" t="s">
        <v>539</v>
      </c>
      <c r="E4285" t="s">
        <v>506</v>
      </c>
      <c r="F4285" t="s">
        <v>540</v>
      </c>
      <c r="G4285" t="s">
        <v>77</v>
      </c>
      <c r="H4285" t="s">
        <v>508</v>
      </c>
      <c r="I4285" t="s">
        <v>509</v>
      </c>
      <c r="J4285" t="s">
        <v>442</v>
      </c>
      <c r="K4285" t="s">
        <v>443</v>
      </c>
    </row>
    <row r="4286" spans="1:11">
      <c r="A4286" t="s">
        <v>495</v>
      </c>
      <c r="B4286" s="614">
        <v>5402141.8814000003</v>
      </c>
      <c r="C4286" t="s">
        <v>516</v>
      </c>
      <c r="D4286" t="s">
        <v>539</v>
      </c>
      <c r="E4286" t="s">
        <v>506</v>
      </c>
      <c r="F4286" t="s">
        <v>540</v>
      </c>
      <c r="G4286" t="s">
        <v>77</v>
      </c>
      <c r="H4286" t="s">
        <v>508</v>
      </c>
      <c r="I4286" t="s">
        <v>509</v>
      </c>
      <c r="J4286" t="s">
        <v>442</v>
      </c>
      <c r="K4286" t="s">
        <v>443</v>
      </c>
    </row>
    <row r="4287" spans="1:11">
      <c r="A4287" t="s">
        <v>495</v>
      </c>
      <c r="B4287" s="614">
        <v>4471972.4979999997</v>
      </c>
      <c r="C4287" t="s">
        <v>485</v>
      </c>
      <c r="D4287" t="s">
        <v>539</v>
      </c>
      <c r="E4287" t="s">
        <v>506</v>
      </c>
      <c r="F4287" t="s">
        <v>540</v>
      </c>
      <c r="G4287" t="s">
        <v>77</v>
      </c>
      <c r="H4287" t="s">
        <v>508</v>
      </c>
      <c r="I4287" t="s">
        <v>509</v>
      </c>
      <c r="J4287" t="s">
        <v>442</v>
      </c>
      <c r="K4287" t="s">
        <v>443</v>
      </c>
    </row>
    <row r="4288" spans="1:11">
      <c r="A4288" t="s">
        <v>495</v>
      </c>
      <c r="B4288" s="614">
        <v>6046106.0012999997</v>
      </c>
      <c r="C4288" t="s">
        <v>518</v>
      </c>
      <c r="D4288" t="s">
        <v>539</v>
      </c>
      <c r="E4288" t="s">
        <v>506</v>
      </c>
      <c r="F4288" t="s">
        <v>540</v>
      </c>
      <c r="G4288" t="s">
        <v>77</v>
      </c>
      <c r="H4288" t="s">
        <v>508</v>
      </c>
      <c r="I4288" t="s">
        <v>509</v>
      </c>
      <c r="J4288" t="s">
        <v>442</v>
      </c>
      <c r="K4288" t="s">
        <v>443</v>
      </c>
    </row>
    <row r="4289" spans="1:11">
      <c r="A4289" t="s">
        <v>495</v>
      </c>
      <c r="B4289" s="614">
        <v>5115935.7071000002</v>
      </c>
      <c r="C4289" t="s">
        <v>504</v>
      </c>
      <c r="D4289" t="s">
        <v>539</v>
      </c>
      <c r="E4289" t="s">
        <v>506</v>
      </c>
      <c r="F4289" t="s">
        <v>540</v>
      </c>
      <c r="G4289" t="s">
        <v>77</v>
      </c>
      <c r="H4289" t="s">
        <v>508</v>
      </c>
      <c r="I4289" t="s">
        <v>509</v>
      </c>
      <c r="J4289" t="s">
        <v>442</v>
      </c>
      <c r="K4289" t="s">
        <v>443</v>
      </c>
    </row>
    <row r="4290" spans="1:11">
      <c r="A4290" t="s">
        <v>495</v>
      </c>
      <c r="B4290" s="614">
        <v>4471972.4979999997</v>
      </c>
      <c r="C4290" t="s">
        <v>454</v>
      </c>
      <c r="D4290" t="s">
        <v>539</v>
      </c>
      <c r="E4290" t="s">
        <v>506</v>
      </c>
      <c r="F4290" t="s">
        <v>540</v>
      </c>
      <c r="G4290" t="s">
        <v>77</v>
      </c>
      <c r="H4290" t="s">
        <v>508</v>
      </c>
      <c r="I4290" t="s">
        <v>509</v>
      </c>
      <c r="J4290" t="s">
        <v>442</v>
      </c>
      <c r="K4290" t="s">
        <v>443</v>
      </c>
    </row>
    <row r="4291" spans="1:11">
      <c r="A4291" t="s">
        <v>495</v>
      </c>
      <c r="B4291" s="614">
        <v>5187487.4784000004</v>
      </c>
      <c r="C4291" t="s">
        <v>445</v>
      </c>
      <c r="D4291" t="s">
        <v>539</v>
      </c>
      <c r="E4291" t="s">
        <v>506</v>
      </c>
      <c r="F4291" t="s">
        <v>540</v>
      </c>
      <c r="G4291" t="s">
        <v>77</v>
      </c>
      <c r="H4291" t="s">
        <v>508</v>
      </c>
      <c r="I4291" t="s">
        <v>509</v>
      </c>
      <c r="J4291" t="s">
        <v>442</v>
      </c>
      <c r="K4291" t="s">
        <v>443</v>
      </c>
    </row>
    <row r="4292" spans="1:11">
      <c r="A4292" t="s">
        <v>495</v>
      </c>
      <c r="B4292" s="614">
        <v>6650716.6924999999</v>
      </c>
      <c r="C4292" t="s">
        <v>510</v>
      </c>
      <c r="D4292" t="s">
        <v>539</v>
      </c>
      <c r="E4292" t="s">
        <v>506</v>
      </c>
      <c r="F4292" t="s">
        <v>540</v>
      </c>
      <c r="G4292" t="s">
        <v>77</v>
      </c>
      <c r="H4292" t="s">
        <v>508</v>
      </c>
      <c r="I4292" t="s">
        <v>509</v>
      </c>
      <c r="J4292" t="s">
        <v>442</v>
      </c>
      <c r="K4292" t="s">
        <v>443</v>
      </c>
    </row>
    <row r="4293" spans="1:11">
      <c r="A4293" t="s">
        <v>495</v>
      </c>
      <c r="B4293" s="614">
        <v>5115935.7071000002</v>
      </c>
      <c r="C4293" t="s">
        <v>511</v>
      </c>
      <c r="D4293" t="s">
        <v>539</v>
      </c>
      <c r="E4293" t="s">
        <v>506</v>
      </c>
      <c r="F4293" t="s">
        <v>540</v>
      </c>
      <c r="G4293" t="s">
        <v>77</v>
      </c>
      <c r="H4293" t="s">
        <v>508</v>
      </c>
      <c r="I4293" t="s">
        <v>509</v>
      </c>
      <c r="J4293" t="s">
        <v>442</v>
      </c>
      <c r="K4293" t="s">
        <v>443</v>
      </c>
    </row>
    <row r="4294" spans="1:11">
      <c r="A4294" t="s">
        <v>495</v>
      </c>
      <c r="B4294" s="614">
        <v>4293093.5252</v>
      </c>
      <c r="C4294" t="s">
        <v>466</v>
      </c>
      <c r="D4294" t="s">
        <v>539</v>
      </c>
      <c r="E4294" t="s">
        <v>506</v>
      </c>
      <c r="F4294" t="s">
        <v>540</v>
      </c>
      <c r="G4294" t="s">
        <v>77</v>
      </c>
      <c r="H4294" t="s">
        <v>508</v>
      </c>
      <c r="I4294" t="s">
        <v>509</v>
      </c>
      <c r="J4294" t="s">
        <v>442</v>
      </c>
      <c r="K4294" t="s">
        <v>443</v>
      </c>
    </row>
    <row r="4295" spans="1:11">
      <c r="A4295" t="s">
        <v>495</v>
      </c>
      <c r="B4295" s="614">
        <v>3577577.6340999999</v>
      </c>
      <c r="C4295" t="s">
        <v>452</v>
      </c>
      <c r="D4295" t="s">
        <v>539</v>
      </c>
      <c r="E4295" t="s">
        <v>506</v>
      </c>
      <c r="F4295" t="s">
        <v>540</v>
      </c>
      <c r="G4295" t="s">
        <v>77</v>
      </c>
      <c r="H4295" t="s">
        <v>508</v>
      </c>
      <c r="I4295" t="s">
        <v>509</v>
      </c>
      <c r="J4295" t="s">
        <v>442</v>
      </c>
      <c r="K4295" t="s">
        <v>443</v>
      </c>
    </row>
    <row r="4296" spans="1:11">
      <c r="A4296" t="s">
        <v>495</v>
      </c>
      <c r="B4296" s="614">
        <v>5115935.7071000002</v>
      </c>
      <c r="C4296" t="s">
        <v>528</v>
      </c>
      <c r="D4296" t="s">
        <v>539</v>
      </c>
      <c r="E4296" t="s">
        <v>506</v>
      </c>
      <c r="F4296" t="s">
        <v>540</v>
      </c>
      <c r="G4296" t="s">
        <v>77</v>
      </c>
      <c r="H4296" t="s">
        <v>508</v>
      </c>
      <c r="I4296" t="s">
        <v>509</v>
      </c>
      <c r="J4296" t="s">
        <v>442</v>
      </c>
      <c r="K4296" t="s">
        <v>443</v>
      </c>
    </row>
    <row r="4297" spans="1:11">
      <c r="A4297" t="s">
        <v>495</v>
      </c>
      <c r="B4297" s="614">
        <v>4293093.5252</v>
      </c>
      <c r="C4297" t="s">
        <v>484</v>
      </c>
      <c r="D4297" t="s">
        <v>539</v>
      </c>
      <c r="E4297" t="s">
        <v>506</v>
      </c>
      <c r="F4297" t="s">
        <v>540</v>
      </c>
      <c r="G4297" t="s">
        <v>77</v>
      </c>
      <c r="H4297" t="s">
        <v>508</v>
      </c>
      <c r="I4297" t="s">
        <v>509</v>
      </c>
      <c r="J4297" t="s">
        <v>442</v>
      </c>
      <c r="K4297" t="s">
        <v>443</v>
      </c>
    </row>
    <row r="4298" spans="1:11">
      <c r="A4298" t="s">
        <v>496</v>
      </c>
      <c r="B4298" s="614">
        <v>4801288.3894999996</v>
      </c>
      <c r="C4298" t="s">
        <v>450</v>
      </c>
      <c r="D4298" t="s">
        <v>539</v>
      </c>
      <c r="E4298" t="s">
        <v>506</v>
      </c>
      <c r="F4298" t="s">
        <v>540</v>
      </c>
      <c r="G4298" t="s">
        <v>77</v>
      </c>
      <c r="H4298" t="s">
        <v>508</v>
      </c>
      <c r="I4298" t="s">
        <v>509</v>
      </c>
      <c r="J4298" t="s">
        <v>442</v>
      </c>
      <c r="K4298" t="s">
        <v>443</v>
      </c>
    </row>
    <row r="4299" spans="1:11">
      <c r="A4299" t="s">
        <v>496</v>
      </c>
      <c r="B4299" s="614">
        <v>4026886.6548000001</v>
      </c>
      <c r="C4299" t="s">
        <v>488</v>
      </c>
      <c r="D4299" t="s">
        <v>539</v>
      </c>
      <c r="E4299" t="s">
        <v>506</v>
      </c>
      <c r="F4299" t="s">
        <v>540</v>
      </c>
      <c r="G4299" t="s">
        <v>77</v>
      </c>
      <c r="H4299" t="s">
        <v>508</v>
      </c>
      <c r="I4299" t="s">
        <v>509</v>
      </c>
      <c r="J4299" t="s">
        <v>442</v>
      </c>
      <c r="K4299" t="s">
        <v>443</v>
      </c>
    </row>
    <row r="4300" spans="1:11">
      <c r="A4300" t="s">
        <v>496</v>
      </c>
      <c r="B4300" s="614">
        <v>4336647.3487</v>
      </c>
      <c r="C4300" t="s">
        <v>513</v>
      </c>
      <c r="D4300" t="s">
        <v>539</v>
      </c>
      <c r="E4300" t="s">
        <v>506</v>
      </c>
      <c r="F4300" t="s">
        <v>540</v>
      </c>
      <c r="G4300" t="s">
        <v>77</v>
      </c>
      <c r="H4300" t="s">
        <v>508</v>
      </c>
      <c r="I4300" t="s">
        <v>509</v>
      </c>
      <c r="J4300" t="s">
        <v>442</v>
      </c>
      <c r="K4300" t="s">
        <v>443</v>
      </c>
    </row>
    <row r="4301" spans="1:11">
      <c r="A4301" t="s">
        <v>496</v>
      </c>
      <c r="B4301" s="614">
        <v>4026886.6548000001</v>
      </c>
      <c r="C4301" t="s">
        <v>479</v>
      </c>
      <c r="D4301" t="s">
        <v>539</v>
      </c>
      <c r="E4301" t="s">
        <v>506</v>
      </c>
      <c r="F4301" t="s">
        <v>540</v>
      </c>
      <c r="G4301" t="s">
        <v>77</v>
      </c>
      <c r="H4301" t="s">
        <v>508</v>
      </c>
      <c r="I4301" t="s">
        <v>509</v>
      </c>
      <c r="J4301" t="s">
        <v>442</v>
      </c>
      <c r="K4301" t="s">
        <v>443</v>
      </c>
    </row>
    <row r="4302" spans="1:11">
      <c r="A4302" t="s">
        <v>496</v>
      </c>
      <c r="B4302" s="614">
        <v>3717126.7494999999</v>
      </c>
      <c r="C4302" t="s">
        <v>472</v>
      </c>
      <c r="D4302" t="s">
        <v>539</v>
      </c>
      <c r="E4302" t="s">
        <v>506</v>
      </c>
      <c r="F4302" t="s">
        <v>540</v>
      </c>
      <c r="G4302" t="s">
        <v>77</v>
      </c>
      <c r="H4302" t="s">
        <v>508</v>
      </c>
      <c r="I4302" t="s">
        <v>509</v>
      </c>
      <c r="J4302" t="s">
        <v>442</v>
      </c>
      <c r="K4302" t="s">
        <v>443</v>
      </c>
    </row>
    <row r="4303" spans="1:11">
      <c r="A4303" t="s">
        <v>496</v>
      </c>
      <c r="B4303" s="614">
        <v>4026886.6548000001</v>
      </c>
      <c r="C4303" t="s">
        <v>471</v>
      </c>
      <c r="D4303" t="s">
        <v>539</v>
      </c>
      <c r="E4303" t="s">
        <v>506</v>
      </c>
      <c r="F4303" t="s">
        <v>540</v>
      </c>
      <c r="G4303" t="s">
        <v>77</v>
      </c>
      <c r="H4303" t="s">
        <v>508</v>
      </c>
      <c r="I4303" t="s">
        <v>509</v>
      </c>
      <c r="J4303" t="s">
        <v>442</v>
      </c>
      <c r="K4303" t="s">
        <v>443</v>
      </c>
    </row>
    <row r="4304" spans="1:11">
      <c r="A4304" t="s">
        <v>496</v>
      </c>
      <c r="B4304" s="614">
        <v>3717126.7494999999</v>
      </c>
      <c r="C4304" t="s">
        <v>449</v>
      </c>
      <c r="D4304" t="s">
        <v>539</v>
      </c>
      <c r="E4304" t="s">
        <v>506</v>
      </c>
      <c r="F4304" t="s">
        <v>540</v>
      </c>
      <c r="G4304" t="s">
        <v>77</v>
      </c>
      <c r="H4304" t="s">
        <v>508</v>
      </c>
      <c r="I4304" t="s">
        <v>509</v>
      </c>
      <c r="J4304" t="s">
        <v>442</v>
      </c>
      <c r="K4304" t="s">
        <v>443</v>
      </c>
    </row>
    <row r="4305" spans="1:11">
      <c r="A4305" t="s">
        <v>496</v>
      </c>
      <c r="B4305" s="614">
        <v>4336647.3487</v>
      </c>
      <c r="C4305" t="s">
        <v>475</v>
      </c>
      <c r="D4305" t="s">
        <v>539</v>
      </c>
      <c r="E4305" t="s">
        <v>506</v>
      </c>
      <c r="F4305" t="s">
        <v>540</v>
      </c>
      <c r="G4305" t="s">
        <v>77</v>
      </c>
      <c r="H4305" t="s">
        <v>508</v>
      </c>
      <c r="I4305" t="s">
        <v>509</v>
      </c>
      <c r="J4305" t="s">
        <v>442</v>
      </c>
      <c r="K4305" t="s">
        <v>443</v>
      </c>
    </row>
    <row r="4306" spans="1:11">
      <c r="A4306" t="s">
        <v>496</v>
      </c>
      <c r="B4306" s="614">
        <v>4429575.3991999999</v>
      </c>
      <c r="C4306" t="s">
        <v>448</v>
      </c>
      <c r="D4306" t="s">
        <v>539</v>
      </c>
      <c r="E4306" t="s">
        <v>506</v>
      </c>
      <c r="F4306" t="s">
        <v>540</v>
      </c>
      <c r="G4306" t="s">
        <v>77</v>
      </c>
      <c r="H4306" t="s">
        <v>508</v>
      </c>
      <c r="I4306" t="s">
        <v>509</v>
      </c>
      <c r="J4306" t="s">
        <v>442</v>
      </c>
      <c r="K4306" t="s">
        <v>443</v>
      </c>
    </row>
    <row r="4307" spans="1:11">
      <c r="A4307" t="s">
        <v>496</v>
      </c>
      <c r="B4307" s="614">
        <v>4801288.3894999996</v>
      </c>
      <c r="C4307" t="s">
        <v>476</v>
      </c>
      <c r="D4307" t="s">
        <v>539</v>
      </c>
      <c r="E4307" t="s">
        <v>506</v>
      </c>
      <c r="F4307" t="s">
        <v>540</v>
      </c>
      <c r="G4307" t="s">
        <v>77</v>
      </c>
      <c r="H4307" t="s">
        <v>508</v>
      </c>
      <c r="I4307" t="s">
        <v>509</v>
      </c>
      <c r="J4307" t="s">
        <v>442</v>
      </c>
      <c r="K4307" t="s">
        <v>443</v>
      </c>
    </row>
    <row r="4308" spans="1:11">
      <c r="A4308" t="s">
        <v>496</v>
      </c>
      <c r="B4308" s="614">
        <v>4181767.0018000002</v>
      </c>
      <c r="C4308" t="s">
        <v>515</v>
      </c>
      <c r="D4308" t="s">
        <v>539</v>
      </c>
      <c r="E4308" t="s">
        <v>506</v>
      </c>
      <c r="F4308" t="s">
        <v>540</v>
      </c>
      <c r="G4308" t="s">
        <v>77</v>
      </c>
      <c r="H4308" t="s">
        <v>508</v>
      </c>
      <c r="I4308" t="s">
        <v>509</v>
      </c>
      <c r="J4308" t="s">
        <v>442</v>
      </c>
      <c r="K4308" t="s">
        <v>443</v>
      </c>
    </row>
    <row r="4309" spans="1:11">
      <c r="A4309" t="s">
        <v>496</v>
      </c>
      <c r="B4309" s="614">
        <v>5758448.2555</v>
      </c>
      <c r="C4309" t="s">
        <v>517</v>
      </c>
      <c r="D4309" t="s">
        <v>539</v>
      </c>
      <c r="E4309" t="s">
        <v>506</v>
      </c>
      <c r="F4309" t="s">
        <v>540</v>
      </c>
      <c r="G4309" t="s">
        <v>77</v>
      </c>
      <c r="H4309" t="s">
        <v>508</v>
      </c>
      <c r="I4309" t="s">
        <v>509</v>
      </c>
      <c r="J4309" t="s">
        <v>442</v>
      </c>
      <c r="K4309" t="s">
        <v>443</v>
      </c>
    </row>
    <row r="4310" spans="1:11">
      <c r="A4310" t="s">
        <v>496</v>
      </c>
      <c r="B4310" s="614">
        <v>4491527.6956000002</v>
      </c>
      <c r="C4310" t="s">
        <v>462</v>
      </c>
      <c r="D4310" t="s">
        <v>539</v>
      </c>
      <c r="E4310" t="s">
        <v>506</v>
      </c>
      <c r="F4310" t="s">
        <v>540</v>
      </c>
      <c r="G4310" t="s">
        <v>77</v>
      </c>
      <c r="H4310" t="s">
        <v>508</v>
      </c>
      <c r="I4310" t="s">
        <v>509</v>
      </c>
      <c r="J4310" t="s">
        <v>442</v>
      </c>
      <c r="K4310" t="s">
        <v>443</v>
      </c>
    </row>
    <row r="4311" spans="1:11">
      <c r="A4311" t="s">
        <v>496</v>
      </c>
      <c r="B4311" s="614">
        <v>3097605.3616999998</v>
      </c>
      <c r="C4311" t="s">
        <v>477</v>
      </c>
      <c r="D4311" t="s">
        <v>539</v>
      </c>
      <c r="E4311" t="s">
        <v>506</v>
      </c>
      <c r="F4311" t="s">
        <v>540</v>
      </c>
      <c r="G4311" t="s">
        <v>77</v>
      </c>
      <c r="H4311" t="s">
        <v>508</v>
      </c>
      <c r="I4311" t="s">
        <v>509</v>
      </c>
      <c r="J4311" t="s">
        <v>442</v>
      </c>
      <c r="K4311" t="s">
        <v>443</v>
      </c>
    </row>
    <row r="4312" spans="1:11">
      <c r="A4312" t="s">
        <v>496</v>
      </c>
      <c r="B4312" s="614">
        <v>3872007.0964000002</v>
      </c>
      <c r="C4312" t="s">
        <v>512</v>
      </c>
      <c r="D4312" t="s">
        <v>539</v>
      </c>
      <c r="E4312" t="s">
        <v>506</v>
      </c>
      <c r="F4312" t="s">
        <v>540</v>
      </c>
      <c r="G4312" t="s">
        <v>77</v>
      </c>
      <c r="H4312" t="s">
        <v>508</v>
      </c>
      <c r="I4312" t="s">
        <v>509</v>
      </c>
      <c r="J4312" t="s">
        <v>442</v>
      </c>
      <c r="K4312" t="s">
        <v>443</v>
      </c>
    </row>
    <row r="4313" spans="1:11">
      <c r="A4313" t="s">
        <v>496</v>
      </c>
      <c r="B4313" s="614">
        <v>4026886.6548000001</v>
      </c>
      <c r="C4313" t="s">
        <v>50</v>
      </c>
      <c r="D4313" t="s">
        <v>539</v>
      </c>
      <c r="E4313" t="s">
        <v>506</v>
      </c>
      <c r="F4313" t="s">
        <v>540</v>
      </c>
      <c r="G4313" t="s">
        <v>77</v>
      </c>
      <c r="H4313" t="s">
        <v>508</v>
      </c>
      <c r="I4313" t="s">
        <v>509</v>
      </c>
      <c r="J4313" t="s">
        <v>442</v>
      </c>
      <c r="K4313" t="s">
        <v>443</v>
      </c>
    </row>
    <row r="4314" spans="1:11">
      <c r="A4314" t="s">
        <v>496</v>
      </c>
      <c r="B4314" s="614">
        <v>4057863.1973000001</v>
      </c>
      <c r="C4314" t="s">
        <v>461</v>
      </c>
      <c r="D4314" t="s">
        <v>539</v>
      </c>
      <c r="E4314" t="s">
        <v>506</v>
      </c>
      <c r="F4314" t="s">
        <v>540</v>
      </c>
      <c r="G4314" t="s">
        <v>77</v>
      </c>
      <c r="H4314" t="s">
        <v>508</v>
      </c>
      <c r="I4314" t="s">
        <v>509</v>
      </c>
      <c r="J4314" t="s">
        <v>442</v>
      </c>
      <c r="K4314" t="s">
        <v>443</v>
      </c>
    </row>
    <row r="4315" spans="1:11">
      <c r="A4315" t="s">
        <v>496</v>
      </c>
      <c r="B4315" s="614">
        <v>3872007.0964000002</v>
      </c>
      <c r="C4315" t="s">
        <v>481</v>
      </c>
      <c r="D4315" t="s">
        <v>539</v>
      </c>
      <c r="E4315" t="s">
        <v>506</v>
      </c>
      <c r="F4315" t="s">
        <v>540</v>
      </c>
      <c r="G4315" t="s">
        <v>77</v>
      </c>
      <c r="H4315" t="s">
        <v>508</v>
      </c>
      <c r="I4315" t="s">
        <v>509</v>
      </c>
      <c r="J4315" t="s">
        <v>442</v>
      </c>
      <c r="K4315" t="s">
        <v>443</v>
      </c>
    </row>
    <row r="4316" spans="1:11">
      <c r="A4316" t="s">
        <v>496</v>
      </c>
      <c r="B4316" s="614">
        <v>3717126.7494999999</v>
      </c>
      <c r="C4316" t="s">
        <v>429</v>
      </c>
      <c r="D4316" t="s">
        <v>539</v>
      </c>
      <c r="E4316" t="s">
        <v>506</v>
      </c>
      <c r="F4316" t="s">
        <v>540</v>
      </c>
      <c r="G4316" t="s">
        <v>77</v>
      </c>
      <c r="H4316" t="s">
        <v>508</v>
      </c>
      <c r="I4316" t="s">
        <v>509</v>
      </c>
      <c r="J4316" t="s">
        <v>442</v>
      </c>
      <c r="K4316" t="s">
        <v>443</v>
      </c>
    </row>
    <row r="4317" spans="1:11">
      <c r="A4317" t="s">
        <v>496</v>
      </c>
      <c r="B4317" s="614">
        <v>3097605.3616999998</v>
      </c>
      <c r="C4317" t="s">
        <v>464</v>
      </c>
      <c r="D4317" t="s">
        <v>539</v>
      </c>
      <c r="E4317" t="s">
        <v>506</v>
      </c>
      <c r="F4317" t="s">
        <v>540</v>
      </c>
      <c r="G4317" t="s">
        <v>77</v>
      </c>
      <c r="H4317" t="s">
        <v>508</v>
      </c>
      <c r="I4317" t="s">
        <v>509</v>
      </c>
      <c r="J4317" t="s">
        <v>442</v>
      </c>
      <c r="K4317" t="s">
        <v>443</v>
      </c>
    </row>
    <row r="4318" spans="1:11">
      <c r="A4318" t="s">
        <v>496</v>
      </c>
      <c r="B4318" s="614">
        <v>4491527.6956000002</v>
      </c>
      <c r="C4318" t="s">
        <v>514</v>
      </c>
      <c r="D4318" t="s">
        <v>539</v>
      </c>
      <c r="E4318" t="s">
        <v>506</v>
      </c>
      <c r="F4318" t="s">
        <v>540</v>
      </c>
      <c r="G4318" t="s">
        <v>77</v>
      </c>
      <c r="H4318" t="s">
        <v>508</v>
      </c>
      <c r="I4318" t="s">
        <v>509</v>
      </c>
      <c r="J4318" t="s">
        <v>442</v>
      </c>
      <c r="K4318" t="s">
        <v>443</v>
      </c>
    </row>
    <row r="4319" spans="1:11">
      <c r="A4319" t="s">
        <v>496</v>
      </c>
      <c r="B4319" s="614">
        <v>3810054.7999</v>
      </c>
      <c r="C4319" t="s">
        <v>465</v>
      </c>
      <c r="D4319" t="s">
        <v>539</v>
      </c>
      <c r="E4319" t="s">
        <v>506</v>
      </c>
      <c r="F4319" t="s">
        <v>540</v>
      </c>
      <c r="G4319" t="s">
        <v>77</v>
      </c>
      <c r="H4319" t="s">
        <v>508</v>
      </c>
      <c r="I4319" t="s">
        <v>509</v>
      </c>
      <c r="J4319" t="s">
        <v>442</v>
      </c>
      <c r="K4319" t="s">
        <v>443</v>
      </c>
    </row>
    <row r="4320" spans="1:11">
      <c r="A4320" t="s">
        <v>496</v>
      </c>
      <c r="B4320" s="614">
        <v>3097605.3616999998</v>
      </c>
      <c r="C4320" t="s">
        <v>453</v>
      </c>
      <c r="D4320" t="s">
        <v>539</v>
      </c>
      <c r="E4320" t="s">
        <v>506</v>
      </c>
      <c r="F4320" t="s">
        <v>540</v>
      </c>
      <c r="G4320" t="s">
        <v>77</v>
      </c>
      <c r="H4320" t="s">
        <v>508</v>
      </c>
      <c r="I4320" t="s">
        <v>509</v>
      </c>
      <c r="J4320" t="s">
        <v>442</v>
      </c>
      <c r="K4320" t="s">
        <v>443</v>
      </c>
    </row>
    <row r="4321" spans="1:11">
      <c r="A4321" t="s">
        <v>496</v>
      </c>
      <c r="B4321" s="614">
        <v>5758448.2555</v>
      </c>
      <c r="C4321" t="s">
        <v>455</v>
      </c>
      <c r="D4321" t="s">
        <v>539</v>
      </c>
      <c r="E4321" t="s">
        <v>506</v>
      </c>
      <c r="F4321" t="s">
        <v>540</v>
      </c>
      <c r="G4321" t="s">
        <v>77</v>
      </c>
      <c r="H4321" t="s">
        <v>508</v>
      </c>
      <c r="I4321" t="s">
        <v>509</v>
      </c>
      <c r="J4321" t="s">
        <v>442</v>
      </c>
      <c r="K4321" t="s">
        <v>443</v>
      </c>
    </row>
    <row r="4322" spans="1:11">
      <c r="A4322" t="s">
        <v>496</v>
      </c>
      <c r="B4322" s="614">
        <v>3872007.0964000002</v>
      </c>
      <c r="C4322" t="s">
        <v>480</v>
      </c>
      <c r="D4322" t="s">
        <v>539</v>
      </c>
      <c r="E4322" t="s">
        <v>506</v>
      </c>
      <c r="F4322" t="s">
        <v>540</v>
      </c>
      <c r="G4322" t="s">
        <v>77</v>
      </c>
      <c r="H4322" t="s">
        <v>508</v>
      </c>
      <c r="I4322" t="s">
        <v>509</v>
      </c>
      <c r="J4322" t="s">
        <v>442</v>
      </c>
      <c r="K4322" t="s">
        <v>443</v>
      </c>
    </row>
    <row r="4323" spans="1:11">
      <c r="A4323" t="s">
        <v>496</v>
      </c>
      <c r="B4323" s="614">
        <v>4677383.7966</v>
      </c>
      <c r="C4323" t="s">
        <v>516</v>
      </c>
      <c r="D4323" t="s">
        <v>539</v>
      </c>
      <c r="E4323" t="s">
        <v>506</v>
      </c>
      <c r="F4323" t="s">
        <v>540</v>
      </c>
      <c r="G4323" t="s">
        <v>77</v>
      </c>
      <c r="H4323" t="s">
        <v>508</v>
      </c>
      <c r="I4323" t="s">
        <v>509</v>
      </c>
      <c r="J4323" t="s">
        <v>442</v>
      </c>
      <c r="K4323" t="s">
        <v>443</v>
      </c>
    </row>
    <row r="4324" spans="1:11">
      <c r="A4324" t="s">
        <v>496</v>
      </c>
      <c r="B4324" s="614">
        <v>3872007.0964000002</v>
      </c>
      <c r="C4324" t="s">
        <v>485</v>
      </c>
      <c r="D4324" t="s">
        <v>539</v>
      </c>
      <c r="E4324" t="s">
        <v>506</v>
      </c>
      <c r="F4324" t="s">
        <v>540</v>
      </c>
      <c r="G4324" t="s">
        <v>77</v>
      </c>
      <c r="H4324" t="s">
        <v>508</v>
      </c>
      <c r="I4324" t="s">
        <v>509</v>
      </c>
      <c r="J4324" t="s">
        <v>442</v>
      </c>
      <c r="K4324" t="s">
        <v>443</v>
      </c>
    </row>
    <row r="4325" spans="1:11">
      <c r="A4325" t="s">
        <v>496</v>
      </c>
      <c r="B4325" s="614">
        <v>5234952.8877999997</v>
      </c>
      <c r="C4325" t="s">
        <v>518</v>
      </c>
      <c r="D4325" t="s">
        <v>539</v>
      </c>
      <c r="E4325" t="s">
        <v>506</v>
      </c>
      <c r="F4325" t="s">
        <v>540</v>
      </c>
      <c r="G4325" t="s">
        <v>77</v>
      </c>
      <c r="H4325" t="s">
        <v>508</v>
      </c>
      <c r="I4325" t="s">
        <v>509</v>
      </c>
      <c r="J4325" t="s">
        <v>442</v>
      </c>
      <c r="K4325" t="s">
        <v>443</v>
      </c>
    </row>
    <row r="4326" spans="1:11">
      <c r="A4326" t="s">
        <v>496</v>
      </c>
      <c r="B4326" s="614">
        <v>4429575.3991999999</v>
      </c>
      <c r="C4326" t="s">
        <v>504</v>
      </c>
      <c r="D4326" t="s">
        <v>539</v>
      </c>
      <c r="E4326" t="s">
        <v>506</v>
      </c>
      <c r="F4326" t="s">
        <v>540</v>
      </c>
      <c r="G4326" t="s">
        <v>77</v>
      </c>
      <c r="H4326" t="s">
        <v>508</v>
      </c>
      <c r="I4326" t="s">
        <v>509</v>
      </c>
      <c r="J4326" t="s">
        <v>442</v>
      </c>
      <c r="K4326" t="s">
        <v>443</v>
      </c>
    </row>
    <row r="4327" spans="1:11">
      <c r="A4327" t="s">
        <v>496</v>
      </c>
      <c r="B4327" s="614">
        <v>3872007.0964000002</v>
      </c>
      <c r="C4327" t="s">
        <v>454</v>
      </c>
      <c r="D4327" t="s">
        <v>539</v>
      </c>
      <c r="E4327" t="s">
        <v>506</v>
      </c>
      <c r="F4327" t="s">
        <v>540</v>
      </c>
      <c r="G4327" t="s">
        <v>77</v>
      </c>
      <c r="H4327" t="s">
        <v>508</v>
      </c>
      <c r="I4327" t="s">
        <v>509</v>
      </c>
      <c r="J4327" t="s">
        <v>442</v>
      </c>
      <c r="K4327" t="s">
        <v>443</v>
      </c>
    </row>
    <row r="4328" spans="1:11">
      <c r="A4328" t="s">
        <v>496</v>
      </c>
      <c r="B4328" s="614">
        <v>4491527.6956000002</v>
      </c>
      <c r="C4328" t="s">
        <v>445</v>
      </c>
      <c r="D4328" t="s">
        <v>539</v>
      </c>
      <c r="E4328" t="s">
        <v>506</v>
      </c>
      <c r="F4328" t="s">
        <v>540</v>
      </c>
      <c r="G4328" t="s">
        <v>77</v>
      </c>
      <c r="H4328" t="s">
        <v>508</v>
      </c>
      <c r="I4328" t="s">
        <v>509</v>
      </c>
      <c r="J4328" t="s">
        <v>442</v>
      </c>
      <c r="K4328" t="s">
        <v>443</v>
      </c>
    </row>
    <row r="4329" spans="1:11">
      <c r="A4329" t="s">
        <v>496</v>
      </c>
      <c r="B4329" s="614">
        <v>5758448.2555</v>
      </c>
      <c r="C4329" t="s">
        <v>510</v>
      </c>
      <c r="D4329" t="s">
        <v>539</v>
      </c>
      <c r="E4329" t="s">
        <v>506</v>
      </c>
      <c r="F4329" t="s">
        <v>540</v>
      </c>
      <c r="G4329" t="s">
        <v>77</v>
      </c>
      <c r="H4329" t="s">
        <v>508</v>
      </c>
      <c r="I4329" t="s">
        <v>509</v>
      </c>
      <c r="J4329" t="s">
        <v>442</v>
      </c>
      <c r="K4329" t="s">
        <v>443</v>
      </c>
    </row>
    <row r="4330" spans="1:11">
      <c r="A4330" t="s">
        <v>496</v>
      </c>
      <c r="B4330" s="614">
        <v>4429575.3991999999</v>
      </c>
      <c r="C4330" t="s">
        <v>511</v>
      </c>
      <c r="D4330" t="s">
        <v>539</v>
      </c>
      <c r="E4330" t="s">
        <v>506</v>
      </c>
      <c r="F4330" t="s">
        <v>540</v>
      </c>
      <c r="G4330" t="s">
        <v>77</v>
      </c>
      <c r="H4330" t="s">
        <v>508</v>
      </c>
      <c r="I4330" t="s">
        <v>509</v>
      </c>
      <c r="J4330" t="s">
        <v>442</v>
      </c>
      <c r="K4330" t="s">
        <v>443</v>
      </c>
    </row>
    <row r="4331" spans="1:11">
      <c r="A4331" t="s">
        <v>496</v>
      </c>
      <c r="B4331" s="614">
        <v>3717126.7494999999</v>
      </c>
      <c r="C4331" t="s">
        <v>466</v>
      </c>
      <c r="D4331" t="s">
        <v>539</v>
      </c>
      <c r="E4331" t="s">
        <v>506</v>
      </c>
      <c r="F4331" t="s">
        <v>540</v>
      </c>
      <c r="G4331" t="s">
        <v>77</v>
      </c>
      <c r="H4331" t="s">
        <v>508</v>
      </c>
      <c r="I4331" t="s">
        <v>509</v>
      </c>
      <c r="J4331" t="s">
        <v>442</v>
      </c>
      <c r="K4331" t="s">
        <v>443</v>
      </c>
    </row>
    <row r="4332" spans="1:11">
      <c r="A4332" t="s">
        <v>496</v>
      </c>
      <c r="B4332" s="614">
        <v>3097605.3616999998</v>
      </c>
      <c r="C4332" t="s">
        <v>452</v>
      </c>
      <c r="D4332" t="s">
        <v>539</v>
      </c>
      <c r="E4332" t="s">
        <v>506</v>
      </c>
      <c r="F4332" t="s">
        <v>540</v>
      </c>
      <c r="G4332" t="s">
        <v>77</v>
      </c>
      <c r="H4332" t="s">
        <v>508</v>
      </c>
      <c r="I4332" t="s">
        <v>509</v>
      </c>
      <c r="J4332" t="s">
        <v>442</v>
      </c>
      <c r="K4332" t="s">
        <v>443</v>
      </c>
    </row>
    <row r="4333" spans="1:11">
      <c r="A4333" t="s">
        <v>496</v>
      </c>
      <c r="B4333" s="614">
        <v>4429575.3991999999</v>
      </c>
      <c r="C4333" t="s">
        <v>528</v>
      </c>
      <c r="D4333" t="s">
        <v>539</v>
      </c>
      <c r="E4333" t="s">
        <v>506</v>
      </c>
      <c r="F4333" t="s">
        <v>540</v>
      </c>
      <c r="G4333" t="s">
        <v>77</v>
      </c>
      <c r="H4333" t="s">
        <v>508</v>
      </c>
      <c r="I4333" t="s">
        <v>509</v>
      </c>
      <c r="J4333" t="s">
        <v>442</v>
      </c>
      <c r="K4333" t="s">
        <v>443</v>
      </c>
    </row>
    <row r="4334" spans="1:11">
      <c r="A4334" t="s">
        <v>496</v>
      </c>
      <c r="B4334" s="614">
        <v>3717126.7494999999</v>
      </c>
      <c r="C4334" t="s">
        <v>484</v>
      </c>
      <c r="D4334" t="s">
        <v>539</v>
      </c>
      <c r="E4334" t="s">
        <v>506</v>
      </c>
      <c r="F4334" t="s">
        <v>540</v>
      </c>
      <c r="G4334" t="s">
        <v>77</v>
      </c>
      <c r="H4334" t="s">
        <v>508</v>
      </c>
      <c r="I4334" t="s">
        <v>509</v>
      </c>
      <c r="J4334" t="s">
        <v>442</v>
      </c>
      <c r="K4334" t="s">
        <v>443</v>
      </c>
    </row>
    <row r="4335" spans="1:11">
      <c r="A4335" t="s">
        <v>497</v>
      </c>
      <c r="B4335" s="614">
        <v>507499596.1875</v>
      </c>
      <c r="C4335" t="s">
        <v>450</v>
      </c>
      <c r="D4335" t="s">
        <v>539</v>
      </c>
      <c r="E4335" t="s">
        <v>506</v>
      </c>
      <c r="F4335" t="s">
        <v>540</v>
      </c>
      <c r="G4335" t="s">
        <v>77</v>
      </c>
      <c r="H4335" t="s">
        <v>508</v>
      </c>
      <c r="I4335" t="s">
        <v>509</v>
      </c>
      <c r="J4335" t="s">
        <v>442</v>
      </c>
      <c r="K4335" t="s">
        <v>443</v>
      </c>
    </row>
    <row r="4336" spans="1:11">
      <c r="A4336" t="s">
        <v>497</v>
      </c>
      <c r="B4336" s="614">
        <v>425644782.28119999</v>
      </c>
      <c r="C4336" t="s">
        <v>488</v>
      </c>
      <c r="D4336" t="s">
        <v>539</v>
      </c>
      <c r="E4336" t="s">
        <v>506</v>
      </c>
      <c r="F4336" t="s">
        <v>540</v>
      </c>
      <c r="G4336" t="s">
        <v>77</v>
      </c>
      <c r="H4336" t="s">
        <v>508</v>
      </c>
      <c r="I4336" t="s">
        <v>509</v>
      </c>
      <c r="J4336" t="s">
        <v>442</v>
      </c>
      <c r="K4336" t="s">
        <v>443</v>
      </c>
    </row>
    <row r="4337" spans="1:11">
      <c r="A4337" t="s">
        <v>497</v>
      </c>
      <c r="B4337" s="614">
        <v>458386707.84369999</v>
      </c>
      <c r="C4337" t="s">
        <v>513</v>
      </c>
      <c r="D4337" t="s">
        <v>539</v>
      </c>
      <c r="E4337" t="s">
        <v>506</v>
      </c>
      <c r="F4337" t="s">
        <v>540</v>
      </c>
      <c r="G4337" t="s">
        <v>77</v>
      </c>
      <c r="H4337" t="s">
        <v>508</v>
      </c>
      <c r="I4337" t="s">
        <v>509</v>
      </c>
      <c r="J4337" t="s">
        <v>442</v>
      </c>
      <c r="K4337" t="s">
        <v>443</v>
      </c>
    </row>
    <row r="4338" spans="1:11">
      <c r="A4338" t="s">
        <v>497</v>
      </c>
      <c r="B4338" s="614">
        <v>425644782.28119999</v>
      </c>
      <c r="C4338" t="s">
        <v>479</v>
      </c>
      <c r="D4338" t="s">
        <v>539</v>
      </c>
      <c r="E4338" t="s">
        <v>506</v>
      </c>
      <c r="F4338" t="s">
        <v>540</v>
      </c>
      <c r="G4338" t="s">
        <v>77</v>
      </c>
      <c r="H4338" t="s">
        <v>508</v>
      </c>
      <c r="I4338" t="s">
        <v>509</v>
      </c>
      <c r="J4338" t="s">
        <v>442</v>
      </c>
      <c r="K4338" t="s">
        <v>443</v>
      </c>
    </row>
    <row r="4339" spans="1:11">
      <c r="A4339" t="s">
        <v>497</v>
      </c>
      <c r="B4339" s="614">
        <v>392902940.0625</v>
      </c>
      <c r="C4339" t="s">
        <v>472</v>
      </c>
      <c r="D4339" t="s">
        <v>539</v>
      </c>
      <c r="E4339" t="s">
        <v>506</v>
      </c>
      <c r="F4339" t="s">
        <v>540</v>
      </c>
      <c r="G4339" t="s">
        <v>77</v>
      </c>
      <c r="H4339" t="s">
        <v>508</v>
      </c>
      <c r="I4339" t="s">
        <v>509</v>
      </c>
      <c r="J4339" t="s">
        <v>442</v>
      </c>
      <c r="K4339" t="s">
        <v>443</v>
      </c>
    </row>
    <row r="4340" spans="1:11">
      <c r="A4340" t="s">
        <v>497</v>
      </c>
      <c r="B4340" s="614">
        <v>425644782.28119999</v>
      </c>
      <c r="C4340" t="s">
        <v>471</v>
      </c>
      <c r="D4340" t="s">
        <v>539</v>
      </c>
      <c r="E4340" t="s">
        <v>506</v>
      </c>
      <c r="F4340" t="s">
        <v>540</v>
      </c>
      <c r="G4340" t="s">
        <v>77</v>
      </c>
      <c r="H4340" t="s">
        <v>508</v>
      </c>
      <c r="I4340" t="s">
        <v>509</v>
      </c>
      <c r="J4340" t="s">
        <v>442</v>
      </c>
      <c r="K4340" t="s">
        <v>443</v>
      </c>
    </row>
    <row r="4341" spans="1:11">
      <c r="A4341" t="s">
        <v>497</v>
      </c>
      <c r="B4341" s="614">
        <v>392902940.0625</v>
      </c>
      <c r="C4341" t="s">
        <v>449</v>
      </c>
      <c r="D4341" t="s">
        <v>539</v>
      </c>
      <c r="E4341" t="s">
        <v>506</v>
      </c>
      <c r="F4341" t="s">
        <v>540</v>
      </c>
      <c r="G4341" t="s">
        <v>77</v>
      </c>
      <c r="H4341" t="s">
        <v>508</v>
      </c>
      <c r="I4341" t="s">
        <v>509</v>
      </c>
      <c r="J4341" t="s">
        <v>442</v>
      </c>
      <c r="K4341" t="s">
        <v>443</v>
      </c>
    </row>
    <row r="4342" spans="1:11">
      <c r="A4342" t="s">
        <v>497</v>
      </c>
      <c r="B4342" s="614">
        <v>458386707.84369999</v>
      </c>
      <c r="C4342" t="s">
        <v>475</v>
      </c>
      <c r="D4342" t="s">
        <v>539</v>
      </c>
      <c r="E4342" t="s">
        <v>506</v>
      </c>
      <c r="F4342" t="s">
        <v>540</v>
      </c>
      <c r="G4342" t="s">
        <v>77</v>
      </c>
      <c r="H4342" t="s">
        <v>508</v>
      </c>
      <c r="I4342" t="s">
        <v>509</v>
      </c>
      <c r="J4342" t="s">
        <v>442</v>
      </c>
      <c r="K4342" t="s">
        <v>443</v>
      </c>
    </row>
    <row r="4343" spans="1:11">
      <c r="A4343" t="s">
        <v>497</v>
      </c>
      <c r="B4343" s="614">
        <v>468209268.84369999</v>
      </c>
      <c r="C4343" t="s">
        <v>448</v>
      </c>
      <c r="D4343" t="s">
        <v>539</v>
      </c>
      <c r="E4343" t="s">
        <v>506</v>
      </c>
      <c r="F4343" t="s">
        <v>540</v>
      </c>
      <c r="G4343" t="s">
        <v>77</v>
      </c>
      <c r="H4343" t="s">
        <v>508</v>
      </c>
      <c r="I4343" t="s">
        <v>509</v>
      </c>
      <c r="J4343" t="s">
        <v>442</v>
      </c>
      <c r="K4343" t="s">
        <v>443</v>
      </c>
    </row>
    <row r="4344" spans="1:11">
      <c r="A4344" t="s">
        <v>497</v>
      </c>
      <c r="B4344" s="614">
        <v>507499596.1875</v>
      </c>
      <c r="C4344" t="s">
        <v>476</v>
      </c>
      <c r="D4344" t="s">
        <v>539</v>
      </c>
      <c r="E4344" t="s">
        <v>506</v>
      </c>
      <c r="F4344" t="s">
        <v>540</v>
      </c>
      <c r="G4344" t="s">
        <v>77</v>
      </c>
      <c r="H4344" t="s">
        <v>508</v>
      </c>
      <c r="I4344" t="s">
        <v>509</v>
      </c>
      <c r="J4344" t="s">
        <v>442</v>
      </c>
      <c r="K4344" t="s">
        <v>443</v>
      </c>
    </row>
    <row r="4345" spans="1:11">
      <c r="A4345" t="s">
        <v>497</v>
      </c>
      <c r="B4345" s="614">
        <v>442015745.0625</v>
      </c>
      <c r="C4345" t="s">
        <v>515</v>
      </c>
      <c r="D4345" t="s">
        <v>539</v>
      </c>
      <c r="E4345" t="s">
        <v>506</v>
      </c>
      <c r="F4345" t="s">
        <v>540</v>
      </c>
      <c r="G4345" t="s">
        <v>77</v>
      </c>
      <c r="H4345" t="s">
        <v>508</v>
      </c>
      <c r="I4345" t="s">
        <v>509</v>
      </c>
      <c r="J4345" t="s">
        <v>442</v>
      </c>
      <c r="K4345" t="s">
        <v>443</v>
      </c>
    </row>
    <row r="4346" spans="1:11">
      <c r="A4346" t="s">
        <v>497</v>
      </c>
      <c r="B4346" s="614">
        <v>608672074.5</v>
      </c>
      <c r="C4346" t="s">
        <v>517</v>
      </c>
      <c r="D4346" t="s">
        <v>539</v>
      </c>
      <c r="E4346" t="s">
        <v>506</v>
      </c>
      <c r="F4346" t="s">
        <v>540</v>
      </c>
      <c r="G4346" t="s">
        <v>77</v>
      </c>
      <c r="H4346" t="s">
        <v>508</v>
      </c>
      <c r="I4346" t="s">
        <v>509</v>
      </c>
      <c r="J4346" t="s">
        <v>442</v>
      </c>
      <c r="K4346" t="s">
        <v>443</v>
      </c>
    </row>
    <row r="4347" spans="1:11">
      <c r="A4347" t="s">
        <v>497</v>
      </c>
      <c r="B4347" s="614">
        <v>474757670.625</v>
      </c>
      <c r="C4347" t="s">
        <v>462</v>
      </c>
      <c r="D4347" t="s">
        <v>539</v>
      </c>
      <c r="E4347" t="s">
        <v>506</v>
      </c>
      <c r="F4347" t="s">
        <v>540</v>
      </c>
      <c r="G4347" t="s">
        <v>77</v>
      </c>
      <c r="H4347" t="s">
        <v>508</v>
      </c>
      <c r="I4347" t="s">
        <v>509</v>
      </c>
      <c r="J4347" t="s">
        <v>442</v>
      </c>
      <c r="K4347" t="s">
        <v>443</v>
      </c>
    </row>
    <row r="4348" spans="1:11">
      <c r="A4348" t="s">
        <v>497</v>
      </c>
      <c r="B4348" s="614">
        <v>327419088.9375</v>
      </c>
      <c r="C4348" t="s">
        <v>477</v>
      </c>
      <c r="D4348" t="s">
        <v>539</v>
      </c>
      <c r="E4348" t="s">
        <v>506</v>
      </c>
      <c r="F4348" t="s">
        <v>540</v>
      </c>
      <c r="G4348" t="s">
        <v>77</v>
      </c>
      <c r="H4348" t="s">
        <v>508</v>
      </c>
      <c r="I4348" t="s">
        <v>509</v>
      </c>
      <c r="J4348" t="s">
        <v>442</v>
      </c>
      <c r="K4348" t="s">
        <v>443</v>
      </c>
    </row>
    <row r="4349" spans="1:11">
      <c r="A4349" t="s">
        <v>497</v>
      </c>
      <c r="B4349" s="614">
        <v>409273902.84369999</v>
      </c>
      <c r="C4349" t="s">
        <v>512</v>
      </c>
      <c r="D4349" t="s">
        <v>539</v>
      </c>
      <c r="E4349" t="s">
        <v>506</v>
      </c>
      <c r="F4349" t="s">
        <v>540</v>
      </c>
      <c r="G4349" t="s">
        <v>77</v>
      </c>
      <c r="H4349" t="s">
        <v>508</v>
      </c>
      <c r="I4349" t="s">
        <v>509</v>
      </c>
      <c r="J4349" t="s">
        <v>442</v>
      </c>
      <c r="K4349" t="s">
        <v>443</v>
      </c>
    </row>
    <row r="4350" spans="1:11">
      <c r="A4350" t="s">
        <v>497</v>
      </c>
      <c r="B4350" s="614">
        <v>425644782.28119999</v>
      </c>
      <c r="C4350" t="s">
        <v>50</v>
      </c>
      <c r="D4350" t="s">
        <v>539</v>
      </c>
      <c r="E4350" t="s">
        <v>506</v>
      </c>
      <c r="F4350" t="s">
        <v>540</v>
      </c>
      <c r="G4350" t="s">
        <v>77</v>
      </c>
      <c r="H4350" t="s">
        <v>508</v>
      </c>
      <c r="I4350" t="s">
        <v>509</v>
      </c>
      <c r="J4350" t="s">
        <v>442</v>
      </c>
      <c r="K4350" t="s">
        <v>443</v>
      </c>
    </row>
    <row r="4351" spans="1:11">
      <c r="A4351" t="s">
        <v>497</v>
      </c>
      <c r="B4351" s="614">
        <v>428919024.84369999</v>
      </c>
      <c r="C4351" t="s">
        <v>461</v>
      </c>
      <c r="D4351" t="s">
        <v>539</v>
      </c>
      <c r="E4351" t="s">
        <v>506</v>
      </c>
      <c r="F4351" t="s">
        <v>540</v>
      </c>
      <c r="G4351" t="s">
        <v>77</v>
      </c>
      <c r="H4351" t="s">
        <v>508</v>
      </c>
      <c r="I4351" t="s">
        <v>509</v>
      </c>
      <c r="J4351" t="s">
        <v>442</v>
      </c>
      <c r="K4351" t="s">
        <v>443</v>
      </c>
    </row>
    <row r="4352" spans="1:11">
      <c r="A4352" t="s">
        <v>497</v>
      </c>
      <c r="B4352" s="614">
        <v>409273902.84369999</v>
      </c>
      <c r="C4352" t="s">
        <v>481</v>
      </c>
      <c r="D4352" t="s">
        <v>539</v>
      </c>
      <c r="E4352" t="s">
        <v>506</v>
      </c>
      <c r="F4352" t="s">
        <v>540</v>
      </c>
      <c r="G4352" t="s">
        <v>77</v>
      </c>
      <c r="H4352" t="s">
        <v>508</v>
      </c>
      <c r="I4352" t="s">
        <v>509</v>
      </c>
      <c r="J4352" t="s">
        <v>442</v>
      </c>
      <c r="K4352" t="s">
        <v>443</v>
      </c>
    </row>
    <row r="4353" spans="1:11">
      <c r="A4353" t="s">
        <v>497</v>
      </c>
      <c r="B4353" s="614">
        <v>392902940.0625</v>
      </c>
      <c r="C4353" t="s">
        <v>429</v>
      </c>
      <c r="D4353" t="s">
        <v>539</v>
      </c>
      <c r="E4353" t="s">
        <v>506</v>
      </c>
      <c r="F4353" t="s">
        <v>540</v>
      </c>
      <c r="G4353" t="s">
        <v>77</v>
      </c>
      <c r="H4353" t="s">
        <v>508</v>
      </c>
      <c r="I4353" t="s">
        <v>509</v>
      </c>
      <c r="J4353" t="s">
        <v>442</v>
      </c>
      <c r="K4353" t="s">
        <v>443</v>
      </c>
    </row>
    <row r="4354" spans="1:11">
      <c r="A4354" t="s">
        <v>497</v>
      </c>
      <c r="B4354" s="614">
        <v>327419088.9375</v>
      </c>
      <c r="C4354" t="s">
        <v>464</v>
      </c>
      <c r="D4354" t="s">
        <v>539</v>
      </c>
      <c r="E4354" t="s">
        <v>506</v>
      </c>
      <c r="F4354" t="s">
        <v>540</v>
      </c>
      <c r="G4354" t="s">
        <v>77</v>
      </c>
      <c r="H4354" t="s">
        <v>508</v>
      </c>
      <c r="I4354" t="s">
        <v>509</v>
      </c>
      <c r="J4354" t="s">
        <v>442</v>
      </c>
      <c r="K4354" t="s">
        <v>443</v>
      </c>
    </row>
    <row r="4355" spans="1:11">
      <c r="A4355" t="s">
        <v>497</v>
      </c>
      <c r="B4355" s="614">
        <v>474757670.625</v>
      </c>
      <c r="C4355" t="s">
        <v>514</v>
      </c>
      <c r="D4355" t="s">
        <v>539</v>
      </c>
      <c r="E4355" t="s">
        <v>506</v>
      </c>
      <c r="F4355" t="s">
        <v>540</v>
      </c>
      <c r="G4355" t="s">
        <v>77</v>
      </c>
      <c r="H4355" t="s">
        <v>508</v>
      </c>
      <c r="I4355" t="s">
        <v>509</v>
      </c>
      <c r="J4355" t="s">
        <v>442</v>
      </c>
      <c r="K4355" t="s">
        <v>443</v>
      </c>
    </row>
    <row r="4356" spans="1:11">
      <c r="A4356" t="s">
        <v>497</v>
      </c>
      <c r="B4356" s="614">
        <v>402725501.0625</v>
      </c>
      <c r="C4356" t="s">
        <v>465</v>
      </c>
      <c r="D4356" t="s">
        <v>539</v>
      </c>
      <c r="E4356" t="s">
        <v>506</v>
      </c>
      <c r="F4356" t="s">
        <v>540</v>
      </c>
      <c r="G4356" t="s">
        <v>77</v>
      </c>
      <c r="H4356" t="s">
        <v>508</v>
      </c>
      <c r="I4356" t="s">
        <v>509</v>
      </c>
      <c r="J4356" t="s">
        <v>442</v>
      </c>
      <c r="K4356" t="s">
        <v>443</v>
      </c>
    </row>
    <row r="4357" spans="1:11">
      <c r="A4357" t="s">
        <v>497</v>
      </c>
      <c r="B4357" s="614">
        <v>327419088.9375</v>
      </c>
      <c r="C4357" t="s">
        <v>453</v>
      </c>
      <c r="D4357" t="s">
        <v>539</v>
      </c>
      <c r="E4357" t="s">
        <v>506</v>
      </c>
      <c r="F4357" t="s">
        <v>540</v>
      </c>
      <c r="G4357" t="s">
        <v>77</v>
      </c>
      <c r="H4357" t="s">
        <v>508</v>
      </c>
      <c r="I4357" t="s">
        <v>509</v>
      </c>
      <c r="J4357" t="s">
        <v>442</v>
      </c>
      <c r="K4357" t="s">
        <v>443</v>
      </c>
    </row>
    <row r="4358" spans="1:11">
      <c r="A4358" t="s">
        <v>497</v>
      </c>
      <c r="B4358" s="614">
        <v>608672074.5</v>
      </c>
      <c r="C4358" t="s">
        <v>455</v>
      </c>
      <c r="D4358" t="s">
        <v>539</v>
      </c>
      <c r="E4358" t="s">
        <v>506</v>
      </c>
      <c r="F4358" t="s">
        <v>540</v>
      </c>
      <c r="G4358" t="s">
        <v>77</v>
      </c>
      <c r="H4358" t="s">
        <v>508</v>
      </c>
      <c r="I4358" t="s">
        <v>509</v>
      </c>
      <c r="J4358" t="s">
        <v>442</v>
      </c>
      <c r="K4358" t="s">
        <v>443</v>
      </c>
    </row>
    <row r="4359" spans="1:11">
      <c r="A4359" t="s">
        <v>497</v>
      </c>
      <c r="B4359" s="614">
        <v>409273902.84369999</v>
      </c>
      <c r="C4359" t="s">
        <v>480</v>
      </c>
      <c r="D4359" t="s">
        <v>539</v>
      </c>
      <c r="E4359" t="s">
        <v>506</v>
      </c>
      <c r="F4359" t="s">
        <v>540</v>
      </c>
      <c r="G4359" t="s">
        <v>77</v>
      </c>
      <c r="H4359" t="s">
        <v>508</v>
      </c>
      <c r="I4359" t="s">
        <v>509</v>
      </c>
      <c r="J4359" t="s">
        <v>442</v>
      </c>
      <c r="K4359" t="s">
        <v>443</v>
      </c>
    </row>
    <row r="4360" spans="1:11">
      <c r="A4360" t="s">
        <v>497</v>
      </c>
      <c r="B4360" s="614">
        <v>494402792.625</v>
      </c>
      <c r="C4360" t="s">
        <v>516</v>
      </c>
      <c r="D4360" t="s">
        <v>539</v>
      </c>
      <c r="E4360" t="s">
        <v>506</v>
      </c>
      <c r="F4360" t="s">
        <v>540</v>
      </c>
      <c r="G4360" t="s">
        <v>77</v>
      </c>
      <c r="H4360" t="s">
        <v>508</v>
      </c>
      <c r="I4360" t="s">
        <v>509</v>
      </c>
      <c r="J4360" t="s">
        <v>442</v>
      </c>
      <c r="K4360" t="s">
        <v>443</v>
      </c>
    </row>
    <row r="4361" spans="1:11">
      <c r="A4361" t="s">
        <v>497</v>
      </c>
      <c r="B4361" s="614">
        <v>409273902.84369999</v>
      </c>
      <c r="C4361" t="s">
        <v>485</v>
      </c>
      <c r="D4361" t="s">
        <v>539</v>
      </c>
      <c r="E4361" t="s">
        <v>506</v>
      </c>
      <c r="F4361" t="s">
        <v>540</v>
      </c>
      <c r="G4361" t="s">
        <v>77</v>
      </c>
      <c r="H4361" t="s">
        <v>508</v>
      </c>
      <c r="I4361" t="s">
        <v>509</v>
      </c>
      <c r="J4361" t="s">
        <v>442</v>
      </c>
      <c r="K4361" t="s">
        <v>443</v>
      </c>
    </row>
    <row r="4362" spans="1:11">
      <c r="A4362" t="s">
        <v>497</v>
      </c>
      <c r="B4362" s="614">
        <v>553338241.96870005</v>
      </c>
      <c r="C4362" t="s">
        <v>518</v>
      </c>
      <c r="D4362" t="s">
        <v>539</v>
      </c>
      <c r="E4362" t="s">
        <v>506</v>
      </c>
      <c r="F4362" t="s">
        <v>540</v>
      </c>
      <c r="G4362" t="s">
        <v>77</v>
      </c>
      <c r="H4362" t="s">
        <v>508</v>
      </c>
      <c r="I4362" t="s">
        <v>509</v>
      </c>
      <c r="J4362" t="s">
        <v>442</v>
      </c>
      <c r="K4362" t="s">
        <v>443</v>
      </c>
    </row>
    <row r="4363" spans="1:11">
      <c r="A4363" t="s">
        <v>497</v>
      </c>
      <c r="B4363" s="614">
        <v>468209268.84369999</v>
      </c>
      <c r="C4363" t="s">
        <v>504</v>
      </c>
      <c r="D4363" t="s">
        <v>539</v>
      </c>
      <c r="E4363" t="s">
        <v>506</v>
      </c>
      <c r="F4363" t="s">
        <v>540</v>
      </c>
      <c r="G4363" t="s">
        <v>77</v>
      </c>
      <c r="H4363" t="s">
        <v>508</v>
      </c>
      <c r="I4363" t="s">
        <v>509</v>
      </c>
      <c r="J4363" t="s">
        <v>442</v>
      </c>
      <c r="K4363" t="s">
        <v>443</v>
      </c>
    </row>
    <row r="4364" spans="1:11">
      <c r="A4364" t="s">
        <v>497</v>
      </c>
      <c r="B4364" s="614">
        <v>409273902.84369999</v>
      </c>
      <c r="C4364" t="s">
        <v>454</v>
      </c>
      <c r="D4364" t="s">
        <v>539</v>
      </c>
      <c r="E4364" t="s">
        <v>506</v>
      </c>
      <c r="F4364" t="s">
        <v>540</v>
      </c>
      <c r="G4364" t="s">
        <v>77</v>
      </c>
      <c r="H4364" t="s">
        <v>508</v>
      </c>
      <c r="I4364" t="s">
        <v>509</v>
      </c>
      <c r="J4364" t="s">
        <v>442</v>
      </c>
      <c r="K4364" t="s">
        <v>443</v>
      </c>
    </row>
    <row r="4365" spans="1:11">
      <c r="A4365" t="s">
        <v>497</v>
      </c>
      <c r="B4365" s="614">
        <v>474757670.625</v>
      </c>
      <c r="C4365" t="s">
        <v>445</v>
      </c>
      <c r="D4365" t="s">
        <v>539</v>
      </c>
      <c r="E4365" t="s">
        <v>506</v>
      </c>
      <c r="F4365" t="s">
        <v>540</v>
      </c>
      <c r="G4365" t="s">
        <v>77</v>
      </c>
      <c r="H4365" t="s">
        <v>508</v>
      </c>
      <c r="I4365" t="s">
        <v>509</v>
      </c>
      <c r="J4365" t="s">
        <v>442</v>
      </c>
      <c r="K4365" t="s">
        <v>443</v>
      </c>
    </row>
    <row r="4366" spans="1:11">
      <c r="A4366" t="s">
        <v>497</v>
      </c>
      <c r="B4366" s="614">
        <v>608672074.5</v>
      </c>
      <c r="C4366" t="s">
        <v>510</v>
      </c>
      <c r="D4366" t="s">
        <v>539</v>
      </c>
      <c r="E4366" t="s">
        <v>506</v>
      </c>
      <c r="F4366" t="s">
        <v>540</v>
      </c>
      <c r="G4366" t="s">
        <v>77</v>
      </c>
      <c r="H4366" t="s">
        <v>508</v>
      </c>
      <c r="I4366" t="s">
        <v>509</v>
      </c>
      <c r="J4366" t="s">
        <v>442</v>
      </c>
      <c r="K4366" t="s">
        <v>443</v>
      </c>
    </row>
    <row r="4367" spans="1:11">
      <c r="A4367" t="s">
        <v>497</v>
      </c>
      <c r="B4367" s="614">
        <v>468209268.84369999</v>
      </c>
      <c r="C4367" t="s">
        <v>511</v>
      </c>
      <c r="D4367" t="s">
        <v>539</v>
      </c>
      <c r="E4367" t="s">
        <v>506</v>
      </c>
      <c r="F4367" t="s">
        <v>540</v>
      </c>
      <c r="G4367" t="s">
        <v>77</v>
      </c>
      <c r="H4367" t="s">
        <v>508</v>
      </c>
      <c r="I4367" t="s">
        <v>509</v>
      </c>
      <c r="J4367" t="s">
        <v>442</v>
      </c>
      <c r="K4367" t="s">
        <v>443</v>
      </c>
    </row>
    <row r="4368" spans="1:11">
      <c r="A4368" t="s">
        <v>497</v>
      </c>
      <c r="B4368" s="614">
        <v>392902940.0625</v>
      </c>
      <c r="C4368" t="s">
        <v>466</v>
      </c>
      <c r="D4368" t="s">
        <v>539</v>
      </c>
      <c r="E4368" t="s">
        <v>506</v>
      </c>
      <c r="F4368" t="s">
        <v>540</v>
      </c>
      <c r="G4368" t="s">
        <v>77</v>
      </c>
      <c r="H4368" t="s">
        <v>508</v>
      </c>
      <c r="I4368" t="s">
        <v>509</v>
      </c>
      <c r="J4368" t="s">
        <v>442</v>
      </c>
      <c r="K4368" t="s">
        <v>443</v>
      </c>
    </row>
    <row r="4369" spans="1:11">
      <c r="A4369" t="s">
        <v>497</v>
      </c>
      <c r="B4369" s="614">
        <v>327419088.9375</v>
      </c>
      <c r="C4369" t="s">
        <v>452</v>
      </c>
      <c r="D4369" t="s">
        <v>539</v>
      </c>
      <c r="E4369" t="s">
        <v>506</v>
      </c>
      <c r="F4369" t="s">
        <v>540</v>
      </c>
      <c r="G4369" t="s">
        <v>77</v>
      </c>
      <c r="H4369" t="s">
        <v>508</v>
      </c>
      <c r="I4369" t="s">
        <v>509</v>
      </c>
      <c r="J4369" t="s">
        <v>442</v>
      </c>
      <c r="K4369" t="s">
        <v>443</v>
      </c>
    </row>
    <row r="4370" spans="1:11">
      <c r="A4370" t="s">
        <v>497</v>
      </c>
      <c r="B4370" s="614">
        <v>468209268.84369999</v>
      </c>
      <c r="C4370" t="s">
        <v>528</v>
      </c>
      <c r="D4370" t="s">
        <v>539</v>
      </c>
      <c r="E4370" t="s">
        <v>506</v>
      </c>
      <c r="F4370" t="s">
        <v>540</v>
      </c>
      <c r="G4370" t="s">
        <v>77</v>
      </c>
      <c r="H4370" t="s">
        <v>508</v>
      </c>
      <c r="I4370" t="s">
        <v>509</v>
      </c>
      <c r="J4370" t="s">
        <v>442</v>
      </c>
      <c r="K4370" t="s">
        <v>443</v>
      </c>
    </row>
    <row r="4371" spans="1:11">
      <c r="A4371" t="s">
        <v>497</v>
      </c>
      <c r="B4371" s="614">
        <v>392902940.0625</v>
      </c>
      <c r="C4371" t="s">
        <v>484</v>
      </c>
      <c r="D4371" t="s">
        <v>539</v>
      </c>
      <c r="E4371" t="s">
        <v>506</v>
      </c>
      <c r="F4371" t="s">
        <v>540</v>
      </c>
      <c r="G4371" t="s">
        <v>77</v>
      </c>
      <c r="H4371" t="s">
        <v>508</v>
      </c>
      <c r="I4371" t="s">
        <v>509</v>
      </c>
      <c r="J4371" t="s">
        <v>442</v>
      </c>
      <c r="K4371" t="s">
        <v>443</v>
      </c>
    </row>
    <row r="4372" spans="1:11">
      <c r="A4372" t="s">
        <v>498</v>
      </c>
      <c r="B4372" s="614">
        <v>900475923.91999996</v>
      </c>
      <c r="C4372" t="s">
        <v>450</v>
      </c>
      <c r="D4372" t="s">
        <v>539</v>
      </c>
      <c r="E4372" t="s">
        <v>506</v>
      </c>
      <c r="F4372" t="s">
        <v>540</v>
      </c>
      <c r="G4372" t="s">
        <v>77</v>
      </c>
      <c r="H4372" t="s">
        <v>508</v>
      </c>
      <c r="I4372" t="s">
        <v>509</v>
      </c>
      <c r="J4372" t="s">
        <v>442</v>
      </c>
      <c r="K4372" t="s">
        <v>443</v>
      </c>
    </row>
    <row r="4373" spans="1:11">
      <c r="A4373" t="s">
        <v>498</v>
      </c>
      <c r="B4373" s="614">
        <v>755237800.12</v>
      </c>
      <c r="C4373" t="s">
        <v>488</v>
      </c>
      <c r="D4373" t="s">
        <v>539</v>
      </c>
      <c r="E4373" t="s">
        <v>506</v>
      </c>
      <c r="F4373" t="s">
        <v>540</v>
      </c>
      <c r="G4373" t="s">
        <v>77</v>
      </c>
      <c r="H4373" t="s">
        <v>508</v>
      </c>
      <c r="I4373" t="s">
        <v>509</v>
      </c>
      <c r="J4373" t="s">
        <v>442</v>
      </c>
      <c r="K4373" t="s">
        <v>443</v>
      </c>
    </row>
    <row r="4374" spans="1:11">
      <c r="A4374" t="s">
        <v>498</v>
      </c>
      <c r="B4374" s="614">
        <v>813333049.63999999</v>
      </c>
      <c r="C4374" t="s">
        <v>513</v>
      </c>
      <c r="D4374" t="s">
        <v>539</v>
      </c>
      <c r="E4374" t="s">
        <v>506</v>
      </c>
      <c r="F4374" t="s">
        <v>540</v>
      </c>
      <c r="G4374" t="s">
        <v>77</v>
      </c>
      <c r="H4374" t="s">
        <v>508</v>
      </c>
      <c r="I4374" t="s">
        <v>509</v>
      </c>
      <c r="J4374" t="s">
        <v>442</v>
      </c>
      <c r="K4374" t="s">
        <v>443</v>
      </c>
    </row>
    <row r="4375" spans="1:11">
      <c r="A4375" t="s">
        <v>498</v>
      </c>
      <c r="B4375" s="614">
        <v>755237800.12</v>
      </c>
      <c r="C4375" t="s">
        <v>479</v>
      </c>
      <c r="D4375" t="s">
        <v>539</v>
      </c>
      <c r="E4375" t="s">
        <v>506</v>
      </c>
      <c r="F4375" t="s">
        <v>540</v>
      </c>
      <c r="G4375" t="s">
        <v>77</v>
      </c>
      <c r="H4375" t="s">
        <v>508</v>
      </c>
      <c r="I4375" t="s">
        <v>509</v>
      </c>
      <c r="J4375" t="s">
        <v>442</v>
      </c>
      <c r="K4375" t="s">
        <v>443</v>
      </c>
    </row>
    <row r="4376" spans="1:11">
      <c r="A4376" t="s">
        <v>498</v>
      </c>
      <c r="B4376" s="614">
        <v>697142698.48000002</v>
      </c>
      <c r="C4376" t="s">
        <v>472</v>
      </c>
      <c r="D4376" t="s">
        <v>539</v>
      </c>
      <c r="E4376" t="s">
        <v>506</v>
      </c>
      <c r="F4376" t="s">
        <v>540</v>
      </c>
      <c r="G4376" t="s">
        <v>77</v>
      </c>
      <c r="H4376" t="s">
        <v>508</v>
      </c>
      <c r="I4376" t="s">
        <v>509</v>
      </c>
      <c r="J4376" t="s">
        <v>442</v>
      </c>
      <c r="K4376" t="s">
        <v>443</v>
      </c>
    </row>
    <row r="4377" spans="1:11">
      <c r="A4377" t="s">
        <v>498</v>
      </c>
      <c r="B4377" s="614">
        <v>755237800.12</v>
      </c>
      <c r="C4377" t="s">
        <v>471</v>
      </c>
      <c r="D4377" t="s">
        <v>539</v>
      </c>
      <c r="E4377" t="s">
        <v>506</v>
      </c>
      <c r="F4377" t="s">
        <v>540</v>
      </c>
      <c r="G4377" t="s">
        <v>77</v>
      </c>
      <c r="H4377" t="s">
        <v>508</v>
      </c>
      <c r="I4377" t="s">
        <v>509</v>
      </c>
      <c r="J4377" t="s">
        <v>442</v>
      </c>
      <c r="K4377" t="s">
        <v>443</v>
      </c>
    </row>
    <row r="4378" spans="1:11">
      <c r="A4378" t="s">
        <v>498</v>
      </c>
      <c r="B4378" s="614">
        <v>697142698.48000002</v>
      </c>
      <c r="C4378" t="s">
        <v>449</v>
      </c>
      <c r="D4378" t="s">
        <v>539</v>
      </c>
      <c r="E4378" t="s">
        <v>506</v>
      </c>
      <c r="F4378" t="s">
        <v>540</v>
      </c>
      <c r="G4378" t="s">
        <v>77</v>
      </c>
      <c r="H4378" t="s">
        <v>508</v>
      </c>
      <c r="I4378" t="s">
        <v>509</v>
      </c>
      <c r="J4378" t="s">
        <v>442</v>
      </c>
      <c r="K4378" t="s">
        <v>443</v>
      </c>
    </row>
    <row r="4379" spans="1:11">
      <c r="A4379" t="s">
        <v>498</v>
      </c>
      <c r="B4379" s="614">
        <v>813333049.63999999</v>
      </c>
      <c r="C4379" t="s">
        <v>475</v>
      </c>
      <c r="D4379" t="s">
        <v>539</v>
      </c>
      <c r="E4379" t="s">
        <v>506</v>
      </c>
      <c r="F4379" t="s">
        <v>540</v>
      </c>
      <c r="G4379" t="s">
        <v>77</v>
      </c>
      <c r="H4379" t="s">
        <v>508</v>
      </c>
      <c r="I4379" t="s">
        <v>509</v>
      </c>
      <c r="J4379" t="s">
        <v>442</v>
      </c>
      <c r="K4379" t="s">
        <v>443</v>
      </c>
    </row>
    <row r="4380" spans="1:11">
      <c r="A4380" t="s">
        <v>498</v>
      </c>
      <c r="B4380" s="614">
        <v>830761594.91999996</v>
      </c>
      <c r="C4380" t="s">
        <v>448</v>
      </c>
      <c r="D4380" t="s">
        <v>539</v>
      </c>
      <c r="E4380" t="s">
        <v>506</v>
      </c>
      <c r="F4380" t="s">
        <v>540</v>
      </c>
      <c r="G4380" t="s">
        <v>77</v>
      </c>
      <c r="H4380" t="s">
        <v>508</v>
      </c>
      <c r="I4380" t="s">
        <v>509</v>
      </c>
      <c r="J4380" t="s">
        <v>442</v>
      </c>
      <c r="K4380" t="s">
        <v>443</v>
      </c>
    </row>
    <row r="4381" spans="1:11">
      <c r="A4381" t="s">
        <v>498</v>
      </c>
      <c r="B4381" s="614">
        <v>900475923.91999996</v>
      </c>
      <c r="C4381" t="s">
        <v>476</v>
      </c>
      <c r="D4381" t="s">
        <v>539</v>
      </c>
      <c r="E4381" t="s">
        <v>506</v>
      </c>
      <c r="F4381" t="s">
        <v>540</v>
      </c>
      <c r="G4381" t="s">
        <v>77</v>
      </c>
      <c r="H4381" t="s">
        <v>508</v>
      </c>
      <c r="I4381" t="s">
        <v>509</v>
      </c>
      <c r="J4381" t="s">
        <v>442</v>
      </c>
      <c r="K4381" t="s">
        <v>443</v>
      </c>
    </row>
    <row r="4382" spans="1:11">
      <c r="A4382" t="s">
        <v>498</v>
      </c>
      <c r="B4382" s="614">
        <v>784285424.88</v>
      </c>
      <c r="C4382" t="s">
        <v>515</v>
      </c>
      <c r="D4382" t="s">
        <v>539</v>
      </c>
      <c r="E4382" t="s">
        <v>506</v>
      </c>
      <c r="F4382" t="s">
        <v>540</v>
      </c>
      <c r="G4382" t="s">
        <v>77</v>
      </c>
      <c r="H4382" t="s">
        <v>508</v>
      </c>
      <c r="I4382" t="s">
        <v>509</v>
      </c>
      <c r="J4382" t="s">
        <v>442</v>
      </c>
      <c r="K4382" t="s">
        <v>443</v>
      </c>
    </row>
    <row r="4383" spans="1:11">
      <c r="A4383" t="s">
        <v>498</v>
      </c>
      <c r="B4383" s="614">
        <v>1079990117.76</v>
      </c>
      <c r="C4383" t="s">
        <v>517</v>
      </c>
      <c r="D4383" t="s">
        <v>539</v>
      </c>
      <c r="E4383" t="s">
        <v>506</v>
      </c>
      <c r="F4383" t="s">
        <v>540</v>
      </c>
      <c r="G4383" t="s">
        <v>77</v>
      </c>
      <c r="H4383" t="s">
        <v>508</v>
      </c>
      <c r="I4383" t="s">
        <v>509</v>
      </c>
      <c r="J4383" t="s">
        <v>442</v>
      </c>
      <c r="K4383" t="s">
        <v>443</v>
      </c>
    </row>
    <row r="4384" spans="1:11">
      <c r="A4384" t="s">
        <v>498</v>
      </c>
      <c r="B4384" s="614">
        <v>842380674.39999998</v>
      </c>
      <c r="C4384" t="s">
        <v>462</v>
      </c>
      <c r="D4384" t="s">
        <v>539</v>
      </c>
      <c r="E4384" t="s">
        <v>506</v>
      </c>
      <c r="F4384" t="s">
        <v>540</v>
      </c>
      <c r="G4384" t="s">
        <v>77</v>
      </c>
      <c r="H4384" t="s">
        <v>508</v>
      </c>
      <c r="I4384" t="s">
        <v>509</v>
      </c>
      <c r="J4384" t="s">
        <v>442</v>
      </c>
      <c r="K4384" t="s">
        <v>443</v>
      </c>
    </row>
    <row r="4385" spans="1:11">
      <c r="A4385" t="s">
        <v>498</v>
      </c>
      <c r="B4385" s="614">
        <v>580952199.44000006</v>
      </c>
      <c r="C4385" t="s">
        <v>477</v>
      </c>
      <c r="D4385" t="s">
        <v>539</v>
      </c>
      <c r="E4385" t="s">
        <v>506</v>
      </c>
      <c r="F4385" t="s">
        <v>540</v>
      </c>
      <c r="G4385" t="s">
        <v>77</v>
      </c>
      <c r="H4385" t="s">
        <v>508</v>
      </c>
      <c r="I4385" t="s">
        <v>509</v>
      </c>
      <c r="J4385" t="s">
        <v>442</v>
      </c>
      <c r="K4385" t="s">
        <v>443</v>
      </c>
    </row>
    <row r="4386" spans="1:11">
      <c r="A4386" t="s">
        <v>498</v>
      </c>
      <c r="B4386" s="614">
        <v>726190323.24000001</v>
      </c>
      <c r="C4386" t="s">
        <v>512</v>
      </c>
      <c r="D4386" t="s">
        <v>539</v>
      </c>
      <c r="E4386" t="s">
        <v>506</v>
      </c>
      <c r="F4386" t="s">
        <v>540</v>
      </c>
      <c r="G4386" t="s">
        <v>77</v>
      </c>
      <c r="H4386" t="s">
        <v>508</v>
      </c>
      <c r="I4386" t="s">
        <v>509</v>
      </c>
      <c r="J4386" t="s">
        <v>442</v>
      </c>
      <c r="K4386" t="s">
        <v>443</v>
      </c>
    </row>
    <row r="4387" spans="1:11">
      <c r="A4387" t="s">
        <v>498</v>
      </c>
      <c r="B4387" s="614">
        <v>755237800.12</v>
      </c>
      <c r="C4387" t="s">
        <v>50</v>
      </c>
      <c r="D4387" t="s">
        <v>539</v>
      </c>
      <c r="E4387" t="s">
        <v>506</v>
      </c>
      <c r="F4387" t="s">
        <v>540</v>
      </c>
      <c r="G4387" t="s">
        <v>77</v>
      </c>
      <c r="H4387" t="s">
        <v>508</v>
      </c>
      <c r="I4387" t="s">
        <v>509</v>
      </c>
      <c r="J4387" t="s">
        <v>442</v>
      </c>
      <c r="K4387" t="s">
        <v>443</v>
      </c>
    </row>
    <row r="4388" spans="1:11">
      <c r="A4388" t="s">
        <v>498</v>
      </c>
      <c r="B4388" s="614">
        <v>761047413.79999995</v>
      </c>
      <c r="C4388" t="s">
        <v>461</v>
      </c>
      <c r="D4388" t="s">
        <v>539</v>
      </c>
      <c r="E4388" t="s">
        <v>506</v>
      </c>
      <c r="F4388" t="s">
        <v>540</v>
      </c>
      <c r="G4388" t="s">
        <v>77</v>
      </c>
      <c r="H4388" t="s">
        <v>508</v>
      </c>
      <c r="I4388" t="s">
        <v>509</v>
      </c>
      <c r="J4388" t="s">
        <v>442</v>
      </c>
      <c r="K4388" t="s">
        <v>443</v>
      </c>
    </row>
    <row r="4389" spans="1:11">
      <c r="A4389" t="s">
        <v>498</v>
      </c>
      <c r="B4389" s="614">
        <v>726190323.24000001</v>
      </c>
      <c r="C4389" t="s">
        <v>481</v>
      </c>
      <c r="D4389" t="s">
        <v>539</v>
      </c>
      <c r="E4389" t="s">
        <v>506</v>
      </c>
      <c r="F4389" t="s">
        <v>540</v>
      </c>
      <c r="G4389" t="s">
        <v>77</v>
      </c>
      <c r="H4389" t="s">
        <v>508</v>
      </c>
      <c r="I4389" t="s">
        <v>509</v>
      </c>
      <c r="J4389" t="s">
        <v>442</v>
      </c>
      <c r="K4389" t="s">
        <v>443</v>
      </c>
    </row>
    <row r="4390" spans="1:11">
      <c r="A4390" t="s">
        <v>498</v>
      </c>
      <c r="B4390" s="614">
        <v>697142698.48000002</v>
      </c>
      <c r="C4390" t="s">
        <v>429</v>
      </c>
      <c r="D4390" t="s">
        <v>539</v>
      </c>
      <c r="E4390" t="s">
        <v>506</v>
      </c>
      <c r="F4390" t="s">
        <v>540</v>
      </c>
      <c r="G4390" t="s">
        <v>77</v>
      </c>
      <c r="H4390" t="s">
        <v>508</v>
      </c>
      <c r="I4390" t="s">
        <v>509</v>
      </c>
      <c r="J4390" t="s">
        <v>442</v>
      </c>
      <c r="K4390" t="s">
        <v>443</v>
      </c>
    </row>
    <row r="4391" spans="1:11">
      <c r="A4391" t="s">
        <v>498</v>
      </c>
      <c r="B4391" s="614">
        <v>580952199.44000006</v>
      </c>
      <c r="C4391" t="s">
        <v>464</v>
      </c>
      <c r="D4391" t="s">
        <v>539</v>
      </c>
      <c r="E4391" t="s">
        <v>506</v>
      </c>
      <c r="F4391" t="s">
        <v>540</v>
      </c>
      <c r="G4391" t="s">
        <v>77</v>
      </c>
      <c r="H4391" t="s">
        <v>508</v>
      </c>
      <c r="I4391" t="s">
        <v>509</v>
      </c>
      <c r="J4391" t="s">
        <v>442</v>
      </c>
      <c r="K4391" t="s">
        <v>443</v>
      </c>
    </row>
    <row r="4392" spans="1:11">
      <c r="A4392" t="s">
        <v>498</v>
      </c>
      <c r="B4392" s="614">
        <v>842380674.39999998</v>
      </c>
      <c r="C4392" t="s">
        <v>514</v>
      </c>
      <c r="D4392" t="s">
        <v>539</v>
      </c>
      <c r="E4392" t="s">
        <v>506</v>
      </c>
      <c r="F4392" t="s">
        <v>540</v>
      </c>
      <c r="G4392" t="s">
        <v>77</v>
      </c>
      <c r="H4392" t="s">
        <v>508</v>
      </c>
      <c r="I4392" t="s">
        <v>509</v>
      </c>
      <c r="J4392" t="s">
        <v>442</v>
      </c>
      <c r="K4392" t="s">
        <v>443</v>
      </c>
    </row>
    <row r="4393" spans="1:11">
      <c r="A4393" t="s">
        <v>498</v>
      </c>
      <c r="B4393" s="614">
        <v>714571243.75999999</v>
      </c>
      <c r="C4393" t="s">
        <v>465</v>
      </c>
      <c r="D4393" t="s">
        <v>539</v>
      </c>
      <c r="E4393" t="s">
        <v>506</v>
      </c>
      <c r="F4393" t="s">
        <v>540</v>
      </c>
      <c r="G4393" t="s">
        <v>77</v>
      </c>
      <c r="H4393" t="s">
        <v>508</v>
      </c>
      <c r="I4393" t="s">
        <v>509</v>
      </c>
      <c r="J4393" t="s">
        <v>442</v>
      </c>
      <c r="K4393" t="s">
        <v>443</v>
      </c>
    </row>
    <row r="4394" spans="1:11">
      <c r="A4394" t="s">
        <v>498</v>
      </c>
      <c r="B4394" s="614">
        <v>580952199.44000006</v>
      </c>
      <c r="C4394" t="s">
        <v>453</v>
      </c>
      <c r="D4394" t="s">
        <v>539</v>
      </c>
      <c r="E4394" t="s">
        <v>506</v>
      </c>
      <c r="F4394" t="s">
        <v>540</v>
      </c>
      <c r="G4394" t="s">
        <v>77</v>
      </c>
      <c r="H4394" t="s">
        <v>508</v>
      </c>
      <c r="I4394" t="s">
        <v>509</v>
      </c>
      <c r="J4394" t="s">
        <v>442</v>
      </c>
      <c r="K4394" t="s">
        <v>443</v>
      </c>
    </row>
    <row r="4395" spans="1:11">
      <c r="A4395" t="s">
        <v>498</v>
      </c>
      <c r="B4395" s="614">
        <v>1079990117.76</v>
      </c>
      <c r="C4395" t="s">
        <v>455</v>
      </c>
      <c r="D4395" t="s">
        <v>539</v>
      </c>
      <c r="E4395" t="s">
        <v>506</v>
      </c>
      <c r="F4395" t="s">
        <v>540</v>
      </c>
      <c r="G4395" t="s">
        <v>77</v>
      </c>
      <c r="H4395" t="s">
        <v>508</v>
      </c>
      <c r="I4395" t="s">
        <v>509</v>
      </c>
      <c r="J4395" t="s">
        <v>442</v>
      </c>
      <c r="K4395" t="s">
        <v>443</v>
      </c>
    </row>
    <row r="4396" spans="1:11">
      <c r="A4396" t="s">
        <v>498</v>
      </c>
      <c r="B4396" s="614">
        <v>726190323.24000001</v>
      </c>
      <c r="C4396" t="s">
        <v>480</v>
      </c>
      <c r="D4396" t="s">
        <v>539</v>
      </c>
      <c r="E4396" t="s">
        <v>506</v>
      </c>
      <c r="F4396" t="s">
        <v>540</v>
      </c>
      <c r="G4396" t="s">
        <v>77</v>
      </c>
      <c r="H4396" t="s">
        <v>508</v>
      </c>
      <c r="I4396" t="s">
        <v>509</v>
      </c>
      <c r="J4396" t="s">
        <v>442</v>
      </c>
      <c r="K4396" t="s">
        <v>443</v>
      </c>
    </row>
    <row r="4397" spans="1:11">
      <c r="A4397" t="s">
        <v>498</v>
      </c>
      <c r="B4397" s="614">
        <v>877237764.96000004</v>
      </c>
      <c r="C4397" t="s">
        <v>516</v>
      </c>
      <c r="D4397" t="s">
        <v>539</v>
      </c>
      <c r="E4397" t="s">
        <v>506</v>
      </c>
      <c r="F4397" t="s">
        <v>540</v>
      </c>
      <c r="G4397" t="s">
        <v>77</v>
      </c>
      <c r="H4397" t="s">
        <v>508</v>
      </c>
      <c r="I4397" t="s">
        <v>509</v>
      </c>
      <c r="J4397" t="s">
        <v>442</v>
      </c>
      <c r="K4397" t="s">
        <v>443</v>
      </c>
    </row>
    <row r="4398" spans="1:11">
      <c r="A4398" t="s">
        <v>498</v>
      </c>
      <c r="B4398" s="614">
        <v>726190323.24000001</v>
      </c>
      <c r="C4398" t="s">
        <v>485</v>
      </c>
      <c r="D4398" t="s">
        <v>539</v>
      </c>
      <c r="E4398" t="s">
        <v>506</v>
      </c>
      <c r="F4398" t="s">
        <v>540</v>
      </c>
      <c r="G4398" t="s">
        <v>77</v>
      </c>
      <c r="H4398" t="s">
        <v>508</v>
      </c>
      <c r="I4398" t="s">
        <v>509</v>
      </c>
      <c r="J4398" t="s">
        <v>442</v>
      </c>
      <c r="K4398" t="s">
        <v>443</v>
      </c>
    </row>
    <row r="4399" spans="1:11">
      <c r="A4399" t="s">
        <v>498</v>
      </c>
      <c r="B4399" s="614">
        <v>981809184.51999998</v>
      </c>
      <c r="C4399" t="s">
        <v>518</v>
      </c>
      <c r="D4399" t="s">
        <v>539</v>
      </c>
      <c r="E4399" t="s">
        <v>506</v>
      </c>
      <c r="F4399" t="s">
        <v>540</v>
      </c>
      <c r="G4399" t="s">
        <v>77</v>
      </c>
      <c r="H4399" t="s">
        <v>508</v>
      </c>
      <c r="I4399" t="s">
        <v>509</v>
      </c>
      <c r="J4399" t="s">
        <v>442</v>
      </c>
      <c r="K4399" t="s">
        <v>443</v>
      </c>
    </row>
    <row r="4400" spans="1:11">
      <c r="A4400" t="s">
        <v>498</v>
      </c>
      <c r="B4400" s="614">
        <v>830761594.91999996</v>
      </c>
      <c r="C4400" t="s">
        <v>504</v>
      </c>
      <c r="D4400" t="s">
        <v>539</v>
      </c>
      <c r="E4400" t="s">
        <v>506</v>
      </c>
      <c r="F4400" t="s">
        <v>540</v>
      </c>
      <c r="G4400" t="s">
        <v>77</v>
      </c>
      <c r="H4400" t="s">
        <v>508</v>
      </c>
      <c r="I4400" t="s">
        <v>509</v>
      </c>
      <c r="J4400" t="s">
        <v>442</v>
      </c>
      <c r="K4400" t="s">
        <v>443</v>
      </c>
    </row>
    <row r="4401" spans="1:11">
      <c r="A4401" t="s">
        <v>498</v>
      </c>
      <c r="B4401" s="614">
        <v>726190323.24000001</v>
      </c>
      <c r="C4401" t="s">
        <v>454</v>
      </c>
      <c r="D4401" t="s">
        <v>539</v>
      </c>
      <c r="E4401" t="s">
        <v>506</v>
      </c>
      <c r="F4401" t="s">
        <v>540</v>
      </c>
      <c r="G4401" t="s">
        <v>77</v>
      </c>
      <c r="H4401" t="s">
        <v>508</v>
      </c>
      <c r="I4401" t="s">
        <v>509</v>
      </c>
      <c r="J4401" t="s">
        <v>442</v>
      </c>
      <c r="K4401" t="s">
        <v>443</v>
      </c>
    </row>
    <row r="4402" spans="1:11">
      <c r="A4402" t="s">
        <v>498</v>
      </c>
      <c r="B4402" s="614">
        <v>842380674.39999998</v>
      </c>
      <c r="C4402" t="s">
        <v>445</v>
      </c>
      <c r="D4402" t="s">
        <v>539</v>
      </c>
      <c r="E4402" t="s">
        <v>506</v>
      </c>
      <c r="F4402" t="s">
        <v>540</v>
      </c>
      <c r="G4402" t="s">
        <v>77</v>
      </c>
      <c r="H4402" t="s">
        <v>508</v>
      </c>
      <c r="I4402" t="s">
        <v>509</v>
      </c>
      <c r="J4402" t="s">
        <v>442</v>
      </c>
      <c r="K4402" t="s">
        <v>443</v>
      </c>
    </row>
    <row r="4403" spans="1:11">
      <c r="A4403" t="s">
        <v>498</v>
      </c>
      <c r="B4403" s="614">
        <v>1079990117.76</v>
      </c>
      <c r="C4403" t="s">
        <v>510</v>
      </c>
      <c r="D4403" t="s">
        <v>539</v>
      </c>
      <c r="E4403" t="s">
        <v>506</v>
      </c>
      <c r="F4403" t="s">
        <v>540</v>
      </c>
      <c r="G4403" t="s">
        <v>77</v>
      </c>
      <c r="H4403" t="s">
        <v>508</v>
      </c>
      <c r="I4403" t="s">
        <v>509</v>
      </c>
      <c r="J4403" t="s">
        <v>442</v>
      </c>
      <c r="K4403" t="s">
        <v>443</v>
      </c>
    </row>
    <row r="4404" spans="1:11">
      <c r="A4404" t="s">
        <v>498</v>
      </c>
      <c r="B4404" s="614">
        <v>830761594.91999996</v>
      </c>
      <c r="C4404" t="s">
        <v>511</v>
      </c>
      <c r="D4404" t="s">
        <v>539</v>
      </c>
      <c r="E4404" t="s">
        <v>506</v>
      </c>
      <c r="F4404" t="s">
        <v>540</v>
      </c>
      <c r="G4404" t="s">
        <v>77</v>
      </c>
      <c r="H4404" t="s">
        <v>508</v>
      </c>
      <c r="I4404" t="s">
        <v>509</v>
      </c>
      <c r="J4404" t="s">
        <v>442</v>
      </c>
      <c r="K4404" t="s">
        <v>443</v>
      </c>
    </row>
    <row r="4405" spans="1:11">
      <c r="A4405" t="s">
        <v>498</v>
      </c>
      <c r="B4405" s="614">
        <v>697142698.48000002</v>
      </c>
      <c r="C4405" t="s">
        <v>466</v>
      </c>
      <c r="D4405" t="s">
        <v>539</v>
      </c>
      <c r="E4405" t="s">
        <v>506</v>
      </c>
      <c r="F4405" t="s">
        <v>540</v>
      </c>
      <c r="G4405" t="s">
        <v>77</v>
      </c>
      <c r="H4405" t="s">
        <v>508</v>
      </c>
      <c r="I4405" t="s">
        <v>509</v>
      </c>
      <c r="J4405" t="s">
        <v>442</v>
      </c>
      <c r="K4405" t="s">
        <v>443</v>
      </c>
    </row>
    <row r="4406" spans="1:11">
      <c r="A4406" t="s">
        <v>498</v>
      </c>
      <c r="B4406" s="614">
        <v>580952199.44000006</v>
      </c>
      <c r="C4406" t="s">
        <v>452</v>
      </c>
      <c r="D4406" t="s">
        <v>539</v>
      </c>
      <c r="E4406" t="s">
        <v>506</v>
      </c>
      <c r="F4406" t="s">
        <v>540</v>
      </c>
      <c r="G4406" t="s">
        <v>77</v>
      </c>
      <c r="H4406" t="s">
        <v>508</v>
      </c>
      <c r="I4406" t="s">
        <v>509</v>
      </c>
      <c r="J4406" t="s">
        <v>442</v>
      </c>
      <c r="K4406" t="s">
        <v>443</v>
      </c>
    </row>
    <row r="4407" spans="1:11">
      <c r="A4407" t="s">
        <v>498</v>
      </c>
      <c r="B4407" s="614">
        <v>830761594.91999996</v>
      </c>
      <c r="C4407" t="s">
        <v>528</v>
      </c>
      <c r="D4407" t="s">
        <v>539</v>
      </c>
      <c r="E4407" t="s">
        <v>506</v>
      </c>
      <c r="F4407" t="s">
        <v>540</v>
      </c>
      <c r="G4407" t="s">
        <v>77</v>
      </c>
      <c r="H4407" t="s">
        <v>508</v>
      </c>
      <c r="I4407" t="s">
        <v>509</v>
      </c>
      <c r="J4407" t="s">
        <v>442</v>
      </c>
      <c r="K4407" t="s">
        <v>443</v>
      </c>
    </row>
    <row r="4408" spans="1:11">
      <c r="A4408" t="s">
        <v>498</v>
      </c>
      <c r="B4408" s="614">
        <v>697142698.48000002</v>
      </c>
      <c r="C4408" t="s">
        <v>484</v>
      </c>
      <c r="D4408" t="s">
        <v>539</v>
      </c>
      <c r="E4408" t="s">
        <v>506</v>
      </c>
      <c r="F4408" t="s">
        <v>540</v>
      </c>
      <c r="G4408" t="s">
        <v>77</v>
      </c>
      <c r="H4408" t="s">
        <v>508</v>
      </c>
      <c r="I4408" t="s">
        <v>509</v>
      </c>
      <c r="J4408" t="s">
        <v>442</v>
      </c>
      <c r="K4408" t="s">
        <v>443</v>
      </c>
    </row>
    <row r="4409" spans="1:11">
      <c r="A4409" t="s">
        <v>499</v>
      </c>
      <c r="B4409" s="614">
        <v>7877642025.8000002</v>
      </c>
      <c r="C4409" t="s">
        <v>450</v>
      </c>
      <c r="D4409" t="s">
        <v>539</v>
      </c>
      <c r="E4409" t="s">
        <v>506</v>
      </c>
      <c r="F4409" t="s">
        <v>540</v>
      </c>
      <c r="G4409" t="s">
        <v>77</v>
      </c>
      <c r="H4409" t="s">
        <v>508</v>
      </c>
      <c r="I4409" t="s">
        <v>509</v>
      </c>
      <c r="J4409" t="s">
        <v>442</v>
      </c>
      <c r="K4409" t="s">
        <v>443</v>
      </c>
    </row>
    <row r="4410" spans="1:11">
      <c r="A4410" t="s">
        <v>499</v>
      </c>
      <c r="B4410" s="614">
        <v>6607053976.3000002</v>
      </c>
      <c r="C4410" t="s">
        <v>488</v>
      </c>
      <c r="D4410" t="s">
        <v>539</v>
      </c>
      <c r="E4410" t="s">
        <v>506</v>
      </c>
      <c r="F4410" t="s">
        <v>540</v>
      </c>
      <c r="G4410" t="s">
        <v>77</v>
      </c>
      <c r="H4410" t="s">
        <v>508</v>
      </c>
      <c r="I4410" t="s">
        <v>509</v>
      </c>
      <c r="J4410" t="s">
        <v>442</v>
      </c>
      <c r="K4410" t="s">
        <v>443</v>
      </c>
    </row>
    <row r="4411" spans="1:11">
      <c r="A4411" t="s">
        <v>499</v>
      </c>
      <c r="B4411" s="614">
        <v>7115289196.1000004</v>
      </c>
      <c r="C4411" t="s">
        <v>513</v>
      </c>
      <c r="D4411" t="s">
        <v>539</v>
      </c>
      <c r="E4411" t="s">
        <v>506</v>
      </c>
      <c r="F4411" t="s">
        <v>540</v>
      </c>
      <c r="G4411" t="s">
        <v>77</v>
      </c>
      <c r="H4411" t="s">
        <v>508</v>
      </c>
      <c r="I4411" t="s">
        <v>509</v>
      </c>
      <c r="J4411" t="s">
        <v>442</v>
      </c>
      <c r="K4411" t="s">
        <v>443</v>
      </c>
    </row>
    <row r="4412" spans="1:11">
      <c r="A4412" t="s">
        <v>499</v>
      </c>
      <c r="B4412" s="614">
        <v>6607053976.3000002</v>
      </c>
      <c r="C4412" t="s">
        <v>479</v>
      </c>
      <c r="D4412" t="s">
        <v>539</v>
      </c>
      <c r="E4412" t="s">
        <v>506</v>
      </c>
      <c r="F4412" t="s">
        <v>540</v>
      </c>
      <c r="G4412" t="s">
        <v>77</v>
      </c>
      <c r="H4412" t="s">
        <v>508</v>
      </c>
      <c r="I4412" t="s">
        <v>509</v>
      </c>
      <c r="J4412" t="s">
        <v>442</v>
      </c>
      <c r="K4412" t="s">
        <v>443</v>
      </c>
    </row>
    <row r="4413" spans="1:11">
      <c r="A4413" t="s">
        <v>499</v>
      </c>
      <c r="B4413" s="614">
        <v>6098820050.1999998</v>
      </c>
      <c r="C4413" t="s">
        <v>472</v>
      </c>
      <c r="D4413" t="s">
        <v>539</v>
      </c>
      <c r="E4413" t="s">
        <v>506</v>
      </c>
      <c r="F4413" t="s">
        <v>540</v>
      </c>
      <c r="G4413" t="s">
        <v>77</v>
      </c>
      <c r="H4413" t="s">
        <v>508</v>
      </c>
      <c r="I4413" t="s">
        <v>509</v>
      </c>
      <c r="J4413" t="s">
        <v>442</v>
      </c>
      <c r="K4413" t="s">
        <v>443</v>
      </c>
    </row>
    <row r="4414" spans="1:11">
      <c r="A4414" t="s">
        <v>499</v>
      </c>
      <c r="B4414" s="614">
        <v>6607053976.3000002</v>
      </c>
      <c r="C4414" t="s">
        <v>471</v>
      </c>
      <c r="D4414" t="s">
        <v>539</v>
      </c>
      <c r="E4414" t="s">
        <v>506</v>
      </c>
      <c r="F4414" t="s">
        <v>540</v>
      </c>
      <c r="G4414" t="s">
        <v>77</v>
      </c>
      <c r="H4414" t="s">
        <v>508</v>
      </c>
      <c r="I4414" t="s">
        <v>509</v>
      </c>
      <c r="J4414" t="s">
        <v>442</v>
      </c>
      <c r="K4414" t="s">
        <v>443</v>
      </c>
    </row>
    <row r="4415" spans="1:11">
      <c r="A4415" t="s">
        <v>499</v>
      </c>
      <c r="B4415" s="614">
        <v>6098820050.1999998</v>
      </c>
      <c r="C4415" t="s">
        <v>449</v>
      </c>
      <c r="D4415" t="s">
        <v>539</v>
      </c>
      <c r="E4415" t="s">
        <v>506</v>
      </c>
      <c r="F4415" t="s">
        <v>540</v>
      </c>
      <c r="G4415" t="s">
        <v>77</v>
      </c>
      <c r="H4415" t="s">
        <v>508</v>
      </c>
      <c r="I4415" t="s">
        <v>509</v>
      </c>
      <c r="J4415" t="s">
        <v>442</v>
      </c>
      <c r="K4415" t="s">
        <v>443</v>
      </c>
    </row>
    <row r="4416" spans="1:11">
      <c r="A4416" t="s">
        <v>499</v>
      </c>
      <c r="B4416" s="614">
        <v>7115289196.1000004</v>
      </c>
      <c r="C4416" t="s">
        <v>475</v>
      </c>
      <c r="D4416" t="s">
        <v>539</v>
      </c>
      <c r="E4416" t="s">
        <v>506</v>
      </c>
      <c r="F4416" t="s">
        <v>540</v>
      </c>
      <c r="G4416" t="s">
        <v>77</v>
      </c>
      <c r="H4416" t="s">
        <v>508</v>
      </c>
      <c r="I4416" t="s">
        <v>509</v>
      </c>
      <c r="J4416" t="s">
        <v>442</v>
      </c>
      <c r="K4416" t="s">
        <v>443</v>
      </c>
    </row>
    <row r="4417" spans="1:11">
      <c r="A4417" t="s">
        <v>499</v>
      </c>
      <c r="B4417" s="614">
        <v>7267759503.3000002</v>
      </c>
      <c r="C4417" t="s">
        <v>448</v>
      </c>
      <c r="D4417" t="s">
        <v>539</v>
      </c>
      <c r="E4417" t="s">
        <v>506</v>
      </c>
      <c r="F4417" t="s">
        <v>540</v>
      </c>
      <c r="G4417" t="s">
        <v>77</v>
      </c>
      <c r="H4417" t="s">
        <v>508</v>
      </c>
      <c r="I4417" t="s">
        <v>509</v>
      </c>
      <c r="J4417" t="s">
        <v>442</v>
      </c>
      <c r="K4417" t="s">
        <v>443</v>
      </c>
    </row>
    <row r="4418" spans="1:11">
      <c r="A4418" t="s">
        <v>499</v>
      </c>
      <c r="B4418" s="614">
        <v>7877642025.8000002</v>
      </c>
      <c r="C4418" t="s">
        <v>476</v>
      </c>
      <c r="D4418" t="s">
        <v>539</v>
      </c>
      <c r="E4418" t="s">
        <v>506</v>
      </c>
      <c r="F4418" t="s">
        <v>540</v>
      </c>
      <c r="G4418" t="s">
        <v>77</v>
      </c>
      <c r="H4418" t="s">
        <v>508</v>
      </c>
      <c r="I4418" t="s">
        <v>509</v>
      </c>
      <c r="J4418" t="s">
        <v>442</v>
      </c>
      <c r="K4418" t="s">
        <v>443</v>
      </c>
    </row>
    <row r="4419" spans="1:11">
      <c r="A4419" t="s">
        <v>499</v>
      </c>
      <c r="B4419" s="614">
        <v>6861171586.1999998</v>
      </c>
      <c r="C4419" t="s">
        <v>515</v>
      </c>
      <c r="D4419" t="s">
        <v>539</v>
      </c>
      <c r="E4419" t="s">
        <v>506</v>
      </c>
      <c r="F4419" t="s">
        <v>540</v>
      </c>
      <c r="G4419" t="s">
        <v>77</v>
      </c>
      <c r="H4419" t="s">
        <v>508</v>
      </c>
      <c r="I4419" t="s">
        <v>509</v>
      </c>
      <c r="J4419" t="s">
        <v>442</v>
      </c>
      <c r="K4419" t="s">
        <v>443</v>
      </c>
    </row>
    <row r="4420" spans="1:11">
      <c r="A4420" t="s">
        <v>499</v>
      </c>
      <c r="B4420" s="614">
        <v>9448087742.3999996</v>
      </c>
      <c r="C4420" t="s">
        <v>517</v>
      </c>
      <c r="D4420" t="s">
        <v>539</v>
      </c>
      <c r="E4420" t="s">
        <v>506</v>
      </c>
      <c r="F4420" t="s">
        <v>540</v>
      </c>
      <c r="G4420" t="s">
        <v>77</v>
      </c>
      <c r="H4420" t="s">
        <v>508</v>
      </c>
      <c r="I4420" t="s">
        <v>509</v>
      </c>
      <c r="J4420" t="s">
        <v>442</v>
      </c>
      <c r="K4420" t="s">
        <v>443</v>
      </c>
    </row>
    <row r="4421" spans="1:11">
      <c r="A4421" t="s">
        <v>499</v>
      </c>
      <c r="B4421" s="614">
        <v>7369406806</v>
      </c>
      <c r="C4421" t="s">
        <v>462</v>
      </c>
      <c r="D4421" t="s">
        <v>539</v>
      </c>
      <c r="E4421" t="s">
        <v>506</v>
      </c>
      <c r="F4421" t="s">
        <v>540</v>
      </c>
      <c r="G4421" t="s">
        <v>77</v>
      </c>
      <c r="H4421" t="s">
        <v>508</v>
      </c>
      <c r="I4421" t="s">
        <v>509</v>
      </c>
      <c r="J4421" t="s">
        <v>442</v>
      </c>
      <c r="K4421" t="s">
        <v>443</v>
      </c>
    </row>
    <row r="4422" spans="1:11">
      <c r="A4422" t="s">
        <v>499</v>
      </c>
      <c r="B4422" s="614">
        <v>5082349610.6000004</v>
      </c>
      <c r="C4422" t="s">
        <v>477</v>
      </c>
      <c r="D4422" t="s">
        <v>539</v>
      </c>
      <c r="E4422" t="s">
        <v>506</v>
      </c>
      <c r="F4422" t="s">
        <v>540</v>
      </c>
      <c r="G4422" t="s">
        <v>77</v>
      </c>
      <c r="H4422" t="s">
        <v>508</v>
      </c>
      <c r="I4422" t="s">
        <v>509</v>
      </c>
      <c r="J4422" t="s">
        <v>442</v>
      </c>
      <c r="K4422" t="s">
        <v>443</v>
      </c>
    </row>
    <row r="4423" spans="1:11">
      <c r="A4423" t="s">
        <v>499</v>
      </c>
      <c r="B4423" s="614">
        <v>6352937660.1000004</v>
      </c>
      <c r="C4423" t="s">
        <v>512</v>
      </c>
      <c r="D4423" t="s">
        <v>539</v>
      </c>
      <c r="E4423" t="s">
        <v>506</v>
      </c>
      <c r="F4423" t="s">
        <v>540</v>
      </c>
      <c r="G4423" t="s">
        <v>77</v>
      </c>
      <c r="H4423" t="s">
        <v>508</v>
      </c>
      <c r="I4423" t="s">
        <v>509</v>
      </c>
      <c r="J4423" t="s">
        <v>442</v>
      </c>
      <c r="K4423" t="s">
        <v>443</v>
      </c>
    </row>
    <row r="4424" spans="1:11">
      <c r="A4424" t="s">
        <v>499</v>
      </c>
      <c r="B4424" s="614">
        <v>6607053976.3000002</v>
      </c>
      <c r="C4424" t="s">
        <v>50</v>
      </c>
      <c r="D4424" t="s">
        <v>539</v>
      </c>
      <c r="E4424" t="s">
        <v>506</v>
      </c>
      <c r="F4424" t="s">
        <v>540</v>
      </c>
      <c r="G4424" t="s">
        <v>77</v>
      </c>
      <c r="H4424" t="s">
        <v>508</v>
      </c>
      <c r="I4424" t="s">
        <v>509</v>
      </c>
      <c r="J4424" t="s">
        <v>442</v>
      </c>
      <c r="K4424" t="s">
        <v>443</v>
      </c>
    </row>
    <row r="4425" spans="1:11">
      <c r="A4425" t="s">
        <v>499</v>
      </c>
      <c r="B4425" s="614">
        <v>6657878274.5</v>
      </c>
      <c r="C4425" t="s">
        <v>461</v>
      </c>
      <c r="D4425" t="s">
        <v>539</v>
      </c>
      <c r="E4425" t="s">
        <v>506</v>
      </c>
      <c r="F4425" t="s">
        <v>540</v>
      </c>
      <c r="G4425" t="s">
        <v>77</v>
      </c>
      <c r="H4425" t="s">
        <v>508</v>
      </c>
      <c r="I4425" t="s">
        <v>509</v>
      </c>
      <c r="J4425" t="s">
        <v>442</v>
      </c>
      <c r="K4425" t="s">
        <v>443</v>
      </c>
    </row>
    <row r="4426" spans="1:11">
      <c r="A4426" t="s">
        <v>499</v>
      </c>
      <c r="B4426" s="614">
        <v>6352937660.1000004</v>
      </c>
      <c r="C4426" t="s">
        <v>481</v>
      </c>
      <c r="D4426" t="s">
        <v>539</v>
      </c>
      <c r="E4426" t="s">
        <v>506</v>
      </c>
      <c r="F4426" t="s">
        <v>540</v>
      </c>
      <c r="G4426" t="s">
        <v>77</v>
      </c>
      <c r="H4426" t="s">
        <v>508</v>
      </c>
      <c r="I4426" t="s">
        <v>509</v>
      </c>
      <c r="J4426" t="s">
        <v>442</v>
      </c>
      <c r="K4426" t="s">
        <v>443</v>
      </c>
    </row>
    <row r="4427" spans="1:11">
      <c r="A4427" t="s">
        <v>499</v>
      </c>
      <c r="B4427" s="614">
        <v>6098820050.1999998</v>
      </c>
      <c r="C4427" t="s">
        <v>429</v>
      </c>
      <c r="D4427" t="s">
        <v>539</v>
      </c>
      <c r="E4427" t="s">
        <v>506</v>
      </c>
      <c r="F4427" t="s">
        <v>540</v>
      </c>
      <c r="G4427" t="s">
        <v>77</v>
      </c>
      <c r="H4427" t="s">
        <v>508</v>
      </c>
      <c r="I4427" t="s">
        <v>509</v>
      </c>
      <c r="J4427" t="s">
        <v>442</v>
      </c>
      <c r="K4427" t="s">
        <v>443</v>
      </c>
    </row>
    <row r="4428" spans="1:11">
      <c r="A4428" t="s">
        <v>499</v>
      </c>
      <c r="B4428" s="614">
        <v>5082349610.6000004</v>
      </c>
      <c r="C4428" t="s">
        <v>464</v>
      </c>
      <c r="D4428" t="s">
        <v>539</v>
      </c>
      <c r="E4428" t="s">
        <v>506</v>
      </c>
      <c r="F4428" t="s">
        <v>540</v>
      </c>
      <c r="G4428" t="s">
        <v>77</v>
      </c>
      <c r="H4428" t="s">
        <v>508</v>
      </c>
      <c r="I4428" t="s">
        <v>509</v>
      </c>
      <c r="J4428" t="s">
        <v>442</v>
      </c>
      <c r="K4428" t="s">
        <v>443</v>
      </c>
    </row>
    <row r="4429" spans="1:11">
      <c r="A4429" t="s">
        <v>499</v>
      </c>
      <c r="B4429" s="614">
        <v>7369406806</v>
      </c>
      <c r="C4429" t="s">
        <v>514</v>
      </c>
      <c r="D4429" t="s">
        <v>539</v>
      </c>
      <c r="E4429" t="s">
        <v>506</v>
      </c>
      <c r="F4429" t="s">
        <v>540</v>
      </c>
      <c r="G4429" t="s">
        <v>77</v>
      </c>
      <c r="H4429" t="s">
        <v>508</v>
      </c>
      <c r="I4429" t="s">
        <v>509</v>
      </c>
      <c r="J4429" t="s">
        <v>442</v>
      </c>
      <c r="K4429" t="s">
        <v>443</v>
      </c>
    </row>
    <row r="4430" spans="1:11">
      <c r="A4430" t="s">
        <v>499</v>
      </c>
      <c r="B4430" s="614">
        <v>6251290357.3999996</v>
      </c>
      <c r="C4430" t="s">
        <v>465</v>
      </c>
      <c r="D4430" t="s">
        <v>539</v>
      </c>
      <c r="E4430" t="s">
        <v>506</v>
      </c>
      <c r="F4430" t="s">
        <v>540</v>
      </c>
      <c r="G4430" t="s">
        <v>77</v>
      </c>
      <c r="H4430" t="s">
        <v>508</v>
      </c>
      <c r="I4430" t="s">
        <v>509</v>
      </c>
      <c r="J4430" t="s">
        <v>442</v>
      </c>
      <c r="K4430" t="s">
        <v>443</v>
      </c>
    </row>
    <row r="4431" spans="1:11">
      <c r="A4431" t="s">
        <v>499</v>
      </c>
      <c r="B4431" s="614">
        <v>5082349610.6000004</v>
      </c>
      <c r="C4431" t="s">
        <v>453</v>
      </c>
      <c r="D4431" t="s">
        <v>539</v>
      </c>
      <c r="E4431" t="s">
        <v>506</v>
      </c>
      <c r="F4431" t="s">
        <v>540</v>
      </c>
      <c r="G4431" t="s">
        <v>77</v>
      </c>
      <c r="H4431" t="s">
        <v>508</v>
      </c>
      <c r="I4431" t="s">
        <v>509</v>
      </c>
      <c r="J4431" t="s">
        <v>442</v>
      </c>
      <c r="K4431" t="s">
        <v>443</v>
      </c>
    </row>
    <row r="4432" spans="1:11">
      <c r="A4432" t="s">
        <v>499</v>
      </c>
      <c r="B4432" s="614">
        <v>9448087742.3999996</v>
      </c>
      <c r="C4432" t="s">
        <v>455</v>
      </c>
      <c r="D4432" t="s">
        <v>539</v>
      </c>
      <c r="E4432" t="s">
        <v>506</v>
      </c>
      <c r="F4432" t="s">
        <v>540</v>
      </c>
      <c r="G4432" t="s">
        <v>77</v>
      </c>
      <c r="H4432" t="s">
        <v>508</v>
      </c>
      <c r="I4432" t="s">
        <v>509</v>
      </c>
      <c r="J4432" t="s">
        <v>442</v>
      </c>
      <c r="K4432" t="s">
        <v>443</v>
      </c>
    </row>
    <row r="4433" spans="1:11">
      <c r="A4433" t="s">
        <v>499</v>
      </c>
      <c r="B4433" s="614">
        <v>6352937660.1000004</v>
      </c>
      <c r="C4433" t="s">
        <v>480</v>
      </c>
      <c r="D4433" t="s">
        <v>539</v>
      </c>
      <c r="E4433" t="s">
        <v>506</v>
      </c>
      <c r="F4433" t="s">
        <v>540</v>
      </c>
      <c r="G4433" t="s">
        <v>77</v>
      </c>
      <c r="H4433" t="s">
        <v>508</v>
      </c>
      <c r="I4433" t="s">
        <v>509</v>
      </c>
      <c r="J4433" t="s">
        <v>442</v>
      </c>
      <c r="K4433" t="s">
        <v>443</v>
      </c>
    </row>
    <row r="4434" spans="1:11">
      <c r="A4434" t="s">
        <v>499</v>
      </c>
      <c r="B4434" s="614">
        <v>7674347420.3999996</v>
      </c>
      <c r="C4434" t="s">
        <v>516</v>
      </c>
      <c r="D4434" t="s">
        <v>539</v>
      </c>
      <c r="E4434" t="s">
        <v>506</v>
      </c>
      <c r="F4434" t="s">
        <v>540</v>
      </c>
      <c r="G4434" t="s">
        <v>77</v>
      </c>
      <c r="H4434" t="s">
        <v>508</v>
      </c>
      <c r="I4434" t="s">
        <v>509</v>
      </c>
      <c r="J4434" t="s">
        <v>442</v>
      </c>
      <c r="K4434" t="s">
        <v>443</v>
      </c>
    </row>
    <row r="4435" spans="1:11">
      <c r="A4435" t="s">
        <v>499</v>
      </c>
      <c r="B4435" s="614">
        <v>6352937660.1000004</v>
      </c>
      <c r="C4435" t="s">
        <v>485</v>
      </c>
      <c r="D4435" t="s">
        <v>539</v>
      </c>
      <c r="E4435" t="s">
        <v>506</v>
      </c>
      <c r="F4435" t="s">
        <v>540</v>
      </c>
      <c r="G4435" t="s">
        <v>77</v>
      </c>
      <c r="H4435" t="s">
        <v>508</v>
      </c>
      <c r="I4435" t="s">
        <v>509</v>
      </c>
      <c r="J4435" t="s">
        <v>442</v>
      </c>
      <c r="K4435" t="s">
        <v>443</v>
      </c>
    </row>
    <row r="4436" spans="1:11">
      <c r="A4436" t="s">
        <v>499</v>
      </c>
      <c r="B4436" s="614">
        <v>8589170557.3000002</v>
      </c>
      <c r="C4436" t="s">
        <v>518</v>
      </c>
      <c r="D4436" t="s">
        <v>539</v>
      </c>
      <c r="E4436" t="s">
        <v>506</v>
      </c>
      <c r="F4436" t="s">
        <v>540</v>
      </c>
      <c r="G4436" t="s">
        <v>77</v>
      </c>
      <c r="H4436" t="s">
        <v>508</v>
      </c>
      <c r="I4436" t="s">
        <v>509</v>
      </c>
      <c r="J4436" t="s">
        <v>442</v>
      </c>
      <c r="K4436" t="s">
        <v>443</v>
      </c>
    </row>
    <row r="4437" spans="1:11">
      <c r="A4437" t="s">
        <v>499</v>
      </c>
      <c r="B4437" s="614">
        <v>7267759503.3000002</v>
      </c>
      <c r="C4437" t="s">
        <v>504</v>
      </c>
      <c r="D4437" t="s">
        <v>539</v>
      </c>
      <c r="E4437" t="s">
        <v>506</v>
      </c>
      <c r="F4437" t="s">
        <v>540</v>
      </c>
      <c r="G4437" t="s">
        <v>77</v>
      </c>
      <c r="H4437" t="s">
        <v>508</v>
      </c>
      <c r="I4437" t="s">
        <v>509</v>
      </c>
      <c r="J4437" t="s">
        <v>442</v>
      </c>
      <c r="K4437" t="s">
        <v>443</v>
      </c>
    </row>
    <row r="4438" spans="1:11">
      <c r="A4438" t="s">
        <v>499</v>
      </c>
      <c r="B4438" s="614">
        <v>6352937660.1000004</v>
      </c>
      <c r="C4438" t="s">
        <v>454</v>
      </c>
      <c r="D4438" t="s">
        <v>539</v>
      </c>
      <c r="E4438" t="s">
        <v>506</v>
      </c>
      <c r="F4438" t="s">
        <v>540</v>
      </c>
      <c r="G4438" t="s">
        <v>77</v>
      </c>
      <c r="H4438" t="s">
        <v>508</v>
      </c>
      <c r="I4438" t="s">
        <v>509</v>
      </c>
      <c r="J4438" t="s">
        <v>442</v>
      </c>
      <c r="K4438" t="s">
        <v>443</v>
      </c>
    </row>
    <row r="4439" spans="1:11">
      <c r="A4439" t="s">
        <v>499</v>
      </c>
      <c r="B4439" s="614">
        <v>7369406806</v>
      </c>
      <c r="C4439" t="s">
        <v>445</v>
      </c>
      <c r="D4439" t="s">
        <v>539</v>
      </c>
      <c r="E4439" t="s">
        <v>506</v>
      </c>
      <c r="F4439" t="s">
        <v>540</v>
      </c>
      <c r="G4439" t="s">
        <v>77</v>
      </c>
      <c r="H4439" t="s">
        <v>508</v>
      </c>
      <c r="I4439" t="s">
        <v>509</v>
      </c>
      <c r="J4439" t="s">
        <v>442</v>
      </c>
      <c r="K4439" t="s">
        <v>443</v>
      </c>
    </row>
    <row r="4440" spans="1:11">
      <c r="A4440" t="s">
        <v>499</v>
      </c>
      <c r="B4440" s="614">
        <v>9448087742.3999996</v>
      </c>
      <c r="C4440" t="s">
        <v>510</v>
      </c>
      <c r="D4440" t="s">
        <v>539</v>
      </c>
      <c r="E4440" t="s">
        <v>506</v>
      </c>
      <c r="F4440" t="s">
        <v>540</v>
      </c>
      <c r="G4440" t="s">
        <v>77</v>
      </c>
      <c r="H4440" t="s">
        <v>508</v>
      </c>
      <c r="I4440" t="s">
        <v>509</v>
      </c>
      <c r="J4440" t="s">
        <v>442</v>
      </c>
      <c r="K4440" t="s">
        <v>443</v>
      </c>
    </row>
    <row r="4441" spans="1:11">
      <c r="A4441" t="s">
        <v>499</v>
      </c>
      <c r="B4441" s="614">
        <v>7267759503.3000002</v>
      </c>
      <c r="C4441" t="s">
        <v>511</v>
      </c>
      <c r="D4441" t="s">
        <v>539</v>
      </c>
      <c r="E4441" t="s">
        <v>506</v>
      </c>
      <c r="F4441" t="s">
        <v>540</v>
      </c>
      <c r="G4441" t="s">
        <v>77</v>
      </c>
      <c r="H4441" t="s">
        <v>508</v>
      </c>
      <c r="I4441" t="s">
        <v>509</v>
      </c>
      <c r="J4441" t="s">
        <v>442</v>
      </c>
      <c r="K4441" t="s">
        <v>443</v>
      </c>
    </row>
    <row r="4442" spans="1:11">
      <c r="A4442" t="s">
        <v>499</v>
      </c>
      <c r="B4442" s="614">
        <v>6098820050.1999998</v>
      </c>
      <c r="C4442" t="s">
        <v>466</v>
      </c>
      <c r="D4442" t="s">
        <v>539</v>
      </c>
      <c r="E4442" t="s">
        <v>506</v>
      </c>
      <c r="F4442" t="s">
        <v>540</v>
      </c>
      <c r="G4442" t="s">
        <v>77</v>
      </c>
      <c r="H4442" t="s">
        <v>508</v>
      </c>
      <c r="I4442" t="s">
        <v>509</v>
      </c>
      <c r="J4442" t="s">
        <v>442</v>
      </c>
      <c r="K4442" t="s">
        <v>443</v>
      </c>
    </row>
    <row r="4443" spans="1:11">
      <c r="A4443" t="s">
        <v>499</v>
      </c>
      <c r="B4443" s="614">
        <v>5082349610.6000004</v>
      </c>
      <c r="C4443" t="s">
        <v>452</v>
      </c>
      <c r="D4443" t="s">
        <v>539</v>
      </c>
      <c r="E4443" t="s">
        <v>506</v>
      </c>
      <c r="F4443" t="s">
        <v>540</v>
      </c>
      <c r="G4443" t="s">
        <v>77</v>
      </c>
      <c r="H4443" t="s">
        <v>508</v>
      </c>
      <c r="I4443" t="s">
        <v>509</v>
      </c>
      <c r="J4443" t="s">
        <v>442</v>
      </c>
      <c r="K4443" t="s">
        <v>443</v>
      </c>
    </row>
    <row r="4444" spans="1:11">
      <c r="A4444" t="s">
        <v>499</v>
      </c>
      <c r="B4444" s="614">
        <v>7267759503.3000002</v>
      </c>
      <c r="C4444" t="s">
        <v>528</v>
      </c>
      <c r="D4444" t="s">
        <v>539</v>
      </c>
      <c r="E4444" t="s">
        <v>506</v>
      </c>
      <c r="F4444" t="s">
        <v>540</v>
      </c>
      <c r="G4444" t="s">
        <v>77</v>
      </c>
      <c r="H4444" t="s">
        <v>508</v>
      </c>
      <c r="I4444" t="s">
        <v>509</v>
      </c>
      <c r="J4444" t="s">
        <v>442</v>
      </c>
      <c r="K4444" t="s">
        <v>443</v>
      </c>
    </row>
    <row r="4445" spans="1:11">
      <c r="A4445" t="s">
        <v>499</v>
      </c>
      <c r="B4445" s="614">
        <v>6098820050.1999998</v>
      </c>
      <c r="C4445" t="s">
        <v>484</v>
      </c>
      <c r="D4445" t="s">
        <v>539</v>
      </c>
      <c r="E4445" t="s">
        <v>506</v>
      </c>
      <c r="F4445" t="s">
        <v>540</v>
      </c>
      <c r="G4445" t="s">
        <v>77</v>
      </c>
      <c r="H4445" t="s">
        <v>508</v>
      </c>
      <c r="I4445" t="s">
        <v>509</v>
      </c>
      <c r="J4445" t="s">
        <v>442</v>
      </c>
      <c r="K4445" t="s">
        <v>443</v>
      </c>
    </row>
    <row r="4446" spans="1:11">
      <c r="A4446" t="s">
        <v>500</v>
      </c>
      <c r="B4446" s="614">
        <v>64846079.636200003</v>
      </c>
      <c r="C4446" t="s">
        <v>450</v>
      </c>
      <c r="D4446" t="s">
        <v>539</v>
      </c>
      <c r="E4446" t="s">
        <v>506</v>
      </c>
      <c r="F4446" t="s">
        <v>540</v>
      </c>
      <c r="G4446" t="s">
        <v>77</v>
      </c>
      <c r="H4446" t="s">
        <v>508</v>
      </c>
      <c r="I4446" t="s">
        <v>509</v>
      </c>
      <c r="J4446" t="s">
        <v>442</v>
      </c>
      <c r="K4446" t="s">
        <v>443</v>
      </c>
    </row>
    <row r="4447" spans="1:11">
      <c r="A4447" t="s">
        <v>500</v>
      </c>
      <c r="B4447" s="614">
        <v>54387029.3807</v>
      </c>
      <c r="C4447" t="s">
        <v>488</v>
      </c>
      <c r="D4447" t="s">
        <v>539</v>
      </c>
      <c r="E4447" t="s">
        <v>506</v>
      </c>
      <c r="F4447" t="s">
        <v>540</v>
      </c>
      <c r="G4447" t="s">
        <v>77</v>
      </c>
      <c r="H4447" t="s">
        <v>508</v>
      </c>
      <c r="I4447" t="s">
        <v>509</v>
      </c>
      <c r="J4447" t="s">
        <v>442</v>
      </c>
      <c r="K4447" t="s">
        <v>443</v>
      </c>
    </row>
    <row r="4448" spans="1:11">
      <c r="A4448" t="s">
        <v>500</v>
      </c>
      <c r="B4448" s="614">
        <v>58570649.482900001</v>
      </c>
      <c r="C4448" t="s">
        <v>513</v>
      </c>
      <c r="D4448" t="s">
        <v>539</v>
      </c>
      <c r="E4448" t="s">
        <v>506</v>
      </c>
      <c r="F4448" t="s">
        <v>540</v>
      </c>
      <c r="G4448" t="s">
        <v>77</v>
      </c>
      <c r="H4448" t="s">
        <v>508</v>
      </c>
      <c r="I4448" t="s">
        <v>509</v>
      </c>
      <c r="J4448" t="s">
        <v>442</v>
      </c>
      <c r="K4448" t="s">
        <v>443</v>
      </c>
    </row>
    <row r="4449" spans="1:11">
      <c r="A4449" t="s">
        <v>500</v>
      </c>
      <c r="B4449" s="614">
        <v>54387029.3807</v>
      </c>
      <c r="C4449" t="s">
        <v>479</v>
      </c>
      <c r="D4449" t="s">
        <v>539</v>
      </c>
      <c r="E4449" t="s">
        <v>506</v>
      </c>
      <c r="F4449" t="s">
        <v>540</v>
      </c>
      <c r="G4449" t="s">
        <v>77</v>
      </c>
      <c r="H4449" t="s">
        <v>508</v>
      </c>
      <c r="I4449" t="s">
        <v>509</v>
      </c>
      <c r="J4449" t="s">
        <v>442</v>
      </c>
      <c r="K4449" t="s">
        <v>443</v>
      </c>
    </row>
    <row r="4450" spans="1:11">
      <c r="A4450" t="s">
        <v>500</v>
      </c>
      <c r="B4450" s="614">
        <v>50203419.9278</v>
      </c>
      <c r="C4450" t="s">
        <v>472</v>
      </c>
      <c r="D4450" t="s">
        <v>539</v>
      </c>
      <c r="E4450" t="s">
        <v>506</v>
      </c>
      <c r="F4450" t="s">
        <v>540</v>
      </c>
      <c r="G4450" t="s">
        <v>77</v>
      </c>
      <c r="H4450" t="s">
        <v>508</v>
      </c>
      <c r="I4450" t="s">
        <v>509</v>
      </c>
      <c r="J4450" t="s">
        <v>442</v>
      </c>
      <c r="K4450" t="s">
        <v>443</v>
      </c>
    </row>
    <row r="4451" spans="1:11">
      <c r="A4451" t="s">
        <v>500</v>
      </c>
      <c r="B4451" s="614">
        <v>54387029.3807</v>
      </c>
      <c r="C4451" t="s">
        <v>471</v>
      </c>
      <c r="D4451" t="s">
        <v>539</v>
      </c>
      <c r="E4451" t="s">
        <v>506</v>
      </c>
      <c r="F4451" t="s">
        <v>540</v>
      </c>
      <c r="G4451" t="s">
        <v>77</v>
      </c>
      <c r="H4451" t="s">
        <v>508</v>
      </c>
      <c r="I4451" t="s">
        <v>509</v>
      </c>
      <c r="J4451" t="s">
        <v>442</v>
      </c>
      <c r="K4451" t="s">
        <v>443</v>
      </c>
    </row>
    <row r="4452" spans="1:11">
      <c r="A4452" t="s">
        <v>500</v>
      </c>
      <c r="B4452" s="614">
        <v>50203419.9278</v>
      </c>
      <c r="C4452" t="s">
        <v>449</v>
      </c>
      <c r="D4452" t="s">
        <v>539</v>
      </c>
      <c r="E4452" t="s">
        <v>506</v>
      </c>
      <c r="F4452" t="s">
        <v>540</v>
      </c>
      <c r="G4452" t="s">
        <v>77</v>
      </c>
      <c r="H4452" t="s">
        <v>508</v>
      </c>
      <c r="I4452" t="s">
        <v>509</v>
      </c>
      <c r="J4452" t="s">
        <v>442</v>
      </c>
      <c r="K4452" t="s">
        <v>443</v>
      </c>
    </row>
    <row r="4453" spans="1:11">
      <c r="A4453" t="s">
        <v>500</v>
      </c>
      <c r="B4453" s="614">
        <v>58570649.482900001</v>
      </c>
      <c r="C4453" t="s">
        <v>475</v>
      </c>
      <c r="D4453" t="s">
        <v>539</v>
      </c>
      <c r="E4453" t="s">
        <v>506</v>
      </c>
      <c r="F4453" t="s">
        <v>540</v>
      </c>
      <c r="G4453" t="s">
        <v>77</v>
      </c>
      <c r="H4453" t="s">
        <v>508</v>
      </c>
      <c r="I4453" t="s">
        <v>509</v>
      </c>
      <c r="J4453" t="s">
        <v>442</v>
      </c>
      <c r="K4453" t="s">
        <v>443</v>
      </c>
    </row>
    <row r="4454" spans="1:11">
      <c r="A4454" t="s">
        <v>500</v>
      </c>
      <c r="B4454" s="614">
        <v>59825733.383699998</v>
      </c>
      <c r="C4454" t="s">
        <v>448</v>
      </c>
      <c r="D4454" t="s">
        <v>539</v>
      </c>
      <c r="E4454" t="s">
        <v>506</v>
      </c>
      <c r="F4454" t="s">
        <v>540</v>
      </c>
      <c r="G4454" t="s">
        <v>77</v>
      </c>
      <c r="H4454" t="s">
        <v>508</v>
      </c>
      <c r="I4454" t="s">
        <v>509</v>
      </c>
      <c r="J4454" t="s">
        <v>442</v>
      </c>
      <c r="K4454" t="s">
        <v>443</v>
      </c>
    </row>
    <row r="4455" spans="1:11">
      <c r="A4455" t="s">
        <v>500</v>
      </c>
      <c r="B4455" s="614">
        <v>64846079.636200003</v>
      </c>
      <c r="C4455" t="s">
        <v>476</v>
      </c>
      <c r="D4455" t="s">
        <v>539</v>
      </c>
      <c r="E4455" t="s">
        <v>506</v>
      </c>
      <c r="F4455" t="s">
        <v>540</v>
      </c>
      <c r="G4455" t="s">
        <v>77</v>
      </c>
      <c r="H4455" t="s">
        <v>508</v>
      </c>
      <c r="I4455" t="s">
        <v>509</v>
      </c>
      <c r="J4455" t="s">
        <v>442</v>
      </c>
      <c r="K4455" t="s">
        <v>443</v>
      </c>
    </row>
    <row r="4456" spans="1:11">
      <c r="A4456" t="s">
        <v>500</v>
      </c>
      <c r="B4456" s="614">
        <v>56478839.4318</v>
      </c>
      <c r="C4456" t="s">
        <v>515</v>
      </c>
      <c r="D4456" t="s">
        <v>539</v>
      </c>
      <c r="E4456" t="s">
        <v>506</v>
      </c>
      <c r="F4456" t="s">
        <v>540</v>
      </c>
      <c r="G4456" t="s">
        <v>77</v>
      </c>
      <c r="H4456" t="s">
        <v>508</v>
      </c>
      <c r="I4456" t="s">
        <v>509</v>
      </c>
      <c r="J4456" t="s">
        <v>442</v>
      </c>
      <c r="K4456" t="s">
        <v>443</v>
      </c>
    </row>
    <row r="4457" spans="1:11">
      <c r="A4457" t="s">
        <v>500</v>
      </c>
      <c r="B4457" s="614">
        <v>77773456.593600005</v>
      </c>
      <c r="C4457" t="s">
        <v>517</v>
      </c>
      <c r="D4457" t="s">
        <v>539</v>
      </c>
      <c r="E4457" t="s">
        <v>506</v>
      </c>
      <c r="F4457" t="s">
        <v>540</v>
      </c>
      <c r="G4457" t="s">
        <v>77</v>
      </c>
      <c r="H4457" t="s">
        <v>508</v>
      </c>
      <c r="I4457" t="s">
        <v>509</v>
      </c>
      <c r="J4457" t="s">
        <v>442</v>
      </c>
      <c r="K4457" t="s">
        <v>443</v>
      </c>
    </row>
    <row r="4458" spans="1:11">
      <c r="A4458" t="s">
        <v>500</v>
      </c>
      <c r="B4458" s="614">
        <v>60662459.534000002</v>
      </c>
      <c r="C4458" t="s">
        <v>462</v>
      </c>
      <c r="D4458" t="s">
        <v>539</v>
      </c>
      <c r="E4458" t="s">
        <v>506</v>
      </c>
      <c r="F4458" t="s">
        <v>540</v>
      </c>
      <c r="G4458" t="s">
        <v>77</v>
      </c>
      <c r="H4458" t="s">
        <v>508</v>
      </c>
      <c r="I4458" t="s">
        <v>509</v>
      </c>
      <c r="J4458" t="s">
        <v>442</v>
      </c>
      <c r="K4458" t="s">
        <v>443</v>
      </c>
    </row>
    <row r="4459" spans="1:11">
      <c r="A4459" t="s">
        <v>500</v>
      </c>
      <c r="B4459" s="614">
        <v>41836179.723399997</v>
      </c>
      <c r="C4459" t="s">
        <v>477</v>
      </c>
      <c r="D4459" t="s">
        <v>539</v>
      </c>
      <c r="E4459" t="s">
        <v>506</v>
      </c>
      <c r="F4459" t="s">
        <v>540</v>
      </c>
      <c r="G4459" t="s">
        <v>77</v>
      </c>
      <c r="H4459" t="s">
        <v>508</v>
      </c>
      <c r="I4459" t="s">
        <v>509</v>
      </c>
      <c r="J4459" t="s">
        <v>442</v>
      </c>
      <c r="K4459" t="s">
        <v>443</v>
      </c>
    </row>
    <row r="4460" spans="1:11">
      <c r="A4460" t="s">
        <v>500</v>
      </c>
      <c r="B4460" s="614">
        <v>52295229.9789</v>
      </c>
      <c r="C4460" t="s">
        <v>512</v>
      </c>
      <c r="D4460" t="s">
        <v>539</v>
      </c>
      <c r="E4460" t="s">
        <v>506</v>
      </c>
      <c r="F4460" t="s">
        <v>540</v>
      </c>
      <c r="G4460" t="s">
        <v>77</v>
      </c>
      <c r="H4460" t="s">
        <v>508</v>
      </c>
      <c r="I4460" t="s">
        <v>509</v>
      </c>
      <c r="J4460" t="s">
        <v>442</v>
      </c>
      <c r="K4460" t="s">
        <v>443</v>
      </c>
    </row>
    <row r="4461" spans="1:11">
      <c r="A4461" t="s">
        <v>500</v>
      </c>
      <c r="B4461" s="614">
        <v>54387029.3807</v>
      </c>
      <c r="C4461" t="s">
        <v>50</v>
      </c>
      <c r="D4461" t="s">
        <v>539</v>
      </c>
      <c r="E4461" t="s">
        <v>506</v>
      </c>
      <c r="F4461" t="s">
        <v>540</v>
      </c>
      <c r="G4461" t="s">
        <v>77</v>
      </c>
      <c r="H4461" t="s">
        <v>508</v>
      </c>
      <c r="I4461" t="s">
        <v>509</v>
      </c>
      <c r="J4461" t="s">
        <v>442</v>
      </c>
      <c r="K4461" t="s">
        <v>443</v>
      </c>
    </row>
    <row r="4462" spans="1:11">
      <c r="A4462" t="s">
        <v>500</v>
      </c>
      <c r="B4462" s="614">
        <v>54805397.780500002</v>
      </c>
      <c r="C4462" t="s">
        <v>461</v>
      </c>
      <c r="D4462" t="s">
        <v>539</v>
      </c>
      <c r="E4462" t="s">
        <v>506</v>
      </c>
      <c r="F4462" t="s">
        <v>540</v>
      </c>
      <c r="G4462" t="s">
        <v>77</v>
      </c>
      <c r="H4462" t="s">
        <v>508</v>
      </c>
      <c r="I4462" t="s">
        <v>509</v>
      </c>
      <c r="J4462" t="s">
        <v>442</v>
      </c>
      <c r="K4462" t="s">
        <v>443</v>
      </c>
    </row>
    <row r="4463" spans="1:11">
      <c r="A4463" t="s">
        <v>500</v>
      </c>
      <c r="B4463" s="614">
        <v>52295229.9789</v>
      </c>
      <c r="C4463" t="s">
        <v>481</v>
      </c>
      <c r="D4463" t="s">
        <v>539</v>
      </c>
      <c r="E4463" t="s">
        <v>506</v>
      </c>
      <c r="F4463" t="s">
        <v>540</v>
      </c>
      <c r="G4463" t="s">
        <v>77</v>
      </c>
      <c r="H4463" t="s">
        <v>508</v>
      </c>
      <c r="I4463" t="s">
        <v>509</v>
      </c>
      <c r="J4463" t="s">
        <v>442</v>
      </c>
      <c r="K4463" t="s">
        <v>443</v>
      </c>
    </row>
    <row r="4464" spans="1:11">
      <c r="A4464" t="s">
        <v>500</v>
      </c>
      <c r="B4464" s="614">
        <v>50203419.9278</v>
      </c>
      <c r="C4464" t="s">
        <v>429</v>
      </c>
      <c r="D4464" t="s">
        <v>539</v>
      </c>
      <c r="E4464" t="s">
        <v>506</v>
      </c>
      <c r="F4464" t="s">
        <v>540</v>
      </c>
      <c r="G4464" t="s">
        <v>77</v>
      </c>
      <c r="H4464" t="s">
        <v>508</v>
      </c>
      <c r="I4464" t="s">
        <v>509</v>
      </c>
      <c r="J4464" t="s">
        <v>442</v>
      </c>
      <c r="K4464" t="s">
        <v>443</v>
      </c>
    </row>
    <row r="4465" spans="1:11">
      <c r="A4465" t="s">
        <v>500</v>
      </c>
      <c r="B4465" s="614">
        <v>41836179.723399997</v>
      </c>
      <c r="C4465" t="s">
        <v>464</v>
      </c>
      <c r="D4465" t="s">
        <v>539</v>
      </c>
      <c r="E4465" t="s">
        <v>506</v>
      </c>
      <c r="F4465" t="s">
        <v>540</v>
      </c>
      <c r="G4465" t="s">
        <v>77</v>
      </c>
      <c r="H4465" t="s">
        <v>508</v>
      </c>
      <c r="I4465" t="s">
        <v>509</v>
      </c>
      <c r="J4465" t="s">
        <v>442</v>
      </c>
      <c r="K4465" t="s">
        <v>443</v>
      </c>
    </row>
    <row r="4466" spans="1:11">
      <c r="A4466" t="s">
        <v>500</v>
      </c>
      <c r="B4466" s="614">
        <v>60662459.534000002</v>
      </c>
      <c r="C4466" t="s">
        <v>514</v>
      </c>
      <c r="D4466" t="s">
        <v>539</v>
      </c>
      <c r="E4466" t="s">
        <v>506</v>
      </c>
      <c r="F4466" t="s">
        <v>540</v>
      </c>
      <c r="G4466" t="s">
        <v>77</v>
      </c>
      <c r="H4466" t="s">
        <v>508</v>
      </c>
      <c r="I4466" t="s">
        <v>509</v>
      </c>
      <c r="J4466" t="s">
        <v>442</v>
      </c>
      <c r="K4466" t="s">
        <v>443</v>
      </c>
    </row>
    <row r="4467" spans="1:11">
      <c r="A4467" t="s">
        <v>500</v>
      </c>
      <c r="B4467" s="614">
        <v>51458503.828599997</v>
      </c>
      <c r="C4467" t="s">
        <v>465</v>
      </c>
      <c r="D4467" t="s">
        <v>539</v>
      </c>
      <c r="E4467" t="s">
        <v>506</v>
      </c>
      <c r="F4467" t="s">
        <v>540</v>
      </c>
      <c r="G4467" t="s">
        <v>77</v>
      </c>
      <c r="H4467" t="s">
        <v>508</v>
      </c>
      <c r="I4467" t="s">
        <v>509</v>
      </c>
      <c r="J4467" t="s">
        <v>442</v>
      </c>
      <c r="K4467" t="s">
        <v>443</v>
      </c>
    </row>
    <row r="4468" spans="1:11">
      <c r="A4468" t="s">
        <v>500</v>
      </c>
      <c r="B4468" s="614">
        <v>41836179.723399997</v>
      </c>
      <c r="C4468" t="s">
        <v>453</v>
      </c>
      <c r="D4468" t="s">
        <v>539</v>
      </c>
      <c r="E4468" t="s">
        <v>506</v>
      </c>
      <c r="F4468" t="s">
        <v>540</v>
      </c>
      <c r="G4468" t="s">
        <v>77</v>
      </c>
      <c r="H4468" t="s">
        <v>508</v>
      </c>
      <c r="I4468" t="s">
        <v>509</v>
      </c>
      <c r="J4468" t="s">
        <v>442</v>
      </c>
      <c r="K4468" t="s">
        <v>443</v>
      </c>
    </row>
    <row r="4469" spans="1:11">
      <c r="A4469" t="s">
        <v>500</v>
      </c>
      <c r="B4469" s="614">
        <v>77773456.593600005</v>
      </c>
      <c r="C4469" t="s">
        <v>455</v>
      </c>
      <c r="D4469" t="s">
        <v>539</v>
      </c>
      <c r="E4469" t="s">
        <v>506</v>
      </c>
      <c r="F4469" t="s">
        <v>540</v>
      </c>
      <c r="G4469" t="s">
        <v>77</v>
      </c>
      <c r="H4469" t="s">
        <v>508</v>
      </c>
      <c r="I4469" t="s">
        <v>509</v>
      </c>
      <c r="J4469" t="s">
        <v>442</v>
      </c>
      <c r="K4469" t="s">
        <v>443</v>
      </c>
    </row>
    <row r="4470" spans="1:11">
      <c r="A4470" t="s">
        <v>500</v>
      </c>
      <c r="B4470" s="614">
        <v>52295229.9789</v>
      </c>
      <c r="C4470" t="s">
        <v>480</v>
      </c>
      <c r="D4470" t="s">
        <v>539</v>
      </c>
      <c r="E4470" t="s">
        <v>506</v>
      </c>
      <c r="F4470" t="s">
        <v>540</v>
      </c>
      <c r="G4470" t="s">
        <v>77</v>
      </c>
      <c r="H4470" t="s">
        <v>508</v>
      </c>
      <c r="I4470" t="s">
        <v>509</v>
      </c>
      <c r="J4470" t="s">
        <v>442</v>
      </c>
      <c r="K4470" t="s">
        <v>443</v>
      </c>
    </row>
    <row r="4471" spans="1:11">
      <c r="A4471" t="s">
        <v>500</v>
      </c>
      <c r="B4471" s="614">
        <v>63172627.335600004</v>
      </c>
      <c r="C4471" t="s">
        <v>516</v>
      </c>
      <c r="D4471" t="s">
        <v>539</v>
      </c>
      <c r="E4471" t="s">
        <v>506</v>
      </c>
      <c r="F4471" t="s">
        <v>540</v>
      </c>
      <c r="G4471" t="s">
        <v>77</v>
      </c>
      <c r="H4471" t="s">
        <v>508</v>
      </c>
      <c r="I4471" t="s">
        <v>509</v>
      </c>
      <c r="J4471" t="s">
        <v>442</v>
      </c>
      <c r="K4471" t="s">
        <v>443</v>
      </c>
    </row>
    <row r="4472" spans="1:11">
      <c r="A4472" t="s">
        <v>500</v>
      </c>
      <c r="B4472" s="614">
        <v>52295229.9789</v>
      </c>
      <c r="C4472" t="s">
        <v>485</v>
      </c>
      <c r="D4472" t="s">
        <v>539</v>
      </c>
      <c r="E4472" t="s">
        <v>506</v>
      </c>
      <c r="F4472" t="s">
        <v>540</v>
      </c>
      <c r="G4472" t="s">
        <v>77</v>
      </c>
      <c r="H4472" t="s">
        <v>508</v>
      </c>
      <c r="I4472" t="s">
        <v>509</v>
      </c>
      <c r="J4472" t="s">
        <v>442</v>
      </c>
      <c r="K4472" t="s">
        <v>443</v>
      </c>
    </row>
    <row r="4473" spans="1:11">
      <c r="A4473" t="s">
        <v>500</v>
      </c>
      <c r="B4473" s="614">
        <v>70703141.389699996</v>
      </c>
      <c r="C4473" t="s">
        <v>518</v>
      </c>
      <c r="D4473" t="s">
        <v>539</v>
      </c>
      <c r="E4473" t="s">
        <v>506</v>
      </c>
      <c r="F4473" t="s">
        <v>540</v>
      </c>
      <c r="G4473" t="s">
        <v>77</v>
      </c>
      <c r="H4473" t="s">
        <v>508</v>
      </c>
      <c r="I4473" t="s">
        <v>509</v>
      </c>
      <c r="J4473" t="s">
        <v>442</v>
      </c>
      <c r="K4473" t="s">
        <v>443</v>
      </c>
    </row>
    <row r="4474" spans="1:11">
      <c r="A4474" t="s">
        <v>500</v>
      </c>
      <c r="B4474" s="614">
        <v>59825733.383699998</v>
      </c>
      <c r="C4474" t="s">
        <v>504</v>
      </c>
      <c r="D4474" t="s">
        <v>539</v>
      </c>
      <c r="E4474" t="s">
        <v>506</v>
      </c>
      <c r="F4474" t="s">
        <v>540</v>
      </c>
      <c r="G4474" t="s">
        <v>77</v>
      </c>
      <c r="H4474" t="s">
        <v>508</v>
      </c>
      <c r="I4474" t="s">
        <v>509</v>
      </c>
      <c r="J4474" t="s">
        <v>442</v>
      </c>
      <c r="K4474" t="s">
        <v>443</v>
      </c>
    </row>
    <row r="4475" spans="1:11">
      <c r="A4475" t="s">
        <v>500</v>
      </c>
      <c r="B4475" s="614">
        <v>52295229.9789</v>
      </c>
      <c r="C4475" t="s">
        <v>454</v>
      </c>
      <c r="D4475" t="s">
        <v>539</v>
      </c>
      <c r="E4475" t="s">
        <v>506</v>
      </c>
      <c r="F4475" t="s">
        <v>540</v>
      </c>
      <c r="G4475" t="s">
        <v>77</v>
      </c>
      <c r="H4475" t="s">
        <v>508</v>
      </c>
      <c r="I4475" t="s">
        <v>509</v>
      </c>
      <c r="J4475" t="s">
        <v>442</v>
      </c>
      <c r="K4475" t="s">
        <v>443</v>
      </c>
    </row>
    <row r="4476" spans="1:11">
      <c r="A4476" t="s">
        <v>500</v>
      </c>
      <c r="B4476" s="614">
        <v>60662459.534000002</v>
      </c>
      <c r="C4476" t="s">
        <v>445</v>
      </c>
      <c r="D4476" t="s">
        <v>539</v>
      </c>
      <c r="E4476" t="s">
        <v>506</v>
      </c>
      <c r="F4476" t="s">
        <v>540</v>
      </c>
      <c r="G4476" t="s">
        <v>77</v>
      </c>
      <c r="H4476" t="s">
        <v>508</v>
      </c>
      <c r="I4476" t="s">
        <v>509</v>
      </c>
      <c r="J4476" t="s">
        <v>442</v>
      </c>
      <c r="K4476" t="s">
        <v>443</v>
      </c>
    </row>
    <row r="4477" spans="1:11">
      <c r="A4477" t="s">
        <v>500</v>
      </c>
      <c r="B4477" s="614">
        <v>77773456.593600005</v>
      </c>
      <c r="C4477" t="s">
        <v>510</v>
      </c>
      <c r="D4477" t="s">
        <v>539</v>
      </c>
      <c r="E4477" t="s">
        <v>506</v>
      </c>
      <c r="F4477" t="s">
        <v>540</v>
      </c>
      <c r="G4477" t="s">
        <v>77</v>
      </c>
      <c r="H4477" t="s">
        <v>508</v>
      </c>
      <c r="I4477" t="s">
        <v>509</v>
      </c>
      <c r="J4477" t="s">
        <v>442</v>
      </c>
      <c r="K4477" t="s">
        <v>443</v>
      </c>
    </row>
    <row r="4478" spans="1:11">
      <c r="A4478" t="s">
        <v>500</v>
      </c>
      <c r="B4478" s="614">
        <v>59825733.383699998</v>
      </c>
      <c r="C4478" t="s">
        <v>511</v>
      </c>
      <c r="D4478" t="s">
        <v>539</v>
      </c>
      <c r="E4478" t="s">
        <v>506</v>
      </c>
      <c r="F4478" t="s">
        <v>540</v>
      </c>
      <c r="G4478" t="s">
        <v>77</v>
      </c>
      <c r="H4478" t="s">
        <v>508</v>
      </c>
      <c r="I4478" t="s">
        <v>509</v>
      </c>
      <c r="J4478" t="s">
        <v>442</v>
      </c>
      <c r="K4478" t="s">
        <v>443</v>
      </c>
    </row>
    <row r="4479" spans="1:11">
      <c r="A4479" t="s">
        <v>500</v>
      </c>
      <c r="B4479" s="614">
        <v>50203419.9278</v>
      </c>
      <c r="C4479" t="s">
        <v>466</v>
      </c>
      <c r="D4479" t="s">
        <v>539</v>
      </c>
      <c r="E4479" t="s">
        <v>506</v>
      </c>
      <c r="F4479" t="s">
        <v>540</v>
      </c>
      <c r="G4479" t="s">
        <v>77</v>
      </c>
      <c r="H4479" t="s">
        <v>508</v>
      </c>
      <c r="I4479" t="s">
        <v>509</v>
      </c>
      <c r="J4479" t="s">
        <v>442</v>
      </c>
      <c r="K4479" t="s">
        <v>443</v>
      </c>
    </row>
    <row r="4480" spans="1:11">
      <c r="A4480" t="s">
        <v>500</v>
      </c>
      <c r="B4480" s="614">
        <v>41836179.723399997</v>
      </c>
      <c r="C4480" t="s">
        <v>452</v>
      </c>
      <c r="D4480" t="s">
        <v>539</v>
      </c>
      <c r="E4480" t="s">
        <v>506</v>
      </c>
      <c r="F4480" t="s">
        <v>540</v>
      </c>
      <c r="G4480" t="s">
        <v>77</v>
      </c>
      <c r="H4480" t="s">
        <v>508</v>
      </c>
      <c r="I4480" t="s">
        <v>509</v>
      </c>
      <c r="J4480" t="s">
        <v>442</v>
      </c>
      <c r="K4480" t="s">
        <v>443</v>
      </c>
    </row>
    <row r="4481" spans="1:11">
      <c r="A4481" t="s">
        <v>500</v>
      </c>
      <c r="B4481" s="614">
        <v>59825733.383699998</v>
      </c>
      <c r="C4481" t="s">
        <v>528</v>
      </c>
      <c r="D4481" t="s">
        <v>539</v>
      </c>
      <c r="E4481" t="s">
        <v>506</v>
      </c>
      <c r="F4481" t="s">
        <v>540</v>
      </c>
      <c r="G4481" t="s">
        <v>77</v>
      </c>
      <c r="H4481" t="s">
        <v>508</v>
      </c>
      <c r="I4481" t="s">
        <v>509</v>
      </c>
      <c r="J4481" t="s">
        <v>442</v>
      </c>
      <c r="K4481" t="s">
        <v>443</v>
      </c>
    </row>
    <row r="4482" spans="1:11">
      <c r="A4482" t="s">
        <v>500</v>
      </c>
      <c r="B4482" s="614">
        <v>50203419.9278</v>
      </c>
      <c r="C4482" t="s">
        <v>484</v>
      </c>
      <c r="D4482" t="s">
        <v>539</v>
      </c>
      <c r="E4482" t="s">
        <v>506</v>
      </c>
      <c r="F4482" t="s">
        <v>540</v>
      </c>
      <c r="G4482" t="s">
        <v>77</v>
      </c>
      <c r="H4482" t="s">
        <v>508</v>
      </c>
      <c r="I4482" t="s">
        <v>509</v>
      </c>
      <c r="J4482" t="s">
        <v>442</v>
      </c>
      <c r="K4482" t="s">
        <v>443</v>
      </c>
    </row>
    <row r="4483" spans="1:11">
      <c r="A4483" t="s">
        <v>501</v>
      </c>
      <c r="B4483" s="614">
        <v>9927829.1350999996</v>
      </c>
      <c r="C4483" t="s">
        <v>450</v>
      </c>
      <c r="D4483" t="s">
        <v>539</v>
      </c>
      <c r="E4483" t="s">
        <v>506</v>
      </c>
      <c r="F4483" t="s">
        <v>540</v>
      </c>
      <c r="G4483" t="s">
        <v>77</v>
      </c>
      <c r="H4483" t="s">
        <v>508</v>
      </c>
      <c r="I4483" t="s">
        <v>509</v>
      </c>
      <c r="J4483" t="s">
        <v>442</v>
      </c>
      <c r="K4483" t="s">
        <v>443</v>
      </c>
    </row>
    <row r="4484" spans="1:11">
      <c r="A4484" t="s">
        <v>501</v>
      </c>
      <c r="B4484" s="614">
        <v>8326565.5824999996</v>
      </c>
      <c r="C4484" t="s">
        <v>488</v>
      </c>
      <c r="D4484" t="s">
        <v>539</v>
      </c>
      <c r="E4484" t="s">
        <v>506</v>
      </c>
      <c r="F4484" t="s">
        <v>540</v>
      </c>
      <c r="G4484" t="s">
        <v>77</v>
      </c>
      <c r="H4484" t="s">
        <v>508</v>
      </c>
      <c r="I4484" t="s">
        <v>509</v>
      </c>
      <c r="J4484" t="s">
        <v>442</v>
      </c>
      <c r="K4484" t="s">
        <v>443</v>
      </c>
    </row>
    <row r="4485" spans="1:11">
      <c r="A4485" t="s">
        <v>501</v>
      </c>
      <c r="B4485" s="614">
        <v>8967071.0034999996</v>
      </c>
      <c r="C4485" t="s">
        <v>513</v>
      </c>
      <c r="D4485" t="s">
        <v>539</v>
      </c>
      <c r="E4485" t="s">
        <v>506</v>
      </c>
      <c r="F4485" t="s">
        <v>540</v>
      </c>
      <c r="G4485" t="s">
        <v>77</v>
      </c>
      <c r="H4485" t="s">
        <v>508</v>
      </c>
      <c r="I4485" t="s">
        <v>509</v>
      </c>
      <c r="J4485" t="s">
        <v>442</v>
      </c>
      <c r="K4485" t="s">
        <v>443</v>
      </c>
    </row>
    <row r="4486" spans="1:11">
      <c r="A4486" t="s">
        <v>501</v>
      </c>
      <c r="B4486" s="614">
        <v>8326565.5824999996</v>
      </c>
      <c r="C4486" t="s">
        <v>479</v>
      </c>
      <c r="D4486" t="s">
        <v>539</v>
      </c>
      <c r="E4486" t="s">
        <v>506</v>
      </c>
      <c r="F4486" t="s">
        <v>540</v>
      </c>
      <c r="G4486" t="s">
        <v>77</v>
      </c>
      <c r="H4486" t="s">
        <v>508</v>
      </c>
      <c r="I4486" t="s">
        <v>509</v>
      </c>
      <c r="J4486" t="s">
        <v>442</v>
      </c>
      <c r="K4486" t="s">
        <v>443</v>
      </c>
    </row>
    <row r="4487" spans="1:11">
      <c r="A4487" t="s">
        <v>501</v>
      </c>
      <c r="B4487" s="614">
        <v>7686061.7917999998</v>
      </c>
      <c r="C4487" t="s">
        <v>472</v>
      </c>
      <c r="D4487" t="s">
        <v>539</v>
      </c>
      <c r="E4487" t="s">
        <v>506</v>
      </c>
      <c r="F4487" t="s">
        <v>540</v>
      </c>
      <c r="G4487" t="s">
        <v>77</v>
      </c>
      <c r="H4487" t="s">
        <v>508</v>
      </c>
      <c r="I4487" t="s">
        <v>509</v>
      </c>
      <c r="J4487" t="s">
        <v>442</v>
      </c>
      <c r="K4487" t="s">
        <v>443</v>
      </c>
    </row>
    <row r="4488" spans="1:11">
      <c r="A4488" t="s">
        <v>501</v>
      </c>
      <c r="B4488" s="614">
        <v>8326565.5824999996</v>
      </c>
      <c r="C4488" t="s">
        <v>471</v>
      </c>
      <c r="D4488" t="s">
        <v>539</v>
      </c>
      <c r="E4488" t="s">
        <v>506</v>
      </c>
      <c r="F4488" t="s">
        <v>540</v>
      </c>
      <c r="G4488" t="s">
        <v>77</v>
      </c>
      <c r="H4488" t="s">
        <v>508</v>
      </c>
      <c r="I4488" t="s">
        <v>509</v>
      </c>
      <c r="J4488" t="s">
        <v>442</v>
      </c>
      <c r="K4488" t="s">
        <v>443</v>
      </c>
    </row>
    <row r="4489" spans="1:11">
      <c r="A4489" t="s">
        <v>501</v>
      </c>
      <c r="B4489" s="614">
        <v>7686061.7917999998</v>
      </c>
      <c r="C4489" t="s">
        <v>449</v>
      </c>
      <c r="D4489" t="s">
        <v>539</v>
      </c>
      <c r="E4489" t="s">
        <v>506</v>
      </c>
      <c r="F4489" t="s">
        <v>540</v>
      </c>
      <c r="G4489" t="s">
        <v>77</v>
      </c>
      <c r="H4489" t="s">
        <v>508</v>
      </c>
      <c r="I4489" t="s">
        <v>509</v>
      </c>
      <c r="J4489" t="s">
        <v>442</v>
      </c>
      <c r="K4489" t="s">
        <v>443</v>
      </c>
    </row>
    <row r="4490" spans="1:11">
      <c r="A4490" t="s">
        <v>501</v>
      </c>
      <c r="B4490" s="614">
        <v>8967071.0034999996</v>
      </c>
      <c r="C4490" t="s">
        <v>475</v>
      </c>
      <c r="D4490" t="s">
        <v>539</v>
      </c>
      <c r="E4490" t="s">
        <v>506</v>
      </c>
      <c r="F4490" t="s">
        <v>540</v>
      </c>
      <c r="G4490" t="s">
        <v>77</v>
      </c>
      <c r="H4490" t="s">
        <v>508</v>
      </c>
      <c r="I4490" t="s">
        <v>509</v>
      </c>
      <c r="J4490" t="s">
        <v>442</v>
      </c>
      <c r="K4490" t="s">
        <v>443</v>
      </c>
    </row>
    <row r="4491" spans="1:11">
      <c r="A4491" t="s">
        <v>501</v>
      </c>
      <c r="B4491" s="614">
        <v>9159222.3037</v>
      </c>
      <c r="C4491" t="s">
        <v>448</v>
      </c>
      <c r="D4491" t="s">
        <v>539</v>
      </c>
      <c r="E4491" t="s">
        <v>506</v>
      </c>
      <c r="F4491" t="s">
        <v>540</v>
      </c>
      <c r="G4491" t="s">
        <v>77</v>
      </c>
      <c r="H4491" t="s">
        <v>508</v>
      </c>
      <c r="I4491" t="s">
        <v>509</v>
      </c>
      <c r="J4491" t="s">
        <v>442</v>
      </c>
      <c r="K4491" t="s">
        <v>443</v>
      </c>
    </row>
    <row r="4492" spans="1:11">
      <c r="A4492" t="s">
        <v>501</v>
      </c>
      <c r="B4492" s="614">
        <v>9927829.1350999996</v>
      </c>
      <c r="C4492" t="s">
        <v>476</v>
      </c>
      <c r="D4492" t="s">
        <v>539</v>
      </c>
      <c r="E4492" t="s">
        <v>506</v>
      </c>
      <c r="F4492" t="s">
        <v>540</v>
      </c>
      <c r="G4492" t="s">
        <v>77</v>
      </c>
      <c r="H4492" t="s">
        <v>508</v>
      </c>
      <c r="I4492" t="s">
        <v>509</v>
      </c>
      <c r="J4492" t="s">
        <v>442</v>
      </c>
      <c r="K4492" t="s">
        <v>443</v>
      </c>
    </row>
    <row r="4493" spans="1:11">
      <c r="A4493" t="s">
        <v>501</v>
      </c>
      <c r="B4493" s="614">
        <v>8646818.2929999996</v>
      </c>
      <c r="C4493" t="s">
        <v>515</v>
      </c>
      <c r="D4493" t="s">
        <v>539</v>
      </c>
      <c r="E4493" t="s">
        <v>506</v>
      </c>
      <c r="F4493" t="s">
        <v>540</v>
      </c>
      <c r="G4493" t="s">
        <v>77</v>
      </c>
      <c r="H4493" t="s">
        <v>508</v>
      </c>
      <c r="I4493" t="s">
        <v>509</v>
      </c>
      <c r="J4493" t="s">
        <v>442</v>
      </c>
      <c r="K4493" t="s">
        <v>443</v>
      </c>
    </row>
    <row r="4494" spans="1:11">
      <c r="A4494" t="s">
        <v>501</v>
      </c>
      <c r="B4494" s="614">
        <v>11906989.483999999</v>
      </c>
      <c r="C4494" t="s">
        <v>517</v>
      </c>
      <c r="D4494" t="s">
        <v>539</v>
      </c>
      <c r="E4494" t="s">
        <v>506</v>
      </c>
      <c r="F4494" t="s">
        <v>540</v>
      </c>
      <c r="G4494" t="s">
        <v>77</v>
      </c>
      <c r="H4494" t="s">
        <v>508</v>
      </c>
      <c r="I4494" t="s">
        <v>509</v>
      </c>
      <c r="J4494" t="s">
        <v>442</v>
      </c>
      <c r="K4494" t="s">
        <v>443</v>
      </c>
    </row>
    <row r="4495" spans="1:11">
      <c r="A4495" t="s">
        <v>501</v>
      </c>
      <c r="B4495" s="614">
        <v>9287323.7139999997</v>
      </c>
      <c r="C4495" t="s">
        <v>462</v>
      </c>
      <c r="D4495" t="s">
        <v>539</v>
      </c>
      <c r="E4495" t="s">
        <v>506</v>
      </c>
      <c r="F4495" t="s">
        <v>540</v>
      </c>
      <c r="G4495" t="s">
        <v>77</v>
      </c>
      <c r="H4495" t="s">
        <v>508</v>
      </c>
      <c r="I4495" t="s">
        <v>509</v>
      </c>
      <c r="J4495" t="s">
        <v>442</v>
      </c>
      <c r="K4495" t="s">
        <v>443</v>
      </c>
    </row>
    <row r="4496" spans="1:11">
      <c r="A4496" t="s">
        <v>501</v>
      </c>
      <c r="B4496" s="614">
        <v>6405050.9496999998</v>
      </c>
      <c r="C4496" t="s">
        <v>477</v>
      </c>
      <c r="D4496" t="s">
        <v>539</v>
      </c>
      <c r="E4496" t="s">
        <v>506</v>
      </c>
      <c r="F4496" t="s">
        <v>540</v>
      </c>
      <c r="G4496" t="s">
        <v>77</v>
      </c>
      <c r="H4496" t="s">
        <v>508</v>
      </c>
      <c r="I4496" t="s">
        <v>509</v>
      </c>
      <c r="J4496" t="s">
        <v>442</v>
      </c>
      <c r="K4496" t="s">
        <v>443</v>
      </c>
    </row>
    <row r="4497" spans="1:11">
      <c r="A4497" t="s">
        <v>501</v>
      </c>
      <c r="B4497" s="614">
        <v>8006314.5022999998</v>
      </c>
      <c r="C4497" t="s">
        <v>512</v>
      </c>
      <c r="D4497" t="s">
        <v>539</v>
      </c>
      <c r="E4497" t="s">
        <v>506</v>
      </c>
      <c r="F4497" t="s">
        <v>540</v>
      </c>
      <c r="G4497" t="s">
        <v>77</v>
      </c>
      <c r="H4497" t="s">
        <v>508</v>
      </c>
      <c r="I4497" t="s">
        <v>509</v>
      </c>
      <c r="J4497" t="s">
        <v>442</v>
      </c>
      <c r="K4497" t="s">
        <v>443</v>
      </c>
    </row>
    <row r="4498" spans="1:11">
      <c r="A4498" t="s">
        <v>501</v>
      </c>
      <c r="B4498" s="614">
        <v>8326565.5824999996</v>
      </c>
      <c r="C4498" t="s">
        <v>50</v>
      </c>
      <c r="D4498" t="s">
        <v>539</v>
      </c>
      <c r="E4498" t="s">
        <v>506</v>
      </c>
      <c r="F4498" t="s">
        <v>540</v>
      </c>
      <c r="G4498" t="s">
        <v>77</v>
      </c>
      <c r="H4498" t="s">
        <v>508</v>
      </c>
      <c r="I4498" t="s">
        <v>509</v>
      </c>
      <c r="J4498" t="s">
        <v>442</v>
      </c>
      <c r="K4498" t="s">
        <v>443</v>
      </c>
    </row>
    <row r="4499" spans="1:11">
      <c r="A4499" t="s">
        <v>501</v>
      </c>
      <c r="B4499" s="614">
        <v>8390617.1028000005</v>
      </c>
      <c r="C4499" t="s">
        <v>461</v>
      </c>
      <c r="D4499" t="s">
        <v>539</v>
      </c>
      <c r="E4499" t="s">
        <v>506</v>
      </c>
      <c r="F4499" t="s">
        <v>540</v>
      </c>
      <c r="G4499" t="s">
        <v>77</v>
      </c>
      <c r="H4499" t="s">
        <v>508</v>
      </c>
      <c r="I4499" t="s">
        <v>509</v>
      </c>
      <c r="J4499" t="s">
        <v>442</v>
      </c>
      <c r="K4499" t="s">
        <v>443</v>
      </c>
    </row>
    <row r="4500" spans="1:11">
      <c r="A4500" t="s">
        <v>501</v>
      </c>
      <c r="B4500" s="614">
        <v>8006314.5022999998</v>
      </c>
      <c r="C4500" t="s">
        <v>481</v>
      </c>
      <c r="D4500" t="s">
        <v>539</v>
      </c>
      <c r="E4500" t="s">
        <v>506</v>
      </c>
      <c r="F4500" t="s">
        <v>540</v>
      </c>
      <c r="G4500" t="s">
        <v>77</v>
      </c>
      <c r="H4500" t="s">
        <v>508</v>
      </c>
      <c r="I4500" t="s">
        <v>509</v>
      </c>
      <c r="J4500" t="s">
        <v>442</v>
      </c>
      <c r="K4500" t="s">
        <v>443</v>
      </c>
    </row>
    <row r="4501" spans="1:11">
      <c r="A4501" t="s">
        <v>501</v>
      </c>
      <c r="B4501" s="614">
        <v>7686061.7917999998</v>
      </c>
      <c r="C4501" t="s">
        <v>429</v>
      </c>
      <c r="D4501" t="s">
        <v>539</v>
      </c>
      <c r="E4501" t="s">
        <v>506</v>
      </c>
      <c r="F4501" t="s">
        <v>540</v>
      </c>
      <c r="G4501" t="s">
        <v>77</v>
      </c>
      <c r="H4501" t="s">
        <v>508</v>
      </c>
      <c r="I4501" t="s">
        <v>509</v>
      </c>
      <c r="J4501" t="s">
        <v>442</v>
      </c>
      <c r="K4501" t="s">
        <v>443</v>
      </c>
    </row>
    <row r="4502" spans="1:11">
      <c r="A4502" t="s">
        <v>501</v>
      </c>
      <c r="B4502" s="614">
        <v>6405050.9496999998</v>
      </c>
      <c r="C4502" t="s">
        <v>464</v>
      </c>
      <c r="D4502" t="s">
        <v>539</v>
      </c>
      <c r="E4502" t="s">
        <v>506</v>
      </c>
      <c r="F4502" t="s">
        <v>540</v>
      </c>
      <c r="G4502" t="s">
        <v>77</v>
      </c>
      <c r="H4502" t="s">
        <v>508</v>
      </c>
      <c r="I4502" t="s">
        <v>509</v>
      </c>
      <c r="J4502" t="s">
        <v>442</v>
      </c>
      <c r="K4502" t="s">
        <v>443</v>
      </c>
    </row>
    <row r="4503" spans="1:11">
      <c r="A4503" t="s">
        <v>501</v>
      </c>
      <c r="B4503" s="614">
        <v>9287323.7139999997</v>
      </c>
      <c r="C4503" t="s">
        <v>514</v>
      </c>
      <c r="D4503" t="s">
        <v>539</v>
      </c>
      <c r="E4503" t="s">
        <v>506</v>
      </c>
      <c r="F4503" t="s">
        <v>540</v>
      </c>
      <c r="G4503" t="s">
        <v>77</v>
      </c>
      <c r="H4503" t="s">
        <v>508</v>
      </c>
      <c r="I4503" t="s">
        <v>509</v>
      </c>
      <c r="J4503" t="s">
        <v>442</v>
      </c>
      <c r="K4503" t="s">
        <v>443</v>
      </c>
    </row>
    <row r="4504" spans="1:11">
      <c r="A4504" t="s">
        <v>501</v>
      </c>
      <c r="B4504" s="614">
        <v>7878213.0920000002</v>
      </c>
      <c r="C4504" t="s">
        <v>465</v>
      </c>
      <c r="D4504" t="s">
        <v>539</v>
      </c>
      <c r="E4504" t="s">
        <v>506</v>
      </c>
      <c r="F4504" t="s">
        <v>540</v>
      </c>
      <c r="G4504" t="s">
        <v>77</v>
      </c>
      <c r="H4504" t="s">
        <v>508</v>
      </c>
      <c r="I4504" t="s">
        <v>509</v>
      </c>
      <c r="J4504" t="s">
        <v>442</v>
      </c>
      <c r="K4504" t="s">
        <v>443</v>
      </c>
    </row>
    <row r="4505" spans="1:11">
      <c r="A4505" t="s">
        <v>501</v>
      </c>
      <c r="B4505" s="614">
        <v>6405050.9496999998</v>
      </c>
      <c r="C4505" t="s">
        <v>453</v>
      </c>
      <c r="D4505" t="s">
        <v>539</v>
      </c>
      <c r="E4505" t="s">
        <v>506</v>
      </c>
      <c r="F4505" t="s">
        <v>540</v>
      </c>
      <c r="G4505" t="s">
        <v>77</v>
      </c>
      <c r="H4505" t="s">
        <v>508</v>
      </c>
      <c r="I4505" t="s">
        <v>509</v>
      </c>
      <c r="J4505" t="s">
        <v>442</v>
      </c>
      <c r="K4505" t="s">
        <v>443</v>
      </c>
    </row>
    <row r="4506" spans="1:11">
      <c r="A4506" t="s">
        <v>501</v>
      </c>
      <c r="B4506" s="614">
        <v>11906989.483999999</v>
      </c>
      <c r="C4506" t="s">
        <v>455</v>
      </c>
      <c r="D4506" t="s">
        <v>539</v>
      </c>
      <c r="E4506" t="s">
        <v>506</v>
      </c>
      <c r="F4506" t="s">
        <v>540</v>
      </c>
      <c r="G4506" t="s">
        <v>77</v>
      </c>
      <c r="H4506" t="s">
        <v>508</v>
      </c>
      <c r="I4506" t="s">
        <v>509</v>
      </c>
      <c r="J4506" t="s">
        <v>442</v>
      </c>
      <c r="K4506" t="s">
        <v>443</v>
      </c>
    </row>
    <row r="4507" spans="1:11">
      <c r="A4507" t="s">
        <v>501</v>
      </c>
      <c r="B4507" s="614">
        <v>8006314.5022999998</v>
      </c>
      <c r="C4507" t="s">
        <v>480</v>
      </c>
      <c r="D4507" t="s">
        <v>539</v>
      </c>
      <c r="E4507" t="s">
        <v>506</v>
      </c>
      <c r="F4507" t="s">
        <v>540</v>
      </c>
      <c r="G4507" t="s">
        <v>77</v>
      </c>
      <c r="H4507" t="s">
        <v>508</v>
      </c>
      <c r="I4507" t="s">
        <v>509</v>
      </c>
      <c r="J4507" t="s">
        <v>442</v>
      </c>
      <c r="K4507" t="s">
        <v>443</v>
      </c>
    </row>
    <row r="4508" spans="1:11">
      <c r="A4508" t="s">
        <v>501</v>
      </c>
      <c r="B4508" s="614">
        <v>9671626.3145000003</v>
      </c>
      <c r="C4508" t="s">
        <v>516</v>
      </c>
      <c r="D4508" t="s">
        <v>539</v>
      </c>
      <c r="E4508" t="s">
        <v>506</v>
      </c>
      <c r="F4508" t="s">
        <v>540</v>
      </c>
      <c r="G4508" t="s">
        <v>77</v>
      </c>
      <c r="H4508" t="s">
        <v>508</v>
      </c>
      <c r="I4508" t="s">
        <v>509</v>
      </c>
      <c r="J4508" t="s">
        <v>442</v>
      </c>
      <c r="K4508" t="s">
        <v>443</v>
      </c>
    </row>
    <row r="4509" spans="1:11">
      <c r="A4509" t="s">
        <v>501</v>
      </c>
      <c r="B4509" s="614">
        <v>8006314.5022999998</v>
      </c>
      <c r="C4509" t="s">
        <v>485</v>
      </c>
      <c r="D4509" t="s">
        <v>539</v>
      </c>
      <c r="E4509" t="s">
        <v>506</v>
      </c>
      <c r="F4509" t="s">
        <v>540</v>
      </c>
      <c r="G4509" t="s">
        <v>77</v>
      </c>
      <c r="H4509" t="s">
        <v>508</v>
      </c>
      <c r="I4509" t="s">
        <v>509</v>
      </c>
      <c r="J4509" t="s">
        <v>442</v>
      </c>
      <c r="K4509" t="s">
        <v>443</v>
      </c>
    </row>
    <row r="4510" spans="1:11">
      <c r="A4510" t="s">
        <v>501</v>
      </c>
      <c r="B4510" s="614">
        <v>10824535.746300001</v>
      </c>
      <c r="C4510" t="s">
        <v>518</v>
      </c>
      <c r="D4510" t="s">
        <v>539</v>
      </c>
      <c r="E4510" t="s">
        <v>506</v>
      </c>
      <c r="F4510" t="s">
        <v>540</v>
      </c>
      <c r="G4510" t="s">
        <v>77</v>
      </c>
      <c r="H4510" t="s">
        <v>508</v>
      </c>
      <c r="I4510" t="s">
        <v>509</v>
      </c>
      <c r="J4510" t="s">
        <v>442</v>
      </c>
      <c r="K4510" t="s">
        <v>443</v>
      </c>
    </row>
    <row r="4511" spans="1:11">
      <c r="A4511" t="s">
        <v>501</v>
      </c>
      <c r="B4511" s="614">
        <v>9159222.3037</v>
      </c>
      <c r="C4511" t="s">
        <v>504</v>
      </c>
      <c r="D4511" t="s">
        <v>539</v>
      </c>
      <c r="E4511" t="s">
        <v>506</v>
      </c>
      <c r="F4511" t="s">
        <v>540</v>
      </c>
      <c r="G4511" t="s">
        <v>77</v>
      </c>
      <c r="H4511" t="s">
        <v>508</v>
      </c>
      <c r="I4511" t="s">
        <v>509</v>
      </c>
      <c r="J4511" t="s">
        <v>442</v>
      </c>
      <c r="K4511" t="s">
        <v>443</v>
      </c>
    </row>
    <row r="4512" spans="1:11">
      <c r="A4512" t="s">
        <v>501</v>
      </c>
      <c r="B4512" s="614">
        <v>8006314.5022999998</v>
      </c>
      <c r="C4512" t="s">
        <v>454</v>
      </c>
      <c r="D4512" t="s">
        <v>539</v>
      </c>
      <c r="E4512" t="s">
        <v>506</v>
      </c>
      <c r="F4512" t="s">
        <v>540</v>
      </c>
      <c r="G4512" t="s">
        <v>77</v>
      </c>
      <c r="H4512" t="s">
        <v>508</v>
      </c>
      <c r="I4512" t="s">
        <v>509</v>
      </c>
      <c r="J4512" t="s">
        <v>442</v>
      </c>
      <c r="K4512" t="s">
        <v>443</v>
      </c>
    </row>
    <row r="4513" spans="1:11">
      <c r="A4513" t="s">
        <v>501</v>
      </c>
      <c r="B4513" s="614">
        <v>9287323.7139999997</v>
      </c>
      <c r="C4513" t="s">
        <v>445</v>
      </c>
      <c r="D4513" t="s">
        <v>539</v>
      </c>
      <c r="E4513" t="s">
        <v>506</v>
      </c>
      <c r="F4513" t="s">
        <v>540</v>
      </c>
      <c r="G4513" t="s">
        <v>77</v>
      </c>
      <c r="H4513" t="s">
        <v>508</v>
      </c>
      <c r="I4513" t="s">
        <v>509</v>
      </c>
      <c r="J4513" t="s">
        <v>442</v>
      </c>
      <c r="K4513" t="s">
        <v>443</v>
      </c>
    </row>
    <row r="4514" spans="1:11">
      <c r="A4514" t="s">
        <v>501</v>
      </c>
      <c r="B4514" s="614">
        <v>11906989.483999999</v>
      </c>
      <c r="C4514" t="s">
        <v>510</v>
      </c>
      <c r="D4514" t="s">
        <v>539</v>
      </c>
      <c r="E4514" t="s">
        <v>506</v>
      </c>
      <c r="F4514" t="s">
        <v>540</v>
      </c>
      <c r="G4514" t="s">
        <v>77</v>
      </c>
      <c r="H4514" t="s">
        <v>508</v>
      </c>
      <c r="I4514" t="s">
        <v>509</v>
      </c>
      <c r="J4514" t="s">
        <v>442</v>
      </c>
      <c r="K4514" t="s">
        <v>443</v>
      </c>
    </row>
    <row r="4515" spans="1:11">
      <c r="A4515" t="s">
        <v>501</v>
      </c>
      <c r="B4515" s="614">
        <v>9159222.3037</v>
      </c>
      <c r="C4515" t="s">
        <v>511</v>
      </c>
      <c r="D4515" t="s">
        <v>539</v>
      </c>
      <c r="E4515" t="s">
        <v>506</v>
      </c>
      <c r="F4515" t="s">
        <v>540</v>
      </c>
      <c r="G4515" t="s">
        <v>77</v>
      </c>
      <c r="H4515" t="s">
        <v>508</v>
      </c>
      <c r="I4515" t="s">
        <v>509</v>
      </c>
      <c r="J4515" t="s">
        <v>442</v>
      </c>
      <c r="K4515" t="s">
        <v>443</v>
      </c>
    </row>
    <row r="4516" spans="1:11">
      <c r="A4516" t="s">
        <v>501</v>
      </c>
      <c r="B4516" s="614">
        <v>7686061.7917999998</v>
      </c>
      <c r="C4516" t="s">
        <v>466</v>
      </c>
      <c r="D4516" t="s">
        <v>539</v>
      </c>
      <c r="E4516" t="s">
        <v>506</v>
      </c>
      <c r="F4516" t="s">
        <v>540</v>
      </c>
      <c r="G4516" t="s">
        <v>77</v>
      </c>
      <c r="H4516" t="s">
        <v>508</v>
      </c>
      <c r="I4516" t="s">
        <v>509</v>
      </c>
      <c r="J4516" t="s">
        <v>442</v>
      </c>
      <c r="K4516" t="s">
        <v>443</v>
      </c>
    </row>
    <row r="4517" spans="1:11">
      <c r="A4517" t="s">
        <v>501</v>
      </c>
      <c r="B4517" s="614">
        <v>6405050.9496999998</v>
      </c>
      <c r="C4517" t="s">
        <v>452</v>
      </c>
      <c r="D4517" t="s">
        <v>539</v>
      </c>
      <c r="E4517" t="s">
        <v>506</v>
      </c>
      <c r="F4517" t="s">
        <v>540</v>
      </c>
      <c r="G4517" t="s">
        <v>77</v>
      </c>
      <c r="H4517" t="s">
        <v>508</v>
      </c>
      <c r="I4517" t="s">
        <v>509</v>
      </c>
      <c r="J4517" t="s">
        <v>442</v>
      </c>
      <c r="K4517" t="s">
        <v>443</v>
      </c>
    </row>
    <row r="4518" spans="1:11">
      <c r="A4518" t="s">
        <v>501</v>
      </c>
      <c r="B4518" s="614">
        <v>9159222.3037</v>
      </c>
      <c r="C4518" t="s">
        <v>528</v>
      </c>
      <c r="D4518" t="s">
        <v>539</v>
      </c>
      <c r="E4518" t="s">
        <v>506</v>
      </c>
      <c r="F4518" t="s">
        <v>540</v>
      </c>
      <c r="G4518" t="s">
        <v>77</v>
      </c>
      <c r="H4518" t="s">
        <v>508</v>
      </c>
      <c r="I4518" t="s">
        <v>509</v>
      </c>
      <c r="J4518" t="s">
        <v>442</v>
      </c>
      <c r="K4518" t="s">
        <v>443</v>
      </c>
    </row>
    <row r="4519" spans="1:11">
      <c r="A4519" t="s">
        <v>501</v>
      </c>
      <c r="B4519" s="614">
        <v>7686061.7917999998</v>
      </c>
      <c r="C4519" t="s">
        <v>484</v>
      </c>
      <c r="D4519" t="s">
        <v>539</v>
      </c>
      <c r="E4519" t="s">
        <v>506</v>
      </c>
      <c r="F4519" t="s">
        <v>540</v>
      </c>
      <c r="G4519" t="s">
        <v>77</v>
      </c>
      <c r="H4519" t="s">
        <v>508</v>
      </c>
      <c r="I4519" t="s">
        <v>509</v>
      </c>
      <c r="J4519" t="s">
        <v>442</v>
      </c>
      <c r="K4519" t="s">
        <v>443</v>
      </c>
    </row>
    <row r="4520" spans="1:11">
      <c r="A4520" t="s">
        <v>502</v>
      </c>
      <c r="B4520" s="614">
        <v>544986443</v>
      </c>
      <c r="C4520" t="s">
        <v>450</v>
      </c>
      <c r="D4520" t="s">
        <v>539</v>
      </c>
      <c r="E4520" t="s">
        <v>506</v>
      </c>
      <c r="F4520" t="s">
        <v>540</v>
      </c>
      <c r="G4520" t="s">
        <v>77</v>
      </c>
      <c r="H4520" t="s">
        <v>508</v>
      </c>
      <c r="I4520" t="s">
        <v>509</v>
      </c>
      <c r="J4520" t="s">
        <v>442</v>
      </c>
      <c r="K4520" t="s">
        <v>443</v>
      </c>
    </row>
    <row r="4521" spans="1:11">
      <c r="A4521" t="s">
        <v>502</v>
      </c>
      <c r="B4521" s="614">
        <v>457085360.5</v>
      </c>
      <c r="C4521" t="s">
        <v>488</v>
      </c>
      <c r="D4521" t="s">
        <v>539</v>
      </c>
      <c r="E4521" t="s">
        <v>506</v>
      </c>
      <c r="F4521" t="s">
        <v>540</v>
      </c>
      <c r="G4521" t="s">
        <v>77</v>
      </c>
      <c r="H4521" t="s">
        <v>508</v>
      </c>
      <c r="I4521" t="s">
        <v>509</v>
      </c>
      <c r="J4521" t="s">
        <v>442</v>
      </c>
      <c r="K4521" t="s">
        <v>443</v>
      </c>
    </row>
    <row r="4522" spans="1:11">
      <c r="A4522" t="s">
        <v>502</v>
      </c>
      <c r="B4522" s="614">
        <v>492245793.5</v>
      </c>
      <c r="C4522" t="s">
        <v>513</v>
      </c>
      <c r="D4522" t="s">
        <v>539</v>
      </c>
      <c r="E4522" t="s">
        <v>506</v>
      </c>
      <c r="F4522" t="s">
        <v>540</v>
      </c>
      <c r="G4522" t="s">
        <v>77</v>
      </c>
      <c r="H4522" t="s">
        <v>508</v>
      </c>
      <c r="I4522" t="s">
        <v>509</v>
      </c>
      <c r="J4522" t="s">
        <v>442</v>
      </c>
      <c r="K4522" t="s">
        <v>443</v>
      </c>
    </row>
    <row r="4523" spans="1:11">
      <c r="A4523" t="s">
        <v>502</v>
      </c>
      <c r="B4523" s="614">
        <v>457085360.5</v>
      </c>
      <c r="C4523" t="s">
        <v>479</v>
      </c>
      <c r="D4523" t="s">
        <v>539</v>
      </c>
      <c r="E4523" t="s">
        <v>506</v>
      </c>
      <c r="F4523" t="s">
        <v>540</v>
      </c>
      <c r="G4523" t="s">
        <v>77</v>
      </c>
      <c r="H4523" t="s">
        <v>508</v>
      </c>
      <c r="I4523" t="s">
        <v>509</v>
      </c>
      <c r="J4523" t="s">
        <v>442</v>
      </c>
      <c r="K4523" t="s">
        <v>443</v>
      </c>
    </row>
    <row r="4524" spans="1:11">
      <c r="A4524" t="s">
        <v>502</v>
      </c>
      <c r="B4524" s="614">
        <v>421925017</v>
      </c>
      <c r="C4524" t="s">
        <v>472</v>
      </c>
      <c r="D4524" t="s">
        <v>539</v>
      </c>
      <c r="E4524" t="s">
        <v>506</v>
      </c>
      <c r="F4524" t="s">
        <v>540</v>
      </c>
      <c r="G4524" t="s">
        <v>77</v>
      </c>
      <c r="H4524" t="s">
        <v>508</v>
      </c>
      <c r="I4524" t="s">
        <v>509</v>
      </c>
      <c r="J4524" t="s">
        <v>442</v>
      </c>
      <c r="K4524" t="s">
        <v>443</v>
      </c>
    </row>
    <row r="4525" spans="1:11">
      <c r="A4525" t="s">
        <v>502</v>
      </c>
      <c r="B4525" s="614">
        <v>457085360.5</v>
      </c>
      <c r="C4525" t="s">
        <v>471</v>
      </c>
      <c r="D4525" t="s">
        <v>539</v>
      </c>
      <c r="E4525" t="s">
        <v>506</v>
      </c>
      <c r="F4525" t="s">
        <v>540</v>
      </c>
      <c r="G4525" t="s">
        <v>77</v>
      </c>
      <c r="H4525" t="s">
        <v>508</v>
      </c>
      <c r="I4525" t="s">
        <v>509</v>
      </c>
      <c r="J4525" t="s">
        <v>442</v>
      </c>
      <c r="K4525" t="s">
        <v>443</v>
      </c>
    </row>
    <row r="4526" spans="1:11">
      <c r="A4526" t="s">
        <v>502</v>
      </c>
      <c r="B4526" s="614">
        <v>421925017</v>
      </c>
      <c r="C4526" t="s">
        <v>449</v>
      </c>
      <c r="D4526" t="s">
        <v>539</v>
      </c>
      <c r="E4526" t="s">
        <v>506</v>
      </c>
      <c r="F4526" t="s">
        <v>540</v>
      </c>
      <c r="G4526" t="s">
        <v>77</v>
      </c>
      <c r="H4526" t="s">
        <v>508</v>
      </c>
      <c r="I4526" t="s">
        <v>509</v>
      </c>
      <c r="J4526" t="s">
        <v>442</v>
      </c>
      <c r="K4526" t="s">
        <v>443</v>
      </c>
    </row>
    <row r="4527" spans="1:11">
      <c r="A4527" t="s">
        <v>502</v>
      </c>
      <c r="B4527" s="614">
        <v>492245793.5</v>
      </c>
      <c r="C4527" t="s">
        <v>475</v>
      </c>
      <c r="D4527" t="s">
        <v>539</v>
      </c>
      <c r="E4527" t="s">
        <v>506</v>
      </c>
      <c r="F4527" t="s">
        <v>540</v>
      </c>
      <c r="G4527" t="s">
        <v>77</v>
      </c>
      <c r="H4527" t="s">
        <v>508</v>
      </c>
      <c r="I4527" t="s">
        <v>509</v>
      </c>
      <c r="J4527" t="s">
        <v>442</v>
      </c>
      <c r="K4527" t="s">
        <v>443</v>
      </c>
    </row>
    <row r="4528" spans="1:11">
      <c r="A4528" t="s">
        <v>502</v>
      </c>
      <c r="B4528" s="614">
        <v>502793905.5</v>
      </c>
      <c r="C4528" t="s">
        <v>448</v>
      </c>
      <c r="D4528" t="s">
        <v>539</v>
      </c>
      <c r="E4528" t="s">
        <v>506</v>
      </c>
      <c r="F4528" t="s">
        <v>540</v>
      </c>
      <c r="G4528" t="s">
        <v>77</v>
      </c>
      <c r="H4528" t="s">
        <v>508</v>
      </c>
      <c r="I4528" t="s">
        <v>509</v>
      </c>
      <c r="J4528" t="s">
        <v>442</v>
      </c>
      <c r="K4528" t="s">
        <v>443</v>
      </c>
    </row>
    <row r="4529" spans="1:11">
      <c r="A4529" t="s">
        <v>502</v>
      </c>
      <c r="B4529" s="614">
        <v>544986443</v>
      </c>
      <c r="C4529" t="s">
        <v>476</v>
      </c>
      <c r="D4529" t="s">
        <v>539</v>
      </c>
      <c r="E4529" t="s">
        <v>506</v>
      </c>
      <c r="F4529" t="s">
        <v>540</v>
      </c>
      <c r="G4529" t="s">
        <v>77</v>
      </c>
      <c r="H4529" t="s">
        <v>508</v>
      </c>
      <c r="I4529" t="s">
        <v>509</v>
      </c>
      <c r="J4529" t="s">
        <v>442</v>
      </c>
      <c r="K4529" t="s">
        <v>443</v>
      </c>
    </row>
    <row r="4530" spans="1:11">
      <c r="A4530" t="s">
        <v>502</v>
      </c>
      <c r="B4530" s="614">
        <v>474665577</v>
      </c>
      <c r="C4530" t="s">
        <v>515</v>
      </c>
      <c r="D4530" t="s">
        <v>539</v>
      </c>
      <c r="E4530" t="s">
        <v>506</v>
      </c>
      <c r="F4530" t="s">
        <v>540</v>
      </c>
      <c r="G4530" t="s">
        <v>77</v>
      </c>
      <c r="H4530" t="s">
        <v>508</v>
      </c>
      <c r="I4530" t="s">
        <v>509</v>
      </c>
      <c r="J4530" t="s">
        <v>442</v>
      </c>
      <c r="K4530" t="s">
        <v>443</v>
      </c>
    </row>
    <row r="4531" spans="1:11">
      <c r="A4531" t="s">
        <v>502</v>
      </c>
      <c r="B4531" s="614">
        <v>653632104</v>
      </c>
      <c r="C4531" t="s">
        <v>517</v>
      </c>
      <c r="D4531" t="s">
        <v>539</v>
      </c>
      <c r="E4531" t="s">
        <v>506</v>
      </c>
      <c r="F4531" t="s">
        <v>540</v>
      </c>
      <c r="G4531" t="s">
        <v>77</v>
      </c>
      <c r="H4531" t="s">
        <v>508</v>
      </c>
      <c r="I4531" t="s">
        <v>509</v>
      </c>
      <c r="J4531" t="s">
        <v>442</v>
      </c>
      <c r="K4531" t="s">
        <v>443</v>
      </c>
    </row>
    <row r="4532" spans="1:11">
      <c r="A4532" t="s">
        <v>502</v>
      </c>
      <c r="B4532" s="614">
        <v>509826010</v>
      </c>
      <c r="C4532" t="s">
        <v>462</v>
      </c>
      <c r="D4532" t="s">
        <v>539</v>
      </c>
      <c r="E4532" t="s">
        <v>506</v>
      </c>
      <c r="F4532" t="s">
        <v>540</v>
      </c>
      <c r="G4532" t="s">
        <v>77</v>
      </c>
      <c r="H4532" t="s">
        <v>508</v>
      </c>
      <c r="I4532" t="s">
        <v>509</v>
      </c>
      <c r="J4532" t="s">
        <v>442</v>
      </c>
      <c r="K4532" t="s">
        <v>443</v>
      </c>
    </row>
    <row r="4533" spans="1:11">
      <c r="A4533" t="s">
        <v>502</v>
      </c>
      <c r="B4533" s="614">
        <v>351604151</v>
      </c>
      <c r="C4533" t="s">
        <v>477</v>
      </c>
      <c r="D4533" t="s">
        <v>539</v>
      </c>
      <c r="E4533" t="s">
        <v>506</v>
      </c>
      <c r="F4533" t="s">
        <v>540</v>
      </c>
      <c r="G4533" t="s">
        <v>77</v>
      </c>
      <c r="H4533" t="s">
        <v>508</v>
      </c>
      <c r="I4533" t="s">
        <v>509</v>
      </c>
      <c r="J4533" t="s">
        <v>442</v>
      </c>
      <c r="K4533" t="s">
        <v>443</v>
      </c>
    </row>
    <row r="4534" spans="1:11">
      <c r="A4534" t="s">
        <v>502</v>
      </c>
      <c r="B4534" s="614">
        <v>439505233.5</v>
      </c>
      <c r="C4534" t="s">
        <v>512</v>
      </c>
      <c r="D4534" t="s">
        <v>539</v>
      </c>
      <c r="E4534" t="s">
        <v>506</v>
      </c>
      <c r="F4534" t="s">
        <v>540</v>
      </c>
      <c r="G4534" t="s">
        <v>77</v>
      </c>
      <c r="H4534" t="s">
        <v>508</v>
      </c>
      <c r="I4534" t="s">
        <v>509</v>
      </c>
      <c r="J4534" t="s">
        <v>442</v>
      </c>
      <c r="K4534" t="s">
        <v>443</v>
      </c>
    </row>
    <row r="4535" spans="1:11">
      <c r="A4535" t="s">
        <v>502</v>
      </c>
      <c r="B4535" s="614">
        <v>457085360.5</v>
      </c>
      <c r="C4535" t="s">
        <v>50</v>
      </c>
      <c r="D4535" t="s">
        <v>539</v>
      </c>
      <c r="E4535" t="s">
        <v>506</v>
      </c>
      <c r="F4535" t="s">
        <v>540</v>
      </c>
      <c r="G4535" t="s">
        <v>77</v>
      </c>
      <c r="H4535" t="s">
        <v>508</v>
      </c>
      <c r="I4535" t="s">
        <v>509</v>
      </c>
      <c r="J4535" t="s">
        <v>442</v>
      </c>
      <c r="K4535" t="s">
        <v>443</v>
      </c>
    </row>
    <row r="4536" spans="1:11">
      <c r="A4536" t="s">
        <v>502</v>
      </c>
      <c r="B4536" s="614">
        <v>460601457.5</v>
      </c>
      <c r="C4536" t="s">
        <v>461</v>
      </c>
      <c r="D4536" t="s">
        <v>539</v>
      </c>
      <c r="E4536" t="s">
        <v>506</v>
      </c>
      <c r="F4536" t="s">
        <v>540</v>
      </c>
      <c r="G4536" t="s">
        <v>77</v>
      </c>
      <c r="H4536" t="s">
        <v>508</v>
      </c>
      <c r="I4536" t="s">
        <v>509</v>
      </c>
      <c r="J4536" t="s">
        <v>442</v>
      </c>
      <c r="K4536" t="s">
        <v>443</v>
      </c>
    </row>
    <row r="4537" spans="1:11">
      <c r="A4537" t="s">
        <v>502</v>
      </c>
      <c r="B4537" s="614">
        <v>439505233.5</v>
      </c>
      <c r="C4537" t="s">
        <v>481</v>
      </c>
      <c r="D4537" t="s">
        <v>539</v>
      </c>
      <c r="E4537" t="s">
        <v>506</v>
      </c>
      <c r="F4537" t="s">
        <v>540</v>
      </c>
      <c r="G4537" t="s">
        <v>77</v>
      </c>
      <c r="H4537" t="s">
        <v>508</v>
      </c>
      <c r="I4537" t="s">
        <v>509</v>
      </c>
      <c r="J4537" t="s">
        <v>442</v>
      </c>
      <c r="K4537" t="s">
        <v>443</v>
      </c>
    </row>
    <row r="4538" spans="1:11">
      <c r="A4538" t="s">
        <v>502</v>
      </c>
      <c r="B4538" s="614">
        <v>421925017</v>
      </c>
      <c r="C4538" t="s">
        <v>429</v>
      </c>
      <c r="D4538" t="s">
        <v>539</v>
      </c>
      <c r="E4538" t="s">
        <v>506</v>
      </c>
      <c r="F4538" t="s">
        <v>540</v>
      </c>
      <c r="G4538" t="s">
        <v>77</v>
      </c>
      <c r="H4538" t="s">
        <v>508</v>
      </c>
      <c r="I4538" t="s">
        <v>509</v>
      </c>
      <c r="J4538" t="s">
        <v>442</v>
      </c>
      <c r="K4538" t="s">
        <v>443</v>
      </c>
    </row>
    <row r="4539" spans="1:11">
      <c r="A4539" t="s">
        <v>502</v>
      </c>
      <c r="B4539" s="614">
        <v>351604151</v>
      </c>
      <c r="C4539" t="s">
        <v>464</v>
      </c>
      <c r="D4539" t="s">
        <v>539</v>
      </c>
      <c r="E4539" t="s">
        <v>506</v>
      </c>
      <c r="F4539" t="s">
        <v>540</v>
      </c>
      <c r="G4539" t="s">
        <v>77</v>
      </c>
      <c r="H4539" t="s">
        <v>508</v>
      </c>
      <c r="I4539" t="s">
        <v>509</v>
      </c>
      <c r="J4539" t="s">
        <v>442</v>
      </c>
      <c r="K4539" t="s">
        <v>443</v>
      </c>
    </row>
    <row r="4540" spans="1:11">
      <c r="A4540" t="s">
        <v>502</v>
      </c>
      <c r="B4540" s="614">
        <v>509826010</v>
      </c>
      <c r="C4540" t="s">
        <v>514</v>
      </c>
      <c r="D4540" t="s">
        <v>539</v>
      </c>
      <c r="E4540" t="s">
        <v>506</v>
      </c>
      <c r="F4540" t="s">
        <v>540</v>
      </c>
      <c r="G4540" t="s">
        <v>77</v>
      </c>
      <c r="H4540" t="s">
        <v>508</v>
      </c>
      <c r="I4540" t="s">
        <v>509</v>
      </c>
      <c r="J4540" t="s">
        <v>442</v>
      </c>
      <c r="K4540" t="s">
        <v>443</v>
      </c>
    </row>
    <row r="4541" spans="1:11">
      <c r="A4541" t="s">
        <v>502</v>
      </c>
      <c r="B4541" s="614">
        <v>432473129</v>
      </c>
      <c r="C4541" t="s">
        <v>465</v>
      </c>
      <c r="D4541" t="s">
        <v>539</v>
      </c>
      <c r="E4541" t="s">
        <v>506</v>
      </c>
      <c r="F4541" t="s">
        <v>540</v>
      </c>
      <c r="G4541" t="s">
        <v>77</v>
      </c>
      <c r="H4541" t="s">
        <v>508</v>
      </c>
      <c r="I4541" t="s">
        <v>509</v>
      </c>
      <c r="J4541" t="s">
        <v>442</v>
      </c>
      <c r="K4541" t="s">
        <v>443</v>
      </c>
    </row>
    <row r="4542" spans="1:11">
      <c r="A4542" t="s">
        <v>502</v>
      </c>
      <c r="B4542" s="614">
        <v>351604151</v>
      </c>
      <c r="C4542" t="s">
        <v>453</v>
      </c>
      <c r="D4542" t="s">
        <v>539</v>
      </c>
      <c r="E4542" t="s">
        <v>506</v>
      </c>
      <c r="F4542" t="s">
        <v>540</v>
      </c>
      <c r="G4542" t="s">
        <v>77</v>
      </c>
      <c r="H4542" t="s">
        <v>508</v>
      </c>
      <c r="I4542" t="s">
        <v>509</v>
      </c>
      <c r="J4542" t="s">
        <v>442</v>
      </c>
      <c r="K4542" t="s">
        <v>443</v>
      </c>
    </row>
    <row r="4543" spans="1:11">
      <c r="A4543" t="s">
        <v>502</v>
      </c>
      <c r="B4543" s="614">
        <v>653632104</v>
      </c>
      <c r="C4543" t="s">
        <v>455</v>
      </c>
      <c r="D4543" t="s">
        <v>539</v>
      </c>
      <c r="E4543" t="s">
        <v>506</v>
      </c>
      <c r="F4543" t="s">
        <v>540</v>
      </c>
      <c r="G4543" t="s">
        <v>77</v>
      </c>
      <c r="H4543" t="s">
        <v>508</v>
      </c>
      <c r="I4543" t="s">
        <v>509</v>
      </c>
      <c r="J4543" t="s">
        <v>442</v>
      </c>
      <c r="K4543" t="s">
        <v>443</v>
      </c>
    </row>
    <row r="4544" spans="1:11">
      <c r="A4544" t="s">
        <v>502</v>
      </c>
      <c r="B4544" s="614">
        <v>439505233.5</v>
      </c>
      <c r="C4544" t="s">
        <v>480</v>
      </c>
      <c r="D4544" t="s">
        <v>539</v>
      </c>
      <c r="E4544" t="s">
        <v>506</v>
      </c>
      <c r="F4544" t="s">
        <v>540</v>
      </c>
      <c r="G4544" t="s">
        <v>77</v>
      </c>
      <c r="H4544" t="s">
        <v>508</v>
      </c>
      <c r="I4544" t="s">
        <v>509</v>
      </c>
      <c r="J4544" t="s">
        <v>442</v>
      </c>
      <c r="K4544" t="s">
        <v>443</v>
      </c>
    </row>
    <row r="4545" spans="1:11">
      <c r="A4545" t="s">
        <v>502</v>
      </c>
      <c r="B4545" s="614">
        <v>530922234</v>
      </c>
      <c r="C4545" t="s">
        <v>516</v>
      </c>
      <c r="D4545" t="s">
        <v>539</v>
      </c>
      <c r="E4545" t="s">
        <v>506</v>
      </c>
      <c r="F4545" t="s">
        <v>540</v>
      </c>
      <c r="G4545" t="s">
        <v>77</v>
      </c>
      <c r="H4545" t="s">
        <v>508</v>
      </c>
      <c r="I4545" t="s">
        <v>509</v>
      </c>
      <c r="J4545" t="s">
        <v>442</v>
      </c>
      <c r="K4545" t="s">
        <v>443</v>
      </c>
    </row>
    <row r="4546" spans="1:11">
      <c r="A4546" t="s">
        <v>502</v>
      </c>
      <c r="B4546" s="614">
        <v>439505233.5</v>
      </c>
      <c r="C4546" t="s">
        <v>485</v>
      </c>
      <c r="D4546" t="s">
        <v>539</v>
      </c>
      <c r="E4546" t="s">
        <v>506</v>
      </c>
      <c r="F4546" t="s">
        <v>540</v>
      </c>
      <c r="G4546" t="s">
        <v>77</v>
      </c>
      <c r="H4546" t="s">
        <v>508</v>
      </c>
      <c r="I4546" t="s">
        <v>509</v>
      </c>
      <c r="J4546" t="s">
        <v>442</v>
      </c>
      <c r="K4546" t="s">
        <v>443</v>
      </c>
    </row>
    <row r="4547" spans="1:11">
      <c r="A4547" t="s">
        <v>502</v>
      </c>
      <c r="B4547" s="614">
        <v>594210995.5</v>
      </c>
      <c r="C4547" t="s">
        <v>518</v>
      </c>
      <c r="D4547" t="s">
        <v>539</v>
      </c>
      <c r="E4547" t="s">
        <v>506</v>
      </c>
      <c r="F4547" t="s">
        <v>540</v>
      </c>
      <c r="G4547" t="s">
        <v>77</v>
      </c>
      <c r="H4547" t="s">
        <v>508</v>
      </c>
      <c r="I4547" t="s">
        <v>509</v>
      </c>
      <c r="J4547" t="s">
        <v>442</v>
      </c>
      <c r="K4547" t="s">
        <v>443</v>
      </c>
    </row>
    <row r="4548" spans="1:11">
      <c r="A4548" t="s">
        <v>502</v>
      </c>
      <c r="B4548" s="614">
        <v>502793905.5</v>
      </c>
      <c r="C4548" t="s">
        <v>504</v>
      </c>
      <c r="D4548" t="s">
        <v>539</v>
      </c>
      <c r="E4548" t="s">
        <v>506</v>
      </c>
      <c r="F4548" t="s">
        <v>540</v>
      </c>
      <c r="G4548" t="s">
        <v>77</v>
      </c>
      <c r="H4548" t="s">
        <v>508</v>
      </c>
      <c r="I4548" t="s">
        <v>509</v>
      </c>
      <c r="J4548" t="s">
        <v>442</v>
      </c>
      <c r="K4548" t="s">
        <v>443</v>
      </c>
    </row>
    <row r="4549" spans="1:11">
      <c r="A4549" t="s">
        <v>502</v>
      </c>
      <c r="B4549" s="614">
        <v>439505233.5</v>
      </c>
      <c r="C4549" t="s">
        <v>454</v>
      </c>
      <c r="D4549" t="s">
        <v>539</v>
      </c>
      <c r="E4549" t="s">
        <v>506</v>
      </c>
      <c r="F4549" t="s">
        <v>540</v>
      </c>
      <c r="G4549" t="s">
        <v>77</v>
      </c>
      <c r="H4549" t="s">
        <v>508</v>
      </c>
      <c r="I4549" t="s">
        <v>509</v>
      </c>
      <c r="J4549" t="s">
        <v>442</v>
      </c>
      <c r="K4549" t="s">
        <v>443</v>
      </c>
    </row>
    <row r="4550" spans="1:11">
      <c r="A4550" t="s">
        <v>502</v>
      </c>
      <c r="B4550" s="614">
        <v>509826010</v>
      </c>
      <c r="C4550" t="s">
        <v>445</v>
      </c>
      <c r="D4550" t="s">
        <v>539</v>
      </c>
      <c r="E4550" t="s">
        <v>506</v>
      </c>
      <c r="F4550" t="s">
        <v>540</v>
      </c>
      <c r="G4550" t="s">
        <v>77</v>
      </c>
      <c r="H4550" t="s">
        <v>508</v>
      </c>
      <c r="I4550" t="s">
        <v>509</v>
      </c>
      <c r="J4550" t="s">
        <v>442</v>
      </c>
      <c r="K4550" t="s">
        <v>443</v>
      </c>
    </row>
    <row r="4551" spans="1:11">
      <c r="A4551" t="s">
        <v>502</v>
      </c>
      <c r="B4551" s="614">
        <v>653632104</v>
      </c>
      <c r="C4551" t="s">
        <v>510</v>
      </c>
      <c r="D4551" t="s">
        <v>539</v>
      </c>
      <c r="E4551" t="s">
        <v>506</v>
      </c>
      <c r="F4551" t="s">
        <v>540</v>
      </c>
      <c r="G4551" t="s">
        <v>77</v>
      </c>
      <c r="H4551" t="s">
        <v>508</v>
      </c>
      <c r="I4551" t="s">
        <v>509</v>
      </c>
      <c r="J4551" t="s">
        <v>442</v>
      </c>
      <c r="K4551" t="s">
        <v>443</v>
      </c>
    </row>
    <row r="4552" spans="1:11">
      <c r="A4552" t="s">
        <v>502</v>
      </c>
      <c r="B4552" s="614">
        <v>502793905.5</v>
      </c>
      <c r="C4552" t="s">
        <v>511</v>
      </c>
      <c r="D4552" t="s">
        <v>539</v>
      </c>
      <c r="E4552" t="s">
        <v>506</v>
      </c>
      <c r="F4552" t="s">
        <v>540</v>
      </c>
      <c r="G4552" t="s">
        <v>77</v>
      </c>
      <c r="H4552" t="s">
        <v>508</v>
      </c>
      <c r="I4552" t="s">
        <v>509</v>
      </c>
      <c r="J4552" t="s">
        <v>442</v>
      </c>
      <c r="K4552" t="s">
        <v>443</v>
      </c>
    </row>
    <row r="4553" spans="1:11">
      <c r="A4553" t="s">
        <v>502</v>
      </c>
      <c r="B4553" s="614">
        <v>421925017</v>
      </c>
      <c r="C4553" t="s">
        <v>466</v>
      </c>
      <c r="D4553" t="s">
        <v>539</v>
      </c>
      <c r="E4553" t="s">
        <v>506</v>
      </c>
      <c r="F4553" t="s">
        <v>540</v>
      </c>
      <c r="G4553" t="s">
        <v>77</v>
      </c>
      <c r="H4553" t="s">
        <v>508</v>
      </c>
      <c r="I4553" t="s">
        <v>509</v>
      </c>
      <c r="J4553" t="s">
        <v>442</v>
      </c>
      <c r="K4553" t="s">
        <v>443</v>
      </c>
    </row>
    <row r="4554" spans="1:11">
      <c r="A4554" t="s">
        <v>502</v>
      </c>
      <c r="B4554" s="614">
        <v>351604151</v>
      </c>
      <c r="C4554" t="s">
        <v>452</v>
      </c>
      <c r="D4554" t="s">
        <v>539</v>
      </c>
      <c r="E4554" t="s">
        <v>506</v>
      </c>
      <c r="F4554" t="s">
        <v>540</v>
      </c>
      <c r="G4554" t="s">
        <v>77</v>
      </c>
      <c r="H4554" t="s">
        <v>508</v>
      </c>
      <c r="I4554" t="s">
        <v>509</v>
      </c>
      <c r="J4554" t="s">
        <v>442</v>
      </c>
      <c r="K4554" t="s">
        <v>443</v>
      </c>
    </row>
    <row r="4555" spans="1:11">
      <c r="A4555" t="s">
        <v>502</v>
      </c>
      <c r="B4555" s="614">
        <v>502793905.5</v>
      </c>
      <c r="C4555" t="s">
        <v>528</v>
      </c>
      <c r="D4555" t="s">
        <v>539</v>
      </c>
      <c r="E4555" t="s">
        <v>506</v>
      </c>
      <c r="F4555" t="s">
        <v>540</v>
      </c>
      <c r="G4555" t="s">
        <v>77</v>
      </c>
      <c r="H4555" t="s">
        <v>508</v>
      </c>
      <c r="I4555" t="s">
        <v>509</v>
      </c>
      <c r="J4555" t="s">
        <v>442</v>
      </c>
      <c r="K4555" t="s">
        <v>443</v>
      </c>
    </row>
    <row r="4556" spans="1:11">
      <c r="A4556" t="s">
        <v>502</v>
      </c>
      <c r="B4556" s="614">
        <v>421925017</v>
      </c>
      <c r="C4556" t="s">
        <v>484</v>
      </c>
      <c r="D4556" t="s">
        <v>539</v>
      </c>
      <c r="E4556" t="s">
        <v>506</v>
      </c>
      <c r="F4556" t="s">
        <v>540</v>
      </c>
      <c r="G4556" t="s">
        <v>77</v>
      </c>
      <c r="H4556" t="s">
        <v>508</v>
      </c>
      <c r="I4556" t="s">
        <v>509</v>
      </c>
      <c r="J4556" t="s">
        <v>442</v>
      </c>
      <c r="K4556" t="s">
        <v>443</v>
      </c>
    </row>
    <row r="4557" spans="1:11">
      <c r="A4557" t="s">
        <v>503</v>
      </c>
      <c r="B4557" s="614">
        <v>63190721.373300001</v>
      </c>
      <c r="C4557" t="s">
        <v>450</v>
      </c>
      <c r="D4557" t="s">
        <v>539</v>
      </c>
      <c r="E4557" t="s">
        <v>506</v>
      </c>
      <c r="F4557" t="s">
        <v>540</v>
      </c>
      <c r="G4557" t="s">
        <v>77</v>
      </c>
      <c r="H4557" t="s">
        <v>508</v>
      </c>
      <c r="I4557" t="s">
        <v>509</v>
      </c>
      <c r="J4557" t="s">
        <v>442</v>
      </c>
      <c r="K4557" t="s">
        <v>443</v>
      </c>
    </row>
    <row r="4558" spans="1:11">
      <c r="A4558" t="s">
        <v>503</v>
      </c>
      <c r="B4558" s="614">
        <v>52998664.517499998</v>
      </c>
      <c r="C4558" t="s">
        <v>488</v>
      </c>
      <c r="D4558" t="s">
        <v>539</v>
      </c>
      <c r="E4558" t="s">
        <v>506</v>
      </c>
      <c r="F4558" t="s">
        <v>540</v>
      </c>
      <c r="G4558" t="s">
        <v>77</v>
      </c>
      <c r="H4558" t="s">
        <v>508</v>
      </c>
      <c r="I4558" t="s">
        <v>509</v>
      </c>
      <c r="J4558" t="s">
        <v>442</v>
      </c>
      <c r="K4558" t="s">
        <v>443</v>
      </c>
    </row>
    <row r="4559" spans="1:11">
      <c r="A4559" t="s">
        <v>503</v>
      </c>
      <c r="B4559" s="614">
        <v>57075487.259800002</v>
      </c>
      <c r="C4559" t="s">
        <v>513</v>
      </c>
      <c r="D4559" t="s">
        <v>539</v>
      </c>
      <c r="E4559" t="s">
        <v>506</v>
      </c>
      <c r="F4559" t="s">
        <v>540</v>
      </c>
      <c r="G4559" t="s">
        <v>77</v>
      </c>
      <c r="H4559" t="s">
        <v>508</v>
      </c>
      <c r="I4559" t="s">
        <v>509</v>
      </c>
      <c r="J4559" t="s">
        <v>442</v>
      </c>
      <c r="K4559" t="s">
        <v>443</v>
      </c>
    </row>
    <row r="4560" spans="1:11">
      <c r="A4560" t="s">
        <v>503</v>
      </c>
      <c r="B4560" s="614">
        <v>52998664.517499998</v>
      </c>
      <c r="C4560" t="s">
        <v>479</v>
      </c>
      <c r="D4560" t="s">
        <v>539</v>
      </c>
      <c r="E4560" t="s">
        <v>506</v>
      </c>
      <c r="F4560" t="s">
        <v>540</v>
      </c>
      <c r="G4560" t="s">
        <v>77</v>
      </c>
      <c r="H4560" t="s">
        <v>508</v>
      </c>
      <c r="I4560" t="s">
        <v>509</v>
      </c>
      <c r="J4560" t="s">
        <v>442</v>
      </c>
      <c r="K4560" t="s">
        <v>443</v>
      </c>
    </row>
    <row r="4561" spans="1:11">
      <c r="A4561" t="s">
        <v>503</v>
      </c>
      <c r="B4561" s="614">
        <v>48921852.1527</v>
      </c>
      <c r="C4561" t="s">
        <v>472</v>
      </c>
      <c r="D4561" t="s">
        <v>539</v>
      </c>
      <c r="E4561" t="s">
        <v>506</v>
      </c>
      <c r="F4561" t="s">
        <v>540</v>
      </c>
      <c r="G4561" t="s">
        <v>77</v>
      </c>
      <c r="H4561" t="s">
        <v>508</v>
      </c>
      <c r="I4561" t="s">
        <v>509</v>
      </c>
      <c r="J4561" t="s">
        <v>442</v>
      </c>
      <c r="K4561" t="s">
        <v>443</v>
      </c>
    </row>
    <row r="4562" spans="1:11">
      <c r="A4562" t="s">
        <v>503</v>
      </c>
      <c r="B4562" s="614">
        <v>52998664.517499998</v>
      </c>
      <c r="C4562" t="s">
        <v>471</v>
      </c>
      <c r="D4562" t="s">
        <v>539</v>
      </c>
      <c r="E4562" t="s">
        <v>506</v>
      </c>
      <c r="F4562" t="s">
        <v>540</v>
      </c>
      <c r="G4562" t="s">
        <v>77</v>
      </c>
      <c r="H4562" t="s">
        <v>508</v>
      </c>
      <c r="I4562" t="s">
        <v>509</v>
      </c>
      <c r="J4562" t="s">
        <v>442</v>
      </c>
      <c r="K4562" t="s">
        <v>443</v>
      </c>
    </row>
    <row r="4563" spans="1:11">
      <c r="A4563" t="s">
        <v>503</v>
      </c>
      <c r="B4563" s="614">
        <v>48921852.1527</v>
      </c>
      <c r="C4563" t="s">
        <v>449</v>
      </c>
      <c r="D4563" t="s">
        <v>539</v>
      </c>
      <c r="E4563" t="s">
        <v>506</v>
      </c>
      <c r="F4563" t="s">
        <v>540</v>
      </c>
      <c r="G4563" t="s">
        <v>77</v>
      </c>
      <c r="H4563" t="s">
        <v>508</v>
      </c>
      <c r="I4563" t="s">
        <v>509</v>
      </c>
      <c r="J4563" t="s">
        <v>442</v>
      </c>
      <c r="K4563" t="s">
        <v>443</v>
      </c>
    </row>
    <row r="4564" spans="1:11">
      <c r="A4564" t="s">
        <v>503</v>
      </c>
      <c r="B4564" s="614">
        <v>57075487.259800002</v>
      </c>
      <c r="C4564" t="s">
        <v>475</v>
      </c>
      <c r="D4564" t="s">
        <v>539</v>
      </c>
      <c r="E4564" t="s">
        <v>506</v>
      </c>
      <c r="F4564" t="s">
        <v>540</v>
      </c>
      <c r="G4564" t="s">
        <v>77</v>
      </c>
      <c r="H4564" t="s">
        <v>508</v>
      </c>
      <c r="I4564" t="s">
        <v>509</v>
      </c>
      <c r="J4564" t="s">
        <v>442</v>
      </c>
      <c r="K4564" t="s">
        <v>443</v>
      </c>
    </row>
    <row r="4565" spans="1:11">
      <c r="A4565" t="s">
        <v>503</v>
      </c>
      <c r="B4565" s="614">
        <v>58298532.006999999</v>
      </c>
      <c r="C4565" t="s">
        <v>448</v>
      </c>
      <c r="D4565" t="s">
        <v>539</v>
      </c>
      <c r="E4565" t="s">
        <v>506</v>
      </c>
      <c r="F4565" t="s">
        <v>540</v>
      </c>
      <c r="G4565" t="s">
        <v>77</v>
      </c>
      <c r="H4565" t="s">
        <v>508</v>
      </c>
      <c r="I4565" t="s">
        <v>509</v>
      </c>
      <c r="J4565" t="s">
        <v>442</v>
      </c>
      <c r="K4565" t="s">
        <v>443</v>
      </c>
    </row>
    <row r="4566" spans="1:11">
      <c r="A4566" t="s">
        <v>503</v>
      </c>
      <c r="B4566" s="614">
        <v>63190721.373300001</v>
      </c>
      <c r="C4566" t="s">
        <v>476</v>
      </c>
      <c r="D4566" t="s">
        <v>539</v>
      </c>
      <c r="E4566" t="s">
        <v>506</v>
      </c>
      <c r="F4566" t="s">
        <v>540</v>
      </c>
      <c r="G4566" t="s">
        <v>77</v>
      </c>
      <c r="H4566" t="s">
        <v>508</v>
      </c>
      <c r="I4566" t="s">
        <v>509</v>
      </c>
      <c r="J4566" t="s">
        <v>442</v>
      </c>
      <c r="K4566" t="s">
        <v>443</v>
      </c>
    </row>
    <row r="4567" spans="1:11">
      <c r="A4567" t="s">
        <v>503</v>
      </c>
      <c r="B4567" s="614">
        <v>55037075.888700001</v>
      </c>
      <c r="C4567" t="s">
        <v>515</v>
      </c>
      <c r="D4567" t="s">
        <v>539</v>
      </c>
      <c r="E4567" t="s">
        <v>506</v>
      </c>
      <c r="F4567" t="s">
        <v>540</v>
      </c>
      <c r="G4567" t="s">
        <v>77</v>
      </c>
      <c r="H4567" t="s">
        <v>508</v>
      </c>
      <c r="I4567" t="s">
        <v>509</v>
      </c>
      <c r="J4567" t="s">
        <v>442</v>
      </c>
      <c r="K4567" t="s">
        <v>443</v>
      </c>
    </row>
    <row r="4568" spans="1:11">
      <c r="A4568" t="s">
        <v>503</v>
      </c>
      <c r="B4568" s="614">
        <v>75788094.722399995</v>
      </c>
      <c r="C4568" t="s">
        <v>517</v>
      </c>
      <c r="D4568" t="s">
        <v>539</v>
      </c>
      <c r="E4568" t="s">
        <v>506</v>
      </c>
      <c r="F4568" t="s">
        <v>540</v>
      </c>
      <c r="G4568" t="s">
        <v>77</v>
      </c>
      <c r="H4568" t="s">
        <v>508</v>
      </c>
      <c r="I4568" t="s">
        <v>509</v>
      </c>
      <c r="J4568" t="s">
        <v>442</v>
      </c>
      <c r="K4568" t="s">
        <v>443</v>
      </c>
    </row>
    <row r="4569" spans="1:11">
      <c r="A4569" t="s">
        <v>503</v>
      </c>
      <c r="B4569" s="614">
        <v>59113898.630999997</v>
      </c>
      <c r="C4569" t="s">
        <v>462</v>
      </c>
      <c r="D4569" t="s">
        <v>539</v>
      </c>
      <c r="E4569" t="s">
        <v>506</v>
      </c>
      <c r="F4569" t="s">
        <v>540</v>
      </c>
      <c r="G4569" t="s">
        <v>77</v>
      </c>
      <c r="H4569" t="s">
        <v>508</v>
      </c>
      <c r="I4569" t="s">
        <v>509</v>
      </c>
      <c r="J4569" t="s">
        <v>442</v>
      </c>
      <c r="K4569" t="s">
        <v>443</v>
      </c>
    </row>
    <row r="4570" spans="1:11">
      <c r="A4570" t="s">
        <v>503</v>
      </c>
      <c r="B4570" s="614">
        <v>40768206.668099999</v>
      </c>
      <c r="C4570" t="s">
        <v>477</v>
      </c>
      <c r="D4570" t="s">
        <v>539</v>
      </c>
      <c r="E4570" t="s">
        <v>506</v>
      </c>
      <c r="F4570" t="s">
        <v>540</v>
      </c>
      <c r="G4570" t="s">
        <v>77</v>
      </c>
      <c r="H4570" t="s">
        <v>508</v>
      </c>
      <c r="I4570" t="s">
        <v>509</v>
      </c>
      <c r="J4570" t="s">
        <v>442</v>
      </c>
      <c r="K4570" t="s">
        <v>443</v>
      </c>
    </row>
    <row r="4571" spans="1:11">
      <c r="A4571" t="s">
        <v>503</v>
      </c>
      <c r="B4571" s="614">
        <v>50960263.523800001</v>
      </c>
      <c r="C4571" t="s">
        <v>512</v>
      </c>
      <c r="D4571" t="s">
        <v>539</v>
      </c>
      <c r="E4571" t="s">
        <v>506</v>
      </c>
      <c r="F4571" t="s">
        <v>540</v>
      </c>
      <c r="G4571" t="s">
        <v>77</v>
      </c>
      <c r="H4571" t="s">
        <v>508</v>
      </c>
      <c r="I4571" t="s">
        <v>509</v>
      </c>
      <c r="J4571" t="s">
        <v>442</v>
      </c>
      <c r="K4571" t="s">
        <v>443</v>
      </c>
    </row>
    <row r="4572" spans="1:11">
      <c r="A4572" t="s">
        <v>503</v>
      </c>
      <c r="B4572" s="614">
        <v>52998664.517499998</v>
      </c>
      <c r="C4572" t="s">
        <v>50</v>
      </c>
      <c r="D4572" t="s">
        <v>539</v>
      </c>
      <c r="E4572" t="s">
        <v>506</v>
      </c>
      <c r="F4572" t="s">
        <v>540</v>
      </c>
      <c r="G4572" t="s">
        <v>77</v>
      </c>
      <c r="H4572" t="s">
        <v>508</v>
      </c>
      <c r="I4572" t="s">
        <v>509</v>
      </c>
      <c r="J4572" t="s">
        <v>442</v>
      </c>
      <c r="K4572" t="s">
        <v>443</v>
      </c>
    </row>
    <row r="4573" spans="1:11">
      <c r="A4573" t="s">
        <v>503</v>
      </c>
      <c r="B4573" s="614">
        <v>53406353.018200003</v>
      </c>
      <c r="C4573" t="s">
        <v>461</v>
      </c>
      <c r="D4573" t="s">
        <v>539</v>
      </c>
      <c r="E4573" t="s">
        <v>506</v>
      </c>
      <c r="F4573" t="s">
        <v>540</v>
      </c>
      <c r="G4573" t="s">
        <v>77</v>
      </c>
      <c r="H4573" t="s">
        <v>508</v>
      </c>
      <c r="I4573" t="s">
        <v>509</v>
      </c>
      <c r="J4573" t="s">
        <v>442</v>
      </c>
      <c r="K4573" t="s">
        <v>443</v>
      </c>
    </row>
    <row r="4574" spans="1:11">
      <c r="A4574" t="s">
        <v>503</v>
      </c>
      <c r="B4574" s="614">
        <v>50960263.523800001</v>
      </c>
      <c r="C4574" t="s">
        <v>481</v>
      </c>
      <c r="D4574" t="s">
        <v>539</v>
      </c>
      <c r="E4574" t="s">
        <v>506</v>
      </c>
      <c r="F4574" t="s">
        <v>540</v>
      </c>
      <c r="G4574" t="s">
        <v>77</v>
      </c>
      <c r="H4574" t="s">
        <v>508</v>
      </c>
      <c r="I4574" t="s">
        <v>509</v>
      </c>
      <c r="J4574" t="s">
        <v>442</v>
      </c>
      <c r="K4574" t="s">
        <v>443</v>
      </c>
    </row>
    <row r="4575" spans="1:11">
      <c r="A4575" t="s">
        <v>503</v>
      </c>
      <c r="B4575" s="614">
        <v>48921852.1527</v>
      </c>
      <c r="C4575" t="s">
        <v>429</v>
      </c>
      <c r="D4575" t="s">
        <v>539</v>
      </c>
      <c r="E4575" t="s">
        <v>506</v>
      </c>
      <c r="F4575" t="s">
        <v>540</v>
      </c>
      <c r="G4575" t="s">
        <v>77</v>
      </c>
      <c r="H4575" t="s">
        <v>508</v>
      </c>
      <c r="I4575" t="s">
        <v>509</v>
      </c>
      <c r="J4575" t="s">
        <v>442</v>
      </c>
      <c r="K4575" t="s">
        <v>443</v>
      </c>
    </row>
    <row r="4576" spans="1:11">
      <c r="A4576" t="s">
        <v>503</v>
      </c>
      <c r="B4576" s="614">
        <v>40768206.668099999</v>
      </c>
      <c r="C4576" t="s">
        <v>464</v>
      </c>
      <c r="D4576" t="s">
        <v>539</v>
      </c>
      <c r="E4576" t="s">
        <v>506</v>
      </c>
      <c r="F4576" t="s">
        <v>540</v>
      </c>
      <c r="G4576" t="s">
        <v>77</v>
      </c>
      <c r="H4576" t="s">
        <v>508</v>
      </c>
      <c r="I4576" t="s">
        <v>509</v>
      </c>
      <c r="J4576" t="s">
        <v>442</v>
      </c>
      <c r="K4576" t="s">
        <v>443</v>
      </c>
    </row>
    <row r="4577" spans="1:11">
      <c r="A4577" t="s">
        <v>503</v>
      </c>
      <c r="B4577" s="614">
        <v>59113898.630999997</v>
      </c>
      <c r="C4577" t="s">
        <v>514</v>
      </c>
      <c r="D4577" t="s">
        <v>539</v>
      </c>
      <c r="E4577" t="s">
        <v>506</v>
      </c>
      <c r="F4577" t="s">
        <v>540</v>
      </c>
      <c r="G4577" t="s">
        <v>77</v>
      </c>
      <c r="H4577" t="s">
        <v>508</v>
      </c>
      <c r="I4577" t="s">
        <v>509</v>
      </c>
      <c r="J4577" t="s">
        <v>442</v>
      </c>
      <c r="K4577" t="s">
        <v>443</v>
      </c>
    </row>
    <row r="4578" spans="1:11">
      <c r="A4578" t="s">
        <v>503</v>
      </c>
      <c r="B4578" s="614">
        <v>50144896.899899997</v>
      </c>
      <c r="C4578" t="s">
        <v>465</v>
      </c>
      <c r="D4578" t="s">
        <v>539</v>
      </c>
      <c r="E4578" t="s">
        <v>506</v>
      </c>
      <c r="F4578" t="s">
        <v>540</v>
      </c>
      <c r="G4578" t="s">
        <v>77</v>
      </c>
      <c r="H4578" t="s">
        <v>508</v>
      </c>
      <c r="I4578" t="s">
        <v>509</v>
      </c>
      <c r="J4578" t="s">
        <v>442</v>
      </c>
      <c r="K4578" t="s">
        <v>443</v>
      </c>
    </row>
    <row r="4579" spans="1:11">
      <c r="A4579" t="s">
        <v>503</v>
      </c>
      <c r="B4579" s="614">
        <v>40768206.668099999</v>
      </c>
      <c r="C4579" t="s">
        <v>453</v>
      </c>
      <c r="D4579" t="s">
        <v>539</v>
      </c>
      <c r="E4579" t="s">
        <v>506</v>
      </c>
      <c r="F4579" t="s">
        <v>540</v>
      </c>
      <c r="G4579" t="s">
        <v>77</v>
      </c>
      <c r="H4579" t="s">
        <v>508</v>
      </c>
      <c r="I4579" t="s">
        <v>509</v>
      </c>
      <c r="J4579" t="s">
        <v>442</v>
      </c>
      <c r="K4579" t="s">
        <v>443</v>
      </c>
    </row>
    <row r="4580" spans="1:11">
      <c r="A4580" t="s">
        <v>503</v>
      </c>
      <c r="B4580" s="614">
        <v>75788094.722399995</v>
      </c>
      <c r="C4580" t="s">
        <v>455</v>
      </c>
      <c r="D4580" t="s">
        <v>539</v>
      </c>
      <c r="E4580" t="s">
        <v>506</v>
      </c>
      <c r="F4580" t="s">
        <v>540</v>
      </c>
      <c r="G4580" t="s">
        <v>77</v>
      </c>
      <c r="H4580" t="s">
        <v>508</v>
      </c>
      <c r="I4580" t="s">
        <v>509</v>
      </c>
      <c r="J4580" t="s">
        <v>442</v>
      </c>
      <c r="K4580" t="s">
        <v>443</v>
      </c>
    </row>
    <row r="4581" spans="1:11">
      <c r="A4581" t="s">
        <v>503</v>
      </c>
      <c r="B4581" s="614">
        <v>50960263.523800001</v>
      </c>
      <c r="C4581" t="s">
        <v>480</v>
      </c>
      <c r="D4581" t="s">
        <v>539</v>
      </c>
      <c r="E4581" t="s">
        <v>506</v>
      </c>
      <c r="F4581" t="s">
        <v>540</v>
      </c>
      <c r="G4581" t="s">
        <v>77</v>
      </c>
      <c r="H4581" t="s">
        <v>508</v>
      </c>
      <c r="I4581" t="s">
        <v>509</v>
      </c>
      <c r="J4581" t="s">
        <v>442</v>
      </c>
      <c r="K4581" t="s">
        <v>443</v>
      </c>
    </row>
    <row r="4582" spans="1:11">
      <c r="A4582" t="s">
        <v>503</v>
      </c>
      <c r="B4582" s="614">
        <v>61559988.125399999</v>
      </c>
      <c r="C4582" t="s">
        <v>516</v>
      </c>
      <c r="D4582" t="s">
        <v>539</v>
      </c>
      <c r="E4582" t="s">
        <v>506</v>
      </c>
      <c r="F4582" t="s">
        <v>540</v>
      </c>
      <c r="G4582" t="s">
        <v>77</v>
      </c>
      <c r="H4582" t="s">
        <v>508</v>
      </c>
      <c r="I4582" t="s">
        <v>509</v>
      </c>
      <c r="J4582" t="s">
        <v>442</v>
      </c>
      <c r="K4582" t="s">
        <v>443</v>
      </c>
    </row>
    <row r="4583" spans="1:11">
      <c r="A4583" t="s">
        <v>503</v>
      </c>
      <c r="B4583" s="614">
        <v>50960263.523800001</v>
      </c>
      <c r="C4583" t="s">
        <v>485</v>
      </c>
      <c r="D4583" t="s">
        <v>539</v>
      </c>
      <c r="E4583" t="s">
        <v>506</v>
      </c>
      <c r="F4583" t="s">
        <v>540</v>
      </c>
      <c r="G4583" t="s">
        <v>77</v>
      </c>
      <c r="H4583" t="s">
        <v>508</v>
      </c>
      <c r="I4583" t="s">
        <v>509</v>
      </c>
      <c r="J4583" t="s">
        <v>442</v>
      </c>
      <c r="K4583" t="s">
        <v>443</v>
      </c>
    </row>
    <row r="4584" spans="1:11">
      <c r="A4584" t="s">
        <v>503</v>
      </c>
      <c r="B4584" s="614">
        <v>68898266.986000001</v>
      </c>
      <c r="C4584" t="s">
        <v>518</v>
      </c>
      <c r="D4584" t="s">
        <v>539</v>
      </c>
      <c r="E4584" t="s">
        <v>506</v>
      </c>
      <c r="F4584" t="s">
        <v>540</v>
      </c>
      <c r="G4584" t="s">
        <v>77</v>
      </c>
      <c r="H4584" t="s">
        <v>508</v>
      </c>
      <c r="I4584" t="s">
        <v>509</v>
      </c>
      <c r="J4584" t="s">
        <v>442</v>
      </c>
      <c r="K4584" t="s">
        <v>443</v>
      </c>
    </row>
    <row r="4585" spans="1:11">
      <c r="A4585" t="s">
        <v>503</v>
      </c>
      <c r="B4585" s="614">
        <v>58298532.006999999</v>
      </c>
      <c r="C4585" t="s">
        <v>504</v>
      </c>
      <c r="D4585" t="s">
        <v>539</v>
      </c>
      <c r="E4585" t="s">
        <v>506</v>
      </c>
      <c r="F4585" t="s">
        <v>540</v>
      </c>
      <c r="G4585" t="s">
        <v>77</v>
      </c>
      <c r="H4585" t="s">
        <v>508</v>
      </c>
      <c r="I4585" t="s">
        <v>509</v>
      </c>
      <c r="J4585" t="s">
        <v>442</v>
      </c>
      <c r="K4585" t="s">
        <v>443</v>
      </c>
    </row>
    <row r="4586" spans="1:11">
      <c r="A4586" t="s">
        <v>503</v>
      </c>
      <c r="B4586" s="614">
        <v>50960263.523800001</v>
      </c>
      <c r="C4586" t="s">
        <v>454</v>
      </c>
      <c r="D4586" t="s">
        <v>539</v>
      </c>
      <c r="E4586" t="s">
        <v>506</v>
      </c>
      <c r="F4586" t="s">
        <v>540</v>
      </c>
      <c r="G4586" t="s">
        <v>77</v>
      </c>
      <c r="H4586" t="s">
        <v>508</v>
      </c>
      <c r="I4586" t="s">
        <v>509</v>
      </c>
      <c r="J4586" t="s">
        <v>442</v>
      </c>
      <c r="K4586" t="s">
        <v>443</v>
      </c>
    </row>
    <row r="4587" spans="1:11">
      <c r="A4587" t="s">
        <v>503</v>
      </c>
      <c r="B4587" s="614">
        <v>59113898.630999997</v>
      </c>
      <c r="C4587" t="s">
        <v>445</v>
      </c>
      <c r="D4587" t="s">
        <v>539</v>
      </c>
      <c r="E4587" t="s">
        <v>506</v>
      </c>
      <c r="F4587" t="s">
        <v>540</v>
      </c>
      <c r="G4587" t="s">
        <v>77</v>
      </c>
      <c r="H4587" t="s">
        <v>508</v>
      </c>
      <c r="I4587" t="s">
        <v>509</v>
      </c>
      <c r="J4587" t="s">
        <v>442</v>
      </c>
      <c r="K4587" t="s">
        <v>443</v>
      </c>
    </row>
    <row r="4588" spans="1:11">
      <c r="A4588" t="s">
        <v>503</v>
      </c>
      <c r="B4588" s="614">
        <v>75788094.722399995</v>
      </c>
      <c r="C4588" t="s">
        <v>510</v>
      </c>
      <c r="D4588" t="s">
        <v>539</v>
      </c>
      <c r="E4588" t="s">
        <v>506</v>
      </c>
      <c r="F4588" t="s">
        <v>540</v>
      </c>
      <c r="G4588" t="s">
        <v>77</v>
      </c>
      <c r="H4588" t="s">
        <v>508</v>
      </c>
      <c r="I4588" t="s">
        <v>509</v>
      </c>
      <c r="J4588" t="s">
        <v>442</v>
      </c>
      <c r="K4588" t="s">
        <v>443</v>
      </c>
    </row>
    <row r="4589" spans="1:11">
      <c r="A4589" t="s">
        <v>503</v>
      </c>
      <c r="B4589" s="614">
        <v>58298532.006999999</v>
      </c>
      <c r="C4589" t="s">
        <v>511</v>
      </c>
      <c r="D4589" t="s">
        <v>539</v>
      </c>
      <c r="E4589" t="s">
        <v>506</v>
      </c>
      <c r="F4589" t="s">
        <v>540</v>
      </c>
      <c r="G4589" t="s">
        <v>77</v>
      </c>
      <c r="H4589" t="s">
        <v>508</v>
      </c>
      <c r="I4589" t="s">
        <v>509</v>
      </c>
      <c r="J4589" t="s">
        <v>442</v>
      </c>
      <c r="K4589" t="s">
        <v>443</v>
      </c>
    </row>
    <row r="4590" spans="1:11">
      <c r="A4590" t="s">
        <v>503</v>
      </c>
      <c r="B4590" s="614">
        <v>48921852.1527</v>
      </c>
      <c r="C4590" t="s">
        <v>466</v>
      </c>
      <c r="D4590" t="s">
        <v>539</v>
      </c>
      <c r="E4590" t="s">
        <v>506</v>
      </c>
      <c r="F4590" t="s">
        <v>540</v>
      </c>
      <c r="G4590" t="s">
        <v>77</v>
      </c>
      <c r="H4590" t="s">
        <v>508</v>
      </c>
      <c r="I4590" t="s">
        <v>509</v>
      </c>
      <c r="J4590" t="s">
        <v>442</v>
      </c>
      <c r="K4590" t="s">
        <v>443</v>
      </c>
    </row>
    <row r="4591" spans="1:11">
      <c r="A4591" t="s">
        <v>503</v>
      </c>
      <c r="B4591" s="614">
        <v>40768206.668099999</v>
      </c>
      <c r="C4591" t="s">
        <v>452</v>
      </c>
      <c r="D4591" t="s">
        <v>539</v>
      </c>
      <c r="E4591" t="s">
        <v>506</v>
      </c>
      <c r="F4591" t="s">
        <v>540</v>
      </c>
      <c r="G4591" t="s">
        <v>77</v>
      </c>
      <c r="H4591" t="s">
        <v>508</v>
      </c>
      <c r="I4591" t="s">
        <v>509</v>
      </c>
      <c r="J4591" t="s">
        <v>442</v>
      </c>
      <c r="K4591" t="s">
        <v>443</v>
      </c>
    </row>
    <row r="4592" spans="1:11">
      <c r="A4592" t="s">
        <v>503</v>
      </c>
      <c r="B4592" s="614">
        <v>58298532.006999999</v>
      </c>
      <c r="C4592" t="s">
        <v>528</v>
      </c>
      <c r="D4592" t="s">
        <v>539</v>
      </c>
      <c r="E4592" t="s">
        <v>506</v>
      </c>
      <c r="F4592" t="s">
        <v>540</v>
      </c>
      <c r="G4592" t="s">
        <v>77</v>
      </c>
      <c r="H4592" t="s">
        <v>508</v>
      </c>
      <c r="I4592" t="s">
        <v>509</v>
      </c>
      <c r="J4592" t="s">
        <v>442</v>
      </c>
      <c r="K4592" t="s">
        <v>443</v>
      </c>
    </row>
    <row r="4593" spans="1:11">
      <c r="A4593" t="s">
        <v>503</v>
      </c>
      <c r="B4593" s="614">
        <v>48921852.1527</v>
      </c>
      <c r="C4593" t="s">
        <v>484</v>
      </c>
      <c r="D4593" t="s">
        <v>539</v>
      </c>
      <c r="E4593" t="s">
        <v>506</v>
      </c>
      <c r="F4593" t="s">
        <v>540</v>
      </c>
      <c r="G4593" t="s">
        <v>77</v>
      </c>
      <c r="H4593" t="s">
        <v>508</v>
      </c>
      <c r="I4593" t="s">
        <v>509</v>
      </c>
      <c r="J4593" t="s">
        <v>442</v>
      </c>
      <c r="K4593" t="s">
        <v>443</v>
      </c>
    </row>
    <row r="4594" spans="1:11">
      <c r="A4594" t="s">
        <v>61</v>
      </c>
      <c r="B4594" s="614">
        <v>504151</v>
      </c>
      <c r="C4594" t="s">
        <v>454</v>
      </c>
      <c r="D4594" t="s">
        <v>541</v>
      </c>
      <c r="E4594" t="s">
        <v>506</v>
      </c>
      <c r="F4594" t="s">
        <v>542</v>
      </c>
      <c r="G4594" t="s">
        <v>77</v>
      </c>
      <c r="H4594" t="s">
        <v>508</v>
      </c>
      <c r="I4594" t="s">
        <v>509</v>
      </c>
      <c r="J4594" t="s">
        <v>442</v>
      </c>
      <c r="K4594" t="s">
        <v>443</v>
      </c>
    </row>
    <row r="4595" spans="1:11">
      <c r="A4595" t="s">
        <v>61</v>
      </c>
      <c r="B4595" s="614">
        <v>584815</v>
      </c>
      <c r="C4595" t="s">
        <v>462</v>
      </c>
      <c r="D4595" t="s">
        <v>541</v>
      </c>
      <c r="E4595" t="s">
        <v>506</v>
      </c>
      <c r="F4595" t="s">
        <v>542</v>
      </c>
      <c r="G4595" t="s">
        <v>77</v>
      </c>
      <c r="H4595" t="s">
        <v>508</v>
      </c>
      <c r="I4595" t="s">
        <v>509</v>
      </c>
      <c r="J4595" t="s">
        <v>442</v>
      </c>
      <c r="K4595" t="s">
        <v>443</v>
      </c>
    </row>
    <row r="4596" spans="1:11">
      <c r="A4596" t="s">
        <v>61</v>
      </c>
      <c r="B4596" s="614">
        <v>483985</v>
      </c>
      <c r="C4596" t="s">
        <v>429</v>
      </c>
      <c r="D4596" t="s">
        <v>541</v>
      </c>
      <c r="E4596" t="s">
        <v>506</v>
      </c>
      <c r="F4596" t="s">
        <v>542</v>
      </c>
      <c r="G4596" t="s">
        <v>77</v>
      </c>
      <c r="H4596" t="s">
        <v>508</v>
      </c>
      <c r="I4596" t="s">
        <v>509</v>
      </c>
      <c r="J4596" t="s">
        <v>442</v>
      </c>
      <c r="K4596" t="s">
        <v>443</v>
      </c>
    </row>
    <row r="4597" spans="1:11">
      <c r="A4597" t="s">
        <v>61</v>
      </c>
      <c r="B4597" s="614">
        <v>749774</v>
      </c>
      <c r="C4597" t="s">
        <v>517</v>
      </c>
      <c r="D4597" t="s">
        <v>541</v>
      </c>
      <c r="E4597" t="s">
        <v>506</v>
      </c>
      <c r="F4597" t="s">
        <v>542</v>
      </c>
      <c r="G4597" t="s">
        <v>77</v>
      </c>
      <c r="H4597" t="s">
        <v>508</v>
      </c>
      <c r="I4597" t="s">
        <v>509</v>
      </c>
      <c r="J4597" t="s">
        <v>442</v>
      </c>
      <c r="K4597" t="s">
        <v>443</v>
      </c>
    </row>
    <row r="4598" spans="1:11">
      <c r="A4598" t="s">
        <v>61</v>
      </c>
      <c r="B4598" s="614">
        <v>483985</v>
      </c>
      <c r="C4598" t="s">
        <v>466</v>
      </c>
      <c r="D4598" t="s">
        <v>541</v>
      </c>
      <c r="E4598" t="s">
        <v>506</v>
      </c>
      <c r="F4598" t="s">
        <v>542</v>
      </c>
      <c r="G4598" t="s">
        <v>77</v>
      </c>
      <c r="H4598" t="s">
        <v>508</v>
      </c>
      <c r="I4598" t="s">
        <v>509</v>
      </c>
      <c r="J4598" t="s">
        <v>442</v>
      </c>
      <c r="K4598" t="s">
        <v>443</v>
      </c>
    </row>
    <row r="4599" spans="1:11">
      <c r="A4599" t="s">
        <v>61</v>
      </c>
      <c r="B4599" s="614">
        <v>609015</v>
      </c>
      <c r="C4599" t="s">
        <v>516</v>
      </c>
      <c r="D4599" t="s">
        <v>541</v>
      </c>
      <c r="E4599" t="s">
        <v>506</v>
      </c>
      <c r="F4599" t="s">
        <v>542</v>
      </c>
      <c r="G4599" t="s">
        <v>77</v>
      </c>
      <c r="H4599" t="s">
        <v>508</v>
      </c>
      <c r="I4599" t="s">
        <v>509</v>
      </c>
      <c r="J4599" t="s">
        <v>442</v>
      </c>
      <c r="K4599" t="s">
        <v>443</v>
      </c>
    </row>
    <row r="4600" spans="1:11">
      <c r="A4600" t="s">
        <v>61</v>
      </c>
      <c r="B4600" s="614">
        <v>483985</v>
      </c>
      <c r="C4600" t="s">
        <v>484</v>
      </c>
      <c r="D4600" t="s">
        <v>541</v>
      </c>
      <c r="E4600" t="s">
        <v>506</v>
      </c>
      <c r="F4600" t="s">
        <v>542</v>
      </c>
      <c r="G4600" t="s">
        <v>77</v>
      </c>
      <c r="H4600" t="s">
        <v>508</v>
      </c>
      <c r="I4600" t="s">
        <v>509</v>
      </c>
      <c r="J4600" t="s">
        <v>442</v>
      </c>
      <c r="K4600" t="s">
        <v>443</v>
      </c>
    </row>
    <row r="4601" spans="1:11">
      <c r="A4601" t="s">
        <v>61</v>
      </c>
      <c r="B4601" s="614">
        <v>504151</v>
      </c>
      <c r="C4601" t="s">
        <v>512</v>
      </c>
      <c r="D4601" t="s">
        <v>541</v>
      </c>
      <c r="E4601" t="s">
        <v>506</v>
      </c>
      <c r="F4601" t="s">
        <v>542</v>
      </c>
      <c r="G4601" t="s">
        <v>77</v>
      </c>
      <c r="H4601" t="s">
        <v>508</v>
      </c>
      <c r="I4601" t="s">
        <v>509</v>
      </c>
      <c r="J4601" t="s">
        <v>442</v>
      </c>
      <c r="K4601" t="s">
        <v>443</v>
      </c>
    </row>
    <row r="4602" spans="1:11">
      <c r="A4602" t="s">
        <v>61</v>
      </c>
      <c r="B4602" s="614">
        <v>625148</v>
      </c>
      <c r="C4602" t="s">
        <v>450</v>
      </c>
      <c r="D4602" t="s">
        <v>541</v>
      </c>
      <c r="E4602" t="s">
        <v>506</v>
      </c>
      <c r="F4602" t="s">
        <v>542</v>
      </c>
      <c r="G4602" t="s">
        <v>77</v>
      </c>
      <c r="H4602" t="s">
        <v>508</v>
      </c>
      <c r="I4602" t="s">
        <v>509</v>
      </c>
      <c r="J4602" t="s">
        <v>442</v>
      </c>
      <c r="K4602" t="s">
        <v>443</v>
      </c>
    </row>
    <row r="4603" spans="1:11">
      <c r="A4603" t="s">
        <v>61</v>
      </c>
      <c r="B4603" s="614">
        <v>749774</v>
      </c>
      <c r="C4603" t="s">
        <v>455</v>
      </c>
      <c r="D4603" t="s">
        <v>541</v>
      </c>
      <c r="E4603" t="s">
        <v>506</v>
      </c>
      <c r="F4603" t="s">
        <v>542</v>
      </c>
      <c r="G4603" t="s">
        <v>77</v>
      </c>
      <c r="H4603" t="s">
        <v>508</v>
      </c>
      <c r="I4603" t="s">
        <v>509</v>
      </c>
      <c r="J4603" t="s">
        <v>442</v>
      </c>
      <c r="K4603" t="s">
        <v>443</v>
      </c>
    </row>
    <row r="4604" spans="1:11">
      <c r="A4604" t="s">
        <v>61</v>
      </c>
      <c r="B4604" s="614">
        <v>496085</v>
      </c>
      <c r="C4604" t="s">
        <v>465</v>
      </c>
      <c r="D4604" t="s">
        <v>541</v>
      </c>
      <c r="E4604" t="s">
        <v>506</v>
      </c>
      <c r="F4604" t="s">
        <v>542</v>
      </c>
      <c r="G4604" t="s">
        <v>77</v>
      </c>
      <c r="H4604" t="s">
        <v>508</v>
      </c>
      <c r="I4604" t="s">
        <v>509</v>
      </c>
      <c r="J4604" t="s">
        <v>442</v>
      </c>
      <c r="K4604" t="s">
        <v>443</v>
      </c>
    </row>
    <row r="4605" spans="1:11">
      <c r="A4605" t="s">
        <v>61</v>
      </c>
      <c r="B4605" s="614">
        <v>584815</v>
      </c>
      <c r="C4605" t="s">
        <v>445</v>
      </c>
      <c r="D4605" t="s">
        <v>541</v>
      </c>
      <c r="E4605" t="s">
        <v>506</v>
      </c>
      <c r="F4605" t="s">
        <v>542</v>
      </c>
      <c r="G4605" t="s">
        <v>77</v>
      </c>
      <c r="H4605" t="s">
        <v>508</v>
      </c>
      <c r="I4605" t="s">
        <v>509</v>
      </c>
      <c r="J4605" t="s">
        <v>442</v>
      </c>
      <c r="K4605" t="s">
        <v>443</v>
      </c>
    </row>
    <row r="4606" spans="1:11">
      <c r="A4606" t="s">
        <v>61</v>
      </c>
      <c r="B4606" s="614">
        <v>524317</v>
      </c>
      <c r="C4606" t="s">
        <v>471</v>
      </c>
      <c r="D4606" t="s">
        <v>541</v>
      </c>
      <c r="E4606" t="s">
        <v>506</v>
      </c>
      <c r="F4606" t="s">
        <v>542</v>
      </c>
      <c r="G4606" t="s">
        <v>77</v>
      </c>
      <c r="H4606" t="s">
        <v>508</v>
      </c>
      <c r="I4606" t="s">
        <v>509</v>
      </c>
      <c r="J4606" t="s">
        <v>442</v>
      </c>
      <c r="K4606" t="s">
        <v>443</v>
      </c>
    </row>
    <row r="4607" spans="1:11">
      <c r="A4607" t="s">
        <v>61</v>
      </c>
      <c r="B4607" s="614">
        <v>528351</v>
      </c>
      <c r="C4607" t="s">
        <v>461</v>
      </c>
      <c r="D4607" t="s">
        <v>541</v>
      </c>
      <c r="E4607" t="s">
        <v>506</v>
      </c>
      <c r="F4607" t="s">
        <v>542</v>
      </c>
      <c r="G4607" t="s">
        <v>77</v>
      </c>
      <c r="H4607" t="s">
        <v>508</v>
      </c>
      <c r="I4607" t="s">
        <v>509</v>
      </c>
      <c r="J4607" t="s">
        <v>442</v>
      </c>
      <c r="K4607" t="s">
        <v>443</v>
      </c>
    </row>
    <row r="4608" spans="1:11">
      <c r="A4608" t="s">
        <v>61</v>
      </c>
      <c r="B4608" s="614">
        <v>403321</v>
      </c>
      <c r="C4608" t="s">
        <v>453</v>
      </c>
      <c r="D4608" t="s">
        <v>541</v>
      </c>
      <c r="E4608" t="s">
        <v>506</v>
      </c>
      <c r="F4608" t="s">
        <v>542</v>
      </c>
      <c r="G4608" t="s">
        <v>77</v>
      </c>
      <c r="H4608" t="s">
        <v>508</v>
      </c>
      <c r="I4608" t="s">
        <v>509</v>
      </c>
      <c r="J4608" t="s">
        <v>442</v>
      </c>
      <c r="K4608" t="s">
        <v>443</v>
      </c>
    </row>
    <row r="4609" spans="1:11">
      <c r="A4609" t="s">
        <v>61</v>
      </c>
      <c r="B4609" s="614">
        <v>576749</v>
      </c>
      <c r="C4609" t="s">
        <v>448</v>
      </c>
      <c r="D4609" t="s">
        <v>541</v>
      </c>
      <c r="E4609" t="s">
        <v>506</v>
      </c>
      <c r="F4609" t="s">
        <v>542</v>
      </c>
      <c r="G4609" t="s">
        <v>77</v>
      </c>
      <c r="H4609" t="s">
        <v>508</v>
      </c>
      <c r="I4609" t="s">
        <v>509</v>
      </c>
      <c r="J4609" t="s">
        <v>442</v>
      </c>
      <c r="K4609" t="s">
        <v>443</v>
      </c>
    </row>
    <row r="4610" spans="1:11">
      <c r="A4610" t="s">
        <v>61</v>
      </c>
      <c r="B4610" s="614">
        <v>544483</v>
      </c>
      <c r="C4610" t="s">
        <v>515</v>
      </c>
      <c r="D4610" t="s">
        <v>541</v>
      </c>
      <c r="E4610" t="s">
        <v>506</v>
      </c>
      <c r="F4610" t="s">
        <v>542</v>
      </c>
      <c r="G4610" t="s">
        <v>77</v>
      </c>
      <c r="H4610" t="s">
        <v>508</v>
      </c>
      <c r="I4610" t="s">
        <v>509</v>
      </c>
      <c r="J4610" t="s">
        <v>442</v>
      </c>
      <c r="K4610" t="s">
        <v>443</v>
      </c>
    </row>
    <row r="4611" spans="1:11">
      <c r="A4611" t="s">
        <v>61</v>
      </c>
      <c r="B4611" s="614">
        <v>403321</v>
      </c>
      <c r="C4611" t="s">
        <v>477</v>
      </c>
      <c r="D4611" t="s">
        <v>541</v>
      </c>
      <c r="E4611" t="s">
        <v>506</v>
      </c>
      <c r="F4611" t="s">
        <v>542</v>
      </c>
      <c r="G4611" t="s">
        <v>77</v>
      </c>
      <c r="H4611" t="s">
        <v>508</v>
      </c>
      <c r="I4611" t="s">
        <v>509</v>
      </c>
      <c r="J4611" t="s">
        <v>442</v>
      </c>
      <c r="K4611" t="s">
        <v>443</v>
      </c>
    </row>
    <row r="4612" spans="1:11">
      <c r="A4612" t="s">
        <v>61</v>
      </c>
      <c r="B4612" s="614">
        <v>483985</v>
      </c>
      <c r="C4612" t="s">
        <v>472</v>
      </c>
      <c r="D4612" t="s">
        <v>541</v>
      </c>
      <c r="E4612" t="s">
        <v>506</v>
      </c>
      <c r="F4612" t="s">
        <v>542</v>
      </c>
      <c r="G4612" t="s">
        <v>77</v>
      </c>
      <c r="H4612" t="s">
        <v>508</v>
      </c>
      <c r="I4612" t="s">
        <v>509</v>
      </c>
      <c r="J4612" t="s">
        <v>442</v>
      </c>
      <c r="K4612" t="s">
        <v>443</v>
      </c>
    </row>
    <row r="4613" spans="1:11">
      <c r="A4613" t="s">
        <v>61</v>
      </c>
      <c r="B4613" s="614">
        <v>504151</v>
      </c>
      <c r="C4613" t="s">
        <v>485</v>
      </c>
      <c r="D4613" t="s">
        <v>541</v>
      </c>
      <c r="E4613" t="s">
        <v>506</v>
      </c>
      <c r="F4613" t="s">
        <v>542</v>
      </c>
      <c r="G4613" t="s">
        <v>77</v>
      </c>
      <c r="H4613" t="s">
        <v>508</v>
      </c>
      <c r="I4613" t="s">
        <v>509</v>
      </c>
      <c r="J4613" t="s">
        <v>442</v>
      </c>
      <c r="K4613" t="s">
        <v>443</v>
      </c>
    </row>
    <row r="4614" spans="1:11">
      <c r="A4614" t="s">
        <v>61</v>
      </c>
      <c r="B4614" s="614">
        <v>681612</v>
      </c>
      <c r="C4614" t="s">
        <v>518</v>
      </c>
      <c r="D4614" t="s">
        <v>541</v>
      </c>
      <c r="E4614" t="s">
        <v>506</v>
      </c>
      <c r="F4614" t="s">
        <v>542</v>
      </c>
      <c r="G4614" t="s">
        <v>77</v>
      </c>
      <c r="H4614" t="s">
        <v>508</v>
      </c>
      <c r="I4614" t="s">
        <v>509</v>
      </c>
      <c r="J4614" t="s">
        <v>442</v>
      </c>
      <c r="K4614" t="s">
        <v>443</v>
      </c>
    </row>
    <row r="4615" spans="1:11">
      <c r="A4615" t="s">
        <v>61</v>
      </c>
      <c r="B4615" s="614">
        <v>576749</v>
      </c>
      <c r="C4615" t="s">
        <v>511</v>
      </c>
      <c r="D4615" t="s">
        <v>541</v>
      </c>
      <c r="E4615" t="s">
        <v>506</v>
      </c>
      <c r="F4615" t="s">
        <v>542</v>
      </c>
      <c r="G4615" t="s">
        <v>77</v>
      </c>
      <c r="H4615" t="s">
        <v>508</v>
      </c>
      <c r="I4615" t="s">
        <v>509</v>
      </c>
      <c r="J4615" t="s">
        <v>442</v>
      </c>
      <c r="K4615" t="s">
        <v>443</v>
      </c>
    </row>
    <row r="4616" spans="1:11">
      <c r="A4616" t="s">
        <v>61</v>
      </c>
      <c r="B4616" s="614">
        <v>524317</v>
      </c>
      <c r="C4616" t="s">
        <v>50</v>
      </c>
      <c r="D4616" t="s">
        <v>541</v>
      </c>
      <c r="E4616" t="s">
        <v>506</v>
      </c>
      <c r="F4616" t="s">
        <v>542</v>
      </c>
      <c r="G4616" t="s">
        <v>77</v>
      </c>
      <c r="H4616" t="s">
        <v>508</v>
      </c>
      <c r="I4616" t="s">
        <v>509</v>
      </c>
      <c r="J4616" t="s">
        <v>442</v>
      </c>
      <c r="K4616" t="s">
        <v>443</v>
      </c>
    </row>
    <row r="4617" spans="1:11">
      <c r="A4617" t="s">
        <v>61</v>
      </c>
      <c r="B4617" s="614">
        <v>403321</v>
      </c>
      <c r="C4617" t="s">
        <v>464</v>
      </c>
      <c r="D4617" t="s">
        <v>541</v>
      </c>
      <c r="E4617" t="s">
        <v>506</v>
      </c>
      <c r="F4617" t="s">
        <v>542</v>
      </c>
      <c r="G4617" t="s">
        <v>77</v>
      </c>
      <c r="H4617" t="s">
        <v>508</v>
      </c>
      <c r="I4617" t="s">
        <v>509</v>
      </c>
      <c r="J4617" t="s">
        <v>442</v>
      </c>
      <c r="K4617" t="s">
        <v>443</v>
      </c>
    </row>
    <row r="4618" spans="1:11">
      <c r="A4618" t="s">
        <v>61</v>
      </c>
      <c r="B4618" s="614">
        <v>504151</v>
      </c>
      <c r="C4618" t="s">
        <v>481</v>
      </c>
      <c r="D4618" t="s">
        <v>541</v>
      </c>
      <c r="E4618" t="s">
        <v>506</v>
      </c>
      <c r="F4618" t="s">
        <v>542</v>
      </c>
      <c r="G4618" t="s">
        <v>77</v>
      </c>
      <c r="H4618" t="s">
        <v>508</v>
      </c>
      <c r="I4618" t="s">
        <v>509</v>
      </c>
      <c r="J4618" t="s">
        <v>442</v>
      </c>
      <c r="K4618" t="s">
        <v>443</v>
      </c>
    </row>
    <row r="4619" spans="1:11">
      <c r="A4619" t="s">
        <v>61</v>
      </c>
      <c r="B4619" s="614">
        <v>576749</v>
      </c>
      <c r="C4619" t="s">
        <v>504</v>
      </c>
      <c r="D4619" t="s">
        <v>541</v>
      </c>
      <c r="E4619" t="s">
        <v>506</v>
      </c>
      <c r="F4619" t="s">
        <v>542</v>
      </c>
      <c r="G4619" t="s">
        <v>77</v>
      </c>
      <c r="H4619" t="s">
        <v>508</v>
      </c>
      <c r="I4619" t="s">
        <v>509</v>
      </c>
      <c r="J4619" t="s">
        <v>442</v>
      </c>
      <c r="K4619" t="s">
        <v>443</v>
      </c>
    </row>
    <row r="4620" spans="1:11">
      <c r="A4620" t="s">
        <v>61</v>
      </c>
      <c r="B4620" s="614">
        <v>403321</v>
      </c>
      <c r="C4620" t="s">
        <v>452</v>
      </c>
      <c r="D4620" t="s">
        <v>541</v>
      </c>
      <c r="E4620" t="s">
        <v>506</v>
      </c>
      <c r="F4620" t="s">
        <v>542</v>
      </c>
      <c r="G4620" t="s">
        <v>77</v>
      </c>
      <c r="H4620" t="s">
        <v>508</v>
      </c>
      <c r="I4620" t="s">
        <v>509</v>
      </c>
      <c r="J4620" t="s">
        <v>442</v>
      </c>
      <c r="K4620" t="s">
        <v>443</v>
      </c>
    </row>
    <row r="4621" spans="1:11">
      <c r="A4621" t="s">
        <v>61</v>
      </c>
      <c r="B4621" s="614">
        <v>524317</v>
      </c>
      <c r="C4621" t="s">
        <v>488</v>
      </c>
      <c r="D4621" t="s">
        <v>541</v>
      </c>
      <c r="E4621" t="s">
        <v>506</v>
      </c>
      <c r="F4621" t="s">
        <v>542</v>
      </c>
      <c r="G4621" t="s">
        <v>77</v>
      </c>
      <c r="H4621" t="s">
        <v>508</v>
      </c>
      <c r="I4621" t="s">
        <v>509</v>
      </c>
      <c r="J4621" t="s">
        <v>442</v>
      </c>
      <c r="K4621" t="s">
        <v>443</v>
      </c>
    </row>
    <row r="4622" spans="1:11">
      <c r="A4622" t="s">
        <v>61</v>
      </c>
      <c r="B4622" s="614">
        <v>483985</v>
      </c>
      <c r="C4622" t="s">
        <v>449</v>
      </c>
      <c r="D4622" t="s">
        <v>541</v>
      </c>
      <c r="E4622" t="s">
        <v>506</v>
      </c>
      <c r="F4622" t="s">
        <v>542</v>
      </c>
      <c r="G4622" t="s">
        <v>77</v>
      </c>
      <c r="H4622" t="s">
        <v>508</v>
      </c>
      <c r="I4622" t="s">
        <v>509</v>
      </c>
      <c r="J4622" t="s">
        <v>442</v>
      </c>
      <c r="K4622" t="s">
        <v>443</v>
      </c>
    </row>
    <row r="4623" spans="1:11">
      <c r="A4623" t="s">
        <v>61</v>
      </c>
      <c r="B4623" s="614">
        <v>576749</v>
      </c>
      <c r="C4623" t="s">
        <v>528</v>
      </c>
      <c r="D4623" t="s">
        <v>541</v>
      </c>
      <c r="E4623" t="s">
        <v>506</v>
      </c>
      <c r="F4623" t="s">
        <v>542</v>
      </c>
      <c r="G4623" t="s">
        <v>77</v>
      </c>
      <c r="H4623" t="s">
        <v>508</v>
      </c>
      <c r="I4623" t="s">
        <v>509</v>
      </c>
      <c r="J4623" t="s">
        <v>442</v>
      </c>
      <c r="K4623" t="s">
        <v>443</v>
      </c>
    </row>
    <row r="4624" spans="1:11">
      <c r="A4624" t="s">
        <v>61</v>
      </c>
      <c r="B4624" s="614">
        <v>584815</v>
      </c>
      <c r="C4624" t="s">
        <v>514</v>
      </c>
      <c r="D4624" t="s">
        <v>541</v>
      </c>
      <c r="E4624" t="s">
        <v>506</v>
      </c>
      <c r="F4624" t="s">
        <v>542</v>
      </c>
      <c r="G4624" t="s">
        <v>77</v>
      </c>
      <c r="H4624" t="s">
        <v>508</v>
      </c>
      <c r="I4624" t="s">
        <v>509</v>
      </c>
      <c r="J4624" t="s">
        <v>442</v>
      </c>
      <c r="K4624" t="s">
        <v>443</v>
      </c>
    </row>
    <row r="4625" spans="1:11">
      <c r="A4625" t="s">
        <v>61</v>
      </c>
      <c r="B4625" s="614">
        <v>504151</v>
      </c>
      <c r="C4625" t="s">
        <v>480</v>
      </c>
      <c r="D4625" t="s">
        <v>541</v>
      </c>
      <c r="E4625" t="s">
        <v>506</v>
      </c>
      <c r="F4625" t="s">
        <v>542</v>
      </c>
      <c r="G4625" t="s">
        <v>77</v>
      </c>
      <c r="H4625" t="s">
        <v>508</v>
      </c>
      <c r="I4625" t="s">
        <v>509</v>
      </c>
      <c r="J4625" t="s">
        <v>442</v>
      </c>
      <c r="K4625" t="s">
        <v>443</v>
      </c>
    </row>
    <row r="4626" spans="1:11">
      <c r="A4626" t="s">
        <v>61</v>
      </c>
      <c r="B4626" s="614">
        <v>625148</v>
      </c>
      <c r="C4626" t="s">
        <v>476</v>
      </c>
      <c r="D4626" t="s">
        <v>541</v>
      </c>
      <c r="E4626" t="s">
        <v>506</v>
      </c>
      <c r="F4626" t="s">
        <v>542</v>
      </c>
      <c r="G4626" t="s">
        <v>77</v>
      </c>
      <c r="H4626" t="s">
        <v>508</v>
      </c>
      <c r="I4626" t="s">
        <v>509</v>
      </c>
      <c r="J4626" t="s">
        <v>442</v>
      </c>
      <c r="K4626" t="s">
        <v>443</v>
      </c>
    </row>
    <row r="4627" spans="1:11">
      <c r="A4627" t="s">
        <v>61</v>
      </c>
      <c r="B4627" s="614">
        <v>564649</v>
      </c>
      <c r="C4627" t="s">
        <v>513</v>
      </c>
      <c r="D4627" t="s">
        <v>541</v>
      </c>
      <c r="E4627" t="s">
        <v>506</v>
      </c>
      <c r="F4627" t="s">
        <v>542</v>
      </c>
      <c r="G4627" t="s">
        <v>77</v>
      </c>
      <c r="H4627" t="s">
        <v>508</v>
      </c>
      <c r="I4627" t="s">
        <v>509</v>
      </c>
      <c r="J4627" t="s">
        <v>442</v>
      </c>
      <c r="K4627" t="s">
        <v>443</v>
      </c>
    </row>
    <row r="4628" spans="1:11">
      <c r="A4628" t="s">
        <v>61</v>
      </c>
      <c r="B4628" s="614">
        <v>524317</v>
      </c>
      <c r="C4628" t="s">
        <v>479</v>
      </c>
      <c r="D4628" t="s">
        <v>541</v>
      </c>
      <c r="E4628" t="s">
        <v>506</v>
      </c>
      <c r="F4628" t="s">
        <v>542</v>
      </c>
      <c r="G4628" t="s">
        <v>77</v>
      </c>
      <c r="H4628" t="s">
        <v>508</v>
      </c>
      <c r="I4628" t="s">
        <v>509</v>
      </c>
      <c r="J4628" t="s">
        <v>442</v>
      </c>
      <c r="K4628" t="s">
        <v>443</v>
      </c>
    </row>
    <row r="4629" spans="1:11">
      <c r="A4629" t="s">
        <v>61</v>
      </c>
      <c r="B4629" s="614">
        <v>564649</v>
      </c>
      <c r="C4629" t="s">
        <v>475</v>
      </c>
      <c r="D4629" t="s">
        <v>541</v>
      </c>
      <c r="E4629" t="s">
        <v>506</v>
      </c>
      <c r="F4629" t="s">
        <v>542</v>
      </c>
      <c r="G4629" t="s">
        <v>77</v>
      </c>
      <c r="H4629" t="s">
        <v>508</v>
      </c>
      <c r="I4629" t="s">
        <v>509</v>
      </c>
      <c r="J4629" t="s">
        <v>442</v>
      </c>
      <c r="K4629" t="s">
        <v>443</v>
      </c>
    </row>
    <row r="4630" spans="1:11">
      <c r="A4630" t="s">
        <v>61</v>
      </c>
      <c r="B4630" s="614">
        <v>749774</v>
      </c>
      <c r="C4630" t="s">
        <v>510</v>
      </c>
      <c r="D4630" t="s">
        <v>541</v>
      </c>
      <c r="E4630" t="s">
        <v>506</v>
      </c>
      <c r="F4630" t="s">
        <v>542</v>
      </c>
      <c r="G4630" t="s">
        <v>77</v>
      </c>
      <c r="H4630" t="s">
        <v>508</v>
      </c>
      <c r="I4630" t="s">
        <v>509</v>
      </c>
      <c r="J4630" t="s">
        <v>442</v>
      </c>
      <c r="K4630" t="s">
        <v>443</v>
      </c>
    </row>
    <row r="4631" spans="1:11">
      <c r="A4631" t="s">
        <v>489</v>
      </c>
      <c r="B4631" s="614">
        <v>759092.07259999996</v>
      </c>
      <c r="C4631" t="s">
        <v>454</v>
      </c>
      <c r="D4631" t="s">
        <v>541</v>
      </c>
      <c r="E4631" t="s">
        <v>506</v>
      </c>
      <c r="F4631" t="s">
        <v>542</v>
      </c>
      <c r="G4631" t="s">
        <v>77</v>
      </c>
      <c r="H4631" t="s">
        <v>508</v>
      </c>
      <c r="I4631" t="s">
        <v>509</v>
      </c>
      <c r="J4631" t="s">
        <v>442</v>
      </c>
      <c r="K4631" t="s">
        <v>443</v>
      </c>
    </row>
    <row r="4632" spans="1:11">
      <c r="A4632" t="s">
        <v>489</v>
      </c>
      <c r="B4632" s="614">
        <v>880546.56330000004</v>
      </c>
      <c r="C4632" t="s">
        <v>462</v>
      </c>
      <c r="D4632" t="s">
        <v>541</v>
      </c>
      <c r="E4632" t="s">
        <v>506</v>
      </c>
      <c r="F4632" t="s">
        <v>542</v>
      </c>
      <c r="G4632" t="s">
        <v>77</v>
      </c>
      <c r="H4632" t="s">
        <v>508</v>
      </c>
      <c r="I4632" t="s">
        <v>509</v>
      </c>
      <c r="J4632" t="s">
        <v>442</v>
      </c>
      <c r="K4632" t="s">
        <v>443</v>
      </c>
    </row>
    <row r="4633" spans="1:11">
      <c r="A4633" t="s">
        <v>489</v>
      </c>
      <c r="B4633" s="614">
        <v>728728.44990000001</v>
      </c>
      <c r="C4633" t="s">
        <v>429</v>
      </c>
      <c r="D4633" t="s">
        <v>541</v>
      </c>
      <c r="E4633" t="s">
        <v>506</v>
      </c>
      <c r="F4633" t="s">
        <v>542</v>
      </c>
      <c r="G4633" t="s">
        <v>77</v>
      </c>
      <c r="H4633" t="s">
        <v>508</v>
      </c>
      <c r="I4633" t="s">
        <v>509</v>
      </c>
      <c r="J4633" t="s">
        <v>442</v>
      </c>
      <c r="K4633" t="s">
        <v>443</v>
      </c>
    </row>
    <row r="4634" spans="1:11">
      <c r="A4634" t="s">
        <v>489</v>
      </c>
      <c r="B4634" s="614">
        <v>1128922.6831</v>
      </c>
      <c r="C4634" t="s">
        <v>517</v>
      </c>
      <c r="D4634" t="s">
        <v>541</v>
      </c>
      <c r="E4634" t="s">
        <v>506</v>
      </c>
      <c r="F4634" t="s">
        <v>542</v>
      </c>
      <c r="G4634" t="s">
        <v>77</v>
      </c>
      <c r="H4634" t="s">
        <v>508</v>
      </c>
      <c r="I4634" t="s">
        <v>509</v>
      </c>
      <c r="J4634" t="s">
        <v>442</v>
      </c>
      <c r="K4634" t="s">
        <v>443</v>
      </c>
    </row>
    <row r="4635" spans="1:11">
      <c r="A4635" t="s">
        <v>489</v>
      </c>
      <c r="B4635" s="614">
        <v>728728.44990000001</v>
      </c>
      <c r="C4635" t="s">
        <v>466</v>
      </c>
      <c r="D4635" t="s">
        <v>541</v>
      </c>
      <c r="E4635" t="s">
        <v>506</v>
      </c>
      <c r="F4635" t="s">
        <v>542</v>
      </c>
      <c r="G4635" t="s">
        <v>77</v>
      </c>
      <c r="H4635" t="s">
        <v>508</v>
      </c>
      <c r="I4635" t="s">
        <v>509</v>
      </c>
      <c r="J4635" t="s">
        <v>442</v>
      </c>
      <c r="K4635" t="s">
        <v>443</v>
      </c>
    </row>
    <row r="4636" spans="1:11">
      <c r="A4636" t="s">
        <v>489</v>
      </c>
      <c r="B4636" s="614">
        <v>916984.11499999999</v>
      </c>
      <c r="C4636" t="s">
        <v>516</v>
      </c>
      <c r="D4636" t="s">
        <v>541</v>
      </c>
      <c r="E4636" t="s">
        <v>506</v>
      </c>
      <c r="F4636" t="s">
        <v>542</v>
      </c>
      <c r="G4636" t="s">
        <v>77</v>
      </c>
      <c r="H4636" t="s">
        <v>508</v>
      </c>
      <c r="I4636" t="s">
        <v>509</v>
      </c>
      <c r="J4636" t="s">
        <v>442</v>
      </c>
      <c r="K4636" t="s">
        <v>443</v>
      </c>
    </row>
    <row r="4637" spans="1:11">
      <c r="A4637" t="s">
        <v>489</v>
      </c>
      <c r="B4637" s="614">
        <v>728728.44990000001</v>
      </c>
      <c r="C4637" t="s">
        <v>484</v>
      </c>
      <c r="D4637" t="s">
        <v>541</v>
      </c>
      <c r="E4637" t="s">
        <v>506</v>
      </c>
      <c r="F4637" t="s">
        <v>542</v>
      </c>
      <c r="G4637" t="s">
        <v>77</v>
      </c>
      <c r="H4637" t="s">
        <v>508</v>
      </c>
      <c r="I4637" t="s">
        <v>509</v>
      </c>
      <c r="J4637" t="s">
        <v>442</v>
      </c>
      <c r="K4637" t="s">
        <v>443</v>
      </c>
    </row>
    <row r="4638" spans="1:11">
      <c r="A4638" t="s">
        <v>489</v>
      </c>
      <c r="B4638" s="614">
        <v>759092.07259999996</v>
      </c>
      <c r="C4638" t="s">
        <v>512</v>
      </c>
      <c r="D4638" t="s">
        <v>541</v>
      </c>
      <c r="E4638" t="s">
        <v>506</v>
      </c>
      <c r="F4638" t="s">
        <v>542</v>
      </c>
      <c r="G4638" t="s">
        <v>77</v>
      </c>
      <c r="H4638" t="s">
        <v>508</v>
      </c>
      <c r="I4638" t="s">
        <v>509</v>
      </c>
      <c r="J4638" t="s">
        <v>442</v>
      </c>
      <c r="K4638" t="s">
        <v>443</v>
      </c>
    </row>
    <row r="4639" spans="1:11">
      <c r="A4639" t="s">
        <v>489</v>
      </c>
      <c r="B4639" s="614">
        <v>941275.31429999997</v>
      </c>
      <c r="C4639" t="s">
        <v>450</v>
      </c>
      <c r="D4639" t="s">
        <v>541</v>
      </c>
      <c r="E4639" t="s">
        <v>506</v>
      </c>
      <c r="F4639" t="s">
        <v>542</v>
      </c>
      <c r="G4639" t="s">
        <v>77</v>
      </c>
      <c r="H4639" t="s">
        <v>508</v>
      </c>
      <c r="I4639" t="s">
        <v>509</v>
      </c>
      <c r="J4639" t="s">
        <v>442</v>
      </c>
      <c r="K4639" t="s">
        <v>443</v>
      </c>
    </row>
    <row r="4640" spans="1:11">
      <c r="A4640" t="s">
        <v>489</v>
      </c>
      <c r="B4640" s="614">
        <v>1128922.6831</v>
      </c>
      <c r="C4640" t="s">
        <v>455</v>
      </c>
      <c r="D4640" t="s">
        <v>541</v>
      </c>
      <c r="E4640" t="s">
        <v>506</v>
      </c>
      <c r="F4640" t="s">
        <v>542</v>
      </c>
      <c r="G4640" t="s">
        <v>77</v>
      </c>
      <c r="H4640" t="s">
        <v>508</v>
      </c>
      <c r="I4640" t="s">
        <v>509</v>
      </c>
      <c r="J4640" t="s">
        <v>442</v>
      </c>
      <c r="K4640" t="s">
        <v>443</v>
      </c>
    </row>
    <row r="4641" spans="1:11">
      <c r="A4641" t="s">
        <v>489</v>
      </c>
      <c r="B4641" s="614">
        <v>746947.22580000001</v>
      </c>
      <c r="C4641" t="s">
        <v>465</v>
      </c>
      <c r="D4641" t="s">
        <v>541</v>
      </c>
      <c r="E4641" t="s">
        <v>506</v>
      </c>
      <c r="F4641" t="s">
        <v>542</v>
      </c>
      <c r="G4641" t="s">
        <v>77</v>
      </c>
      <c r="H4641" t="s">
        <v>508</v>
      </c>
      <c r="I4641" t="s">
        <v>509</v>
      </c>
      <c r="J4641" t="s">
        <v>442</v>
      </c>
      <c r="K4641" t="s">
        <v>443</v>
      </c>
    </row>
    <row r="4642" spans="1:11">
      <c r="A4642" t="s">
        <v>489</v>
      </c>
      <c r="B4642" s="614">
        <v>880546.56330000004</v>
      </c>
      <c r="C4642" t="s">
        <v>445</v>
      </c>
      <c r="D4642" t="s">
        <v>541</v>
      </c>
      <c r="E4642" t="s">
        <v>506</v>
      </c>
      <c r="F4642" t="s">
        <v>542</v>
      </c>
      <c r="G4642" t="s">
        <v>77</v>
      </c>
      <c r="H4642" t="s">
        <v>508</v>
      </c>
      <c r="I4642" t="s">
        <v>509</v>
      </c>
      <c r="J4642" t="s">
        <v>442</v>
      </c>
      <c r="K4642" t="s">
        <v>443</v>
      </c>
    </row>
    <row r="4643" spans="1:11">
      <c r="A4643" t="s">
        <v>489</v>
      </c>
      <c r="B4643" s="614">
        <v>789455.69519999996</v>
      </c>
      <c r="C4643" t="s">
        <v>471</v>
      </c>
      <c r="D4643" t="s">
        <v>541</v>
      </c>
      <c r="E4643" t="s">
        <v>506</v>
      </c>
      <c r="F4643" t="s">
        <v>542</v>
      </c>
      <c r="G4643" t="s">
        <v>77</v>
      </c>
      <c r="H4643" t="s">
        <v>508</v>
      </c>
      <c r="I4643" t="s">
        <v>509</v>
      </c>
      <c r="J4643" t="s">
        <v>442</v>
      </c>
      <c r="K4643" t="s">
        <v>443</v>
      </c>
    </row>
    <row r="4644" spans="1:11">
      <c r="A4644" t="s">
        <v>489</v>
      </c>
      <c r="B4644" s="614">
        <v>795529.62430000002</v>
      </c>
      <c r="C4644" t="s">
        <v>461</v>
      </c>
      <c r="D4644" t="s">
        <v>541</v>
      </c>
      <c r="E4644" t="s">
        <v>506</v>
      </c>
      <c r="F4644" t="s">
        <v>542</v>
      </c>
      <c r="G4644" t="s">
        <v>77</v>
      </c>
      <c r="H4644" t="s">
        <v>508</v>
      </c>
      <c r="I4644" t="s">
        <v>509</v>
      </c>
      <c r="J4644" t="s">
        <v>442</v>
      </c>
      <c r="K4644" t="s">
        <v>443</v>
      </c>
    </row>
    <row r="4645" spans="1:11">
      <c r="A4645" t="s">
        <v>489</v>
      </c>
      <c r="B4645" s="614">
        <v>607273.95920000004</v>
      </c>
      <c r="C4645" t="s">
        <v>453</v>
      </c>
      <c r="D4645" t="s">
        <v>541</v>
      </c>
      <c r="E4645" t="s">
        <v>506</v>
      </c>
      <c r="F4645" t="s">
        <v>542</v>
      </c>
      <c r="G4645" t="s">
        <v>77</v>
      </c>
      <c r="H4645" t="s">
        <v>508</v>
      </c>
      <c r="I4645" t="s">
        <v>509</v>
      </c>
      <c r="J4645" t="s">
        <v>442</v>
      </c>
      <c r="K4645" t="s">
        <v>443</v>
      </c>
    </row>
    <row r="4646" spans="1:11">
      <c r="A4646" t="s">
        <v>489</v>
      </c>
      <c r="B4646" s="614">
        <v>868401.71649999998</v>
      </c>
      <c r="C4646" t="s">
        <v>448</v>
      </c>
      <c r="D4646" t="s">
        <v>541</v>
      </c>
      <c r="E4646" t="s">
        <v>506</v>
      </c>
      <c r="F4646" t="s">
        <v>542</v>
      </c>
      <c r="G4646" t="s">
        <v>77</v>
      </c>
      <c r="H4646" t="s">
        <v>508</v>
      </c>
      <c r="I4646" t="s">
        <v>509</v>
      </c>
      <c r="J4646" t="s">
        <v>442</v>
      </c>
      <c r="K4646" t="s">
        <v>443</v>
      </c>
    </row>
    <row r="4647" spans="1:11">
      <c r="A4647" t="s">
        <v>489</v>
      </c>
      <c r="B4647" s="614">
        <v>819819.31790000002</v>
      </c>
      <c r="C4647" t="s">
        <v>515</v>
      </c>
      <c r="D4647" t="s">
        <v>541</v>
      </c>
      <c r="E4647" t="s">
        <v>506</v>
      </c>
      <c r="F4647" t="s">
        <v>542</v>
      </c>
      <c r="G4647" t="s">
        <v>77</v>
      </c>
      <c r="H4647" t="s">
        <v>508</v>
      </c>
      <c r="I4647" t="s">
        <v>509</v>
      </c>
      <c r="J4647" t="s">
        <v>442</v>
      </c>
      <c r="K4647" t="s">
        <v>443</v>
      </c>
    </row>
    <row r="4648" spans="1:11">
      <c r="A4648" t="s">
        <v>489</v>
      </c>
      <c r="B4648" s="614">
        <v>607273.95920000004</v>
      </c>
      <c r="C4648" t="s">
        <v>477</v>
      </c>
      <c r="D4648" t="s">
        <v>541</v>
      </c>
      <c r="E4648" t="s">
        <v>506</v>
      </c>
      <c r="F4648" t="s">
        <v>542</v>
      </c>
      <c r="G4648" t="s">
        <v>77</v>
      </c>
      <c r="H4648" t="s">
        <v>508</v>
      </c>
      <c r="I4648" t="s">
        <v>509</v>
      </c>
      <c r="J4648" t="s">
        <v>442</v>
      </c>
      <c r="K4648" t="s">
        <v>443</v>
      </c>
    </row>
    <row r="4649" spans="1:11">
      <c r="A4649" t="s">
        <v>489</v>
      </c>
      <c r="B4649" s="614">
        <v>728728.44990000001</v>
      </c>
      <c r="C4649" t="s">
        <v>472</v>
      </c>
      <c r="D4649" t="s">
        <v>541</v>
      </c>
      <c r="E4649" t="s">
        <v>506</v>
      </c>
      <c r="F4649" t="s">
        <v>542</v>
      </c>
      <c r="G4649" t="s">
        <v>77</v>
      </c>
      <c r="H4649" t="s">
        <v>508</v>
      </c>
      <c r="I4649" t="s">
        <v>509</v>
      </c>
      <c r="J4649" t="s">
        <v>442</v>
      </c>
      <c r="K4649" t="s">
        <v>443</v>
      </c>
    </row>
    <row r="4650" spans="1:11">
      <c r="A4650" t="s">
        <v>489</v>
      </c>
      <c r="B4650" s="614">
        <v>759092.07259999996</v>
      </c>
      <c r="C4650" t="s">
        <v>485</v>
      </c>
      <c r="D4650" t="s">
        <v>541</v>
      </c>
      <c r="E4650" t="s">
        <v>506</v>
      </c>
      <c r="F4650" t="s">
        <v>542</v>
      </c>
      <c r="G4650" t="s">
        <v>77</v>
      </c>
      <c r="H4650" t="s">
        <v>508</v>
      </c>
      <c r="I4650" t="s">
        <v>509</v>
      </c>
      <c r="J4650" t="s">
        <v>442</v>
      </c>
      <c r="K4650" t="s">
        <v>443</v>
      </c>
    </row>
    <row r="4651" spans="1:11">
      <c r="A4651" t="s">
        <v>489</v>
      </c>
      <c r="B4651" s="614">
        <v>1026292.2533</v>
      </c>
      <c r="C4651" t="s">
        <v>518</v>
      </c>
      <c r="D4651" t="s">
        <v>541</v>
      </c>
      <c r="E4651" t="s">
        <v>506</v>
      </c>
      <c r="F4651" t="s">
        <v>542</v>
      </c>
      <c r="G4651" t="s">
        <v>77</v>
      </c>
      <c r="H4651" t="s">
        <v>508</v>
      </c>
      <c r="I4651" t="s">
        <v>509</v>
      </c>
      <c r="J4651" t="s">
        <v>442</v>
      </c>
      <c r="K4651" t="s">
        <v>443</v>
      </c>
    </row>
    <row r="4652" spans="1:11">
      <c r="A4652" t="s">
        <v>489</v>
      </c>
      <c r="B4652" s="614">
        <v>868401.71649999998</v>
      </c>
      <c r="C4652" t="s">
        <v>511</v>
      </c>
      <c r="D4652" t="s">
        <v>541</v>
      </c>
      <c r="E4652" t="s">
        <v>506</v>
      </c>
      <c r="F4652" t="s">
        <v>542</v>
      </c>
      <c r="G4652" t="s">
        <v>77</v>
      </c>
      <c r="H4652" t="s">
        <v>508</v>
      </c>
      <c r="I4652" t="s">
        <v>509</v>
      </c>
      <c r="J4652" t="s">
        <v>442</v>
      </c>
      <c r="K4652" t="s">
        <v>443</v>
      </c>
    </row>
    <row r="4653" spans="1:11">
      <c r="A4653" t="s">
        <v>489</v>
      </c>
      <c r="B4653" s="614">
        <v>789455.69519999996</v>
      </c>
      <c r="C4653" t="s">
        <v>50</v>
      </c>
      <c r="D4653" t="s">
        <v>541</v>
      </c>
      <c r="E4653" t="s">
        <v>506</v>
      </c>
      <c r="F4653" t="s">
        <v>542</v>
      </c>
      <c r="G4653" t="s">
        <v>77</v>
      </c>
      <c r="H4653" t="s">
        <v>508</v>
      </c>
      <c r="I4653" t="s">
        <v>509</v>
      </c>
      <c r="J4653" t="s">
        <v>442</v>
      </c>
      <c r="K4653" t="s">
        <v>443</v>
      </c>
    </row>
    <row r="4654" spans="1:11">
      <c r="A4654" t="s">
        <v>489</v>
      </c>
      <c r="B4654" s="614">
        <v>607273.95920000004</v>
      </c>
      <c r="C4654" t="s">
        <v>464</v>
      </c>
      <c r="D4654" t="s">
        <v>541</v>
      </c>
      <c r="E4654" t="s">
        <v>506</v>
      </c>
      <c r="F4654" t="s">
        <v>542</v>
      </c>
      <c r="G4654" t="s">
        <v>77</v>
      </c>
      <c r="H4654" t="s">
        <v>508</v>
      </c>
      <c r="I4654" t="s">
        <v>509</v>
      </c>
      <c r="J4654" t="s">
        <v>442</v>
      </c>
      <c r="K4654" t="s">
        <v>443</v>
      </c>
    </row>
    <row r="4655" spans="1:11">
      <c r="A4655" t="s">
        <v>489</v>
      </c>
      <c r="B4655" s="614">
        <v>759092.07259999996</v>
      </c>
      <c r="C4655" t="s">
        <v>481</v>
      </c>
      <c r="D4655" t="s">
        <v>541</v>
      </c>
      <c r="E4655" t="s">
        <v>506</v>
      </c>
      <c r="F4655" t="s">
        <v>542</v>
      </c>
      <c r="G4655" t="s">
        <v>77</v>
      </c>
      <c r="H4655" t="s">
        <v>508</v>
      </c>
      <c r="I4655" t="s">
        <v>509</v>
      </c>
      <c r="J4655" t="s">
        <v>442</v>
      </c>
      <c r="K4655" t="s">
        <v>443</v>
      </c>
    </row>
    <row r="4656" spans="1:11">
      <c r="A4656" t="s">
        <v>489</v>
      </c>
      <c r="B4656" s="614">
        <v>868401.71649999998</v>
      </c>
      <c r="C4656" t="s">
        <v>504</v>
      </c>
      <c r="D4656" t="s">
        <v>541</v>
      </c>
      <c r="E4656" t="s">
        <v>506</v>
      </c>
      <c r="F4656" t="s">
        <v>542</v>
      </c>
      <c r="G4656" t="s">
        <v>77</v>
      </c>
      <c r="H4656" t="s">
        <v>508</v>
      </c>
      <c r="I4656" t="s">
        <v>509</v>
      </c>
      <c r="J4656" t="s">
        <v>442</v>
      </c>
      <c r="K4656" t="s">
        <v>443</v>
      </c>
    </row>
    <row r="4657" spans="1:11">
      <c r="A4657" t="s">
        <v>489</v>
      </c>
      <c r="B4657" s="614">
        <v>607273.95920000004</v>
      </c>
      <c r="C4657" t="s">
        <v>452</v>
      </c>
      <c r="D4657" t="s">
        <v>541</v>
      </c>
      <c r="E4657" t="s">
        <v>506</v>
      </c>
      <c r="F4657" t="s">
        <v>542</v>
      </c>
      <c r="G4657" t="s">
        <v>77</v>
      </c>
      <c r="H4657" t="s">
        <v>508</v>
      </c>
      <c r="I4657" t="s">
        <v>509</v>
      </c>
      <c r="J4657" t="s">
        <v>442</v>
      </c>
      <c r="K4657" t="s">
        <v>443</v>
      </c>
    </row>
    <row r="4658" spans="1:11">
      <c r="A4658" t="s">
        <v>489</v>
      </c>
      <c r="B4658" s="614">
        <v>789455.69519999996</v>
      </c>
      <c r="C4658" t="s">
        <v>488</v>
      </c>
      <c r="D4658" t="s">
        <v>541</v>
      </c>
      <c r="E4658" t="s">
        <v>506</v>
      </c>
      <c r="F4658" t="s">
        <v>542</v>
      </c>
      <c r="G4658" t="s">
        <v>77</v>
      </c>
      <c r="H4658" t="s">
        <v>508</v>
      </c>
      <c r="I4658" t="s">
        <v>509</v>
      </c>
      <c r="J4658" t="s">
        <v>442</v>
      </c>
      <c r="K4658" t="s">
        <v>443</v>
      </c>
    </row>
    <row r="4659" spans="1:11">
      <c r="A4659" t="s">
        <v>489</v>
      </c>
      <c r="B4659" s="614">
        <v>728728.44990000001</v>
      </c>
      <c r="C4659" t="s">
        <v>449</v>
      </c>
      <c r="D4659" t="s">
        <v>541</v>
      </c>
      <c r="E4659" t="s">
        <v>506</v>
      </c>
      <c r="F4659" t="s">
        <v>542</v>
      </c>
      <c r="G4659" t="s">
        <v>77</v>
      </c>
      <c r="H4659" t="s">
        <v>508</v>
      </c>
      <c r="I4659" t="s">
        <v>509</v>
      </c>
      <c r="J4659" t="s">
        <v>442</v>
      </c>
      <c r="K4659" t="s">
        <v>443</v>
      </c>
    </row>
    <row r="4660" spans="1:11">
      <c r="A4660" t="s">
        <v>489</v>
      </c>
      <c r="B4660" s="614">
        <v>868401.71649999998</v>
      </c>
      <c r="C4660" t="s">
        <v>528</v>
      </c>
      <c r="D4660" t="s">
        <v>541</v>
      </c>
      <c r="E4660" t="s">
        <v>506</v>
      </c>
      <c r="F4660" t="s">
        <v>542</v>
      </c>
      <c r="G4660" t="s">
        <v>77</v>
      </c>
      <c r="H4660" t="s">
        <v>508</v>
      </c>
      <c r="I4660" t="s">
        <v>509</v>
      </c>
      <c r="J4660" t="s">
        <v>442</v>
      </c>
      <c r="K4660" t="s">
        <v>443</v>
      </c>
    </row>
    <row r="4661" spans="1:11">
      <c r="A4661" t="s">
        <v>489</v>
      </c>
      <c r="B4661" s="614">
        <v>880546.56330000004</v>
      </c>
      <c r="C4661" t="s">
        <v>514</v>
      </c>
      <c r="D4661" t="s">
        <v>541</v>
      </c>
      <c r="E4661" t="s">
        <v>506</v>
      </c>
      <c r="F4661" t="s">
        <v>542</v>
      </c>
      <c r="G4661" t="s">
        <v>77</v>
      </c>
      <c r="H4661" t="s">
        <v>508</v>
      </c>
      <c r="I4661" t="s">
        <v>509</v>
      </c>
      <c r="J4661" t="s">
        <v>442</v>
      </c>
      <c r="K4661" t="s">
        <v>443</v>
      </c>
    </row>
    <row r="4662" spans="1:11">
      <c r="A4662" t="s">
        <v>489</v>
      </c>
      <c r="B4662" s="614">
        <v>759092.07259999996</v>
      </c>
      <c r="C4662" t="s">
        <v>480</v>
      </c>
      <c r="D4662" t="s">
        <v>541</v>
      </c>
      <c r="E4662" t="s">
        <v>506</v>
      </c>
      <c r="F4662" t="s">
        <v>542</v>
      </c>
      <c r="G4662" t="s">
        <v>77</v>
      </c>
      <c r="H4662" t="s">
        <v>508</v>
      </c>
      <c r="I4662" t="s">
        <v>509</v>
      </c>
      <c r="J4662" t="s">
        <v>442</v>
      </c>
      <c r="K4662" t="s">
        <v>443</v>
      </c>
    </row>
    <row r="4663" spans="1:11">
      <c r="A4663" t="s">
        <v>489</v>
      </c>
      <c r="B4663" s="614">
        <v>941275.31429999997</v>
      </c>
      <c r="C4663" t="s">
        <v>476</v>
      </c>
      <c r="D4663" t="s">
        <v>541</v>
      </c>
      <c r="E4663" t="s">
        <v>506</v>
      </c>
      <c r="F4663" t="s">
        <v>542</v>
      </c>
      <c r="G4663" t="s">
        <v>77</v>
      </c>
      <c r="H4663" t="s">
        <v>508</v>
      </c>
      <c r="I4663" t="s">
        <v>509</v>
      </c>
      <c r="J4663" t="s">
        <v>442</v>
      </c>
      <c r="K4663" t="s">
        <v>443</v>
      </c>
    </row>
    <row r="4664" spans="1:11">
      <c r="A4664" t="s">
        <v>489</v>
      </c>
      <c r="B4664" s="614">
        <v>850182.94059999997</v>
      </c>
      <c r="C4664" t="s">
        <v>513</v>
      </c>
      <c r="D4664" t="s">
        <v>541</v>
      </c>
      <c r="E4664" t="s">
        <v>506</v>
      </c>
      <c r="F4664" t="s">
        <v>542</v>
      </c>
      <c r="G4664" t="s">
        <v>77</v>
      </c>
      <c r="H4664" t="s">
        <v>508</v>
      </c>
      <c r="I4664" t="s">
        <v>509</v>
      </c>
      <c r="J4664" t="s">
        <v>442</v>
      </c>
      <c r="K4664" t="s">
        <v>443</v>
      </c>
    </row>
    <row r="4665" spans="1:11">
      <c r="A4665" t="s">
        <v>489</v>
      </c>
      <c r="B4665" s="614">
        <v>789455.69519999996</v>
      </c>
      <c r="C4665" t="s">
        <v>479</v>
      </c>
      <c r="D4665" t="s">
        <v>541</v>
      </c>
      <c r="E4665" t="s">
        <v>506</v>
      </c>
      <c r="F4665" t="s">
        <v>542</v>
      </c>
      <c r="G4665" t="s">
        <v>77</v>
      </c>
      <c r="H4665" t="s">
        <v>508</v>
      </c>
      <c r="I4665" t="s">
        <v>509</v>
      </c>
      <c r="J4665" t="s">
        <v>442</v>
      </c>
      <c r="K4665" t="s">
        <v>443</v>
      </c>
    </row>
    <row r="4666" spans="1:11">
      <c r="A4666" t="s">
        <v>489</v>
      </c>
      <c r="B4666" s="614">
        <v>850182.94059999997</v>
      </c>
      <c r="C4666" t="s">
        <v>475</v>
      </c>
      <c r="D4666" t="s">
        <v>541</v>
      </c>
      <c r="E4666" t="s">
        <v>506</v>
      </c>
      <c r="F4666" t="s">
        <v>542</v>
      </c>
      <c r="G4666" t="s">
        <v>77</v>
      </c>
      <c r="H4666" t="s">
        <v>508</v>
      </c>
      <c r="I4666" t="s">
        <v>509</v>
      </c>
      <c r="J4666" t="s">
        <v>442</v>
      </c>
      <c r="K4666" t="s">
        <v>443</v>
      </c>
    </row>
    <row r="4667" spans="1:11">
      <c r="A4667" t="s">
        <v>489</v>
      </c>
      <c r="B4667" s="614">
        <v>1128922.6831</v>
      </c>
      <c r="C4667" t="s">
        <v>510</v>
      </c>
      <c r="D4667" t="s">
        <v>541</v>
      </c>
      <c r="E4667" t="s">
        <v>506</v>
      </c>
      <c r="F4667" t="s">
        <v>542</v>
      </c>
      <c r="G4667" t="s">
        <v>77</v>
      </c>
      <c r="H4667" t="s">
        <v>508</v>
      </c>
      <c r="I4667" t="s">
        <v>509</v>
      </c>
      <c r="J4667" t="s">
        <v>442</v>
      </c>
      <c r="K4667" t="s">
        <v>443</v>
      </c>
    </row>
    <row r="4668" spans="1:11">
      <c r="A4668" t="s">
        <v>490</v>
      </c>
      <c r="B4668" s="614">
        <v>2453551.6716999998</v>
      </c>
      <c r="C4668" t="s">
        <v>454</v>
      </c>
      <c r="D4668" t="s">
        <v>541</v>
      </c>
      <c r="E4668" t="s">
        <v>506</v>
      </c>
      <c r="F4668" t="s">
        <v>542</v>
      </c>
      <c r="G4668" t="s">
        <v>77</v>
      </c>
      <c r="H4668" t="s">
        <v>508</v>
      </c>
      <c r="I4668" t="s">
        <v>509</v>
      </c>
      <c r="J4668" t="s">
        <v>442</v>
      </c>
      <c r="K4668" t="s">
        <v>443</v>
      </c>
    </row>
    <row r="4669" spans="1:11">
      <c r="A4669" t="s">
        <v>490</v>
      </c>
      <c r="B4669" s="614">
        <v>2846119.1605000002</v>
      </c>
      <c r="C4669" t="s">
        <v>462</v>
      </c>
      <c r="D4669" t="s">
        <v>541</v>
      </c>
      <c r="E4669" t="s">
        <v>506</v>
      </c>
      <c r="F4669" t="s">
        <v>542</v>
      </c>
      <c r="G4669" t="s">
        <v>77</v>
      </c>
      <c r="H4669" t="s">
        <v>508</v>
      </c>
      <c r="I4669" t="s">
        <v>509</v>
      </c>
      <c r="J4669" t="s">
        <v>442</v>
      </c>
      <c r="K4669" t="s">
        <v>443</v>
      </c>
    </row>
    <row r="4670" spans="1:11">
      <c r="A4670" t="s">
        <v>490</v>
      </c>
      <c r="B4670" s="614">
        <v>2355409.7995000002</v>
      </c>
      <c r="C4670" t="s">
        <v>429</v>
      </c>
      <c r="D4670" t="s">
        <v>541</v>
      </c>
      <c r="E4670" t="s">
        <v>506</v>
      </c>
      <c r="F4670" t="s">
        <v>542</v>
      </c>
      <c r="G4670" t="s">
        <v>77</v>
      </c>
      <c r="H4670" t="s">
        <v>508</v>
      </c>
      <c r="I4670" t="s">
        <v>509</v>
      </c>
      <c r="J4670" t="s">
        <v>442</v>
      </c>
      <c r="K4670" t="s">
        <v>443</v>
      </c>
    </row>
    <row r="4671" spans="1:11">
      <c r="A4671" t="s">
        <v>490</v>
      </c>
      <c r="B4671" s="614">
        <v>3648925.1258</v>
      </c>
      <c r="C4671" t="s">
        <v>517</v>
      </c>
      <c r="D4671" t="s">
        <v>541</v>
      </c>
      <c r="E4671" t="s">
        <v>506</v>
      </c>
      <c r="F4671" t="s">
        <v>542</v>
      </c>
      <c r="G4671" t="s">
        <v>77</v>
      </c>
      <c r="H4671" t="s">
        <v>508</v>
      </c>
      <c r="I4671" t="s">
        <v>509</v>
      </c>
      <c r="J4671" t="s">
        <v>442</v>
      </c>
      <c r="K4671" t="s">
        <v>443</v>
      </c>
    </row>
    <row r="4672" spans="1:11">
      <c r="A4672" t="s">
        <v>490</v>
      </c>
      <c r="B4672" s="614">
        <v>2355409.7995000002</v>
      </c>
      <c r="C4672" t="s">
        <v>466</v>
      </c>
      <c r="D4672" t="s">
        <v>541</v>
      </c>
      <c r="E4672" t="s">
        <v>506</v>
      </c>
      <c r="F4672" t="s">
        <v>542</v>
      </c>
      <c r="G4672" t="s">
        <v>77</v>
      </c>
      <c r="H4672" t="s">
        <v>508</v>
      </c>
      <c r="I4672" t="s">
        <v>509</v>
      </c>
      <c r="J4672" t="s">
        <v>442</v>
      </c>
      <c r="K4672" t="s">
        <v>443</v>
      </c>
    </row>
    <row r="4673" spans="1:11">
      <c r="A4673" t="s">
        <v>490</v>
      </c>
      <c r="B4673" s="614">
        <v>2963893.3004999999</v>
      </c>
      <c r="C4673" t="s">
        <v>516</v>
      </c>
      <c r="D4673" t="s">
        <v>541</v>
      </c>
      <c r="E4673" t="s">
        <v>506</v>
      </c>
      <c r="F4673" t="s">
        <v>542</v>
      </c>
      <c r="G4673" t="s">
        <v>77</v>
      </c>
      <c r="H4673" t="s">
        <v>508</v>
      </c>
      <c r="I4673" t="s">
        <v>509</v>
      </c>
      <c r="J4673" t="s">
        <v>442</v>
      </c>
      <c r="K4673" t="s">
        <v>443</v>
      </c>
    </row>
    <row r="4674" spans="1:11">
      <c r="A4674" t="s">
        <v>490</v>
      </c>
      <c r="B4674" s="614">
        <v>2355409.7995000002</v>
      </c>
      <c r="C4674" t="s">
        <v>484</v>
      </c>
      <c r="D4674" t="s">
        <v>541</v>
      </c>
      <c r="E4674" t="s">
        <v>506</v>
      </c>
      <c r="F4674" t="s">
        <v>542</v>
      </c>
      <c r="G4674" t="s">
        <v>77</v>
      </c>
      <c r="H4674" t="s">
        <v>508</v>
      </c>
      <c r="I4674" t="s">
        <v>509</v>
      </c>
      <c r="J4674" t="s">
        <v>442</v>
      </c>
      <c r="K4674" t="s">
        <v>443</v>
      </c>
    </row>
    <row r="4675" spans="1:11">
      <c r="A4675" t="s">
        <v>490</v>
      </c>
      <c r="B4675" s="614">
        <v>2453551.6716999998</v>
      </c>
      <c r="C4675" t="s">
        <v>512</v>
      </c>
      <c r="D4675" t="s">
        <v>541</v>
      </c>
      <c r="E4675" t="s">
        <v>506</v>
      </c>
      <c r="F4675" t="s">
        <v>542</v>
      </c>
      <c r="G4675" t="s">
        <v>77</v>
      </c>
      <c r="H4675" t="s">
        <v>508</v>
      </c>
      <c r="I4675" t="s">
        <v>509</v>
      </c>
      <c r="J4675" t="s">
        <v>442</v>
      </c>
      <c r="K4675" t="s">
        <v>443</v>
      </c>
    </row>
    <row r="4676" spans="1:11">
      <c r="A4676" t="s">
        <v>490</v>
      </c>
      <c r="B4676" s="614">
        <v>3042407.7716000001</v>
      </c>
      <c r="C4676" t="s">
        <v>450</v>
      </c>
      <c r="D4676" t="s">
        <v>541</v>
      </c>
      <c r="E4676" t="s">
        <v>506</v>
      </c>
      <c r="F4676" t="s">
        <v>542</v>
      </c>
      <c r="G4676" t="s">
        <v>77</v>
      </c>
      <c r="H4676" t="s">
        <v>508</v>
      </c>
      <c r="I4676" t="s">
        <v>509</v>
      </c>
      <c r="J4676" t="s">
        <v>442</v>
      </c>
      <c r="K4676" t="s">
        <v>443</v>
      </c>
    </row>
    <row r="4677" spans="1:11">
      <c r="A4677" t="s">
        <v>490</v>
      </c>
      <c r="B4677" s="614">
        <v>3648925.1258</v>
      </c>
      <c r="C4677" t="s">
        <v>455</v>
      </c>
      <c r="D4677" t="s">
        <v>541</v>
      </c>
      <c r="E4677" t="s">
        <v>506</v>
      </c>
      <c r="F4677" t="s">
        <v>542</v>
      </c>
      <c r="G4677" t="s">
        <v>77</v>
      </c>
      <c r="H4677" t="s">
        <v>508</v>
      </c>
      <c r="I4677" t="s">
        <v>509</v>
      </c>
      <c r="J4677" t="s">
        <v>442</v>
      </c>
      <c r="K4677" t="s">
        <v>443</v>
      </c>
    </row>
    <row r="4678" spans="1:11">
      <c r="A4678" t="s">
        <v>490</v>
      </c>
      <c r="B4678" s="614">
        <v>2414296.8695</v>
      </c>
      <c r="C4678" t="s">
        <v>465</v>
      </c>
      <c r="D4678" t="s">
        <v>541</v>
      </c>
      <c r="E4678" t="s">
        <v>506</v>
      </c>
      <c r="F4678" t="s">
        <v>542</v>
      </c>
      <c r="G4678" t="s">
        <v>77</v>
      </c>
      <c r="H4678" t="s">
        <v>508</v>
      </c>
      <c r="I4678" t="s">
        <v>509</v>
      </c>
      <c r="J4678" t="s">
        <v>442</v>
      </c>
      <c r="K4678" t="s">
        <v>443</v>
      </c>
    </row>
    <row r="4679" spans="1:11">
      <c r="A4679" t="s">
        <v>490</v>
      </c>
      <c r="B4679" s="614">
        <v>2846119.1605000002</v>
      </c>
      <c r="C4679" t="s">
        <v>445</v>
      </c>
      <c r="D4679" t="s">
        <v>541</v>
      </c>
      <c r="E4679" t="s">
        <v>506</v>
      </c>
      <c r="F4679" t="s">
        <v>542</v>
      </c>
      <c r="G4679" t="s">
        <v>77</v>
      </c>
      <c r="H4679" t="s">
        <v>508</v>
      </c>
      <c r="I4679" t="s">
        <v>509</v>
      </c>
      <c r="J4679" t="s">
        <v>442</v>
      </c>
      <c r="K4679" t="s">
        <v>443</v>
      </c>
    </row>
    <row r="4680" spans="1:11">
      <c r="A4680" t="s">
        <v>490</v>
      </c>
      <c r="B4680" s="614">
        <v>2551693.5438999999</v>
      </c>
      <c r="C4680" t="s">
        <v>471</v>
      </c>
      <c r="D4680" t="s">
        <v>541</v>
      </c>
      <c r="E4680" t="s">
        <v>506</v>
      </c>
      <c r="F4680" t="s">
        <v>542</v>
      </c>
      <c r="G4680" t="s">
        <v>77</v>
      </c>
      <c r="H4680" t="s">
        <v>508</v>
      </c>
      <c r="I4680" t="s">
        <v>509</v>
      </c>
      <c r="J4680" t="s">
        <v>442</v>
      </c>
      <c r="K4680" t="s">
        <v>443</v>
      </c>
    </row>
    <row r="4681" spans="1:11">
      <c r="A4681" t="s">
        <v>490</v>
      </c>
      <c r="B4681" s="614">
        <v>2571325.8117</v>
      </c>
      <c r="C4681" t="s">
        <v>461</v>
      </c>
      <c r="D4681" t="s">
        <v>541</v>
      </c>
      <c r="E4681" t="s">
        <v>506</v>
      </c>
      <c r="F4681" t="s">
        <v>542</v>
      </c>
      <c r="G4681" t="s">
        <v>77</v>
      </c>
      <c r="H4681" t="s">
        <v>508</v>
      </c>
      <c r="I4681" t="s">
        <v>509</v>
      </c>
      <c r="J4681" t="s">
        <v>442</v>
      </c>
      <c r="K4681" t="s">
        <v>443</v>
      </c>
    </row>
    <row r="4682" spans="1:11">
      <c r="A4682" t="s">
        <v>490</v>
      </c>
      <c r="B4682" s="614">
        <v>1962842.3107</v>
      </c>
      <c r="C4682" t="s">
        <v>453</v>
      </c>
      <c r="D4682" t="s">
        <v>541</v>
      </c>
      <c r="E4682" t="s">
        <v>506</v>
      </c>
      <c r="F4682" t="s">
        <v>542</v>
      </c>
      <c r="G4682" t="s">
        <v>77</v>
      </c>
      <c r="H4682" t="s">
        <v>508</v>
      </c>
      <c r="I4682" t="s">
        <v>509</v>
      </c>
      <c r="J4682" t="s">
        <v>442</v>
      </c>
      <c r="K4682" t="s">
        <v>443</v>
      </c>
    </row>
    <row r="4683" spans="1:11">
      <c r="A4683" t="s">
        <v>490</v>
      </c>
      <c r="B4683" s="614">
        <v>2806864.3583</v>
      </c>
      <c r="C4683" t="s">
        <v>448</v>
      </c>
      <c r="D4683" t="s">
        <v>541</v>
      </c>
      <c r="E4683" t="s">
        <v>506</v>
      </c>
      <c r="F4683" t="s">
        <v>542</v>
      </c>
      <c r="G4683" t="s">
        <v>77</v>
      </c>
      <c r="H4683" t="s">
        <v>508</v>
      </c>
      <c r="I4683" t="s">
        <v>509</v>
      </c>
      <c r="J4683" t="s">
        <v>442</v>
      </c>
      <c r="K4683" t="s">
        <v>443</v>
      </c>
    </row>
    <row r="4684" spans="1:11">
      <c r="A4684" t="s">
        <v>490</v>
      </c>
      <c r="B4684" s="614">
        <v>2649835.4161</v>
      </c>
      <c r="C4684" t="s">
        <v>515</v>
      </c>
      <c r="D4684" t="s">
        <v>541</v>
      </c>
      <c r="E4684" t="s">
        <v>506</v>
      </c>
      <c r="F4684" t="s">
        <v>542</v>
      </c>
      <c r="G4684" t="s">
        <v>77</v>
      </c>
      <c r="H4684" t="s">
        <v>508</v>
      </c>
      <c r="I4684" t="s">
        <v>509</v>
      </c>
      <c r="J4684" t="s">
        <v>442</v>
      </c>
      <c r="K4684" t="s">
        <v>443</v>
      </c>
    </row>
    <row r="4685" spans="1:11">
      <c r="A4685" t="s">
        <v>490</v>
      </c>
      <c r="B4685" s="614">
        <v>1962842.3107</v>
      </c>
      <c r="C4685" t="s">
        <v>477</v>
      </c>
      <c r="D4685" t="s">
        <v>541</v>
      </c>
      <c r="E4685" t="s">
        <v>506</v>
      </c>
      <c r="F4685" t="s">
        <v>542</v>
      </c>
      <c r="G4685" t="s">
        <v>77</v>
      </c>
      <c r="H4685" t="s">
        <v>508</v>
      </c>
      <c r="I4685" t="s">
        <v>509</v>
      </c>
      <c r="J4685" t="s">
        <v>442</v>
      </c>
      <c r="K4685" t="s">
        <v>443</v>
      </c>
    </row>
    <row r="4686" spans="1:11">
      <c r="A4686" t="s">
        <v>490</v>
      </c>
      <c r="B4686" s="614">
        <v>2355409.7995000002</v>
      </c>
      <c r="C4686" t="s">
        <v>472</v>
      </c>
      <c r="D4686" t="s">
        <v>541</v>
      </c>
      <c r="E4686" t="s">
        <v>506</v>
      </c>
      <c r="F4686" t="s">
        <v>542</v>
      </c>
      <c r="G4686" t="s">
        <v>77</v>
      </c>
      <c r="H4686" t="s">
        <v>508</v>
      </c>
      <c r="I4686" t="s">
        <v>509</v>
      </c>
      <c r="J4686" t="s">
        <v>442</v>
      </c>
      <c r="K4686" t="s">
        <v>443</v>
      </c>
    </row>
    <row r="4687" spans="1:11">
      <c r="A4687" t="s">
        <v>490</v>
      </c>
      <c r="B4687" s="614">
        <v>2453551.6716999998</v>
      </c>
      <c r="C4687" t="s">
        <v>485</v>
      </c>
      <c r="D4687" t="s">
        <v>541</v>
      </c>
      <c r="E4687" t="s">
        <v>506</v>
      </c>
      <c r="F4687" t="s">
        <v>542</v>
      </c>
      <c r="G4687" t="s">
        <v>77</v>
      </c>
      <c r="H4687" t="s">
        <v>508</v>
      </c>
      <c r="I4687" t="s">
        <v>509</v>
      </c>
      <c r="J4687" t="s">
        <v>442</v>
      </c>
      <c r="K4687" t="s">
        <v>443</v>
      </c>
    </row>
    <row r="4688" spans="1:11">
      <c r="A4688" t="s">
        <v>490</v>
      </c>
      <c r="B4688" s="614">
        <v>3317201.1203999999</v>
      </c>
      <c r="C4688" t="s">
        <v>518</v>
      </c>
      <c r="D4688" t="s">
        <v>541</v>
      </c>
      <c r="E4688" t="s">
        <v>506</v>
      </c>
      <c r="F4688" t="s">
        <v>542</v>
      </c>
      <c r="G4688" t="s">
        <v>77</v>
      </c>
      <c r="H4688" t="s">
        <v>508</v>
      </c>
      <c r="I4688" t="s">
        <v>509</v>
      </c>
      <c r="J4688" t="s">
        <v>442</v>
      </c>
      <c r="K4688" t="s">
        <v>443</v>
      </c>
    </row>
    <row r="4689" spans="1:11">
      <c r="A4689" t="s">
        <v>490</v>
      </c>
      <c r="B4689" s="614">
        <v>2806864.3583</v>
      </c>
      <c r="C4689" t="s">
        <v>511</v>
      </c>
      <c r="D4689" t="s">
        <v>541</v>
      </c>
      <c r="E4689" t="s">
        <v>506</v>
      </c>
      <c r="F4689" t="s">
        <v>542</v>
      </c>
      <c r="G4689" t="s">
        <v>77</v>
      </c>
      <c r="H4689" t="s">
        <v>508</v>
      </c>
      <c r="I4689" t="s">
        <v>509</v>
      </c>
      <c r="J4689" t="s">
        <v>442</v>
      </c>
      <c r="K4689" t="s">
        <v>443</v>
      </c>
    </row>
    <row r="4690" spans="1:11">
      <c r="A4690" t="s">
        <v>490</v>
      </c>
      <c r="B4690" s="614">
        <v>2551693.5438999999</v>
      </c>
      <c r="C4690" t="s">
        <v>50</v>
      </c>
      <c r="D4690" t="s">
        <v>541</v>
      </c>
      <c r="E4690" t="s">
        <v>506</v>
      </c>
      <c r="F4690" t="s">
        <v>542</v>
      </c>
      <c r="G4690" t="s">
        <v>77</v>
      </c>
      <c r="H4690" t="s">
        <v>508</v>
      </c>
      <c r="I4690" t="s">
        <v>509</v>
      </c>
      <c r="J4690" t="s">
        <v>442</v>
      </c>
      <c r="K4690" t="s">
        <v>443</v>
      </c>
    </row>
    <row r="4691" spans="1:11">
      <c r="A4691" t="s">
        <v>490</v>
      </c>
      <c r="B4691" s="614">
        <v>1962842.3107</v>
      </c>
      <c r="C4691" t="s">
        <v>464</v>
      </c>
      <c r="D4691" t="s">
        <v>541</v>
      </c>
      <c r="E4691" t="s">
        <v>506</v>
      </c>
      <c r="F4691" t="s">
        <v>542</v>
      </c>
      <c r="G4691" t="s">
        <v>77</v>
      </c>
      <c r="H4691" t="s">
        <v>508</v>
      </c>
      <c r="I4691" t="s">
        <v>509</v>
      </c>
      <c r="J4691" t="s">
        <v>442</v>
      </c>
      <c r="K4691" t="s">
        <v>443</v>
      </c>
    </row>
    <row r="4692" spans="1:11">
      <c r="A4692" t="s">
        <v>490</v>
      </c>
      <c r="B4692" s="614">
        <v>2453551.6716999998</v>
      </c>
      <c r="C4692" t="s">
        <v>481</v>
      </c>
      <c r="D4692" t="s">
        <v>541</v>
      </c>
      <c r="E4692" t="s">
        <v>506</v>
      </c>
      <c r="F4692" t="s">
        <v>542</v>
      </c>
      <c r="G4692" t="s">
        <v>77</v>
      </c>
      <c r="H4692" t="s">
        <v>508</v>
      </c>
      <c r="I4692" t="s">
        <v>509</v>
      </c>
      <c r="J4692" t="s">
        <v>442</v>
      </c>
      <c r="K4692" t="s">
        <v>443</v>
      </c>
    </row>
    <row r="4693" spans="1:11">
      <c r="A4693" t="s">
        <v>490</v>
      </c>
      <c r="B4693" s="614">
        <v>2806864.3583</v>
      </c>
      <c r="C4693" t="s">
        <v>504</v>
      </c>
      <c r="D4693" t="s">
        <v>541</v>
      </c>
      <c r="E4693" t="s">
        <v>506</v>
      </c>
      <c r="F4693" t="s">
        <v>542</v>
      </c>
      <c r="G4693" t="s">
        <v>77</v>
      </c>
      <c r="H4693" t="s">
        <v>508</v>
      </c>
      <c r="I4693" t="s">
        <v>509</v>
      </c>
      <c r="J4693" t="s">
        <v>442</v>
      </c>
      <c r="K4693" t="s">
        <v>443</v>
      </c>
    </row>
    <row r="4694" spans="1:11">
      <c r="A4694" t="s">
        <v>490</v>
      </c>
      <c r="B4694" s="614">
        <v>1962842.3107</v>
      </c>
      <c r="C4694" t="s">
        <v>452</v>
      </c>
      <c r="D4694" t="s">
        <v>541</v>
      </c>
      <c r="E4694" t="s">
        <v>506</v>
      </c>
      <c r="F4694" t="s">
        <v>542</v>
      </c>
      <c r="G4694" t="s">
        <v>77</v>
      </c>
      <c r="H4694" t="s">
        <v>508</v>
      </c>
      <c r="I4694" t="s">
        <v>509</v>
      </c>
      <c r="J4694" t="s">
        <v>442</v>
      </c>
      <c r="K4694" t="s">
        <v>443</v>
      </c>
    </row>
    <row r="4695" spans="1:11">
      <c r="A4695" t="s">
        <v>490</v>
      </c>
      <c r="B4695" s="614">
        <v>2551693.5438999999</v>
      </c>
      <c r="C4695" t="s">
        <v>488</v>
      </c>
      <c r="D4695" t="s">
        <v>541</v>
      </c>
      <c r="E4695" t="s">
        <v>506</v>
      </c>
      <c r="F4695" t="s">
        <v>542</v>
      </c>
      <c r="G4695" t="s">
        <v>77</v>
      </c>
      <c r="H4695" t="s">
        <v>508</v>
      </c>
      <c r="I4695" t="s">
        <v>509</v>
      </c>
      <c r="J4695" t="s">
        <v>442</v>
      </c>
      <c r="K4695" t="s">
        <v>443</v>
      </c>
    </row>
    <row r="4696" spans="1:11">
      <c r="A4696" t="s">
        <v>490</v>
      </c>
      <c r="B4696" s="614">
        <v>2355409.7995000002</v>
      </c>
      <c r="C4696" t="s">
        <v>449</v>
      </c>
      <c r="D4696" t="s">
        <v>541</v>
      </c>
      <c r="E4696" t="s">
        <v>506</v>
      </c>
      <c r="F4696" t="s">
        <v>542</v>
      </c>
      <c r="G4696" t="s">
        <v>77</v>
      </c>
      <c r="H4696" t="s">
        <v>508</v>
      </c>
      <c r="I4696" t="s">
        <v>509</v>
      </c>
      <c r="J4696" t="s">
        <v>442</v>
      </c>
      <c r="K4696" t="s">
        <v>443</v>
      </c>
    </row>
    <row r="4697" spans="1:11">
      <c r="A4697" t="s">
        <v>490</v>
      </c>
      <c r="B4697" s="614">
        <v>2806864.3583</v>
      </c>
      <c r="C4697" t="s">
        <v>528</v>
      </c>
      <c r="D4697" t="s">
        <v>541</v>
      </c>
      <c r="E4697" t="s">
        <v>506</v>
      </c>
      <c r="F4697" t="s">
        <v>542</v>
      </c>
      <c r="G4697" t="s">
        <v>77</v>
      </c>
      <c r="H4697" t="s">
        <v>508</v>
      </c>
      <c r="I4697" t="s">
        <v>509</v>
      </c>
      <c r="J4697" t="s">
        <v>442</v>
      </c>
      <c r="K4697" t="s">
        <v>443</v>
      </c>
    </row>
    <row r="4698" spans="1:11">
      <c r="A4698" t="s">
        <v>490</v>
      </c>
      <c r="B4698" s="614">
        <v>2846119.1605000002</v>
      </c>
      <c r="C4698" t="s">
        <v>514</v>
      </c>
      <c r="D4698" t="s">
        <v>541</v>
      </c>
      <c r="E4698" t="s">
        <v>506</v>
      </c>
      <c r="F4698" t="s">
        <v>542</v>
      </c>
      <c r="G4698" t="s">
        <v>77</v>
      </c>
      <c r="H4698" t="s">
        <v>508</v>
      </c>
      <c r="I4698" t="s">
        <v>509</v>
      </c>
      <c r="J4698" t="s">
        <v>442</v>
      </c>
      <c r="K4698" t="s">
        <v>443</v>
      </c>
    </row>
    <row r="4699" spans="1:11">
      <c r="A4699" t="s">
        <v>490</v>
      </c>
      <c r="B4699" s="614">
        <v>2453551.6716999998</v>
      </c>
      <c r="C4699" t="s">
        <v>480</v>
      </c>
      <c r="D4699" t="s">
        <v>541</v>
      </c>
      <c r="E4699" t="s">
        <v>506</v>
      </c>
      <c r="F4699" t="s">
        <v>542</v>
      </c>
      <c r="G4699" t="s">
        <v>77</v>
      </c>
      <c r="H4699" t="s">
        <v>508</v>
      </c>
      <c r="I4699" t="s">
        <v>509</v>
      </c>
      <c r="J4699" t="s">
        <v>442</v>
      </c>
      <c r="K4699" t="s">
        <v>443</v>
      </c>
    </row>
    <row r="4700" spans="1:11">
      <c r="A4700" t="s">
        <v>490</v>
      </c>
      <c r="B4700" s="614">
        <v>3042407.7716000001</v>
      </c>
      <c r="C4700" t="s">
        <v>476</v>
      </c>
      <c r="D4700" t="s">
        <v>541</v>
      </c>
      <c r="E4700" t="s">
        <v>506</v>
      </c>
      <c r="F4700" t="s">
        <v>542</v>
      </c>
      <c r="G4700" t="s">
        <v>77</v>
      </c>
      <c r="H4700" t="s">
        <v>508</v>
      </c>
      <c r="I4700" t="s">
        <v>509</v>
      </c>
      <c r="J4700" t="s">
        <v>442</v>
      </c>
      <c r="K4700" t="s">
        <v>443</v>
      </c>
    </row>
    <row r="4701" spans="1:11">
      <c r="A4701" t="s">
        <v>490</v>
      </c>
      <c r="B4701" s="614">
        <v>2747977.2883000001</v>
      </c>
      <c r="C4701" t="s">
        <v>513</v>
      </c>
      <c r="D4701" t="s">
        <v>541</v>
      </c>
      <c r="E4701" t="s">
        <v>506</v>
      </c>
      <c r="F4701" t="s">
        <v>542</v>
      </c>
      <c r="G4701" t="s">
        <v>77</v>
      </c>
      <c r="H4701" t="s">
        <v>508</v>
      </c>
      <c r="I4701" t="s">
        <v>509</v>
      </c>
      <c r="J4701" t="s">
        <v>442</v>
      </c>
      <c r="K4701" t="s">
        <v>443</v>
      </c>
    </row>
    <row r="4702" spans="1:11">
      <c r="A4702" t="s">
        <v>490</v>
      </c>
      <c r="B4702" s="614">
        <v>2551693.5438999999</v>
      </c>
      <c r="C4702" t="s">
        <v>479</v>
      </c>
      <c r="D4702" t="s">
        <v>541</v>
      </c>
      <c r="E4702" t="s">
        <v>506</v>
      </c>
      <c r="F4702" t="s">
        <v>542</v>
      </c>
      <c r="G4702" t="s">
        <v>77</v>
      </c>
      <c r="H4702" t="s">
        <v>508</v>
      </c>
      <c r="I4702" t="s">
        <v>509</v>
      </c>
      <c r="J4702" t="s">
        <v>442</v>
      </c>
      <c r="K4702" t="s">
        <v>443</v>
      </c>
    </row>
    <row r="4703" spans="1:11">
      <c r="A4703" t="s">
        <v>490</v>
      </c>
      <c r="B4703" s="614">
        <v>2747977.2883000001</v>
      </c>
      <c r="C4703" t="s">
        <v>475</v>
      </c>
      <c r="D4703" t="s">
        <v>541</v>
      </c>
      <c r="E4703" t="s">
        <v>506</v>
      </c>
      <c r="F4703" t="s">
        <v>542</v>
      </c>
      <c r="G4703" t="s">
        <v>77</v>
      </c>
      <c r="H4703" t="s">
        <v>508</v>
      </c>
      <c r="I4703" t="s">
        <v>509</v>
      </c>
      <c r="J4703" t="s">
        <v>442</v>
      </c>
      <c r="K4703" t="s">
        <v>443</v>
      </c>
    </row>
    <row r="4704" spans="1:11">
      <c r="A4704" t="s">
        <v>490</v>
      </c>
      <c r="B4704" s="614">
        <v>3648925.1258</v>
      </c>
      <c r="C4704" t="s">
        <v>510</v>
      </c>
      <c r="D4704" t="s">
        <v>541</v>
      </c>
      <c r="E4704" t="s">
        <v>506</v>
      </c>
      <c r="F4704" t="s">
        <v>542</v>
      </c>
      <c r="G4704" t="s">
        <v>77</v>
      </c>
      <c r="H4704" t="s">
        <v>508</v>
      </c>
      <c r="I4704" t="s">
        <v>509</v>
      </c>
      <c r="J4704" t="s">
        <v>442</v>
      </c>
      <c r="K4704" t="s">
        <v>443</v>
      </c>
    </row>
    <row r="4705" spans="1:11">
      <c r="A4705" t="s">
        <v>491</v>
      </c>
      <c r="B4705" s="614">
        <v>684863.92590000003</v>
      </c>
      <c r="C4705" t="s">
        <v>454</v>
      </c>
      <c r="D4705" t="s">
        <v>541</v>
      </c>
      <c r="E4705" t="s">
        <v>506</v>
      </c>
      <c r="F4705" t="s">
        <v>542</v>
      </c>
      <c r="G4705" t="s">
        <v>77</v>
      </c>
      <c r="H4705" t="s">
        <v>508</v>
      </c>
      <c r="I4705" t="s">
        <v>509</v>
      </c>
      <c r="J4705" t="s">
        <v>442</v>
      </c>
      <c r="K4705" t="s">
        <v>443</v>
      </c>
    </row>
    <row r="4706" spans="1:11">
      <c r="A4706" t="s">
        <v>491</v>
      </c>
      <c r="B4706" s="614">
        <v>794441.93669999996</v>
      </c>
      <c r="C4706" t="s">
        <v>462</v>
      </c>
      <c r="D4706" t="s">
        <v>541</v>
      </c>
      <c r="E4706" t="s">
        <v>506</v>
      </c>
      <c r="F4706" t="s">
        <v>542</v>
      </c>
      <c r="G4706" t="s">
        <v>77</v>
      </c>
      <c r="H4706" t="s">
        <v>508</v>
      </c>
      <c r="I4706" t="s">
        <v>509</v>
      </c>
      <c r="J4706" t="s">
        <v>442</v>
      </c>
      <c r="K4706" t="s">
        <v>443</v>
      </c>
    </row>
    <row r="4707" spans="1:11">
      <c r="A4707" t="s">
        <v>491</v>
      </c>
      <c r="B4707" s="614">
        <v>657469.42319999996</v>
      </c>
      <c r="C4707" t="s">
        <v>429</v>
      </c>
      <c r="D4707" t="s">
        <v>541</v>
      </c>
      <c r="E4707" t="s">
        <v>506</v>
      </c>
      <c r="F4707" t="s">
        <v>542</v>
      </c>
      <c r="G4707" t="s">
        <v>77</v>
      </c>
      <c r="H4707" t="s">
        <v>508</v>
      </c>
      <c r="I4707" t="s">
        <v>509</v>
      </c>
      <c r="J4707" t="s">
        <v>442</v>
      </c>
      <c r="K4707" t="s">
        <v>443</v>
      </c>
    </row>
    <row r="4708" spans="1:11">
      <c r="A4708" t="s">
        <v>491</v>
      </c>
      <c r="B4708" s="614">
        <v>1018530.4902999999</v>
      </c>
      <c r="C4708" t="s">
        <v>517</v>
      </c>
      <c r="D4708" t="s">
        <v>541</v>
      </c>
      <c r="E4708" t="s">
        <v>506</v>
      </c>
      <c r="F4708" t="s">
        <v>542</v>
      </c>
      <c r="G4708" t="s">
        <v>77</v>
      </c>
      <c r="H4708" t="s">
        <v>508</v>
      </c>
      <c r="I4708" t="s">
        <v>509</v>
      </c>
      <c r="J4708" t="s">
        <v>442</v>
      </c>
      <c r="K4708" t="s">
        <v>443</v>
      </c>
    </row>
    <row r="4709" spans="1:11">
      <c r="A4709" t="s">
        <v>491</v>
      </c>
      <c r="B4709" s="614">
        <v>657469.42319999996</v>
      </c>
      <c r="C4709" t="s">
        <v>466</v>
      </c>
      <c r="D4709" t="s">
        <v>541</v>
      </c>
      <c r="E4709" t="s">
        <v>506</v>
      </c>
      <c r="F4709" t="s">
        <v>542</v>
      </c>
      <c r="G4709" t="s">
        <v>77</v>
      </c>
      <c r="H4709" t="s">
        <v>508</v>
      </c>
      <c r="I4709" t="s">
        <v>509</v>
      </c>
      <c r="J4709" t="s">
        <v>442</v>
      </c>
      <c r="K4709" t="s">
        <v>443</v>
      </c>
    </row>
    <row r="4710" spans="1:11">
      <c r="A4710" t="s">
        <v>491</v>
      </c>
      <c r="B4710" s="614">
        <v>827316.42669999995</v>
      </c>
      <c r="C4710" t="s">
        <v>516</v>
      </c>
      <c r="D4710" t="s">
        <v>541</v>
      </c>
      <c r="E4710" t="s">
        <v>506</v>
      </c>
      <c r="F4710" t="s">
        <v>542</v>
      </c>
      <c r="G4710" t="s">
        <v>77</v>
      </c>
      <c r="H4710" t="s">
        <v>508</v>
      </c>
      <c r="I4710" t="s">
        <v>509</v>
      </c>
      <c r="J4710" t="s">
        <v>442</v>
      </c>
      <c r="K4710" t="s">
        <v>443</v>
      </c>
    </row>
    <row r="4711" spans="1:11">
      <c r="A4711" t="s">
        <v>491</v>
      </c>
      <c r="B4711" s="614">
        <v>657469.42319999996</v>
      </c>
      <c r="C4711" t="s">
        <v>484</v>
      </c>
      <c r="D4711" t="s">
        <v>541</v>
      </c>
      <c r="E4711" t="s">
        <v>506</v>
      </c>
      <c r="F4711" t="s">
        <v>542</v>
      </c>
      <c r="G4711" t="s">
        <v>77</v>
      </c>
      <c r="H4711" t="s">
        <v>508</v>
      </c>
      <c r="I4711" t="s">
        <v>509</v>
      </c>
      <c r="J4711" t="s">
        <v>442</v>
      </c>
      <c r="K4711" t="s">
        <v>443</v>
      </c>
    </row>
    <row r="4712" spans="1:11">
      <c r="A4712" t="s">
        <v>491</v>
      </c>
      <c r="B4712" s="614">
        <v>684863.92590000003</v>
      </c>
      <c r="C4712" t="s">
        <v>512</v>
      </c>
      <c r="D4712" t="s">
        <v>541</v>
      </c>
      <c r="E4712" t="s">
        <v>506</v>
      </c>
      <c r="F4712" t="s">
        <v>542</v>
      </c>
      <c r="G4712" t="s">
        <v>77</v>
      </c>
      <c r="H4712" t="s">
        <v>508</v>
      </c>
      <c r="I4712" t="s">
        <v>509</v>
      </c>
      <c r="J4712" t="s">
        <v>442</v>
      </c>
      <c r="K4712" t="s">
        <v>443</v>
      </c>
    </row>
    <row r="4713" spans="1:11">
      <c r="A4713" t="s">
        <v>491</v>
      </c>
      <c r="B4713" s="614">
        <v>849232.30059999996</v>
      </c>
      <c r="C4713" t="s">
        <v>450</v>
      </c>
      <c r="D4713" t="s">
        <v>541</v>
      </c>
      <c r="E4713" t="s">
        <v>506</v>
      </c>
      <c r="F4713" t="s">
        <v>542</v>
      </c>
      <c r="G4713" t="s">
        <v>77</v>
      </c>
      <c r="H4713" t="s">
        <v>508</v>
      </c>
      <c r="I4713" t="s">
        <v>509</v>
      </c>
      <c r="J4713" t="s">
        <v>442</v>
      </c>
      <c r="K4713" t="s">
        <v>443</v>
      </c>
    </row>
    <row r="4714" spans="1:11">
      <c r="A4714" t="s">
        <v>491</v>
      </c>
      <c r="B4714" s="614">
        <v>1018530.4902999999</v>
      </c>
      <c r="C4714" t="s">
        <v>455</v>
      </c>
      <c r="D4714" t="s">
        <v>541</v>
      </c>
      <c r="E4714" t="s">
        <v>506</v>
      </c>
      <c r="F4714" t="s">
        <v>542</v>
      </c>
      <c r="G4714" t="s">
        <v>77</v>
      </c>
      <c r="H4714" t="s">
        <v>508</v>
      </c>
      <c r="I4714" t="s">
        <v>509</v>
      </c>
      <c r="J4714" t="s">
        <v>442</v>
      </c>
      <c r="K4714" t="s">
        <v>443</v>
      </c>
    </row>
    <row r="4715" spans="1:11">
      <c r="A4715" t="s">
        <v>491</v>
      </c>
      <c r="B4715" s="614">
        <v>673906.66819999996</v>
      </c>
      <c r="C4715" t="s">
        <v>465</v>
      </c>
      <c r="D4715" t="s">
        <v>541</v>
      </c>
      <c r="E4715" t="s">
        <v>506</v>
      </c>
      <c r="F4715" t="s">
        <v>542</v>
      </c>
      <c r="G4715" t="s">
        <v>77</v>
      </c>
      <c r="H4715" t="s">
        <v>508</v>
      </c>
      <c r="I4715" t="s">
        <v>509</v>
      </c>
      <c r="J4715" t="s">
        <v>442</v>
      </c>
      <c r="K4715" t="s">
        <v>443</v>
      </c>
    </row>
    <row r="4716" spans="1:11">
      <c r="A4716" t="s">
        <v>491</v>
      </c>
      <c r="B4716" s="614">
        <v>794441.93669999996</v>
      </c>
      <c r="C4716" t="s">
        <v>445</v>
      </c>
      <c r="D4716" t="s">
        <v>541</v>
      </c>
      <c r="E4716" t="s">
        <v>506</v>
      </c>
      <c r="F4716" t="s">
        <v>542</v>
      </c>
      <c r="G4716" t="s">
        <v>77</v>
      </c>
      <c r="H4716" t="s">
        <v>508</v>
      </c>
      <c r="I4716" t="s">
        <v>509</v>
      </c>
      <c r="J4716" t="s">
        <v>442</v>
      </c>
      <c r="K4716" t="s">
        <v>443</v>
      </c>
    </row>
    <row r="4717" spans="1:11">
      <c r="A4717" t="s">
        <v>491</v>
      </c>
      <c r="B4717" s="614">
        <v>712258.42859999998</v>
      </c>
      <c r="C4717" t="s">
        <v>471</v>
      </c>
      <c r="D4717" t="s">
        <v>541</v>
      </c>
      <c r="E4717" t="s">
        <v>506</v>
      </c>
      <c r="F4717" t="s">
        <v>542</v>
      </c>
      <c r="G4717" t="s">
        <v>77</v>
      </c>
      <c r="H4717" t="s">
        <v>508</v>
      </c>
      <c r="I4717" t="s">
        <v>509</v>
      </c>
      <c r="J4717" t="s">
        <v>442</v>
      </c>
      <c r="K4717" t="s">
        <v>443</v>
      </c>
    </row>
    <row r="4718" spans="1:11">
      <c r="A4718" t="s">
        <v>491</v>
      </c>
      <c r="B4718" s="614">
        <v>717738.41590000002</v>
      </c>
      <c r="C4718" t="s">
        <v>461</v>
      </c>
      <c r="D4718" t="s">
        <v>541</v>
      </c>
      <c r="E4718" t="s">
        <v>506</v>
      </c>
      <c r="F4718" t="s">
        <v>542</v>
      </c>
      <c r="G4718" t="s">
        <v>77</v>
      </c>
      <c r="H4718" t="s">
        <v>508</v>
      </c>
      <c r="I4718" t="s">
        <v>509</v>
      </c>
      <c r="J4718" t="s">
        <v>442</v>
      </c>
      <c r="K4718" t="s">
        <v>443</v>
      </c>
    </row>
    <row r="4719" spans="1:11">
      <c r="A4719" t="s">
        <v>491</v>
      </c>
      <c r="B4719" s="614">
        <v>547891.41240000003</v>
      </c>
      <c r="C4719" t="s">
        <v>453</v>
      </c>
      <c r="D4719" t="s">
        <v>541</v>
      </c>
      <c r="E4719" t="s">
        <v>506</v>
      </c>
      <c r="F4719" t="s">
        <v>542</v>
      </c>
      <c r="G4719" t="s">
        <v>77</v>
      </c>
      <c r="H4719" t="s">
        <v>508</v>
      </c>
      <c r="I4719" t="s">
        <v>509</v>
      </c>
      <c r="J4719" t="s">
        <v>442</v>
      </c>
      <c r="K4719" t="s">
        <v>443</v>
      </c>
    </row>
    <row r="4720" spans="1:11">
      <c r="A4720" t="s">
        <v>491</v>
      </c>
      <c r="B4720" s="614">
        <v>783484.679</v>
      </c>
      <c r="C4720" t="s">
        <v>448</v>
      </c>
      <c r="D4720" t="s">
        <v>541</v>
      </c>
      <c r="E4720" t="s">
        <v>506</v>
      </c>
      <c r="F4720" t="s">
        <v>542</v>
      </c>
      <c r="G4720" t="s">
        <v>77</v>
      </c>
      <c r="H4720" t="s">
        <v>508</v>
      </c>
      <c r="I4720" t="s">
        <v>509</v>
      </c>
      <c r="J4720" t="s">
        <v>442</v>
      </c>
      <c r="K4720" t="s">
        <v>443</v>
      </c>
    </row>
    <row r="4721" spans="1:11">
      <c r="A4721" t="s">
        <v>491</v>
      </c>
      <c r="B4721" s="614">
        <v>739652.93130000005</v>
      </c>
      <c r="C4721" t="s">
        <v>515</v>
      </c>
      <c r="D4721" t="s">
        <v>541</v>
      </c>
      <c r="E4721" t="s">
        <v>506</v>
      </c>
      <c r="F4721" t="s">
        <v>542</v>
      </c>
      <c r="G4721" t="s">
        <v>77</v>
      </c>
      <c r="H4721" t="s">
        <v>508</v>
      </c>
      <c r="I4721" t="s">
        <v>509</v>
      </c>
      <c r="J4721" t="s">
        <v>442</v>
      </c>
      <c r="K4721" t="s">
        <v>443</v>
      </c>
    </row>
    <row r="4722" spans="1:11">
      <c r="A4722" t="s">
        <v>491</v>
      </c>
      <c r="B4722" s="614">
        <v>547891.41240000003</v>
      </c>
      <c r="C4722" t="s">
        <v>477</v>
      </c>
      <c r="D4722" t="s">
        <v>541</v>
      </c>
      <c r="E4722" t="s">
        <v>506</v>
      </c>
      <c r="F4722" t="s">
        <v>542</v>
      </c>
      <c r="G4722" t="s">
        <v>77</v>
      </c>
      <c r="H4722" t="s">
        <v>508</v>
      </c>
      <c r="I4722" t="s">
        <v>509</v>
      </c>
      <c r="J4722" t="s">
        <v>442</v>
      </c>
      <c r="K4722" t="s">
        <v>443</v>
      </c>
    </row>
    <row r="4723" spans="1:11">
      <c r="A4723" t="s">
        <v>491</v>
      </c>
      <c r="B4723" s="614">
        <v>657469.42319999996</v>
      </c>
      <c r="C4723" t="s">
        <v>472</v>
      </c>
      <c r="D4723" t="s">
        <v>541</v>
      </c>
      <c r="E4723" t="s">
        <v>506</v>
      </c>
      <c r="F4723" t="s">
        <v>542</v>
      </c>
      <c r="G4723" t="s">
        <v>77</v>
      </c>
      <c r="H4723" t="s">
        <v>508</v>
      </c>
      <c r="I4723" t="s">
        <v>509</v>
      </c>
      <c r="J4723" t="s">
        <v>442</v>
      </c>
      <c r="K4723" t="s">
        <v>443</v>
      </c>
    </row>
    <row r="4724" spans="1:11">
      <c r="A4724" t="s">
        <v>491</v>
      </c>
      <c r="B4724" s="614">
        <v>684863.92590000003</v>
      </c>
      <c r="C4724" t="s">
        <v>485</v>
      </c>
      <c r="D4724" t="s">
        <v>541</v>
      </c>
      <c r="E4724" t="s">
        <v>506</v>
      </c>
      <c r="F4724" t="s">
        <v>542</v>
      </c>
      <c r="G4724" t="s">
        <v>77</v>
      </c>
      <c r="H4724" t="s">
        <v>508</v>
      </c>
      <c r="I4724" t="s">
        <v>509</v>
      </c>
      <c r="J4724" t="s">
        <v>442</v>
      </c>
      <c r="K4724" t="s">
        <v>443</v>
      </c>
    </row>
    <row r="4725" spans="1:11">
      <c r="A4725" t="s">
        <v>491</v>
      </c>
      <c r="B4725" s="614">
        <v>925935.82140000002</v>
      </c>
      <c r="C4725" t="s">
        <v>518</v>
      </c>
      <c r="D4725" t="s">
        <v>541</v>
      </c>
      <c r="E4725" t="s">
        <v>506</v>
      </c>
      <c r="F4725" t="s">
        <v>542</v>
      </c>
      <c r="G4725" t="s">
        <v>77</v>
      </c>
      <c r="H4725" t="s">
        <v>508</v>
      </c>
      <c r="I4725" t="s">
        <v>509</v>
      </c>
      <c r="J4725" t="s">
        <v>442</v>
      </c>
      <c r="K4725" t="s">
        <v>443</v>
      </c>
    </row>
    <row r="4726" spans="1:11">
      <c r="A4726" t="s">
        <v>491</v>
      </c>
      <c r="B4726" s="614">
        <v>783484.679</v>
      </c>
      <c r="C4726" t="s">
        <v>511</v>
      </c>
      <c r="D4726" t="s">
        <v>541</v>
      </c>
      <c r="E4726" t="s">
        <v>506</v>
      </c>
      <c r="F4726" t="s">
        <v>542</v>
      </c>
      <c r="G4726" t="s">
        <v>77</v>
      </c>
      <c r="H4726" t="s">
        <v>508</v>
      </c>
      <c r="I4726" t="s">
        <v>509</v>
      </c>
      <c r="J4726" t="s">
        <v>442</v>
      </c>
      <c r="K4726" t="s">
        <v>443</v>
      </c>
    </row>
    <row r="4727" spans="1:11">
      <c r="A4727" t="s">
        <v>491</v>
      </c>
      <c r="B4727" s="614">
        <v>712258.42859999998</v>
      </c>
      <c r="C4727" t="s">
        <v>50</v>
      </c>
      <c r="D4727" t="s">
        <v>541</v>
      </c>
      <c r="E4727" t="s">
        <v>506</v>
      </c>
      <c r="F4727" t="s">
        <v>542</v>
      </c>
      <c r="G4727" t="s">
        <v>77</v>
      </c>
      <c r="H4727" t="s">
        <v>508</v>
      </c>
      <c r="I4727" t="s">
        <v>509</v>
      </c>
      <c r="J4727" t="s">
        <v>442</v>
      </c>
      <c r="K4727" t="s">
        <v>443</v>
      </c>
    </row>
    <row r="4728" spans="1:11">
      <c r="A4728" t="s">
        <v>491</v>
      </c>
      <c r="B4728" s="614">
        <v>547891.41240000003</v>
      </c>
      <c r="C4728" t="s">
        <v>464</v>
      </c>
      <c r="D4728" t="s">
        <v>541</v>
      </c>
      <c r="E4728" t="s">
        <v>506</v>
      </c>
      <c r="F4728" t="s">
        <v>542</v>
      </c>
      <c r="G4728" t="s">
        <v>77</v>
      </c>
      <c r="H4728" t="s">
        <v>508</v>
      </c>
      <c r="I4728" t="s">
        <v>509</v>
      </c>
      <c r="J4728" t="s">
        <v>442</v>
      </c>
      <c r="K4728" t="s">
        <v>443</v>
      </c>
    </row>
    <row r="4729" spans="1:11">
      <c r="A4729" t="s">
        <v>491</v>
      </c>
      <c r="B4729" s="614">
        <v>684863.92590000003</v>
      </c>
      <c r="C4729" t="s">
        <v>481</v>
      </c>
      <c r="D4729" t="s">
        <v>541</v>
      </c>
      <c r="E4729" t="s">
        <v>506</v>
      </c>
      <c r="F4729" t="s">
        <v>542</v>
      </c>
      <c r="G4729" t="s">
        <v>77</v>
      </c>
      <c r="H4729" t="s">
        <v>508</v>
      </c>
      <c r="I4729" t="s">
        <v>509</v>
      </c>
      <c r="J4729" t="s">
        <v>442</v>
      </c>
      <c r="K4729" t="s">
        <v>443</v>
      </c>
    </row>
    <row r="4730" spans="1:11">
      <c r="A4730" t="s">
        <v>491</v>
      </c>
      <c r="B4730" s="614">
        <v>783484.679</v>
      </c>
      <c r="C4730" t="s">
        <v>504</v>
      </c>
      <c r="D4730" t="s">
        <v>541</v>
      </c>
      <c r="E4730" t="s">
        <v>506</v>
      </c>
      <c r="F4730" t="s">
        <v>542</v>
      </c>
      <c r="G4730" t="s">
        <v>77</v>
      </c>
      <c r="H4730" t="s">
        <v>508</v>
      </c>
      <c r="I4730" t="s">
        <v>509</v>
      </c>
      <c r="J4730" t="s">
        <v>442</v>
      </c>
      <c r="K4730" t="s">
        <v>443</v>
      </c>
    </row>
    <row r="4731" spans="1:11">
      <c r="A4731" t="s">
        <v>491</v>
      </c>
      <c r="B4731" s="614">
        <v>547891.41240000003</v>
      </c>
      <c r="C4731" t="s">
        <v>452</v>
      </c>
      <c r="D4731" t="s">
        <v>541</v>
      </c>
      <c r="E4731" t="s">
        <v>506</v>
      </c>
      <c r="F4731" t="s">
        <v>542</v>
      </c>
      <c r="G4731" t="s">
        <v>77</v>
      </c>
      <c r="H4731" t="s">
        <v>508</v>
      </c>
      <c r="I4731" t="s">
        <v>509</v>
      </c>
      <c r="J4731" t="s">
        <v>442</v>
      </c>
      <c r="K4731" t="s">
        <v>443</v>
      </c>
    </row>
    <row r="4732" spans="1:11">
      <c r="A4732" t="s">
        <v>491</v>
      </c>
      <c r="B4732" s="614">
        <v>712258.42859999998</v>
      </c>
      <c r="C4732" t="s">
        <v>488</v>
      </c>
      <c r="D4732" t="s">
        <v>541</v>
      </c>
      <c r="E4732" t="s">
        <v>506</v>
      </c>
      <c r="F4732" t="s">
        <v>542</v>
      </c>
      <c r="G4732" t="s">
        <v>77</v>
      </c>
      <c r="H4732" t="s">
        <v>508</v>
      </c>
      <c r="I4732" t="s">
        <v>509</v>
      </c>
      <c r="J4732" t="s">
        <v>442</v>
      </c>
      <c r="K4732" t="s">
        <v>443</v>
      </c>
    </row>
    <row r="4733" spans="1:11">
      <c r="A4733" t="s">
        <v>491</v>
      </c>
      <c r="B4733" s="614">
        <v>657469.42319999996</v>
      </c>
      <c r="C4733" t="s">
        <v>449</v>
      </c>
      <c r="D4733" t="s">
        <v>541</v>
      </c>
      <c r="E4733" t="s">
        <v>506</v>
      </c>
      <c r="F4733" t="s">
        <v>542</v>
      </c>
      <c r="G4733" t="s">
        <v>77</v>
      </c>
      <c r="H4733" t="s">
        <v>508</v>
      </c>
      <c r="I4733" t="s">
        <v>509</v>
      </c>
      <c r="J4733" t="s">
        <v>442</v>
      </c>
      <c r="K4733" t="s">
        <v>443</v>
      </c>
    </row>
    <row r="4734" spans="1:11">
      <c r="A4734" t="s">
        <v>491</v>
      </c>
      <c r="B4734" s="614">
        <v>783484.679</v>
      </c>
      <c r="C4734" t="s">
        <v>528</v>
      </c>
      <c r="D4734" t="s">
        <v>541</v>
      </c>
      <c r="E4734" t="s">
        <v>506</v>
      </c>
      <c r="F4734" t="s">
        <v>542</v>
      </c>
      <c r="G4734" t="s">
        <v>77</v>
      </c>
      <c r="H4734" t="s">
        <v>508</v>
      </c>
      <c r="I4734" t="s">
        <v>509</v>
      </c>
      <c r="J4734" t="s">
        <v>442</v>
      </c>
      <c r="K4734" t="s">
        <v>443</v>
      </c>
    </row>
    <row r="4735" spans="1:11">
      <c r="A4735" t="s">
        <v>491</v>
      </c>
      <c r="B4735" s="614">
        <v>794441.93669999996</v>
      </c>
      <c r="C4735" t="s">
        <v>514</v>
      </c>
      <c r="D4735" t="s">
        <v>541</v>
      </c>
      <c r="E4735" t="s">
        <v>506</v>
      </c>
      <c r="F4735" t="s">
        <v>542</v>
      </c>
      <c r="G4735" t="s">
        <v>77</v>
      </c>
      <c r="H4735" t="s">
        <v>508</v>
      </c>
      <c r="I4735" t="s">
        <v>509</v>
      </c>
      <c r="J4735" t="s">
        <v>442</v>
      </c>
      <c r="K4735" t="s">
        <v>443</v>
      </c>
    </row>
    <row r="4736" spans="1:11">
      <c r="A4736" t="s">
        <v>491</v>
      </c>
      <c r="B4736" s="614">
        <v>684863.92590000003</v>
      </c>
      <c r="C4736" t="s">
        <v>480</v>
      </c>
      <c r="D4736" t="s">
        <v>541</v>
      </c>
      <c r="E4736" t="s">
        <v>506</v>
      </c>
      <c r="F4736" t="s">
        <v>542</v>
      </c>
      <c r="G4736" t="s">
        <v>77</v>
      </c>
      <c r="H4736" t="s">
        <v>508</v>
      </c>
      <c r="I4736" t="s">
        <v>509</v>
      </c>
      <c r="J4736" t="s">
        <v>442</v>
      </c>
      <c r="K4736" t="s">
        <v>443</v>
      </c>
    </row>
    <row r="4737" spans="1:11">
      <c r="A4737" t="s">
        <v>491</v>
      </c>
      <c r="B4737" s="614">
        <v>849232.30059999996</v>
      </c>
      <c r="C4737" t="s">
        <v>476</v>
      </c>
      <c r="D4737" t="s">
        <v>541</v>
      </c>
      <c r="E4737" t="s">
        <v>506</v>
      </c>
      <c r="F4737" t="s">
        <v>542</v>
      </c>
      <c r="G4737" t="s">
        <v>77</v>
      </c>
      <c r="H4737" t="s">
        <v>508</v>
      </c>
      <c r="I4737" t="s">
        <v>509</v>
      </c>
      <c r="J4737" t="s">
        <v>442</v>
      </c>
      <c r="K4737" t="s">
        <v>443</v>
      </c>
    </row>
    <row r="4738" spans="1:11">
      <c r="A4738" t="s">
        <v>491</v>
      </c>
      <c r="B4738" s="614">
        <v>767047.43400000001</v>
      </c>
      <c r="C4738" t="s">
        <v>513</v>
      </c>
      <c r="D4738" t="s">
        <v>541</v>
      </c>
      <c r="E4738" t="s">
        <v>506</v>
      </c>
      <c r="F4738" t="s">
        <v>542</v>
      </c>
      <c r="G4738" t="s">
        <v>77</v>
      </c>
      <c r="H4738" t="s">
        <v>508</v>
      </c>
      <c r="I4738" t="s">
        <v>509</v>
      </c>
      <c r="J4738" t="s">
        <v>442</v>
      </c>
      <c r="K4738" t="s">
        <v>443</v>
      </c>
    </row>
    <row r="4739" spans="1:11">
      <c r="A4739" t="s">
        <v>491</v>
      </c>
      <c r="B4739" s="614">
        <v>712258.42859999998</v>
      </c>
      <c r="C4739" t="s">
        <v>479</v>
      </c>
      <c r="D4739" t="s">
        <v>541</v>
      </c>
      <c r="E4739" t="s">
        <v>506</v>
      </c>
      <c r="F4739" t="s">
        <v>542</v>
      </c>
      <c r="G4739" t="s">
        <v>77</v>
      </c>
      <c r="H4739" t="s">
        <v>508</v>
      </c>
      <c r="I4739" t="s">
        <v>509</v>
      </c>
      <c r="J4739" t="s">
        <v>442</v>
      </c>
      <c r="K4739" t="s">
        <v>443</v>
      </c>
    </row>
    <row r="4740" spans="1:11">
      <c r="A4740" t="s">
        <v>491</v>
      </c>
      <c r="B4740" s="614">
        <v>767047.43400000001</v>
      </c>
      <c r="C4740" t="s">
        <v>475</v>
      </c>
      <c r="D4740" t="s">
        <v>541</v>
      </c>
      <c r="E4740" t="s">
        <v>506</v>
      </c>
      <c r="F4740" t="s">
        <v>542</v>
      </c>
      <c r="G4740" t="s">
        <v>77</v>
      </c>
      <c r="H4740" t="s">
        <v>508</v>
      </c>
      <c r="I4740" t="s">
        <v>509</v>
      </c>
      <c r="J4740" t="s">
        <v>442</v>
      </c>
      <c r="K4740" t="s">
        <v>443</v>
      </c>
    </row>
    <row r="4741" spans="1:11">
      <c r="A4741" t="s">
        <v>491</v>
      </c>
      <c r="B4741" s="614">
        <v>1018530.4902999999</v>
      </c>
      <c r="C4741" t="s">
        <v>510</v>
      </c>
      <c r="D4741" t="s">
        <v>541</v>
      </c>
      <c r="E4741" t="s">
        <v>506</v>
      </c>
      <c r="F4741" t="s">
        <v>542</v>
      </c>
      <c r="G4741" t="s">
        <v>77</v>
      </c>
      <c r="H4741" t="s">
        <v>508</v>
      </c>
      <c r="I4741" t="s">
        <v>509</v>
      </c>
      <c r="J4741" t="s">
        <v>442</v>
      </c>
      <c r="K4741" t="s">
        <v>443</v>
      </c>
    </row>
    <row r="4742" spans="1:11">
      <c r="A4742" t="s">
        <v>492</v>
      </c>
      <c r="B4742" s="614">
        <v>442821.03080000001</v>
      </c>
      <c r="C4742" t="s">
        <v>454</v>
      </c>
      <c r="D4742" t="s">
        <v>541</v>
      </c>
      <c r="E4742" t="s">
        <v>506</v>
      </c>
      <c r="F4742" t="s">
        <v>542</v>
      </c>
      <c r="G4742" t="s">
        <v>77</v>
      </c>
      <c r="H4742" t="s">
        <v>508</v>
      </c>
      <c r="I4742" t="s">
        <v>509</v>
      </c>
      <c r="J4742" t="s">
        <v>442</v>
      </c>
      <c r="K4742" t="s">
        <v>443</v>
      </c>
    </row>
    <row r="4743" spans="1:11">
      <c r="A4743" t="s">
        <v>492</v>
      </c>
      <c r="B4743" s="614">
        <v>513672.25520000001</v>
      </c>
      <c r="C4743" t="s">
        <v>462</v>
      </c>
      <c r="D4743" t="s">
        <v>541</v>
      </c>
      <c r="E4743" t="s">
        <v>506</v>
      </c>
      <c r="F4743" t="s">
        <v>542</v>
      </c>
      <c r="G4743" t="s">
        <v>77</v>
      </c>
      <c r="H4743" t="s">
        <v>508</v>
      </c>
      <c r="I4743" t="s">
        <v>509</v>
      </c>
      <c r="J4743" t="s">
        <v>442</v>
      </c>
      <c r="K4743" t="s">
        <v>443</v>
      </c>
    </row>
    <row r="4744" spans="1:11">
      <c r="A4744" t="s">
        <v>492</v>
      </c>
      <c r="B4744" s="614">
        <v>425108.22470000002</v>
      </c>
      <c r="C4744" t="s">
        <v>429</v>
      </c>
      <c r="D4744" t="s">
        <v>541</v>
      </c>
      <c r="E4744" t="s">
        <v>506</v>
      </c>
      <c r="F4744" t="s">
        <v>542</v>
      </c>
      <c r="G4744" t="s">
        <v>77</v>
      </c>
      <c r="H4744" t="s">
        <v>508</v>
      </c>
      <c r="I4744" t="s">
        <v>509</v>
      </c>
      <c r="J4744" t="s">
        <v>442</v>
      </c>
      <c r="K4744" t="s">
        <v>443</v>
      </c>
    </row>
    <row r="4745" spans="1:11">
      <c r="A4745" t="s">
        <v>492</v>
      </c>
      <c r="B4745" s="614">
        <v>658563.99289999995</v>
      </c>
      <c r="C4745" t="s">
        <v>517</v>
      </c>
      <c r="D4745" t="s">
        <v>541</v>
      </c>
      <c r="E4745" t="s">
        <v>506</v>
      </c>
      <c r="F4745" t="s">
        <v>542</v>
      </c>
      <c r="G4745" t="s">
        <v>77</v>
      </c>
      <c r="H4745" t="s">
        <v>508</v>
      </c>
      <c r="I4745" t="s">
        <v>509</v>
      </c>
      <c r="J4745" t="s">
        <v>442</v>
      </c>
      <c r="K4745" t="s">
        <v>443</v>
      </c>
    </row>
    <row r="4746" spans="1:11">
      <c r="A4746" t="s">
        <v>492</v>
      </c>
      <c r="B4746" s="614">
        <v>425108.22470000002</v>
      </c>
      <c r="C4746" t="s">
        <v>466</v>
      </c>
      <c r="D4746" t="s">
        <v>541</v>
      </c>
      <c r="E4746" t="s">
        <v>506</v>
      </c>
      <c r="F4746" t="s">
        <v>542</v>
      </c>
      <c r="G4746" t="s">
        <v>77</v>
      </c>
      <c r="H4746" t="s">
        <v>508</v>
      </c>
      <c r="I4746" t="s">
        <v>509</v>
      </c>
      <c r="J4746" t="s">
        <v>442</v>
      </c>
      <c r="K4746" t="s">
        <v>443</v>
      </c>
    </row>
    <row r="4747" spans="1:11">
      <c r="A4747" t="s">
        <v>492</v>
      </c>
      <c r="B4747" s="614">
        <v>534928.32519999996</v>
      </c>
      <c r="C4747" t="s">
        <v>516</v>
      </c>
      <c r="D4747" t="s">
        <v>541</v>
      </c>
      <c r="E4747" t="s">
        <v>506</v>
      </c>
      <c r="F4747" t="s">
        <v>542</v>
      </c>
      <c r="G4747" t="s">
        <v>77</v>
      </c>
      <c r="H4747" t="s">
        <v>508</v>
      </c>
      <c r="I4747" t="s">
        <v>509</v>
      </c>
      <c r="J4747" t="s">
        <v>442</v>
      </c>
      <c r="K4747" t="s">
        <v>443</v>
      </c>
    </row>
    <row r="4748" spans="1:11">
      <c r="A4748" t="s">
        <v>492</v>
      </c>
      <c r="B4748" s="614">
        <v>425108.22470000002</v>
      </c>
      <c r="C4748" t="s">
        <v>484</v>
      </c>
      <c r="D4748" t="s">
        <v>541</v>
      </c>
      <c r="E4748" t="s">
        <v>506</v>
      </c>
      <c r="F4748" t="s">
        <v>542</v>
      </c>
      <c r="G4748" t="s">
        <v>77</v>
      </c>
      <c r="H4748" t="s">
        <v>508</v>
      </c>
      <c r="I4748" t="s">
        <v>509</v>
      </c>
      <c r="J4748" t="s">
        <v>442</v>
      </c>
      <c r="K4748" t="s">
        <v>443</v>
      </c>
    </row>
    <row r="4749" spans="1:11">
      <c r="A4749" t="s">
        <v>492</v>
      </c>
      <c r="B4749" s="614">
        <v>442821.03080000001</v>
      </c>
      <c r="C4749" t="s">
        <v>512</v>
      </c>
      <c r="D4749" t="s">
        <v>541</v>
      </c>
      <c r="E4749" t="s">
        <v>506</v>
      </c>
      <c r="F4749" t="s">
        <v>542</v>
      </c>
      <c r="G4749" t="s">
        <v>77</v>
      </c>
      <c r="H4749" t="s">
        <v>508</v>
      </c>
      <c r="I4749" t="s">
        <v>509</v>
      </c>
      <c r="J4749" t="s">
        <v>442</v>
      </c>
      <c r="K4749" t="s">
        <v>443</v>
      </c>
    </row>
    <row r="4750" spans="1:11">
      <c r="A4750" t="s">
        <v>492</v>
      </c>
      <c r="B4750" s="614">
        <v>549098.74580000003</v>
      </c>
      <c r="C4750" t="s">
        <v>450</v>
      </c>
      <c r="D4750" t="s">
        <v>541</v>
      </c>
      <c r="E4750" t="s">
        <v>506</v>
      </c>
      <c r="F4750" t="s">
        <v>542</v>
      </c>
      <c r="G4750" t="s">
        <v>77</v>
      </c>
      <c r="H4750" t="s">
        <v>508</v>
      </c>
      <c r="I4750" t="s">
        <v>509</v>
      </c>
      <c r="J4750" t="s">
        <v>442</v>
      </c>
      <c r="K4750" t="s">
        <v>443</v>
      </c>
    </row>
    <row r="4751" spans="1:11">
      <c r="A4751" t="s">
        <v>492</v>
      </c>
      <c r="B4751" s="614">
        <v>658563.99289999995</v>
      </c>
      <c r="C4751" t="s">
        <v>455</v>
      </c>
      <c r="D4751" t="s">
        <v>541</v>
      </c>
      <c r="E4751" t="s">
        <v>506</v>
      </c>
      <c r="F4751" t="s">
        <v>542</v>
      </c>
      <c r="G4751" t="s">
        <v>77</v>
      </c>
      <c r="H4751" t="s">
        <v>508</v>
      </c>
      <c r="I4751" t="s">
        <v>509</v>
      </c>
      <c r="J4751" t="s">
        <v>442</v>
      </c>
      <c r="K4751" t="s">
        <v>443</v>
      </c>
    </row>
    <row r="4752" spans="1:11">
      <c r="A4752" t="s">
        <v>492</v>
      </c>
      <c r="B4752" s="614">
        <v>435736.2597</v>
      </c>
      <c r="C4752" t="s">
        <v>465</v>
      </c>
      <c r="D4752" t="s">
        <v>541</v>
      </c>
      <c r="E4752" t="s">
        <v>506</v>
      </c>
      <c r="F4752" t="s">
        <v>542</v>
      </c>
      <c r="G4752" t="s">
        <v>77</v>
      </c>
      <c r="H4752" t="s">
        <v>508</v>
      </c>
      <c r="I4752" t="s">
        <v>509</v>
      </c>
      <c r="J4752" t="s">
        <v>442</v>
      </c>
      <c r="K4752" t="s">
        <v>443</v>
      </c>
    </row>
    <row r="4753" spans="1:11">
      <c r="A4753" t="s">
        <v>492</v>
      </c>
      <c r="B4753" s="614">
        <v>513672.25520000001</v>
      </c>
      <c r="C4753" t="s">
        <v>445</v>
      </c>
      <c r="D4753" t="s">
        <v>541</v>
      </c>
      <c r="E4753" t="s">
        <v>506</v>
      </c>
      <c r="F4753" t="s">
        <v>542</v>
      </c>
      <c r="G4753" t="s">
        <v>77</v>
      </c>
      <c r="H4753" t="s">
        <v>508</v>
      </c>
      <c r="I4753" t="s">
        <v>509</v>
      </c>
      <c r="J4753" t="s">
        <v>442</v>
      </c>
      <c r="K4753" t="s">
        <v>443</v>
      </c>
    </row>
    <row r="4754" spans="1:11">
      <c r="A4754" t="s">
        <v>492</v>
      </c>
      <c r="B4754" s="614">
        <v>460533.83689999999</v>
      </c>
      <c r="C4754" t="s">
        <v>471</v>
      </c>
      <c r="D4754" t="s">
        <v>541</v>
      </c>
      <c r="E4754" t="s">
        <v>506</v>
      </c>
      <c r="F4754" t="s">
        <v>542</v>
      </c>
      <c r="G4754" t="s">
        <v>77</v>
      </c>
      <c r="H4754" t="s">
        <v>508</v>
      </c>
      <c r="I4754" t="s">
        <v>509</v>
      </c>
      <c r="J4754" t="s">
        <v>442</v>
      </c>
      <c r="K4754" t="s">
        <v>443</v>
      </c>
    </row>
    <row r="4755" spans="1:11">
      <c r="A4755" t="s">
        <v>492</v>
      </c>
      <c r="B4755" s="614">
        <v>464077.10080000001</v>
      </c>
      <c r="C4755" t="s">
        <v>461</v>
      </c>
      <c r="D4755" t="s">
        <v>541</v>
      </c>
      <c r="E4755" t="s">
        <v>506</v>
      </c>
      <c r="F4755" t="s">
        <v>542</v>
      </c>
      <c r="G4755" t="s">
        <v>77</v>
      </c>
      <c r="H4755" t="s">
        <v>508</v>
      </c>
      <c r="I4755" t="s">
        <v>509</v>
      </c>
      <c r="J4755" t="s">
        <v>442</v>
      </c>
      <c r="K4755" t="s">
        <v>443</v>
      </c>
    </row>
    <row r="4756" spans="1:11">
      <c r="A4756" t="s">
        <v>492</v>
      </c>
      <c r="B4756" s="614">
        <v>354257.00030000001</v>
      </c>
      <c r="C4756" t="s">
        <v>453</v>
      </c>
      <c r="D4756" t="s">
        <v>541</v>
      </c>
      <c r="E4756" t="s">
        <v>506</v>
      </c>
      <c r="F4756" t="s">
        <v>542</v>
      </c>
      <c r="G4756" t="s">
        <v>77</v>
      </c>
      <c r="H4756" t="s">
        <v>508</v>
      </c>
      <c r="I4756" t="s">
        <v>509</v>
      </c>
      <c r="J4756" t="s">
        <v>442</v>
      </c>
      <c r="K4756" t="s">
        <v>443</v>
      </c>
    </row>
    <row r="4757" spans="1:11">
      <c r="A4757" t="s">
        <v>492</v>
      </c>
      <c r="B4757" s="614">
        <v>506587.4841</v>
      </c>
      <c r="C4757" t="s">
        <v>448</v>
      </c>
      <c r="D4757" t="s">
        <v>541</v>
      </c>
      <c r="E4757" t="s">
        <v>506</v>
      </c>
      <c r="F4757" t="s">
        <v>542</v>
      </c>
      <c r="G4757" t="s">
        <v>77</v>
      </c>
      <c r="H4757" t="s">
        <v>508</v>
      </c>
      <c r="I4757" t="s">
        <v>509</v>
      </c>
      <c r="J4757" t="s">
        <v>442</v>
      </c>
      <c r="K4757" t="s">
        <v>443</v>
      </c>
    </row>
    <row r="4758" spans="1:11">
      <c r="A4758" t="s">
        <v>492</v>
      </c>
      <c r="B4758" s="614">
        <v>478246.64299999998</v>
      </c>
      <c r="C4758" t="s">
        <v>515</v>
      </c>
      <c r="D4758" t="s">
        <v>541</v>
      </c>
      <c r="E4758" t="s">
        <v>506</v>
      </c>
      <c r="F4758" t="s">
        <v>542</v>
      </c>
      <c r="G4758" t="s">
        <v>77</v>
      </c>
      <c r="H4758" t="s">
        <v>508</v>
      </c>
      <c r="I4758" t="s">
        <v>509</v>
      </c>
      <c r="J4758" t="s">
        <v>442</v>
      </c>
      <c r="K4758" t="s">
        <v>443</v>
      </c>
    </row>
    <row r="4759" spans="1:11">
      <c r="A4759" t="s">
        <v>492</v>
      </c>
      <c r="B4759" s="614">
        <v>354257.00030000001</v>
      </c>
      <c r="C4759" t="s">
        <v>477</v>
      </c>
      <c r="D4759" t="s">
        <v>541</v>
      </c>
      <c r="E4759" t="s">
        <v>506</v>
      </c>
      <c r="F4759" t="s">
        <v>542</v>
      </c>
      <c r="G4759" t="s">
        <v>77</v>
      </c>
      <c r="H4759" t="s">
        <v>508</v>
      </c>
      <c r="I4759" t="s">
        <v>509</v>
      </c>
      <c r="J4759" t="s">
        <v>442</v>
      </c>
      <c r="K4759" t="s">
        <v>443</v>
      </c>
    </row>
    <row r="4760" spans="1:11">
      <c r="A4760" t="s">
        <v>492</v>
      </c>
      <c r="B4760" s="614">
        <v>425108.22470000002</v>
      </c>
      <c r="C4760" t="s">
        <v>472</v>
      </c>
      <c r="D4760" t="s">
        <v>541</v>
      </c>
      <c r="E4760" t="s">
        <v>506</v>
      </c>
      <c r="F4760" t="s">
        <v>542</v>
      </c>
      <c r="G4760" t="s">
        <v>77</v>
      </c>
      <c r="H4760" t="s">
        <v>508</v>
      </c>
      <c r="I4760" t="s">
        <v>509</v>
      </c>
      <c r="J4760" t="s">
        <v>442</v>
      </c>
      <c r="K4760" t="s">
        <v>443</v>
      </c>
    </row>
    <row r="4761" spans="1:11">
      <c r="A4761" t="s">
        <v>492</v>
      </c>
      <c r="B4761" s="614">
        <v>442821.03080000001</v>
      </c>
      <c r="C4761" t="s">
        <v>485</v>
      </c>
      <c r="D4761" t="s">
        <v>541</v>
      </c>
      <c r="E4761" t="s">
        <v>506</v>
      </c>
      <c r="F4761" t="s">
        <v>542</v>
      </c>
      <c r="G4761" t="s">
        <v>77</v>
      </c>
      <c r="H4761" t="s">
        <v>508</v>
      </c>
      <c r="I4761" t="s">
        <v>509</v>
      </c>
      <c r="J4761" t="s">
        <v>442</v>
      </c>
      <c r="K4761" t="s">
        <v>443</v>
      </c>
    </row>
    <row r="4762" spans="1:11">
      <c r="A4762" t="s">
        <v>492</v>
      </c>
      <c r="B4762" s="614">
        <v>598693.90020000003</v>
      </c>
      <c r="C4762" t="s">
        <v>518</v>
      </c>
      <c r="D4762" t="s">
        <v>541</v>
      </c>
      <c r="E4762" t="s">
        <v>506</v>
      </c>
      <c r="F4762" t="s">
        <v>542</v>
      </c>
      <c r="G4762" t="s">
        <v>77</v>
      </c>
      <c r="H4762" t="s">
        <v>508</v>
      </c>
      <c r="I4762" t="s">
        <v>509</v>
      </c>
      <c r="J4762" t="s">
        <v>442</v>
      </c>
      <c r="K4762" t="s">
        <v>443</v>
      </c>
    </row>
    <row r="4763" spans="1:11">
      <c r="A4763" t="s">
        <v>492</v>
      </c>
      <c r="B4763" s="614">
        <v>506587.4841</v>
      </c>
      <c r="C4763" t="s">
        <v>511</v>
      </c>
      <c r="D4763" t="s">
        <v>541</v>
      </c>
      <c r="E4763" t="s">
        <v>506</v>
      </c>
      <c r="F4763" t="s">
        <v>542</v>
      </c>
      <c r="G4763" t="s">
        <v>77</v>
      </c>
      <c r="H4763" t="s">
        <v>508</v>
      </c>
      <c r="I4763" t="s">
        <v>509</v>
      </c>
      <c r="J4763" t="s">
        <v>442</v>
      </c>
      <c r="K4763" t="s">
        <v>443</v>
      </c>
    </row>
    <row r="4764" spans="1:11">
      <c r="A4764" t="s">
        <v>492</v>
      </c>
      <c r="B4764" s="614">
        <v>460533.83689999999</v>
      </c>
      <c r="C4764" t="s">
        <v>50</v>
      </c>
      <c r="D4764" t="s">
        <v>541</v>
      </c>
      <c r="E4764" t="s">
        <v>506</v>
      </c>
      <c r="F4764" t="s">
        <v>542</v>
      </c>
      <c r="G4764" t="s">
        <v>77</v>
      </c>
      <c r="H4764" t="s">
        <v>508</v>
      </c>
      <c r="I4764" t="s">
        <v>509</v>
      </c>
      <c r="J4764" t="s">
        <v>442</v>
      </c>
      <c r="K4764" t="s">
        <v>443</v>
      </c>
    </row>
    <row r="4765" spans="1:11">
      <c r="A4765" t="s">
        <v>492</v>
      </c>
      <c r="B4765" s="614">
        <v>354257.00030000001</v>
      </c>
      <c r="C4765" t="s">
        <v>464</v>
      </c>
      <c r="D4765" t="s">
        <v>541</v>
      </c>
      <c r="E4765" t="s">
        <v>506</v>
      </c>
      <c r="F4765" t="s">
        <v>542</v>
      </c>
      <c r="G4765" t="s">
        <v>77</v>
      </c>
      <c r="H4765" t="s">
        <v>508</v>
      </c>
      <c r="I4765" t="s">
        <v>509</v>
      </c>
      <c r="J4765" t="s">
        <v>442</v>
      </c>
      <c r="K4765" t="s">
        <v>443</v>
      </c>
    </row>
    <row r="4766" spans="1:11">
      <c r="A4766" t="s">
        <v>492</v>
      </c>
      <c r="B4766" s="614">
        <v>442821.03080000001</v>
      </c>
      <c r="C4766" t="s">
        <v>481</v>
      </c>
      <c r="D4766" t="s">
        <v>541</v>
      </c>
      <c r="E4766" t="s">
        <v>506</v>
      </c>
      <c r="F4766" t="s">
        <v>542</v>
      </c>
      <c r="G4766" t="s">
        <v>77</v>
      </c>
      <c r="H4766" t="s">
        <v>508</v>
      </c>
      <c r="I4766" t="s">
        <v>509</v>
      </c>
      <c r="J4766" t="s">
        <v>442</v>
      </c>
      <c r="K4766" t="s">
        <v>443</v>
      </c>
    </row>
    <row r="4767" spans="1:11">
      <c r="A4767" t="s">
        <v>492</v>
      </c>
      <c r="B4767" s="614">
        <v>506587.4841</v>
      </c>
      <c r="C4767" t="s">
        <v>504</v>
      </c>
      <c r="D4767" t="s">
        <v>541</v>
      </c>
      <c r="E4767" t="s">
        <v>506</v>
      </c>
      <c r="F4767" t="s">
        <v>542</v>
      </c>
      <c r="G4767" t="s">
        <v>77</v>
      </c>
      <c r="H4767" t="s">
        <v>508</v>
      </c>
      <c r="I4767" t="s">
        <v>509</v>
      </c>
      <c r="J4767" t="s">
        <v>442</v>
      </c>
      <c r="K4767" t="s">
        <v>443</v>
      </c>
    </row>
    <row r="4768" spans="1:11">
      <c r="A4768" t="s">
        <v>492</v>
      </c>
      <c r="B4768" s="614">
        <v>354257.00030000001</v>
      </c>
      <c r="C4768" t="s">
        <v>452</v>
      </c>
      <c r="D4768" t="s">
        <v>541</v>
      </c>
      <c r="E4768" t="s">
        <v>506</v>
      </c>
      <c r="F4768" t="s">
        <v>542</v>
      </c>
      <c r="G4768" t="s">
        <v>77</v>
      </c>
      <c r="H4768" t="s">
        <v>508</v>
      </c>
      <c r="I4768" t="s">
        <v>509</v>
      </c>
      <c r="J4768" t="s">
        <v>442</v>
      </c>
      <c r="K4768" t="s">
        <v>443</v>
      </c>
    </row>
    <row r="4769" spans="1:11">
      <c r="A4769" t="s">
        <v>492</v>
      </c>
      <c r="B4769" s="614">
        <v>460533.83689999999</v>
      </c>
      <c r="C4769" t="s">
        <v>488</v>
      </c>
      <c r="D4769" t="s">
        <v>541</v>
      </c>
      <c r="E4769" t="s">
        <v>506</v>
      </c>
      <c r="F4769" t="s">
        <v>542</v>
      </c>
      <c r="G4769" t="s">
        <v>77</v>
      </c>
      <c r="H4769" t="s">
        <v>508</v>
      </c>
      <c r="I4769" t="s">
        <v>509</v>
      </c>
      <c r="J4769" t="s">
        <v>442</v>
      </c>
      <c r="K4769" t="s">
        <v>443</v>
      </c>
    </row>
    <row r="4770" spans="1:11">
      <c r="A4770" t="s">
        <v>492</v>
      </c>
      <c r="B4770" s="614">
        <v>425108.22470000002</v>
      </c>
      <c r="C4770" t="s">
        <v>449</v>
      </c>
      <c r="D4770" t="s">
        <v>541</v>
      </c>
      <c r="E4770" t="s">
        <v>506</v>
      </c>
      <c r="F4770" t="s">
        <v>542</v>
      </c>
      <c r="G4770" t="s">
        <v>77</v>
      </c>
      <c r="H4770" t="s">
        <v>508</v>
      </c>
      <c r="I4770" t="s">
        <v>509</v>
      </c>
      <c r="J4770" t="s">
        <v>442</v>
      </c>
      <c r="K4770" t="s">
        <v>443</v>
      </c>
    </row>
    <row r="4771" spans="1:11">
      <c r="A4771" t="s">
        <v>492</v>
      </c>
      <c r="B4771" s="614">
        <v>506587.4841</v>
      </c>
      <c r="C4771" t="s">
        <v>528</v>
      </c>
      <c r="D4771" t="s">
        <v>541</v>
      </c>
      <c r="E4771" t="s">
        <v>506</v>
      </c>
      <c r="F4771" t="s">
        <v>542</v>
      </c>
      <c r="G4771" t="s">
        <v>77</v>
      </c>
      <c r="H4771" t="s">
        <v>508</v>
      </c>
      <c r="I4771" t="s">
        <v>509</v>
      </c>
      <c r="J4771" t="s">
        <v>442</v>
      </c>
      <c r="K4771" t="s">
        <v>443</v>
      </c>
    </row>
    <row r="4772" spans="1:11">
      <c r="A4772" t="s">
        <v>492</v>
      </c>
      <c r="B4772" s="614">
        <v>513672.25520000001</v>
      </c>
      <c r="C4772" t="s">
        <v>514</v>
      </c>
      <c r="D4772" t="s">
        <v>541</v>
      </c>
      <c r="E4772" t="s">
        <v>506</v>
      </c>
      <c r="F4772" t="s">
        <v>542</v>
      </c>
      <c r="G4772" t="s">
        <v>77</v>
      </c>
      <c r="H4772" t="s">
        <v>508</v>
      </c>
      <c r="I4772" t="s">
        <v>509</v>
      </c>
      <c r="J4772" t="s">
        <v>442</v>
      </c>
      <c r="K4772" t="s">
        <v>443</v>
      </c>
    </row>
    <row r="4773" spans="1:11">
      <c r="A4773" t="s">
        <v>492</v>
      </c>
      <c r="B4773" s="614">
        <v>442821.03080000001</v>
      </c>
      <c r="C4773" t="s">
        <v>480</v>
      </c>
      <c r="D4773" t="s">
        <v>541</v>
      </c>
      <c r="E4773" t="s">
        <v>506</v>
      </c>
      <c r="F4773" t="s">
        <v>542</v>
      </c>
      <c r="G4773" t="s">
        <v>77</v>
      </c>
      <c r="H4773" t="s">
        <v>508</v>
      </c>
      <c r="I4773" t="s">
        <v>509</v>
      </c>
      <c r="J4773" t="s">
        <v>442</v>
      </c>
      <c r="K4773" t="s">
        <v>443</v>
      </c>
    </row>
    <row r="4774" spans="1:11">
      <c r="A4774" t="s">
        <v>492</v>
      </c>
      <c r="B4774" s="614">
        <v>549098.74580000003</v>
      </c>
      <c r="C4774" t="s">
        <v>476</v>
      </c>
      <c r="D4774" t="s">
        <v>541</v>
      </c>
      <c r="E4774" t="s">
        <v>506</v>
      </c>
      <c r="F4774" t="s">
        <v>542</v>
      </c>
      <c r="G4774" t="s">
        <v>77</v>
      </c>
      <c r="H4774" t="s">
        <v>508</v>
      </c>
      <c r="I4774" t="s">
        <v>509</v>
      </c>
      <c r="J4774" t="s">
        <v>442</v>
      </c>
      <c r="K4774" t="s">
        <v>443</v>
      </c>
    </row>
    <row r="4775" spans="1:11">
      <c r="A4775" t="s">
        <v>492</v>
      </c>
      <c r="B4775" s="614">
        <v>495959.44910000003</v>
      </c>
      <c r="C4775" t="s">
        <v>513</v>
      </c>
      <c r="D4775" t="s">
        <v>541</v>
      </c>
      <c r="E4775" t="s">
        <v>506</v>
      </c>
      <c r="F4775" t="s">
        <v>542</v>
      </c>
      <c r="G4775" t="s">
        <v>77</v>
      </c>
      <c r="H4775" t="s">
        <v>508</v>
      </c>
      <c r="I4775" t="s">
        <v>509</v>
      </c>
      <c r="J4775" t="s">
        <v>442</v>
      </c>
      <c r="K4775" t="s">
        <v>443</v>
      </c>
    </row>
    <row r="4776" spans="1:11">
      <c r="A4776" t="s">
        <v>492</v>
      </c>
      <c r="B4776" s="614">
        <v>460533.83689999999</v>
      </c>
      <c r="C4776" t="s">
        <v>479</v>
      </c>
      <c r="D4776" t="s">
        <v>541</v>
      </c>
      <c r="E4776" t="s">
        <v>506</v>
      </c>
      <c r="F4776" t="s">
        <v>542</v>
      </c>
      <c r="G4776" t="s">
        <v>77</v>
      </c>
      <c r="H4776" t="s">
        <v>508</v>
      </c>
      <c r="I4776" t="s">
        <v>509</v>
      </c>
      <c r="J4776" t="s">
        <v>442</v>
      </c>
      <c r="K4776" t="s">
        <v>443</v>
      </c>
    </row>
    <row r="4777" spans="1:11">
      <c r="A4777" t="s">
        <v>492</v>
      </c>
      <c r="B4777" s="614">
        <v>495959.44910000003</v>
      </c>
      <c r="C4777" t="s">
        <v>475</v>
      </c>
      <c r="D4777" t="s">
        <v>541</v>
      </c>
      <c r="E4777" t="s">
        <v>506</v>
      </c>
      <c r="F4777" t="s">
        <v>542</v>
      </c>
      <c r="G4777" t="s">
        <v>77</v>
      </c>
      <c r="H4777" t="s">
        <v>508</v>
      </c>
      <c r="I4777" t="s">
        <v>509</v>
      </c>
      <c r="J4777" t="s">
        <v>442</v>
      </c>
      <c r="K4777" t="s">
        <v>443</v>
      </c>
    </row>
    <row r="4778" spans="1:11">
      <c r="A4778" t="s">
        <v>492</v>
      </c>
      <c r="B4778" s="614">
        <v>658563.99289999995</v>
      </c>
      <c r="C4778" t="s">
        <v>510</v>
      </c>
      <c r="D4778" t="s">
        <v>541</v>
      </c>
      <c r="E4778" t="s">
        <v>506</v>
      </c>
      <c r="F4778" t="s">
        <v>542</v>
      </c>
      <c r="G4778" t="s">
        <v>77</v>
      </c>
      <c r="H4778" t="s">
        <v>508</v>
      </c>
      <c r="I4778" t="s">
        <v>509</v>
      </c>
      <c r="J4778" t="s">
        <v>442</v>
      </c>
      <c r="K4778" t="s">
        <v>443</v>
      </c>
    </row>
    <row r="4779" spans="1:11">
      <c r="A4779" t="s">
        <v>493</v>
      </c>
      <c r="B4779" s="614">
        <v>3605839.1973000001</v>
      </c>
      <c r="C4779" t="s">
        <v>454</v>
      </c>
      <c r="D4779" t="s">
        <v>541</v>
      </c>
      <c r="E4779" t="s">
        <v>506</v>
      </c>
      <c r="F4779" t="s">
        <v>542</v>
      </c>
      <c r="G4779" t="s">
        <v>77</v>
      </c>
      <c r="H4779" t="s">
        <v>508</v>
      </c>
      <c r="I4779" t="s">
        <v>509</v>
      </c>
      <c r="J4779" t="s">
        <v>442</v>
      </c>
      <c r="K4779" t="s">
        <v>443</v>
      </c>
    </row>
    <row r="4780" spans="1:11">
      <c r="A4780" t="s">
        <v>493</v>
      </c>
      <c r="B4780" s="614">
        <v>4182772.3245000001</v>
      </c>
      <c r="C4780" t="s">
        <v>462</v>
      </c>
      <c r="D4780" t="s">
        <v>541</v>
      </c>
      <c r="E4780" t="s">
        <v>506</v>
      </c>
      <c r="F4780" t="s">
        <v>542</v>
      </c>
      <c r="G4780" t="s">
        <v>77</v>
      </c>
      <c r="H4780" t="s">
        <v>508</v>
      </c>
      <c r="I4780" t="s">
        <v>509</v>
      </c>
      <c r="J4780" t="s">
        <v>442</v>
      </c>
      <c r="K4780" t="s">
        <v>443</v>
      </c>
    </row>
    <row r="4781" spans="1:11">
      <c r="A4781" t="s">
        <v>493</v>
      </c>
      <c r="B4781" s="614">
        <v>3461605.9155000001</v>
      </c>
      <c r="C4781" t="s">
        <v>429</v>
      </c>
      <c r="D4781" t="s">
        <v>541</v>
      </c>
      <c r="E4781" t="s">
        <v>506</v>
      </c>
      <c r="F4781" t="s">
        <v>542</v>
      </c>
      <c r="G4781" t="s">
        <v>77</v>
      </c>
      <c r="H4781" t="s">
        <v>508</v>
      </c>
      <c r="I4781" t="s">
        <v>509</v>
      </c>
      <c r="J4781" t="s">
        <v>442</v>
      </c>
      <c r="K4781" t="s">
        <v>443</v>
      </c>
    </row>
    <row r="4782" spans="1:11">
      <c r="A4782" t="s">
        <v>493</v>
      </c>
      <c r="B4782" s="614">
        <v>5362608.5801999997</v>
      </c>
      <c r="C4782" t="s">
        <v>517</v>
      </c>
      <c r="D4782" t="s">
        <v>541</v>
      </c>
      <c r="E4782" t="s">
        <v>506</v>
      </c>
      <c r="F4782" t="s">
        <v>542</v>
      </c>
      <c r="G4782" t="s">
        <v>77</v>
      </c>
      <c r="H4782" t="s">
        <v>508</v>
      </c>
      <c r="I4782" t="s">
        <v>509</v>
      </c>
      <c r="J4782" t="s">
        <v>442</v>
      </c>
      <c r="K4782" t="s">
        <v>443</v>
      </c>
    </row>
    <row r="4783" spans="1:11">
      <c r="A4783" t="s">
        <v>493</v>
      </c>
      <c r="B4783" s="614">
        <v>3461605.9155000001</v>
      </c>
      <c r="C4783" t="s">
        <v>466</v>
      </c>
      <c r="D4783" t="s">
        <v>541</v>
      </c>
      <c r="E4783" t="s">
        <v>506</v>
      </c>
      <c r="F4783" t="s">
        <v>542</v>
      </c>
      <c r="G4783" t="s">
        <v>77</v>
      </c>
      <c r="H4783" t="s">
        <v>508</v>
      </c>
      <c r="I4783" t="s">
        <v>509</v>
      </c>
      <c r="J4783" t="s">
        <v>442</v>
      </c>
      <c r="K4783" t="s">
        <v>443</v>
      </c>
    </row>
    <row r="4784" spans="1:11">
      <c r="A4784" t="s">
        <v>493</v>
      </c>
      <c r="B4784" s="614">
        <v>4355857.9845000003</v>
      </c>
      <c r="C4784" t="s">
        <v>516</v>
      </c>
      <c r="D4784" t="s">
        <v>541</v>
      </c>
      <c r="E4784" t="s">
        <v>506</v>
      </c>
      <c r="F4784" t="s">
        <v>542</v>
      </c>
      <c r="G4784" t="s">
        <v>77</v>
      </c>
      <c r="H4784" t="s">
        <v>508</v>
      </c>
      <c r="I4784" t="s">
        <v>509</v>
      </c>
      <c r="J4784" t="s">
        <v>442</v>
      </c>
      <c r="K4784" t="s">
        <v>443</v>
      </c>
    </row>
    <row r="4785" spans="1:11">
      <c r="A4785" t="s">
        <v>493</v>
      </c>
      <c r="B4785" s="614">
        <v>3461605.9155000001</v>
      </c>
      <c r="C4785" t="s">
        <v>484</v>
      </c>
      <c r="D4785" t="s">
        <v>541</v>
      </c>
      <c r="E4785" t="s">
        <v>506</v>
      </c>
      <c r="F4785" t="s">
        <v>542</v>
      </c>
      <c r="G4785" t="s">
        <v>77</v>
      </c>
      <c r="H4785" t="s">
        <v>508</v>
      </c>
      <c r="I4785" t="s">
        <v>509</v>
      </c>
      <c r="J4785" t="s">
        <v>442</v>
      </c>
      <c r="K4785" t="s">
        <v>443</v>
      </c>
    </row>
    <row r="4786" spans="1:11">
      <c r="A4786" t="s">
        <v>493</v>
      </c>
      <c r="B4786" s="614">
        <v>3605839.1973000001</v>
      </c>
      <c r="C4786" t="s">
        <v>512</v>
      </c>
      <c r="D4786" t="s">
        <v>541</v>
      </c>
      <c r="E4786" t="s">
        <v>506</v>
      </c>
      <c r="F4786" t="s">
        <v>542</v>
      </c>
      <c r="G4786" t="s">
        <v>77</v>
      </c>
      <c r="H4786" t="s">
        <v>508</v>
      </c>
      <c r="I4786" t="s">
        <v>509</v>
      </c>
      <c r="J4786" t="s">
        <v>442</v>
      </c>
      <c r="K4786" t="s">
        <v>443</v>
      </c>
    </row>
    <row r="4787" spans="1:11">
      <c r="A4787" t="s">
        <v>493</v>
      </c>
      <c r="B4787" s="614">
        <v>4471246.0404000003</v>
      </c>
      <c r="C4787" t="s">
        <v>450</v>
      </c>
      <c r="D4787" t="s">
        <v>541</v>
      </c>
      <c r="E4787" t="s">
        <v>506</v>
      </c>
      <c r="F4787" t="s">
        <v>542</v>
      </c>
      <c r="G4787" t="s">
        <v>77</v>
      </c>
      <c r="H4787" t="s">
        <v>508</v>
      </c>
      <c r="I4787" t="s">
        <v>509</v>
      </c>
      <c r="J4787" t="s">
        <v>442</v>
      </c>
      <c r="K4787" t="s">
        <v>443</v>
      </c>
    </row>
    <row r="4788" spans="1:11">
      <c r="A4788" t="s">
        <v>493</v>
      </c>
      <c r="B4788" s="614">
        <v>5362608.5801999997</v>
      </c>
      <c r="C4788" t="s">
        <v>455</v>
      </c>
      <c r="D4788" t="s">
        <v>541</v>
      </c>
      <c r="E4788" t="s">
        <v>506</v>
      </c>
      <c r="F4788" t="s">
        <v>542</v>
      </c>
      <c r="G4788" t="s">
        <v>77</v>
      </c>
      <c r="H4788" t="s">
        <v>508</v>
      </c>
      <c r="I4788" t="s">
        <v>509</v>
      </c>
      <c r="J4788" t="s">
        <v>442</v>
      </c>
      <c r="K4788" t="s">
        <v>443</v>
      </c>
    </row>
    <row r="4789" spans="1:11">
      <c r="A4789" t="s">
        <v>493</v>
      </c>
      <c r="B4789" s="614">
        <v>3548148.7455000002</v>
      </c>
      <c r="C4789" t="s">
        <v>465</v>
      </c>
      <c r="D4789" t="s">
        <v>541</v>
      </c>
      <c r="E4789" t="s">
        <v>506</v>
      </c>
      <c r="F4789" t="s">
        <v>542</v>
      </c>
      <c r="G4789" t="s">
        <v>77</v>
      </c>
      <c r="H4789" t="s">
        <v>508</v>
      </c>
      <c r="I4789" t="s">
        <v>509</v>
      </c>
      <c r="J4789" t="s">
        <v>442</v>
      </c>
      <c r="K4789" t="s">
        <v>443</v>
      </c>
    </row>
    <row r="4790" spans="1:11">
      <c r="A4790" t="s">
        <v>493</v>
      </c>
      <c r="B4790" s="614">
        <v>4182772.3245000001</v>
      </c>
      <c r="C4790" t="s">
        <v>445</v>
      </c>
      <c r="D4790" t="s">
        <v>541</v>
      </c>
      <c r="E4790" t="s">
        <v>506</v>
      </c>
      <c r="F4790" t="s">
        <v>542</v>
      </c>
      <c r="G4790" t="s">
        <v>77</v>
      </c>
      <c r="H4790" t="s">
        <v>508</v>
      </c>
      <c r="I4790" t="s">
        <v>509</v>
      </c>
      <c r="J4790" t="s">
        <v>442</v>
      </c>
      <c r="K4790" t="s">
        <v>443</v>
      </c>
    </row>
    <row r="4791" spans="1:11">
      <c r="A4791" t="s">
        <v>493</v>
      </c>
      <c r="B4791" s="614">
        <v>3750072.4791000001</v>
      </c>
      <c r="C4791" t="s">
        <v>471</v>
      </c>
      <c r="D4791" t="s">
        <v>541</v>
      </c>
      <c r="E4791" t="s">
        <v>506</v>
      </c>
      <c r="F4791" t="s">
        <v>542</v>
      </c>
      <c r="G4791" t="s">
        <v>77</v>
      </c>
      <c r="H4791" t="s">
        <v>508</v>
      </c>
      <c r="I4791" t="s">
        <v>509</v>
      </c>
      <c r="J4791" t="s">
        <v>442</v>
      </c>
      <c r="K4791" t="s">
        <v>443</v>
      </c>
    </row>
    <row r="4792" spans="1:11">
      <c r="A4792" t="s">
        <v>493</v>
      </c>
      <c r="B4792" s="614">
        <v>3778924.8572999998</v>
      </c>
      <c r="C4792" t="s">
        <v>461</v>
      </c>
      <c r="D4792" t="s">
        <v>541</v>
      </c>
      <c r="E4792" t="s">
        <v>506</v>
      </c>
      <c r="F4792" t="s">
        <v>542</v>
      </c>
      <c r="G4792" t="s">
        <v>77</v>
      </c>
      <c r="H4792" t="s">
        <v>508</v>
      </c>
      <c r="I4792" t="s">
        <v>509</v>
      </c>
      <c r="J4792" t="s">
        <v>442</v>
      </c>
      <c r="K4792" t="s">
        <v>443</v>
      </c>
    </row>
    <row r="4793" spans="1:11">
      <c r="A4793" t="s">
        <v>493</v>
      </c>
      <c r="B4793" s="614">
        <v>2884672.7883000001</v>
      </c>
      <c r="C4793" t="s">
        <v>453</v>
      </c>
      <c r="D4793" t="s">
        <v>541</v>
      </c>
      <c r="E4793" t="s">
        <v>506</v>
      </c>
      <c r="F4793" t="s">
        <v>542</v>
      </c>
      <c r="G4793" t="s">
        <v>77</v>
      </c>
      <c r="H4793" t="s">
        <v>508</v>
      </c>
      <c r="I4793" t="s">
        <v>509</v>
      </c>
      <c r="J4793" t="s">
        <v>442</v>
      </c>
      <c r="K4793" t="s">
        <v>443</v>
      </c>
    </row>
    <row r="4794" spans="1:11">
      <c r="A4794" t="s">
        <v>493</v>
      </c>
      <c r="B4794" s="614">
        <v>4125081.8727000002</v>
      </c>
      <c r="C4794" t="s">
        <v>448</v>
      </c>
      <c r="D4794" t="s">
        <v>541</v>
      </c>
      <c r="E4794" t="s">
        <v>506</v>
      </c>
      <c r="F4794" t="s">
        <v>542</v>
      </c>
      <c r="G4794" t="s">
        <v>77</v>
      </c>
      <c r="H4794" t="s">
        <v>508</v>
      </c>
      <c r="I4794" t="s">
        <v>509</v>
      </c>
      <c r="J4794" t="s">
        <v>442</v>
      </c>
      <c r="K4794" t="s">
        <v>443</v>
      </c>
    </row>
    <row r="4795" spans="1:11">
      <c r="A4795" t="s">
        <v>493</v>
      </c>
      <c r="B4795" s="614">
        <v>3894305.7609000001</v>
      </c>
      <c r="C4795" t="s">
        <v>515</v>
      </c>
      <c r="D4795" t="s">
        <v>541</v>
      </c>
      <c r="E4795" t="s">
        <v>506</v>
      </c>
      <c r="F4795" t="s">
        <v>542</v>
      </c>
      <c r="G4795" t="s">
        <v>77</v>
      </c>
      <c r="H4795" t="s">
        <v>508</v>
      </c>
      <c r="I4795" t="s">
        <v>509</v>
      </c>
      <c r="J4795" t="s">
        <v>442</v>
      </c>
      <c r="K4795" t="s">
        <v>443</v>
      </c>
    </row>
    <row r="4796" spans="1:11">
      <c r="A4796" t="s">
        <v>493</v>
      </c>
      <c r="B4796" s="614">
        <v>2884672.7883000001</v>
      </c>
      <c r="C4796" t="s">
        <v>477</v>
      </c>
      <c r="D4796" t="s">
        <v>541</v>
      </c>
      <c r="E4796" t="s">
        <v>506</v>
      </c>
      <c r="F4796" t="s">
        <v>542</v>
      </c>
      <c r="G4796" t="s">
        <v>77</v>
      </c>
      <c r="H4796" t="s">
        <v>508</v>
      </c>
      <c r="I4796" t="s">
        <v>509</v>
      </c>
      <c r="J4796" t="s">
        <v>442</v>
      </c>
      <c r="K4796" t="s">
        <v>443</v>
      </c>
    </row>
    <row r="4797" spans="1:11">
      <c r="A4797" t="s">
        <v>493</v>
      </c>
      <c r="B4797" s="614">
        <v>3461605.9155000001</v>
      </c>
      <c r="C4797" t="s">
        <v>472</v>
      </c>
      <c r="D4797" t="s">
        <v>541</v>
      </c>
      <c r="E4797" t="s">
        <v>506</v>
      </c>
      <c r="F4797" t="s">
        <v>542</v>
      </c>
      <c r="G4797" t="s">
        <v>77</v>
      </c>
      <c r="H4797" t="s">
        <v>508</v>
      </c>
      <c r="I4797" t="s">
        <v>509</v>
      </c>
      <c r="J4797" t="s">
        <v>442</v>
      </c>
      <c r="K4797" t="s">
        <v>443</v>
      </c>
    </row>
    <row r="4798" spans="1:11">
      <c r="A4798" t="s">
        <v>493</v>
      </c>
      <c r="B4798" s="614">
        <v>3605839.1973000001</v>
      </c>
      <c r="C4798" t="s">
        <v>485</v>
      </c>
      <c r="D4798" t="s">
        <v>541</v>
      </c>
      <c r="E4798" t="s">
        <v>506</v>
      </c>
      <c r="F4798" t="s">
        <v>542</v>
      </c>
      <c r="G4798" t="s">
        <v>77</v>
      </c>
      <c r="H4798" t="s">
        <v>508</v>
      </c>
      <c r="I4798" t="s">
        <v>509</v>
      </c>
      <c r="J4798" t="s">
        <v>442</v>
      </c>
      <c r="K4798" t="s">
        <v>443</v>
      </c>
    </row>
    <row r="4799" spans="1:11">
      <c r="A4799" t="s">
        <v>493</v>
      </c>
      <c r="B4799" s="614">
        <v>4875093.5076000001</v>
      </c>
      <c r="C4799" t="s">
        <v>518</v>
      </c>
      <c r="D4799" t="s">
        <v>541</v>
      </c>
      <c r="E4799" t="s">
        <v>506</v>
      </c>
      <c r="F4799" t="s">
        <v>542</v>
      </c>
      <c r="G4799" t="s">
        <v>77</v>
      </c>
      <c r="H4799" t="s">
        <v>508</v>
      </c>
      <c r="I4799" t="s">
        <v>509</v>
      </c>
      <c r="J4799" t="s">
        <v>442</v>
      </c>
      <c r="K4799" t="s">
        <v>443</v>
      </c>
    </row>
    <row r="4800" spans="1:11">
      <c r="A4800" t="s">
        <v>493</v>
      </c>
      <c r="B4800" s="614">
        <v>4125081.8727000002</v>
      </c>
      <c r="C4800" t="s">
        <v>511</v>
      </c>
      <c r="D4800" t="s">
        <v>541</v>
      </c>
      <c r="E4800" t="s">
        <v>506</v>
      </c>
      <c r="F4800" t="s">
        <v>542</v>
      </c>
      <c r="G4800" t="s">
        <v>77</v>
      </c>
      <c r="H4800" t="s">
        <v>508</v>
      </c>
      <c r="I4800" t="s">
        <v>509</v>
      </c>
      <c r="J4800" t="s">
        <v>442</v>
      </c>
      <c r="K4800" t="s">
        <v>443</v>
      </c>
    </row>
    <row r="4801" spans="1:11">
      <c r="A4801" t="s">
        <v>493</v>
      </c>
      <c r="B4801" s="614">
        <v>3750072.4791000001</v>
      </c>
      <c r="C4801" t="s">
        <v>50</v>
      </c>
      <c r="D4801" t="s">
        <v>541</v>
      </c>
      <c r="E4801" t="s">
        <v>506</v>
      </c>
      <c r="F4801" t="s">
        <v>542</v>
      </c>
      <c r="G4801" t="s">
        <v>77</v>
      </c>
      <c r="H4801" t="s">
        <v>508</v>
      </c>
      <c r="I4801" t="s">
        <v>509</v>
      </c>
      <c r="J4801" t="s">
        <v>442</v>
      </c>
      <c r="K4801" t="s">
        <v>443</v>
      </c>
    </row>
    <row r="4802" spans="1:11">
      <c r="A4802" t="s">
        <v>493</v>
      </c>
      <c r="B4802" s="614">
        <v>2884672.7883000001</v>
      </c>
      <c r="C4802" t="s">
        <v>464</v>
      </c>
      <c r="D4802" t="s">
        <v>541</v>
      </c>
      <c r="E4802" t="s">
        <v>506</v>
      </c>
      <c r="F4802" t="s">
        <v>542</v>
      </c>
      <c r="G4802" t="s">
        <v>77</v>
      </c>
      <c r="H4802" t="s">
        <v>508</v>
      </c>
      <c r="I4802" t="s">
        <v>509</v>
      </c>
      <c r="J4802" t="s">
        <v>442</v>
      </c>
      <c r="K4802" t="s">
        <v>443</v>
      </c>
    </row>
    <row r="4803" spans="1:11">
      <c r="A4803" t="s">
        <v>493</v>
      </c>
      <c r="B4803" s="614">
        <v>3605839.1973000001</v>
      </c>
      <c r="C4803" t="s">
        <v>481</v>
      </c>
      <c r="D4803" t="s">
        <v>541</v>
      </c>
      <c r="E4803" t="s">
        <v>506</v>
      </c>
      <c r="F4803" t="s">
        <v>542</v>
      </c>
      <c r="G4803" t="s">
        <v>77</v>
      </c>
      <c r="H4803" t="s">
        <v>508</v>
      </c>
      <c r="I4803" t="s">
        <v>509</v>
      </c>
      <c r="J4803" t="s">
        <v>442</v>
      </c>
      <c r="K4803" t="s">
        <v>443</v>
      </c>
    </row>
    <row r="4804" spans="1:11">
      <c r="A4804" t="s">
        <v>493</v>
      </c>
      <c r="B4804" s="614">
        <v>4125081.8727000002</v>
      </c>
      <c r="C4804" t="s">
        <v>504</v>
      </c>
      <c r="D4804" t="s">
        <v>541</v>
      </c>
      <c r="E4804" t="s">
        <v>506</v>
      </c>
      <c r="F4804" t="s">
        <v>542</v>
      </c>
      <c r="G4804" t="s">
        <v>77</v>
      </c>
      <c r="H4804" t="s">
        <v>508</v>
      </c>
      <c r="I4804" t="s">
        <v>509</v>
      </c>
      <c r="J4804" t="s">
        <v>442</v>
      </c>
      <c r="K4804" t="s">
        <v>443</v>
      </c>
    </row>
    <row r="4805" spans="1:11">
      <c r="A4805" t="s">
        <v>493</v>
      </c>
      <c r="B4805" s="614">
        <v>2884672.7883000001</v>
      </c>
      <c r="C4805" t="s">
        <v>452</v>
      </c>
      <c r="D4805" t="s">
        <v>541</v>
      </c>
      <c r="E4805" t="s">
        <v>506</v>
      </c>
      <c r="F4805" t="s">
        <v>542</v>
      </c>
      <c r="G4805" t="s">
        <v>77</v>
      </c>
      <c r="H4805" t="s">
        <v>508</v>
      </c>
      <c r="I4805" t="s">
        <v>509</v>
      </c>
      <c r="J4805" t="s">
        <v>442</v>
      </c>
      <c r="K4805" t="s">
        <v>443</v>
      </c>
    </row>
    <row r="4806" spans="1:11">
      <c r="A4806" t="s">
        <v>493</v>
      </c>
      <c r="B4806" s="614">
        <v>3750072.4791000001</v>
      </c>
      <c r="C4806" t="s">
        <v>488</v>
      </c>
      <c r="D4806" t="s">
        <v>541</v>
      </c>
      <c r="E4806" t="s">
        <v>506</v>
      </c>
      <c r="F4806" t="s">
        <v>542</v>
      </c>
      <c r="G4806" t="s">
        <v>77</v>
      </c>
      <c r="H4806" t="s">
        <v>508</v>
      </c>
      <c r="I4806" t="s">
        <v>509</v>
      </c>
      <c r="J4806" t="s">
        <v>442</v>
      </c>
      <c r="K4806" t="s">
        <v>443</v>
      </c>
    </row>
    <row r="4807" spans="1:11">
      <c r="A4807" t="s">
        <v>493</v>
      </c>
      <c r="B4807" s="614">
        <v>3461605.9155000001</v>
      </c>
      <c r="C4807" t="s">
        <v>449</v>
      </c>
      <c r="D4807" t="s">
        <v>541</v>
      </c>
      <c r="E4807" t="s">
        <v>506</v>
      </c>
      <c r="F4807" t="s">
        <v>542</v>
      </c>
      <c r="G4807" t="s">
        <v>77</v>
      </c>
      <c r="H4807" t="s">
        <v>508</v>
      </c>
      <c r="I4807" t="s">
        <v>509</v>
      </c>
      <c r="J4807" t="s">
        <v>442</v>
      </c>
      <c r="K4807" t="s">
        <v>443</v>
      </c>
    </row>
    <row r="4808" spans="1:11">
      <c r="A4808" t="s">
        <v>493</v>
      </c>
      <c r="B4808" s="614">
        <v>4125081.8727000002</v>
      </c>
      <c r="C4808" t="s">
        <v>528</v>
      </c>
      <c r="D4808" t="s">
        <v>541</v>
      </c>
      <c r="E4808" t="s">
        <v>506</v>
      </c>
      <c r="F4808" t="s">
        <v>542</v>
      </c>
      <c r="G4808" t="s">
        <v>77</v>
      </c>
      <c r="H4808" t="s">
        <v>508</v>
      </c>
      <c r="I4808" t="s">
        <v>509</v>
      </c>
      <c r="J4808" t="s">
        <v>442</v>
      </c>
      <c r="K4808" t="s">
        <v>443</v>
      </c>
    </row>
    <row r="4809" spans="1:11">
      <c r="A4809" t="s">
        <v>493</v>
      </c>
      <c r="B4809" s="614">
        <v>4182772.3245000001</v>
      </c>
      <c r="C4809" t="s">
        <v>514</v>
      </c>
      <c r="D4809" t="s">
        <v>541</v>
      </c>
      <c r="E4809" t="s">
        <v>506</v>
      </c>
      <c r="F4809" t="s">
        <v>542</v>
      </c>
      <c r="G4809" t="s">
        <v>77</v>
      </c>
      <c r="H4809" t="s">
        <v>508</v>
      </c>
      <c r="I4809" t="s">
        <v>509</v>
      </c>
      <c r="J4809" t="s">
        <v>442</v>
      </c>
      <c r="K4809" t="s">
        <v>443</v>
      </c>
    </row>
    <row r="4810" spans="1:11">
      <c r="A4810" t="s">
        <v>493</v>
      </c>
      <c r="B4810" s="614">
        <v>3605839.1973000001</v>
      </c>
      <c r="C4810" t="s">
        <v>480</v>
      </c>
      <c r="D4810" t="s">
        <v>541</v>
      </c>
      <c r="E4810" t="s">
        <v>506</v>
      </c>
      <c r="F4810" t="s">
        <v>542</v>
      </c>
      <c r="G4810" t="s">
        <v>77</v>
      </c>
      <c r="H4810" t="s">
        <v>508</v>
      </c>
      <c r="I4810" t="s">
        <v>509</v>
      </c>
      <c r="J4810" t="s">
        <v>442</v>
      </c>
      <c r="K4810" t="s">
        <v>443</v>
      </c>
    </row>
    <row r="4811" spans="1:11">
      <c r="A4811" t="s">
        <v>493</v>
      </c>
      <c r="B4811" s="614">
        <v>4471246.0404000003</v>
      </c>
      <c r="C4811" t="s">
        <v>476</v>
      </c>
      <c r="D4811" t="s">
        <v>541</v>
      </c>
      <c r="E4811" t="s">
        <v>506</v>
      </c>
      <c r="F4811" t="s">
        <v>542</v>
      </c>
      <c r="G4811" t="s">
        <v>77</v>
      </c>
      <c r="H4811" t="s">
        <v>508</v>
      </c>
      <c r="I4811" t="s">
        <v>509</v>
      </c>
      <c r="J4811" t="s">
        <v>442</v>
      </c>
      <c r="K4811" t="s">
        <v>443</v>
      </c>
    </row>
    <row r="4812" spans="1:11">
      <c r="A4812" t="s">
        <v>493</v>
      </c>
      <c r="B4812" s="614">
        <v>4038539.0427000001</v>
      </c>
      <c r="C4812" t="s">
        <v>513</v>
      </c>
      <c r="D4812" t="s">
        <v>541</v>
      </c>
      <c r="E4812" t="s">
        <v>506</v>
      </c>
      <c r="F4812" t="s">
        <v>542</v>
      </c>
      <c r="G4812" t="s">
        <v>77</v>
      </c>
      <c r="H4812" t="s">
        <v>508</v>
      </c>
      <c r="I4812" t="s">
        <v>509</v>
      </c>
      <c r="J4812" t="s">
        <v>442</v>
      </c>
      <c r="K4812" t="s">
        <v>443</v>
      </c>
    </row>
    <row r="4813" spans="1:11">
      <c r="A4813" t="s">
        <v>493</v>
      </c>
      <c r="B4813" s="614">
        <v>3750072.4791000001</v>
      </c>
      <c r="C4813" t="s">
        <v>479</v>
      </c>
      <c r="D4813" t="s">
        <v>541</v>
      </c>
      <c r="E4813" t="s">
        <v>506</v>
      </c>
      <c r="F4813" t="s">
        <v>542</v>
      </c>
      <c r="G4813" t="s">
        <v>77</v>
      </c>
      <c r="H4813" t="s">
        <v>508</v>
      </c>
      <c r="I4813" t="s">
        <v>509</v>
      </c>
      <c r="J4813" t="s">
        <v>442</v>
      </c>
      <c r="K4813" t="s">
        <v>443</v>
      </c>
    </row>
    <row r="4814" spans="1:11">
      <c r="A4814" t="s">
        <v>493</v>
      </c>
      <c r="B4814" s="614">
        <v>4038539.0427000001</v>
      </c>
      <c r="C4814" t="s">
        <v>475</v>
      </c>
      <c r="D4814" t="s">
        <v>541</v>
      </c>
      <c r="E4814" t="s">
        <v>506</v>
      </c>
      <c r="F4814" t="s">
        <v>542</v>
      </c>
      <c r="G4814" t="s">
        <v>77</v>
      </c>
      <c r="H4814" t="s">
        <v>508</v>
      </c>
      <c r="I4814" t="s">
        <v>509</v>
      </c>
      <c r="J4814" t="s">
        <v>442</v>
      </c>
      <c r="K4814" t="s">
        <v>443</v>
      </c>
    </row>
    <row r="4815" spans="1:11">
      <c r="A4815" t="s">
        <v>493</v>
      </c>
      <c r="B4815" s="614">
        <v>5362608.5801999997</v>
      </c>
      <c r="C4815" t="s">
        <v>510</v>
      </c>
      <c r="D4815" t="s">
        <v>541</v>
      </c>
      <c r="E4815" t="s">
        <v>506</v>
      </c>
      <c r="F4815" t="s">
        <v>542</v>
      </c>
      <c r="G4815" t="s">
        <v>77</v>
      </c>
      <c r="H4815" t="s">
        <v>508</v>
      </c>
      <c r="I4815" t="s">
        <v>509</v>
      </c>
      <c r="J4815" t="s">
        <v>442</v>
      </c>
      <c r="K4815" t="s">
        <v>443</v>
      </c>
    </row>
    <row r="4816" spans="1:11">
      <c r="A4816" t="s">
        <v>494</v>
      </c>
      <c r="B4816" s="614">
        <v>3423260.9127000002</v>
      </c>
      <c r="C4816" t="s">
        <v>454</v>
      </c>
      <c r="D4816" t="s">
        <v>541</v>
      </c>
      <c r="E4816" t="s">
        <v>506</v>
      </c>
      <c r="F4816" t="s">
        <v>542</v>
      </c>
      <c r="G4816" t="s">
        <v>77</v>
      </c>
      <c r="H4816" t="s">
        <v>508</v>
      </c>
      <c r="I4816" t="s">
        <v>509</v>
      </c>
      <c r="J4816" t="s">
        <v>442</v>
      </c>
      <c r="K4816" t="s">
        <v>443</v>
      </c>
    </row>
    <row r="4817" spans="1:11">
      <c r="A4817" t="s">
        <v>494</v>
      </c>
      <c r="B4817" s="614">
        <v>3970981.5723000001</v>
      </c>
      <c r="C4817" t="s">
        <v>462</v>
      </c>
      <c r="D4817" t="s">
        <v>541</v>
      </c>
      <c r="E4817" t="s">
        <v>506</v>
      </c>
      <c r="F4817" t="s">
        <v>542</v>
      </c>
      <c r="G4817" t="s">
        <v>77</v>
      </c>
      <c r="H4817" t="s">
        <v>508</v>
      </c>
      <c r="I4817" t="s">
        <v>509</v>
      </c>
      <c r="J4817" t="s">
        <v>442</v>
      </c>
      <c r="K4817" t="s">
        <v>443</v>
      </c>
    </row>
    <row r="4818" spans="1:11">
      <c r="A4818" t="s">
        <v>494</v>
      </c>
      <c r="B4818" s="614">
        <v>3286330.7478</v>
      </c>
      <c r="C4818" t="s">
        <v>429</v>
      </c>
      <c r="D4818" t="s">
        <v>541</v>
      </c>
      <c r="E4818" t="s">
        <v>506</v>
      </c>
      <c r="F4818" t="s">
        <v>542</v>
      </c>
      <c r="G4818" t="s">
        <v>77</v>
      </c>
      <c r="H4818" t="s">
        <v>508</v>
      </c>
      <c r="I4818" t="s">
        <v>509</v>
      </c>
      <c r="J4818" t="s">
        <v>442</v>
      </c>
      <c r="K4818" t="s">
        <v>443</v>
      </c>
    </row>
    <row r="4819" spans="1:11">
      <c r="A4819" t="s">
        <v>494</v>
      </c>
      <c r="B4819" s="614">
        <v>5091077.9260999998</v>
      </c>
      <c r="C4819" t="s">
        <v>517</v>
      </c>
      <c r="D4819" t="s">
        <v>541</v>
      </c>
      <c r="E4819" t="s">
        <v>506</v>
      </c>
      <c r="F4819" t="s">
        <v>542</v>
      </c>
      <c r="G4819" t="s">
        <v>77</v>
      </c>
      <c r="H4819" t="s">
        <v>508</v>
      </c>
      <c r="I4819" t="s">
        <v>509</v>
      </c>
      <c r="J4819" t="s">
        <v>442</v>
      </c>
      <c r="K4819" t="s">
        <v>443</v>
      </c>
    </row>
    <row r="4820" spans="1:11">
      <c r="A4820" t="s">
        <v>494</v>
      </c>
      <c r="B4820" s="614">
        <v>3286330.7478</v>
      </c>
      <c r="C4820" t="s">
        <v>466</v>
      </c>
      <c r="D4820" t="s">
        <v>541</v>
      </c>
      <c r="E4820" t="s">
        <v>506</v>
      </c>
      <c r="F4820" t="s">
        <v>542</v>
      </c>
      <c r="G4820" t="s">
        <v>77</v>
      </c>
      <c r="H4820" t="s">
        <v>508</v>
      </c>
      <c r="I4820" t="s">
        <v>509</v>
      </c>
      <c r="J4820" t="s">
        <v>442</v>
      </c>
      <c r="K4820" t="s">
        <v>443</v>
      </c>
    </row>
    <row r="4821" spans="1:11">
      <c r="A4821" t="s">
        <v>494</v>
      </c>
      <c r="B4821" s="614">
        <v>4135303.2023</v>
      </c>
      <c r="C4821" t="s">
        <v>516</v>
      </c>
      <c r="D4821" t="s">
        <v>541</v>
      </c>
      <c r="E4821" t="s">
        <v>506</v>
      </c>
      <c r="F4821" t="s">
        <v>542</v>
      </c>
      <c r="G4821" t="s">
        <v>77</v>
      </c>
      <c r="H4821" t="s">
        <v>508</v>
      </c>
      <c r="I4821" t="s">
        <v>509</v>
      </c>
      <c r="J4821" t="s">
        <v>442</v>
      </c>
      <c r="K4821" t="s">
        <v>443</v>
      </c>
    </row>
    <row r="4822" spans="1:11">
      <c r="A4822" t="s">
        <v>494</v>
      </c>
      <c r="B4822" s="614">
        <v>3286330.7478</v>
      </c>
      <c r="C4822" t="s">
        <v>484</v>
      </c>
      <c r="D4822" t="s">
        <v>541</v>
      </c>
      <c r="E4822" t="s">
        <v>506</v>
      </c>
      <c r="F4822" t="s">
        <v>542</v>
      </c>
      <c r="G4822" t="s">
        <v>77</v>
      </c>
      <c r="H4822" t="s">
        <v>508</v>
      </c>
      <c r="I4822" t="s">
        <v>509</v>
      </c>
      <c r="J4822" t="s">
        <v>442</v>
      </c>
      <c r="K4822" t="s">
        <v>443</v>
      </c>
    </row>
    <row r="4823" spans="1:11">
      <c r="A4823" t="s">
        <v>494</v>
      </c>
      <c r="B4823" s="614">
        <v>3423260.9127000002</v>
      </c>
      <c r="C4823" t="s">
        <v>512</v>
      </c>
      <c r="D4823" t="s">
        <v>541</v>
      </c>
      <c r="E4823" t="s">
        <v>506</v>
      </c>
      <c r="F4823" t="s">
        <v>542</v>
      </c>
      <c r="G4823" t="s">
        <v>77</v>
      </c>
      <c r="H4823" t="s">
        <v>508</v>
      </c>
      <c r="I4823" t="s">
        <v>509</v>
      </c>
      <c r="J4823" t="s">
        <v>442</v>
      </c>
      <c r="K4823" t="s">
        <v>443</v>
      </c>
    </row>
    <row r="4824" spans="1:11">
      <c r="A4824" t="s">
        <v>494</v>
      </c>
      <c r="B4824" s="614">
        <v>4244848.6922000004</v>
      </c>
      <c r="C4824" t="s">
        <v>450</v>
      </c>
      <c r="D4824" t="s">
        <v>541</v>
      </c>
      <c r="E4824" t="s">
        <v>506</v>
      </c>
      <c r="F4824" t="s">
        <v>542</v>
      </c>
      <c r="G4824" t="s">
        <v>77</v>
      </c>
      <c r="H4824" t="s">
        <v>508</v>
      </c>
      <c r="I4824" t="s">
        <v>509</v>
      </c>
      <c r="J4824" t="s">
        <v>442</v>
      </c>
      <c r="K4824" t="s">
        <v>443</v>
      </c>
    </row>
    <row r="4825" spans="1:11">
      <c r="A4825" t="s">
        <v>494</v>
      </c>
      <c r="B4825" s="614">
        <v>5091077.9260999998</v>
      </c>
      <c r="C4825" t="s">
        <v>455</v>
      </c>
      <c r="D4825" t="s">
        <v>541</v>
      </c>
      <c r="E4825" t="s">
        <v>506</v>
      </c>
      <c r="F4825" t="s">
        <v>542</v>
      </c>
      <c r="G4825" t="s">
        <v>77</v>
      </c>
      <c r="H4825" t="s">
        <v>508</v>
      </c>
      <c r="I4825" t="s">
        <v>509</v>
      </c>
      <c r="J4825" t="s">
        <v>442</v>
      </c>
      <c r="K4825" t="s">
        <v>443</v>
      </c>
    </row>
    <row r="4826" spans="1:11">
      <c r="A4826" t="s">
        <v>494</v>
      </c>
      <c r="B4826" s="614">
        <v>3368491.5628</v>
      </c>
      <c r="C4826" t="s">
        <v>465</v>
      </c>
      <c r="D4826" t="s">
        <v>541</v>
      </c>
      <c r="E4826" t="s">
        <v>506</v>
      </c>
      <c r="F4826" t="s">
        <v>542</v>
      </c>
      <c r="G4826" t="s">
        <v>77</v>
      </c>
      <c r="H4826" t="s">
        <v>508</v>
      </c>
      <c r="I4826" t="s">
        <v>509</v>
      </c>
      <c r="J4826" t="s">
        <v>442</v>
      </c>
      <c r="K4826" t="s">
        <v>443</v>
      </c>
    </row>
    <row r="4827" spans="1:11">
      <c r="A4827" t="s">
        <v>494</v>
      </c>
      <c r="B4827" s="614">
        <v>3970981.5723000001</v>
      </c>
      <c r="C4827" t="s">
        <v>445</v>
      </c>
      <c r="D4827" t="s">
        <v>541</v>
      </c>
      <c r="E4827" t="s">
        <v>506</v>
      </c>
      <c r="F4827" t="s">
        <v>542</v>
      </c>
      <c r="G4827" t="s">
        <v>77</v>
      </c>
      <c r="H4827" t="s">
        <v>508</v>
      </c>
      <c r="I4827" t="s">
        <v>509</v>
      </c>
      <c r="J4827" t="s">
        <v>442</v>
      </c>
      <c r="K4827" t="s">
        <v>443</v>
      </c>
    </row>
    <row r="4828" spans="1:11">
      <c r="A4828" t="s">
        <v>494</v>
      </c>
      <c r="B4828" s="614">
        <v>3560191.0776</v>
      </c>
      <c r="C4828" t="s">
        <v>471</v>
      </c>
      <c r="D4828" t="s">
        <v>541</v>
      </c>
      <c r="E4828" t="s">
        <v>506</v>
      </c>
      <c r="F4828" t="s">
        <v>542</v>
      </c>
      <c r="G4828" t="s">
        <v>77</v>
      </c>
      <c r="H4828" t="s">
        <v>508</v>
      </c>
      <c r="I4828" t="s">
        <v>509</v>
      </c>
      <c r="J4828" t="s">
        <v>442</v>
      </c>
      <c r="K4828" t="s">
        <v>443</v>
      </c>
    </row>
    <row r="4829" spans="1:11">
      <c r="A4829" t="s">
        <v>494</v>
      </c>
      <c r="B4829" s="614">
        <v>3587582.5427000001</v>
      </c>
      <c r="C4829" t="s">
        <v>461</v>
      </c>
      <c r="D4829" t="s">
        <v>541</v>
      </c>
      <c r="E4829" t="s">
        <v>506</v>
      </c>
      <c r="F4829" t="s">
        <v>542</v>
      </c>
      <c r="G4829" t="s">
        <v>77</v>
      </c>
      <c r="H4829" t="s">
        <v>508</v>
      </c>
      <c r="I4829" t="s">
        <v>509</v>
      </c>
      <c r="J4829" t="s">
        <v>442</v>
      </c>
      <c r="K4829" t="s">
        <v>443</v>
      </c>
    </row>
    <row r="4830" spans="1:11">
      <c r="A4830" t="s">
        <v>494</v>
      </c>
      <c r="B4830" s="614">
        <v>2738610.0882000001</v>
      </c>
      <c r="C4830" t="s">
        <v>453</v>
      </c>
      <c r="D4830" t="s">
        <v>541</v>
      </c>
      <c r="E4830" t="s">
        <v>506</v>
      </c>
      <c r="F4830" t="s">
        <v>542</v>
      </c>
      <c r="G4830" t="s">
        <v>77</v>
      </c>
      <c r="H4830" t="s">
        <v>508</v>
      </c>
      <c r="I4830" t="s">
        <v>509</v>
      </c>
      <c r="J4830" t="s">
        <v>442</v>
      </c>
      <c r="K4830" t="s">
        <v>443</v>
      </c>
    </row>
    <row r="4831" spans="1:11">
      <c r="A4831" t="s">
        <v>494</v>
      </c>
      <c r="B4831" s="614">
        <v>3916212.2223999999</v>
      </c>
      <c r="C4831" t="s">
        <v>448</v>
      </c>
      <c r="D4831" t="s">
        <v>541</v>
      </c>
      <c r="E4831" t="s">
        <v>506</v>
      </c>
      <c r="F4831" t="s">
        <v>542</v>
      </c>
      <c r="G4831" t="s">
        <v>77</v>
      </c>
      <c r="H4831" t="s">
        <v>508</v>
      </c>
      <c r="I4831" t="s">
        <v>509</v>
      </c>
      <c r="J4831" t="s">
        <v>442</v>
      </c>
      <c r="K4831" t="s">
        <v>443</v>
      </c>
    </row>
    <row r="4832" spans="1:11">
      <c r="A4832" t="s">
        <v>494</v>
      </c>
      <c r="B4832" s="614">
        <v>3697121.2425000002</v>
      </c>
      <c r="C4832" t="s">
        <v>515</v>
      </c>
      <c r="D4832" t="s">
        <v>541</v>
      </c>
      <c r="E4832" t="s">
        <v>506</v>
      </c>
      <c r="F4832" t="s">
        <v>542</v>
      </c>
      <c r="G4832" t="s">
        <v>77</v>
      </c>
      <c r="H4832" t="s">
        <v>508</v>
      </c>
      <c r="I4832" t="s">
        <v>509</v>
      </c>
      <c r="J4832" t="s">
        <v>442</v>
      </c>
      <c r="K4832" t="s">
        <v>443</v>
      </c>
    </row>
    <row r="4833" spans="1:11">
      <c r="A4833" t="s">
        <v>494</v>
      </c>
      <c r="B4833" s="614">
        <v>2738610.0882000001</v>
      </c>
      <c r="C4833" t="s">
        <v>477</v>
      </c>
      <c r="D4833" t="s">
        <v>541</v>
      </c>
      <c r="E4833" t="s">
        <v>506</v>
      </c>
      <c r="F4833" t="s">
        <v>542</v>
      </c>
      <c r="G4833" t="s">
        <v>77</v>
      </c>
      <c r="H4833" t="s">
        <v>508</v>
      </c>
      <c r="I4833" t="s">
        <v>509</v>
      </c>
      <c r="J4833" t="s">
        <v>442</v>
      </c>
      <c r="K4833" t="s">
        <v>443</v>
      </c>
    </row>
    <row r="4834" spans="1:11">
      <c r="A4834" t="s">
        <v>494</v>
      </c>
      <c r="B4834" s="614">
        <v>3286330.7478</v>
      </c>
      <c r="C4834" t="s">
        <v>472</v>
      </c>
      <c r="D4834" t="s">
        <v>541</v>
      </c>
      <c r="E4834" t="s">
        <v>506</v>
      </c>
      <c r="F4834" t="s">
        <v>542</v>
      </c>
      <c r="G4834" t="s">
        <v>77</v>
      </c>
      <c r="H4834" t="s">
        <v>508</v>
      </c>
      <c r="I4834" t="s">
        <v>509</v>
      </c>
      <c r="J4834" t="s">
        <v>442</v>
      </c>
      <c r="K4834" t="s">
        <v>443</v>
      </c>
    </row>
    <row r="4835" spans="1:11">
      <c r="A4835" t="s">
        <v>494</v>
      </c>
      <c r="B4835" s="614">
        <v>3423260.9127000002</v>
      </c>
      <c r="C4835" t="s">
        <v>485</v>
      </c>
      <c r="D4835" t="s">
        <v>541</v>
      </c>
      <c r="E4835" t="s">
        <v>506</v>
      </c>
      <c r="F4835" t="s">
        <v>542</v>
      </c>
      <c r="G4835" t="s">
        <v>77</v>
      </c>
      <c r="H4835" t="s">
        <v>508</v>
      </c>
      <c r="I4835" t="s">
        <v>509</v>
      </c>
      <c r="J4835" t="s">
        <v>442</v>
      </c>
      <c r="K4835" t="s">
        <v>443</v>
      </c>
    </row>
    <row r="4836" spans="1:11">
      <c r="A4836" t="s">
        <v>494</v>
      </c>
      <c r="B4836" s="614">
        <v>4628247.7218000004</v>
      </c>
      <c r="C4836" t="s">
        <v>518</v>
      </c>
      <c r="D4836" t="s">
        <v>541</v>
      </c>
      <c r="E4836" t="s">
        <v>506</v>
      </c>
      <c r="F4836" t="s">
        <v>542</v>
      </c>
      <c r="G4836" t="s">
        <v>77</v>
      </c>
      <c r="H4836" t="s">
        <v>508</v>
      </c>
      <c r="I4836" t="s">
        <v>509</v>
      </c>
      <c r="J4836" t="s">
        <v>442</v>
      </c>
      <c r="K4836" t="s">
        <v>443</v>
      </c>
    </row>
    <row r="4837" spans="1:11">
      <c r="A4837" t="s">
        <v>494</v>
      </c>
      <c r="B4837" s="614">
        <v>3916212.2223999999</v>
      </c>
      <c r="C4837" t="s">
        <v>511</v>
      </c>
      <c r="D4837" t="s">
        <v>541</v>
      </c>
      <c r="E4837" t="s">
        <v>506</v>
      </c>
      <c r="F4837" t="s">
        <v>542</v>
      </c>
      <c r="G4837" t="s">
        <v>77</v>
      </c>
      <c r="H4837" t="s">
        <v>508</v>
      </c>
      <c r="I4837" t="s">
        <v>509</v>
      </c>
      <c r="J4837" t="s">
        <v>442</v>
      </c>
      <c r="K4837" t="s">
        <v>443</v>
      </c>
    </row>
    <row r="4838" spans="1:11">
      <c r="A4838" t="s">
        <v>494</v>
      </c>
      <c r="B4838" s="614">
        <v>3560191.0776</v>
      </c>
      <c r="C4838" t="s">
        <v>50</v>
      </c>
      <c r="D4838" t="s">
        <v>541</v>
      </c>
      <c r="E4838" t="s">
        <v>506</v>
      </c>
      <c r="F4838" t="s">
        <v>542</v>
      </c>
      <c r="G4838" t="s">
        <v>77</v>
      </c>
      <c r="H4838" t="s">
        <v>508</v>
      </c>
      <c r="I4838" t="s">
        <v>509</v>
      </c>
      <c r="J4838" t="s">
        <v>442</v>
      </c>
      <c r="K4838" t="s">
        <v>443</v>
      </c>
    </row>
    <row r="4839" spans="1:11">
      <c r="A4839" t="s">
        <v>494</v>
      </c>
      <c r="B4839" s="614">
        <v>2738610.0882000001</v>
      </c>
      <c r="C4839" t="s">
        <v>464</v>
      </c>
      <c r="D4839" t="s">
        <v>541</v>
      </c>
      <c r="E4839" t="s">
        <v>506</v>
      </c>
      <c r="F4839" t="s">
        <v>542</v>
      </c>
      <c r="G4839" t="s">
        <v>77</v>
      </c>
      <c r="H4839" t="s">
        <v>508</v>
      </c>
      <c r="I4839" t="s">
        <v>509</v>
      </c>
      <c r="J4839" t="s">
        <v>442</v>
      </c>
      <c r="K4839" t="s">
        <v>443</v>
      </c>
    </row>
    <row r="4840" spans="1:11">
      <c r="A4840" t="s">
        <v>494</v>
      </c>
      <c r="B4840" s="614">
        <v>3423260.9127000002</v>
      </c>
      <c r="C4840" t="s">
        <v>481</v>
      </c>
      <c r="D4840" t="s">
        <v>541</v>
      </c>
      <c r="E4840" t="s">
        <v>506</v>
      </c>
      <c r="F4840" t="s">
        <v>542</v>
      </c>
      <c r="G4840" t="s">
        <v>77</v>
      </c>
      <c r="H4840" t="s">
        <v>508</v>
      </c>
      <c r="I4840" t="s">
        <v>509</v>
      </c>
      <c r="J4840" t="s">
        <v>442</v>
      </c>
      <c r="K4840" t="s">
        <v>443</v>
      </c>
    </row>
    <row r="4841" spans="1:11">
      <c r="A4841" t="s">
        <v>494</v>
      </c>
      <c r="B4841" s="614">
        <v>3916212.2223999999</v>
      </c>
      <c r="C4841" t="s">
        <v>504</v>
      </c>
      <c r="D4841" t="s">
        <v>541</v>
      </c>
      <c r="E4841" t="s">
        <v>506</v>
      </c>
      <c r="F4841" t="s">
        <v>542</v>
      </c>
      <c r="G4841" t="s">
        <v>77</v>
      </c>
      <c r="H4841" t="s">
        <v>508</v>
      </c>
      <c r="I4841" t="s">
        <v>509</v>
      </c>
      <c r="J4841" t="s">
        <v>442</v>
      </c>
      <c r="K4841" t="s">
        <v>443</v>
      </c>
    </row>
    <row r="4842" spans="1:11">
      <c r="A4842" t="s">
        <v>494</v>
      </c>
      <c r="B4842" s="614">
        <v>2738610.0882000001</v>
      </c>
      <c r="C4842" t="s">
        <v>452</v>
      </c>
      <c r="D4842" t="s">
        <v>541</v>
      </c>
      <c r="E4842" t="s">
        <v>506</v>
      </c>
      <c r="F4842" t="s">
        <v>542</v>
      </c>
      <c r="G4842" t="s">
        <v>77</v>
      </c>
      <c r="H4842" t="s">
        <v>508</v>
      </c>
      <c r="I4842" t="s">
        <v>509</v>
      </c>
      <c r="J4842" t="s">
        <v>442</v>
      </c>
      <c r="K4842" t="s">
        <v>443</v>
      </c>
    </row>
    <row r="4843" spans="1:11">
      <c r="A4843" t="s">
        <v>494</v>
      </c>
      <c r="B4843" s="614">
        <v>3560191.0776</v>
      </c>
      <c r="C4843" t="s">
        <v>488</v>
      </c>
      <c r="D4843" t="s">
        <v>541</v>
      </c>
      <c r="E4843" t="s">
        <v>506</v>
      </c>
      <c r="F4843" t="s">
        <v>542</v>
      </c>
      <c r="G4843" t="s">
        <v>77</v>
      </c>
      <c r="H4843" t="s">
        <v>508</v>
      </c>
      <c r="I4843" t="s">
        <v>509</v>
      </c>
      <c r="J4843" t="s">
        <v>442</v>
      </c>
      <c r="K4843" t="s">
        <v>443</v>
      </c>
    </row>
    <row r="4844" spans="1:11">
      <c r="A4844" t="s">
        <v>494</v>
      </c>
      <c r="B4844" s="614">
        <v>3286330.7478</v>
      </c>
      <c r="C4844" t="s">
        <v>449</v>
      </c>
      <c r="D4844" t="s">
        <v>541</v>
      </c>
      <c r="E4844" t="s">
        <v>506</v>
      </c>
      <c r="F4844" t="s">
        <v>542</v>
      </c>
      <c r="G4844" t="s">
        <v>77</v>
      </c>
      <c r="H4844" t="s">
        <v>508</v>
      </c>
      <c r="I4844" t="s">
        <v>509</v>
      </c>
      <c r="J4844" t="s">
        <v>442</v>
      </c>
      <c r="K4844" t="s">
        <v>443</v>
      </c>
    </row>
    <row r="4845" spans="1:11">
      <c r="A4845" t="s">
        <v>494</v>
      </c>
      <c r="B4845" s="614">
        <v>3916212.2223999999</v>
      </c>
      <c r="C4845" t="s">
        <v>528</v>
      </c>
      <c r="D4845" t="s">
        <v>541</v>
      </c>
      <c r="E4845" t="s">
        <v>506</v>
      </c>
      <c r="F4845" t="s">
        <v>542</v>
      </c>
      <c r="G4845" t="s">
        <v>77</v>
      </c>
      <c r="H4845" t="s">
        <v>508</v>
      </c>
      <c r="I4845" t="s">
        <v>509</v>
      </c>
      <c r="J4845" t="s">
        <v>442</v>
      </c>
      <c r="K4845" t="s">
        <v>443</v>
      </c>
    </row>
    <row r="4846" spans="1:11">
      <c r="A4846" t="s">
        <v>494</v>
      </c>
      <c r="B4846" s="614">
        <v>3970981.5723000001</v>
      </c>
      <c r="C4846" t="s">
        <v>514</v>
      </c>
      <c r="D4846" t="s">
        <v>541</v>
      </c>
      <c r="E4846" t="s">
        <v>506</v>
      </c>
      <c r="F4846" t="s">
        <v>542</v>
      </c>
      <c r="G4846" t="s">
        <v>77</v>
      </c>
      <c r="H4846" t="s">
        <v>508</v>
      </c>
      <c r="I4846" t="s">
        <v>509</v>
      </c>
      <c r="J4846" t="s">
        <v>442</v>
      </c>
      <c r="K4846" t="s">
        <v>443</v>
      </c>
    </row>
    <row r="4847" spans="1:11">
      <c r="A4847" t="s">
        <v>494</v>
      </c>
      <c r="B4847" s="614">
        <v>3423260.9127000002</v>
      </c>
      <c r="C4847" t="s">
        <v>480</v>
      </c>
      <c r="D4847" t="s">
        <v>541</v>
      </c>
      <c r="E4847" t="s">
        <v>506</v>
      </c>
      <c r="F4847" t="s">
        <v>542</v>
      </c>
      <c r="G4847" t="s">
        <v>77</v>
      </c>
      <c r="H4847" t="s">
        <v>508</v>
      </c>
      <c r="I4847" t="s">
        <v>509</v>
      </c>
      <c r="J4847" t="s">
        <v>442</v>
      </c>
      <c r="K4847" t="s">
        <v>443</v>
      </c>
    </row>
    <row r="4848" spans="1:11">
      <c r="A4848" t="s">
        <v>494</v>
      </c>
      <c r="B4848" s="614">
        <v>4244848.6922000004</v>
      </c>
      <c r="C4848" t="s">
        <v>476</v>
      </c>
      <c r="D4848" t="s">
        <v>541</v>
      </c>
      <c r="E4848" t="s">
        <v>506</v>
      </c>
      <c r="F4848" t="s">
        <v>542</v>
      </c>
      <c r="G4848" t="s">
        <v>77</v>
      </c>
      <c r="H4848" t="s">
        <v>508</v>
      </c>
      <c r="I4848" t="s">
        <v>509</v>
      </c>
      <c r="J4848" t="s">
        <v>442</v>
      </c>
      <c r="K4848" t="s">
        <v>443</v>
      </c>
    </row>
    <row r="4849" spans="1:11">
      <c r="A4849" t="s">
        <v>494</v>
      </c>
      <c r="B4849" s="614">
        <v>3834051.4073999999</v>
      </c>
      <c r="C4849" t="s">
        <v>513</v>
      </c>
      <c r="D4849" t="s">
        <v>541</v>
      </c>
      <c r="E4849" t="s">
        <v>506</v>
      </c>
      <c r="F4849" t="s">
        <v>542</v>
      </c>
      <c r="G4849" t="s">
        <v>77</v>
      </c>
      <c r="H4849" t="s">
        <v>508</v>
      </c>
      <c r="I4849" t="s">
        <v>509</v>
      </c>
      <c r="J4849" t="s">
        <v>442</v>
      </c>
      <c r="K4849" t="s">
        <v>443</v>
      </c>
    </row>
    <row r="4850" spans="1:11">
      <c r="A4850" t="s">
        <v>494</v>
      </c>
      <c r="B4850" s="614">
        <v>3560191.0776</v>
      </c>
      <c r="C4850" t="s">
        <v>479</v>
      </c>
      <c r="D4850" t="s">
        <v>541</v>
      </c>
      <c r="E4850" t="s">
        <v>506</v>
      </c>
      <c r="F4850" t="s">
        <v>542</v>
      </c>
      <c r="G4850" t="s">
        <v>77</v>
      </c>
      <c r="H4850" t="s">
        <v>508</v>
      </c>
      <c r="I4850" t="s">
        <v>509</v>
      </c>
      <c r="J4850" t="s">
        <v>442</v>
      </c>
      <c r="K4850" t="s">
        <v>443</v>
      </c>
    </row>
    <row r="4851" spans="1:11">
      <c r="A4851" t="s">
        <v>494</v>
      </c>
      <c r="B4851" s="614">
        <v>3834051.4073999999</v>
      </c>
      <c r="C4851" t="s">
        <v>475</v>
      </c>
      <c r="D4851" t="s">
        <v>541</v>
      </c>
      <c r="E4851" t="s">
        <v>506</v>
      </c>
      <c r="F4851" t="s">
        <v>542</v>
      </c>
      <c r="G4851" t="s">
        <v>77</v>
      </c>
      <c r="H4851" t="s">
        <v>508</v>
      </c>
      <c r="I4851" t="s">
        <v>509</v>
      </c>
      <c r="J4851" t="s">
        <v>442</v>
      </c>
      <c r="K4851" t="s">
        <v>443</v>
      </c>
    </row>
    <row r="4852" spans="1:11">
      <c r="A4852" t="s">
        <v>494</v>
      </c>
      <c r="B4852" s="614">
        <v>5091077.9260999998</v>
      </c>
      <c r="C4852" t="s">
        <v>510</v>
      </c>
      <c r="D4852" t="s">
        <v>541</v>
      </c>
      <c r="E4852" t="s">
        <v>506</v>
      </c>
      <c r="F4852" t="s">
        <v>542</v>
      </c>
      <c r="G4852" t="s">
        <v>77</v>
      </c>
      <c r="H4852" t="s">
        <v>508</v>
      </c>
      <c r="I4852" t="s">
        <v>509</v>
      </c>
      <c r="J4852" t="s">
        <v>442</v>
      </c>
      <c r="K4852" t="s">
        <v>443</v>
      </c>
    </row>
    <row r="4853" spans="1:11">
      <c r="A4853" t="s">
        <v>495</v>
      </c>
      <c r="B4853" s="614">
        <v>459112.10269999999</v>
      </c>
      <c r="C4853" t="s">
        <v>454</v>
      </c>
      <c r="D4853" t="s">
        <v>541</v>
      </c>
      <c r="E4853" t="s">
        <v>506</v>
      </c>
      <c r="F4853" t="s">
        <v>542</v>
      </c>
      <c r="G4853" t="s">
        <v>77</v>
      </c>
      <c r="H4853" t="s">
        <v>508</v>
      </c>
      <c r="I4853" t="s">
        <v>509</v>
      </c>
      <c r="J4853" t="s">
        <v>442</v>
      </c>
      <c r="K4853" t="s">
        <v>443</v>
      </c>
    </row>
    <row r="4854" spans="1:11">
      <c r="A4854" t="s">
        <v>495</v>
      </c>
      <c r="B4854" s="614">
        <v>532569.89350000001</v>
      </c>
      <c r="C4854" t="s">
        <v>462</v>
      </c>
      <c r="D4854" t="s">
        <v>541</v>
      </c>
      <c r="E4854" t="s">
        <v>506</v>
      </c>
      <c r="F4854" t="s">
        <v>542</v>
      </c>
      <c r="G4854" t="s">
        <v>77</v>
      </c>
      <c r="H4854" t="s">
        <v>508</v>
      </c>
      <c r="I4854" t="s">
        <v>509</v>
      </c>
      <c r="J4854" t="s">
        <v>442</v>
      </c>
      <c r="K4854" t="s">
        <v>443</v>
      </c>
    </row>
    <row r="4855" spans="1:11">
      <c r="A4855" t="s">
        <v>495</v>
      </c>
      <c r="B4855" s="614">
        <v>440747.65500000003</v>
      </c>
      <c r="C4855" t="s">
        <v>429</v>
      </c>
      <c r="D4855" t="s">
        <v>541</v>
      </c>
      <c r="E4855" t="s">
        <v>506</v>
      </c>
      <c r="F4855" t="s">
        <v>542</v>
      </c>
      <c r="G4855" t="s">
        <v>77</v>
      </c>
      <c r="H4855" t="s">
        <v>508</v>
      </c>
      <c r="I4855" t="s">
        <v>509</v>
      </c>
      <c r="J4855" t="s">
        <v>442</v>
      </c>
      <c r="K4855" t="s">
        <v>443</v>
      </c>
    </row>
    <row r="4856" spans="1:11">
      <c r="A4856" t="s">
        <v>495</v>
      </c>
      <c r="B4856" s="614">
        <v>682792.09539999999</v>
      </c>
      <c r="C4856" t="s">
        <v>517</v>
      </c>
      <c r="D4856" t="s">
        <v>541</v>
      </c>
      <c r="E4856" t="s">
        <v>506</v>
      </c>
      <c r="F4856" t="s">
        <v>542</v>
      </c>
      <c r="G4856" t="s">
        <v>77</v>
      </c>
      <c r="H4856" t="s">
        <v>508</v>
      </c>
      <c r="I4856" t="s">
        <v>509</v>
      </c>
      <c r="J4856" t="s">
        <v>442</v>
      </c>
      <c r="K4856" t="s">
        <v>443</v>
      </c>
    </row>
    <row r="4857" spans="1:11">
      <c r="A4857" t="s">
        <v>495</v>
      </c>
      <c r="B4857" s="614">
        <v>440747.65500000003</v>
      </c>
      <c r="C4857" t="s">
        <v>466</v>
      </c>
      <c r="D4857" t="s">
        <v>541</v>
      </c>
      <c r="E4857" t="s">
        <v>506</v>
      </c>
      <c r="F4857" t="s">
        <v>542</v>
      </c>
      <c r="G4857" t="s">
        <v>77</v>
      </c>
      <c r="H4857" t="s">
        <v>508</v>
      </c>
      <c r="I4857" t="s">
        <v>509</v>
      </c>
      <c r="J4857" t="s">
        <v>442</v>
      </c>
      <c r="K4857" t="s">
        <v>443</v>
      </c>
    </row>
    <row r="4858" spans="1:11">
      <c r="A4858" t="s">
        <v>495</v>
      </c>
      <c r="B4858" s="614">
        <v>554607.95920000004</v>
      </c>
      <c r="C4858" t="s">
        <v>516</v>
      </c>
      <c r="D4858" t="s">
        <v>541</v>
      </c>
      <c r="E4858" t="s">
        <v>506</v>
      </c>
      <c r="F4858" t="s">
        <v>542</v>
      </c>
      <c r="G4858" t="s">
        <v>77</v>
      </c>
      <c r="H4858" t="s">
        <v>508</v>
      </c>
      <c r="I4858" t="s">
        <v>509</v>
      </c>
      <c r="J4858" t="s">
        <v>442</v>
      </c>
      <c r="K4858" t="s">
        <v>443</v>
      </c>
    </row>
    <row r="4859" spans="1:11">
      <c r="A4859" t="s">
        <v>495</v>
      </c>
      <c r="B4859" s="614">
        <v>440747.65500000003</v>
      </c>
      <c r="C4859" t="s">
        <v>484</v>
      </c>
      <c r="D4859" t="s">
        <v>541</v>
      </c>
      <c r="E4859" t="s">
        <v>506</v>
      </c>
      <c r="F4859" t="s">
        <v>542</v>
      </c>
      <c r="G4859" t="s">
        <v>77</v>
      </c>
      <c r="H4859" t="s">
        <v>508</v>
      </c>
      <c r="I4859" t="s">
        <v>509</v>
      </c>
      <c r="J4859" t="s">
        <v>442</v>
      </c>
      <c r="K4859" t="s">
        <v>443</v>
      </c>
    </row>
    <row r="4860" spans="1:11">
      <c r="A4860" t="s">
        <v>495</v>
      </c>
      <c r="B4860" s="614">
        <v>459112.10269999999</v>
      </c>
      <c r="C4860" t="s">
        <v>512</v>
      </c>
      <c r="D4860" t="s">
        <v>541</v>
      </c>
      <c r="E4860" t="s">
        <v>506</v>
      </c>
      <c r="F4860" t="s">
        <v>542</v>
      </c>
      <c r="G4860" t="s">
        <v>77</v>
      </c>
      <c r="H4860" t="s">
        <v>508</v>
      </c>
      <c r="I4860" t="s">
        <v>509</v>
      </c>
      <c r="J4860" t="s">
        <v>442</v>
      </c>
      <c r="K4860" t="s">
        <v>443</v>
      </c>
    </row>
    <row r="4861" spans="1:11">
      <c r="A4861" t="s">
        <v>495</v>
      </c>
      <c r="B4861" s="614">
        <v>569299.69949999999</v>
      </c>
      <c r="C4861" t="s">
        <v>450</v>
      </c>
      <c r="D4861" t="s">
        <v>541</v>
      </c>
      <c r="E4861" t="s">
        <v>506</v>
      </c>
      <c r="F4861" t="s">
        <v>542</v>
      </c>
      <c r="G4861" t="s">
        <v>77</v>
      </c>
      <c r="H4861" t="s">
        <v>508</v>
      </c>
      <c r="I4861" t="s">
        <v>509</v>
      </c>
      <c r="J4861" t="s">
        <v>442</v>
      </c>
      <c r="K4861" t="s">
        <v>443</v>
      </c>
    </row>
    <row r="4862" spans="1:11">
      <c r="A4862" t="s">
        <v>495</v>
      </c>
      <c r="B4862" s="614">
        <v>682792.09539999999</v>
      </c>
      <c r="C4862" t="s">
        <v>455</v>
      </c>
      <c r="D4862" t="s">
        <v>541</v>
      </c>
      <c r="E4862" t="s">
        <v>506</v>
      </c>
      <c r="F4862" t="s">
        <v>542</v>
      </c>
      <c r="G4862" t="s">
        <v>77</v>
      </c>
      <c r="H4862" t="s">
        <v>508</v>
      </c>
      <c r="I4862" t="s">
        <v>509</v>
      </c>
      <c r="J4862" t="s">
        <v>442</v>
      </c>
      <c r="K4862" t="s">
        <v>443</v>
      </c>
    </row>
    <row r="4863" spans="1:11">
      <c r="A4863" t="s">
        <v>495</v>
      </c>
      <c r="B4863" s="614">
        <v>451766.68790000002</v>
      </c>
      <c r="C4863" t="s">
        <v>465</v>
      </c>
      <c r="D4863" t="s">
        <v>541</v>
      </c>
      <c r="E4863" t="s">
        <v>506</v>
      </c>
      <c r="F4863" t="s">
        <v>542</v>
      </c>
      <c r="G4863" t="s">
        <v>77</v>
      </c>
      <c r="H4863" t="s">
        <v>508</v>
      </c>
      <c r="I4863" t="s">
        <v>509</v>
      </c>
      <c r="J4863" t="s">
        <v>442</v>
      </c>
      <c r="K4863" t="s">
        <v>443</v>
      </c>
    </row>
    <row r="4864" spans="1:11">
      <c r="A4864" t="s">
        <v>495</v>
      </c>
      <c r="B4864" s="614">
        <v>532569.89350000001</v>
      </c>
      <c r="C4864" t="s">
        <v>445</v>
      </c>
      <c r="D4864" t="s">
        <v>541</v>
      </c>
      <c r="E4864" t="s">
        <v>506</v>
      </c>
      <c r="F4864" t="s">
        <v>542</v>
      </c>
      <c r="G4864" t="s">
        <v>77</v>
      </c>
      <c r="H4864" t="s">
        <v>508</v>
      </c>
      <c r="I4864" t="s">
        <v>509</v>
      </c>
      <c r="J4864" t="s">
        <v>442</v>
      </c>
      <c r="K4864" t="s">
        <v>443</v>
      </c>
    </row>
    <row r="4865" spans="1:11">
      <c r="A4865" t="s">
        <v>495</v>
      </c>
      <c r="B4865" s="614">
        <v>477476.55040000001</v>
      </c>
      <c r="C4865" t="s">
        <v>471</v>
      </c>
      <c r="D4865" t="s">
        <v>541</v>
      </c>
      <c r="E4865" t="s">
        <v>506</v>
      </c>
      <c r="F4865" t="s">
        <v>542</v>
      </c>
      <c r="G4865" t="s">
        <v>77</v>
      </c>
      <c r="H4865" t="s">
        <v>508</v>
      </c>
      <c r="I4865" t="s">
        <v>509</v>
      </c>
      <c r="J4865" t="s">
        <v>442</v>
      </c>
      <c r="K4865" t="s">
        <v>443</v>
      </c>
    </row>
    <row r="4866" spans="1:11">
      <c r="A4866" t="s">
        <v>495</v>
      </c>
      <c r="B4866" s="614">
        <v>481150.16850000003</v>
      </c>
      <c r="C4866" t="s">
        <v>461</v>
      </c>
      <c r="D4866" t="s">
        <v>541</v>
      </c>
      <c r="E4866" t="s">
        <v>506</v>
      </c>
      <c r="F4866" t="s">
        <v>542</v>
      </c>
      <c r="G4866" t="s">
        <v>77</v>
      </c>
      <c r="H4866" t="s">
        <v>508</v>
      </c>
      <c r="I4866" t="s">
        <v>509</v>
      </c>
      <c r="J4866" t="s">
        <v>442</v>
      </c>
      <c r="K4866" t="s">
        <v>443</v>
      </c>
    </row>
    <row r="4867" spans="1:11">
      <c r="A4867" t="s">
        <v>495</v>
      </c>
      <c r="B4867" s="614">
        <v>367289.86430000002</v>
      </c>
      <c r="C4867" t="s">
        <v>453</v>
      </c>
      <c r="D4867" t="s">
        <v>541</v>
      </c>
      <c r="E4867" t="s">
        <v>506</v>
      </c>
      <c r="F4867" t="s">
        <v>542</v>
      </c>
      <c r="G4867" t="s">
        <v>77</v>
      </c>
      <c r="H4867" t="s">
        <v>508</v>
      </c>
      <c r="I4867" t="s">
        <v>509</v>
      </c>
      <c r="J4867" t="s">
        <v>442</v>
      </c>
      <c r="K4867" t="s">
        <v>443</v>
      </c>
    </row>
    <row r="4868" spans="1:11">
      <c r="A4868" t="s">
        <v>495</v>
      </c>
      <c r="B4868" s="614">
        <v>525224.47860000003</v>
      </c>
      <c r="C4868" t="s">
        <v>448</v>
      </c>
      <c r="D4868" t="s">
        <v>541</v>
      </c>
      <c r="E4868" t="s">
        <v>506</v>
      </c>
      <c r="F4868" t="s">
        <v>542</v>
      </c>
      <c r="G4868" t="s">
        <v>77</v>
      </c>
      <c r="H4868" t="s">
        <v>508</v>
      </c>
      <c r="I4868" t="s">
        <v>509</v>
      </c>
      <c r="J4868" t="s">
        <v>442</v>
      </c>
      <c r="K4868" t="s">
        <v>443</v>
      </c>
    </row>
    <row r="4869" spans="1:11">
      <c r="A4869" t="s">
        <v>495</v>
      </c>
      <c r="B4869" s="614">
        <v>495840.99810000003</v>
      </c>
      <c r="C4869" t="s">
        <v>515</v>
      </c>
      <c r="D4869" t="s">
        <v>541</v>
      </c>
      <c r="E4869" t="s">
        <v>506</v>
      </c>
      <c r="F4869" t="s">
        <v>542</v>
      </c>
      <c r="G4869" t="s">
        <v>77</v>
      </c>
      <c r="H4869" t="s">
        <v>508</v>
      </c>
      <c r="I4869" t="s">
        <v>509</v>
      </c>
      <c r="J4869" t="s">
        <v>442</v>
      </c>
      <c r="K4869" t="s">
        <v>443</v>
      </c>
    </row>
    <row r="4870" spans="1:11">
      <c r="A4870" t="s">
        <v>495</v>
      </c>
      <c r="B4870" s="614">
        <v>367289.86430000002</v>
      </c>
      <c r="C4870" t="s">
        <v>477</v>
      </c>
      <c r="D4870" t="s">
        <v>541</v>
      </c>
      <c r="E4870" t="s">
        <v>506</v>
      </c>
      <c r="F4870" t="s">
        <v>542</v>
      </c>
      <c r="G4870" t="s">
        <v>77</v>
      </c>
      <c r="H4870" t="s">
        <v>508</v>
      </c>
      <c r="I4870" t="s">
        <v>509</v>
      </c>
      <c r="J4870" t="s">
        <v>442</v>
      </c>
      <c r="K4870" t="s">
        <v>443</v>
      </c>
    </row>
    <row r="4871" spans="1:11">
      <c r="A4871" t="s">
        <v>495</v>
      </c>
      <c r="B4871" s="614">
        <v>440747.65500000003</v>
      </c>
      <c r="C4871" t="s">
        <v>472</v>
      </c>
      <c r="D4871" t="s">
        <v>541</v>
      </c>
      <c r="E4871" t="s">
        <v>506</v>
      </c>
      <c r="F4871" t="s">
        <v>542</v>
      </c>
      <c r="G4871" t="s">
        <v>77</v>
      </c>
      <c r="H4871" t="s">
        <v>508</v>
      </c>
      <c r="I4871" t="s">
        <v>509</v>
      </c>
      <c r="J4871" t="s">
        <v>442</v>
      </c>
      <c r="K4871" t="s">
        <v>443</v>
      </c>
    </row>
    <row r="4872" spans="1:11">
      <c r="A4872" t="s">
        <v>495</v>
      </c>
      <c r="B4872" s="614">
        <v>459112.10269999999</v>
      </c>
      <c r="C4872" t="s">
        <v>485</v>
      </c>
      <c r="D4872" t="s">
        <v>541</v>
      </c>
      <c r="E4872" t="s">
        <v>506</v>
      </c>
      <c r="F4872" t="s">
        <v>542</v>
      </c>
      <c r="G4872" t="s">
        <v>77</v>
      </c>
      <c r="H4872" t="s">
        <v>508</v>
      </c>
      <c r="I4872" t="s">
        <v>509</v>
      </c>
      <c r="J4872" t="s">
        <v>442</v>
      </c>
      <c r="K4872" t="s">
        <v>443</v>
      </c>
    </row>
    <row r="4873" spans="1:11">
      <c r="A4873" t="s">
        <v>495</v>
      </c>
      <c r="B4873" s="614">
        <v>620719.42449999996</v>
      </c>
      <c r="C4873" t="s">
        <v>518</v>
      </c>
      <c r="D4873" t="s">
        <v>541</v>
      </c>
      <c r="E4873" t="s">
        <v>506</v>
      </c>
      <c r="F4873" t="s">
        <v>542</v>
      </c>
      <c r="G4873" t="s">
        <v>77</v>
      </c>
      <c r="H4873" t="s">
        <v>508</v>
      </c>
      <c r="I4873" t="s">
        <v>509</v>
      </c>
      <c r="J4873" t="s">
        <v>442</v>
      </c>
      <c r="K4873" t="s">
        <v>443</v>
      </c>
    </row>
    <row r="4874" spans="1:11">
      <c r="A4874" t="s">
        <v>495</v>
      </c>
      <c r="B4874" s="614">
        <v>525224.47860000003</v>
      </c>
      <c r="C4874" t="s">
        <v>511</v>
      </c>
      <c r="D4874" t="s">
        <v>541</v>
      </c>
      <c r="E4874" t="s">
        <v>506</v>
      </c>
      <c r="F4874" t="s">
        <v>542</v>
      </c>
      <c r="G4874" t="s">
        <v>77</v>
      </c>
      <c r="H4874" t="s">
        <v>508</v>
      </c>
      <c r="I4874" t="s">
        <v>509</v>
      </c>
      <c r="J4874" t="s">
        <v>442</v>
      </c>
      <c r="K4874" t="s">
        <v>443</v>
      </c>
    </row>
    <row r="4875" spans="1:11">
      <c r="A4875" t="s">
        <v>495</v>
      </c>
      <c r="B4875" s="614">
        <v>477476.55040000001</v>
      </c>
      <c r="C4875" t="s">
        <v>50</v>
      </c>
      <c r="D4875" t="s">
        <v>541</v>
      </c>
      <c r="E4875" t="s">
        <v>506</v>
      </c>
      <c r="F4875" t="s">
        <v>542</v>
      </c>
      <c r="G4875" t="s">
        <v>77</v>
      </c>
      <c r="H4875" t="s">
        <v>508</v>
      </c>
      <c r="I4875" t="s">
        <v>509</v>
      </c>
      <c r="J4875" t="s">
        <v>442</v>
      </c>
      <c r="K4875" t="s">
        <v>443</v>
      </c>
    </row>
    <row r="4876" spans="1:11">
      <c r="A4876" t="s">
        <v>495</v>
      </c>
      <c r="B4876" s="614">
        <v>367289.86430000002</v>
      </c>
      <c r="C4876" t="s">
        <v>464</v>
      </c>
      <c r="D4876" t="s">
        <v>541</v>
      </c>
      <c r="E4876" t="s">
        <v>506</v>
      </c>
      <c r="F4876" t="s">
        <v>542</v>
      </c>
      <c r="G4876" t="s">
        <v>77</v>
      </c>
      <c r="H4876" t="s">
        <v>508</v>
      </c>
      <c r="I4876" t="s">
        <v>509</v>
      </c>
      <c r="J4876" t="s">
        <v>442</v>
      </c>
      <c r="K4876" t="s">
        <v>443</v>
      </c>
    </row>
    <row r="4877" spans="1:11">
      <c r="A4877" t="s">
        <v>495</v>
      </c>
      <c r="B4877" s="614">
        <v>459112.10269999999</v>
      </c>
      <c r="C4877" t="s">
        <v>481</v>
      </c>
      <c r="D4877" t="s">
        <v>541</v>
      </c>
      <c r="E4877" t="s">
        <v>506</v>
      </c>
      <c r="F4877" t="s">
        <v>542</v>
      </c>
      <c r="G4877" t="s">
        <v>77</v>
      </c>
      <c r="H4877" t="s">
        <v>508</v>
      </c>
      <c r="I4877" t="s">
        <v>509</v>
      </c>
      <c r="J4877" t="s">
        <v>442</v>
      </c>
      <c r="K4877" t="s">
        <v>443</v>
      </c>
    </row>
    <row r="4878" spans="1:11">
      <c r="A4878" t="s">
        <v>495</v>
      </c>
      <c r="B4878" s="614">
        <v>525224.47860000003</v>
      </c>
      <c r="C4878" t="s">
        <v>504</v>
      </c>
      <c r="D4878" t="s">
        <v>541</v>
      </c>
      <c r="E4878" t="s">
        <v>506</v>
      </c>
      <c r="F4878" t="s">
        <v>542</v>
      </c>
      <c r="G4878" t="s">
        <v>77</v>
      </c>
      <c r="H4878" t="s">
        <v>508</v>
      </c>
      <c r="I4878" t="s">
        <v>509</v>
      </c>
      <c r="J4878" t="s">
        <v>442</v>
      </c>
      <c r="K4878" t="s">
        <v>443</v>
      </c>
    </row>
    <row r="4879" spans="1:11">
      <c r="A4879" t="s">
        <v>495</v>
      </c>
      <c r="B4879" s="614">
        <v>367289.86430000002</v>
      </c>
      <c r="C4879" t="s">
        <v>452</v>
      </c>
      <c r="D4879" t="s">
        <v>541</v>
      </c>
      <c r="E4879" t="s">
        <v>506</v>
      </c>
      <c r="F4879" t="s">
        <v>542</v>
      </c>
      <c r="G4879" t="s">
        <v>77</v>
      </c>
      <c r="H4879" t="s">
        <v>508</v>
      </c>
      <c r="I4879" t="s">
        <v>509</v>
      </c>
      <c r="J4879" t="s">
        <v>442</v>
      </c>
      <c r="K4879" t="s">
        <v>443</v>
      </c>
    </row>
    <row r="4880" spans="1:11">
      <c r="A4880" t="s">
        <v>495</v>
      </c>
      <c r="B4880" s="614">
        <v>477476.55040000001</v>
      </c>
      <c r="C4880" t="s">
        <v>488</v>
      </c>
      <c r="D4880" t="s">
        <v>541</v>
      </c>
      <c r="E4880" t="s">
        <v>506</v>
      </c>
      <c r="F4880" t="s">
        <v>542</v>
      </c>
      <c r="G4880" t="s">
        <v>77</v>
      </c>
      <c r="H4880" t="s">
        <v>508</v>
      </c>
      <c r="I4880" t="s">
        <v>509</v>
      </c>
      <c r="J4880" t="s">
        <v>442</v>
      </c>
      <c r="K4880" t="s">
        <v>443</v>
      </c>
    </row>
    <row r="4881" spans="1:11">
      <c r="A4881" t="s">
        <v>495</v>
      </c>
      <c r="B4881" s="614">
        <v>440747.65500000003</v>
      </c>
      <c r="C4881" t="s">
        <v>449</v>
      </c>
      <c r="D4881" t="s">
        <v>541</v>
      </c>
      <c r="E4881" t="s">
        <v>506</v>
      </c>
      <c r="F4881" t="s">
        <v>542</v>
      </c>
      <c r="G4881" t="s">
        <v>77</v>
      </c>
      <c r="H4881" t="s">
        <v>508</v>
      </c>
      <c r="I4881" t="s">
        <v>509</v>
      </c>
      <c r="J4881" t="s">
        <v>442</v>
      </c>
      <c r="K4881" t="s">
        <v>443</v>
      </c>
    </row>
    <row r="4882" spans="1:11">
      <c r="A4882" t="s">
        <v>495</v>
      </c>
      <c r="B4882" s="614">
        <v>525224.47860000003</v>
      </c>
      <c r="C4882" t="s">
        <v>528</v>
      </c>
      <c r="D4882" t="s">
        <v>541</v>
      </c>
      <c r="E4882" t="s">
        <v>506</v>
      </c>
      <c r="F4882" t="s">
        <v>542</v>
      </c>
      <c r="G4882" t="s">
        <v>77</v>
      </c>
      <c r="H4882" t="s">
        <v>508</v>
      </c>
      <c r="I4882" t="s">
        <v>509</v>
      </c>
      <c r="J4882" t="s">
        <v>442</v>
      </c>
      <c r="K4882" t="s">
        <v>443</v>
      </c>
    </row>
    <row r="4883" spans="1:11">
      <c r="A4883" t="s">
        <v>495</v>
      </c>
      <c r="B4883" s="614">
        <v>532569.89350000001</v>
      </c>
      <c r="C4883" t="s">
        <v>514</v>
      </c>
      <c r="D4883" t="s">
        <v>541</v>
      </c>
      <c r="E4883" t="s">
        <v>506</v>
      </c>
      <c r="F4883" t="s">
        <v>542</v>
      </c>
      <c r="G4883" t="s">
        <v>77</v>
      </c>
      <c r="H4883" t="s">
        <v>508</v>
      </c>
      <c r="I4883" t="s">
        <v>509</v>
      </c>
      <c r="J4883" t="s">
        <v>442</v>
      </c>
      <c r="K4883" t="s">
        <v>443</v>
      </c>
    </row>
    <row r="4884" spans="1:11">
      <c r="A4884" t="s">
        <v>495</v>
      </c>
      <c r="B4884" s="614">
        <v>459112.10269999999</v>
      </c>
      <c r="C4884" t="s">
        <v>480</v>
      </c>
      <c r="D4884" t="s">
        <v>541</v>
      </c>
      <c r="E4884" t="s">
        <v>506</v>
      </c>
      <c r="F4884" t="s">
        <v>542</v>
      </c>
      <c r="G4884" t="s">
        <v>77</v>
      </c>
      <c r="H4884" t="s">
        <v>508</v>
      </c>
      <c r="I4884" t="s">
        <v>509</v>
      </c>
      <c r="J4884" t="s">
        <v>442</v>
      </c>
      <c r="K4884" t="s">
        <v>443</v>
      </c>
    </row>
    <row r="4885" spans="1:11">
      <c r="A4885" t="s">
        <v>495</v>
      </c>
      <c r="B4885" s="614">
        <v>569299.69949999999</v>
      </c>
      <c r="C4885" t="s">
        <v>476</v>
      </c>
      <c r="D4885" t="s">
        <v>541</v>
      </c>
      <c r="E4885" t="s">
        <v>506</v>
      </c>
      <c r="F4885" t="s">
        <v>542</v>
      </c>
      <c r="G4885" t="s">
        <v>77</v>
      </c>
      <c r="H4885" t="s">
        <v>508</v>
      </c>
      <c r="I4885" t="s">
        <v>509</v>
      </c>
      <c r="J4885" t="s">
        <v>442</v>
      </c>
      <c r="K4885" t="s">
        <v>443</v>
      </c>
    </row>
    <row r="4886" spans="1:11">
      <c r="A4886" t="s">
        <v>495</v>
      </c>
      <c r="B4886" s="614">
        <v>514205.44579999999</v>
      </c>
      <c r="C4886" t="s">
        <v>513</v>
      </c>
      <c r="D4886" t="s">
        <v>541</v>
      </c>
      <c r="E4886" t="s">
        <v>506</v>
      </c>
      <c r="F4886" t="s">
        <v>542</v>
      </c>
      <c r="G4886" t="s">
        <v>77</v>
      </c>
      <c r="H4886" t="s">
        <v>508</v>
      </c>
      <c r="I4886" t="s">
        <v>509</v>
      </c>
      <c r="J4886" t="s">
        <v>442</v>
      </c>
      <c r="K4886" t="s">
        <v>443</v>
      </c>
    </row>
    <row r="4887" spans="1:11">
      <c r="A4887" t="s">
        <v>495</v>
      </c>
      <c r="B4887" s="614">
        <v>477476.55040000001</v>
      </c>
      <c r="C4887" t="s">
        <v>479</v>
      </c>
      <c r="D4887" t="s">
        <v>541</v>
      </c>
      <c r="E4887" t="s">
        <v>506</v>
      </c>
      <c r="F4887" t="s">
        <v>542</v>
      </c>
      <c r="G4887" t="s">
        <v>77</v>
      </c>
      <c r="H4887" t="s">
        <v>508</v>
      </c>
      <c r="I4887" t="s">
        <v>509</v>
      </c>
      <c r="J4887" t="s">
        <v>442</v>
      </c>
      <c r="K4887" t="s">
        <v>443</v>
      </c>
    </row>
    <row r="4888" spans="1:11">
      <c r="A4888" t="s">
        <v>495</v>
      </c>
      <c r="B4888" s="614">
        <v>514205.44579999999</v>
      </c>
      <c r="C4888" t="s">
        <v>475</v>
      </c>
      <c r="D4888" t="s">
        <v>541</v>
      </c>
      <c r="E4888" t="s">
        <v>506</v>
      </c>
      <c r="F4888" t="s">
        <v>542</v>
      </c>
      <c r="G4888" t="s">
        <v>77</v>
      </c>
      <c r="H4888" t="s">
        <v>508</v>
      </c>
      <c r="I4888" t="s">
        <v>509</v>
      </c>
      <c r="J4888" t="s">
        <v>442</v>
      </c>
      <c r="K4888" t="s">
        <v>443</v>
      </c>
    </row>
    <row r="4889" spans="1:11">
      <c r="A4889" t="s">
        <v>495</v>
      </c>
      <c r="B4889" s="614">
        <v>682792.09539999999</v>
      </c>
      <c r="C4889" t="s">
        <v>510</v>
      </c>
      <c r="D4889" t="s">
        <v>541</v>
      </c>
      <c r="E4889" t="s">
        <v>506</v>
      </c>
      <c r="F4889" t="s">
        <v>542</v>
      </c>
      <c r="G4889" t="s">
        <v>77</v>
      </c>
      <c r="H4889" t="s">
        <v>508</v>
      </c>
      <c r="I4889" t="s">
        <v>509</v>
      </c>
      <c r="J4889" t="s">
        <v>442</v>
      </c>
      <c r="K4889" t="s">
        <v>443</v>
      </c>
    </row>
    <row r="4890" spans="1:11">
      <c r="A4890" t="s">
        <v>496</v>
      </c>
      <c r="B4890" s="614">
        <v>397517.05109999998</v>
      </c>
      <c r="C4890" t="s">
        <v>454</v>
      </c>
      <c r="D4890" t="s">
        <v>541</v>
      </c>
      <c r="E4890" t="s">
        <v>506</v>
      </c>
      <c r="F4890" t="s">
        <v>542</v>
      </c>
      <c r="G4890" t="s">
        <v>77</v>
      </c>
      <c r="H4890" t="s">
        <v>508</v>
      </c>
      <c r="I4890" t="s">
        <v>509</v>
      </c>
      <c r="J4890" t="s">
        <v>442</v>
      </c>
      <c r="K4890" t="s">
        <v>443</v>
      </c>
    </row>
    <row r="4891" spans="1:11">
      <c r="A4891" t="s">
        <v>496</v>
      </c>
      <c r="B4891" s="614">
        <v>461119.6531</v>
      </c>
      <c r="C4891" t="s">
        <v>462</v>
      </c>
      <c r="D4891" t="s">
        <v>541</v>
      </c>
      <c r="E4891" t="s">
        <v>506</v>
      </c>
      <c r="F4891" t="s">
        <v>542</v>
      </c>
      <c r="G4891" t="s">
        <v>77</v>
      </c>
      <c r="H4891" t="s">
        <v>508</v>
      </c>
      <c r="I4891" t="s">
        <v>509</v>
      </c>
      <c r="J4891" t="s">
        <v>442</v>
      </c>
      <c r="K4891" t="s">
        <v>443</v>
      </c>
    </row>
    <row r="4892" spans="1:11">
      <c r="A4892" t="s">
        <v>496</v>
      </c>
      <c r="B4892" s="614">
        <v>381616.40059999999</v>
      </c>
      <c r="C4892" t="s">
        <v>429</v>
      </c>
      <c r="D4892" t="s">
        <v>541</v>
      </c>
      <c r="E4892" t="s">
        <v>506</v>
      </c>
      <c r="F4892" t="s">
        <v>542</v>
      </c>
      <c r="G4892" t="s">
        <v>77</v>
      </c>
      <c r="H4892" t="s">
        <v>508</v>
      </c>
      <c r="I4892" t="s">
        <v>509</v>
      </c>
      <c r="J4892" t="s">
        <v>442</v>
      </c>
      <c r="K4892" t="s">
        <v>443</v>
      </c>
    </row>
    <row r="4893" spans="1:11">
      <c r="A4893" t="s">
        <v>496</v>
      </c>
      <c r="B4893" s="614">
        <v>591187.85730000003</v>
      </c>
      <c r="C4893" t="s">
        <v>517</v>
      </c>
      <c r="D4893" t="s">
        <v>541</v>
      </c>
      <c r="E4893" t="s">
        <v>506</v>
      </c>
      <c r="F4893" t="s">
        <v>542</v>
      </c>
      <c r="G4893" t="s">
        <v>77</v>
      </c>
      <c r="H4893" t="s">
        <v>508</v>
      </c>
      <c r="I4893" t="s">
        <v>509</v>
      </c>
      <c r="J4893" t="s">
        <v>442</v>
      </c>
      <c r="K4893" t="s">
        <v>443</v>
      </c>
    </row>
    <row r="4894" spans="1:11">
      <c r="A4894" t="s">
        <v>496</v>
      </c>
      <c r="B4894" s="614">
        <v>381616.40059999999</v>
      </c>
      <c r="C4894" t="s">
        <v>466</v>
      </c>
      <c r="D4894" t="s">
        <v>541</v>
      </c>
      <c r="E4894" t="s">
        <v>506</v>
      </c>
      <c r="F4894" t="s">
        <v>542</v>
      </c>
      <c r="G4894" t="s">
        <v>77</v>
      </c>
      <c r="H4894" t="s">
        <v>508</v>
      </c>
      <c r="I4894" t="s">
        <v>509</v>
      </c>
      <c r="J4894" t="s">
        <v>442</v>
      </c>
      <c r="K4894" t="s">
        <v>443</v>
      </c>
    </row>
    <row r="4895" spans="1:11">
      <c r="A4895" t="s">
        <v>496</v>
      </c>
      <c r="B4895" s="614">
        <v>480201.06449999998</v>
      </c>
      <c r="C4895" t="s">
        <v>516</v>
      </c>
      <c r="D4895" t="s">
        <v>541</v>
      </c>
      <c r="E4895" t="s">
        <v>506</v>
      </c>
      <c r="F4895" t="s">
        <v>542</v>
      </c>
      <c r="G4895" t="s">
        <v>77</v>
      </c>
      <c r="H4895" t="s">
        <v>508</v>
      </c>
      <c r="I4895" t="s">
        <v>509</v>
      </c>
      <c r="J4895" t="s">
        <v>442</v>
      </c>
      <c r="K4895" t="s">
        <v>443</v>
      </c>
    </row>
    <row r="4896" spans="1:11">
      <c r="A4896" t="s">
        <v>496</v>
      </c>
      <c r="B4896" s="614">
        <v>381616.40059999999</v>
      </c>
      <c r="C4896" t="s">
        <v>484</v>
      </c>
      <c r="D4896" t="s">
        <v>541</v>
      </c>
      <c r="E4896" t="s">
        <v>506</v>
      </c>
      <c r="F4896" t="s">
        <v>542</v>
      </c>
      <c r="G4896" t="s">
        <v>77</v>
      </c>
      <c r="H4896" t="s">
        <v>508</v>
      </c>
      <c r="I4896" t="s">
        <v>509</v>
      </c>
      <c r="J4896" t="s">
        <v>442</v>
      </c>
      <c r="K4896" t="s">
        <v>443</v>
      </c>
    </row>
    <row r="4897" spans="1:11">
      <c r="A4897" t="s">
        <v>496</v>
      </c>
      <c r="B4897" s="614">
        <v>397517.05109999998</v>
      </c>
      <c r="C4897" t="s">
        <v>512</v>
      </c>
      <c r="D4897" t="s">
        <v>541</v>
      </c>
      <c r="E4897" t="s">
        <v>506</v>
      </c>
      <c r="F4897" t="s">
        <v>542</v>
      </c>
      <c r="G4897" t="s">
        <v>77</v>
      </c>
      <c r="H4897" t="s">
        <v>508</v>
      </c>
      <c r="I4897" t="s">
        <v>509</v>
      </c>
      <c r="J4897" t="s">
        <v>442</v>
      </c>
      <c r="K4897" t="s">
        <v>443</v>
      </c>
    </row>
    <row r="4898" spans="1:11">
      <c r="A4898" t="s">
        <v>496</v>
      </c>
      <c r="B4898" s="614">
        <v>492921.7426</v>
      </c>
      <c r="C4898" t="s">
        <v>450</v>
      </c>
      <c r="D4898" t="s">
        <v>541</v>
      </c>
      <c r="E4898" t="s">
        <v>506</v>
      </c>
      <c r="F4898" t="s">
        <v>542</v>
      </c>
      <c r="G4898" t="s">
        <v>77</v>
      </c>
      <c r="H4898" t="s">
        <v>508</v>
      </c>
      <c r="I4898" t="s">
        <v>509</v>
      </c>
      <c r="J4898" t="s">
        <v>442</v>
      </c>
      <c r="K4898" t="s">
        <v>443</v>
      </c>
    </row>
    <row r="4899" spans="1:11">
      <c r="A4899" t="s">
        <v>496</v>
      </c>
      <c r="B4899" s="614">
        <v>591187.85730000003</v>
      </c>
      <c r="C4899" t="s">
        <v>455</v>
      </c>
      <c r="D4899" t="s">
        <v>541</v>
      </c>
      <c r="E4899" t="s">
        <v>506</v>
      </c>
      <c r="F4899" t="s">
        <v>542</v>
      </c>
      <c r="G4899" t="s">
        <v>77</v>
      </c>
      <c r="H4899" t="s">
        <v>508</v>
      </c>
      <c r="I4899" t="s">
        <v>509</v>
      </c>
      <c r="J4899" t="s">
        <v>442</v>
      </c>
      <c r="K4899" t="s">
        <v>443</v>
      </c>
    </row>
    <row r="4900" spans="1:11">
      <c r="A4900" t="s">
        <v>496</v>
      </c>
      <c r="B4900" s="614">
        <v>391157.10619999998</v>
      </c>
      <c r="C4900" t="s">
        <v>465</v>
      </c>
      <c r="D4900" t="s">
        <v>541</v>
      </c>
      <c r="E4900" t="s">
        <v>506</v>
      </c>
      <c r="F4900" t="s">
        <v>542</v>
      </c>
      <c r="G4900" t="s">
        <v>77</v>
      </c>
      <c r="H4900" t="s">
        <v>508</v>
      </c>
      <c r="I4900" t="s">
        <v>509</v>
      </c>
      <c r="J4900" t="s">
        <v>442</v>
      </c>
      <c r="K4900" t="s">
        <v>443</v>
      </c>
    </row>
    <row r="4901" spans="1:11">
      <c r="A4901" t="s">
        <v>496</v>
      </c>
      <c r="B4901" s="614">
        <v>461119.6531</v>
      </c>
      <c r="C4901" t="s">
        <v>445</v>
      </c>
      <c r="D4901" t="s">
        <v>541</v>
      </c>
      <c r="E4901" t="s">
        <v>506</v>
      </c>
      <c r="F4901" t="s">
        <v>542</v>
      </c>
      <c r="G4901" t="s">
        <v>77</v>
      </c>
      <c r="H4901" t="s">
        <v>508</v>
      </c>
      <c r="I4901" t="s">
        <v>509</v>
      </c>
      <c r="J4901" t="s">
        <v>442</v>
      </c>
      <c r="K4901" t="s">
        <v>443</v>
      </c>
    </row>
    <row r="4902" spans="1:11">
      <c r="A4902" t="s">
        <v>496</v>
      </c>
      <c r="B4902" s="614">
        <v>413417.70159999997</v>
      </c>
      <c r="C4902" t="s">
        <v>471</v>
      </c>
      <c r="D4902" t="s">
        <v>541</v>
      </c>
      <c r="E4902" t="s">
        <v>506</v>
      </c>
      <c r="F4902" t="s">
        <v>542</v>
      </c>
      <c r="G4902" t="s">
        <v>77</v>
      </c>
      <c r="H4902" t="s">
        <v>508</v>
      </c>
      <c r="I4902" t="s">
        <v>509</v>
      </c>
      <c r="J4902" t="s">
        <v>442</v>
      </c>
      <c r="K4902" t="s">
        <v>443</v>
      </c>
    </row>
    <row r="4903" spans="1:11">
      <c r="A4903" t="s">
        <v>496</v>
      </c>
      <c r="B4903" s="614">
        <v>416598.46240000002</v>
      </c>
      <c r="C4903" t="s">
        <v>461</v>
      </c>
      <c r="D4903" t="s">
        <v>541</v>
      </c>
      <c r="E4903" t="s">
        <v>506</v>
      </c>
      <c r="F4903" t="s">
        <v>542</v>
      </c>
      <c r="G4903" t="s">
        <v>77</v>
      </c>
      <c r="H4903" t="s">
        <v>508</v>
      </c>
      <c r="I4903" t="s">
        <v>509</v>
      </c>
      <c r="J4903" t="s">
        <v>442</v>
      </c>
      <c r="K4903" t="s">
        <v>443</v>
      </c>
    </row>
    <row r="4904" spans="1:11">
      <c r="A4904" t="s">
        <v>496</v>
      </c>
      <c r="B4904" s="614">
        <v>318013.79849999998</v>
      </c>
      <c r="C4904" t="s">
        <v>453</v>
      </c>
      <c r="D4904" t="s">
        <v>541</v>
      </c>
      <c r="E4904" t="s">
        <v>506</v>
      </c>
      <c r="F4904" t="s">
        <v>542</v>
      </c>
      <c r="G4904" t="s">
        <v>77</v>
      </c>
      <c r="H4904" t="s">
        <v>508</v>
      </c>
      <c r="I4904" t="s">
        <v>509</v>
      </c>
      <c r="J4904" t="s">
        <v>442</v>
      </c>
      <c r="K4904" t="s">
        <v>443</v>
      </c>
    </row>
    <row r="4905" spans="1:11">
      <c r="A4905" t="s">
        <v>496</v>
      </c>
      <c r="B4905" s="614">
        <v>454759.7083</v>
      </c>
      <c r="C4905" t="s">
        <v>448</v>
      </c>
      <c r="D4905" t="s">
        <v>541</v>
      </c>
      <c r="E4905" t="s">
        <v>506</v>
      </c>
      <c r="F4905" t="s">
        <v>542</v>
      </c>
      <c r="G4905" t="s">
        <v>77</v>
      </c>
      <c r="H4905" t="s">
        <v>508</v>
      </c>
      <c r="I4905" t="s">
        <v>509</v>
      </c>
      <c r="J4905" t="s">
        <v>442</v>
      </c>
      <c r="K4905" t="s">
        <v>443</v>
      </c>
    </row>
    <row r="4906" spans="1:11">
      <c r="A4906" t="s">
        <v>496</v>
      </c>
      <c r="B4906" s="614">
        <v>429318.35210000002</v>
      </c>
      <c r="C4906" t="s">
        <v>515</v>
      </c>
      <c r="D4906" t="s">
        <v>541</v>
      </c>
      <c r="E4906" t="s">
        <v>506</v>
      </c>
      <c r="F4906" t="s">
        <v>542</v>
      </c>
      <c r="G4906" t="s">
        <v>77</v>
      </c>
      <c r="H4906" t="s">
        <v>508</v>
      </c>
      <c r="I4906" t="s">
        <v>509</v>
      </c>
      <c r="J4906" t="s">
        <v>442</v>
      </c>
      <c r="K4906" t="s">
        <v>443</v>
      </c>
    </row>
    <row r="4907" spans="1:11">
      <c r="A4907" t="s">
        <v>496</v>
      </c>
      <c r="B4907" s="614">
        <v>318013.79849999998</v>
      </c>
      <c r="C4907" t="s">
        <v>477</v>
      </c>
      <c r="D4907" t="s">
        <v>541</v>
      </c>
      <c r="E4907" t="s">
        <v>506</v>
      </c>
      <c r="F4907" t="s">
        <v>542</v>
      </c>
      <c r="G4907" t="s">
        <v>77</v>
      </c>
      <c r="H4907" t="s">
        <v>508</v>
      </c>
      <c r="I4907" t="s">
        <v>509</v>
      </c>
      <c r="J4907" t="s">
        <v>442</v>
      </c>
      <c r="K4907" t="s">
        <v>443</v>
      </c>
    </row>
    <row r="4908" spans="1:11">
      <c r="A4908" t="s">
        <v>496</v>
      </c>
      <c r="B4908" s="614">
        <v>381616.40059999999</v>
      </c>
      <c r="C4908" t="s">
        <v>472</v>
      </c>
      <c r="D4908" t="s">
        <v>541</v>
      </c>
      <c r="E4908" t="s">
        <v>506</v>
      </c>
      <c r="F4908" t="s">
        <v>542</v>
      </c>
      <c r="G4908" t="s">
        <v>77</v>
      </c>
      <c r="H4908" t="s">
        <v>508</v>
      </c>
      <c r="I4908" t="s">
        <v>509</v>
      </c>
      <c r="J4908" t="s">
        <v>442</v>
      </c>
      <c r="K4908" t="s">
        <v>443</v>
      </c>
    </row>
    <row r="4909" spans="1:11">
      <c r="A4909" t="s">
        <v>496</v>
      </c>
      <c r="B4909" s="614">
        <v>397517.05109999998</v>
      </c>
      <c r="C4909" t="s">
        <v>485</v>
      </c>
      <c r="D4909" t="s">
        <v>541</v>
      </c>
      <c r="E4909" t="s">
        <v>506</v>
      </c>
      <c r="F4909" t="s">
        <v>542</v>
      </c>
      <c r="G4909" t="s">
        <v>77</v>
      </c>
      <c r="H4909" t="s">
        <v>508</v>
      </c>
      <c r="I4909" t="s">
        <v>509</v>
      </c>
      <c r="J4909" t="s">
        <v>442</v>
      </c>
      <c r="K4909" t="s">
        <v>443</v>
      </c>
    </row>
    <row r="4910" spans="1:11">
      <c r="A4910" t="s">
        <v>496</v>
      </c>
      <c r="B4910" s="614">
        <v>537442.93319999997</v>
      </c>
      <c r="C4910" t="s">
        <v>518</v>
      </c>
      <c r="D4910" t="s">
        <v>541</v>
      </c>
      <c r="E4910" t="s">
        <v>506</v>
      </c>
      <c r="F4910" t="s">
        <v>542</v>
      </c>
      <c r="G4910" t="s">
        <v>77</v>
      </c>
      <c r="H4910" t="s">
        <v>508</v>
      </c>
      <c r="I4910" t="s">
        <v>509</v>
      </c>
      <c r="J4910" t="s">
        <v>442</v>
      </c>
      <c r="K4910" t="s">
        <v>443</v>
      </c>
    </row>
    <row r="4911" spans="1:11">
      <c r="A4911" t="s">
        <v>496</v>
      </c>
      <c r="B4911" s="614">
        <v>454759.7083</v>
      </c>
      <c r="C4911" t="s">
        <v>511</v>
      </c>
      <c r="D4911" t="s">
        <v>541</v>
      </c>
      <c r="E4911" t="s">
        <v>506</v>
      </c>
      <c r="F4911" t="s">
        <v>542</v>
      </c>
      <c r="G4911" t="s">
        <v>77</v>
      </c>
      <c r="H4911" t="s">
        <v>508</v>
      </c>
      <c r="I4911" t="s">
        <v>509</v>
      </c>
      <c r="J4911" t="s">
        <v>442</v>
      </c>
      <c r="K4911" t="s">
        <v>443</v>
      </c>
    </row>
    <row r="4912" spans="1:11">
      <c r="A4912" t="s">
        <v>496</v>
      </c>
      <c r="B4912" s="614">
        <v>413417.70159999997</v>
      </c>
      <c r="C4912" t="s">
        <v>50</v>
      </c>
      <c r="D4912" t="s">
        <v>541</v>
      </c>
      <c r="E4912" t="s">
        <v>506</v>
      </c>
      <c r="F4912" t="s">
        <v>542</v>
      </c>
      <c r="G4912" t="s">
        <v>77</v>
      </c>
      <c r="H4912" t="s">
        <v>508</v>
      </c>
      <c r="I4912" t="s">
        <v>509</v>
      </c>
      <c r="J4912" t="s">
        <v>442</v>
      </c>
      <c r="K4912" t="s">
        <v>443</v>
      </c>
    </row>
    <row r="4913" spans="1:11">
      <c r="A4913" t="s">
        <v>496</v>
      </c>
      <c r="B4913" s="614">
        <v>318013.79849999998</v>
      </c>
      <c r="C4913" t="s">
        <v>464</v>
      </c>
      <c r="D4913" t="s">
        <v>541</v>
      </c>
      <c r="E4913" t="s">
        <v>506</v>
      </c>
      <c r="F4913" t="s">
        <v>542</v>
      </c>
      <c r="G4913" t="s">
        <v>77</v>
      </c>
      <c r="H4913" t="s">
        <v>508</v>
      </c>
      <c r="I4913" t="s">
        <v>509</v>
      </c>
      <c r="J4913" t="s">
        <v>442</v>
      </c>
      <c r="K4913" t="s">
        <v>443</v>
      </c>
    </row>
    <row r="4914" spans="1:11">
      <c r="A4914" t="s">
        <v>496</v>
      </c>
      <c r="B4914" s="614">
        <v>397517.05109999998</v>
      </c>
      <c r="C4914" t="s">
        <v>481</v>
      </c>
      <c r="D4914" t="s">
        <v>541</v>
      </c>
      <c r="E4914" t="s">
        <v>506</v>
      </c>
      <c r="F4914" t="s">
        <v>542</v>
      </c>
      <c r="G4914" t="s">
        <v>77</v>
      </c>
      <c r="H4914" t="s">
        <v>508</v>
      </c>
      <c r="I4914" t="s">
        <v>509</v>
      </c>
      <c r="J4914" t="s">
        <v>442</v>
      </c>
      <c r="K4914" t="s">
        <v>443</v>
      </c>
    </row>
    <row r="4915" spans="1:11">
      <c r="A4915" t="s">
        <v>496</v>
      </c>
      <c r="B4915" s="614">
        <v>454759.7083</v>
      </c>
      <c r="C4915" t="s">
        <v>504</v>
      </c>
      <c r="D4915" t="s">
        <v>541</v>
      </c>
      <c r="E4915" t="s">
        <v>506</v>
      </c>
      <c r="F4915" t="s">
        <v>542</v>
      </c>
      <c r="G4915" t="s">
        <v>77</v>
      </c>
      <c r="H4915" t="s">
        <v>508</v>
      </c>
      <c r="I4915" t="s">
        <v>509</v>
      </c>
      <c r="J4915" t="s">
        <v>442</v>
      </c>
      <c r="K4915" t="s">
        <v>443</v>
      </c>
    </row>
    <row r="4916" spans="1:11">
      <c r="A4916" t="s">
        <v>496</v>
      </c>
      <c r="B4916" s="614">
        <v>318013.79849999998</v>
      </c>
      <c r="C4916" t="s">
        <v>452</v>
      </c>
      <c r="D4916" t="s">
        <v>541</v>
      </c>
      <c r="E4916" t="s">
        <v>506</v>
      </c>
      <c r="F4916" t="s">
        <v>542</v>
      </c>
      <c r="G4916" t="s">
        <v>77</v>
      </c>
      <c r="H4916" t="s">
        <v>508</v>
      </c>
      <c r="I4916" t="s">
        <v>509</v>
      </c>
      <c r="J4916" t="s">
        <v>442</v>
      </c>
      <c r="K4916" t="s">
        <v>443</v>
      </c>
    </row>
    <row r="4917" spans="1:11">
      <c r="A4917" t="s">
        <v>496</v>
      </c>
      <c r="B4917" s="614">
        <v>413417.70159999997</v>
      </c>
      <c r="C4917" t="s">
        <v>488</v>
      </c>
      <c r="D4917" t="s">
        <v>541</v>
      </c>
      <c r="E4917" t="s">
        <v>506</v>
      </c>
      <c r="F4917" t="s">
        <v>542</v>
      </c>
      <c r="G4917" t="s">
        <v>77</v>
      </c>
      <c r="H4917" t="s">
        <v>508</v>
      </c>
      <c r="I4917" t="s">
        <v>509</v>
      </c>
      <c r="J4917" t="s">
        <v>442</v>
      </c>
      <c r="K4917" t="s">
        <v>443</v>
      </c>
    </row>
    <row r="4918" spans="1:11">
      <c r="A4918" t="s">
        <v>496</v>
      </c>
      <c r="B4918" s="614">
        <v>381616.40059999999</v>
      </c>
      <c r="C4918" t="s">
        <v>449</v>
      </c>
      <c r="D4918" t="s">
        <v>541</v>
      </c>
      <c r="E4918" t="s">
        <v>506</v>
      </c>
      <c r="F4918" t="s">
        <v>542</v>
      </c>
      <c r="G4918" t="s">
        <v>77</v>
      </c>
      <c r="H4918" t="s">
        <v>508</v>
      </c>
      <c r="I4918" t="s">
        <v>509</v>
      </c>
      <c r="J4918" t="s">
        <v>442</v>
      </c>
      <c r="K4918" t="s">
        <v>443</v>
      </c>
    </row>
    <row r="4919" spans="1:11">
      <c r="A4919" t="s">
        <v>496</v>
      </c>
      <c r="B4919" s="614">
        <v>454759.7083</v>
      </c>
      <c r="C4919" t="s">
        <v>528</v>
      </c>
      <c r="D4919" t="s">
        <v>541</v>
      </c>
      <c r="E4919" t="s">
        <v>506</v>
      </c>
      <c r="F4919" t="s">
        <v>542</v>
      </c>
      <c r="G4919" t="s">
        <v>77</v>
      </c>
      <c r="H4919" t="s">
        <v>508</v>
      </c>
      <c r="I4919" t="s">
        <v>509</v>
      </c>
      <c r="J4919" t="s">
        <v>442</v>
      </c>
      <c r="K4919" t="s">
        <v>443</v>
      </c>
    </row>
    <row r="4920" spans="1:11">
      <c r="A4920" t="s">
        <v>496</v>
      </c>
      <c r="B4920" s="614">
        <v>461119.6531</v>
      </c>
      <c r="C4920" t="s">
        <v>514</v>
      </c>
      <c r="D4920" t="s">
        <v>541</v>
      </c>
      <c r="E4920" t="s">
        <v>506</v>
      </c>
      <c r="F4920" t="s">
        <v>542</v>
      </c>
      <c r="G4920" t="s">
        <v>77</v>
      </c>
      <c r="H4920" t="s">
        <v>508</v>
      </c>
      <c r="I4920" t="s">
        <v>509</v>
      </c>
      <c r="J4920" t="s">
        <v>442</v>
      </c>
      <c r="K4920" t="s">
        <v>443</v>
      </c>
    </row>
    <row r="4921" spans="1:11">
      <c r="A4921" t="s">
        <v>496</v>
      </c>
      <c r="B4921" s="614">
        <v>397517.05109999998</v>
      </c>
      <c r="C4921" t="s">
        <v>480</v>
      </c>
      <c r="D4921" t="s">
        <v>541</v>
      </c>
      <c r="E4921" t="s">
        <v>506</v>
      </c>
      <c r="F4921" t="s">
        <v>542</v>
      </c>
      <c r="G4921" t="s">
        <v>77</v>
      </c>
      <c r="H4921" t="s">
        <v>508</v>
      </c>
      <c r="I4921" t="s">
        <v>509</v>
      </c>
      <c r="J4921" t="s">
        <v>442</v>
      </c>
      <c r="K4921" t="s">
        <v>443</v>
      </c>
    </row>
    <row r="4922" spans="1:11">
      <c r="A4922" t="s">
        <v>496</v>
      </c>
      <c r="B4922" s="614">
        <v>492921.7426</v>
      </c>
      <c r="C4922" t="s">
        <v>476</v>
      </c>
      <c r="D4922" t="s">
        <v>541</v>
      </c>
      <c r="E4922" t="s">
        <v>506</v>
      </c>
      <c r="F4922" t="s">
        <v>542</v>
      </c>
      <c r="G4922" t="s">
        <v>77</v>
      </c>
      <c r="H4922" t="s">
        <v>508</v>
      </c>
      <c r="I4922" t="s">
        <v>509</v>
      </c>
      <c r="J4922" t="s">
        <v>442</v>
      </c>
      <c r="K4922" t="s">
        <v>443</v>
      </c>
    </row>
    <row r="4923" spans="1:11">
      <c r="A4923" t="s">
        <v>496</v>
      </c>
      <c r="B4923" s="614">
        <v>445219.00260000001</v>
      </c>
      <c r="C4923" t="s">
        <v>513</v>
      </c>
      <c r="D4923" t="s">
        <v>541</v>
      </c>
      <c r="E4923" t="s">
        <v>506</v>
      </c>
      <c r="F4923" t="s">
        <v>542</v>
      </c>
      <c r="G4923" t="s">
        <v>77</v>
      </c>
      <c r="H4923" t="s">
        <v>508</v>
      </c>
      <c r="I4923" t="s">
        <v>509</v>
      </c>
      <c r="J4923" t="s">
        <v>442</v>
      </c>
      <c r="K4923" t="s">
        <v>443</v>
      </c>
    </row>
    <row r="4924" spans="1:11">
      <c r="A4924" t="s">
        <v>496</v>
      </c>
      <c r="B4924" s="614">
        <v>413417.70159999997</v>
      </c>
      <c r="C4924" t="s">
        <v>479</v>
      </c>
      <c r="D4924" t="s">
        <v>541</v>
      </c>
      <c r="E4924" t="s">
        <v>506</v>
      </c>
      <c r="F4924" t="s">
        <v>542</v>
      </c>
      <c r="G4924" t="s">
        <v>77</v>
      </c>
      <c r="H4924" t="s">
        <v>508</v>
      </c>
      <c r="I4924" t="s">
        <v>509</v>
      </c>
      <c r="J4924" t="s">
        <v>442</v>
      </c>
      <c r="K4924" t="s">
        <v>443</v>
      </c>
    </row>
    <row r="4925" spans="1:11">
      <c r="A4925" t="s">
        <v>496</v>
      </c>
      <c r="B4925" s="614">
        <v>445219.00260000001</v>
      </c>
      <c r="C4925" t="s">
        <v>475</v>
      </c>
      <c r="D4925" t="s">
        <v>541</v>
      </c>
      <c r="E4925" t="s">
        <v>506</v>
      </c>
      <c r="F4925" t="s">
        <v>542</v>
      </c>
      <c r="G4925" t="s">
        <v>77</v>
      </c>
      <c r="H4925" t="s">
        <v>508</v>
      </c>
      <c r="I4925" t="s">
        <v>509</v>
      </c>
      <c r="J4925" t="s">
        <v>442</v>
      </c>
      <c r="K4925" t="s">
        <v>443</v>
      </c>
    </row>
    <row r="4926" spans="1:11">
      <c r="A4926" t="s">
        <v>496</v>
      </c>
      <c r="B4926" s="614">
        <v>591187.85730000003</v>
      </c>
      <c r="C4926" t="s">
        <v>510</v>
      </c>
      <c r="D4926" t="s">
        <v>541</v>
      </c>
      <c r="E4926" t="s">
        <v>506</v>
      </c>
      <c r="F4926" t="s">
        <v>542</v>
      </c>
      <c r="G4926" t="s">
        <v>77</v>
      </c>
      <c r="H4926" t="s">
        <v>508</v>
      </c>
      <c r="I4926" t="s">
        <v>509</v>
      </c>
      <c r="J4926" t="s">
        <v>442</v>
      </c>
      <c r="K4926" t="s">
        <v>443</v>
      </c>
    </row>
    <row r="4927" spans="1:11">
      <c r="A4927" t="s">
        <v>497</v>
      </c>
      <c r="B4927" s="614">
        <v>42017834.906199999</v>
      </c>
      <c r="C4927" t="s">
        <v>454</v>
      </c>
      <c r="D4927" t="s">
        <v>541</v>
      </c>
      <c r="E4927" t="s">
        <v>506</v>
      </c>
      <c r="F4927" t="s">
        <v>542</v>
      </c>
      <c r="G4927" t="s">
        <v>77</v>
      </c>
      <c r="H4927" t="s">
        <v>508</v>
      </c>
      <c r="I4927" t="s">
        <v>509</v>
      </c>
      <c r="J4927" t="s">
        <v>442</v>
      </c>
      <c r="K4927" t="s">
        <v>443</v>
      </c>
    </row>
    <row r="4928" spans="1:11">
      <c r="A4928" t="s">
        <v>497</v>
      </c>
      <c r="B4928" s="614">
        <v>48740675.156199999</v>
      </c>
      <c r="C4928" t="s">
        <v>462</v>
      </c>
      <c r="D4928" t="s">
        <v>541</v>
      </c>
      <c r="E4928" t="s">
        <v>506</v>
      </c>
      <c r="F4928" t="s">
        <v>542</v>
      </c>
      <c r="G4928" t="s">
        <v>77</v>
      </c>
      <c r="H4928" t="s">
        <v>508</v>
      </c>
      <c r="I4928" t="s">
        <v>509</v>
      </c>
      <c r="J4928" t="s">
        <v>442</v>
      </c>
      <c r="K4928" t="s">
        <v>443</v>
      </c>
    </row>
    <row r="4929" spans="1:11">
      <c r="A4929" t="s">
        <v>497</v>
      </c>
      <c r="B4929" s="614">
        <v>40337124.843699999</v>
      </c>
      <c r="C4929" t="s">
        <v>429</v>
      </c>
      <c r="D4929" t="s">
        <v>541</v>
      </c>
      <c r="E4929" t="s">
        <v>506</v>
      </c>
      <c r="F4929" t="s">
        <v>542</v>
      </c>
      <c r="G4929" t="s">
        <v>77</v>
      </c>
      <c r="H4929" t="s">
        <v>508</v>
      </c>
      <c r="I4929" t="s">
        <v>509</v>
      </c>
      <c r="J4929" t="s">
        <v>442</v>
      </c>
      <c r="K4929" t="s">
        <v>443</v>
      </c>
    </row>
    <row r="4930" spans="1:11">
      <c r="A4930" t="s">
        <v>497</v>
      </c>
      <c r="B4930" s="614">
        <v>62488976.8125</v>
      </c>
      <c r="C4930" t="s">
        <v>517</v>
      </c>
      <c r="D4930" t="s">
        <v>541</v>
      </c>
      <c r="E4930" t="s">
        <v>506</v>
      </c>
      <c r="F4930" t="s">
        <v>542</v>
      </c>
      <c r="G4930" t="s">
        <v>77</v>
      </c>
      <c r="H4930" t="s">
        <v>508</v>
      </c>
      <c r="I4930" t="s">
        <v>509</v>
      </c>
      <c r="J4930" t="s">
        <v>442</v>
      </c>
      <c r="K4930" t="s">
        <v>443</v>
      </c>
    </row>
    <row r="4931" spans="1:11">
      <c r="A4931" t="s">
        <v>497</v>
      </c>
      <c r="B4931" s="614">
        <v>40337124.843699999</v>
      </c>
      <c r="C4931" t="s">
        <v>466</v>
      </c>
      <c r="D4931" t="s">
        <v>541</v>
      </c>
      <c r="E4931" t="s">
        <v>506</v>
      </c>
      <c r="F4931" t="s">
        <v>542</v>
      </c>
      <c r="G4931" t="s">
        <v>77</v>
      </c>
      <c r="H4931" t="s">
        <v>508</v>
      </c>
      <c r="I4931" t="s">
        <v>509</v>
      </c>
      <c r="J4931" t="s">
        <v>442</v>
      </c>
      <c r="K4931" t="s">
        <v>443</v>
      </c>
    </row>
    <row r="4932" spans="1:11">
      <c r="A4932" t="s">
        <v>497</v>
      </c>
      <c r="B4932" s="614">
        <v>50757593.906199999</v>
      </c>
      <c r="C4932" t="s">
        <v>516</v>
      </c>
      <c r="D4932" t="s">
        <v>541</v>
      </c>
      <c r="E4932" t="s">
        <v>506</v>
      </c>
      <c r="F4932" t="s">
        <v>542</v>
      </c>
      <c r="G4932" t="s">
        <v>77</v>
      </c>
      <c r="H4932" t="s">
        <v>508</v>
      </c>
      <c r="I4932" t="s">
        <v>509</v>
      </c>
      <c r="J4932" t="s">
        <v>442</v>
      </c>
      <c r="K4932" t="s">
        <v>443</v>
      </c>
    </row>
    <row r="4933" spans="1:11">
      <c r="A4933" t="s">
        <v>497</v>
      </c>
      <c r="B4933" s="614">
        <v>40337124.843699999</v>
      </c>
      <c r="C4933" t="s">
        <v>484</v>
      </c>
      <c r="D4933" t="s">
        <v>541</v>
      </c>
      <c r="E4933" t="s">
        <v>506</v>
      </c>
      <c r="F4933" t="s">
        <v>542</v>
      </c>
      <c r="G4933" t="s">
        <v>77</v>
      </c>
      <c r="H4933" t="s">
        <v>508</v>
      </c>
      <c r="I4933" t="s">
        <v>509</v>
      </c>
      <c r="J4933" t="s">
        <v>442</v>
      </c>
      <c r="K4933" t="s">
        <v>443</v>
      </c>
    </row>
    <row r="4934" spans="1:11">
      <c r="A4934" t="s">
        <v>497</v>
      </c>
      <c r="B4934" s="614">
        <v>42017834.906199999</v>
      </c>
      <c r="C4934" t="s">
        <v>512</v>
      </c>
      <c r="D4934" t="s">
        <v>541</v>
      </c>
      <c r="E4934" t="s">
        <v>506</v>
      </c>
      <c r="F4934" t="s">
        <v>542</v>
      </c>
      <c r="G4934" t="s">
        <v>77</v>
      </c>
      <c r="H4934" t="s">
        <v>508</v>
      </c>
      <c r="I4934" t="s">
        <v>509</v>
      </c>
      <c r="J4934" t="s">
        <v>442</v>
      </c>
      <c r="K4934" t="s">
        <v>443</v>
      </c>
    </row>
    <row r="4935" spans="1:11">
      <c r="A4935" t="s">
        <v>497</v>
      </c>
      <c r="B4935" s="614">
        <v>52102178.625</v>
      </c>
      <c r="C4935" t="s">
        <v>450</v>
      </c>
      <c r="D4935" t="s">
        <v>541</v>
      </c>
      <c r="E4935" t="s">
        <v>506</v>
      </c>
      <c r="F4935" t="s">
        <v>542</v>
      </c>
      <c r="G4935" t="s">
        <v>77</v>
      </c>
      <c r="H4935" t="s">
        <v>508</v>
      </c>
      <c r="I4935" t="s">
        <v>509</v>
      </c>
      <c r="J4935" t="s">
        <v>442</v>
      </c>
      <c r="K4935" t="s">
        <v>443</v>
      </c>
    </row>
    <row r="4936" spans="1:11">
      <c r="A4936" t="s">
        <v>497</v>
      </c>
      <c r="B4936" s="614">
        <v>62488976.8125</v>
      </c>
      <c r="C4936" t="s">
        <v>455</v>
      </c>
      <c r="D4936" t="s">
        <v>541</v>
      </c>
      <c r="E4936" t="s">
        <v>506</v>
      </c>
      <c r="F4936" t="s">
        <v>542</v>
      </c>
      <c r="G4936" t="s">
        <v>77</v>
      </c>
      <c r="H4936" t="s">
        <v>508</v>
      </c>
      <c r="I4936" t="s">
        <v>509</v>
      </c>
      <c r="J4936" t="s">
        <v>442</v>
      </c>
      <c r="K4936" t="s">
        <v>443</v>
      </c>
    </row>
    <row r="4937" spans="1:11">
      <c r="A4937" t="s">
        <v>497</v>
      </c>
      <c r="B4937" s="614">
        <v>41345584.218699999</v>
      </c>
      <c r="C4937" t="s">
        <v>465</v>
      </c>
      <c r="D4937" t="s">
        <v>541</v>
      </c>
      <c r="E4937" t="s">
        <v>506</v>
      </c>
      <c r="F4937" t="s">
        <v>542</v>
      </c>
      <c r="G4937" t="s">
        <v>77</v>
      </c>
      <c r="H4937" t="s">
        <v>508</v>
      </c>
      <c r="I4937" t="s">
        <v>509</v>
      </c>
      <c r="J4937" t="s">
        <v>442</v>
      </c>
      <c r="K4937" t="s">
        <v>443</v>
      </c>
    </row>
    <row r="4938" spans="1:11">
      <c r="A4938" t="s">
        <v>497</v>
      </c>
      <c r="B4938" s="614">
        <v>48740675.156199999</v>
      </c>
      <c r="C4938" t="s">
        <v>445</v>
      </c>
      <c r="D4938" t="s">
        <v>541</v>
      </c>
      <c r="E4938" t="s">
        <v>506</v>
      </c>
      <c r="F4938" t="s">
        <v>542</v>
      </c>
      <c r="G4938" t="s">
        <v>77</v>
      </c>
      <c r="H4938" t="s">
        <v>508</v>
      </c>
      <c r="I4938" t="s">
        <v>509</v>
      </c>
      <c r="J4938" t="s">
        <v>442</v>
      </c>
      <c r="K4938" t="s">
        <v>443</v>
      </c>
    </row>
    <row r="4939" spans="1:11">
      <c r="A4939" t="s">
        <v>497</v>
      </c>
      <c r="B4939" s="614">
        <v>43698544.968699999</v>
      </c>
      <c r="C4939" t="s">
        <v>471</v>
      </c>
      <c r="D4939" t="s">
        <v>541</v>
      </c>
      <c r="E4939" t="s">
        <v>506</v>
      </c>
      <c r="F4939" t="s">
        <v>542</v>
      </c>
      <c r="G4939" t="s">
        <v>77</v>
      </c>
      <c r="H4939" t="s">
        <v>508</v>
      </c>
      <c r="I4939" t="s">
        <v>509</v>
      </c>
      <c r="J4939" t="s">
        <v>442</v>
      </c>
      <c r="K4939" t="s">
        <v>443</v>
      </c>
    </row>
    <row r="4940" spans="1:11">
      <c r="A4940" t="s">
        <v>497</v>
      </c>
      <c r="B4940" s="614">
        <v>44034753.656199999</v>
      </c>
      <c r="C4940" t="s">
        <v>461</v>
      </c>
      <c r="D4940" t="s">
        <v>541</v>
      </c>
      <c r="E4940" t="s">
        <v>506</v>
      </c>
      <c r="F4940" t="s">
        <v>542</v>
      </c>
      <c r="G4940" t="s">
        <v>77</v>
      </c>
      <c r="H4940" t="s">
        <v>508</v>
      </c>
      <c r="I4940" t="s">
        <v>509</v>
      </c>
      <c r="J4940" t="s">
        <v>442</v>
      </c>
      <c r="K4940" t="s">
        <v>443</v>
      </c>
    </row>
    <row r="4941" spans="1:11">
      <c r="A4941" t="s">
        <v>497</v>
      </c>
      <c r="B4941" s="614">
        <v>33614284.593699999</v>
      </c>
      <c r="C4941" t="s">
        <v>453</v>
      </c>
      <c r="D4941" t="s">
        <v>541</v>
      </c>
      <c r="E4941" t="s">
        <v>506</v>
      </c>
      <c r="F4941" t="s">
        <v>542</v>
      </c>
      <c r="G4941" t="s">
        <v>77</v>
      </c>
      <c r="H4941" t="s">
        <v>508</v>
      </c>
      <c r="I4941" t="s">
        <v>509</v>
      </c>
      <c r="J4941" t="s">
        <v>442</v>
      </c>
      <c r="K4941" t="s">
        <v>443</v>
      </c>
    </row>
    <row r="4942" spans="1:11">
      <c r="A4942" t="s">
        <v>497</v>
      </c>
      <c r="B4942" s="614">
        <v>48068424.468699999</v>
      </c>
      <c r="C4942" t="s">
        <v>448</v>
      </c>
      <c r="D4942" t="s">
        <v>541</v>
      </c>
      <c r="E4942" t="s">
        <v>506</v>
      </c>
      <c r="F4942" t="s">
        <v>542</v>
      </c>
      <c r="G4942" t="s">
        <v>77</v>
      </c>
      <c r="H4942" t="s">
        <v>508</v>
      </c>
      <c r="I4942" t="s">
        <v>509</v>
      </c>
      <c r="J4942" t="s">
        <v>442</v>
      </c>
      <c r="K4942" t="s">
        <v>443</v>
      </c>
    </row>
    <row r="4943" spans="1:11">
      <c r="A4943" t="s">
        <v>497</v>
      </c>
      <c r="B4943" s="614">
        <v>45379255.031199999</v>
      </c>
      <c r="C4943" t="s">
        <v>515</v>
      </c>
      <c r="D4943" t="s">
        <v>541</v>
      </c>
      <c r="E4943" t="s">
        <v>506</v>
      </c>
      <c r="F4943" t="s">
        <v>542</v>
      </c>
      <c r="G4943" t="s">
        <v>77</v>
      </c>
      <c r="H4943" t="s">
        <v>508</v>
      </c>
      <c r="I4943" t="s">
        <v>509</v>
      </c>
      <c r="J4943" t="s">
        <v>442</v>
      </c>
      <c r="K4943" t="s">
        <v>443</v>
      </c>
    </row>
    <row r="4944" spans="1:11">
      <c r="A4944" t="s">
        <v>497</v>
      </c>
      <c r="B4944" s="614">
        <v>33614284.593699999</v>
      </c>
      <c r="C4944" t="s">
        <v>477</v>
      </c>
      <c r="D4944" t="s">
        <v>541</v>
      </c>
      <c r="E4944" t="s">
        <v>506</v>
      </c>
      <c r="F4944" t="s">
        <v>542</v>
      </c>
      <c r="G4944" t="s">
        <v>77</v>
      </c>
      <c r="H4944" t="s">
        <v>508</v>
      </c>
      <c r="I4944" t="s">
        <v>509</v>
      </c>
      <c r="J4944" t="s">
        <v>442</v>
      </c>
      <c r="K4944" t="s">
        <v>443</v>
      </c>
    </row>
    <row r="4945" spans="1:11">
      <c r="A4945" t="s">
        <v>497</v>
      </c>
      <c r="B4945" s="614">
        <v>40337124.843699999</v>
      </c>
      <c r="C4945" t="s">
        <v>472</v>
      </c>
      <c r="D4945" t="s">
        <v>541</v>
      </c>
      <c r="E4945" t="s">
        <v>506</v>
      </c>
      <c r="F4945" t="s">
        <v>542</v>
      </c>
      <c r="G4945" t="s">
        <v>77</v>
      </c>
      <c r="H4945" t="s">
        <v>508</v>
      </c>
      <c r="I4945" t="s">
        <v>509</v>
      </c>
      <c r="J4945" t="s">
        <v>442</v>
      </c>
      <c r="K4945" t="s">
        <v>443</v>
      </c>
    </row>
    <row r="4946" spans="1:11">
      <c r="A4946" t="s">
        <v>497</v>
      </c>
      <c r="B4946" s="614">
        <v>42017834.906199999</v>
      </c>
      <c r="C4946" t="s">
        <v>485</v>
      </c>
      <c r="D4946" t="s">
        <v>541</v>
      </c>
      <c r="E4946" t="s">
        <v>506</v>
      </c>
      <c r="F4946" t="s">
        <v>542</v>
      </c>
      <c r="G4946" t="s">
        <v>77</v>
      </c>
      <c r="H4946" t="s">
        <v>508</v>
      </c>
      <c r="I4946" t="s">
        <v>509</v>
      </c>
      <c r="J4946" t="s">
        <v>442</v>
      </c>
      <c r="K4946" t="s">
        <v>443</v>
      </c>
    </row>
    <row r="4947" spans="1:11">
      <c r="A4947" t="s">
        <v>497</v>
      </c>
      <c r="B4947" s="614">
        <v>56808100.125</v>
      </c>
      <c r="C4947" t="s">
        <v>518</v>
      </c>
      <c r="D4947" t="s">
        <v>541</v>
      </c>
      <c r="E4947" t="s">
        <v>506</v>
      </c>
      <c r="F4947" t="s">
        <v>542</v>
      </c>
      <c r="G4947" t="s">
        <v>77</v>
      </c>
      <c r="H4947" t="s">
        <v>508</v>
      </c>
      <c r="I4947" t="s">
        <v>509</v>
      </c>
      <c r="J4947" t="s">
        <v>442</v>
      </c>
      <c r="K4947" t="s">
        <v>443</v>
      </c>
    </row>
    <row r="4948" spans="1:11">
      <c r="A4948" t="s">
        <v>497</v>
      </c>
      <c r="B4948" s="614">
        <v>48068424.468699999</v>
      </c>
      <c r="C4948" t="s">
        <v>511</v>
      </c>
      <c r="D4948" t="s">
        <v>541</v>
      </c>
      <c r="E4948" t="s">
        <v>506</v>
      </c>
      <c r="F4948" t="s">
        <v>542</v>
      </c>
      <c r="G4948" t="s">
        <v>77</v>
      </c>
      <c r="H4948" t="s">
        <v>508</v>
      </c>
      <c r="I4948" t="s">
        <v>509</v>
      </c>
      <c r="J4948" t="s">
        <v>442</v>
      </c>
      <c r="K4948" t="s">
        <v>443</v>
      </c>
    </row>
    <row r="4949" spans="1:11">
      <c r="A4949" t="s">
        <v>497</v>
      </c>
      <c r="B4949" s="614">
        <v>43698544.968699999</v>
      </c>
      <c r="C4949" t="s">
        <v>50</v>
      </c>
      <c r="D4949" t="s">
        <v>541</v>
      </c>
      <c r="E4949" t="s">
        <v>506</v>
      </c>
      <c r="F4949" t="s">
        <v>542</v>
      </c>
      <c r="G4949" t="s">
        <v>77</v>
      </c>
      <c r="H4949" t="s">
        <v>508</v>
      </c>
      <c r="I4949" t="s">
        <v>509</v>
      </c>
      <c r="J4949" t="s">
        <v>442</v>
      </c>
      <c r="K4949" t="s">
        <v>443</v>
      </c>
    </row>
    <row r="4950" spans="1:11">
      <c r="A4950" t="s">
        <v>497</v>
      </c>
      <c r="B4950" s="614">
        <v>33614284.593699999</v>
      </c>
      <c r="C4950" t="s">
        <v>464</v>
      </c>
      <c r="D4950" t="s">
        <v>541</v>
      </c>
      <c r="E4950" t="s">
        <v>506</v>
      </c>
      <c r="F4950" t="s">
        <v>542</v>
      </c>
      <c r="G4950" t="s">
        <v>77</v>
      </c>
      <c r="H4950" t="s">
        <v>508</v>
      </c>
      <c r="I4950" t="s">
        <v>509</v>
      </c>
      <c r="J4950" t="s">
        <v>442</v>
      </c>
      <c r="K4950" t="s">
        <v>443</v>
      </c>
    </row>
    <row r="4951" spans="1:11">
      <c r="A4951" t="s">
        <v>497</v>
      </c>
      <c r="B4951" s="614">
        <v>42017834.906199999</v>
      </c>
      <c r="C4951" t="s">
        <v>481</v>
      </c>
      <c r="D4951" t="s">
        <v>541</v>
      </c>
      <c r="E4951" t="s">
        <v>506</v>
      </c>
      <c r="F4951" t="s">
        <v>542</v>
      </c>
      <c r="G4951" t="s">
        <v>77</v>
      </c>
      <c r="H4951" t="s">
        <v>508</v>
      </c>
      <c r="I4951" t="s">
        <v>509</v>
      </c>
      <c r="J4951" t="s">
        <v>442</v>
      </c>
      <c r="K4951" t="s">
        <v>443</v>
      </c>
    </row>
    <row r="4952" spans="1:11">
      <c r="A4952" t="s">
        <v>497</v>
      </c>
      <c r="B4952" s="614">
        <v>48068424.468699999</v>
      </c>
      <c r="C4952" t="s">
        <v>504</v>
      </c>
      <c r="D4952" t="s">
        <v>541</v>
      </c>
      <c r="E4952" t="s">
        <v>506</v>
      </c>
      <c r="F4952" t="s">
        <v>542</v>
      </c>
      <c r="G4952" t="s">
        <v>77</v>
      </c>
      <c r="H4952" t="s">
        <v>508</v>
      </c>
      <c r="I4952" t="s">
        <v>509</v>
      </c>
      <c r="J4952" t="s">
        <v>442</v>
      </c>
      <c r="K4952" t="s">
        <v>443</v>
      </c>
    </row>
    <row r="4953" spans="1:11">
      <c r="A4953" t="s">
        <v>497</v>
      </c>
      <c r="B4953" s="614">
        <v>33614284.593699999</v>
      </c>
      <c r="C4953" t="s">
        <v>452</v>
      </c>
      <c r="D4953" t="s">
        <v>541</v>
      </c>
      <c r="E4953" t="s">
        <v>506</v>
      </c>
      <c r="F4953" t="s">
        <v>542</v>
      </c>
      <c r="G4953" t="s">
        <v>77</v>
      </c>
      <c r="H4953" t="s">
        <v>508</v>
      </c>
      <c r="I4953" t="s">
        <v>509</v>
      </c>
      <c r="J4953" t="s">
        <v>442</v>
      </c>
      <c r="K4953" t="s">
        <v>443</v>
      </c>
    </row>
    <row r="4954" spans="1:11">
      <c r="A4954" t="s">
        <v>497</v>
      </c>
      <c r="B4954" s="614">
        <v>43698544.968699999</v>
      </c>
      <c r="C4954" t="s">
        <v>488</v>
      </c>
      <c r="D4954" t="s">
        <v>541</v>
      </c>
      <c r="E4954" t="s">
        <v>506</v>
      </c>
      <c r="F4954" t="s">
        <v>542</v>
      </c>
      <c r="G4954" t="s">
        <v>77</v>
      </c>
      <c r="H4954" t="s">
        <v>508</v>
      </c>
      <c r="I4954" t="s">
        <v>509</v>
      </c>
      <c r="J4954" t="s">
        <v>442</v>
      </c>
      <c r="K4954" t="s">
        <v>443</v>
      </c>
    </row>
    <row r="4955" spans="1:11">
      <c r="A4955" t="s">
        <v>497</v>
      </c>
      <c r="B4955" s="614">
        <v>40337124.843699999</v>
      </c>
      <c r="C4955" t="s">
        <v>449</v>
      </c>
      <c r="D4955" t="s">
        <v>541</v>
      </c>
      <c r="E4955" t="s">
        <v>506</v>
      </c>
      <c r="F4955" t="s">
        <v>542</v>
      </c>
      <c r="G4955" t="s">
        <v>77</v>
      </c>
      <c r="H4955" t="s">
        <v>508</v>
      </c>
      <c r="I4955" t="s">
        <v>509</v>
      </c>
      <c r="J4955" t="s">
        <v>442</v>
      </c>
      <c r="K4955" t="s">
        <v>443</v>
      </c>
    </row>
    <row r="4956" spans="1:11">
      <c r="A4956" t="s">
        <v>497</v>
      </c>
      <c r="B4956" s="614">
        <v>48068424.468699999</v>
      </c>
      <c r="C4956" t="s">
        <v>528</v>
      </c>
      <c r="D4956" t="s">
        <v>541</v>
      </c>
      <c r="E4956" t="s">
        <v>506</v>
      </c>
      <c r="F4956" t="s">
        <v>542</v>
      </c>
      <c r="G4956" t="s">
        <v>77</v>
      </c>
      <c r="H4956" t="s">
        <v>508</v>
      </c>
      <c r="I4956" t="s">
        <v>509</v>
      </c>
      <c r="J4956" t="s">
        <v>442</v>
      </c>
      <c r="K4956" t="s">
        <v>443</v>
      </c>
    </row>
    <row r="4957" spans="1:11">
      <c r="A4957" t="s">
        <v>497</v>
      </c>
      <c r="B4957" s="614">
        <v>48740675.156199999</v>
      </c>
      <c r="C4957" t="s">
        <v>514</v>
      </c>
      <c r="D4957" t="s">
        <v>541</v>
      </c>
      <c r="E4957" t="s">
        <v>506</v>
      </c>
      <c r="F4957" t="s">
        <v>542</v>
      </c>
      <c r="G4957" t="s">
        <v>77</v>
      </c>
      <c r="H4957" t="s">
        <v>508</v>
      </c>
      <c r="I4957" t="s">
        <v>509</v>
      </c>
      <c r="J4957" t="s">
        <v>442</v>
      </c>
      <c r="K4957" t="s">
        <v>443</v>
      </c>
    </row>
    <row r="4958" spans="1:11">
      <c r="A4958" t="s">
        <v>497</v>
      </c>
      <c r="B4958" s="614">
        <v>42017834.906199999</v>
      </c>
      <c r="C4958" t="s">
        <v>480</v>
      </c>
      <c r="D4958" t="s">
        <v>541</v>
      </c>
      <c r="E4958" t="s">
        <v>506</v>
      </c>
      <c r="F4958" t="s">
        <v>542</v>
      </c>
      <c r="G4958" t="s">
        <v>77</v>
      </c>
      <c r="H4958" t="s">
        <v>508</v>
      </c>
      <c r="I4958" t="s">
        <v>509</v>
      </c>
      <c r="J4958" t="s">
        <v>442</v>
      </c>
      <c r="K4958" t="s">
        <v>443</v>
      </c>
    </row>
    <row r="4959" spans="1:11">
      <c r="A4959" t="s">
        <v>497</v>
      </c>
      <c r="B4959" s="614">
        <v>52102178.625</v>
      </c>
      <c r="C4959" t="s">
        <v>476</v>
      </c>
      <c r="D4959" t="s">
        <v>541</v>
      </c>
      <c r="E4959" t="s">
        <v>506</v>
      </c>
      <c r="F4959" t="s">
        <v>542</v>
      </c>
      <c r="G4959" t="s">
        <v>77</v>
      </c>
      <c r="H4959" t="s">
        <v>508</v>
      </c>
      <c r="I4959" t="s">
        <v>509</v>
      </c>
      <c r="J4959" t="s">
        <v>442</v>
      </c>
      <c r="K4959" t="s">
        <v>443</v>
      </c>
    </row>
    <row r="4960" spans="1:11">
      <c r="A4960" t="s">
        <v>497</v>
      </c>
      <c r="B4960" s="614">
        <v>47059965.093699999</v>
      </c>
      <c r="C4960" t="s">
        <v>513</v>
      </c>
      <c r="D4960" t="s">
        <v>541</v>
      </c>
      <c r="E4960" t="s">
        <v>506</v>
      </c>
      <c r="F4960" t="s">
        <v>542</v>
      </c>
      <c r="G4960" t="s">
        <v>77</v>
      </c>
      <c r="H4960" t="s">
        <v>508</v>
      </c>
      <c r="I4960" t="s">
        <v>509</v>
      </c>
      <c r="J4960" t="s">
        <v>442</v>
      </c>
      <c r="K4960" t="s">
        <v>443</v>
      </c>
    </row>
    <row r="4961" spans="1:11">
      <c r="A4961" t="s">
        <v>497</v>
      </c>
      <c r="B4961" s="614">
        <v>43698544.968699999</v>
      </c>
      <c r="C4961" t="s">
        <v>479</v>
      </c>
      <c r="D4961" t="s">
        <v>541</v>
      </c>
      <c r="E4961" t="s">
        <v>506</v>
      </c>
      <c r="F4961" t="s">
        <v>542</v>
      </c>
      <c r="G4961" t="s">
        <v>77</v>
      </c>
      <c r="H4961" t="s">
        <v>508</v>
      </c>
      <c r="I4961" t="s">
        <v>509</v>
      </c>
      <c r="J4961" t="s">
        <v>442</v>
      </c>
      <c r="K4961" t="s">
        <v>443</v>
      </c>
    </row>
    <row r="4962" spans="1:11">
      <c r="A4962" t="s">
        <v>497</v>
      </c>
      <c r="B4962" s="614">
        <v>47059965.093699999</v>
      </c>
      <c r="C4962" t="s">
        <v>475</v>
      </c>
      <c r="D4962" t="s">
        <v>541</v>
      </c>
      <c r="E4962" t="s">
        <v>506</v>
      </c>
      <c r="F4962" t="s">
        <v>542</v>
      </c>
      <c r="G4962" t="s">
        <v>77</v>
      </c>
      <c r="H4962" t="s">
        <v>508</v>
      </c>
      <c r="I4962" t="s">
        <v>509</v>
      </c>
      <c r="J4962" t="s">
        <v>442</v>
      </c>
      <c r="K4962" t="s">
        <v>443</v>
      </c>
    </row>
    <row r="4963" spans="1:11">
      <c r="A4963" t="s">
        <v>497</v>
      </c>
      <c r="B4963" s="614">
        <v>62488976.8125</v>
      </c>
      <c r="C4963" t="s">
        <v>510</v>
      </c>
      <c r="D4963" t="s">
        <v>541</v>
      </c>
      <c r="E4963" t="s">
        <v>506</v>
      </c>
      <c r="F4963" t="s">
        <v>542</v>
      </c>
      <c r="G4963" t="s">
        <v>77</v>
      </c>
      <c r="H4963" t="s">
        <v>508</v>
      </c>
      <c r="I4963" t="s">
        <v>509</v>
      </c>
      <c r="J4963" t="s">
        <v>442</v>
      </c>
      <c r="K4963" t="s">
        <v>443</v>
      </c>
    </row>
    <row r="4964" spans="1:11">
      <c r="A4964" t="s">
        <v>498</v>
      </c>
      <c r="B4964" s="614">
        <v>74553849.879999995</v>
      </c>
      <c r="C4964" t="s">
        <v>454</v>
      </c>
      <c r="D4964" t="s">
        <v>541</v>
      </c>
      <c r="E4964" t="s">
        <v>506</v>
      </c>
      <c r="F4964" t="s">
        <v>542</v>
      </c>
      <c r="G4964" t="s">
        <v>77</v>
      </c>
      <c r="H4964" t="s">
        <v>508</v>
      </c>
      <c r="I4964" t="s">
        <v>509</v>
      </c>
      <c r="J4964" t="s">
        <v>442</v>
      </c>
      <c r="K4964" t="s">
        <v>443</v>
      </c>
    </row>
    <row r="4965" spans="1:11">
      <c r="A4965" t="s">
        <v>498</v>
      </c>
      <c r="B4965" s="614">
        <v>86482442.200000003</v>
      </c>
      <c r="C4965" t="s">
        <v>462</v>
      </c>
      <c r="D4965" t="s">
        <v>541</v>
      </c>
      <c r="E4965" t="s">
        <v>506</v>
      </c>
      <c r="F4965" t="s">
        <v>542</v>
      </c>
      <c r="G4965" t="s">
        <v>77</v>
      </c>
      <c r="H4965" t="s">
        <v>508</v>
      </c>
      <c r="I4965" t="s">
        <v>509</v>
      </c>
      <c r="J4965" t="s">
        <v>442</v>
      </c>
      <c r="K4965" t="s">
        <v>443</v>
      </c>
    </row>
    <row r="4966" spans="1:11">
      <c r="A4966" t="s">
        <v>498</v>
      </c>
      <c r="B4966" s="614">
        <v>71571701.799999997</v>
      </c>
      <c r="C4966" t="s">
        <v>429</v>
      </c>
      <c r="D4966" t="s">
        <v>541</v>
      </c>
      <c r="E4966" t="s">
        <v>506</v>
      </c>
      <c r="F4966" t="s">
        <v>542</v>
      </c>
      <c r="G4966" t="s">
        <v>77</v>
      </c>
      <c r="H4966" t="s">
        <v>508</v>
      </c>
      <c r="I4966" t="s">
        <v>509</v>
      </c>
      <c r="J4966" t="s">
        <v>442</v>
      </c>
      <c r="K4966" t="s">
        <v>443</v>
      </c>
    </row>
    <row r="4967" spans="1:11">
      <c r="A4967" t="s">
        <v>498</v>
      </c>
      <c r="B4967" s="614">
        <v>110876579.12</v>
      </c>
      <c r="C4967" t="s">
        <v>517</v>
      </c>
      <c r="D4967" t="s">
        <v>541</v>
      </c>
      <c r="E4967" t="s">
        <v>506</v>
      </c>
      <c r="F4967" t="s">
        <v>542</v>
      </c>
      <c r="G4967" t="s">
        <v>77</v>
      </c>
      <c r="H4967" t="s">
        <v>508</v>
      </c>
      <c r="I4967" t="s">
        <v>509</v>
      </c>
      <c r="J4967" t="s">
        <v>442</v>
      </c>
      <c r="K4967" t="s">
        <v>443</v>
      </c>
    </row>
    <row r="4968" spans="1:11">
      <c r="A4968" t="s">
        <v>498</v>
      </c>
      <c r="B4968" s="614">
        <v>71571701.799999997</v>
      </c>
      <c r="C4968" t="s">
        <v>466</v>
      </c>
      <c r="D4968" t="s">
        <v>541</v>
      </c>
      <c r="E4968" t="s">
        <v>506</v>
      </c>
      <c r="F4968" t="s">
        <v>542</v>
      </c>
      <c r="G4968" t="s">
        <v>77</v>
      </c>
      <c r="H4968" t="s">
        <v>508</v>
      </c>
      <c r="I4968" t="s">
        <v>509</v>
      </c>
      <c r="J4968" t="s">
        <v>442</v>
      </c>
      <c r="K4968" t="s">
        <v>443</v>
      </c>
    </row>
    <row r="4969" spans="1:11">
      <c r="A4969" t="s">
        <v>498</v>
      </c>
      <c r="B4969" s="614">
        <v>90061138.200000003</v>
      </c>
      <c r="C4969" t="s">
        <v>516</v>
      </c>
      <c r="D4969" t="s">
        <v>541</v>
      </c>
      <c r="E4969" t="s">
        <v>506</v>
      </c>
      <c r="F4969" t="s">
        <v>542</v>
      </c>
      <c r="G4969" t="s">
        <v>77</v>
      </c>
      <c r="H4969" t="s">
        <v>508</v>
      </c>
      <c r="I4969" t="s">
        <v>509</v>
      </c>
      <c r="J4969" t="s">
        <v>442</v>
      </c>
      <c r="K4969" t="s">
        <v>443</v>
      </c>
    </row>
    <row r="4970" spans="1:11">
      <c r="A4970" t="s">
        <v>498</v>
      </c>
      <c r="B4970" s="614">
        <v>71571701.799999997</v>
      </c>
      <c r="C4970" t="s">
        <v>484</v>
      </c>
      <c r="D4970" t="s">
        <v>541</v>
      </c>
      <c r="E4970" t="s">
        <v>506</v>
      </c>
      <c r="F4970" t="s">
        <v>542</v>
      </c>
      <c r="G4970" t="s">
        <v>77</v>
      </c>
      <c r="H4970" t="s">
        <v>508</v>
      </c>
      <c r="I4970" t="s">
        <v>509</v>
      </c>
      <c r="J4970" t="s">
        <v>442</v>
      </c>
      <c r="K4970" t="s">
        <v>443</v>
      </c>
    </row>
    <row r="4971" spans="1:11">
      <c r="A4971" t="s">
        <v>498</v>
      </c>
      <c r="B4971" s="614">
        <v>74553849.879999995</v>
      </c>
      <c r="C4971" t="s">
        <v>512</v>
      </c>
      <c r="D4971" t="s">
        <v>541</v>
      </c>
      <c r="E4971" t="s">
        <v>506</v>
      </c>
      <c r="F4971" t="s">
        <v>542</v>
      </c>
      <c r="G4971" t="s">
        <v>77</v>
      </c>
      <c r="H4971" t="s">
        <v>508</v>
      </c>
      <c r="I4971" t="s">
        <v>509</v>
      </c>
      <c r="J4971" t="s">
        <v>442</v>
      </c>
      <c r="K4971" t="s">
        <v>443</v>
      </c>
    </row>
    <row r="4972" spans="1:11">
      <c r="A4972" t="s">
        <v>498</v>
      </c>
      <c r="B4972" s="614">
        <v>92446886.239999995</v>
      </c>
      <c r="C4972" t="s">
        <v>450</v>
      </c>
      <c r="D4972" t="s">
        <v>541</v>
      </c>
      <c r="E4972" t="s">
        <v>506</v>
      </c>
      <c r="F4972" t="s">
        <v>542</v>
      </c>
      <c r="G4972" t="s">
        <v>77</v>
      </c>
      <c r="H4972" t="s">
        <v>508</v>
      </c>
      <c r="I4972" t="s">
        <v>509</v>
      </c>
      <c r="J4972" t="s">
        <v>442</v>
      </c>
      <c r="K4972" t="s">
        <v>443</v>
      </c>
    </row>
    <row r="4973" spans="1:11">
      <c r="A4973" t="s">
        <v>498</v>
      </c>
      <c r="B4973" s="614">
        <v>110876579.12</v>
      </c>
      <c r="C4973" t="s">
        <v>455</v>
      </c>
      <c r="D4973" t="s">
        <v>541</v>
      </c>
      <c r="E4973" t="s">
        <v>506</v>
      </c>
      <c r="F4973" t="s">
        <v>542</v>
      </c>
      <c r="G4973" t="s">
        <v>77</v>
      </c>
      <c r="H4973" t="s">
        <v>508</v>
      </c>
      <c r="I4973" t="s">
        <v>509</v>
      </c>
      <c r="J4973" t="s">
        <v>442</v>
      </c>
      <c r="K4973" t="s">
        <v>443</v>
      </c>
    </row>
    <row r="4974" spans="1:11">
      <c r="A4974" t="s">
        <v>498</v>
      </c>
      <c r="B4974" s="614">
        <v>73361049.799999997</v>
      </c>
      <c r="C4974" t="s">
        <v>465</v>
      </c>
      <c r="D4974" t="s">
        <v>541</v>
      </c>
      <c r="E4974" t="s">
        <v>506</v>
      </c>
      <c r="F4974" t="s">
        <v>542</v>
      </c>
      <c r="G4974" t="s">
        <v>77</v>
      </c>
      <c r="H4974" t="s">
        <v>508</v>
      </c>
      <c r="I4974" t="s">
        <v>509</v>
      </c>
      <c r="J4974" t="s">
        <v>442</v>
      </c>
      <c r="K4974" t="s">
        <v>443</v>
      </c>
    </row>
    <row r="4975" spans="1:11">
      <c r="A4975" t="s">
        <v>498</v>
      </c>
      <c r="B4975" s="614">
        <v>86482442.200000003</v>
      </c>
      <c r="C4975" t="s">
        <v>445</v>
      </c>
      <c r="D4975" t="s">
        <v>541</v>
      </c>
      <c r="E4975" t="s">
        <v>506</v>
      </c>
      <c r="F4975" t="s">
        <v>542</v>
      </c>
      <c r="G4975" t="s">
        <v>77</v>
      </c>
      <c r="H4975" t="s">
        <v>508</v>
      </c>
      <c r="I4975" t="s">
        <v>509</v>
      </c>
      <c r="J4975" t="s">
        <v>442</v>
      </c>
      <c r="K4975" t="s">
        <v>443</v>
      </c>
    </row>
    <row r="4976" spans="1:11">
      <c r="A4976" t="s">
        <v>498</v>
      </c>
      <c r="B4976" s="614">
        <v>77535997.959999993</v>
      </c>
      <c r="C4976" t="s">
        <v>471</v>
      </c>
      <c r="D4976" t="s">
        <v>541</v>
      </c>
      <c r="E4976" t="s">
        <v>506</v>
      </c>
      <c r="F4976" t="s">
        <v>542</v>
      </c>
      <c r="G4976" t="s">
        <v>77</v>
      </c>
      <c r="H4976" t="s">
        <v>508</v>
      </c>
      <c r="I4976" t="s">
        <v>509</v>
      </c>
      <c r="J4976" t="s">
        <v>442</v>
      </c>
      <c r="K4976" t="s">
        <v>443</v>
      </c>
    </row>
    <row r="4977" spans="1:11">
      <c r="A4977" t="s">
        <v>498</v>
      </c>
      <c r="B4977" s="614">
        <v>78132545.879999995</v>
      </c>
      <c r="C4977" t="s">
        <v>461</v>
      </c>
      <c r="D4977" t="s">
        <v>541</v>
      </c>
      <c r="E4977" t="s">
        <v>506</v>
      </c>
      <c r="F4977" t="s">
        <v>542</v>
      </c>
      <c r="G4977" t="s">
        <v>77</v>
      </c>
      <c r="H4977" t="s">
        <v>508</v>
      </c>
      <c r="I4977" t="s">
        <v>509</v>
      </c>
      <c r="J4977" t="s">
        <v>442</v>
      </c>
      <c r="K4977" t="s">
        <v>443</v>
      </c>
    </row>
    <row r="4978" spans="1:11">
      <c r="A4978" t="s">
        <v>498</v>
      </c>
      <c r="B4978" s="614">
        <v>59643109.479999997</v>
      </c>
      <c r="C4978" t="s">
        <v>453</v>
      </c>
      <c r="D4978" t="s">
        <v>541</v>
      </c>
      <c r="E4978" t="s">
        <v>506</v>
      </c>
      <c r="F4978" t="s">
        <v>542</v>
      </c>
      <c r="G4978" t="s">
        <v>77</v>
      </c>
      <c r="H4978" t="s">
        <v>508</v>
      </c>
      <c r="I4978" t="s">
        <v>509</v>
      </c>
      <c r="J4978" t="s">
        <v>442</v>
      </c>
      <c r="K4978" t="s">
        <v>443</v>
      </c>
    </row>
    <row r="4979" spans="1:11">
      <c r="A4979" t="s">
        <v>498</v>
      </c>
      <c r="B4979" s="614">
        <v>85289642.120000005</v>
      </c>
      <c r="C4979" t="s">
        <v>448</v>
      </c>
      <c r="D4979" t="s">
        <v>541</v>
      </c>
      <c r="E4979" t="s">
        <v>506</v>
      </c>
      <c r="F4979" t="s">
        <v>542</v>
      </c>
      <c r="G4979" t="s">
        <v>77</v>
      </c>
      <c r="H4979" t="s">
        <v>508</v>
      </c>
      <c r="I4979" t="s">
        <v>509</v>
      </c>
      <c r="J4979" t="s">
        <v>442</v>
      </c>
      <c r="K4979" t="s">
        <v>443</v>
      </c>
    </row>
    <row r="4980" spans="1:11">
      <c r="A4980" t="s">
        <v>498</v>
      </c>
      <c r="B4980" s="614">
        <v>80518146.040000007</v>
      </c>
      <c r="C4980" t="s">
        <v>515</v>
      </c>
      <c r="D4980" t="s">
        <v>541</v>
      </c>
      <c r="E4980" t="s">
        <v>506</v>
      </c>
      <c r="F4980" t="s">
        <v>542</v>
      </c>
      <c r="G4980" t="s">
        <v>77</v>
      </c>
      <c r="H4980" t="s">
        <v>508</v>
      </c>
      <c r="I4980" t="s">
        <v>509</v>
      </c>
      <c r="J4980" t="s">
        <v>442</v>
      </c>
      <c r="K4980" t="s">
        <v>443</v>
      </c>
    </row>
    <row r="4981" spans="1:11">
      <c r="A4981" t="s">
        <v>498</v>
      </c>
      <c r="B4981" s="614">
        <v>59643109.479999997</v>
      </c>
      <c r="C4981" t="s">
        <v>477</v>
      </c>
      <c r="D4981" t="s">
        <v>541</v>
      </c>
      <c r="E4981" t="s">
        <v>506</v>
      </c>
      <c r="F4981" t="s">
        <v>542</v>
      </c>
      <c r="G4981" t="s">
        <v>77</v>
      </c>
      <c r="H4981" t="s">
        <v>508</v>
      </c>
      <c r="I4981" t="s">
        <v>509</v>
      </c>
      <c r="J4981" t="s">
        <v>442</v>
      </c>
      <c r="K4981" t="s">
        <v>443</v>
      </c>
    </row>
    <row r="4982" spans="1:11">
      <c r="A4982" t="s">
        <v>498</v>
      </c>
      <c r="B4982" s="614">
        <v>71571701.799999997</v>
      </c>
      <c r="C4982" t="s">
        <v>472</v>
      </c>
      <c r="D4982" t="s">
        <v>541</v>
      </c>
      <c r="E4982" t="s">
        <v>506</v>
      </c>
      <c r="F4982" t="s">
        <v>542</v>
      </c>
      <c r="G4982" t="s">
        <v>77</v>
      </c>
      <c r="H4982" t="s">
        <v>508</v>
      </c>
      <c r="I4982" t="s">
        <v>509</v>
      </c>
      <c r="J4982" t="s">
        <v>442</v>
      </c>
      <c r="K4982" t="s">
        <v>443</v>
      </c>
    </row>
    <row r="4983" spans="1:11">
      <c r="A4983" t="s">
        <v>498</v>
      </c>
      <c r="B4983" s="614">
        <v>74553849.879999995</v>
      </c>
      <c r="C4983" t="s">
        <v>485</v>
      </c>
      <c r="D4983" t="s">
        <v>541</v>
      </c>
      <c r="E4983" t="s">
        <v>506</v>
      </c>
      <c r="F4983" t="s">
        <v>542</v>
      </c>
      <c r="G4983" t="s">
        <v>77</v>
      </c>
      <c r="H4983" t="s">
        <v>508</v>
      </c>
      <c r="I4983" t="s">
        <v>509</v>
      </c>
      <c r="J4983" t="s">
        <v>442</v>
      </c>
      <c r="K4983" t="s">
        <v>443</v>
      </c>
    </row>
    <row r="4984" spans="1:11">
      <c r="A4984" t="s">
        <v>498</v>
      </c>
      <c r="B4984" s="614">
        <v>100796782.56</v>
      </c>
      <c r="C4984" t="s">
        <v>518</v>
      </c>
      <c r="D4984" t="s">
        <v>541</v>
      </c>
      <c r="E4984" t="s">
        <v>506</v>
      </c>
      <c r="F4984" t="s">
        <v>542</v>
      </c>
      <c r="G4984" t="s">
        <v>77</v>
      </c>
      <c r="H4984" t="s">
        <v>508</v>
      </c>
      <c r="I4984" t="s">
        <v>509</v>
      </c>
      <c r="J4984" t="s">
        <v>442</v>
      </c>
      <c r="K4984" t="s">
        <v>443</v>
      </c>
    </row>
    <row r="4985" spans="1:11">
      <c r="A4985" t="s">
        <v>498</v>
      </c>
      <c r="B4985" s="614">
        <v>85289642.120000005</v>
      </c>
      <c r="C4985" t="s">
        <v>511</v>
      </c>
      <c r="D4985" t="s">
        <v>541</v>
      </c>
      <c r="E4985" t="s">
        <v>506</v>
      </c>
      <c r="F4985" t="s">
        <v>542</v>
      </c>
      <c r="G4985" t="s">
        <v>77</v>
      </c>
      <c r="H4985" t="s">
        <v>508</v>
      </c>
      <c r="I4985" t="s">
        <v>509</v>
      </c>
      <c r="J4985" t="s">
        <v>442</v>
      </c>
      <c r="K4985" t="s">
        <v>443</v>
      </c>
    </row>
    <row r="4986" spans="1:11">
      <c r="A4986" t="s">
        <v>498</v>
      </c>
      <c r="B4986" s="614">
        <v>77535997.959999993</v>
      </c>
      <c r="C4986" t="s">
        <v>50</v>
      </c>
      <c r="D4986" t="s">
        <v>541</v>
      </c>
      <c r="E4986" t="s">
        <v>506</v>
      </c>
      <c r="F4986" t="s">
        <v>542</v>
      </c>
      <c r="G4986" t="s">
        <v>77</v>
      </c>
      <c r="H4986" t="s">
        <v>508</v>
      </c>
      <c r="I4986" t="s">
        <v>509</v>
      </c>
      <c r="J4986" t="s">
        <v>442</v>
      </c>
      <c r="K4986" t="s">
        <v>443</v>
      </c>
    </row>
    <row r="4987" spans="1:11">
      <c r="A4987" t="s">
        <v>498</v>
      </c>
      <c r="B4987" s="614">
        <v>59643109.479999997</v>
      </c>
      <c r="C4987" t="s">
        <v>464</v>
      </c>
      <c r="D4987" t="s">
        <v>541</v>
      </c>
      <c r="E4987" t="s">
        <v>506</v>
      </c>
      <c r="F4987" t="s">
        <v>542</v>
      </c>
      <c r="G4987" t="s">
        <v>77</v>
      </c>
      <c r="H4987" t="s">
        <v>508</v>
      </c>
      <c r="I4987" t="s">
        <v>509</v>
      </c>
      <c r="J4987" t="s">
        <v>442</v>
      </c>
      <c r="K4987" t="s">
        <v>443</v>
      </c>
    </row>
    <row r="4988" spans="1:11">
      <c r="A4988" t="s">
        <v>498</v>
      </c>
      <c r="B4988" s="614">
        <v>74553849.879999995</v>
      </c>
      <c r="C4988" t="s">
        <v>481</v>
      </c>
      <c r="D4988" t="s">
        <v>541</v>
      </c>
      <c r="E4988" t="s">
        <v>506</v>
      </c>
      <c r="F4988" t="s">
        <v>542</v>
      </c>
      <c r="G4988" t="s">
        <v>77</v>
      </c>
      <c r="H4988" t="s">
        <v>508</v>
      </c>
      <c r="I4988" t="s">
        <v>509</v>
      </c>
      <c r="J4988" t="s">
        <v>442</v>
      </c>
      <c r="K4988" t="s">
        <v>443</v>
      </c>
    </row>
    <row r="4989" spans="1:11">
      <c r="A4989" t="s">
        <v>498</v>
      </c>
      <c r="B4989" s="614">
        <v>85289642.120000005</v>
      </c>
      <c r="C4989" t="s">
        <v>504</v>
      </c>
      <c r="D4989" t="s">
        <v>541</v>
      </c>
      <c r="E4989" t="s">
        <v>506</v>
      </c>
      <c r="F4989" t="s">
        <v>542</v>
      </c>
      <c r="G4989" t="s">
        <v>77</v>
      </c>
      <c r="H4989" t="s">
        <v>508</v>
      </c>
      <c r="I4989" t="s">
        <v>509</v>
      </c>
      <c r="J4989" t="s">
        <v>442</v>
      </c>
      <c r="K4989" t="s">
        <v>443</v>
      </c>
    </row>
    <row r="4990" spans="1:11">
      <c r="A4990" t="s">
        <v>498</v>
      </c>
      <c r="B4990" s="614">
        <v>59643109.479999997</v>
      </c>
      <c r="C4990" t="s">
        <v>452</v>
      </c>
      <c r="D4990" t="s">
        <v>541</v>
      </c>
      <c r="E4990" t="s">
        <v>506</v>
      </c>
      <c r="F4990" t="s">
        <v>542</v>
      </c>
      <c r="G4990" t="s">
        <v>77</v>
      </c>
      <c r="H4990" t="s">
        <v>508</v>
      </c>
      <c r="I4990" t="s">
        <v>509</v>
      </c>
      <c r="J4990" t="s">
        <v>442</v>
      </c>
      <c r="K4990" t="s">
        <v>443</v>
      </c>
    </row>
    <row r="4991" spans="1:11">
      <c r="A4991" t="s">
        <v>498</v>
      </c>
      <c r="B4991" s="614">
        <v>77535997.959999993</v>
      </c>
      <c r="C4991" t="s">
        <v>488</v>
      </c>
      <c r="D4991" t="s">
        <v>541</v>
      </c>
      <c r="E4991" t="s">
        <v>506</v>
      </c>
      <c r="F4991" t="s">
        <v>542</v>
      </c>
      <c r="G4991" t="s">
        <v>77</v>
      </c>
      <c r="H4991" t="s">
        <v>508</v>
      </c>
      <c r="I4991" t="s">
        <v>509</v>
      </c>
      <c r="J4991" t="s">
        <v>442</v>
      </c>
      <c r="K4991" t="s">
        <v>443</v>
      </c>
    </row>
    <row r="4992" spans="1:11">
      <c r="A4992" t="s">
        <v>498</v>
      </c>
      <c r="B4992" s="614">
        <v>71571701.799999997</v>
      </c>
      <c r="C4992" t="s">
        <v>449</v>
      </c>
      <c r="D4992" t="s">
        <v>541</v>
      </c>
      <c r="E4992" t="s">
        <v>506</v>
      </c>
      <c r="F4992" t="s">
        <v>542</v>
      </c>
      <c r="G4992" t="s">
        <v>77</v>
      </c>
      <c r="H4992" t="s">
        <v>508</v>
      </c>
      <c r="I4992" t="s">
        <v>509</v>
      </c>
      <c r="J4992" t="s">
        <v>442</v>
      </c>
      <c r="K4992" t="s">
        <v>443</v>
      </c>
    </row>
    <row r="4993" spans="1:11">
      <c r="A4993" t="s">
        <v>498</v>
      </c>
      <c r="B4993" s="614">
        <v>85289642.120000005</v>
      </c>
      <c r="C4993" t="s">
        <v>528</v>
      </c>
      <c r="D4993" t="s">
        <v>541</v>
      </c>
      <c r="E4993" t="s">
        <v>506</v>
      </c>
      <c r="F4993" t="s">
        <v>542</v>
      </c>
      <c r="G4993" t="s">
        <v>77</v>
      </c>
      <c r="H4993" t="s">
        <v>508</v>
      </c>
      <c r="I4993" t="s">
        <v>509</v>
      </c>
      <c r="J4993" t="s">
        <v>442</v>
      </c>
      <c r="K4993" t="s">
        <v>443</v>
      </c>
    </row>
    <row r="4994" spans="1:11">
      <c r="A4994" t="s">
        <v>498</v>
      </c>
      <c r="B4994" s="614">
        <v>86482442.200000003</v>
      </c>
      <c r="C4994" t="s">
        <v>514</v>
      </c>
      <c r="D4994" t="s">
        <v>541</v>
      </c>
      <c r="E4994" t="s">
        <v>506</v>
      </c>
      <c r="F4994" t="s">
        <v>542</v>
      </c>
      <c r="G4994" t="s">
        <v>77</v>
      </c>
      <c r="H4994" t="s">
        <v>508</v>
      </c>
      <c r="I4994" t="s">
        <v>509</v>
      </c>
      <c r="J4994" t="s">
        <v>442</v>
      </c>
      <c r="K4994" t="s">
        <v>443</v>
      </c>
    </row>
    <row r="4995" spans="1:11">
      <c r="A4995" t="s">
        <v>498</v>
      </c>
      <c r="B4995" s="614">
        <v>74553849.879999995</v>
      </c>
      <c r="C4995" t="s">
        <v>480</v>
      </c>
      <c r="D4995" t="s">
        <v>541</v>
      </c>
      <c r="E4995" t="s">
        <v>506</v>
      </c>
      <c r="F4995" t="s">
        <v>542</v>
      </c>
      <c r="G4995" t="s">
        <v>77</v>
      </c>
      <c r="H4995" t="s">
        <v>508</v>
      </c>
      <c r="I4995" t="s">
        <v>509</v>
      </c>
      <c r="J4995" t="s">
        <v>442</v>
      </c>
      <c r="K4995" t="s">
        <v>443</v>
      </c>
    </row>
    <row r="4996" spans="1:11">
      <c r="A4996" t="s">
        <v>498</v>
      </c>
      <c r="B4996" s="614">
        <v>92446886.239999995</v>
      </c>
      <c r="C4996" t="s">
        <v>476</v>
      </c>
      <c r="D4996" t="s">
        <v>541</v>
      </c>
      <c r="E4996" t="s">
        <v>506</v>
      </c>
      <c r="F4996" t="s">
        <v>542</v>
      </c>
      <c r="G4996" t="s">
        <v>77</v>
      </c>
      <c r="H4996" t="s">
        <v>508</v>
      </c>
      <c r="I4996" t="s">
        <v>509</v>
      </c>
      <c r="J4996" t="s">
        <v>442</v>
      </c>
      <c r="K4996" t="s">
        <v>443</v>
      </c>
    </row>
    <row r="4997" spans="1:11">
      <c r="A4997" t="s">
        <v>498</v>
      </c>
      <c r="B4997" s="614">
        <v>83500294.120000005</v>
      </c>
      <c r="C4997" t="s">
        <v>513</v>
      </c>
      <c r="D4997" t="s">
        <v>541</v>
      </c>
      <c r="E4997" t="s">
        <v>506</v>
      </c>
      <c r="F4997" t="s">
        <v>542</v>
      </c>
      <c r="G4997" t="s">
        <v>77</v>
      </c>
      <c r="H4997" t="s">
        <v>508</v>
      </c>
      <c r="I4997" t="s">
        <v>509</v>
      </c>
      <c r="J4997" t="s">
        <v>442</v>
      </c>
      <c r="K4997" t="s">
        <v>443</v>
      </c>
    </row>
    <row r="4998" spans="1:11">
      <c r="A4998" t="s">
        <v>498</v>
      </c>
      <c r="B4998" s="614">
        <v>77535997.959999993</v>
      </c>
      <c r="C4998" t="s">
        <v>479</v>
      </c>
      <c r="D4998" t="s">
        <v>541</v>
      </c>
      <c r="E4998" t="s">
        <v>506</v>
      </c>
      <c r="F4998" t="s">
        <v>542</v>
      </c>
      <c r="G4998" t="s">
        <v>77</v>
      </c>
      <c r="H4998" t="s">
        <v>508</v>
      </c>
      <c r="I4998" t="s">
        <v>509</v>
      </c>
      <c r="J4998" t="s">
        <v>442</v>
      </c>
      <c r="K4998" t="s">
        <v>443</v>
      </c>
    </row>
    <row r="4999" spans="1:11">
      <c r="A4999" t="s">
        <v>498</v>
      </c>
      <c r="B4999" s="614">
        <v>83500294.120000005</v>
      </c>
      <c r="C4999" t="s">
        <v>475</v>
      </c>
      <c r="D4999" t="s">
        <v>541</v>
      </c>
      <c r="E4999" t="s">
        <v>506</v>
      </c>
      <c r="F4999" t="s">
        <v>542</v>
      </c>
      <c r="G4999" t="s">
        <v>77</v>
      </c>
      <c r="H4999" t="s">
        <v>508</v>
      </c>
      <c r="I4999" t="s">
        <v>509</v>
      </c>
      <c r="J4999" t="s">
        <v>442</v>
      </c>
      <c r="K4999" t="s">
        <v>443</v>
      </c>
    </row>
    <row r="5000" spans="1:11">
      <c r="A5000" t="s">
        <v>498</v>
      </c>
      <c r="B5000" s="614">
        <v>110876579.12</v>
      </c>
      <c r="C5000" t="s">
        <v>510</v>
      </c>
      <c r="D5000" t="s">
        <v>541</v>
      </c>
      <c r="E5000" t="s">
        <v>506</v>
      </c>
      <c r="F5000" t="s">
        <v>542</v>
      </c>
      <c r="G5000" t="s">
        <v>77</v>
      </c>
      <c r="H5000" t="s">
        <v>508</v>
      </c>
      <c r="I5000" t="s">
        <v>509</v>
      </c>
      <c r="J5000" t="s">
        <v>442</v>
      </c>
      <c r="K5000" t="s">
        <v>443</v>
      </c>
    </row>
    <row r="5001" spans="1:11">
      <c r="A5001" t="s">
        <v>499</v>
      </c>
      <c r="B5001" s="614">
        <v>652220148.70000005</v>
      </c>
      <c r="C5001" t="s">
        <v>454</v>
      </c>
      <c r="D5001" t="s">
        <v>541</v>
      </c>
      <c r="E5001" t="s">
        <v>506</v>
      </c>
      <c r="F5001" t="s">
        <v>542</v>
      </c>
      <c r="G5001" t="s">
        <v>77</v>
      </c>
      <c r="H5001" t="s">
        <v>508</v>
      </c>
      <c r="I5001" t="s">
        <v>509</v>
      </c>
      <c r="J5001" t="s">
        <v>442</v>
      </c>
      <c r="K5001" t="s">
        <v>443</v>
      </c>
    </row>
    <row r="5002" spans="1:11">
      <c r="A5002" t="s">
        <v>499</v>
      </c>
      <c r="B5002" s="614">
        <v>756575165.5</v>
      </c>
      <c r="C5002" t="s">
        <v>462</v>
      </c>
      <c r="D5002" t="s">
        <v>541</v>
      </c>
      <c r="E5002" t="s">
        <v>506</v>
      </c>
      <c r="F5002" t="s">
        <v>542</v>
      </c>
      <c r="G5002" t="s">
        <v>77</v>
      </c>
      <c r="H5002" t="s">
        <v>508</v>
      </c>
      <c r="I5002" t="s">
        <v>509</v>
      </c>
      <c r="J5002" t="s">
        <v>442</v>
      </c>
      <c r="K5002" t="s">
        <v>443</v>
      </c>
    </row>
    <row r="5003" spans="1:11">
      <c r="A5003" t="s">
        <v>499</v>
      </c>
      <c r="B5003" s="614">
        <v>626131394.5</v>
      </c>
      <c r="C5003" t="s">
        <v>429</v>
      </c>
      <c r="D5003" t="s">
        <v>541</v>
      </c>
      <c r="E5003" t="s">
        <v>506</v>
      </c>
      <c r="F5003" t="s">
        <v>542</v>
      </c>
      <c r="G5003" t="s">
        <v>77</v>
      </c>
      <c r="H5003" t="s">
        <v>508</v>
      </c>
      <c r="I5003" t="s">
        <v>509</v>
      </c>
      <c r="J5003" t="s">
        <v>442</v>
      </c>
      <c r="K5003" t="s">
        <v>443</v>
      </c>
    </row>
    <row r="5004" spans="1:11">
      <c r="A5004" t="s">
        <v>499</v>
      </c>
      <c r="B5004" s="614">
        <v>969982623.79999995</v>
      </c>
      <c r="C5004" t="s">
        <v>517</v>
      </c>
      <c r="D5004" t="s">
        <v>541</v>
      </c>
      <c r="E5004" t="s">
        <v>506</v>
      </c>
      <c r="F5004" t="s">
        <v>542</v>
      </c>
      <c r="G5004" t="s">
        <v>77</v>
      </c>
      <c r="H5004" t="s">
        <v>508</v>
      </c>
      <c r="I5004" t="s">
        <v>509</v>
      </c>
      <c r="J5004" t="s">
        <v>442</v>
      </c>
      <c r="K5004" t="s">
        <v>443</v>
      </c>
    </row>
    <row r="5005" spans="1:11">
      <c r="A5005" t="s">
        <v>499</v>
      </c>
      <c r="B5005" s="614">
        <v>626131394.5</v>
      </c>
      <c r="C5005" t="s">
        <v>466</v>
      </c>
      <c r="D5005" t="s">
        <v>541</v>
      </c>
      <c r="E5005" t="s">
        <v>506</v>
      </c>
      <c r="F5005" t="s">
        <v>542</v>
      </c>
      <c r="G5005" t="s">
        <v>77</v>
      </c>
      <c r="H5005" t="s">
        <v>508</v>
      </c>
      <c r="I5005" t="s">
        <v>509</v>
      </c>
      <c r="J5005" t="s">
        <v>442</v>
      </c>
      <c r="K5005" t="s">
        <v>443</v>
      </c>
    </row>
    <row r="5006" spans="1:11">
      <c r="A5006" t="s">
        <v>499</v>
      </c>
      <c r="B5006" s="614">
        <v>787882705.5</v>
      </c>
      <c r="C5006" t="s">
        <v>516</v>
      </c>
      <c r="D5006" t="s">
        <v>541</v>
      </c>
      <c r="E5006" t="s">
        <v>506</v>
      </c>
      <c r="F5006" t="s">
        <v>542</v>
      </c>
      <c r="G5006" t="s">
        <v>77</v>
      </c>
      <c r="H5006" t="s">
        <v>508</v>
      </c>
      <c r="I5006" t="s">
        <v>509</v>
      </c>
      <c r="J5006" t="s">
        <v>442</v>
      </c>
      <c r="K5006" t="s">
        <v>443</v>
      </c>
    </row>
    <row r="5007" spans="1:11">
      <c r="A5007" t="s">
        <v>499</v>
      </c>
      <c r="B5007" s="614">
        <v>626131394.5</v>
      </c>
      <c r="C5007" t="s">
        <v>484</v>
      </c>
      <c r="D5007" t="s">
        <v>541</v>
      </c>
      <c r="E5007" t="s">
        <v>506</v>
      </c>
      <c r="F5007" t="s">
        <v>542</v>
      </c>
      <c r="G5007" t="s">
        <v>77</v>
      </c>
      <c r="H5007" t="s">
        <v>508</v>
      </c>
      <c r="I5007" t="s">
        <v>509</v>
      </c>
      <c r="J5007" t="s">
        <v>442</v>
      </c>
      <c r="K5007" t="s">
        <v>443</v>
      </c>
    </row>
    <row r="5008" spans="1:11">
      <c r="A5008" t="s">
        <v>499</v>
      </c>
      <c r="B5008" s="614">
        <v>652220148.70000005</v>
      </c>
      <c r="C5008" t="s">
        <v>512</v>
      </c>
      <c r="D5008" t="s">
        <v>541</v>
      </c>
      <c r="E5008" t="s">
        <v>506</v>
      </c>
      <c r="F5008" t="s">
        <v>542</v>
      </c>
      <c r="G5008" t="s">
        <v>77</v>
      </c>
      <c r="H5008" t="s">
        <v>508</v>
      </c>
      <c r="I5008" t="s">
        <v>509</v>
      </c>
      <c r="J5008" t="s">
        <v>442</v>
      </c>
      <c r="K5008" t="s">
        <v>443</v>
      </c>
    </row>
    <row r="5009" spans="1:11">
      <c r="A5009" t="s">
        <v>499</v>
      </c>
      <c r="B5009" s="614">
        <v>808753967.60000002</v>
      </c>
      <c r="C5009" t="s">
        <v>450</v>
      </c>
      <c r="D5009" t="s">
        <v>541</v>
      </c>
      <c r="E5009" t="s">
        <v>506</v>
      </c>
      <c r="F5009" t="s">
        <v>542</v>
      </c>
      <c r="G5009" t="s">
        <v>77</v>
      </c>
      <c r="H5009" t="s">
        <v>508</v>
      </c>
      <c r="I5009" t="s">
        <v>509</v>
      </c>
      <c r="J5009" t="s">
        <v>442</v>
      </c>
      <c r="K5009" t="s">
        <v>443</v>
      </c>
    </row>
    <row r="5010" spans="1:11">
      <c r="A5010" t="s">
        <v>499</v>
      </c>
      <c r="B5010" s="614">
        <v>969982623.79999995</v>
      </c>
      <c r="C5010" t="s">
        <v>455</v>
      </c>
      <c r="D5010" t="s">
        <v>541</v>
      </c>
      <c r="E5010" t="s">
        <v>506</v>
      </c>
      <c r="F5010" t="s">
        <v>542</v>
      </c>
      <c r="G5010" t="s">
        <v>77</v>
      </c>
      <c r="H5010" t="s">
        <v>508</v>
      </c>
      <c r="I5010" t="s">
        <v>509</v>
      </c>
      <c r="J5010" t="s">
        <v>442</v>
      </c>
      <c r="K5010" t="s">
        <v>443</v>
      </c>
    </row>
    <row r="5011" spans="1:11">
      <c r="A5011" t="s">
        <v>499</v>
      </c>
      <c r="B5011" s="614">
        <v>641785164.5</v>
      </c>
      <c r="C5011" t="s">
        <v>465</v>
      </c>
      <c r="D5011" t="s">
        <v>541</v>
      </c>
      <c r="E5011" t="s">
        <v>506</v>
      </c>
      <c r="F5011" t="s">
        <v>542</v>
      </c>
      <c r="G5011" t="s">
        <v>77</v>
      </c>
      <c r="H5011" t="s">
        <v>508</v>
      </c>
      <c r="I5011" t="s">
        <v>509</v>
      </c>
      <c r="J5011" t="s">
        <v>442</v>
      </c>
      <c r="K5011" t="s">
        <v>443</v>
      </c>
    </row>
    <row r="5012" spans="1:11">
      <c r="A5012" t="s">
        <v>499</v>
      </c>
      <c r="B5012" s="614">
        <v>756575165.5</v>
      </c>
      <c r="C5012" t="s">
        <v>445</v>
      </c>
      <c r="D5012" t="s">
        <v>541</v>
      </c>
      <c r="E5012" t="s">
        <v>506</v>
      </c>
      <c r="F5012" t="s">
        <v>542</v>
      </c>
      <c r="G5012" t="s">
        <v>77</v>
      </c>
      <c r="H5012" t="s">
        <v>508</v>
      </c>
      <c r="I5012" t="s">
        <v>509</v>
      </c>
      <c r="J5012" t="s">
        <v>442</v>
      </c>
      <c r="K5012" t="s">
        <v>443</v>
      </c>
    </row>
    <row r="5013" spans="1:11">
      <c r="A5013" t="s">
        <v>499</v>
      </c>
      <c r="B5013" s="614">
        <v>678308902.89999998</v>
      </c>
      <c r="C5013" t="s">
        <v>471</v>
      </c>
      <c r="D5013" t="s">
        <v>541</v>
      </c>
      <c r="E5013" t="s">
        <v>506</v>
      </c>
      <c r="F5013" t="s">
        <v>542</v>
      </c>
      <c r="G5013" t="s">
        <v>77</v>
      </c>
      <c r="H5013" t="s">
        <v>508</v>
      </c>
      <c r="I5013" t="s">
        <v>509</v>
      </c>
      <c r="J5013" t="s">
        <v>442</v>
      </c>
      <c r="K5013" t="s">
        <v>443</v>
      </c>
    </row>
    <row r="5014" spans="1:11">
      <c r="A5014" t="s">
        <v>499</v>
      </c>
      <c r="B5014" s="614">
        <v>683527688.70000005</v>
      </c>
      <c r="C5014" t="s">
        <v>461</v>
      </c>
      <c r="D5014" t="s">
        <v>541</v>
      </c>
      <c r="E5014" t="s">
        <v>506</v>
      </c>
      <c r="F5014" t="s">
        <v>542</v>
      </c>
      <c r="G5014" t="s">
        <v>77</v>
      </c>
      <c r="H5014" t="s">
        <v>508</v>
      </c>
      <c r="I5014" t="s">
        <v>509</v>
      </c>
      <c r="J5014" t="s">
        <v>442</v>
      </c>
      <c r="K5014" t="s">
        <v>443</v>
      </c>
    </row>
    <row r="5015" spans="1:11">
      <c r="A5015" t="s">
        <v>499</v>
      </c>
      <c r="B5015" s="614">
        <v>521776377.69999999</v>
      </c>
      <c r="C5015" t="s">
        <v>453</v>
      </c>
      <c r="D5015" t="s">
        <v>541</v>
      </c>
      <c r="E5015" t="s">
        <v>506</v>
      </c>
      <c r="F5015" t="s">
        <v>542</v>
      </c>
      <c r="G5015" t="s">
        <v>77</v>
      </c>
      <c r="H5015" t="s">
        <v>508</v>
      </c>
      <c r="I5015" t="s">
        <v>509</v>
      </c>
      <c r="J5015" t="s">
        <v>442</v>
      </c>
      <c r="K5015" t="s">
        <v>443</v>
      </c>
    </row>
    <row r="5016" spans="1:11">
      <c r="A5016" t="s">
        <v>499</v>
      </c>
      <c r="B5016" s="614">
        <v>746140181.29999995</v>
      </c>
      <c r="C5016" t="s">
        <v>448</v>
      </c>
      <c r="D5016" t="s">
        <v>541</v>
      </c>
      <c r="E5016" t="s">
        <v>506</v>
      </c>
      <c r="F5016" t="s">
        <v>542</v>
      </c>
      <c r="G5016" t="s">
        <v>77</v>
      </c>
      <c r="H5016" t="s">
        <v>508</v>
      </c>
      <c r="I5016" t="s">
        <v>509</v>
      </c>
      <c r="J5016" t="s">
        <v>442</v>
      </c>
      <c r="K5016" t="s">
        <v>443</v>
      </c>
    </row>
    <row r="5017" spans="1:11">
      <c r="A5017" t="s">
        <v>499</v>
      </c>
      <c r="B5017" s="614">
        <v>704397657.10000002</v>
      </c>
      <c r="C5017" t="s">
        <v>515</v>
      </c>
      <c r="D5017" t="s">
        <v>541</v>
      </c>
      <c r="E5017" t="s">
        <v>506</v>
      </c>
      <c r="F5017" t="s">
        <v>542</v>
      </c>
      <c r="G5017" t="s">
        <v>77</v>
      </c>
      <c r="H5017" t="s">
        <v>508</v>
      </c>
      <c r="I5017" t="s">
        <v>509</v>
      </c>
      <c r="J5017" t="s">
        <v>442</v>
      </c>
      <c r="K5017" t="s">
        <v>443</v>
      </c>
    </row>
    <row r="5018" spans="1:11">
      <c r="A5018" t="s">
        <v>499</v>
      </c>
      <c r="B5018" s="614">
        <v>521776377.69999999</v>
      </c>
      <c r="C5018" t="s">
        <v>477</v>
      </c>
      <c r="D5018" t="s">
        <v>541</v>
      </c>
      <c r="E5018" t="s">
        <v>506</v>
      </c>
      <c r="F5018" t="s">
        <v>542</v>
      </c>
      <c r="G5018" t="s">
        <v>77</v>
      </c>
      <c r="H5018" t="s">
        <v>508</v>
      </c>
      <c r="I5018" t="s">
        <v>509</v>
      </c>
      <c r="J5018" t="s">
        <v>442</v>
      </c>
      <c r="K5018" t="s">
        <v>443</v>
      </c>
    </row>
    <row r="5019" spans="1:11">
      <c r="A5019" t="s">
        <v>499</v>
      </c>
      <c r="B5019" s="614">
        <v>626131394.5</v>
      </c>
      <c r="C5019" t="s">
        <v>472</v>
      </c>
      <c r="D5019" t="s">
        <v>541</v>
      </c>
      <c r="E5019" t="s">
        <v>506</v>
      </c>
      <c r="F5019" t="s">
        <v>542</v>
      </c>
      <c r="G5019" t="s">
        <v>77</v>
      </c>
      <c r="H5019" t="s">
        <v>508</v>
      </c>
      <c r="I5019" t="s">
        <v>509</v>
      </c>
      <c r="J5019" t="s">
        <v>442</v>
      </c>
      <c r="K5019" t="s">
        <v>443</v>
      </c>
    </row>
    <row r="5020" spans="1:11">
      <c r="A5020" t="s">
        <v>499</v>
      </c>
      <c r="B5020" s="614">
        <v>652220148.70000005</v>
      </c>
      <c r="C5020" t="s">
        <v>485</v>
      </c>
      <c r="D5020" t="s">
        <v>541</v>
      </c>
      <c r="E5020" t="s">
        <v>506</v>
      </c>
      <c r="F5020" t="s">
        <v>542</v>
      </c>
      <c r="G5020" t="s">
        <v>77</v>
      </c>
      <c r="H5020" t="s">
        <v>508</v>
      </c>
      <c r="I5020" t="s">
        <v>509</v>
      </c>
      <c r="J5020" t="s">
        <v>442</v>
      </c>
      <c r="K5020" t="s">
        <v>443</v>
      </c>
    </row>
    <row r="5021" spans="1:11">
      <c r="A5021" t="s">
        <v>499</v>
      </c>
      <c r="B5021" s="614">
        <v>881801444.39999998</v>
      </c>
      <c r="C5021" t="s">
        <v>518</v>
      </c>
      <c r="D5021" t="s">
        <v>541</v>
      </c>
      <c r="E5021" t="s">
        <v>506</v>
      </c>
      <c r="F5021" t="s">
        <v>542</v>
      </c>
      <c r="G5021" t="s">
        <v>77</v>
      </c>
      <c r="H5021" t="s">
        <v>508</v>
      </c>
      <c r="I5021" t="s">
        <v>509</v>
      </c>
      <c r="J5021" t="s">
        <v>442</v>
      </c>
      <c r="K5021" t="s">
        <v>443</v>
      </c>
    </row>
    <row r="5022" spans="1:11">
      <c r="A5022" t="s">
        <v>499</v>
      </c>
      <c r="B5022" s="614">
        <v>746140181.29999995</v>
      </c>
      <c r="C5022" t="s">
        <v>511</v>
      </c>
      <c r="D5022" t="s">
        <v>541</v>
      </c>
      <c r="E5022" t="s">
        <v>506</v>
      </c>
      <c r="F5022" t="s">
        <v>542</v>
      </c>
      <c r="G5022" t="s">
        <v>77</v>
      </c>
      <c r="H5022" t="s">
        <v>508</v>
      </c>
      <c r="I5022" t="s">
        <v>509</v>
      </c>
      <c r="J5022" t="s">
        <v>442</v>
      </c>
      <c r="K5022" t="s">
        <v>443</v>
      </c>
    </row>
    <row r="5023" spans="1:11">
      <c r="A5023" t="s">
        <v>499</v>
      </c>
      <c r="B5023" s="614">
        <v>678308902.89999998</v>
      </c>
      <c r="C5023" t="s">
        <v>50</v>
      </c>
      <c r="D5023" t="s">
        <v>541</v>
      </c>
      <c r="E5023" t="s">
        <v>506</v>
      </c>
      <c r="F5023" t="s">
        <v>542</v>
      </c>
      <c r="G5023" t="s">
        <v>77</v>
      </c>
      <c r="H5023" t="s">
        <v>508</v>
      </c>
      <c r="I5023" t="s">
        <v>509</v>
      </c>
      <c r="J5023" t="s">
        <v>442</v>
      </c>
      <c r="K5023" t="s">
        <v>443</v>
      </c>
    </row>
    <row r="5024" spans="1:11">
      <c r="A5024" t="s">
        <v>499</v>
      </c>
      <c r="B5024" s="614">
        <v>521776377.69999999</v>
      </c>
      <c r="C5024" t="s">
        <v>464</v>
      </c>
      <c r="D5024" t="s">
        <v>541</v>
      </c>
      <c r="E5024" t="s">
        <v>506</v>
      </c>
      <c r="F5024" t="s">
        <v>542</v>
      </c>
      <c r="G5024" t="s">
        <v>77</v>
      </c>
      <c r="H5024" t="s">
        <v>508</v>
      </c>
      <c r="I5024" t="s">
        <v>509</v>
      </c>
      <c r="J5024" t="s">
        <v>442</v>
      </c>
      <c r="K5024" t="s">
        <v>443</v>
      </c>
    </row>
    <row r="5025" spans="1:11">
      <c r="A5025" t="s">
        <v>499</v>
      </c>
      <c r="B5025" s="614">
        <v>652220148.70000005</v>
      </c>
      <c r="C5025" t="s">
        <v>481</v>
      </c>
      <c r="D5025" t="s">
        <v>541</v>
      </c>
      <c r="E5025" t="s">
        <v>506</v>
      </c>
      <c r="F5025" t="s">
        <v>542</v>
      </c>
      <c r="G5025" t="s">
        <v>77</v>
      </c>
      <c r="H5025" t="s">
        <v>508</v>
      </c>
      <c r="I5025" t="s">
        <v>509</v>
      </c>
      <c r="J5025" t="s">
        <v>442</v>
      </c>
      <c r="K5025" t="s">
        <v>443</v>
      </c>
    </row>
    <row r="5026" spans="1:11">
      <c r="A5026" t="s">
        <v>499</v>
      </c>
      <c r="B5026" s="614">
        <v>746140181.29999995</v>
      </c>
      <c r="C5026" t="s">
        <v>504</v>
      </c>
      <c r="D5026" t="s">
        <v>541</v>
      </c>
      <c r="E5026" t="s">
        <v>506</v>
      </c>
      <c r="F5026" t="s">
        <v>542</v>
      </c>
      <c r="G5026" t="s">
        <v>77</v>
      </c>
      <c r="H5026" t="s">
        <v>508</v>
      </c>
      <c r="I5026" t="s">
        <v>509</v>
      </c>
      <c r="J5026" t="s">
        <v>442</v>
      </c>
      <c r="K5026" t="s">
        <v>443</v>
      </c>
    </row>
    <row r="5027" spans="1:11">
      <c r="A5027" t="s">
        <v>499</v>
      </c>
      <c r="B5027" s="614">
        <v>521776377.69999999</v>
      </c>
      <c r="C5027" t="s">
        <v>452</v>
      </c>
      <c r="D5027" t="s">
        <v>541</v>
      </c>
      <c r="E5027" t="s">
        <v>506</v>
      </c>
      <c r="F5027" t="s">
        <v>542</v>
      </c>
      <c r="G5027" t="s">
        <v>77</v>
      </c>
      <c r="H5027" t="s">
        <v>508</v>
      </c>
      <c r="I5027" t="s">
        <v>509</v>
      </c>
      <c r="J5027" t="s">
        <v>442</v>
      </c>
      <c r="K5027" t="s">
        <v>443</v>
      </c>
    </row>
    <row r="5028" spans="1:11">
      <c r="A5028" t="s">
        <v>499</v>
      </c>
      <c r="B5028" s="614">
        <v>678308902.89999998</v>
      </c>
      <c r="C5028" t="s">
        <v>488</v>
      </c>
      <c r="D5028" t="s">
        <v>541</v>
      </c>
      <c r="E5028" t="s">
        <v>506</v>
      </c>
      <c r="F5028" t="s">
        <v>542</v>
      </c>
      <c r="G5028" t="s">
        <v>77</v>
      </c>
      <c r="H5028" t="s">
        <v>508</v>
      </c>
      <c r="I5028" t="s">
        <v>509</v>
      </c>
      <c r="J5028" t="s">
        <v>442</v>
      </c>
      <c r="K5028" t="s">
        <v>443</v>
      </c>
    </row>
    <row r="5029" spans="1:11">
      <c r="A5029" t="s">
        <v>499</v>
      </c>
      <c r="B5029" s="614">
        <v>626131394.5</v>
      </c>
      <c r="C5029" t="s">
        <v>449</v>
      </c>
      <c r="D5029" t="s">
        <v>541</v>
      </c>
      <c r="E5029" t="s">
        <v>506</v>
      </c>
      <c r="F5029" t="s">
        <v>542</v>
      </c>
      <c r="G5029" t="s">
        <v>77</v>
      </c>
      <c r="H5029" t="s">
        <v>508</v>
      </c>
      <c r="I5029" t="s">
        <v>509</v>
      </c>
      <c r="J5029" t="s">
        <v>442</v>
      </c>
      <c r="K5029" t="s">
        <v>443</v>
      </c>
    </row>
    <row r="5030" spans="1:11">
      <c r="A5030" t="s">
        <v>499</v>
      </c>
      <c r="B5030" s="614">
        <v>746140181.29999995</v>
      </c>
      <c r="C5030" t="s">
        <v>528</v>
      </c>
      <c r="D5030" t="s">
        <v>541</v>
      </c>
      <c r="E5030" t="s">
        <v>506</v>
      </c>
      <c r="F5030" t="s">
        <v>542</v>
      </c>
      <c r="G5030" t="s">
        <v>77</v>
      </c>
      <c r="H5030" t="s">
        <v>508</v>
      </c>
      <c r="I5030" t="s">
        <v>509</v>
      </c>
      <c r="J5030" t="s">
        <v>442</v>
      </c>
      <c r="K5030" t="s">
        <v>443</v>
      </c>
    </row>
    <row r="5031" spans="1:11">
      <c r="A5031" t="s">
        <v>499</v>
      </c>
      <c r="B5031" s="614">
        <v>756575165.5</v>
      </c>
      <c r="C5031" t="s">
        <v>514</v>
      </c>
      <c r="D5031" t="s">
        <v>541</v>
      </c>
      <c r="E5031" t="s">
        <v>506</v>
      </c>
      <c r="F5031" t="s">
        <v>542</v>
      </c>
      <c r="G5031" t="s">
        <v>77</v>
      </c>
      <c r="H5031" t="s">
        <v>508</v>
      </c>
      <c r="I5031" t="s">
        <v>509</v>
      </c>
      <c r="J5031" t="s">
        <v>442</v>
      </c>
      <c r="K5031" t="s">
        <v>443</v>
      </c>
    </row>
    <row r="5032" spans="1:11">
      <c r="A5032" t="s">
        <v>499</v>
      </c>
      <c r="B5032" s="614">
        <v>652220148.70000005</v>
      </c>
      <c r="C5032" t="s">
        <v>480</v>
      </c>
      <c r="D5032" t="s">
        <v>541</v>
      </c>
      <c r="E5032" t="s">
        <v>506</v>
      </c>
      <c r="F5032" t="s">
        <v>542</v>
      </c>
      <c r="G5032" t="s">
        <v>77</v>
      </c>
      <c r="H5032" t="s">
        <v>508</v>
      </c>
      <c r="I5032" t="s">
        <v>509</v>
      </c>
      <c r="J5032" t="s">
        <v>442</v>
      </c>
      <c r="K5032" t="s">
        <v>443</v>
      </c>
    </row>
    <row r="5033" spans="1:11">
      <c r="A5033" t="s">
        <v>499</v>
      </c>
      <c r="B5033" s="614">
        <v>808753967.60000002</v>
      </c>
      <c r="C5033" t="s">
        <v>476</v>
      </c>
      <c r="D5033" t="s">
        <v>541</v>
      </c>
      <c r="E5033" t="s">
        <v>506</v>
      </c>
      <c r="F5033" t="s">
        <v>542</v>
      </c>
      <c r="G5033" t="s">
        <v>77</v>
      </c>
      <c r="H5033" t="s">
        <v>508</v>
      </c>
      <c r="I5033" t="s">
        <v>509</v>
      </c>
      <c r="J5033" t="s">
        <v>442</v>
      </c>
      <c r="K5033" t="s">
        <v>443</v>
      </c>
    </row>
    <row r="5034" spans="1:11">
      <c r="A5034" t="s">
        <v>499</v>
      </c>
      <c r="B5034" s="614">
        <v>730486411.29999995</v>
      </c>
      <c r="C5034" t="s">
        <v>513</v>
      </c>
      <c r="D5034" t="s">
        <v>541</v>
      </c>
      <c r="E5034" t="s">
        <v>506</v>
      </c>
      <c r="F5034" t="s">
        <v>542</v>
      </c>
      <c r="G5034" t="s">
        <v>77</v>
      </c>
      <c r="H5034" t="s">
        <v>508</v>
      </c>
      <c r="I5034" t="s">
        <v>509</v>
      </c>
      <c r="J5034" t="s">
        <v>442</v>
      </c>
      <c r="K5034" t="s">
        <v>443</v>
      </c>
    </row>
    <row r="5035" spans="1:11">
      <c r="A5035" t="s">
        <v>499</v>
      </c>
      <c r="B5035" s="614">
        <v>678308902.89999998</v>
      </c>
      <c r="C5035" t="s">
        <v>479</v>
      </c>
      <c r="D5035" t="s">
        <v>541</v>
      </c>
      <c r="E5035" t="s">
        <v>506</v>
      </c>
      <c r="F5035" t="s">
        <v>542</v>
      </c>
      <c r="G5035" t="s">
        <v>77</v>
      </c>
      <c r="H5035" t="s">
        <v>508</v>
      </c>
      <c r="I5035" t="s">
        <v>509</v>
      </c>
      <c r="J5035" t="s">
        <v>442</v>
      </c>
      <c r="K5035" t="s">
        <v>443</v>
      </c>
    </row>
    <row r="5036" spans="1:11">
      <c r="A5036" t="s">
        <v>499</v>
      </c>
      <c r="B5036" s="614">
        <v>730486411.29999995</v>
      </c>
      <c r="C5036" t="s">
        <v>475</v>
      </c>
      <c r="D5036" t="s">
        <v>541</v>
      </c>
      <c r="E5036" t="s">
        <v>506</v>
      </c>
      <c r="F5036" t="s">
        <v>542</v>
      </c>
      <c r="G5036" t="s">
        <v>77</v>
      </c>
      <c r="H5036" t="s">
        <v>508</v>
      </c>
      <c r="I5036" t="s">
        <v>509</v>
      </c>
      <c r="J5036" t="s">
        <v>442</v>
      </c>
      <c r="K5036" t="s">
        <v>443</v>
      </c>
    </row>
    <row r="5037" spans="1:11">
      <c r="A5037" t="s">
        <v>499</v>
      </c>
      <c r="B5037" s="614">
        <v>969982623.79999995</v>
      </c>
      <c r="C5037" t="s">
        <v>510</v>
      </c>
      <c r="D5037" t="s">
        <v>541</v>
      </c>
      <c r="E5037" t="s">
        <v>506</v>
      </c>
      <c r="F5037" t="s">
        <v>542</v>
      </c>
      <c r="G5037" t="s">
        <v>77</v>
      </c>
      <c r="H5037" t="s">
        <v>508</v>
      </c>
      <c r="I5037" t="s">
        <v>509</v>
      </c>
      <c r="J5037" t="s">
        <v>442</v>
      </c>
      <c r="K5037" t="s">
        <v>443</v>
      </c>
    </row>
    <row r="5038" spans="1:11">
      <c r="A5038" t="s">
        <v>500</v>
      </c>
      <c r="B5038" s="614">
        <v>5368855.2443000004</v>
      </c>
      <c r="C5038" t="s">
        <v>454</v>
      </c>
      <c r="D5038" t="s">
        <v>541</v>
      </c>
      <c r="E5038" t="s">
        <v>506</v>
      </c>
      <c r="F5038" t="s">
        <v>542</v>
      </c>
      <c r="G5038" t="s">
        <v>77</v>
      </c>
      <c r="H5038" t="s">
        <v>508</v>
      </c>
      <c r="I5038" t="s">
        <v>509</v>
      </c>
      <c r="J5038" t="s">
        <v>442</v>
      </c>
      <c r="K5038" t="s">
        <v>443</v>
      </c>
    </row>
    <row r="5039" spans="1:11">
      <c r="A5039" t="s">
        <v>500</v>
      </c>
      <c r="B5039" s="614">
        <v>6227870.3794999998</v>
      </c>
      <c r="C5039" t="s">
        <v>462</v>
      </c>
      <c r="D5039" t="s">
        <v>541</v>
      </c>
      <c r="E5039" t="s">
        <v>506</v>
      </c>
      <c r="F5039" t="s">
        <v>542</v>
      </c>
      <c r="G5039" t="s">
        <v>77</v>
      </c>
      <c r="H5039" t="s">
        <v>508</v>
      </c>
      <c r="I5039" t="s">
        <v>509</v>
      </c>
      <c r="J5039" t="s">
        <v>442</v>
      </c>
      <c r="K5039" t="s">
        <v>443</v>
      </c>
    </row>
    <row r="5040" spans="1:11">
      <c r="A5040" t="s">
        <v>500</v>
      </c>
      <c r="B5040" s="614">
        <v>5154101.4605</v>
      </c>
      <c r="C5040" t="s">
        <v>429</v>
      </c>
      <c r="D5040" t="s">
        <v>541</v>
      </c>
      <c r="E5040" t="s">
        <v>506</v>
      </c>
      <c r="F5040" t="s">
        <v>542</v>
      </c>
      <c r="G5040" t="s">
        <v>77</v>
      </c>
      <c r="H5040" t="s">
        <v>508</v>
      </c>
      <c r="I5040" t="s">
        <v>509</v>
      </c>
      <c r="J5040" t="s">
        <v>442</v>
      </c>
      <c r="K5040" t="s">
        <v>443</v>
      </c>
    </row>
    <row r="5041" spans="1:11">
      <c r="A5041" t="s">
        <v>500</v>
      </c>
      <c r="B5041" s="614">
        <v>7984568.2582</v>
      </c>
      <c r="C5041" t="s">
        <v>517</v>
      </c>
      <c r="D5041" t="s">
        <v>541</v>
      </c>
      <c r="E5041" t="s">
        <v>506</v>
      </c>
      <c r="F5041" t="s">
        <v>542</v>
      </c>
      <c r="G5041" t="s">
        <v>77</v>
      </c>
      <c r="H5041" t="s">
        <v>508</v>
      </c>
      <c r="I5041" t="s">
        <v>509</v>
      </c>
      <c r="J5041" t="s">
        <v>442</v>
      </c>
      <c r="K5041" t="s">
        <v>443</v>
      </c>
    </row>
    <row r="5042" spans="1:11">
      <c r="A5042" t="s">
        <v>500</v>
      </c>
      <c r="B5042" s="614">
        <v>5154101.4605</v>
      </c>
      <c r="C5042" t="s">
        <v>466</v>
      </c>
      <c r="D5042" t="s">
        <v>541</v>
      </c>
      <c r="E5042" t="s">
        <v>506</v>
      </c>
      <c r="F5042" t="s">
        <v>542</v>
      </c>
      <c r="G5042" t="s">
        <v>77</v>
      </c>
      <c r="H5042" t="s">
        <v>508</v>
      </c>
      <c r="I5042" t="s">
        <v>509</v>
      </c>
      <c r="J5042" t="s">
        <v>442</v>
      </c>
      <c r="K5042" t="s">
        <v>443</v>
      </c>
    </row>
    <row r="5043" spans="1:11">
      <c r="A5043" t="s">
        <v>500</v>
      </c>
      <c r="B5043" s="614">
        <v>6485583.4395000003</v>
      </c>
      <c r="C5043" t="s">
        <v>516</v>
      </c>
      <c r="D5043" t="s">
        <v>541</v>
      </c>
      <c r="E5043" t="s">
        <v>506</v>
      </c>
      <c r="F5043" t="s">
        <v>542</v>
      </c>
      <c r="G5043" t="s">
        <v>77</v>
      </c>
      <c r="H5043" t="s">
        <v>508</v>
      </c>
      <c r="I5043" t="s">
        <v>509</v>
      </c>
      <c r="J5043" t="s">
        <v>442</v>
      </c>
      <c r="K5043" t="s">
        <v>443</v>
      </c>
    </row>
    <row r="5044" spans="1:11">
      <c r="A5044" t="s">
        <v>500</v>
      </c>
      <c r="B5044" s="614">
        <v>5154101.4605</v>
      </c>
      <c r="C5044" t="s">
        <v>484</v>
      </c>
      <c r="D5044" t="s">
        <v>541</v>
      </c>
      <c r="E5044" t="s">
        <v>506</v>
      </c>
      <c r="F5044" t="s">
        <v>542</v>
      </c>
      <c r="G5044" t="s">
        <v>77</v>
      </c>
      <c r="H5044" t="s">
        <v>508</v>
      </c>
      <c r="I5044" t="s">
        <v>509</v>
      </c>
      <c r="J5044" t="s">
        <v>442</v>
      </c>
      <c r="K5044" t="s">
        <v>443</v>
      </c>
    </row>
    <row r="5045" spans="1:11">
      <c r="A5045" t="s">
        <v>500</v>
      </c>
      <c r="B5045" s="614">
        <v>5368855.2443000004</v>
      </c>
      <c r="C5045" t="s">
        <v>512</v>
      </c>
      <c r="D5045" t="s">
        <v>541</v>
      </c>
      <c r="E5045" t="s">
        <v>506</v>
      </c>
      <c r="F5045" t="s">
        <v>542</v>
      </c>
      <c r="G5045" t="s">
        <v>77</v>
      </c>
      <c r="H5045" t="s">
        <v>508</v>
      </c>
      <c r="I5045" t="s">
        <v>509</v>
      </c>
      <c r="J5045" t="s">
        <v>442</v>
      </c>
      <c r="K5045" t="s">
        <v>443</v>
      </c>
    </row>
    <row r="5046" spans="1:11">
      <c r="A5046" t="s">
        <v>500</v>
      </c>
      <c r="B5046" s="614">
        <v>6657388.5964000002</v>
      </c>
      <c r="C5046" t="s">
        <v>450</v>
      </c>
      <c r="D5046" t="s">
        <v>541</v>
      </c>
      <c r="E5046" t="s">
        <v>506</v>
      </c>
      <c r="F5046" t="s">
        <v>542</v>
      </c>
      <c r="G5046" t="s">
        <v>77</v>
      </c>
      <c r="H5046" t="s">
        <v>508</v>
      </c>
      <c r="I5046" t="s">
        <v>509</v>
      </c>
      <c r="J5046" t="s">
        <v>442</v>
      </c>
      <c r="K5046" t="s">
        <v>443</v>
      </c>
    </row>
    <row r="5047" spans="1:11">
      <c r="A5047" t="s">
        <v>500</v>
      </c>
      <c r="B5047" s="614">
        <v>7984568.2582</v>
      </c>
      <c r="C5047" t="s">
        <v>455</v>
      </c>
      <c r="D5047" t="s">
        <v>541</v>
      </c>
      <c r="E5047" t="s">
        <v>506</v>
      </c>
      <c r="F5047" t="s">
        <v>542</v>
      </c>
      <c r="G5047" t="s">
        <v>77</v>
      </c>
      <c r="H5047" t="s">
        <v>508</v>
      </c>
      <c r="I5047" t="s">
        <v>509</v>
      </c>
      <c r="J5047" t="s">
        <v>442</v>
      </c>
      <c r="K5047" t="s">
        <v>443</v>
      </c>
    </row>
    <row r="5048" spans="1:11">
      <c r="A5048" t="s">
        <v>500</v>
      </c>
      <c r="B5048" s="614">
        <v>5282957.9905000003</v>
      </c>
      <c r="C5048" t="s">
        <v>465</v>
      </c>
      <c r="D5048" t="s">
        <v>541</v>
      </c>
      <c r="E5048" t="s">
        <v>506</v>
      </c>
      <c r="F5048" t="s">
        <v>542</v>
      </c>
      <c r="G5048" t="s">
        <v>77</v>
      </c>
      <c r="H5048" t="s">
        <v>508</v>
      </c>
      <c r="I5048" t="s">
        <v>509</v>
      </c>
      <c r="J5048" t="s">
        <v>442</v>
      </c>
      <c r="K5048" t="s">
        <v>443</v>
      </c>
    </row>
    <row r="5049" spans="1:11">
      <c r="A5049" t="s">
        <v>500</v>
      </c>
      <c r="B5049" s="614">
        <v>6227870.3794999998</v>
      </c>
      <c r="C5049" t="s">
        <v>445</v>
      </c>
      <c r="D5049" t="s">
        <v>541</v>
      </c>
      <c r="E5049" t="s">
        <v>506</v>
      </c>
      <c r="F5049" t="s">
        <v>542</v>
      </c>
      <c r="G5049" t="s">
        <v>77</v>
      </c>
      <c r="H5049" t="s">
        <v>508</v>
      </c>
      <c r="I5049" t="s">
        <v>509</v>
      </c>
      <c r="J5049" t="s">
        <v>442</v>
      </c>
      <c r="K5049" t="s">
        <v>443</v>
      </c>
    </row>
    <row r="5050" spans="1:11">
      <c r="A5050" t="s">
        <v>500</v>
      </c>
      <c r="B5050" s="614">
        <v>5583609.0280999998</v>
      </c>
      <c r="C5050" t="s">
        <v>471</v>
      </c>
      <c r="D5050" t="s">
        <v>541</v>
      </c>
      <c r="E5050" t="s">
        <v>506</v>
      </c>
      <c r="F5050" t="s">
        <v>542</v>
      </c>
      <c r="G5050" t="s">
        <v>77</v>
      </c>
      <c r="H5050" t="s">
        <v>508</v>
      </c>
      <c r="I5050" t="s">
        <v>509</v>
      </c>
      <c r="J5050" t="s">
        <v>442</v>
      </c>
      <c r="K5050" t="s">
        <v>443</v>
      </c>
    </row>
    <row r="5051" spans="1:11">
      <c r="A5051" t="s">
        <v>500</v>
      </c>
      <c r="B5051" s="614">
        <v>5626568.3043</v>
      </c>
      <c r="C5051" t="s">
        <v>461</v>
      </c>
      <c r="D5051" t="s">
        <v>541</v>
      </c>
      <c r="E5051" t="s">
        <v>506</v>
      </c>
      <c r="F5051" t="s">
        <v>542</v>
      </c>
      <c r="G5051" t="s">
        <v>77</v>
      </c>
      <c r="H5051" t="s">
        <v>508</v>
      </c>
      <c r="I5051" t="s">
        <v>509</v>
      </c>
      <c r="J5051" t="s">
        <v>442</v>
      </c>
      <c r="K5051" t="s">
        <v>443</v>
      </c>
    </row>
    <row r="5052" spans="1:11">
      <c r="A5052" t="s">
        <v>500</v>
      </c>
      <c r="B5052" s="614">
        <v>4295086.3252999997</v>
      </c>
      <c r="C5052" t="s">
        <v>453</v>
      </c>
      <c r="D5052" t="s">
        <v>541</v>
      </c>
      <c r="E5052" t="s">
        <v>506</v>
      </c>
      <c r="F5052" t="s">
        <v>542</v>
      </c>
      <c r="G5052" t="s">
        <v>77</v>
      </c>
      <c r="H5052" t="s">
        <v>508</v>
      </c>
      <c r="I5052" t="s">
        <v>509</v>
      </c>
      <c r="J5052" t="s">
        <v>442</v>
      </c>
      <c r="K5052" t="s">
        <v>443</v>
      </c>
    </row>
    <row r="5053" spans="1:11">
      <c r="A5053" t="s">
        <v>500</v>
      </c>
      <c r="B5053" s="614">
        <v>6141973.1256999997</v>
      </c>
      <c r="C5053" t="s">
        <v>448</v>
      </c>
      <c r="D5053" t="s">
        <v>541</v>
      </c>
      <c r="E5053" t="s">
        <v>506</v>
      </c>
      <c r="F5053" t="s">
        <v>542</v>
      </c>
      <c r="G5053" t="s">
        <v>77</v>
      </c>
      <c r="H5053" t="s">
        <v>508</v>
      </c>
      <c r="I5053" t="s">
        <v>509</v>
      </c>
      <c r="J5053" t="s">
        <v>442</v>
      </c>
      <c r="K5053" t="s">
        <v>443</v>
      </c>
    </row>
    <row r="5054" spans="1:11">
      <c r="A5054" t="s">
        <v>500</v>
      </c>
      <c r="B5054" s="614">
        <v>5798362.8119000001</v>
      </c>
      <c r="C5054" t="s">
        <v>515</v>
      </c>
      <c r="D5054" t="s">
        <v>541</v>
      </c>
      <c r="E5054" t="s">
        <v>506</v>
      </c>
      <c r="F5054" t="s">
        <v>542</v>
      </c>
      <c r="G5054" t="s">
        <v>77</v>
      </c>
      <c r="H5054" t="s">
        <v>508</v>
      </c>
      <c r="I5054" t="s">
        <v>509</v>
      </c>
      <c r="J5054" t="s">
        <v>442</v>
      </c>
      <c r="K5054" t="s">
        <v>443</v>
      </c>
    </row>
    <row r="5055" spans="1:11">
      <c r="A5055" t="s">
        <v>500</v>
      </c>
      <c r="B5055" s="614">
        <v>4295086.3252999997</v>
      </c>
      <c r="C5055" t="s">
        <v>477</v>
      </c>
      <c r="D5055" t="s">
        <v>541</v>
      </c>
      <c r="E5055" t="s">
        <v>506</v>
      </c>
      <c r="F5055" t="s">
        <v>542</v>
      </c>
      <c r="G5055" t="s">
        <v>77</v>
      </c>
      <c r="H5055" t="s">
        <v>508</v>
      </c>
      <c r="I5055" t="s">
        <v>509</v>
      </c>
      <c r="J5055" t="s">
        <v>442</v>
      </c>
      <c r="K5055" t="s">
        <v>443</v>
      </c>
    </row>
    <row r="5056" spans="1:11">
      <c r="A5056" t="s">
        <v>500</v>
      </c>
      <c r="B5056" s="614">
        <v>5154101.4605</v>
      </c>
      <c r="C5056" t="s">
        <v>472</v>
      </c>
      <c r="D5056" t="s">
        <v>541</v>
      </c>
      <c r="E5056" t="s">
        <v>506</v>
      </c>
      <c r="F5056" t="s">
        <v>542</v>
      </c>
      <c r="G5056" t="s">
        <v>77</v>
      </c>
      <c r="H5056" t="s">
        <v>508</v>
      </c>
      <c r="I5056" t="s">
        <v>509</v>
      </c>
      <c r="J5056" t="s">
        <v>442</v>
      </c>
      <c r="K5056" t="s">
        <v>443</v>
      </c>
    </row>
    <row r="5057" spans="1:11">
      <c r="A5057" t="s">
        <v>500</v>
      </c>
      <c r="B5057" s="614">
        <v>5368855.2443000004</v>
      </c>
      <c r="C5057" t="s">
        <v>485</v>
      </c>
      <c r="D5057" t="s">
        <v>541</v>
      </c>
      <c r="E5057" t="s">
        <v>506</v>
      </c>
      <c r="F5057" t="s">
        <v>542</v>
      </c>
      <c r="G5057" t="s">
        <v>77</v>
      </c>
      <c r="H5057" t="s">
        <v>508</v>
      </c>
      <c r="I5057" t="s">
        <v>509</v>
      </c>
      <c r="J5057" t="s">
        <v>442</v>
      </c>
      <c r="K5057" t="s">
        <v>443</v>
      </c>
    </row>
    <row r="5058" spans="1:11">
      <c r="A5058" t="s">
        <v>500</v>
      </c>
      <c r="B5058" s="614">
        <v>7258690.6716</v>
      </c>
      <c r="C5058" t="s">
        <v>518</v>
      </c>
      <c r="D5058" t="s">
        <v>541</v>
      </c>
      <c r="E5058" t="s">
        <v>506</v>
      </c>
      <c r="F5058" t="s">
        <v>542</v>
      </c>
      <c r="G5058" t="s">
        <v>77</v>
      </c>
      <c r="H5058" t="s">
        <v>508</v>
      </c>
      <c r="I5058" t="s">
        <v>509</v>
      </c>
      <c r="J5058" t="s">
        <v>442</v>
      </c>
      <c r="K5058" t="s">
        <v>443</v>
      </c>
    </row>
    <row r="5059" spans="1:11">
      <c r="A5059" t="s">
        <v>500</v>
      </c>
      <c r="B5059" s="614">
        <v>6141973.1256999997</v>
      </c>
      <c r="C5059" t="s">
        <v>511</v>
      </c>
      <c r="D5059" t="s">
        <v>541</v>
      </c>
      <c r="E5059" t="s">
        <v>506</v>
      </c>
      <c r="F5059" t="s">
        <v>542</v>
      </c>
      <c r="G5059" t="s">
        <v>77</v>
      </c>
      <c r="H5059" t="s">
        <v>508</v>
      </c>
      <c r="I5059" t="s">
        <v>509</v>
      </c>
      <c r="J5059" t="s">
        <v>442</v>
      </c>
      <c r="K5059" t="s">
        <v>443</v>
      </c>
    </row>
    <row r="5060" spans="1:11">
      <c r="A5060" t="s">
        <v>500</v>
      </c>
      <c r="B5060" s="614">
        <v>5583609.0280999998</v>
      </c>
      <c r="C5060" t="s">
        <v>50</v>
      </c>
      <c r="D5060" t="s">
        <v>541</v>
      </c>
      <c r="E5060" t="s">
        <v>506</v>
      </c>
      <c r="F5060" t="s">
        <v>542</v>
      </c>
      <c r="G5060" t="s">
        <v>77</v>
      </c>
      <c r="H5060" t="s">
        <v>508</v>
      </c>
      <c r="I5060" t="s">
        <v>509</v>
      </c>
      <c r="J5060" t="s">
        <v>442</v>
      </c>
      <c r="K5060" t="s">
        <v>443</v>
      </c>
    </row>
    <row r="5061" spans="1:11">
      <c r="A5061" t="s">
        <v>500</v>
      </c>
      <c r="B5061" s="614">
        <v>4295086.3252999997</v>
      </c>
      <c r="C5061" t="s">
        <v>464</v>
      </c>
      <c r="D5061" t="s">
        <v>541</v>
      </c>
      <c r="E5061" t="s">
        <v>506</v>
      </c>
      <c r="F5061" t="s">
        <v>542</v>
      </c>
      <c r="G5061" t="s">
        <v>77</v>
      </c>
      <c r="H5061" t="s">
        <v>508</v>
      </c>
      <c r="I5061" t="s">
        <v>509</v>
      </c>
      <c r="J5061" t="s">
        <v>442</v>
      </c>
      <c r="K5061" t="s">
        <v>443</v>
      </c>
    </row>
    <row r="5062" spans="1:11">
      <c r="A5062" t="s">
        <v>500</v>
      </c>
      <c r="B5062" s="614">
        <v>5368855.2443000004</v>
      </c>
      <c r="C5062" t="s">
        <v>481</v>
      </c>
      <c r="D5062" t="s">
        <v>541</v>
      </c>
      <c r="E5062" t="s">
        <v>506</v>
      </c>
      <c r="F5062" t="s">
        <v>542</v>
      </c>
      <c r="G5062" t="s">
        <v>77</v>
      </c>
      <c r="H5062" t="s">
        <v>508</v>
      </c>
      <c r="I5062" t="s">
        <v>509</v>
      </c>
      <c r="J5062" t="s">
        <v>442</v>
      </c>
      <c r="K5062" t="s">
        <v>443</v>
      </c>
    </row>
    <row r="5063" spans="1:11">
      <c r="A5063" t="s">
        <v>500</v>
      </c>
      <c r="B5063" s="614">
        <v>6141973.1256999997</v>
      </c>
      <c r="C5063" t="s">
        <v>504</v>
      </c>
      <c r="D5063" t="s">
        <v>541</v>
      </c>
      <c r="E5063" t="s">
        <v>506</v>
      </c>
      <c r="F5063" t="s">
        <v>542</v>
      </c>
      <c r="G5063" t="s">
        <v>77</v>
      </c>
      <c r="H5063" t="s">
        <v>508</v>
      </c>
      <c r="I5063" t="s">
        <v>509</v>
      </c>
      <c r="J5063" t="s">
        <v>442</v>
      </c>
      <c r="K5063" t="s">
        <v>443</v>
      </c>
    </row>
    <row r="5064" spans="1:11">
      <c r="A5064" t="s">
        <v>500</v>
      </c>
      <c r="B5064" s="614">
        <v>4295086.3252999997</v>
      </c>
      <c r="C5064" t="s">
        <v>452</v>
      </c>
      <c r="D5064" t="s">
        <v>541</v>
      </c>
      <c r="E5064" t="s">
        <v>506</v>
      </c>
      <c r="F5064" t="s">
        <v>542</v>
      </c>
      <c r="G5064" t="s">
        <v>77</v>
      </c>
      <c r="H5064" t="s">
        <v>508</v>
      </c>
      <c r="I5064" t="s">
        <v>509</v>
      </c>
      <c r="J5064" t="s">
        <v>442</v>
      </c>
      <c r="K5064" t="s">
        <v>443</v>
      </c>
    </row>
    <row r="5065" spans="1:11">
      <c r="A5065" t="s">
        <v>500</v>
      </c>
      <c r="B5065" s="614">
        <v>5583609.0280999998</v>
      </c>
      <c r="C5065" t="s">
        <v>488</v>
      </c>
      <c r="D5065" t="s">
        <v>541</v>
      </c>
      <c r="E5065" t="s">
        <v>506</v>
      </c>
      <c r="F5065" t="s">
        <v>542</v>
      </c>
      <c r="G5065" t="s">
        <v>77</v>
      </c>
      <c r="H5065" t="s">
        <v>508</v>
      </c>
      <c r="I5065" t="s">
        <v>509</v>
      </c>
      <c r="J5065" t="s">
        <v>442</v>
      </c>
      <c r="K5065" t="s">
        <v>443</v>
      </c>
    </row>
    <row r="5066" spans="1:11">
      <c r="A5066" t="s">
        <v>500</v>
      </c>
      <c r="B5066" s="614">
        <v>5154101.4605</v>
      </c>
      <c r="C5066" t="s">
        <v>449</v>
      </c>
      <c r="D5066" t="s">
        <v>541</v>
      </c>
      <c r="E5066" t="s">
        <v>506</v>
      </c>
      <c r="F5066" t="s">
        <v>542</v>
      </c>
      <c r="G5066" t="s">
        <v>77</v>
      </c>
      <c r="H5066" t="s">
        <v>508</v>
      </c>
      <c r="I5066" t="s">
        <v>509</v>
      </c>
      <c r="J5066" t="s">
        <v>442</v>
      </c>
      <c r="K5066" t="s">
        <v>443</v>
      </c>
    </row>
    <row r="5067" spans="1:11">
      <c r="A5067" t="s">
        <v>500</v>
      </c>
      <c r="B5067" s="614">
        <v>6141973.1256999997</v>
      </c>
      <c r="C5067" t="s">
        <v>528</v>
      </c>
      <c r="D5067" t="s">
        <v>541</v>
      </c>
      <c r="E5067" t="s">
        <v>506</v>
      </c>
      <c r="F5067" t="s">
        <v>542</v>
      </c>
      <c r="G5067" t="s">
        <v>77</v>
      </c>
      <c r="H5067" t="s">
        <v>508</v>
      </c>
      <c r="I5067" t="s">
        <v>509</v>
      </c>
      <c r="J5067" t="s">
        <v>442</v>
      </c>
      <c r="K5067" t="s">
        <v>443</v>
      </c>
    </row>
    <row r="5068" spans="1:11">
      <c r="A5068" t="s">
        <v>500</v>
      </c>
      <c r="B5068" s="614">
        <v>6227870.3794999998</v>
      </c>
      <c r="C5068" t="s">
        <v>514</v>
      </c>
      <c r="D5068" t="s">
        <v>541</v>
      </c>
      <c r="E5068" t="s">
        <v>506</v>
      </c>
      <c r="F5068" t="s">
        <v>542</v>
      </c>
      <c r="G5068" t="s">
        <v>77</v>
      </c>
      <c r="H5068" t="s">
        <v>508</v>
      </c>
      <c r="I5068" t="s">
        <v>509</v>
      </c>
      <c r="J5068" t="s">
        <v>442</v>
      </c>
      <c r="K5068" t="s">
        <v>443</v>
      </c>
    </row>
    <row r="5069" spans="1:11">
      <c r="A5069" t="s">
        <v>500</v>
      </c>
      <c r="B5069" s="614">
        <v>5368855.2443000004</v>
      </c>
      <c r="C5069" t="s">
        <v>480</v>
      </c>
      <c r="D5069" t="s">
        <v>541</v>
      </c>
      <c r="E5069" t="s">
        <v>506</v>
      </c>
      <c r="F5069" t="s">
        <v>542</v>
      </c>
      <c r="G5069" t="s">
        <v>77</v>
      </c>
      <c r="H5069" t="s">
        <v>508</v>
      </c>
      <c r="I5069" t="s">
        <v>509</v>
      </c>
      <c r="J5069" t="s">
        <v>442</v>
      </c>
      <c r="K5069" t="s">
        <v>443</v>
      </c>
    </row>
    <row r="5070" spans="1:11">
      <c r="A5070" t="s">
        <v>500</v>
      </c>
      <c r="B5070" s="614">
        <v>6657388.5964000002</v>
      </c>
      <c r="C5070" t="s">
        <v>476</v>
      </c>
      <c r="D5070" t="s">
        <v>541</v>
      </c>
      <c r="E5070" t="s">
        <v>506</v>
      </c>
      <c r="F5070" t="s">
        <v>542</v>
      </c>
      <c r="G5070" t="s">
        <v>77</v>
      </c>
      <c r="H5070" t="s">
        <v>508</v>
      </c>
      <c r="I5070" t="s">
        <v>509</v>
      </c>
      <c r="J5070" t="s">
        <v>442</v>
      </c>
      <c r="K5070" t="s">
        <v>443</v>
      </c>
    </row>
    <row r="5071" spans="1:11">
      <c r="A5071" t="s">
        <v>500</v>
      </c>
      <c r="B5071" s="614">
        <v>6013116.5957000004</v>
      </c>
      <c r="C5071" t="s">
        <v>513</v>
      </c>
      <c r="D5071" t="s">
        <v>541</v>
      </c>
      <c r="E5071" t="s">
        <v>506</v>
      </c>
      <c r="F5071" t="s">
        <v>542</v>
      </c>
      <c r="G5071" t="s">
        <v>77</v>
      </c>
      <c r="H5071" t="s">
        <v>508</v>
      </c>
      <c r="I5071" t="s">
        <v>509</v>
      </c>
      <c r="J5071" t="s">
        <v>442</v>
      </c>
      <c r="K5071" t="s">
        <v>443</v>
      </c>
    </row>
    <row r="5072" spans="1:11">
      <c r="A5072" t="s">
        <v>500</v>
      </c>
      <c r="B5072" s="614">
        <v>5583609.0280999998</v>
      </c>
      <c r="C5072" t="s">
        <v>479</v>
      </c>
      <c r="D5072" t="s">
        <v>541</v>
      </c>
      <c r="E5072" t="s">
        <v>506</v>
      </c>
      <c r="F5072" t="s">
        <v>542</v>
      </c>
      <c r="G5072" t="s">
        <v>77</v>
      </c>
      <c r="H5072" t="s">
        <v>508</v>
      </c>
      <c r="I5072" t="s">
        <v>509</v>
      </c>
      <c r="J5072" t="s">
        <v>442</v>
      </c>
      <c r="K5072" t="s">
        <v>443</v>
      </c>
    </row>
    <row r="5073" spans="1:11">
      <c r="A5073" t="s">
        <v>500</v>
      </c>
      <c r="B5073" s="614">
        <v>6013116.5957000004</v>
      </c>
      <c r="C5073" t="s">
        <v>475</v>
      </c>
      <c r="D5073" t="s">
        <v>541</v>
      </c>
      <c r="E5073" t="s">
        <v>506</v>
      </c>
      <c r="F5073" t="s">
        <v>542</v>
      </c>
      <c r="G5073" t="s">
        <v>77</v>
      </c>
      <c r="H5073" t="s">
        <v>508</v>
      </c>
      <c r="I5073" t="s">
        <v>509</v>
      </c>
      <c r="J5073" t="s">
        <v>442</v>
      </c>
      <c r="K5073" t="s">
        <v>443</v>
      </c>
    </row>
    <row r="5074" spans="1:11">
      <c r="A5074" t="s">
        <v>500</v>
      </c>
      <c r="B5074" s="614">
        <v>7984568.2582</v>
      </c>
      <c r="C5074" t="s">
        <v>510</v>
      </c>
      <c r="D5074" t="s">
        <v>541</v>
      </c>
      <c r="E5074" t="s">
        <v>506</v>
      </c>
      <c r="F5074" t="s">
        <v>542</v>
      </c>
      <c r="G5074" t="s">
        <v>77</v>
      </c>
      <c r="H5074" t="s">
        <v>508</v>
      </c>
      <c r="I5074" t="s">
        <v>509</v>
      </c>
      <c r="J5074" t="s">
        <v>442</v>
      </c>
      <c r="K5074" t="s">
        <v>443</v>
      </c>
    </row>
    <row r="5075" spans="1:11">
      <c r="A5075" t="s">
        <v>501</v>
      </c>
      <c r="B5075" s="614">
        <v>821962.99010000005</v>
      </c>
      <c r="C5075" t="s">
        <v>454</v>
      </c>
      <c r="D5075" t="s">
        <v>541</v>
      </c>
      <c r="E5075" t="s">
        <v>506</v>
      </c>
      <c r="F5075" t="s">
        <v>542</v>
      </c>
      <c r="G5075" t="s">
        <v>77</v>
      </c>
      <c r="H5075" t="s">
        <v>508</v>
      </c>
      <c r="I5075" t="s">
        <v>509</v>
      </c>
      <c r="J5075" t="s">
        <v>442</v>
      </c>
      <c r="K5075" t="s">
        <v>443</v>
      </c>
    </row>
    <row r="5076" spans="1:11">
      <c r="A5076" t="s">
        <v>501</v>
      </c>
      <c r="B5076" s="614">
        <v>953476.8077</v>
      </c>
      <c r="C5076" t="s">
        <v>462</v>
      </c>
      <c r="D5076" t="s">
        <v>541</v>
      </c>
      <c r="E5076" t="s">
        <v>506</v>
      </c>
      <c r="F5076" t="s">
        <v>542</v>
      </c>
      <c r="G5076" t="s">
        <v>77</v>
      </c>
      <c r="H5076" t="s">
        <v>508</v>
      </c>
      <c r="I5076" t="s">
        <v>509</v>
      </c>
      <c r="J5076" t="s">
        <v>442</v>
      </c>
      <c r="K5076" t="s">
        <v>443</v>
      </c>
    </row>
    <row r="5077" spans="1:11">
      <c r="A5077" t="s">
        <v>501</v>
      </c>
      <c r="B5077" s="614">
        <v>789084.53570000001</v>
      </c>
      <c r="C5077" t="s">
        <v>429</v>
      </c>
      <c r="D5077" t="s">
        <v>541</v>
      </c>
      <c r="E5077" t="s">
        <v>506</v>
      </c>
      <c r="F5077" t="s">
        <v>542</v>
      </c>
      <c r="G5077" t="s">
        <v>77</v>
      </c>
      <c r="H5077" t="s">
        <v>508</v>
      </c>
      <c r="I5077" t="s">
        <v>509</v>
      </c>
      <c r="J5077" t="s">
        <v>442</v>
      </c>
      <c r="K5077" t="s">
        <v>443</v>
      </c>
    </row>
    <row r="5078" spans="1:11">
      <c r="A5078" t="s">
        <v>501</v>
      </c>
      <c r="B5078" s="614">
        <v>1222424.3906</v>
      </c>
      <c r="C5078" t="s">
        <v>517</v>
      </c>
      <c r="D5078" t="s">
        <v>541</v>
      </c>
      <c r="E5078" t="s">
        <v>506</v>
      </c>
      <c r="F5078" t="s">
        <v>542</v>
      </c>
      <c r="G5078" t="s">
        <v>77</v>
      </c>
      <c r="H5078" t="s">
        <v>508</v>
      </c>
      <c r="I5078" t="s">
        <v>509</v>
      </c>
      <c r="J5078" t="s">
        <v>442</v>
      </c>
      <c r="K5078" t="s">
        <v>443</v>
      </c>
    </row>
    <row r="5079" spans="1:11">
      <c r="A5079" t="s">
        <v>501</v>
      </c>
      <c r="B5079" s="614">
        <v>789084.53570000001</v>
      </c>
      <c r="C5079" t="s">
        <v>466</v>
      </c>
      <c r="D5079" t="s">
        <v>541</v>
      </c>
      <c r="E5079" t="s">
        <v>506</v>
      </c>
      <c r="F5079" t="s">
        <v>542</v>
      </c>
      <c r="G5079" t="s">
        <v>77</v>
      </c>
      <c r="H5079" t="s">
        <v>508</v>
      </c>
      <c r="I5079" t="s">
        <v>509</v>
      </c>
      <c r="J5079" t="s">
        <v>442</v>
      </c>
      <c r="K5079" t="s">
        <v>443</v>
      </c>
    </row>
    <row r="5080" spans="1:11">
      <c r="A5080" t="s">
        <v>501</v>
      </c>
      <c r="B5080" s="614">
        <v>992932.25730000006</v>
      </c>
      <c r="C5080" t="s">
        <v>516</v>
      </c>
      <c r="D5080" t="s">
        <v>541</v>
      </c>
      <c r="E5080" t="s">
        <v>506</v>
      </c>
      <c r="F5080" t="s">
        <v>542</v>
      </c>
      <c r="G5080" t="s">
        <v>77</v>
      </c>
      <c r="H5080" t="s">
        <v>508</v>
      </c>
      <c r="I5080" t="s">
        <v>509</v>
      </c>
      <c r="J5080" t="s">
        <v>442</v>
      </c>
      <c r="K5080" t="s">
        <v>443</v>
      </c>
    </row>
    <row r="5081" spans="1:11">
      <c r="A5081" t="s">
        <v>501</v>
      </c>
      <c r="B5081" s="614">
        <v>789084.53570000001</v>
      </c>
      <c r="C5081" t="s">
        <v>484</v>
      </c>
      <c r="D5081" t="s">
        <v>541</v>
      </c>
      <c r="E5081" t="s">
        <v>506</v>
      </c>
      <c r="F5081" t="s">
        <v>542</v>
      </c>
      <c r="G5081" t="s">
        <v>77</v>
      </c>
      <c r="H5081" t="s">
        <v>508</v>
      </c>
      <c r="I5081" t="s">
        <v>509</v>
      </c>
      <c r="J5081" t="s">
        <v>442</v>
      </c>
      <c r="K5081" t="s">
        <v>443</v>
      </c>
    </row>
    <row r="5082" spans="1:11">
      <c r="A5082" t="s">
        <v>501</v>
      </c>
      <c r="B5082" s="614">
        <v>821962.99010000005</v>
      </c>
      <c r="C5082" t="s">
        <v>512</v>
      </c>
      <c r="D5082" t="s">
        <v>541</v>
      </c>
      <c r="E5082" t="s">
        <v>506</v>
      </c>
      <c r="F5082" t="s">
        <v>542</v>
      </c>
      <c r="G5082" t="s">
        <v>77</v>
      </c>
      <c r="H5082" t="s">
        <v>508</v>
      </c>
      <c r="I5082" t="s">
        <v>509</v>
      </c>
      <c r="J5082" t="s">
        <v>442</v>
      </c>
      <c r="K5082" t="s">
        <v>443</v>
      </c>
    </row>
    <row r="5083" spans="1:11">
      <c r="A5083" t="s">
        <v>501</v>
      </c>
      <c r="B5083" s="614">
        <v>1019235.3469</v>
      </c>
      <c r="C5083" t="s">
        <v>450</v>
      </c>
      <c r="D5083" t="s">
        <v>541</v>
      </c>
      <c r="E5083" t="s">
        <v>506</v>
      </c>
      <c r="F5083" t="s">
        <v>542</v>
      </c>
      <c r="G5083" t="s">
        <v>77</v>
      </c>
      <c r="H5083" t="s">
        <v>508</v>
      </c>
      <c r="I5083" t="s">
        <v>509</v>
      </c>
      <c r="J5083" t="s">
        <v>442</v>
      </c>
      <c r="K5083" t="s">
        <v>443</v>
      </c>
    </row>
    <row r="5084" spans="1:11">
      <c r="A5084" t="s">
        <v>501</v>
      </c>
      <c r="B5084" s="614">
        <v>1222424.3906</v>
      </c>
      <c r="C5084" t="s">
        <v>455</v>
      </c>
      <c r="D5084" t="s">
        <v>541</v>
      </c>
      <c r="E5084" t="s">
        <v>506</v>
      </c>
      <c r="F5084" t="s">
        <v>542</v>
      </c>
      <c r="G5084" t="s">
        <v>77</v>
      </c>
      <c r="H5084" t="s">
        <v>508</v>
      </c>
      <c r="I5084" t="s">
        <v>509</v>
      </c>
      <c r="J5084" t="s">
        <v>442</v>
      </c>
      <c r="K5084" t="s">
        <v>443</v>
      </c>
    </row>
    <row r="5085" spans="1:11">
      <c r="A5085" t="s">
        <v>501</v>
      </c>
      <c r="B5085" s="614">
        <v>808812.26049999997</v>
      </c>
      <c r="C5085" t="s">
        <v>465</v>
      </c>
      <c r="D5085" t="s">
        <v>541</v>
      </c>
      <c r="E5085" t="s">
        <v>506</v>
      </c>
      <c r="F5085" t="s">
        <v>542</v>
      </c>
      <c r="G5085" t="s">
        <v>77</v>
      </c>
      <c r="H5085" t="s">
        <v>508</v>
      </c>
      <c r="I5085" t="s">
        <v>509</v>
      </c>
      <c r="J5085" t="s">
        <v>442</v>
      </c>
      <c r="K5085" t="s">
        <v>443</v>
      </c>
    </row>
    <row r="5086" spans="1:11">
      <c r="A5086" t="s">
        <v>501</v>
      </c>
      <c r="B5086" s="614">
        <v>953476.8077</v>
      </c>
      <c r="C5086" t="s">
        <v>445</v>
      </c>
      <c r="D5086" t="s">
        <v>541</v>
      </c>
      <c r="E5086" t="s">
        <v>506</v>
      </c>
      <c r="F5086" t="s">
        <v>542</v>
      </c>
      <c r="G5086" t="s">
        <v>77</v>
      </c>
      <c r="H5086" t="s">
        <v>508</v>
      </c>
      <c r="I5086" t="s">
        <v>509</v>
      </c>
      <c r="J5086" t="s">
        <v>442</v>
      </c>
      <c r="K5086" t="s">
        <v>443</v>
      </c>
    </row>
    <row r="5087" spans="1:11">
      <c r="A5087" t="s">
        <v>501</v>
      </c>
      <c r="B5087" s="614">
        <v>854841.44449999998</v>
      </c>
      <c r="C5087" t="s">
        <v>471</v>
      </c>
      <c r="D5087" t="s">
        <v>541</v>
      </c>
      <c r="E5087" t="s">
        <v>506</v>
      </c>
      <c r="F5087" t="s">
        <v>542</v>
      </c>
      <c r="G5087" t="s">
        <v>77</v>
      </c>
      <c r="H5087" t="s">
        <v>508</v>
      </c>
      <c r="I5087" t="s">
        <v>509</v>
      </c>
      <c r="J5087" t="s">
        <v>442</v>
      </c>
      <c r="K5087" t="s">
        <v>443</v>
      </c>
    </row>
    <row r="5088" spans="1:11">
      <c r="A5088" t="s">
        <v>501</v>
      </c>
      <c r="B5088" s="614">
        <v>861418.43969999999</v>
      </c>
      <c r="C5088" t="s">
        <v>461</v>
      </c>
      <c r="D5088" t="s">
        <v>541</v>
      </c>
      <c r="E5088" t="s">
        <v>506</v>
      </c>
      <c r="F5088" t="s">
        <v>542</v>
      </c>
      <c r="G5088" t="s">
        <v>77</v>
      </c>
      <c r="H5088" t="s">
        <v>508</v>
      </c>
      <c r="I5088" t="s">
        <v>509</v>
      </c>
      <c r="J5088" t="s">
        <v>442</v>
      </c>
      <c r="K5088" t="s">
        <v>443</v>
      </c>
    </row>
    <row r="5089" spans="1:11">
      <c r="A5089" t="s">
        <v>501</v>
      </c>
      <c r="B5089" s="614">
        <v>657570.7182</v>
      </c>
      <c r="C5089" t="s">
        <v>453</v>
      </c>
      <c r="D5089" t="s">
        <v>541</v>
      </c>
      <c r="E5089" t="s">
        <v>506</v>
      </c>
      <c r="F5089" t="s">
        <v>542</v>
      </c>
      <c r="G5089" t="s">
        <v>77</v>
      </c>
      <c r="H5089" t="s">
        <v>508</v>
      </c>
      <c r="I5089" t="s">
        <v>509</v>
      </c>
      <c r="J5089" t="s">
        <v>442</v>
      </c>
      <c r="K5089" t="s">
        <v>443</v>
      </c>
    </row>
    <row r="5090" spans="1:11">
      <c r="A5090" t="s">
        <v>501</v>
      </c>
      <c r="B5090" s="614">
        <v>940326.07810000004</v>
      </c>
      <c r="C5090" t="s">
        <v>448</v>
      </c>
      <c r="D5090" t="s">
        <v>541</v>
      </c>
      <c r="E5090" t="s">
        <v>506</v>
      </c>
      <c r="F5090" t="s">
        <v>542</v>
      </c>
      <c r="G5090" t="s">
        <v>77</v>
      </c>
      <c r="H5090" t="s">
        <v>508</v>
      </c>
      <c r="I5090" t="s">
        <v>509</v>
      </c>
      <c r="J5090" t="s">
        <v>442</v>
      </c>
      <c r="K5090" t="s">
        <v>443</v>
      </c>
    </row>
    <row r="5091" spans="1:11">
      <c r="A5091" t="s">
        <v>501</v>
      </c>
      <c r="B5091" s="614">
        <v>887719.89890000003</v>
      </c>
      <c r="C5091" t="s">
        <v>515</v>
      </c>
      <c r="D5091" t="s">
        <v>541</v>
      </c>
      <c r="E5091" t="s">
        <v>506</v>
      </c>
      <c r="F5091" t="s">
        <v>542</v>
      </c>
      <c r="G5091" t="s">
        <v>77</v>
      </c>
      <c r="H5091" t="s">
        <v>508</v>
      </c>
      <c r="I5091" t="s">
        <v>509</v>
      </c>
      <c r="J5091" t="s">
        <v>442</v>
      </c>
      <c r="K5091" t="s">
        <v>443</v>
      </c>
    </row>
    <row r="5092" spans="1:11">
      <c r="A5092" t="s">
        <v>501</v>
      </c>
      <c r="B5092" s="614">
        <v>657570.7182</v>
      </c>
      <c r="C5092" t="s">
        <v>477</v>
      </c>
      <c r="D5092" t="s">
        <v>541</v>
      </c>
      <c r="E5092" t="s">
        <v>506</v>
      </c>
      <c r="F5092" t="s">
        <v>542</v>
      </c>
      <c r="G5092" t="s">
        <v>77</v>
      </c>
      <c r="H5092" t="s">
        <v>508</v>
      </c>
      <c r="I5092" t="s">
        <v>509</v>
      </c>
      <c r="J5092" t="s">
        <v>442</v>
      </c>
      <c r="K5092" t="s">
        <v>443</v>
      </c>
    </row>
    <row r="5093" spans="1:11">
      <c r="A5093" t="s">
        <v>501</v>
      </c>
      <c r="B5093" s="614">
        <v>789084.53570000001</v>
      </c>
      <c r="C5093" t="s">
        <v>472</v>
      </c>
      <c r="D5093" t="s">
        <v>541</v>
      </c>
      <c r="E5093" t="s">
        <v>506</v>
      </c>
      <c r="F5093" t="s">
        <v>542</v>
      </c>
      <c r="G5093" t="s">
        <v>77</v>
      </c>
      <c r="H5093" t="s">
        <v>508</v>
      </c>
      <c r="I5093" t="s">
        <v>509</v>
      </c>
      <c r="J5093" t="s">
        <v>442</v>
      </c>
      <c r="K5093" t="s">
        <v>443</v>
      </c>
    </row>
    <row r="5094" spans="1:11">
      <c r="A5094" t="s">
        <v>501</v>
      </c>
      <c r="B5094" s="614">
        <v>821962.99010000005</v>
      </c>
      <c r="C5094" t="s">
        <v>485</v>
      </c>
      <c r="D5094" t="s">
        <v>541</v>
      </c>
      <c r="E5094" t="s">
        <v>506</v>
      </c>
      <c r="F5094" t="s">
        <v>542</v>
      </c>
      <c r="G5094" t="s">
        <v>77</v>
      </c>
      <c r="H5094" t="s">
        <v>508</v>
      </c>
      <c r="I5094" t="s">
        <v>509</v>
      </c>
      <c r="J5094" t="s">
        <v>442</v>
      </c>
      <c r="K5094" t="s">
        <v>443</v>
      </c>
    </row>
    <row r="5095" spans="1:11">
      <c r="A5095" t="s">
        <v>501</v>
      </c>
      <c r="B5095" s="614">
        <v>1111293.7148</v>
      </c>
      <c r="C5095" t="s">
        <v>518</v>
      </c>
      <c r="D5095" t="s">
        <v>541</v>
      </c>
      <c r="E5095" t="s">
        <v>506</v>
      </c>
      <c r="F5095" t="s">
        <v>542</v>
      </c>
      <c r="G5095" t="s">
        <v>77</v>
      </c>
      <c r="H5095" t="s">
        <v>508</v>
      </c>
      <c r="I5095" t="s">
        <v>509</v>
      </c>
      <c r="J5095" t="s">
        <v>442</v>
      </c>
      <c r="K5095" t="s">
        <v>443</v>
      </c>
    </row>
    <row r="5096" spans="1:11">
      <c r="A5096" t="s">
        <v>501</v>
      </c>
      <c r="B5096" s="614">
        <v>940326.07810000004</v>
      </c>
      <c r="C5096" t="s">
        <v>511</v>
      </c>
      <c r="D5096" t="s">
        <v>541</v>
      </c>
      <c r="E5096" t="s">
        <v>506</v>
      </c>
      <c r="F5096" t="s">
        <v>542</v>
      </c>
      <c r="G5096" t="s">
        <v>77</v>
      </c>
      <c r="H5096" t="s">
        <v>508</v>
      </c>
      <c r="I5096" t="s">
        <v>509</v>
      </c>
      <c r="J5096" t="s">
        <v>442</v>
      </c>
      <c r="K5096" t="s">
        <v>443</v>
      </c>
    </row>
    <row r="5097" spans="1:11">
      <c r="A5097" t="s">
        <v>501</v>
      </c>
      <c r="B5097" s="614">
        <v>854841.44449999998</v>
      </c>
      <c r="C5097" t="s">
        <v>50</v>
      </c>
      <c r="D5097" t="s">
        <v>541</v>
      </c>
      <c r="E5097" t="s">
        <v>506</v>
      </c>
      <c r="F5097" t="s">
        <v>542</v>
      </c>
      <c r="G5097" t="s">
        <v>77</v>
      </c>
      <c r="H5097" t="s">
        <v>508</v>
      </c>
      <c r="I5097" t="s">
        <v>509</v>
      </c>
      <c r="J5097" t="s">
        <v>442</v>
      </c>
      <c r="K5097" t="s">
        <v>443</v>
      </c>
    </row>
    <row r="5098" spans="1:11">
      <c r="A5098" t="s">
        <v>501</v>
      </c>
      <c r="B5098" s="614">
        <v>657570.7182</v>
      </c>
      <c r="C5098" t="s">
        <v>464</v>
      </c>
      <c r="D5098" t="s">
        <v>541</v>
      </c>
      <c r="E5098" t="s">
        <v>506</v>
      </c>
      <c r="F5098" t="s">
        <v>542</v>
      </c>
      <c r="G5098" t="s">
        <v>77</v>
      </c>
      <c r="H5098" t="s">
        <v>508</v>
      </c>
      <c r="I5098" t="s">
        <v>509</v>
      </c>
      <c r="J5098" t="s">
        <v>442</v>
      </c>
      <c r="K5098" t="s">
        <v>443</v>
      </c>
    </row>
    <row r="5099" spans="1:11">
      <c r="A5099" t="s">
        <v>501</v>
      </c>
      <c r="B5099" s="614">
        <v>821962.99010000005</v>
      </c>
      <c r="C5099" t="s">
        <v>481</v>
      </c>
      <c r="D5099" t="s">
        <v>541</v>
      </c>
      <c r="E5099" t="s">
        <v>506</v>
      </c>
      <c r="F5099" t="s">
        <v>542</v>
      </c>
      <c r="G5099" t="s">
        <v>77</v>
      </c>
      <c r="H5099" t="s">
        <v>508</v>
      </c>
      <c r="I5099" t="s">
        <v>509</v>
      </c>
      <c r="J5099" t="s">
        <v>442</v>
      </c>
      <c r="K5099" t="s">
        <v>443</v>
      </c>
    </row>
    <row r="5100" spans="1:11">
      <c r="A5100" t="s">
        <v>501</v>
      </c>
      <c r="B5100" s="614">
        <v>940326.07810000004</v>
      </c>
      <c r="C5100" t="s">
        <v>504</v>
      </c>
      <c r="D5100" t="s">
        <v>541</v>
      </c>
      <c r="E5100" t="s">
        <v>506</v>
      </c>
      <c r="F5100" t="s">
        <v>542</v>
      </c>
      <c r="G5100" t="s">
        <v>77</v>
      </c>
      <c r="H5100" t="s">
        <v>508</v>
      </c>
      <c r="I5100" t="s">
        <v>509</v>
      </c>
      <c r="J5100" t="s">
        <v>442</v>
      </c>
      <c r="K5100" t="s">
        <v>443</v>
      </c>
    </row>
    <row r="5101" spans="1:11">
      <c r="A5101" t="s">
        <v>501</v>
      </c>
      <c r="B5101" s="614">
        <v>657570.7182</v>
      </c>
      <c r="C5101" t="s">
        <v>452</v>
      </c>
      <c r="D5101" t="s">
        <v>541</v>
      </c>
      <c r="E5101" t="s">
        <v>506</v>
      </c>
      <c r="F5101" t="s">
        <v>542</v>
      </c>
      <c r="G5101" t="s">
        <v>77</v>
      </c>
      <c r="H5101" t="s">
        <v>508</v>
      </c>
      <c r="I5101" t="s">
        <v>509</v>
      </c>
      <c r="J5101" t="s">
        <v>442</v>
      </c>
      <c r="K5101" t="s">
        <v>443</v>
      </c>
    </row>
    <row r="5102" spans="1:11">
      <c r="A5102" t="s">
        <v>501</v>
      </c>
      <c r="B5102" s="614">
        <v>854841.44449999998</v>
      </c>
      <c r="C5102" t="s">
        <v>488</v>
      </c>
      <c r="D5102" t="s">
        <v>541</v>
      </c>
      <c r="E5102" t="s">
        <v>506</v>
      </c>
      <c r="F5102" t="s">
        <v>542</v>
      </c>
      <c r="G5102" t="s">
        <v>77</v>
      </c>
      <c r="H5102" t="s">
        <v>508</v>
      </c>
      <c r="I5102" t="s">
        <v>509</v>
      </c>
      <c r="J5102" t="s">
        <v>442</v>
      </c>
      <c r="K5102" t="s">
        <v>443</v>
      </c>
    </row>
    <row r="5103" spans="1:11">
      <c r="A5103" t="s">
        <v>501</v>
      </c>
      <c r="B5103" s="614">
        <v>789084.53570000001</v>
      </c>
      <c r="C5103" t="s">
        <v>449</v>
      </c>
      <c r="D5103" t="s">
        <v>541</v>
      </c>
      <c r="E5103" t="s">
        <v>506</v>
      </c>
      <c r="F5103" t="s">
        <v>542</v>
      </c>
      <c r="G5103" t="s">
        <v>77</v>
      </c>
      <c r="H5103" t="s">
        <v>508</v>
      </c>
      <c r="I5103" t="s">
        <v>509</v>
      </c>
      <c r="J5103" t="s">
        <v>442</v>
      </c>
      <c r="K5103" t="s">
        <v>443</v>
      </c>
    </row>
    <row r="5104" spans="1:11">
      <c r="A5104" t="s">
        <v>501</v>
      </c>
      <c r="B5104" s="614">
        <v>940326.07810000004</v>
      </c>
      <c r="C5104" t="s">
        <v>528</v>
      </c>
      <c r="D5104" t="s">
        <v>541</v>
      </c>
      <c r="E5104" t="s">
        <v>506</v>
      </c>
      <c r="F5104" t="s">
        <v>542</v>
      </c>
      <c r="G5104" t="s">
        <v>77</v>
      </c>
      <c r="H5104" t="s">
        <v>508</v>
      </c>
      <c r="I5104" t="s">
        <v>509</v>
      </c>
      <c r="J5104" t="s">
        <v>442</v>
      </c>
      <c r="K5104" t="s">
        <v>443</v>
      </c>
    </row>
    <row r="5105" spans="1:11">
      <c r="A5105" t="s">
        <v>501</v>
      </c>
      <c r="B5105" s="614">
        <v>953476.8077</v>
      </c>
      <c r="C5105" t="s">
        <v>514</v>
      </c>
      <c r="D5105" t="s">
        <v>541</v>
      </c>
      <c r="E5105" t="s">
        <v>506</v>
      </c>
      <c r="F5105" t="s">
        <v>542</v>
      </c>
      <c r="G5105" t="s">
        <v>77</v>
      </c>
      <c r="H5105" t="s">
        <v>508</v>
      </c>
      <c r="I5105" t="s">
        <v>509</v>
      </c>
      <c r="J5105" t="s">
        <v>442</v>
      </c>
      <c r="K5105" t="s">
        <v>443</v>
      </c>
    </row>
    <row r="5106" spans="1:11">
      <c r="A5106" t="s">
        <v>501</v>
      </c>
      <c r="B5106" s="614">
        <v>821962.99010000005</v>
      </c>
      <c r="C5106" t="s">
        <v>480</v>
      </c>
      <c r="D5106" t="s">
        <v>541</v>
      </c>
      <c r="E5106" t="s">
        <v>506</v>
      </c>
      <c r="F5106" t="s">
        <v>542</v>
      </c>
      <c r="G5106" t="s">
        <v>77</v>
      </c>
      <c r="H5106" t="s">
        <v>508</v>
      </c>
      <c r="I5106" t="s">
        <v>509</v>
      </c>
      <c r="J5106" t="s">
        <v>442</v>
      </c>
      <c r="K5106" t="s">
        <v>443</v>
      </c>
    </row>
    <row r="5107" spans="1:11">
      <c r="A5107" t="s">
        <v>501</v>
      </c>
      <c r="B5107" s="614">
        <v>1019235.3469</v>
      </c>
      <c r="C5107" t="s">
        <v>476</v>
      </c>
      <c r="D5107" t="s">
        <v>541</v>
      </c>
      <c r="E5107" t="s">
        <v>506</v>
      </c>
      <c r="F5107" t="s">
        <v>542</v>
      </c>
      <c r="G5107" t="s">
        <v>77</v>
      </c>
      <c r="H5107" t="s">
        <v>508</v>
      </c>
      <c r="I5107" t="s">
        <v>509</v>
      </c>
      <c r="J5107" t="s">
        <v>442</v>
      </c>
      <c r="K5107" t="s">
        <v>443</v>
      </c>
    </row>
    <row r="5108" spans="1:11">
      <c r="A5108" t="s">
        <v>501</v>
      </c>
      <c r="B5108" s="614">
        <v>920598.35329999996</v>
      </c>
      <c r="C5108" t="s">
        <v>513</v>
      </c>
      <c r="D5108" t="s">
        <v>541</v>
      </c>
      <c r="E5108" t="s">
        <v>506</v>
      </c>
      <c r="F5108" t="s">
        <v>542</v>
      </c>
      <c r="G5108" t="s">
        <v>77</v>
      </c>
      <c r="H5108" t="s">
        <v>508</v>
      </c>
      <c r="I5108" t="s">
        <v>509</v>
      </c>
      <c r="J5108" t="s">
        <v>442</v>
      </c>
      <c r="K5108" t="s">
        <v>443</v>
      </c>
    </row>
    <row r="5109" spans="1:11">
      <c r="A5109" t="s">
        <v>501</v>
      </c>
      <c r="B5109" s="614">
        <v>854841.44449999998</v>
      </c>
      <c r="C5109" t="s">
        <v>479</v>
      </c>
      <c r="D5109" t="s">
        <v>541</v>
      </c>
      <c r="E5109" t="s">
        <v>506</v>
      </c>
      <c r="F5109" t="s">
        <v>542</v>
      </c>
      <c r="G5109" t="s">
        <v>77</v>
      </c>
      <c r="H5109" t="s">
        <v>508</v>
      </c>
      <c r="I5109" t="s">
        <v>509</v>
      </c>
      <c r="J5109" t="s">
        <v>442</v>
      </c>
      <c r="K5109" t="s">
        <v>443</v>
      </c>
    </row>
    <row r="5110" spans="1:11">
      <c r="A5110" t="s">
        <v>501</v>
      </c>
      <c r="B5110" s="614">
        <v>920598.35329999996</v>
      </c>
      <c r="C5110" t="s">
        <v>475</v>
      </c>
      <c r="D5110" t="s">
        <v>541</v>
      </c>
      <c r="E5110" t="s">
        <v>506</v>
      </c>
      <c r="F5110" t="s">
        <v>542</v>
      </c>
      <c r="G5110" t="s">
        <v>77</v>
      </c>
      <c r="H5110" t="s">
        <v>508</v>
      </c>
      <c r="I5110" t="s">
        <v>509</v>
      </c>
      <c r="J5110" t="s">
        <v>442</v>
      </c>
      <c r="K5110" t="s">
        <v>443</v>
      </c>
    </row>
    <row r="5111" spans="1:11">
      <c r="A5111" t="s">
        <v>501</v>
      </c>
      <c r="B5111" s="614">
        <v>1222424.3906</v>
      </c>
      <c r="C5111" t="s">
        <v>510</v>
      </c>
      <c r="D5111" t="s">
        <v>541</v>
      </c>
      <c r="E5111" t="s">
        <v>506</v>
      </c>
      <c r="F5111" t="s">
        <v>542</v>
      </c>
      <c r="G5111" t="s">
        <v>77</v>
      </c>
      <c r="H5111" t="s">
        <v>508</v>
      </c>
      <c r="I5111" t="s">
        <v>509</v>
      </c>
      <c r="J5111" t="s">
        <v>442</v>
      </c>
      <c r="K5111" t="s">
        <v>443</v>
      </c>
    </row>
    <row r="5112" spans="1:11">
      <c r="A5112" t="s">
        <v>502</v>
      </c>
      <c r="B5112" s="614">
        <v>45121514.5</v>
      </c>
      <c r="C5112" t="s">
        <v>454</v>
      </c>
      <c r="D5112" t="s">
        <v>541</v>
      </c>
      <c r="E5112" t="s">
        <v>506</v>
      </c>
      <c r="F5112" t="s">
        <v>542</v>
      </c>
      <c r="G5112" t="s">
        <v>77</v>
      </c>
      <c r="H5112" t="s">
        <v>508</v>
      </c>
      <c r="I5112" t="s">
        <v>509</v>
      </c>
      <c r="J5112" t="s">
        <v>442</v>
      </c>
      <c r="K5112" t="s">
        <v>443</v>
      </c>
    </row>
    <row r="5113" spans="1:11">
      <c r="A5113" t="s">
        <v>502</v>
      </c>
      <c r="B5113" s="614">
        <v>52340942.5</v>
      </c>
      <c r="C5113" t="s">
        <v>462</v>
      </c>
      <c r="D5113" t="s">
        <v>541</v>
      </c>
      <c r="E5113" t="s">
        <v>506</v>
      </c>
      <c r="F5113" t="s">
        <v>542</v>
      </c>
      <c r="G5113" t="s">
        <v>77</v>
      </c>
      <c r="H5113" t="s">
        <v>508</v>
      </c>
      <c r="I5113" t="s">
        <v>509</v>
      </c>
      <c r="J5113" t="s">
        <v>442</v>
      </c>
      <c r="K5113" t="s">
        <v>443</v>
      </c>
    </row>
    <row r="5114" spans="1:11">
      <c r="A5114" t="s">
        <v>502</v>
      </c>
      <c r="B5114" s="614">
        <v>43316657.5</v>
      </c>
      <c r="C5114" t="s">
        <v>429</v>
      </c>
      <c r="D5114" t="s">
        <v>541</v>
      </c>
      <c r="E5114" t="s">
        <v>506</v>
      </c>
      <c r="F5114" t="s">
        <v>542</v>
      </c>
      <c r="G5114" t="s">
        <v>77</v>
      </c>
      <c r="H5114" t="s">
        <v>508</v>
      </c>
      <c r="I5114" t="s">
        <v>509</v>
      </c>
      <c r="J5114" t="s">
        <v>442</v>
      </c>
      <c r="K5114" t="s">
        <v>443</v>
      </c>
    </row>
    <row r="5115" spans="1:11">
      <c r="A5115" t="s">
        <v>502</v>
      </c>
      <c r="B5115" s="614">
        <v>67104773</v>
      </c>
      <c r="C5115" t="s">
        <v>517</v>
      </c>
      <c r="D5115" t="s">
        <v>541</v>
      </c>
      <c r="E5115" t="s">
        <v>506</v>
      </c>
      <c r="F5115" t="s">
        <v>542</v>
      </c>
      <c r="G5115" t="s">
        <v>77</v>
      </c>
      <c r="H5115" t="s">
        <v>508</v>
      </c>
      <c r="I5115" t="s">
        <v>509</v>
      </c>
      <c r="J5115" t="s">
        <v>442</v>
      </c>
      <c r="K5115" t="s">
        <v>443</v>
      </c>
    </row>
    <row r="5116" spans="1:11">
      <c r="A5116" t="s">
        <v>502</v>
      </c>
      <c r="B5116" s="614">
        <v>43316657.5</v>
      </c>
      <c r="C5116" t="s">
        <v>466</v>
      </c>
      <c r="D5116" t="s">
        <v>541</v>
      </c>
      <c r="E5116" t="s">
        <v>506</v>
      </c>
      <c r="F5116" t="s">
        <v>542</v>
      </c>
      <c r="G5116" t="s">
        <v>77</v>
      </c>
      <c r="H5116" t="s">
        <v>508</v>
      </c>
      <c r="I5116" t="s">
        <v>509</v>
      </c>
      <c r="J5116" t="s">
        <v>442</v>
      </c>
      <c r="K5116" t="s">
        <v>443</v>
      </c>
    </row>
    <row r="5117" spans="1:11">
      <c r="A5117" t="s">
        <v>502</v>
      </c>
      <c r="B5117" s="614">
        <v>54506842.5</v>
      </c>
      <c r="C5117" t="s">
        <v>516</v>
      </c>
      <c r="D5117" t="s">
        <v>541</v>
      </c>
      <c r="E5117" t="s">
        <v>506</v>
      </c>
      <c r="F5117" t="s">
        <v>542</v>
      </c>
      <c r="G5117" t="s">
        <v>77</v>
      </c>
      <c r="H5117" t="s">
        <v>508</v>
      </c>
      <c r="I5117" t="s">
        <v>509</v>
      </c>
      <c r="J5117" t="s">
        <v>442</v>
      </c>
      <c r="K5117" t="s">
        <v>443</v>
      </c>
    </row>
    <row r="5118" spans="1:11">
      <c r="A5118" t="s">
        <v>502</v>
      </c>
      <c r="B5118" s="614">
        <v>43316657.5</v>
      </c>
      <c r="C5118" t="s">
        <v>484</v>
      </c>
      <c r="D5118" t="s">
        <v>541</v>
      </c>
      <c r="E5118" t="s">
        <v>506</v>
      </c>
      <c r="F5118" t="s">
        <v>542</v>
      </c>
      <c r="G5118" t="s">
        <v>77</v>
      </c>
      <c r="H5118" t="s">
        <v>508</v>
      </c>
      <c r="I5118" t="s">
        <v>509</v>
      </c>
      <c r="J5118" t="s">
        <v>442</v>
      </c>
      <c r="K5118" t="s">
        <v>443</v>
      </c>
    </row>
    <row r="5119" spans="1:11">
      <c r="A5119" t="s">
        <v>502</v>
      </c>
      <c r="B5119" s="614">
        <v>45121514.5</v>
      </c>
      <c r="C5119" t="s">
        <v>512</v>
      </c>
      <c r="D5119" t="s">
        <v>541</v>
      </c>
      <c r="E5119" t="s">
        <v>506</v>
      </c>
      <c r="F5119" t="s">
        <v>542</v>
      </c>
      <c r="G5119" t="s">
        <v>77</v>
      </c>
      <c r="H5119" t="s">
        <v>508</v>
      </c>
      <c r="I5119" t="s">
        <v>509</v>
      </c>
      <c r="J5119" t="s">
        <v>442</v>
      </c>
      <c r="K5119" t="s">
        <v>443</v>
      </c>
    </row>
    <row r="5120" spans="1:11">
      <c r="A5120" t="s">
        <v>502</v>
      </c>
      <c r="B5120" s="614">
        <v>55950746</v>
      </c>
      <c r="C5120" t="s">
        <v>450</v>
      </c>
      <c r="D5120" t="s">
        <v>541</v>
      </c>
      <c r="E5120" t="s">
        <v>506</v>
      </c>
      <c r="F5120" t="s">
        <v>542</v>
      </c>
      <c r="G5120" t="s">
        <v>77</v>
      </c>
      <c r="H5120" t="s">
        <v>508</v>
      </c>
      <c r="I5120" t="s">
        <v>509</v>
      </c>
      <c r="J5120" t="s">
        <v>442</v>
      </c>
      <c r="K5120" t="s">
        <v>443</v>
      </c>
    </row>
    <row r="5121" spans="1:11">
      <c r="A5121" t="s">
        <v>502</v>
      </c>
      <c r="B5121" s="614">
        <v>67104773</v>
      </c>
      <c r="C5121" t="s">
        <v>455</v>
      </c>
      <c r="D5121" t="s">
        <v>541</v>
      </c>
      <c r="E5121" t="s">
        <v>506</v>
      </c>
      <c r="F5121" t="s">
        <v>542</v>
      </c>
      <c r="G5121" t="s">
        <v>77</v>
      </c>
      <c r="H5121" t="s">
        <v>508</v>
      </c>
      <c r="I5121" t="s">
        <v>509</v>
      </c>
      <c r="J5121" t="s">
        <v>442</v>
      </c>
      <c r="K5121" t="s">
        <v>443</v>
      </c>
    </row>
    <row r="5122" spans="1:11">
      <c r="A5122" t="s">
        <v>502</v>
      </c>
      <c r="B5122" s="614">
        <v>44399607.5</v>
      </c>
      <c r="C5122" t="s">
        <v>465</v>
      </c>
      <c r="D5122" t="s">
        <v>541</v>
      </c>
      <c r="E5122" t="s">
        <v>506</v>
      </c>
      <c r="F5122" t="s">
        <v>542</v>
      </c>
      <c r="G5122" t="s">
        <v>77</v>
      </c>
      <c r="H5122" t="s">
        <v>508</v>
      </c>
      <c r="I5122" t="s">
        <v>509</v>
      </c>
      <c r="J5122" t="s">
        <v>442</v>
      </c>
      <c r="K5122" t="s">
        <v>443</v>
      </c>
    </row>
    <row r="5123" spans="1:11">
      <c r="A5123" t="s">
        <v>502</v>
      </c>
      <c r="B5123" s="614">
        <v>52340942.5</v>
      </c>
      <c r="C5123" t="s">
        <v>445</v>
      </c>
      <c r="D5123" t="s">
        <v>541</v>
      </c>
      <c r="E5123" t="s">
        <v>506</v>
      </c>
      <c r="F5123" t="s">
        <v>542</v>
      </c>
      <c r="G5123" t="s">
        <v>77</v>
      </c>
      <c r="H5123" t="s">
        <v>508</v>
      </c>
      <c r="I5123" t="s">
        <v>509</v>
      </c>
      <c r="J5123" t="s">
        <v>442</v>
      </c>
      <c r="K5123" t="s">
        <v>443</v>
      </c>
    </row>
    <row r="5124" spans="1:11">
      <c r="A5124" t="s">
        <v>502</v>
      </c>
      <c r="B5124" s="614">
        <v>46926371.5</v>
      </c>
      <c r="C5124" t="s">
        <v>471</v>
      </c>
      <c r="D5124" t="s">
        <v>541</v>
      </c>
      <c r="E5124" t="s">
        <v>506</v>
      </c>
      <c r="F5124" t="s">
        <v>542</v>
      </c>
      <c r="G5124" t="s">
        <v>77</v>
      </c>
      <c r="H5124" t="s">
        <v>508</v>
      </c>
      <c r="I5124" t="s">
        <v>509</v>
      </c>
      <c r="J5124" t="s">
        <v>442</v>
      </c>
      <c r="K5124" t="s">
        <v>443</v>
      </c>
    </row>
    <row r="5125" spans="1:11">
      <c r="A5125" t="s">
        <v>502</v>
      </c>
      <c r="B5125" s="614">
        <v>47287414.5</v>
      </c>
      <c r="C5125" t="s">
        <v>461</v>
      </c>
      <c r="D5125" t="s">
        <v>541</v>
      </c>
      <c r="E5125" t="s">
        <v>506</v>
      </c>
      <c r="F5125" t="s">
        <v>542</v>
      </c>
      <c r="G5125" t="s">
        <v>77</v>
      </c>
      <c r="H5125" t="s">
        <v>508</v>
      </c>
      <c r="I5125" t="s">
        <v>509</v>
      </c>
      <c r="J5125" t="s">
        <v>442</v>
      </c>
      <c r="K5125" t="s">
        <v>443</v>
      </c>
    </row>
    <row r="5126" spans="1:11">
      <c r="A5126" t="s">
        <v>502</v>
      </c>
      <c r="B5126" s="614">
        <v>36097229.5</v>
      </c>
      <c r="C5126" t="s">
        <v>453</v>
      </c>
      <c r="D5126" t="s">
        <v>541</v>
      </c>
      <c r="E5126" t="s">
        <v>506</v>
      </c>
      <c r="F5126" t="s">
        <v>542</v>
      </c>
      <c r="G5126" t="s">
        <v>77</v>
      </c>
      <c r="H5126" t="s">
        <v>508</v>
      </c>
      <c r="I5126" t="s">
        <v>509</v>
      </c>
      <c r="J5126" t="s">
        <v>442</v>
      </c>
      <c r="K5126" t="s">
        <v>443</v>
      </c>
    </row>
    <row r="5127" spans="1:11">
      <c r="A5127" t="s">
        <v>502</v>
      </c>
      <c r="B5127" s="614">
        <v>51619035.5</v>
      </c>
      <c r="C5127" t="s">
        <v>448</v>
      </c>
      <c r="D5127" t="s">
        <v>541</v>
      </c>
      <c r="E5127" t="s">
        <v>506</v>
      </c>
      <c r="F5127" t="s">
        <v>542</v>
      </c>
      <c r="G5127" t="s">
        <v>77</v>
      </c>
      <c r="H5127" t="s">
        <v>508</v>
      </c>
      <c r="I5127" t="s">
        <v>509</v>
      </c>
      <c r="J5127" t="s">
        <v>442</v>
      </c>
      <c r="K5127" t="s">
        <v>443</v>
      </c>
    </row>
    <row r="5128" spans="1:11">
      <c r="A5128" t="s">
        <v>502</v>
      </c>
      <c r="B5128" s="614">
        <v>48731228.5</v>
      </c>
      <c r="C5128" t="s">
        <v>515</v>
      </c>
      <c r="D5128" t="s">
        <v>541</v>
      </c>
      <c r="E5128" t="s">
        <v>506</v>
      </c>
      <c r="F5128" t="s">
        <v>542</v>
      </c>
      <c r="G5128" t="s">
        <v>77</v>
      </c>
      <c r="H5128" t="s">
        <v>508</v>
      </c>
      <c r="I5128" t="s">
        <v>509</v>
      </c>
      <c r="J5128" t="s">
        <v>442</v>
      </c>
      <c r="K5128" t="s">
        <v>443</v>
      </c>
    </row>
    <row r="5129" spans="1:11">
      <c r="A5129" t="s">
        <v>502</v>
      </c>
      <c r="B5129" s="614">
        <v>36097229.5</v>
      </c>
      <c r="C5129" t="s">
        <v>477</v>
      </c>
      <c r="D5129" t="s">
        <v>541</v>
      </c>
      <c r="E5129" t="s">
        <v>506</v>
      </c>
      <c r="F5129" t="s">
        <v>542</v>
      </c>
      <c r="G5129" t="s">
        <v>77</v>
      </c>
      <c r="H5129" t="s">
        <v>508</v>
      </c>
      <c r="I5129" t="s">
        <v>509</v>
      </c>
      <c r="J5129" t="s">
        <v>442</v>
      </c>
      <c r="K5129" t="s">
        <v>443</v>
      </c>
    </row>
    <row r="5130" spans="1:11">
      <c r="A5130" t="s">
        <v>502</v>
      </c>
      <c r="B5130" s="614">
        <v>43316657.5</v>
      </c>
      <c r="C5130" t="s">
        <v>472</v>
      </c>
      <c r="D5130" t="s">
        <v>541</v>
      </c>
      <c r="E5130" t="s">
        <v>506</v>
      </c>
      <c r="F5130" t="s">
        <v>542</v>
      </c>
      <c r="G5130" t="s">
        <v>77</v>
      </c>
      <c r="H5130" t="s">
        <v>508</v>
      </c>
      <c r="I5130" t="s">
        <v>509</v>
      </c>
      <c r="J5130" t="s">
        <v>442</v>
      </c>
      <c r="K5130" t="s">
        <v>443</v>
      </c>
    </row>
    <row r="5131" spans="1:11">
      <c r="A5131" t="s">
        <v>502</v>
      </c>
      <c r="B5131" s="614">
        <v>45121514.5</v>
      </c>
      <c r="C5131" t="s">
        <v>485</v>
      </c>
      <c r="D5131" t="s">
        <v>541</v>
      </c>
      <c r="E5131" t="s">
        <v>506</v>
      </c>
      <c r="F5131" t="s">
        <v>542</v>
      </c>
      <c r="G5131" t="s">
        <v>77</v>
      </c>
      <c r="H5131" t="s">
        <v>508</v>
      </c>
      <c r="I5131" t="s">
        <v>509</v>
      </c>
      <c r="J5131" t="s">
        <v>442</v>
      </c>
      <c r="K5131" t="s">
        <v>443</v>
      </c>
    </row>
    <row r="5132" spans="1:11">
      <c r="A5132" t="s">
        <v>502</v>
      </c>
      <c r="B5132" s="614">
        <v>61004274</v>
      </c>
      <c r="C5132" t="s">
        <v>518</v>
      </c>
      <c r="D5132" t="s">
        <v>541</v>
      </c>
      <c r="E5132" t="s">
        <v>506</v>
      </c>
      <c r="F5132" t="s">
        <v>542</v>
      </c>
      <c r="G5132" t="s">
        <v>77</v>
      </c>
      <c r="H5132" t="s">
        <v>508</v>
      </c>
      <c r="I5132" t="s">
        <v>509</v>
      </c>
      <c r="J5132" t="s">
        <v>442</v>
      </c>
      <c r="K5132" t="s">
        <v>443</v>
      </c>
    </row>
    <row r="5133" spans="1:11">
      <c r="A5133" t="s">
        <v>502</v>
      </c>
      <c r="B5133" s="614">
        <v>51619035.5</v>
      </c>
      <c r="C5133" t="s">
        <v>511</v>
      </c>
      <c r="D5133" t="s">
        <v>541</v>
      </c>
      <c r="E5133" t="s">
        <v>506</v>
      </c>
      <c r="F5133" t="s">
        <v>542</v>
      </c>
      <c r="G5133" t="s">
        <v>77</v>
      </c>
      <c r="H5133" t="s">
        <v>508</v>
      </c>
      <c r="I5133" t="s">
        <v>509</v>
      </c>
      <c r="J5133" t="s">
        <v>442</v>
      </c>
      <c r="K5133" t="s">
        <v>443</v>
      </c>
    </row>
    <row r="5134" spans="1:11">
      <c r="A5134" t="s">
        <v>502</v>
      </c>
      <c r="B5134" s="614">
        <v>46926371.5</v>
      </c>
      <c r="C5134" t="s">
        <v>50</v>
      </c>
      <c r="D5134" t="s">
        <v>541</v>
      </c>
      <c r="E5134" t="s">
        <v>506</v>
      </c>
      <c r="F5134" t="s">
        <v>542</v>
      </c>
      <c r="G5134" t="s">
        <v>77</v>
      </c>
      <c r="H5134" t="s">
        <v>508</v>
      </c>
      <c r="I5134" t="s">
        <v>509</v>
      </c>
      <c r="J5134" t="s">
        <v>442</v>
      </c>
      <c r="K5134" t="s">
        <v>443</v>
      </c>
    </row>
    <row r="5135" spans="1:11">
      <c r="A5135" t="s">
        <v>502</v>
      </c>
      <c r="B5135" s="614">
        <v>36097229.5</v>
      </c>
      <c r="C5135" t="s">
        <v>464</v>
      </c>
      <c r="D5135" t="s">
        <v>541</v>
      </c>
      <c r="E5135" t="s">
        <v>506</v>
      </c>
      <c r="F5135" t="s">
        <v>542</v>
      </c>
      <c r="G5135" t="s">
        <v>77</v>
      </c>
      <c r="H5135" t="s">
        <v>508</v>
      </c>
      <c r="I5135" t="s">
        <v>509</v>
      </c>
      <c r="J5135" t="s">
        <v>442</v>
      </c>
      <c r="K5135" t="s">
        <v>443</v>
      </c>
    </row>
    <row r="5136" spans="1:11">
      <c r="A5136" t="s">
        <v>502</v>
      </c>
      <c r="B5136" s="614">
        <v>45121514.5</v>
      </c>
      <c r="C5136" t="s">
        <v>481</v>
      </c>
      <c r="D5136" t="s">
        <v>541</v>
      </c>
      <c r="E5136" t="s">
        <v>506</v>
      </c>
      <c r="F5136" t="s">
        <v>542</v>
      </c>
      <c r="G5136" t="s">
        <v>77</v>
      </c>
      <c r="H5136" t="s">
        <v>508</v>
      </c>
      <c r="I5136" t="s">
        <v>509</v>
      </c>
      <c r="J5136" t="s">
        <v>442</v>
      </c>
      <c r="K5136" t="s">
        <v>443</v>
      </c>
    </row>
    <row r="5137" spans="1:11">
      <c r="A5137" t="s">
        <v>502</v>
      </c>
      <c r="B5137" s="614">
        <v>51619035.5</v>
      </c>
      <c r="C5137" t="s">
        <v>504</v>
      </c>
      <c r="D5137" t="s">
        <v>541</v>
      </c>
      <c r="E5137" t="s">
        <v>506</v>
      </c>
      <c r="F5137" t="s">
        <v>542</v>
      </c>
      <c r="G5137" t="s">
        <v>77</v>
      </c>
      <c r="H5137" t="s">
        <v>508</v>
      </c>
      <c r="I5137" t="s">
        <v>509</v>
      </c>
      <c r="J5137" t="s">
        <v>442</v>
      </c>
      <c r="K5137" t="s">
        <v>443</v>
      </c>
    </row>
    <row r="5138" spans="1:11">
      <c r="A5138" t="s">
        <v>502</v>
      </c>
      <c r="B5138" s="614">
        <v>36097229.5</v>
      </c>
      <c r="C5138" t="s">
        <v>452</v>
      </c>
      <c r="D5138" t="s">
        <v>541</v>
      </c>
      <c r="E5138" t="s">
        <v>506</v>
      </c>
      <c r="F5138" t="s">
        <v>542</v>
      </c>
      <c r="G5138" t="s">
        <v>77</v>
      </c>
      <c r="H5138" t="s">
        <v>508</v>
      </c>
      <c r="I5138" t="s">
        <v>509</v>
      </c>
      <c r="J5138" t="s">
        <v>442</v>
      </c>
      <c r="K5138" t="s">
        <v>443</v>
      </c>
    </row>
    <row r="5139" spans="1:11">
      <c r="A5139" t="s">
        <v>502</v>
      </c>
      <c r="B5139" s="614">
        <v>46926371.5</v>
      </c>
      <c r="C5139" t="s">
        <v>488</v>
      </c>
      <c r="D5139" t="s">
        <v>541</v>
      </c>
      <c r="E5139" t="s">
        <v>506</v>
      </c>
      <c r="F5139" t="s">
        <v>542</v>
      </c>
      <c r="G5139" t="s">
        <v>77</v>
      </c>
      <c r="H5139" t="s">
        <v>508</v>
      </c>
      <c r="I5139" t="s">
        <v>509</v>
      </c>
      <c r="J5139" t="s">
        <v>442</v>
      </c>
      <c r="K5139" t="s">
        <v>443</v>
      </c>
    </row>
    <row r="5140" spans="1:11">
      <c r="A5140" t="s">
        <v>502</v>
      </c>
      <c r="B5140" s="614">
        <v>43316657.5</v>
      </c>
      <c r="C5140" t="s">
        <v>449</v>
      </c>
      <c r="D5140" t="s">
        <v>541</v>
      </c>
      <c r="E5140" t="s">
        <v>506</v>
      </c>
      <c r="F5140" t="s">
        <v>542</v>
      </c>
      <c r="G5140" t="s">
        <v>77</v>
      </c>
      <c r="H5140" t="s">
        <v>508</v>
      </c>
      <c r="I5140" t="s">
        <v>509</v>
      </c>
      <c r="J5140" t="s">
        <v>442</v>
      </c>
      <c r="K5140" t="s">
        <v>443</v>
      </c>
    </row>
    <row r="5141" spans="1:11">
      <c r="A5141" t="s">
        <v>502</v>
      </c>
      <c r="B5141" s="614">
        <v>51619035.5</v>
      </c>
      <c r="C5141" t="s">
        <v>528</v>
      </c>
      <c r="D5141" t="s">
        <v>541</v>
      </c>
      <c r="E5141" t="s">
        <v>506</v>
      </c>
      <c r="F5141" t="s">
        <v>542</v>
      </c>
      <c r="G5141" t="s">
        <v>77</v>
      </c>
      <c r="H5141" t="s">
        <v>508</v>
      </c>
      <c r="I5141" t="s">
        <v>509</v>
      </c>
      <c r="J5141" t="s">
        <v>442</v>
      </c>
      <c r="K5141" t="s">
        <v>443</v>
      </c>
    </row>
    <row r="5142" spans="1:11">
      <c r="A5142" t="s">
        <v>502</v>
      </c>
      <c r="B5142" s="614">
        <v>52340942.5</v>
      </c>
      <c r="C5142" t="s">
        <v>514</v>
      </c>
      <c r="D5142" t="s">
        <v>541</v>
      </c>
      <c r="E5142" t="s">
        <v>506</v>
      </c>
      <c r="F5142" t="s">
        <v>542</v>
      </c>
      <c r="G5142" t="s">
        <v>77</v>
      </c>
      <c r="H5142" t="s">
        <v>508</v>
      </c>
      <c r="I5142" t="s">
        <v>509</v>
      </c>
      <c r="J5142" t="s">
        <v>442</v>
      </c>
      <c r="K5142" t="s">
        <v>443</v>
      </c>
    </row>
    <row r="5143" spans="1:11">
      <c r="A5143" t="s">
        <v>502</v>
      </c>
      <c r="B5143" s="614">
        <v>45121514.5</v>
      </c>
      <c r="C5143" t="s">
        <v>480</v>
      </c>
      <c r="D5143" t="s">
        <v>541</v>
      </c>
      <c r="E5143" t="s">
        <v>506</v>
      </c>
      <c r="F5143" t="s">
        <v>542</v>
      </c>
      <c r="G5143" t="s">
        <v>77</v>
      </c>
      <c r="H5143" t="s">
        <v>508</v>
      </c>
      <c r="I5143" t="s">
        <v>509</v>
      </c>
      <c r="J5143" t="s">
        <v>442</v>
      </c>
      <c r="K5143" t="s">
        <v>443</v>
      </c>
    </row>
    <row r="5144" spans="1:11">
      <c r="A5144" t="s">
        <v>502</v>
      </c>
      <c r="B5144" s="614">
        <v>55950746</v>
      </c>
      <c r="C5144" t="s">
        <v>476</v>
      </c>
      <c r="D5144" t="s">
        <v>541</v>
      </c>
      <c r="E5144" t="s">
        <v>506</v>
      </c>
      <c r="F5144" t="s">
        <v>542</v>
      </c>
      <c r="G5144" t="s">
        <v>77</v>
      </c>
      <c r="H5144" t="s">
        <v>508</v>
      </c>
      <c r="I5144" t="s">
        <v>509</v>
      </c>
      <c r="J5144" t="s">
        <v>442</v>
      </c>
      <c r="K5144" t="s">
        <v>443</v>
      </c>
    </row>
    <row r="5145" spans="1:11">
      <c r="A5145" t="s">
        <v>502</v>
      </c>
      <c r="B5145" s="614">
        <v>50536085.5</v>
      </c>
      <c r="C5145" t="s">
        <v>513</v>
      </c>
      <c r="D5145" t="s">
        <v>541</v>
      </c>
      <c r="E5145" t="s">
        <v>506</v>
      </c>
      <c r="F5145" t="s">
        <v>542</v>
      </c>
      <c r="G5145" t="s">
        <v>77</v>
      </c>
      <c r="H5145" t="s">
        <v>508</v>
      </c>
      <c r="I5145" t="s">
        <v>509</v>
      </c>
      <c r="J5145" t="s">
        <v>442</v>
      </c>
      <c r="K5145" t="s">
        <v>443</v>
      </c>
    </row>
    <row r="5146" spans="1:11">
      <c r="A5146" t="s">
        <v>502</v>
      </c>
      <c r="B5146" s="614">
        <v>46926371.5</v>
      </c>
      <c r="C5146" t="s">
        <v>479</v>
      </c>
      <c r="D5146" t="s">
        <v>541</v>
      </c>
      <c r="E5146" t="s">
        <v>506</v>
      </c>
      <c r="F5146" t="s">
        <v>542</v>
      </c>
      <c r="G5146" t="s">
        <v>77</v>
      </c>
      <c r="H5146" t="s">
        <v>508</v>
      </c>
      <c r="I5146" t="s">
        <v>509</v>
      </c>
      <c r="J5146" t="s">
        <v>442</v>
      </c>
      <c r="K5146" t="s">
        <v>443</v>
      </c>
    </row>
    <row r="5147" spans="1:11">
      <c r="A5147" t="s">
        <v>502</v>
      </c>
      <c r="B5147" s="614">
        <v>50536085.5</v>
      </c>
      <c r="C5147" t="s">
        <v>475</v>
      </c>
      <c r="D5147" t="s">
        <v>541</v>
      </c>
      <c r="E5147" t="s">
        <v>506</v>
      </c>
      <c r="F5147" t="s">
        <v>542</v>
      </c>
      <c r="G5147" t="s">
        <v>77</v>
      </c>
      <c r="H5147" t="s">
        <v>508</v>
      </c>
      <c r="I5147" t="s">
        <v>509</v>
      </c>
      <c r="J5147" t="s">
        <v>442</v>
      </c>
      <c r="K5147" t="s">
        <v>443</v>
      </c>
    </row>
    <row r="5148" spans="1:11">
      <c r="A5148" t="s">
        <v>502</v>
      </c>
      <c r="B5148" s="614">
        <v>67104773</v>
      </c>
      <c r="C5148" t="s">
        <v>510</v>
      </c>
      <c r="D5148" t="s">
        <v>541</v>
      </c>
      <c r="E5148" t="s">
        <v>506</v>
      </c>
      <c r="F5148" t="s">
        <v>542</v>
      </c>
      <c r="G5148" t="s">
        <v>77</v>
      </c>
      <c r="H5148" t="s">
        <v>508</v>
      </c>
      <c r="I5148" t="s">
        <v>509</v>
      </c>
      <c r="J5148" t="s">
        <v>442</v>
      </c>
      <c r="K5148" t="s">
        <v>443</v>
      </c>
    </row>
    <row r="5149" spans="1:11">
      <c r="A5149" t="s">
        <v>503</v>
      </c>
      <c r="B5149" s="614">
        <v>5231801.7949000001</v>
      </c>
      <c r="C5149" t="s">
        <v>454</v>
      </c>
      <c r="D5149" t="s">
        <v>541</v>
      </c>
      <c r="E5149" t="s">
        <v>506</v>
      </c>
      <c r="F5149" t="s">
        <v>542</v>
      </c>
      <c r="G5149" t="s">
        <v>77</v>
      </c>
      <c r="H5149" t="s">
        <v>508</v>
      </c>
      <c r="I5149" t="s">
        <v>509</v>
      </c>
      <c r="J5149" t="s">
        <v>442</v>
      </c>
      <c r="K5149" t="s">
        <v>443</v>
      </c>
    </row>
    <row r="5150" spans="1:11">
      <c r="A5150" t="s">
        <v>503</v>
      </c>
      <c r="B5150" s="614">
        <v>6068888.4216999998</v>
      </c>
      <c r="C5150" t="s">
        <v>462</v>
      </c>
      <c r="D5150" t="s">
        <v>541</v>
      </c>
      <c r="E5150" t="s">
        <v>506</v>
      </c>
      <c r="F5150" t="s">
        <v>542</v>
      </c>
      <c r="G5150" t="s">
        <v>77</v>
      </c>
      <c r="H5150" t="s">
        <v>508</v>
      </c>
      <c r="I5150" t="s">
        <v>509</v>
      </c>
      <c r="J5150" t="s">
        <v>442</v>
      </c>
      <c r="K5150" t="s">
        <v>443</v>
      </c>
    </row>
    <row r="5151" spans="1:11">
      <c r="A5151" t="s">
        <v>503</v>
      </c>
      <c r="B5151" s="614">
        <v>5022530.1381999999</v>
      </c>
      <c r="C5151" t="s">
        <v>429</v>
      </c>
      <c r="D5151" t="s">
        <v>541</v>
      </c>
      <c r="E5151" t="s">
        <v>506</v>
      </c>
      <c r="F5151" t="s">
        <v>542</v>
      </c>
      <c r="G5151" t="s">
        <v>77</v>
      </c>
      <c r="H5151" t="s">
        <v>508</v>
      </c>
      <c r="I5151" t="s">
        <v>509</v>
      </c>
      <c r="J5151" t="s">
        <v>442</v>
      </c>
      <c r="K5151" t="s">
        <v>443</v>
      </c>
    </row>
    <row r="5152" spans="1:11">
      <c r="A5152" t="s">
        <v>503</v>
      </c>
      <c r="B5152" s="614">
        <v>7780742.1963</v>
      </c>
      <c r="C5152" t="s">
        <v>517</v>
      </c>
      <c r="D5152" t="s">
        <v>541</v>
      </c>
      <c r="E5152" t="s">
        <v>506</v>
      </c>
      <c r="F5152" t="s">
        <v>542</v>
      </c>
      <c r="G5152" t="s">
        <v>77</v>
      </c>
      <c r="H5152" t="s">
        <v>508</v>
      </c>
      <c r="I5152" t="s">
        <v>509</v>
      </c>
      <c r="J5152" t="s">
        <v>442</v>
      </c>
      <c r="K5152" t="s">
        <v>443</v>
      </c>
    </row>
    <row r="5153" spans="1:11">
      <c r="A5153" t="s">
        <v>503</v>
      </c>
      <c r="B5153" s="614">
        <v>5022530.1381999999</v>
      </c>
      <c r="C5153" t="s">
        <v>466</v>
      </c>
      <c r="D5153" t="s">
        <v>541</v>
      </c>
      <c r="E5153" t="s">
        <v>506</v>
      </c>
      <c r="F5153" t="s">
        <v>542</v>
      </c>
      <c r="G5153" t="s">
        <v>77</v>
      </c>
      <c r="H5153" t="s">
        <v>508</v>
      </c>
      <c r="I5153" t="s">
        <v>509</v>
      </c>
      <c r="J5153" t="s">
        <v>442</v>
      </c>
      <c r="K5153" t="s">
        <v>443</v>
      </c>
    </row>
    <row r="5154" spans="1:11">
      <c r="A5154" t="s">
        <v>503</v>
      </c>
      <c r="B5154" s="614">
        <v>6320022.7116999999</v>
      </c>
      <c r="C5154" t="s">
        <v>516</v>
      </c>
      <c r="D5154" t="s">
        <v>541</v>
      </c>
      <c r="E5154" t="s">
        <v>506</v>
      </c>
      <c r="F5154" t="s">
        <v>542</v>
      </c>
      <c r="G5154" t="s">
        <v>77</v>
      </c>
      <c r="H5154" t="s">
        <v>508</v>
      </c>
      <c r="I5154" t="s">
        <v>509</v>
      </c>
      <c r="J5154" t="s">
        <v>442</v>
      </c>
      <c r="K5154" t="s">
        <v>443</v>
      </c>
    </row>
    <row r="5155" spans="1:11">
      <c r="A5155" t="s">
        <v>503</v>
      </c>
      <c r="B5155" s="614">
        <v>5022530.1381999999</v>
      </c>
      <c r="C5155" t="s">
        <v>484</v>
      </c>
      <c r="D5155" t="s">
        <v>541</v>
      </c>
      <c r="E5155" t="s">
        <v>506</v>
      </c>
      <c r="F5155" t="s">
        <v>542</v>
      </c>
      <c r="G5155" t="s">
        <v>77</v>
      </c>
      <c r="H5155" t="s">
        <v>508</v>
      </c>
      <c r="I5155" t="s">
        <v>509</v>
      </c>
      <c r="J5155" t="s">
        <v>442</v>
      </c>
      <c r="K5155" t="s">
        <v>443</v>
      </c>
    </row>
    <row r="5156" spans="1:11">
      <c r="A5156" t="s">
        <v>503</v>
      </c>
      <c r="B5156" s="614">
        <v>5231801.7949000001</v>
      </c>
      <c r="C5156" t="s">
        <v>512</v>
      </c>
      <c r="D5156" t="s">
        <v>541</v>
      </c>
      <c r="E5156" t="s">
        <v>506</v>
      </c>
      <c r="F5156" t="s">
        <v>542</v>
      </c>
      <c r="G5156" t="s">
        <v>77</v>
      </c>
      <c r="H5156" t="s">
        <v>508</v>
      </c>
      <c r="I5156" t="s">
        <v>509</v>
      </c>
      <c r="J5156" t="s">
        <v>442</v>
      </c>
      <c r="K5156" t="s">
        <v>443</v>
      </c>
    </row>
    <row r="5157" spans="1:11">
      <c r="A5157" t="s">
        <v>503</v>
      </c>
      <c r="B5157" s="614">
        <v>6487442.1125999996</v>
      </c>
      <c r="C5157" t="s">
        <v>450</v>
      </c>
      <c r="D5157" t="s">
        <v>541</v>
      </c>
      <c r="E5157" t="s">
        <v>506</v>
      </c>
      <c r="F5157" t="s">
        <v>542</v>
      </c>
      <c r="G5157" t="s">
        <v>77</v>
      </c>
      <c r="H5157" t="s">
        <v>508</v>
      </c>
      <c r="I5157" t="s">
        <v>509</v>
      </c>
      <c r="J5157" t="s">
        <v>442</v>
      </c>
      <c r="K5157" t="s">
        <v>443</v>
      </c>
    </row>
    <row r="5158" spans="1:11">
      <c r="A5158" t="s">
        <v>503</v>
      </c>
      <c r="B5158" s="614">
        <v>7780742.1963</v>
      </c>
      <c r="C5158" t="s">
        <v>455</v>
      </c>
      <c r="D5158" t="s">
        <v>541</v>
      </c>
      <c r="E5158" t="s">
        <v>506</v>
      </c>
      <c r="F5158" t="s">
        <v>542</v>
      </c>
      <c r="G5158" t="s">
        <v>77</v>
      </c>
      <c r="H5158" t="s">
        <v>508</v>
      </c>
      <c r="I5158" t="s">
        <v>509</v>
      </c>
      <c r="J5158" t="s">
        <v>442</v>
      </c>
      <c r="K5158" t="s">
        <v>443</v>
      </c>
    </row>
    <row r="5159" spans="1:11">
      <c r="A5159" t="s">
        <v>503</v>
      </c>
      <c r="B5159" s="614">
        <v>5148097.2832000004</v>
      </c>
      <c r="C5159" t="s">
        <v>465</v>
      </c>
      <c r="D5159" t="s">
        <v>541</v>
      </c>
      <c r="E5159" t="s">
        <v>506</v>
      </c>
      <c r="F5159" t="s">
        <v>542</v>
      </c>
      <c r="G5159" t="s">
        <v>77</v>
      </c>
      <c r="H5159" t="s">
        <v>508</v>
      </c>
      <c r="I5159" t="s">
        <v>509</v>
      </c>
      <c r="J5159" t="s">
        <v>442</v>
      </c>
      <c r="K5159" t="s">
        <v>443</v>
      </c>
    </row>
    <row r="5160" spans="1:11">
      <c r="A5160" t="s">
        <v>503</v>
      </c>
      <c r="B5160" s="614">
        <v>6068888.4216999998</v>
      </c>
      <c r="C5160" t="s">
        <v>445</v>
      </c>
      <c r="D5160" t="s">
        <v>541</v>
      </c>
      <c r="E5160" t="s">
        <v>506</v>
      </c>
      <c r="F5160" t="s">
        <v>542</v>
      </c>
      <c r="G5160" t="s">
        <v>77</v>
      </c>
      <c r="H5160" t="s">
        <v>508</v>
      </c>
      <c r="I5160" t="s">
        <v>509</v>
      </c>
      <c r="J5160" t="s">
        <v>442</v>
      </c>
      <c r="K5160" t="s">
        <v>443</v>
      </c>
    </row>
    <row r="5161" spans="1:11">
      <c r="A5161" t="s">
        <v>503</v>
      </c>
      <c r="B5161" s="614">
        <v>5441073.4516000003</v>
      </c>
      <c r="C5161" t="s">
        <v>471</v>
      </c>
      <c r="D5161" t="s">
        <v>541</v>
      </c>
      <c r="E5161" t="s">
        <v>506</v>
      </c>
      <c r="F5161" t="s">
        <v>542</v>
      </c>
      <c r="G5161" t="s">
        <v>77</v>
      </c>
      <c r="H5161" t="s">
        <v>508</v>
      </c>
      <c r="I5161" t="s">
        <v>509</v>
      </c>
      <c r="J5161" t="s">
        <v>442</v>
      </c>
      <c r="K5161" t="s">
        <v>443</v>
      </c>
    </row>
    <row r="5162" spans="1:11">
      <c r="A5162" t="s">
        <v>503</v>
      </c>
      <c r="B5162" s="614">
        <v>5482936.0849000001</v>
      </c>
      <c r="C5162" t="s">
        <v>461</v>
      </c>
      <c r="D5162" t="s">
        <v>541</v>
      </c>
      <c r="E5162" t="s">
        <v>506</v>
      </c>
      <c r="F5162" t="s">
        <v>542</v>
      </c>
      <c r="G5162" t="s">
        <v>77</v>
      </c>
      <c r="H5162" t="s">
        <v>508</v>
      </c>
      <c r="I5162" t="s">
        <v>509</v>
      </c>
      <c r="J5162" t="s">
        <v>442</v>
      </c>
      <c r="K5162" t="s">
        <v>443</v>
      </c>
    </row>
    <row r="5163" spans="1:11">
      <c r="A5163" t="s">
        <v>503</v>
      </c>
      <c r="B5163" s="614">
        <v>4185443.5114000002</v>
      </c>
      <c r="C5163" t="s">
        <v>453</v>
      </c>
      <c r="D5163" t="s">
        <v>541</v>
      </c>
      <c r="E5163" t="s">
        <v>506</v>
      </c>
      <c r="F5163" t="s">
        <v>542</v>
      </c>
      <c r="G5163" t="s">
        <v>77</v>
      </c>
      <c r="H5163" t="s">
        <v>508</v>
      </c>
      <c r="I5163" t="s">
        <v>509</v>
      </c>
      <c r="J5163" t="s">
        <v>442</v>
      </c>
      <c r="K5163" t="s">
        <v>443</v>
      </c>
    </row>
    <row r="5164" spans="1:11">
      <c r="A5164" t="s">
        <v>503</v>
      </c>
      <c r="B5164" s="614">
        <v>5985183.9100000001</v>
      </c>
      <c r="C5164" t="s">
        <v>448</v>
      </c>
      <c r="D5164" t="s">
        <v>541</v>
      </c>
      <c r="E5164" t="s">
        <v>506</v>
      </c>
      <c r="F5164" t="s">
        <v>542</v>
      </c>
      <c r="G5164" t="s">
        <v>77</v>
      </c>
      <c r="H5164" t="s">
        <v>508</v>
      </c>
      <c r="I5164" t="s">
        <v>509</v>
      </c>
      <c r="J5164" t="s">
        <v>442</v>
      </c>
      <c r="K5164" t="s">
        <v>443</v>
      </c>
    </row>
    <row r="5165" spans="1:11">
      <c r="A5165" t="s">
        <v>503</v>
      </c>
      <c r="B5165" s="614">
        <v>5650345.1083000004</v>
      </c>
      <c r="C5165" t="s">
        <v>515</v>
      </c>
      <c r="D5165" t="s">
        <v>541</v>
      </c>
      <c r="E5165" t="s">
        <v>506</v>
      </c>
      <c r="F5165" t="s">
        <v>542</v>
      </c>
      <c r="G5165" t="s">
        <v>77</v>
      </c>
      <c r="H5165" t="s">
        <v>508</v>
      </c>
      <c r="I5165" t="s">
        <v>509</v>
      </c>
      <c r="J5165" t="s">
        <v>442</v>
      </c>
      <c r="K5165" t="s">
        <v>443</v>
      </c>
    </row>
    <row r="5166" spans="1:11">
      <c r="A5166" t="s">
        <v>503</v>
      </c>
      <c r="B5166" s="614">
        <v>4185443.5114000002</v>
      </c>
      <c r="C5166" t="s">
        <v>477</v>
      </c>
      <c r="D5166" t="s">
        <v>541</v>
      </c>
      <c r="E5166" t="s">
        <v>506</v>
      </c>
      <c r="F5166" t="s">
        <v>542</v>
      </c>
      <c r="G5166" t="s">
        <v>77</v>
      </c>
      <c r="H5166" t="s">
        <v>508</v>
      </c>
      <c r="I5166" t="s">
        <v>509</v>
      </c>
      <c r="J5166" t="s">
        <v>442</v>
      </c>
      <c r="K5166" t="s">
        <v>443</v>
      </c>
    </row>
    <row r="5167" spans="1:11">
      <c r="A5167" t="s">
        <v>503</v>
      </c>
      <c r="B5167" s="614">
        <v>5022530.1381999999</v>
      </c>
      <c r="C5167" t="s">
        <v>472</v>
      </c>
      <c r="D5167" t="s">
        <v>541</v>
      </c>
      <c r="E5167" t="s">
        <v>506</v>
      </c>
      <c r="F5167" t="s">
        <v>542</v>
      </c>
      <c r="G5167" t="s">
        <v>77</v>
      </c>
      <c r="H5167" t="s">
        <v>508</v>
      </c>
      <c r="I5167" t="s">
        <v>509</v>
      </c>
      <c r="J5167" t="s">
        <v>442</v>
      </c>
      <c r="K5167" t="s">
        <v>443</v>
      </c>
    </row>
    <row r="5168" spans="1:11">
      <c r="A5168" t="s">
        <v>503</v>
      </c>
      <c r="B5168" s="614">
        <v>5231801.7949000001</v>
      </c>
      <c r="C5168" t="s">
        <v>485</v>
      </c>
      <c r="D5168" t="s">
        <v>541</v>
      </c>
      <c r="E5168" t="s">
        <v>506</v>
      </c>
      <c r="F5168" t="s">
        <v>542</v>
      </c>
      <c r="G5168" t="s">
        <v>77</v>
      </c>
      <c r="H5168" t="s">
        <v>508</v>
      </c>
      <c r="I5168" t="s">
        <v>509</v>
      </c>
      <c r="J5168" t="s">
        <v>442</v>
      </c>
      <c r="K5168" t="s">
        <v>443</v>
      </c>
    </row>
    <row r="5169" spans="1:11">
      <c r="A5169" t="s">
        <v>503</v>
      </c>
      <c r="B5169" s="614">
        <v>7073394.4494000003</v>
      </c>
      <c r="C5169" t="s">
        <v>518</v>
      </c>
      <c r="D5169" t="s">
        <v>541</v>
      </c>
      <c r="E5169" t="s">
        <v>506</v>
      </c>
      <c r="F5169" t="s">
        <v>542</v>
      </c>
      <c r="G5169" t="s">
        <v>77</v>
      </c>
      <c r="H5169" t="s">
        <v>508</v>
      </c>
      <c r="I5169" t="s">
        <v>509</v>
      </c>
      <c r="J5169" t="s">
        <v>442</v>
      </c>
      <c r="K5169" t="s">
        <v>443</v>
      </c>
    </row>
    <row r="5170" spans="1:11">
      <c r="A5170" t="s">
        <v>503</v>
      </c>
      <c r="B5170" s="614">
        <v>5985183.9100000001</v>
      </c>
      <c r="C5170" t="s">
        <v>511</v>
      </c>
      <c r="D5170" t="s">
        <v>541</v>
      </c>
      <c r="E5170" t="s">
        <v>506</v>
      </c>
      <c r="F5170" t="s">
        <v>542</v>
      </c>
      <c r="G5170" t="s">
        <v>77</v>
      </c>
      <c r="H5170" t="s">
        <v>508</v>
      </c>
      <c r="I5170" t="s">
        <v>509</v>
      </c>
      <c r="J5170" t="s">
        <v>442</v>
      </c>
      <c r="K5170" t="s">
        <v>443</v>
      </c>
    </row>
    <row r="5171" spans="1:11">
      <c r="A5171" t="s">
        <v>503</v>
      </c>
      <c r="B5171" s="614">
        <v>5441073.4516000003</v>
      </c>
      <c r="C5171" t="s">
        <v>50</v>
      </c>
      <c r="D5171" t="s">
        <v>541</v>
      </c>
      <c r="E5171" t="s">
        <v>506</v>
      </c>
      <c r="F5171" t="s">
        <v>542</v>
      </c>
      <c r="G5171" t="s">
        <v>77</v>
      </c>
      <c r="H5171" t="s">
        <v>508</v>
      </c>
      <c r="I5171" t="s">
        <v>509</v>
      </c>
      <c r="J5171" t="s">
        <v>442</v>
      </c>
      <c r="K5171" t="s">
        <v>443</v>
      </c>
    </row>
    <row r="5172" spans="1:11">
      <c r="A5172" t="s">
        <v>503</v>
      </c>
      <c r="B5172" s="614">
        <v>4185443.5114000002</v>
      </c>
      <c r="C5172" t="s">
        <v>464</v>
      </c>
      <c r="D5172" t="s">
        <v>541</v>
      </c>
      <c r="E5172" t="s">
        <v>506</v>
      </c>
      <c r="F5172" t="s">
        <v>542</v>
      </c>
      <c r="G5172" t="s">
        <v>77</v>
      </c>
      <c r="H5172" t="s">
        <v>508</v>
      </c>
      <c r="I5172" t="s">
        <v>509</v>
      </c>
      <c r="J5172" t="s">
        <v>442</v>
      </c>
      <c r="K5172" t="s">
        <v>443</v>
      </c>
    </row>
    <row r="5173" spans="1:11">
      <c r="A5173" t="s">
        <v>503</v>
      </c>
      <c r="B5173" s="614">
        <v>5231801.7949000001</v>
      </c>
      <c r="C5173" t="s">
        <v>481</v>
      </c>
      <c r="D5173" t="s">
        <v>541</v>
      </c>
      <c r="E5173" t="s">
        <v>506</v>
      </c>
      <c r="F5173" t="s">
        <v>542</v>
      </c>
      <c r="G5173" t="s">
        <v>77</v>
      </c>
      <c r="H5173" t="s">
        <v>508</v>
      </c>
      <c r="I5173" t="s">
        <v>509</v>
      </c>
      <c r="J5173" t="s">
        <v>442</v>
      </c>
      <c r="K5173" t="s">
        <v>443</v>
      </c>
    </row>
    <row r="5174" spans="1:11">
      <c r="A5174" t="s">
        <v>503</v>
      </c>
      <c r="B5174" s="614">
        <v>5985183.9100000001</v>
      </c>
      <c r="C5174" t="s">
        <v>504</v>
      </c>
      <c r="D5174" t="s">
        <v>541</v>
      </c>
      <c r="E5174" t="s">
        <v>506</v>
      </c>
      <c r="F5174" t="s">
        <v>542</v>
      </c>
      <c r="G5174" t="s">
        <v>77</v>
      </c>
      <c r="H5174" t="s">
        <v>508</v>
      </c>
      <c r="I5174" t="s">
        <v>509</v>
      </c>
      <c r="J5174" t="s">
        <v>442</v>
      </c>
      <c r="K5174" t="s">
        <v>443</v>
      </c>
    </row>
    <row r="5175" spans="1:11">
      <c r="A5175" t="s">
        <v>503</v>
      </c>
      <c r="B5175" s="614">
        <v>4185443.5114000002</v>
      </c>
      <c r="C5175" t="s">
        <v>452</v>
      </c>
      <c r="D5175" t="s">
        <v>541</v>
      </c>
      <c r="E5175" t="s">
        <v>506</v>
      </c>
      <c r="F5175" t="s">
        <v>542</v>
      </c>
      <c r="G5175" t="s">
        <v>77</v>
      </c>
      <c r="H5175" t="s">
        <v>508</v>
      </c>
      <c r="I5175" t="s">
        <v>509</v>
      </c>
      <c r="J5175" t="s">
        <v>442</v>
      </c>
      <c r="K5175" t="s">
        <v>443</v>
      </c>
    </row>
    <row r="5176" spans="1:11">
      <c r="A5176" t="s">
        <v>503</v>
      </c>
      <c r="B5176" s="614">
        <v>5441073.4516000003</v>
      </c>
      <c r="C5176" t="s">
        <v>488</v>
      </c>
      <c r="D5176" t="s">
        <v>541</v>
      </c>
      <c r="E5176" t="s">
        <v>506</v>
      </c>
      <c r="F5176" t="s">
        <v>542</v>
      </c>
      <c r="G5176" t="s">
        <v>77</v>
      </c>
      <c r="H5176" t="s">
        <v>508</v>
      </c>
      <c r="I5176" t="s">
        <v>509</v>
      </c>
      <c r="J5176" t="s">
        <v>442</v>
      </c>
      <c r="K5176" t="s">
        <v>443</v>
      </c>
    </row>
    <row r="5177" spans="1:11">
      <c r="A5177" t="s">
        <v>503</v>
      </c>
      <c r="B5177" s="614">
        <v>5022530.1381999999</v>
      </c>
      <c r="C5177" t="s">
        <v>449</v>
      </c>
      <c r="D5177" t="s">
        <v>541</v>
      </c>
      <c r="E5177" t="s">
        <v>506</v>
      </c>
      <c r="F5177" t="s">
        <v>542</v>
      </c>
      <c r="G5177" t="s">
        <v>77</v>
      </c>
      <c r="H5177" t="s">
        <v>508</v>
      </c>
      <c r="I5177" t="s">
        <v>509</v>
      </c>
      <c r="J5177" t="s">
        <v>442</v>
      </c>
      <c r="K5177" t="s">
        <v>443</v>
      </c>
    </row>
    <row r="5178" spans="1:11">
      <c r="A5178" t="s">
        <v>503</v>
      </c>
      <c r="B5178" s="614">
        <v>5985183.9100000001</v>
      </c>
      <c r="C5178" t="s">
        <v>528</v>
      </c>
      <c r="D5178" t="s">
        <v>541</v>
      </c>
      <c r="E5178" t="s">
        <v>506</v>
      </c>
      <c r="F5178" t="s">
        <v>542</v>
      </c>
      <c r="G5178" t="s">
        <v>77</v>
      </c>
      <c r="H5178" t="s">
        <v>508</v>
      </c>
      <c r="I5178" t="s">
        <v>509</v>
      </c>
      <c r="J5178" t="s">
        <v>442</v>
      </c>
      <c r="K5178" t="s">
        <v>443</v>
      </c>
    </row>
    <row r="5179" spans="1:11">
      <c r="A5179" t="s">
        <v>503</v>
      </c>
      <c r="B5179" s="614">
        <v>6068888.4216999998</v>
      </c>
      <c r="C5179" t="s">
        <v>514</v>
      </c>
      <c r="D5179" t="s">
        <v>541</v>
      </c>
      <c r="E5179" t="s">
        <v>506</v>
      </c>
      <c r="F5179" t="s">
        <v>542</v>
      </c>
      <c r="G5179" t="s">
        <v>77</v>
      </c>
      <c r="H5179" t="s">
        <v>508</v>
      </c>
      <c r="I5179" t="s">
        <v>509</v>
      </c>
      <c r="J5179" t="s">
        <v>442</v>
      </c>
      <c r="K5179" t="s">
        <v>443</v>
      </c>
    </row>
    <row r="5180" spans="1:11">
      <c r="A5180" t="s">
        <v>503</v>
      </c>
      <c r="B5180" s="614">
        <v>5231801.7949000001</v>
      </c>
      <c r="C5180" t="s">
        <v>480</v>
      </c>
      <c r="D5180" t="s">
        <v>541</v>
      </c>
      <c r="E5180" t="s">
        <v>506</v>
      </c>
      <c r="F5180" t="s">
        <v>542</v>
      </c>
      <c r="G5180" t="s">
        <v>77</v>
      </c>
      <c r="H5180" t="s">
        <v>508</v>
      </c>
      <c r="I5180" t="s">
        <v>509</v>
      </c>
      <c r="J5180" t="s">
        <v>442</v>
      </c>
      <c r="K5180" t="s">
        <v>443</v>
      </c>
    </row>
    <row r="5181" spans="1:11">
      <c r="A5181" t="s">
        <v>503</v>
      </c>
      <c r="B5181" s="614">
        <v>6487442.1125999996</v>
      </c>
      <c r="C5181" t="s">
        <v>476</v>
      </c>
      <c r="D5181" t="s">
        <v>541</v>
      </c>
      <c r="E5181" t="s">
        <v>506</v>
      </c>
      <c r="F5181" t="s">
        <v>542</v>
      </c>
      <c r="G5181" t="s">
        <v>77</v>
      </c>
      <c r="H5181" t="s">
        <v>508</v>
      </c>
      <c r="I5181" t="s">
        <v>509</v>
      </c>
      <c r="J5181" t="s">
        <v>442</v>
      </c>
      <c r="K5181" t="s">
        <v>443</v>
      </c>
    </row>
    <row r="5182" spans="1:11">
      <c r="A5182" t="s">
        <v>503</v>
      </c>
      <c r="B5182" s="614">
        <v>5859616.7649999997</v>
      </c>
      <c r="C5182" t="s">
        <v>513</v>
      </c>
      <c r="D5182" t="s">
        <v>541</v>
      </c>
      <c r="E5182" t="s">
        <v>506</v>
      </c>
      <c r="F5182" t="s">
        <v>542</v>
      </c>
      <c r="G5182" t="s">
        <v>77</v>
      </c>
      <c r="H5182" t="s">
        <v>508</v>
      </c>
      <c r="I5182" t="s">
        <v>509</v>
      </c>
      <c r="J5182" t="s">
        <v>442</v>
      </c>
      <c r="K5182" t="s">
        <v>443</v>
      </c>
    </row>
    <row r="5183" spans="1:11">
      <c r="A5183" t="s">
        <v>503</v>
      </c>
      <c r="B5183" s="614">
        <v>5441073.4516000003</v>
      </c>
      <c r="C5183" t="s">
        <v>479</v>
      </c>
      <c r="D5183" t="s">
        <v>541</v>
      </c>
      <c r="E5183" t="s">
        <v>506</v>
      </c>
      <c r="F5183" t="s">
        <v>542</v>
      </c>
      <c r="G5183" t="s">
        <v>77</v>
      </c>
      <c r="H5183" t="s">
        <v>508</v>
      </c>
      <c r="I5183" t="s">
        <v>509</v>
      </c>
      <c r="J5183" t="s">
        <v>442</v>
      </c>
      <c r="K5183" t="s">
        <v>443</v>
      </c>
    </row>
    <row r="5184" spans="1:11">
      <c r="A5184" t="s">
        <v>503</v>
      </c>
      <c r="B5184" s="614">
        <v>5859616.7649999997</v>
      </c>
      <c r="C5184" t="s">
        <v>475</v>
      </c>
      <c r="D5184" t="s">
        <v>541</v>
      </c>
      <c r="E5184" t="s">
        <v>506</v>
      </c>
      <c r="F5184" t="s">
        <v>542</v>
      </c>
      <c r="G5184" t="s">
        <v>77</v>
      </c>
      <c r="H5184" t="s">
        <v>508</v>
      </c>
      <c r="I5184" t="s">
        <v>509</v>
      </c>
      <c r="J5184" t="s">
        <v>442</v>
      </c>
      <c r="K5184" t="s">
        <v>443</v>
      </c>
    </row>
    <row r="5185" spans="1:11">
      <c r="A5185" t="s">
        <v>503</v>
      </c>
      <c r="B5185" s="614">
        <v>7780742.1963</v>
      </c>
      <c r="C5185" t="s">
        <v>510</v>
      </c>
      <c r="D5185" t="s">
        <v>541</v>
      </c>
      <c r="E5185" t="s">
        <v>506</v>
      </c>
      <c r="F5185" t="s">
        <v>542</v>
      </c>
      <c r="G5185" t="s">
        <v>77</v>
      </c>
      <c r="H5185" t="s">
        <v>508</v>
      </c>
      <c r="I5185" t="s">
        <v>509</v>
      </c>
      <c r="J5185" t="s">
        <v>442</v>
      </c>
      <c r="K5185" t="s">
        <v>443</v>
      </c>
    </row>
    <row r="5186" spans="1:11">
      <c r="A5186" t="s">
        <v>61</v>
      </c>
      <c r="B5186" s="614">
        <v>5.3799999999999996E-4</v>
      </c>
      <c r="C5186" t="s">
        <v>50</v>
      </c>
      <c r="D5186" t="s">
        <v>543</v>
      </c>
      <c r="E5186" t="s">
        <v>77</v>
      </c>
      <c r="F5186" t="s">
        <v>544</v>
      </c>
      <c r="G5186" t="s">
        <v>77</v>
      </c>
      <c r="H5186" t="s">
        <v>508</v>
      </c>
      <c r="I5186" t="s">
        <v>509</v>
      </c>
      <c r="J5186" t="s">
        <v>435</v>
      </c>
    </row>
    <row r="5187" spans="1:11">
      <c r="A5187" t="s">
        <v>61</v>
      </c>
      <c r="B5187" s="614">
        <v>1.24E-3</v>
      </c>
      <c r="C5187" t="s">
        <v>526</v>
      </c>
      <c r="D5187" t="s">
        <v>543</v>
      </c>
      <c r="E5187" t="s">
        <v>77</v>
      </c>
      <c r="F5187" t="s">
        <v>544</v>
      </c>
      <c r="G5187" t="s">
        <v>77</v>
      </c>
      <c r="H5187" t="s">
        <v>508</v>
      </c>
      <c r="I5187" t="s">
        <v>509</v>
      </c>
      <c r="J5187" t="s">
        <v>435</v>
      </c>
    </row>
    <row r="5188" spans="1:11">
      <c r="A5188" t="s">
        <v>61</v>
      </c>
      <c r="B5188" s="614">
        <v>5.9199999999999997E-4</v>
      </c>
      <c r="C5188" t="s">
        <v>466</v>
      </c>
      <c r="D5188" t="s">
        <v>543</v>
      </c>
      <c r="E5188" t="s">
        <v>77</v>
      </c>
      <c r="F5188" t="s">
        <v>544</v>
      </c>
      <c r="G5188" t="s">
        <v>77</v>
      </c>
      <c r="H5188" t="s">
        <v>508</v>
      </c>
      <c r="I5188" t="s">
        <v>509</v>
      </c>
      <c r="J5188" t="s">
        <v>435</v>
      </c>
    </row>
    <row r="5189" spans="1:11">
      <c r="A5189" t="s">
        <v>61</v>
      </c>
      <c r="B5189" s="614">
        <v>6.4599999999999998E-4</v>
      </c>
      <c r="C5189" t="s">
        <v>471</v>
      </c>
      <c r="D5189" t="s">
        <v>543</v>
      </c>
      <c r="E5189" t="s">
        <v>77</v>
      </c>
      <c r="F5189" t="s">
        <v>544</v>
      </c>
      <c r="G5189" t="s">
        <v>77</v>
      </c>
      <c r="H5189" t="s">
        <v>508</v>
      </c>
      <c r="I5189" t="s">
        <v>509</v>
      </c>
      <c r="J5189" t="s">
        <v>435</v>
      </c>
    </row>
    <row r="5190" spans="1:11">
      <c r="A5190" t="s">
        <v>61</v>
      </c>
      <c r="B5190" s="614">
        <v>5.9199999999999997E-4</v>
      </c>
      <c r="C5190" t="s">
        <v>513</v>
      </c>
      <c r="D5190" t="s">
        <v>543</v>
      </c>
      <c r="E5190" t="s">
        <v>77</v>
      </c>
      <c r="F5190" t="s">
        <v>544</v>
      </c>
      <c r="G5190" t="s">
        <v>77</v>
      </c>
      <c r="H5190" t="s">
        <v>508</v>
      </c>
      <c r="I5190" t="s">
        <v>509</v>
      </c>
      <c r="J5190" t="s">
        <v>435</v>
      </c>
    </row>
    <row r="5191" spans="1:11">
      <c r="A5191" t="s">
        <v>61</v>
      </c>
      <c r="B5191" s="614">
        <v>5.9199999999999997E-4</v>
      </c>
      <c r="C5191" t="s">
        <v>504</v>
      </c>
      <c r="D5191" t="s">
        <v>543</v>
      </c>
      <c r="E5191" t="s">
        <v>77</v>
      </c>
      <c r="F5191" t="s">
        <v>544</v>
      </c>
      <c r="G5191" t="s">
        <v>77</v>
      </c>
      <c r="H5191" t="s">
        <v>508</v>
      </c>
      <c r="I5191" t="s">
        <v>509</v>
      </c>
      <c r="J5191" t="s">
        <v>435</v>
      </c>
    </row>
    <row r="5192" spans="1:11">
      <c r="A5192" t="s">
        <v>61</v>
      </c>
      <c r="B5192" s="614">
        <v>7.6900000000000004E-4</v>
      </c>
      <c r="C5192" t="s">
        <v>521</v>
      </c>
      <c r="D5192" t="s">
        <v>543</v>
      </c>
      <c r="E5192" t="s">
        <v>77</v>
      </c>
      <c r="F5192" t="s">
        <v>544</v>
      </c>
      <c r="G5192" t="s">
        <v>77</v>
      </c>
      <c r="H5192" t="s">
        <v>508</v>
      </c>
      <c r="I5192" t="s">
        <v>509</v>
      </c>
      <c r="J5192" t="s">
        <v>435</v>
      </c>
    </row>
    <row r="5193" spans="1:11">
      <c r="A5193" t="s">
        <v>61</v>
      </c>
      <c r="B5193" s="614">
        <v>5.9199999999999997E-4</v>
      </c>
      <c r="C5193" t="s">
        <v>448</v>
      </c>
      <c r="D5193" t="s">
        <v>543</v>
      </c>
      <c r="E5193" t="s">
        <v>77</v>
      </c>
      <c r="F5193" t="s">
        <v>544</v>
      </c>
      <c r="G5193" t="s">
        <v>77</v>
      </c>
      <c r="H5193" t="s">
        <v>508</v>
      </c>
      <c r="I5193" t="s">
        <v>509</v>
      </c>
      <c r="J5193" t="s">
        <v>435</v>
      </c>
    </row>
    <row r="5194" spans="1:11">
      <c r="A5194" t="s">
        <v>61</v>
      </c>
      <c r="B5194" s="614">
        <v>7.6999999999999996E-4</v>
      </c>
      <c r="C5194" t="s">
        <v>455</v>
      </c>
      <c r="D5194" t="s">
        <v>543</v>
      </c>
      <c r="E5194" t="s">
        <v>77</v>
      </c>
      <c r="F5194" t="s">
        <v>544</v>
      </c>
      <c r="G5194" t="s">
        <v>77</v>
      </c>
      <c r="H5194" t="s">
        <v>508</v>
      </c>
      <c r="I5194" t="s">
        <v>509</v>
      </c>
      <c r="J5194" t="s">
        <v>435</v>
      </c>
    </row>
    <row r="5195" spans="1:11">
      <c r="A5195" t="s">
        <v>61</v>
      </c>
      <c r="B5195" s="614">
        <v>8.34E-4</v>
      </c>
      <c r="C5195" t="s">
        <v>476</v>
      </c>
      <c r="D5195" t="s">
        <v>543</v>
      </c>
      <c r="E5195" t="s">
        <v>77</v>
      </c>
      <c r="F5195" t="s">
        <v>544</v>
      </c>
      <c r="G5195" t="s">
        <v>77</v>
      </c>
      <c r="H5195" t="s">
        <v>508</v>
      </c>
      <c r="I5195" t="s">
        <v>509</v>
      </c>
      <c r="J5195" t="s">
        <v>435</v>
      </c>
    </row>
    <row r="5196" spans="1:11">
      <c r="A5196" t="s">
        <v>61</v>
      </c>
      <c r="B5196" s="614">
        <v>7.6900000000000004E-4</v>
      </c>
      <c r="C5196" t="s">
        <v>446</v>
      </c>
      <c r="D5196" t="s">
        <v>543</v>
      </c>
      <c r="E5196" t="s">
        <v>77</v>
      </c>
      <c r="F5196" t="s">
        <v>544</v>
      </c>
      <c r="G5196" t="s">
        <v>77</v>
      </c>
      <c r="H5196" t="s">
        <v>508</v>
      </c>
      <c r="I5196" t="s">
        <v>509</v>
      </c>
      <c r="J5196" t="s">
        <v>435</v>
      </c>
    </row>
    <row r="5197" spans="1:11">
      <c r="A5197" t="s">
        <v>61</v>
      </c>
      <c r="B5197" s="614">
        <v>5.3799999999999996E-4</v>
      </c>
      <c r="C5197" t="s">
        <v>477</v>
      </c>
      <c r="D5197" t="s">
        <v>543</v>
      </c>
      <c r="E5197" t="s">
        <v>77</v>
      </c>
      <c r="F5197" t="s">
        <v>544</v>
      </c>
      <c r="G5197" t="s">
        <v>77</v>
      </c>
      <c r="H5197" t="s">
        <v>508</v>
      </c>
      <c r="I5197" t="s">
        <v>509</v>
      </c>
      <c r="J5197" t="s">
        <v>435</v>
      </c>
    </row>
    <row r="5198" spans="1:11">
      <c r="A5198" t="s">
        <v>61</v>
      </c>
      <c r="B5198" s="614">
        <v>5.9100000000000005E-4</v>
      </c>
      <c r="C5198" t="s">
        <v>461</v>
      </c>
      <c r="D5198" t="s">
        <v>543</v>
      </c>
      <c r="E5198" t="s">
        <v>77</v>
      </c>
      <c r="F5198" t="s">
        <v>544</v>
      </c>
      <c r="G5198" t="s">
        <v>77</v>
      </c>
      <c r="H5198" t="s">
        <v>508</v>
      </c>
      <c r="I5198" t="s">
        <v>509</v>
      </c>
      <c r="J5198" t="s">
        <v>435</v>
      </c>
    </row>
    <row r="5199" spans="1:11">
      <c r="A5199" t="s">
        <v>61</v>
      </c>
      <c r="B5199" s="614">
        <v>5.3799999999999996E-4</v>
      </c>
      <c r="C5199" t="s">
        <v>463</v>
      </c>
      <c r="D5199" t="s">
        <v>543</v>
      </c>
      <c r="E5199" t="s">
        <v>77</v>
      </c>
      <c r="F5199" t="s">
        <v>544</v>
      </c>
      <c r="G5199" t="s">
        <v>77</v>
      </c>
      <c r="H5199" t="s">
        <v>508</v>
      </c>
      <c r="I5199" t="s">
        <v>509</v>
      </c>
      <c r="J5199" t="s">
        <v>435</v>
      </c>
    </row>
    <row r="5200" spans="1:11">
      <c r="A5200" t="s">
        <v>61</v>
      </c>
      <c r="B5200" s="614">
        <v>6.9999999999999999E-4</v>
      </c>
      <c r="C5200" t="s">
        <v>475</v>
      </c>
      <c r="D5200" t="s">
        <v>543</v>
      </c>
      <c r="E5200" t="s">
        <v>77</v>
      </c>
      <c r="F5200" t="s">
        <v>544</v>
      </c>
      <c r="G5200" t="s">
        <v>77</v>
      </c>
      <c r="H5200" t="s">
        <v>508</v>
      </c>
      <c r="I5200" t="s">
        <v>509</v>
      </c>
      <c r="J5200" t="s">
        <v>435</v>
      </c>
    </row>
    <row r="5201" spans="1:10">
      <c r="A5201" t="s">
        <v>61</v>
      </c>
      <c r="B5201" s="614">
        <v>6.7199999999999996E-4</v>
      </c>
      <c r="C5201" t="s">
        <v>485</v>
      </c>
      <c r="D5201" t="s">
        <v>543</v>
      </c>
      <c r="E5201" t="s">
        <v>77</v>
      </c>
      <c r="F5201" t="s">
        <v>544</v>
      </c>
      <c r="G5201" t="s">
        <v>77</v>
      </c>
      <c r="H5201" t="s">
        <v>508</v>
      </c>
      <c r="I5201" t="s">
        <v>509</v>
      </c>
      <c r="J5201" t="s">
        <v>435</v>
      </c>
    </row>
    <row r="5202" spans="1:10">
      <c r="A5202" t="s">
        <v>61</v>
      </c>
      <c r="B5202" s="614">
        <v>5.3799999999999996E-4</v>
      </c>
      <c r="C5202" t="s">
        <v>464</v>
      </c>
      <c r="D5202" t="s">
        <v>543</v>
      </c>
      <c r="E5202" t="s">
        <v>77</v>
      </c>
      <c r="F5202" t="s">
        <v>544</v>
      </c>
      <c r="G5202" t="s">
        <v>77</v>
      </c>
      <c r="H5202" t="s">
        <v>508</v>
      </c>
      <c r="I5202" t="s">
        <v>509</v>
      </c>
      <c r="J5202" t="s">
        <v>435</v>
      </c>
    </row>
    <row r="5203" spans="1:10">
      <c r="A5203" t="s">
        <v>61</v>
      </c>
      <c r="B5203" s="614">
        <v>6.4599999999999998E-4</v>
      </c>
      <c r="C5203" t="s">
        <v>527</v>
      </c>
      <c r="D5203" t="s">
        <v>543</v>
      </c>
      <c r="E5203" t="s">
        <v>77</v>
      </c>
      <c r="F5203" t="s">
        <v>544</v>
      </c>
      <c r="G5203" t="s">
        <v>77</v>
      </c>
      <c r="H5203" t="s">
        <v>508</v>
      </c>
      <c r="I5203" t="s">
        <v>509</v>
      </c>
      <c r="J5203" t="s">
        <v>435</v>
      </c>
    </row>
    <row r="5204" spans="1:10">
      <c r="A5204" t="s">
        <v>61</v>
      </c>
      <c r="B5204" s="614">
        <v>7.85E-4</v>
      </c>
      <c r="C5204" t="s">
        <v>438</v>
      </c>
      <c r="D5204" t="s">
        <v>543</v>
      </c>
      <c r="E5204" t="s">
        <v>77</v>
      </c>
      <c r="F5204" t="s">
        <v>544</v>
      </c>
      <c r="G5204" t="s">
        <v>77</v>
      </c>
      <c r="H5204" t="s">
        <v>508</v>
      </c>
      <c r="I5204" t="s">
        <v>509</v>
      </c>
      <c r="J5204" t="s">
        <v>435</v>
      </c>
    </row>
    <row r="5205" spans="1:10">
      <c r="A5205" t="s">
        <v>61</v>
      </c>
      <c r="B5205" s="614">
        <v>8.4000000000000003E-4</v>
      </c>
      <c r="C5205" t="s">
        <v>510</v>
      </c>
      <c r="D5205" t="s">
        <v>543</v>
      </c>
      <c r="E5205" t="s">
        <v>77</v>
      </c>
      <c r="F5205" t="s">
        <v>544</v>
      </c>
      <c r="G5205" t="s">
        <v>77</v>
      </c>
      <c r="H5205" t="s">
        <v>508</v>
      </c>
      <c r="I5205" t="s">
        <v>509</v>
      </c>
      <c r="J5205" t="s">
        <v>435</v>
      </c>
    </row>
    <row r="5206" spans="1:10">
      <c r="A5206" t="s">
        <v>61</v>
      </c>
      <c r="B5206" s="614">
        <v>5.3799999999999996E-4</v>
      </c>
      <c r="C5206" t="s">
        <v>454</v>
      </c>
      <c r="D5206" t="s">
        <v>543</v>
      </c>
      <c r="E5206" t="s">
        <v>77</v>
      </c>
      <c r="F5206" t="s">
        <v>544</v>
      </c>
      <c r="G5206" t="s">
        <v>77</v>
      </c>
      <c r="H5206" t="s">
        <v>508</v>
      </c>
      <c r="I5206" t="s">
        <v>509</v>
      </c>
      <c r="J5206" t="s">
        <v>435</v>
      </c>
    </row>
    <row r="5207" spans="1:10">
      <c r="A5207" t="s">
        <v>61</v>
      </c>
      <c r="B5207" s="614">
        <v>5.3799999999999996E-4</v>
      </c>
      <c r="C5207" t="s">
        <v>488</v>
      </c>
      <c r="D5207" t="s">
        <v>543</v>
      </c>
      <c r="E5207" t="s">
        <v>77</v>
      </c>
      <c r="F5207" t="s">
        <v>544</v>
      </c>
      <c r="G5207" t="s">
        <v>77</v>
      </c>
      <c r="H5207" t="s">
        <v>508</v>
      </c>
      <c r="I5207" t="s">
        <v>509</v>
      </c>
      <c r="J5207" t="s">
        <v>435</v>
      </c>
    </row>
    <row r="5208" spans="1:10">
      <c r="A5208" t="s">
        <v>61</v>
      </c>
      <c r="B5208" s="614">
        <v>5.3799999999999996E-4</v>
      </c>
      <c r="C5208" t="s">
        <v>479</v>
      </c>
      <c r="D5208" t="s">
        <v>543</v>
      </c>
      <c r="E5208" t="s">
        <v>77</v>
      </c>
      <c r="F5208" t="s">
        <v>544</v>
      </c>
      <c r="G5208" t="s">
        <v>77</v>
      </c>
      <c r="H5208" t="s">
        <v>508</v>
      </c>
      <c r="I5208" t="s">
        <v>509</v>
      </c>
      <c r="J5208" t="s">
        <v>435</v>
      </c>
    </row>
    <row r="5209" spans="1:10">
      <c r="A5209" t="s">
        <v>61</v>
      </c>
      <c r="B5209" s="614">
        <v>5.9199999999999997E-4</v>
      </c>
      <c r="C5209" t="s">
        <v>517</v>
      </c>
      <c r="D5209" t="s">
        <v>543</v>
      </c>
      <c r="E5209" t="s">
        <v>77</v>
      </c>
      <c r="F5209" t="s">
        <v>544</v>
      </c>
      <c r="G5209" t="s">
        <v>77</v>
      </c>
      <c r="H5209" t="s">
        <v>508</v>
      </c>
      <c r="I5209" t="s">
        <v>509</v>
      </c>
      <c r="J5209" t="s">
        <v>435</v>
      </c>
    </row>
    <row r="5210" spans="1:10">
      <c r="A5210" t="s">
        <v>61</v>
      </c>
      <c r="B5210" s="614">
        <v>5.3799999999999996E-4</v>
      </c>
      <c r="C5210" t="s">
        <v>472</v>
      </c>
      <c r="D5210" t="s">
        <v>543</v>
      </c>
      <c r="E5210" t="s">
        <v>77</v>
      </c>
      <c r="F5210" t="s">
        <v>544</v>
      </c>
      <c r="G5210" t="s">
        <v>77</v>
      </c>
      <c r="H5210" t="s">
        <v>508</v>
      </c>
      <c r="I5210" t="s">
        <v>509</v>
      </c>
      <c r="J5210" t="s">
        <v>435</v>
      </c>
    </row>
    <row r="5211" spans="1:10">
      <c r="A5211" t="s">
        <v>61</v>
      </c>
      <c r="B5211" s="614">
        <v>6.4599999999999998E-4</v>
      </c>
      <c r="C5211" t="s">
        <v>484</v>
      </c>
      <c r="D5211" t="s">
        <v>543</v>
      </c>
      <c r="E5211" t="s">
        <v>77</v>
      </c>
      <c r="F5211" t="s">
        <v>544</v>
      </c>
      <c r="G5211" t="s">
        <v>77</v>
      </c>
      <c r="H5211" t="s">
        <v>508</v>
      </c>
      <c r="I5211" t="s">
        <v>509</v>
      </c>
      <c r="J5211" t="s">
        <v>435</v>
      </c>
    </row>
    <row r="5212" spans="1:10">
      <c r="A5212" t="s">
        <v>61</v>
      </c>
      <c r="B5212" s="614">
        <v>1.08E-3</v>
      </c>
      <c r="C5212" t="s">
        <v>456</v>
      </c>
      <c r="D5212" t="s">
        <v>543</v>
      </c>
      <c r="E5212" t="s">
        <v>77</v>
      </c>
      <c r="F5212" t="s">
        <v>544</v>
      </c>
      <c r="G5212" t="s">
        <v>77</v>
      </c>
      <c r="H5212" t="s">
        <v>508</v>
      </c>
      <c r="I5212" t="s">
        <v>509</v>
      </c>
      <c r="J5212" t="s">
        <v>435</v>
      </c>
    </row>
    <row r="5213" spans="1:10">
      <c r="A5213" t="s">
        <v>61</v>
      </c>
      <c r="B5213" s="614">
        <v>8.34E-4</v>
      </c>
      <c r="C5213" t="s">
        <v>450</v>
      </c>
      <c r="D5213" t="s">
        <v>543</v>
      </c>
      <c r="E5213" t="s">
        <v>77</v>
      </c>
      <c r="F5213" t="s">
        <v>544</v>
      </c>
      <c r="G5213" t="s">
        <v>77</v>
      </c>
      <c r="H5213" t="s">
        <v>508</v>
      </c>
      <c r="I5213" t="s">
        <v>509</v>
      </c>
      <c r="J5213" t="s">
        <v>435</v>
      </c>
    </row>
    <row r="5214" spans="1:10">
      <c r="A5214" t="s">
        <v>61</v>
      </c>
      <c r="B5214" s="614">
        <v>6.9899999999999997E-4</v>
      </c>
      <c r="C5214" t="s">
        <v>524</v>
      </c>
      <c r="D5214" t="s">
        <v>543</v>
      </c>
      <c r="E5214" t="s">
        <v>77</v>
      </c>
      <c r="F5214" t="s">
        <v>544</v>
      </c>
      <c r="G5214" t="s">
        <v>77</v>
      </c>
      <c r="H5214" t="s">
        <v>508</v>
      </c>
      <c r="I5214" t="s">
        <v>509</v>
      </c>
      <c r="J5214" t="s">
        <v>435</v>
      </c>
    </row>
    <row r="5215" spans="1:10">
      <c r="A5215" t="s">
        <v>61</v>
      </c>
      <c r="B5215" s="614">
        <v>5.3799999999999996E-4</v>
      </c>
      <c r="C5215" t="s">
        <v>453</v>
      </c>
      <c r="D5215" t="s">
        <v>543</v>
      </c>
      <c r="E5215" t="s">
        <v>77</v>
      </c>
      <c r="F5215" t="s">
        <v>544</v>
      </c>
      <c r="G5215" t="s">
        <v>77</v>
      </c>
      <c r="H5215" t="s">
        <v>508</v>
      </c>
      <c r="I5215" t="s">
        <v>509</v>
      </c>
      <c r="J5215" t="s">
        <v>435</v>
      </c>
    </row>
    <row r="5216" spans="1:10">
      <c r="A5216" t="s">
        <v>61</v>
      </c>
      <c r="B5216" s="614">
        <v>6.7299999999999999E-4</v>
      </c>
      <c r="C5216" t="s">
        <v>512</v>
      </c>
      <c r="D5216" t="s">
        <v>543</v>
      </c>
      <c r="E5216" t="s">
        <v>77</v>
      </c>
      <c r="F5216" t="s">
        <v>544</v>
      </c>
      <c r="G5216" t="s">
        <v>77</v>
      </c>
      <c r="H5216" t="s">
        <v>508</v>
      </c>
      <c r="I5216" t="s">
        <v>509</v>
      </c>
      <c r="J5216" t="s">
        <v>435</v>
      </c>
    </row>
    <row r="5217" spans="1:10">
      <c r="A5217" t="s">
        <v>61</v>
      </c>
      <c r="B5217" s="614">
        <v>8.61E-4</v>
      </c>
      <c r="C5217" t="s">
        <v>518</v>
      </c>
      <c r="D5217" t="s">
        <v>543</v>
      </c>
      <c r="E5217" t="s">
        <v>77</v>
      </c>
      <c r="F5217" t="s">
        <v>544</v>
      </c>
      <c r="G5217" t="s">
        <v>77</v>
      </c>
      <c r="H5217" t="s">
        <v>508</v>
      </c>
      <c r="I5217" t="s">
        <v>509</v>
      </c>
      <c r="J5217" t="s">
        <v>435</v>
      </c>
    </row>
    <row r="5218" spans="1:10">
      <c r="A5218" t="s">
        <v>61</v>
      </c>
      <c r="B5218" s="614">
        <v>5.3799999999999996E-4</v>
      </c>
      <c r="C5218" t="s">
        <v>465</v>
      </c>
      <c r="D5218" t="s">
        <v>543</v>
      </c>
      <c r="E5218" t="s">
        <v>77</v>
      </c>
      <c r="F5218" t="s">
        <v>544</v>
      </c>
      <c r="G5218" t="s">
        <v>77</v>
      </c>
      <c r="H5218" t="s">
        <v>508</v>
      </c>
      <c r="I5218" t="s">
        <v>509</v>
      </c>
      <c r="J5218" t="s">
        <v>435</v>
      </c>
    </row>
    <row r="5219" spans="1:10">
      <c r="A5219" t="s">
        <v>61</v>
      </c>
      <c r="B5219" s="614">
        <v>7.5900000000000002E-4</v>
      </c>
      <c r="C5219" t="s">
        <v>516</v>
      </c>
      <c r="D5219" t="s">
        <v>543</v>
      </c>
      <c r="E5219" t="s">
        <v>77</v>
      </c>
      <c r="F5219" t="s">
        <v>544</v>
      </c>
      <c r="G5219" t="s">
        <v>77</v>
      </c>
      <c r="H5219" t="s">
        <v>508</v>
      </c>
      <c r="I5219" t="s">
        <v>509</v>
      </c>
      <c r="J5219" t="s">
        <v>435</v>
      </c>
    </row>
    <row r="5220" spans="1:10">
      <c r="A5220" t="s">
        <v>61</v>
      </c>
      <c r="B5220" s="614">
        <v>7.7999999999999999E-4</v>
      </c>
      <c r="C5220" t="s">
        <v>514</v>
      </c>
      <c r="D5220" t="s">
        <v>543</v>
      </c>
      <c r="E5220" t="s">
        <v>77</v>
      </c>
      <c r="F5220" t="s">
        <v>544</v>
      </c>
      <c r="G5220" t="s">
        <v>77</v>
      </c>
      <c r="H5220" t="s">
        <v>508</v>
      </c>
      <c r="I5220" t="s">
        <v>509</v>
      </c>
      <c r="J5220" t="s">
        <v>435</v>
      </c>
    </row>
    <row r="5221" spans="1:10">
      <c r="A5221" t="s">
        <v>61</v>
      </c>
      <c r="B5221" s="614">
        <v>6.7299999999999999E-4</v>
      </c>
      <c r="C5221" t="s">
        <v>480</v>
      </c>
      <c r="D5221" t="s">
        <v>543</v>
      </c>
      <c r="E5221" t="s">
        <v>77</v>
      </c>
      <c r="F5221" t="s">
        <v>544</v>
      </c>
      <c r="G5221" t="s">
        <v>77</v>
      </c>
      <c r="H5221" t="s">
        <v>508</v>
      </c>
      <c r="I5221" t="s">
        <v>509</v>
      </c>
      <c r="J5221" t="s">
        <v>435</v>
      </c>
    </row>
    <row r="5222" spans="1:10">
      <c r="A5222" t="s">
        <v>61</v>
      </c>
      <c r="B5222" s="614">
        <v>5.9100000000000005E-4</v>
      </c>
      <c r="C5222" t="s">
        <v>445</v>
      </c>
      <c r="D5222" t="s">
        <v>543</v>
      </c>
      <c r="E5222" t="s">
        <v>77</v>
      </c>
      <c r="F5222" t="s">
        <v>544</v>
      </c>
      <c r="G5222" t="s">
        <v>77</v>
      </c>
      <c r="H5222" t="s">
        <v>508</v>
      </c>
      <c r="I5222" t="s">
        <v>509</v>
      </c>
      <c r="J5222" t="s">
        <v>435</v>
      </c>
    </row>
    <row r="5223" spans="1:10">
      <c r="A5223" t="s">
        <v>61</v>
      </c>
      <c r="B5223" s="614">
        <v>6.4599999999999998E-4</v>
      </c>
      <c r="C5223" t="s">
        <v>481</v>
      </c>
      <c r="D5223" t="s">
        <v>543</v>
      </c>
      <c r="E5223" t="s">
        <v>77</v>
      </c>
      <c r="F5223" t="s">
        <v>544</v>
      </c>
      <c r="G5223" t="s">
        <v>77</v>
      </c>
      <c r="H5223" t="s">
        <v>508</v>
      </c>
      <c r="I5223" t="s">
        <v>509</v>
      </c>
      <c r="J5223" t="s">
        <v>435</v>
      </c>
    </row>
    <row r="5224" spans="1:10">
      <c r="A5224" t="s">
        <v>61</v>
      </c>
      <c r="B5224" s="614">
        <v>7.6900000000000004E-4</v>
      </c>
      <c r="C5224" t="s">
        <v>511</v>
      </c>
      <c r="D5224" t="s">
        <v>543</v>
      </c>
      <c r="E5224" t="s">
        <v>77</v>
      </c>
      <c r="F5224" t="s">
        <v>544</v>
      </c>
      <c r="G5224" t="s">
        <v>77</v>
      </c>
      <c r="H5224" t="s">
        <v>508</v>
      </c>
      <c r="I5224" t="s">
        <v>509</v>
      </c>
      <c r="J5224" t="s">
        <v>435</v>
      </c>
    </row>
    <row r="5225" spans="1:10">
      <c r="A5225" t="s">
        <v>61</v>
      </c>
      <c r="B5225" s="614">
        <v>6.4599999999999998E-4</v>
      </c>
      <c r="C5225" t="s">
        <v>449</v>
      </c>
      <c r="D5225" t="s">
        <v>543</v>
      </c>
      <c r="E5225" t="s">
        <v>77</v>
      </c>
      <c r="F5225" t="s">
        <v>544</v>
      </c>
      <c r="G5225" t="s">
        <v>77</v>
      </c>
      <c r="H5225" t="s">
        <v>508</v>
      </c>
      <c r="I5225" t="s">
        <v>509</v>
      </c>
      <c r="J5225" t="s">
        <v>435</v>
      </c>
    </row>
    <row r="5226" spans="1:10">
      <c r="A5226" t="s">
        <v>61</v>
      </c>
      <c r="B5226" s="614">
        <v>6.7299999999999999E-4</v>
      </c>
      <c r="C5226" t="s">
        <v>525</v>
      </c>
      <c r="D5226" t="s">
        <v>543</v>
      </c>
      <c r="E5226" t="s">
        <v>77</v>
      </c>
      <c r="F5226" t="s">
        <v>544</v>
      </c>
      <c r="G5226" t="s">
        <v>77</v>
      </c>
      <c r="H5226" t="s">
        <v>508</v>
      </c>
      <c r="I5226" t="s">
        <v>509</v>
      </c>
      <c r="J5226" t="s">
        <v>435</v>
      </c>
    </row>
    <row r="5227" spans="1:10">
      <c r="A5227" t="s">
        <v>61</v>
      </c>
      <c r="B5227" s="614">
        <v>7.2599999999999997E-4</v>
      </c>
      <c r="C5227" t="s">
        <v>515</v>
      </c>
      <c r="D5227" t="s">
        <v>543</v>
      </c>
      <c r="E5227" t="s">
        <v>77</v>
      </c>
      <c r="F5227" t="s">
        <v>544</v>
      </c>
      <c r="G5227" t="s">
        <v>77</v>
      </c>
      <c r="H5227" t="s">
        <v>508</v>
      </c>
      <c r="I5227" t="s">
        <v>509</v>
      </c>
      <c r="J5227" t="s">
        <v>435</v>
      </c>
    </row>
    <row r="5228" spans="1:10">
      <c r="A5228" t="s">
        <v>61</v>
      </c>
      <c r="B5228" s="614">
        <v>5.3799999999999996E-4</v>
      </c>
      <c r="C5228" t="s">
        <v>429</v>
      </c>
      <c r="D5228" t="s">
        <v>543</v>
      </c>
      <c r="E5228" t="s">
        <v>77</v>
      </c>
      <c r="F5228" t="s">
        <v>544</v>
      </c>
      <c r="G5228" t="s">
        <v>77</v>
      </c>
      <c r="H5228" t="s">
        <v>508</v>
      </c>
      <c r="I5228" t="s">
        <v>509</v>
      </c>
      <c r="J5228" t="s">
        <v>435</v>
      </c>
    </row>
    <row r="5229" spans="1:10">
      <c r="A5229" t="s">
        <v>61</v>
      </c>
      <c r="B5229" s="614">
        <v>5.3799999999999996E-4</v>
      </c>
      <c r="C5229" t="s">
        <v>452</v>
      </c>
      <c r="D5229" t="s">
        <v>543</v>
      </c>
      <c r="E5229" t="s">
        <v>77</v>
      </c>
      <c r="F5229" t="s">
        <v>544</v>
      </c>
      <c r="G5229" t="s">
        <v>77</v>
      </c>
      <c r="H5229" t="s">
        <v>508</v>
      </c>
      <c r="I5229" t="s">
        <v>509</v>
      </c>
      <c r="J5229" t="s">
        <v>435</v>
      </c>
    </row>
    <row r="5230" spans="1:10">
      <c r="A5230" t="s">
        <v>61</v>
      </c>
      <c r="B5230" s="614">
        <v>5.3799999999999996E-4</v>
      </c>
      <c r="C5230" t="s">
        <v>457</v>
      </c>
      <c r="D5230" t="s">
        <v>543</v>
      </c>
      <c r="E5230" t="s">
        <v>77</v>
      </c>
      <c r="F5230" t="s">
        <v>544</v>
      </c>
      <c r="G5230" t="s">
        <v>77</v>
      </c>
      <c r="H5230" t="s">
        <v>508</v>
      </c>
      <c r="I5230" t="s">
        <v>509</v>
      </c>
      <c r="J5230" t="s">
        <v>435</v>
      </c>
    </row>
    <row r="5231" spans="1:10">
      <c r="A5231" t="s">
        <v>61</v>
      </c>
      <c r="B5231" s="614">
        <v>6.4499999999999996E-4</v>
      </c>
      <c r="C5231" t="s">
        <v>462</v>
      </c>
      <c r="D5231" t="s">
        <v>543</v>
      </c>
      <c r="E5231" t="s">
        <v>77</v>
      </c>
      <c r="F5231" t="s">
        <v>544</v>
      </c>
      <c r="G5231" t="s">
        <v>77</v>
      </c>
      <c r="H5231" t="s">
        <v>508</v>
      </c>
      <c r="I5231" t="s">
        <v>509</v>
      </c>
      <c r="J5231" t="s">
        <v>435</v>
      </c>
    </row>
    <row r="5232" spans="1:10">
      <c r="A5232" t="s">
        <v>489</v>
      </c>
      <c r="B5232" s="614">
        <v>8.0000000000000004E-4</v>
      </c>
      <c r="C5232" t="s">
        <v>50</v>
      </c>
      <c r="D5232" t="s">
        <v>543</v>
      </c>
      <c r="E5232" t="s">
        <v>77</v>
      </c>
      <c r="F5232" t="s">
        <v>544</v>
      </c>
      <c r="G5232" t="s">
        <v>77</v>
      </c>
      <c r="H5232" t="s">
        <v>508</v>
      </c>
      <c r="I5232" t="s">
        <v>509</v>
      </c>
      <c r="J5232" t="s">
        <v>435</v>
      </c>
    </row>
    <row r="5233" spans="1:10">
      <c r="A5233" t="s">
        <v>489</v>
      </c>
      <c r="B5233" s="614">
        <v>1.9E-3</v>
      </c>
      <c r="C5233" t="s">
        <v>526</v>
      </c>
      <c r="D5233" t="s">
        <v>543</v>
      </c>
      <c r="E5233" t="s">
        <v>77</v>
      </c>
      <c r="F5233" t="s">
        <v>544</v>
      </c>
      <c r="G5233" t="s">
        <v>77</v>
      </c>
      <c r="H5233" t="s">
        <v>508</v>
      </c>
      <c r="I5233" t="s">
        <v>509</v>
      </c>
      <c r="J5233" t="s">
        <v>435</v>
      </c>
    </row>
    <row r="5234" spans="1:10">
      <c r="A5234" t="s">
        <v>489</v>
      </c>
      <c r="B5234" s="614">
        <v>8.9999999999999998E-4</v>
      </c>
      <c r="C5234" t="s">
        <v>466</v>
      </c>
      <c r="D5234" t="s">
        <v>543</v>
      </c>
      <c r="E5234" t="s">
        <v>77</v>
      </c>
      <c r="F5234" t="s">
        <v>544</v>
      </c>
      <c r="G5234" t="s">
        <v>77</v>
      </c>
      <c r="H5234" t="s">
        <v>508</v>
      </c>
      <c r="I5234" t="s">
        <v>509</v>
      </c>
      <c r="J5234" t="s">
        <v>435</v>
      </c>
    </row>
    <row r="5235" spans="1:10">
      <c r="A5235" t="s">
        <v>489</v>
      </c>
      <c r="B5235" s="614">
        <v>1E-3</v>
      </c>
      <c r="C5235" t="s">
        <v>471</v>
      </c>
      <c r="D5235" t="s">
        <v>543</v>
      </c>
      <c r="E5235" t="s">
        <v>77</v>
      </c>
      <c r="F5235" t="s">
        <v>544</v>
      </c>
      <c r="G5235" t="s">
        <v>77</v>
      </c>
      <c r="H5235" t="s">
        <v>508</v>
      </c>
      <c r="I5235" t="s">
        <v>509</v>
      </c>
      <c r="J5235" t="s">
        <v>435</v>
      </c>
    </row>
    <row r="5236" spans="1:10">
      <c r="A5236" t="s">
        <v>489</v>
      </c>
      <c r="B5236" s="614">
        <v>8.9999999999999998E-4</v>
      </c>
      <c r="C5236" t="s">
        <v>513</v>
      </c>
      <c r="D5236" t="s">
        <v>543</v>
      </c>
      <c r="E5236" t="s">
        <v>77</v>
      </c>
      <c r="F5236" t="s">
        <v>544</v>
      </c>
      <c r="G5236" t="s">
        <v>77</v>
      </c>
      <c r="H5236" t="s">
        <v>508</v>
      </c>
      <c r="I5236" t="s">
        <v>509</v>
      </c>
      <c r="J5236" t="s">
        <v>435</v>
      </c>
    </row>
    <row r="5237" spans="1:10">
      <c r="A5237" t="s">
        <v>489</v>
      </c>
      <c r="B5237" s="614">
        <v>8.9999999999999998E-4</v>
      </c>
      <c r="C5237" t="s">
        <v>504</v>
      </c>
      <c r="D5237" t="s">
        <v>543</v>
      </c>
      <c r="E5237" t="s">
        <v>77</v>
      </c>
      <c r="F5237" t="s">
        <v>544</v>
      </c>
      <c r="G5237" t="s">
        <v>77</v>
      </c>
      <c r="H5237" t="s">
        <v>508</v>
      </c>
      <c r="I5237" t="s">
        <v>509</v>
      </c>
      <c r="J5237" t="s">
        <v>435</v>
      </c>
    </row>
    <row r="5238" spans="1:10">
      <c r="A5238" t="s">
        <v>489</v>
      </c>
      <c r="B5238" s="614">
        <v>1.1999999999999999E-3</v>
      </c>
      <c r="C5238" t="s">
        <v>521</v>
      </c>
      <c r="D5238" t="s">
        <v>543</v>
      </c>
      <c r="E5238" t="s">
        <v>77</v>
      </c>
      <c r="F5238" t="s">
        <v>544</v>
      </c>
      <c r="G5238" t="s">
        <v>77</v>
      </c>
      <c r="H5238" t="s">
        <v>508</v>
      </c>
      <c r="I5238" t="s">
        <v>509</v>
      </c>
      <c r="J5238" t="s">
        <v>435</v>
      </c>
    </row>
    <row r="5239" spans="1:10">
      <c r="A5239" t="s">
        <v>489</v>
      </c>
      <c r="B5239" s="614">
        <v>8.9999999999999998E-4</v>
      </c>
      <c r="C5239" t="s">
        <v>448</v>
      </c>
      <c r="D5239" t="s">
        <v>543</v>
      </c>
      <c r="E5239" t="s">
        <v>77</v>
      </c>
      <c r="F5239" t="s">
        <v>544</v>
      </c>
      <c r="G5239" t="s">
        <v>77</v>
      </c>
      <c r="H5239" t="s">
        <v>508</v>
      </c>
      <c r="I5239" t="s">
        <v>509</v>
      </c>
      <c r="J5239" t="s">
        <v>435</v>
      </c>
    </row>
    <row r="5240" spans="1:10">
      <c r="A5240" t="s">
        <v>489</v>
      </c>
      <c r="B5240" s="614">
        <v>1.1999999999999999E-3</v>
      </c>
      <c r="C5240" t="s">
        <v>455</v>
      </c>
      <c r="D5240" t="s">
        <v>543</v>
      </c>
      <c r="E5240" t="s">
        <v>77</v>
      </c>
      <c r="F5240" t="s">
        <v>544</v>
      </c>
      <c r="G5240" t="s">
        <v>77</v>
      </c>
      <c r="H5240" t="s">
        <v>508</v>
      </c>
      <c r="I5240" t="s">
        <v>509</v>
      </c>
      <c r="J5240" t="s">
        <v>435</v>
      </c>
    </row>
    <row r="5241" spans="1:10">
      <c r="A5241" t="s">
        <v>489</v>
      </c>
      <c r="B5241" s="614">
        <v>1.2999999999999999E-3</v>
      </c>
      <c r="C5241" t="s">
        <v>476</v>
      </c>
      <c r="D5241" t="s">
        <v>543</v>
      </c>
      <c r="E5241" t="s">
        <v>77</v>
      </c>
      <c r="F5241" t="s">
        <v>544</v>
      </c>
      <c r="G5241" t="s">
        <v>77</v>
      </c>
      <c r="H5241" t="s">
        <v>508</v>
      </c>
      <c r="I5241" t="s">
        <v>509</v>
      </c>
      <c r="J5241" t="s">
        <v>435</v>
      </c>
    </row>
    <row r="5242" spans="1:10">
      <c r="A5242" t="s">
        <v>489</v>
      </c>
      <c r="B5242" s="614">
        <v>1.1999999999999999E-3</v>
      </c>
      <c r="C5242" t="s">
        <v>446</v>
      </c>
      <c r="D5242" t="s">
        <v>543</v>
      </c>
      <c r="E5242" t="s">
        <v>77</v>
      </c>
      <c r="F5242" t="s">
        <v>544</v>
      </c>
      <c r="G5242" t="s">
        <v>77</v>
      </c>
      <c r="H5242" t="s">
        <v>508</v>
      </c>
      <c r="I5242" t="s">
        <v>509</v>
      </c>
      <c r="J5242" t="s">
        <v>435</v>
      </c>
    </row>
    <row r="5243" spans="1:10">
      <c r="A5243" t="s">
        <v>489</v>
      </c>
      <c r="B5243" s="614">
        <v>8.0000000000000004E-4</v>
      </c>
      <c r="C5243" t="s">
        <v>477</v>
      </c>
      <c r="D5243" t="s">
        <v>543</v>
      </c>
      <c r="E5243" t="s">
        <v>77</v>
      </c>
      <c r="F5243" t="s">
        <v>544</v>
      </c>
      <c r="G5243" t="s">
        <v>77</v>
      </c>
      <c r="H5243" t="s">
        <v>508</v>
      </c>
      <c r="I5243" t="s">
        <v>509</v>
      </c>
      <c r="J5243" t="s">
        <v>435</v>
      </c>
    </row>
    <row r="5244" spans="1:10">
      <c r="A5244" t="s">
        <v>489</v>
      </c>
      <c r="B5244" s="614">
        <v>8.9999999999999998E-4</v>
      </c>
      <c r="C5244" t="s">
        <v>461</v>
      </c>
      <c r="D5244" t="s">
        <v>543</v>
      </c>
      <c r="E5244" t="s">
        <v>77</v>
      </c>
      <c r="F5244" t="s">
        <v>544</v>
      </c>
      <c r="G5244" t="s">
        <v>77</v>
      </c>
      <c r="H5244" t="s">
        <v>508</v>
      </c>
      <c r="I5244" t="s">
        <v>509</v>
      </c>
      <c r="J5244" t="s">
        <v>435</v>
      </c>
    </row>
    <row r="5245" spans="1:10">
      <c r="A5245" t="s">
        <v>489</v>
      </c>
      <c r="B5245" s="614">
        <v>8.0000000000000004E-4</v>
      </c>
      <c r="C5245" t="s">
        <v>463</v>
      </c>
      <c r="D5245" t="s">
        <v>543</v>
      </c>
      <c r="E5245" t="s">
        <v>77</v>
      </c>
      <c r="F5245" t="s">
        <v>544</v>
      </c>
      <c r="G5245" t="s">
        <v>77</v>
      </c>
      <c r="H5245" t="s">
        <v>508</v>
      </c>
      <c r="I5245" t="s">
        <v>509</v>
      </c>
      <c r="J5245" t="s">
        <v>435</v>
      </c>
    </row>
    <row r="5246" spans="1:10">
      <c r="A5246" t="s">
        <v>489</v>
      </c>
      <c r="B5246" s="614">
        <v>1.1000000000000001E-3</v>
      </c>
      <c r="C5246" t="s">
        <v>475</v>
      </c>
      <c r="D5246" t="s">
        <v>543</v>
      </c>
      <c r="E5246" t="s">
        <v>77</v>
      </c>
      <c r="F5246" t="s">
        <v>544</v>
      </c>
      <c r="G5246" t="s">
        <v>77</v>
      </c>
      <c r="H5246" t="s">
        <v>508</v>
      </c>
      <c r="I5246" t="s">
        <v>509</v>
      </c>
      <c r="J5246" t="s">
        <v>435</v>
      </c>
    </row>
    <row r="5247" spans="1:10">
      <c r="A5247" t="s">
        <v>489</v>
      </c>
      <c r="B5247" s="614">
        <v>1E-3</v>
      </c>
      <c r="C5247" t="s">
        <v>485</v>
      </c>
      <c r="D5247" t="s">
        <v>543</v>
      </c>
      <c r="E5247" t="s">
        <v>77</v>
      </c>
      <c r="F5247" t="s">
        <v>544</v>
      </c>
      <c r="G5247" t="s">
        <v>77</v>
      </c>
      <c r="H5247" t="s">
        <v>508</v>
      </c>
      <c r="I5247" t="s">
        <v>509</v>
      </c>
      <c r="J5247" t="s">
        <v>435</v>
      </c>
    </row>
    <row r="5248" spans="1:10">
      <c r="A5248" t="s">
        <v>489</v>
      </c>
      <c r="B5248" s="614">
        <v>8.0000000000000004E-4</v>
      </c>
      <c r="C5248" t="s">
        <v>464</v>
      </c>
      <c r="D5248" t="s">
        <v>543</v>
      </c>
      <c r="E5248" t="s">
        <v>77</v>
      </c>
      <c r="F5248" t="s">
        <v>544</v>
      </c>
      <c r="G5248" t="s">
        <v>77</v>
      </c>
      <c r="H5248" t="s">
        <v>508</v>
      </c>
      <c r="I5248" t="s">
        <v>509</v>
      </c>
      <c r="J5248" t="s">
        <v>435</v>
      </c>
    </row>
    <row r="5249" spans="1:10">
      <c r="A5249" t="s">
        <v>489</v>
      </c>
      <c r="B5249" s="614">
        <v>1E-3</v>
      </c>
      <c r="C5249" t="s">
        <v>527</v>
      </c>
      <c r="D5249" t="s">
        <v>543</v>
      </c>
      <c r="E5249" t="s">
        <v>77</v>
      </c>
      <c r="F5249" t="s">
        <v>544</v>
      </c>
      <c r="G5249" t="s">
        <v>77</v>
      </c>
      <c r="H5249" t="s">
        <v>508</v>
      </c>
      <c r="I5249" t="s">
        <v>509</v>
      </c>
      <c r="J5249" t="s">
        <v>435</v>
      </c>
    </row>
    <row r="5250" spans="1:10">
      <c r="A5250" t="s">
        <v>489</v>
      </c>
      <c r="B5250" s="614">
        <v>1.1999999999999999E-3</v>
      </c>
      <c r="C5250" t="s">
        <v>438</v>
      </c>
      <c r="D5250" t="s">
        <v>543</v>
      </c>
      <c r="E5250" t="s">
        <v>77</v>
      </c>
      <c r="F5250" t="s">
        <v>544</v>
      </c>
      <c r="G5250" t="s">
        <v>77</v>
      </c>
      <c r="H5250" t="s">
        <v>508</v>
      </c>
      <c r="I5250" t="s">
        <v>509</v>
      </c>
      <c r="J5250" t="s">
        <v>435</v>
      </c>
    </row>
    <row r="5251" spans="1:10">
      <c r="A5251" t="s">
        <v>489</v>
      </c>
      <c r="B5251" s="614">
        <v>1.2999999999999999E-3</v>
      </c>
      <c r="C5251" t="s">
        <v>510</v>
      </c>
      <c r="D5251" t="s">
        <v>543</v>
      </c>
      <c r="E5251" t="s">
        <v>77</v>
      </c>
      <c r="F5251" t="s">
        <v>544</v>
      </c>
      <c r="G5251" t="s">
        <v>77</v>
      </c>
      <c r="H5251" t="s">
        <v>508</v>
      </c>
      <c r="I5251" t="s">
        <v>509</v>
      </c>
      <c r="J5251" t="s">
        <v>435</v>
      </c>
    </row>
    <row r="5252" spans="1:10">
      <c r="A5252" t="s">
        <v>489</v>
      </c>
      <c r="B5252" s="614">
        <v>8.0000000000000004E-4</v>
      </c>
      <c r="C5252" t="s">
        <v>454</v>
      </c>
      <c r="D5252" t="s">
        <v>543</v>
      </c>
      <c r="E5252" t="s">
        <v>77</v>
      </c>
      <c r="F5252" t="s">
        <v>544</v>
      </c>
      <c r="G5252" t="s">
        <v>77</v>
      </c>
      <c r="H5252" t="s">
        <v>508</v>
      </c>
      <c r="I5252" t="s">
        <v>509</v>
      </c>
      <c r="J5252" t="s">
        <v>435</v>
      </c>
    </row>
    <row r="5253" spans="1:10">
      <c r="A5253" t="s">
        <v>489</v>
      </c>
      <c r="B5253" s="614">
        <v>8.0000000000000004E-4</v>
      </c>
      <c r="C5253" t="s">
        <v>488</v>
      </c>
      <c r="D5253" t="s">
        <v>543</v>
      </c>
      <c r="E5253" t="s">
        <v>77</v>
      </c>
      <c r="F5253" t="s">
        <v>544</v>
      </c>
      <c r="G5253" t="s">
        <v>77</v>
      </c>
      <c r="H5253" t="s">
        <v>508</v>
      </c>
      <c r="I5253" t="s">
        <v>509</v>
      </c>
      <c r="J5253" t="s">
        <v>435</v>
      </c>
    </row>
    <row r="5254" spans="1:10">
      <c r="A5254" t="s">
        <v>489</v>
      </c>
      <c r="B5254" s="614">
        <v>8.0000000000000004E-4</v>
      </c>
      <c r="C5254" t="s">
        <v>479</v>
      </c>
      <c r="D5254" t="s">
        <v>543</v>
      </c>
      <c r="E5254" t="s">
        <v>77</v>
      </c>
      <c r="F5254" t="s">
        <v>544</v>
      </c>
      <c r="G5254" t="s">
        <v>77</v>
      </c>
      <c r="H5254" t="s">
        <v>508</v>
      </c>
      <c r="I5254" t="s">
        <v>509</v>
      </c>
      <c r="J5254" t="s">
        <v>435</v>
      </c>
    </row>
    <row r="5255" spans="1:10">
      <c r="A5255" t="s">
        <v>489</v>
      </c>
      <c r="B5255" s="614">
        <v>8.9999999999999998E-4</v>
      </c>
      <c r="C5255" t="s">
        <v>517</v>
      </c>
      <c r="D5255" t="s">
        <v>543</v>
      </c>
      <c r="E5255" t="s">
        <v>77</v>
      </c>
      <c r="F5255" t="s">
        <v>544</v>
      </c>
      <c r="G5255" t="s">
        <v>77</v>
      </c>
      <c r="H5255" t="s">
        <v>508</v>
      </c>
      <c r="I5255" t="s">
        <v>509</v>
      </c>
      <c r="J5255" t="s">
        <v>435</v>
      </c>
    </row>
    <row r="5256" spans="1:10">
      <c r="A5256" t="s">
        <v>489</v>
      </c>
      <c r="B5256" s="614">
        <v>8.0000000000000004E-4</v>
      </c>
      <c r="C5256" t="s">
        <v>472</v>
      </c>
      <c r="D5256" t="s">
        <v>543</v>
      </c>
      <c r="E5256" t="s">
        <v>77</v>
      </c>
      <c r="F5256" t="s">
        <v>544</v>
      </c>
      <c r="G5256" t="s">
        <v>77</v>
      </c>
      <c r="H5256" t="s">
        <v>508</v>
      </c>
      <c r="I5256" t="s">
        <v>509</v>
      </c>
      <c r="J5256" t="s">
        <v>435</v>
      </c>
    </row>
    <row r="5257" spans="1:10">
      <c r="A5257" t="s">
        <v>489</v>
      </c>
      <c r="B5257" s="614">
        <v>1E-3</v>
      </c>
      <c r="C5257" t="s">
        <v>484</v>
      </c>
      <c r="D5257" t="s">
        <v>543</v>
      </c>
      <c r="E5257" t="s">
        <v>77</v>
      </c>
      <c r="F5257" t="s">
        <v>544</v>
      </c>
      <c r="G5257" t="s">
        <v>77</v>
      </c>
      <c r="H5257" t="s">
        <v>508</v>
      </c>
      <c r="I5257" t="s">
        <v>509</v>
      </c>
      <c r="J5257" t="s">
        <v>435</v>
      </c>
    </row>
    <row r="5258" spans="1:10">
      <c r="A5258" t="s">
        <v>489</v>
      </c>
      <c r="B5258" s="614">
        <v>1.6000000000000001E-3</v>
      </c>
      <c r="C5258" t="s">
        <v>456</v>
      </c>
      <c r="D5258" t="s">
        <v>543</v>
      </c>
      <c r="E5258" t="s">
        <v>77</v>
      </c>
      <c r="F5258" t="s">
        <v>544</v>
      </c>
      <c r="G5258" t="s">
        <v>77</v>
      </c>
      <c r="H5258" t="s">
        <v>508</v>
      </c>
      <c r="I5258" t="s">
        <v>509</v>
      </c>
      <c r="J5258" t="s">
        <v>435</v>
      </c>
    </row>
    <row r="5259" spans="1:10">
      <c r="A5259" t="s">
        <v>489</v>
      </c>
      <c r="B5259" s="614">
        <v>1.2999999999999999E-3</v>
      </c>
      <c r="C5259" t="s">
        <v>450</v>
      </c>
      <c r="D5259" t="s">
        <v>543</v>
      </c>
      <c r="E5259" t="s">
        <v>77</v>
      </c>
      <c r="F5259" t="s">
        <v>544</v>
      </c>
      <c r="G5259" t="s">
        <v>77</v>
      </c>
      <c r="H5259" t="s">
        <v>508</v>
      </c>
      <c r="I5259" t="s">
        <v>509</v>
      </c>
      <c r="J5259" t="s">
        <v>435</v>
      </c>
    </row>
    <row r="5260" spans="1:10">
      <c r="A5260" t="s">
        <v>489</v>
      </c>
      <c r="B5260" s="614">
        <v>1.1000000000000001E-3</v>
      </c>
      <c r="C5260" t="s">
        <v>524</v>
      </c>
      <c r="D5260" t="s">
        <v>543</v>
      </c>
      <c r="E5260" t="s">
        <v>77</v>
      </c>
      <c r="F5260" t="s">
        <v>544</v>
      </c>
      <c r="G5260" t="s">
        <v>77</v>
      </c>
      <c r="H5260" t="s">
        <v>508</v>
      </c>
      <c r="I5260" t="s">
        <v>509</v>
      </c>
      <c r="J5260" t="s">
        <v>435</v>
      </c>
    </row>
    <row r="5261" spans="1:10">
      <c r="A5261" t="s">
        <v>489</v>
      </c>
      <c r="B5261" s="614">
        <v>8.0000000000000004E-4</v>
      </c>
      <c r="C5261" t="s">
        <v>453</v>
      </c>
      <c r="D5261" t="s">
        <v>543</v>
      </c>
      <c r="E5261" t="s">
        <v>77</v>
      </c>
      <c r="F5261" t="s">
        <v>544</v>
      </c>
      <c r="G5261" t="s">
        <v>77</v>
      </c>
      <c r="H5261" t="s">
        <v>508</v>
      </c>
      <c r="I5261" t="s">
        <v>509</v>
      </c>
      <c r="J5261" t="s">
        <v>435</v>
      </c>
    </row>
    <row r="5262" spans="1:10">
      <c r="A5262" t="s">
        <v>489</v>
      </c>
      <c r="B5262" s="614">
        <v>1E-3</v>
      </c>
      <c r="C5262" t="s">
        <v>512</v>
      </c>
      <c r="D5262" t="s">
        <v>543</v>
      </c>
      <c r="E5262" t="s">
        <v>77</v>
      </c>
      <c r="F5262" t="s">
        <v>544</v>
      </c>
      <c r="G5262" t="s">
        <v>77</v>
      </c>
      <c r="H5262" t="s">
        <v>508</v>
      </c>
      <c r="I5262" t="s">
        <v>509</v>
      </c>
      <c r="J5262" t="s">
        <v>435</v>
      </c>
    </row>
    <row r="5263" spans="1:10">
      <c r="A5263" t="s">
        <v>489</v>
      </c>
      <c r="B5263" s="614">
        <v>1.2999999999999999E-3</v>
      </c>
      <c r="C5263" t="s">
        <v>518</v>
      </c>
      <c r="D5263" t="s">
        <v>543</v>
      </c>
      <c r="E5263" t="s">
        <v>77</v>
      </c>
      <c r="F5263" t="s">
        <v>544</v>
      </c>
      <c r="G5263" t="s">
        <v>77</v>
      </c>
      <c r="H5263" t="s">
        <v>508</v>
      </c>
      <c r="I5263" t="s">
        <v>509</v>
      </c>
      <c r="J5263" t="s">
        <v>435</v>
      </c>
    </row>
    <row r="5264" spans="1:10">
      <c r="A5264" t="s">
        <v>489</v>
      </c>
      <c r="B5264" s="614">
        <v>8.0000000000000004E-4</v>
      </c>
      <c r="C5264" t="s">
        <v>465</v>
      </c>
      <c r="D5264" t="s">
        <v>543</v>
      </c>
      <c r="E5264" t="s">
        <v>77</v>
      </c>
      <c r="F5264" t="s">
        <v>544</v>
      </c>
      <c r="G5264" t="s">
        <v>77</v>
      </c>
      <c r="H5264" t="s">
        <v>508</v>
      </c>
      <c r="I5264" t="s">
        <v>509</v>
      </c>
      <c r="J5264" t="s">
        <v>435</v>
      </c>
    </row>
    <row r="5265" spans="1:10">
      <c r="A5265" t="s">
        <v>489</v>
      </c>
      <c r="B5265" s="614">
        <v>1.1000000000000001E-3</v>
      </c>
      <c r="C5265" t="s">
        <v>516</v>
      </c>
      <c r="D5265" t="s">
        <v>543</v>
      </c>
      <c r="E5265" t="s">
        <v>77</v>
      </c>
      <c r="F5265" t="s">
        <v>544</v>
      </c>
      <c r="G5265" t="s">
        <v>77</v>
      </c>
      <c r="H5265" t="s">
        <v>508</v>
      </c>
      <c r="I5265" t="s">
        <v>509</v>
      </c>
      <c r="J5265" t="s">
        <v>435</v>
      </c>
    </row>
    <row r="5266" spans="1:10">
      <c r="A5266" t="s">
        <v>489</v>
      </c>
      <c r="B5266" s="614">
        <v>1.1999999999999999E-3</v>
      </c>
      <c r="C5266" t="s">
        <v>514</v>
      </c>
      <c r="D5266" t="s">
        <v>543</v>
      </c>
      <c r="E5266" t="s">
        <v>77</v>
      </c>
      <c r="F5266" t="s">
        <v>544</v>
      </c>
      <c r="G5266" t="s">
        <v>77</v>
      </c>
      <c r="H5266" t="s">
        <v>508</v>
      </c>
      <c r="I5266" t="s">
        <v>509</v>
      </c>
      <c r="J5266" t="s">
        <v>435</v>
      </c>
    </row>
    <row r="5267" spans="1:10">
      <c r="A5267" t="s">
        <v>489</v>
      </c>
      <c r="B5267" s="614">
        <v>1E-3</v>
      </c>
      <c r="C5267" t="s">
        <v>480</v>
      </c>
      <c r="D5267" t="s">
        <v>543</v>
      </c>
      <c r="E5267" t="s">
        <v>77</v>
      </c>
      <c r="F5267" t="s">
        <v>544</v>
      </c>
      <c r="G5267" t="s">
        <v>77</v>
      </c>
      <c r="H5267" t="s">
        <v>508</v>
      </c>
      <c r="I5267" t="s">
        <v>509</v>
      </c>
      <c r="J5267" t="s">
        <v>435</v>
      </c>
    </row>
    <row r="5268" spans="1:10">
      <c r="A5268" t="s">
        <v>489</v>
      </c>
      <c r="B5268" s="614">
        <v>8.9999999999999998E-4</v>
      </c>
      <c r="C5268" t="s">
        <v>445</v>
      </c>
      <c r="D5268" t="s">
        <v>543</v>
      </c>
      <c r="E5268" t="s">
        <v>77</v>
      </c>
      <c r="F5268" t="s">
        <v>544</v>
      </c>
      <c r="G5268" t="s">
        <v>77</v>
      </c>
      <c r="H5268" t="s">
        <v>508</v>
      </c>
      <c r="I5268" t="s">
        <v>509</v>
      </c>
      <c r="J5268" t="s">
        <v>435</v>
      </c>
    </row>
    <row r="5269" spans="1:10">
      <c r="A5269" t="s">
        <v>489</v>
      </c>
      <c r="B5269" s="614">
        <v>1E-3</v>
      </c>
      <c r="C5269" t="s">
        <v>481</v>
      </c>
      <c r="D5269" t="s">
        <v>543</v>
      </c>
      <c r="E5269" t="s">
        <v>77</v>
      </c>
      <c r="F5269" t="s">
        <v>544</v>
      </c>
      <c r="G5269" t="s">
        <v>77</v>
      </c>
      <c r="H5269" t="s">
        <v>508</v>
      </c>
      <c r="I5269" t="s">
        <v>509</v>
      </c>
      <c r="J5269" t="s">
        <v>435</v>
      </c>
    </row>
    <row r="5270" spans="1:10">
      <c r="A5270" t="s">
        <v>489</v>
      </c>
      <c r="B5270" s="614">
        <v>1.1999999999999999E-3</v>
      </c>
      <c r="C5270" t="s">
        <v>511</v>
      </c>
      <c r="D5270" t="s">
        <v>543</v>
      </c>
      <c r="E5270" t="s">
        <v>77</v>
      </c>
      <c r="F5270" t="s">
        <v>544</v>
      </c>
      <c r="G5270" t="s">
        <v>77</v>
      </c>
      <c r="H5270" t="s">
        <v>508</v>
      </c>
      <c r="I5270" t="s">
        <v>509</v>
      </c>
      <c r="J5270" t="s">
        <v>435</v>
      </c>
    </row>
    <row r="5271" spans="1:10">
      <c r="A5271" t="s">
        <v>489</v>
      </c>
      <c r="B5271" s="614">
        <v>1E-3</v>
      </c>
      <c r="C5271" t="s">
        <v>449</v>
      </c>
      <c r="D5271" t="s">
        <v>543</v>
      </c>
      <c r="E5271" t="s">
        <v>77</v>
      </c>
      <c r="F5271" t="s">
        <v>544</v>
      </c>
      <c r="G5271" t="s">
        <v>77</v>
      </c>
      <c r="H5271" t="s">
        <v>508</v>
      </c>
      <c r="I5271" t="s">
        <v>509</v>
      </c>
      <c r="J5271" t="s">
        <v>435</v>
      </c>
    </row>
    <row r="5272" spans="1:10">
      <c r="A5272" t="s">
        <v>489</v>
      </c>
      <c r="B5272" s="614">
        <v>1E-3</v>
      </c>
      <c r="C5272" t="s">
        <v>525</v>
      </c>
      <c r="D5272" t="s">
        <v>543</v>
      </c>
      <c r="E5272" t="s">
        <v>77</v>
      </c>
      <c r="F5272" t="s">
        <v>544</v>
      </c>
      <c r="G5272" t="s">
        <v>77</v>
      </c>
      <c r="H5272" t="s">
        <v>508</v>
      </c>
      <c r="I5272" t="s">
        <v>509</v>
      </c>
      <c r="J5272" t="s">
        <v>435</v>
      </c>
    </row>
    <row r="5273" spans="1:10">
      <c r="A5273" t="s">
        <v>489</v>
      </c>
      <c r="B5273" s="614">
        <v>1.1000000000000001E-3</v>
      </c>
      <c r="C5273" t="s">
        <v>515</v>
      </c>
      <c r="D5273" t="s">
        <v>543</v>
      </c>
      <c r="E5273" t="s">
        <v>77</v>
      </c>
      <c r="F5273" t="s">
        <v>544</v>
      </c>
      <c r="G5273" t="s">
        <v>77</v>
      </c>
      <c r="H5273" t="s">
        <v>508</v>
      </c>
      <c r="I5273" t="s">
        <v>509</v>
      </c>
      <c r="J5273" t="s">
        <v>435</v>
      </c>
    </row>
    <row r="5274" spans="1:10">
      <c r="A5274" t="s">
        <v>489</v>
      </c>
      <c r="B5274" s="614">
        <v>8.0000000000000004E-4</v>
      </c>
      <c r="C5274" t="s">
        <v>429</v>
      </c>
      <c r="D5274" t="s">
        <v>543</v>
      </c>
      <c r="E5274" t="s">
        <v>77</v>
      </c>
      <c r="F5274" t="s">
        <v>544</v>
      </c>
      <c r="G5274" t="s">
        <v>77</v>
      </c>
      <c r="H5274" t="s">
        <v>508</v>
      </c>
      <c r="I5274" t="s">
        <v>509</v>
      </c>
      <c r="J5274" t="s">
        <v>435</v>
      </c>
    </row>
    <row r="5275" spans="1:10">
      <c r="A5275" t="s">
        <v>489</v>
      </c>
      <c r="B5275" s="614">
        <v>8.0000000000000004E-4</v>
      </c>
      <c r="C5275" t="s">
        <v>452</v>
      </c>
      <c r="D5275" t="s">
        <v>543</v>
      </c>
      <c r="E5275" t="s">
        <v>77</v>
      </c>
      <c r="F5275" t="s">
        <v>544</v>
      </c>
      <c r="G5275" t="s">
        <v>77</v>
      </c>
      <c r="H5275" t="s">
        <v>508</v>
      </c>
      <c r="I5275" t="s">
        <v>509</v>
      </c>
      <c r="J5275" t="s">
        <v>435</v>
      </c>
    </row>
    <row r="5276" spans="1:10">
      <c r="A5276" t="s">
        <v>489</v>
      </c>
      <c r="B5276" s="614">
        <v>8.0000000000000004E-4</v>
      </c>
      <c r="C5276" t="s">
        <v>457</v>
      </c>
      <c r="D5276" t="s">
        <v>543</v>
      </c>
      <c r="E5276" t="s">
        <v>77</v>
      </c>
      <c r="F5276" t="s">
        <v>544</v>
      </c>
      <c r="G5276" t="s">
        <v>77</v>
      </c>
      <c r="H5276" t="s">
        <v>508</v>
      </c>
      <c r="I5276" t="s">
        <v>509</v>
      </c>
      <c r="J5276" t="s">
        <v>435</v>
      </c>
    </row>
    <row r="5277" spans="1:10">
      <c r="A5277" t="s">
        <v>489</v>
      </c>
      <c r="B5277" s="614">
        <v>1E-3</v>
      </c>
      <c r="C5277" t="s">
        <v>462</v>
      </c>
      <c r="D5277" t="s">
        <v>543</v>
      </c>
      <c r="E5277" t="s">
        <v>77</v>
      </c>
      <c r="F5277" t="s">
        <v>544</v>
      </c>
      <c r="G5277" t="s">
        <v>77</v>
      </c>
      <c r="H5277" t="s">
        <v>508</v>
      </c>
      <c r="I5277" t="s">
        <v>509</v>
      </c>
      <c r="J5277" t="s">
        <v>435</v>
      </c>
    </row>
    <row r="5278" spans="1:10">
      <c r="A5278" t="s">
        <v>490</v>
      </c>
      <c r="B5278" s="614">
        <v>2.5999999999999999E-3</v>
      </c>
      <c r="C5278" t="s">
        <v>50</v>
      </c>
      <c r="D5278" t="s">
        <v>543</v>
      </c>
      <c r="E5278" t="s">
        <v>77</v>
      </c>
      <c r="F5278" t="s">
        <v>544</v>
      </c>
      <c r="G5278" t="s">
        <v>77</v>
      </c>
      <c r="H5278" t="s">
        <v>508</v>
      </c>
      <c r="I5278" t="s">
        <v>509</v>
      </c>
      <c r="J5278" t="s">
        <v>435</v>
      </c>
    </row>
    <row r="5279" spans="1:10">
      <c r="A5279" t="s">
        <v>490</v>
      </c>
      <c r="B5279" s="614">
        <v>6.0000000000000001E-3</v>
      </c>
      <c r="C5279" t="s">
        <v>526</v>
      </c>
      <c r="D5279" t="s">
        <v>543</v>
      </c>
      <c r="E5279" t="s">
        <v>77</v>
      </c>
      <c r="F5279" t="s">
        <v>544</v>
      </c>
      <c r="G5279" t="s">
        <v>77</v>
      </c>
      <c r="H5279" t="s">
        <v>508</v>
      </c>
      <c r="I5279" t="s">
        <v>509</v>
      </c>
      <c r="J5279" t="s">
        <v>435</v>
      </c>
    </row>
    <row r="5280" spans="1:10">
      <c r="A5280" t="s">
        <v>490</v>
      </c>
      <c r="B5280" s="614">
        <v>2.8999999999999998E-3</v>
      </c>
      <c r="C5280" t="s">
        <v>466</v>
      </c>
      <c r="D5280" t="s">
        <v>543</v>
      </c>
      <c r="E5280" t="s">
        <v>77</v>
      </c>
      <c r="F5280" t="s">
        <v>544</v>
      </c>
      <c r="G5280" t="s">
        <v>77</v>
      </c>
      <c r="H5280" t="s">
        <v>508</v>
      </c>
      <c r="I5280" t="s">
        <v>509</v>
      </c>
      <c r="J5280" t="s">
        <v>435</v>
      </c>
    </row>
    <row r="5281" spans="1:10">
      <c r="A5281" t="s">
        <v>490</v>
      </c>
      <c r="B5281" s="614">
        <v>3.0999999999999999E-3</v>
      </c>
      <c r="C5281" t="s">
        <v>471</v>
      </c>
      <c r="D5281" t="s">
        <v>543</v>
      </c>
      <c r="E5281" t="s">
        <v>77</v>
      </c>
      <c r="F5281" t="s">
        <v>544</v>
      </c>
      <c r="G5281" t="s">
        <v>77</v>
      </c>
      <c r="H5281" t="s">
        <v>508</v>
      </c>
      <c r="I5281" t="s">
        <v>509</v>
      </c>
      <c r="J5281" t="s">
        <v>435</v>
      </c>
    </row>
    <row r="5282" spans="1:10">
      <c r="A5282" t="s">
        <v>490</v>
      </c>
      <c r="B5282" s="614">
        <v>2.8999999999999998E-3</v>
      </c>
      <c r="C5282" t="s">
        <v>513</v>
      </c>
      <c r="D5282" t="s">
        <v>543</v>
      </c>
      <c r="E5282" t="s">
        <v>77</v>
      </c>
      <c r="F5282" t="s">
        <v>544</v>
      </c>
      <c r="G5282" t="s">
        <v>77</v>
      </c>
      <c r="H5282" t="s">
        <v>508</v>
      </c>
      <c r="I5282" t="s">
        <v>509</v>
      </c>
      <c r="J5282" t="s">
        <v>435</v>
      </c>
    </row>
    <row r="5283" spans="1:10">
      <c r="A5283" t="s">
        <v>490</v>
      </c>
      <c r="B5283" s="614">
        <v>2.8999999999999998E-3</v>
      </c>
      <c r="C5283" t="s">
        <v>504</v>
      </c>
      <c r="D5283" t="s">
        <v>543</v>
      </c>
      <c r="E5283" t="s">
        <v>77</v>
      </c>
      <c r="F5283" t="s">
        <v>544</v>
      </c>
      <c r="G5283" t="s">
        <v>77</v>
      </c>
      <c r="H5283" t="s">
        <v>508</v>
      </c>
      <c r="I5283" t="s">
        <v>509</v>
      </c>
      <c r="J5283" t="s">
        <v>435</v>
      </c>
    </row>
    <row r="5284" spans="1:10">
      <c r="A5284" t="s">
        <v>490</v>
      </c>
      <c r="B5284" s="614">
        <v>3.7000000000000002E-3</v>
      </c>
      <c r="C5284" t="s">
        <v>521</v>
      </c>
      <c r="D5284" t="s">
        <v>543</v>
      </c>
      <c r="E5284" t="s">
        <v>77</v>
      </c>
      <c r="F5284" t="s">
        <v>544</v>
      </c>
      <c r="G5284" t="s">
        <v>77</v>
      </c>
      <c r="H5284" t="s">
        <v>508</v>
      </c>
      <c r="I5284" t="s">
        <v>509</v>
      </c>
      <c r="J5284" t="s">
        <v>435</v>
      </c>
    </row>
    <row r="5285" spans="1:10">
      <c r="A5285" t="s">
        <v>490</v>
      </c>
      <c r="B5285" s="614">
        <v>2.8999999999999998E-3</v>
      </c>
      <c r="C5285" t="s">
        <v>448</v>
      </c>
      <c r="D5285" t="s">
        <v>543</v>
      </c>
      <c r="E5285" t="s">
        <v>77</v>
      </c>
      <c r="F5285" t="s">
        <v>544</v>
      </c>
      <c r="G5285" t="s">
        <v>77</v>
      </c>
      <c r="H5285" t="s">
        <v>508</v>
      </c>
      <c r="I5285" t="s">
        <v>509</v>
      </c>
      <c r="J5285" t="s">
        <v>435</v>
      </c>
    </row>
    <row r="5286" spans="1:10">
      <c r="A5286" t="s">
        <v>490</v>
      </c>
      <c r="B5286" s="614">
        <v>3.7000000000000002E-3</v>
      </c>
      <c r="C5286" t="s">
        <v>455</v>
      </c>
      <c r="D5286" t="s">
        <v>543</v>
      </c>
      <c r="E5286" t="s">
        <v>77</v>
      </c>
      <c r="F5286" t="s">
        <v>544</v>
      </c>
      <c r="G5286" t="s">
        <v>77</v>
      </c>
      <c r="H5286" t="s">
        <v>508</v>
      </c>
      <c r="I5286" t="s">
        <v>509</v>
      </c>
      <c r="J5286" t="s">
        <v>435</v>
      </c>
    </row>
    <row r="5287" spans="1:10">
      <c r="A5287" t="s">
        <v>490</v>
      </c>
      <c r="B5287" s="614">
        <v>4.1000000000000003E-3</v>
      </c>
      <c r="C5287" t="s">
        <v>476</v>
      </c>
      <c r="D5287" t="s">
        <v>543</v>
      </c>
      <c r="E5287" t="s">
        <v>77</v>
      </c>
      <c r="F5287" t="s">
        <v>544</v>
      </c>
      <c r="G5287" t="s">
        <v>77</v>
      </c>
      <c r="H5287" t="s">
        <v>508</v>
      </c>
      <c r="I5287" t="s">
        <v>509</v>
      </c>
      <c r="J5287" t="s">
        <v>435</v>
      </c>
    </row>
    <row r="5288" spans="1:10">
      <c r="A5288" t="s">
        <v>490</v>
      </c>
      <c r="B5288" s="614">
        <v>3.7000000000000002E-3</v>
      </c>
      <c r="C5288" t="s">
        <v>446</v>
      </c>
      <c r="D5288" t="s">
        <v>543</v>
      </c>
      <c r="E5288" t="s">
        <v>77</v>
      </c>
      <c r="F5288" t="s">
        <v>544</v>
      </c>
      <c r="G5288" t="s">
        <v>77</v>
      </c>
      <c r="H5288" t="s">
        <v>508</v>
      </c>
      <c r="I5288" t="s">
        <v>509</v>
      </c>
      <c r="J5288" t="s">
        <v>435</v>
      </c>
    </row>
    <row r="5289" spans="1:10">
      <c r="A5289" t="s">
        <v>490</v>
      </c>
      <c r="B5289" s="614">
        <v>2.5999999999999999E-3</v>
      </c>
      <c r="C5289" t="s">
        <v>477</v>
      </c>
      <c r="D5289" t="s">
        <v>543</v>
      </c>
      <c r="E5289" t="s">
        <v>77</v>
      </c>
      <c r="F5289" t="s">
        <v>544</v>
      </c>
      <c r="G5289" t="s">
        <v>77</v>
      </c>
      <c r="H5289" t="s">
        <v>508</v>
      </c>
      <c r="I5289" t="s">
        <v>509</v>
      </c>
      <c r="J5289" t="s">
        <v>435</v>
      </c>
    </row>
    <row r="5290" spans="1:10">
      <c r="A5290" t="s">
        <v>490</v>
      </c>
      <c r="B5290" s="614">
        <v>2.8999999999999998E-3</v>
      </c>
      <c r="C5290" t="s">
        <v>461</v>
      </c>
      <c r="D5290" t="s">
        <v>543</v>
      </c>
      <c r="E5290" t="s">
        <v>77</v>
      </c>
      <c r="F5290" t="s">
        <v>544</v>
      </c>
      <c r="G5290" t="s">
        <v>77</v>
      </c>
      <c r="H5290" t="s">
        <v>508</v>
      </c>
      <c r="I5290" t="s">
        <v>509</v>
      </c>
      <c r="J5290" t="s">
        <v>435</v>
      </c>
    </row>
    <row r="5291" spans="1:10">
      <c r="A5291" t="s">
        <v>490</v>
      </c>
      <c r="B5291" s="614">
        <v>2.5999999999999999E-3</v>
      </c>
      <c r="C5291" t="s">
        <v>463</v>
      </c>
      <c r="D5291" t="s">
        <v>543</v>
      </c>
      <c r="E5291" t="s">
        <v>77</v>
      </c>
      <c r="F5291" t="s">
        <v>544</v>
      </c>
      <c r="G5291" t="s">
        <v>77</v>
      </c>
      <c r="H5291" t="s">
        <v>508</v>
      </c>
      <c r="I5291" t="s">
        <v>509</v>
      </c>
      <c r="J5291" t="s">
        <v>435</v>
      </c>
    </row>
    <row r="5292" spans="1:10">
      <c r="A5292" t="s">
        <v>490</v>
      </c>
      <c r="B5292" s="614">
        <v>3.3999999999999998E-3</v>
      </c>
      <c r="C5292" t="s">
        <v>475</v>
      </c>
      <c r="D5292" t="s">
        <v>543</v>
      </c>
      <c r="E5292" t="s">
        <v>77</v>
      </c>
      <c r="F5292" t="s">
        <v>544</v>
      </c>
      <c r="G5292" t="s">
        <v>77</v>
      </c>
      <c r="H5292" t="s">
        <v>508</v>
      </c>
      <c r="I5292" t="s">
        <v>509</v>
      </c>
      <c r="J5292" t="s">
        <v>435</v>
      </c>
    </row>
    <row r="5293" spans="1:10">
      <c r="A5293" t="s">
        <v>490</v>
      </c>
      <c r="B5293" s="614">
        <v>3.3E-3</v>
      </c>
      <c r="C5293" t="s">
        <v>485</v>
      </c>
      <c r="D5293" t="s">
        <v>543</v>
      </c>
      <c r="E5293" t="s">
        <v>77</v>
      </c>
      <c r="F5293" t="s">
        <v>544</v>
      </c>
      <c r="G5293" t="s">
        <v>77</v>
      </c>
      <c r="H5293" t="s">
        <v>508</v>
      </c>
      <c r="I5293" t="s">
        <v>509</v>
      </c>
      <c r="J5293" t="s">
        <v>435</v>
      </c>
    </row>
    <row r="5294" spans="1:10">
      <c r="A5294" t="s">
        <v>490</v>
      </c>
      <c r="B5294" s="614">
        <v>2.5999999999999999E-3</v>
      </c>
      <c r="C5294" t="s">
        <v>464</v>
      </c>
      <c r="D5294" t="s">
        <v>543</v>
      </c>
      <c r="E5294" t="s">
        <v>77</v>
      </c>
      <c r="F5294" t="s">
        <v>544</v>
      </c>
      <c r="G5294" t="s">
        <v>77</v>
      </c>
      <c r="H5294" t="s">
        <v>508</v>
      </c>
      <c r="I5294" t="s">
        <v>509</v>
      </c>
      <c r="J5294" t="s">
        <v>435</v>
      </c>
    </row>
    <row r="5295" spans="1:10">
      <c r="A5295" t="s">
        <v>490</v>
      </c>
      <c r="B5295" s="614">
        <v>3.0999999999999999E-3</v>
      </c>
      <c r="C5295" t="s">
        <v>527</v>
      </c>
      <c r="D5295" t="s">
        <v>543</v>
      </c>
      <c r="E5295" t="s">
        <v>77</v>
      </c>
      <c r="F5295" t="s">
        <v>544</v>
      </c>
      <c r="G5295" t="s">
        <v>77</v>
      </c>
      <c r="H5295" t="s">
        <v>508</v>
      </c>
      <c r="I5295" t="s">
        <v>509</v>
      </c>
      <c r="J5295" t="s">
        <v>435</v>
      </c>
    </row>
    <row r="5296" spans="1:10">
      <c r="A5296" t="s">
        <v>490</v>
      </c>
      <c r="B5296" s="614">
        <v>3.8E-3</v>
      </c>
      <c r="C5296" t="s">
        <v>438</v>
      </c>
      <c r="D5296" t="s">
        <v>543</v>
      </c>
      <c r="E5296" t="s">
        <v>77</v>
      </c>
      <c r="F5296" t="s">
        <v>544</v>
      </c>
      <c r="G5296" t="s">
        <v>77</v>
      </c>
      <c r="H5296" t="s">
        <v>508</v>
      </c>
      <c r="I5296" t="s">
        <v>509</v>
      </c>
      <c r="J5296" t="s">
        <v>435</v>
      </c>
    </row>
    <row r="5297" spans="1:10">
      <c r="A5297" t="s">
        <v>490</v>
      </c>
      <c r="B5297" s="614">
        <v>4.1000000000000003E-3</v>
      </c>
      <c r="C5297" t="s">
        <v>510</v>
      </c>
      <c r="D5297" t="s">
        <v>543</v>
      </c>
      <c r="E5297" t="s">
        <v>77</v>
      </c>
      <c r="F5297" t="s">
        <v>544</v>
      </c>
      <c r="G5297" t="s">
        <v>77</v>
      </c>
      <c r="H5297" t="s">
        <v>508</v>
      </c>
      <c r="I5297" t="s">
        <v>509</v>
      </c>
      <c r="J5297" t="s">
        <v>435</v>
      </c>
    </row>
    <row r="5298" spans="1:10">
      <c r="A5298" t="s">
        <v>490</v>
      </c>
      <c r="B5298" s="614">
        <v>2.5999999999999999E-3</v>
      </c>
      <c r="C5298" t="s">
        <v>454</v>
      </c>
      <c r="D5298" t="s">
        <v>543</v>
      </c>
      <c r="E5298" t="s">
        <v>77</v>
      </c>
      <c r="F5298" t="s">
        <v>544</v>
      </c>
      <c r="G5298" t="s">
        <v>77</v>
      </c>
      <c r="H5298" t="s">
        <v>508</v>
      </c>
      <c r="I5298" t="s">
        <v>509</v>
      </c>
      <c r="J5298" t="s">
        <v>435</v>
      </c>
    </row>
    <row r="5299" spans="1:10">
      <c r="A5299" t="s">
        <v>490</v>
      </c>
      <c r="B5299" s="614">
        <v>2.5999999999999999E-3</v>
      </c>
      <c r="C5299" t="s">
        <v>488</v>
      </c>
      <c r="D5299" t="s">
        <v>543</v>
      </c>
      <c r="E5299" t="s">
        <v>77</v>
      </c>
      <c r="F5299" t="s">
        <v>544</v>
      </c>
      <c r="G5299" t="s">
        <v>77</v>
      </c>
      <c r="H5299" t="s">
        <v>508</v>
      </c>
      <c r="I5299" t="s">
        <v>509</v>
      </c>
      <c r="J5299" t="s">
        <v>435</v>
      </c>
    </row>
    <row r="5300" spans="1:10">
      <c r="A5300" t="s">
        <v>490</v>
      </c>
      <c r="B5300" s="614">
        <v>2.5999999999999999E-3</v>
      </c>
      <c r="C5300" t="s">
        <v>479</v>
      </c>
      <c r="D5300" t="s">
        <v>543</v>
      </c>
      <c r="E5300" t="s">
        <v>77</v>
      </c>
      <c r="F5300" t="s">
        <v>544</v>
      </c>
      <c r="G5300" t="s">
        <v>77</v>
      </c>
      <c r="H5300" t="s">
        <v>508</v>
      </c>
      <c r="I5300" t="s">
        <v>509</v>
      </c>
      <c r="J5300" t="s">
        <v>435</v>
      </c>
    </row>
    <row r="5301" spans="1:10">
      <c r="A5301" t="s">
        <v>490</v>
      </c>
      <c r="B5301" s="614">
        <v>2.8999999999999998E-3</v>
      </c>
      <c r="C5301" t="s">
        <v>517</v>
      </c>
      <c r="D5301" t="s">
        <v>543</v>
      </c>
      <c r="E5301" t="s">
        <v>77</v>
      </c>
      <c r="F5301" t="s">
        <v>544</v>
      </c>
      <c r="G5301" t="s">
        <v>77</v>
      </c>
      <c r="H5301" t="s">
        <v>508</v>
      </c>
      <c r="I5301" t="s">
        <v>509</v>
      </c>
      <c r="J5301" t="s">
        <v>435</v>
      </c>
    </row>
    <row r="5302" spans="1:10">
      <c r="A5302" t="s">
        <v>490</v>
      </c>
      <c r="B5302" s="614">
        <v>2.5999999999999999E-3</v>
      </c>
      <c r="C5302" t="s">
        <v>472</v>
      </c>
      <c r="D5302" t="s">
        <v>543</v>
      </c>
      <c r="E5302" t="s">
        <v>77</v>
      </c>
      <c r="F5302" t="s">
        <v>544</v>
      </c>
      <c r="G5302" t="s">
        <v>77</v>
      </c>
      <c r="H5302" t="s">
        <v>508</v>
      </c>
      <c r="I5302" t="s">
        <v>509</v>
      </c>
      <c r="J5302" t="s">
        <v>435</v>
      </c>
    </row>
    <row r="5303" spans="1:10">
      <c r="A5303" t="s">
        <v>490</v>
      </c>
      <c r="B5303" s="614">
        <v>3.0999999999999999E-3</v>
      </c>
      <c r="C5303" t="s">
        <v>484</v>
      </c>
      <c r="D5303" t="s">
        <v>543</v>
      </c>
      <c r="E5303" t="s">
        <v>77</v>
      </c>
      <c r="F5303" t="s">
        <v>544</v>
      </c>
      <c r="G5303" t="s">
        <v>77</v>
      </c>
      <c r="H5303" t="s">
        <v>508</v>
      </c>
      <c r="I5303" t="s">
        <v>509</v>
      </c>
      <c r="J5303" t="s">
        <v>435</v>
      </c>
    </row>
    <row r="5304" spans="1:10">
      <c r="A5304" t="s">
        <v>490</v>
      </c>
      <c r="B5304" s="614">
        <v>5.3E-3</v>
      </c>
      <c r="C5304" t="s">
        <v>456</v>
      </c>
      <c r="D5304" t="s">
        <v>543</v>
      </c>
      <c r="E5304" t="s">
        <v>77</v>
      </c>
      <c r="F5304" t="s">
        <v>544</v>
      </c>
      <c r="G5304" t="s">
        <v>77</v>
      </c>
      <c r="H5304" t="s">
        <v>508</v>
      </c>
      <c r="I5304" t="s">
        <v>509</v>
      </c>
      <c r="J5304" t="s">
        <v>435</v>
      </c>
    </row>
    <row r="5305" spans="1:10">
      <c r="A5305" t="s">
        <v>490</v>
      </c>
      <c r="B5305" s="614">
        <v>4.1000000000000003E-3</v>
      </c>
      <c r="C5305" t="s">
        <v>450</v>
      </c>
      <c r="D5305" t="s">
        <v>543</v>
      </c>
      <c r="E5305" t="s">
        <v>77</v>
      </c>
      <c r="F5305" t="s">
        <v>544</v>
      </c>
      <c r="G5305" t="s">
        <v>77</v>
      </c>
      <c r="H5305" t="s">
        <v>508</v>
      </c>
      <c r="I5305" t="s">
        <v>509</v>
      </c>
      <c r="J5305" t="s">
        <v>435</v>
      </c>
    </row>
    <row r="5306" spans="1:10">
      <c r="A5306" t="s">
        <v>490</v>
      </c>
      <c r="B5306" s="614">
        <v>3.3999999999999998E-3</v>
      </c>
      <c r="C5306" t="s">
        <v>524</v>
      </c>
      <c r="D5306" t="s">
        <v>543</v>
      </c>
      <c r="E5306" t="s">
        <v>77</v>
      </c>
      <c r="F5306" t="s">
        <v>544</v>
      </c>
      <c r="G5306" t="s">
        <v>77</v>
      </c>
      <c r="H5306" t="s">
        <v>508</v>
      </c>
      <c r="I5306" t="s">
        <v>509</v>
      </c>
      <c r="J5306" t="s">
        <v>435</v>
      </c>
    </row>
    <row r="5307" spans="1:10">
      <c r="A5307" t="s">
        <v>490</v>
      </c>
      <c r="B5307" s="614">
        <v>2.5999999999999999E-3</v>
      </c>
      <c r="C5307" t="s">
        <v>453</v>
      </c>
      <c r="D5307" t="s">
        <v>543</v>
      </c>
      <c r="E5307" t="s">
        <v>77</v>
      </c>
      <c r="F5307" t="s">
        <v>544</v>
      </c>
      <c r="G5307" t="s">
        <v>77</v>
      </c>
      <c r="H5307" t="s">
        <v>508</v>
      </c>
      <c r="I5307" t="s">
        <v>509</v>
      </c>
      <c r="J5307" t="s">
        <v>435</v>
      </c>
    </row>
    <row r="5308" spans="1:10">
      <c r="A5308" t="s">
        <v>490</v>
      </c>
      <c r="B5308" s="614">
        <v>3.3E-3</v>
      </c>
      <c r="C5308" t="s">
        <v>512</v>
      </c>
      <c r="D5308" t="s">
        <v>543</v>
      </c>
      <c r="E5308" t="s">
        <v>77</v>
      </c>
      <c r="F5308" t="s">
        <v>544</v>
      </c>
      <c r="G5308" t="s">
        <v>77</v>
      </c>
      <c r="H5308" t="s">
        <v>508</v>
      </c>
      <c r="I5308" t="s">
        <v>509</v>
      </c>
      <c r="J5308" t="s">
        <v>435</v>
      </c>
    </row>
    <row r="5309" spans="1:10">
      <c r="A5309" t="s">
        <v>490</v>
      </c>
      <c r="B5309" s="614">
        <v>4.1999999999999997E-3</v>
      </c>
      <c r="C5309" t="s">
        <v>518</v>
      </c>
      <c r="D5309" t="s">
        <v>543</v>
      </c>
      <c r="E5309" t="s">
        <v>77</v>
      </c>
      <c r="F5309" t="s">
        <v>544</v>
      </c>
      <c r="G5309" t="s">
        <v>77</v>
      </c>
      <c r="H5309" t="s">
        <v>508</v>
      </c>
      <c r="I5309" t="s">
        <v>509</v>
      </c>
      <c r="J5309" t="s">
        <v>435</v>
      </c>
    </row>
    <row r="5310" spans="1:10">
      <c r="A5310" t="s">
        <v>490</v>
      </c>
      <c r="B5310" s="614">
        <v>2.5999999999999999E-3</v>
      </c>
      <c r="C5310" t="s">
        <v>465</v>
      </c>
      <c r="D5310" t="s">
        <v>543</v>
      </c>
      <c r="E5310" t="s">
        <v>77</v>
      </c>
      <c r="F5310" t="s">
        <v>544</v>
      </c>
      <c r="G5310" t="s">
        <v>77</v>
      </c>
      <c r="H5310" t="s">
        <v>508</v>
      </c>
      <c r="I5310" t="s">
        <v>509</v>
      </c>
      <c r="J5310" t="s">
        <v>435</v>
      </c>
    </row>
    <row r="5311" spans="1:10">
      <c r="A5311" t="s">
        <v>490</v>
      </c>
      <c r="B5311" s="614">
        <v>3.7000000000000002E-3</v>
      </c>
      <c r="C5311" t="s">
        <v>516</v>
      </c>
      <c r="D5311" t="s">
        <v>543</v>
      </c>
      <c r="E5311" t="s">
        <v>77</v>
      </c>
      <c r="F5311" t="s">
        <v>544</v>
      </c>
      <c r="G5311" t="s">
        <v>77</v>
      </c>
      <c r="H5311" t="s">
        <v>508</v>
      </c>
      <c r="I5311" t="s">
        <v>509</v>
      </c>
      <c r="J5311" t="s">
        <v>435</v>
      </c>
    </row>
    <row r="5312" spans="1:10">
      <c r="A5312" t="s">
        <v>490</v>
      </c>
      <c r="B5312" s="614">
        <v>3.8E-3</v>
      </c>
      <c r="C5312" t="s">
        <v>514</v>
      </c>
      <c r="D5312" t="s">
        <v>543</v>
      </c>
      <c r="E5312" t="s">
        <v>77</v>
      </c>
      <c r="F5312" t="s">
        <v>544</v>
      </c>
      <c r="G5312" t="s">
        <v>77</v>
      </c>
      <c r="H5312" t="s">
        <v>508</v>
      </c>
      <c r="I5312" t="s">
        <v>509</v>
      </c>
      <c r="J5312" t="s">
        <v>435</v>
      </c>
    </row>
    <row r="5313" spans="1:10">
      <c r="A5313" t="s">
        <v>490</v>
      </c>
      <c r="B5313" s="614">
        <v>3.3E-3</v>
      </c>
      <c r="C5313" t="s">
        <v>480</v>
      </c>
      <c r="D5313" t="s">
        <v>543</v>
      </c>
      <c r="E5313" t="s">
        <v>77</v>
      </c>
      <c r="F5313" t="s">
        <v>544</v>
      </c>
      <c r="G5313" t="s">
        <v>77</v>
      </c>
      <c r="H5313" t="s">
        <v>508</v>
      </c>
      <c r="I5313" t="s">
        <v>509</v>
      </c>
      <c r="J5313" t="s">
        <v>435</v>
      </c>
    </row>
    <row r="5314" spans="1:10">
      <c r="A5314" t="s">
        <v>490</v>
      </c>
      <c r="B5314" s="614">
        <v>2.8999999999999998E-3</v>
      </c>
      <c r="C5314" t="s">
        <v>445</v>
      </c>
      <c r="D5314" t="s">
        <v>543</v>
      </c>
      <c r="E5314" t="s">
        <v>77</v>
      </c>
      <c r="F5314" t="s">
        <v>544</v>
      </c>
      <c r="G5314" t="s">
        <v>77</v>
      </c>
      <c r="H5314" t="s">
        <v>508</v>
      </c>
      <c r="I5314" t="s">
        <v>509</v>
      </c>
      <c r="J5314" t="s">
        <v>435</v>
      </c>
    </row>
    <row r="5315" spans="1:10">
      <c r="A5315" t="s">
        <v>490</v>
      </c>
      <c r="B5315" s="614">
        <v>3.0999999999999999E-3</v>
      </c>
      <c r="C5315" t="s">
        <v>481</v>
      </c>
      <c r="D5315" t="s">
        <v>543</v>
      </c>
      <c r="E5315" t="s">
        <v>77</v>
      </c>
      <c r="F5315" t="s">
        <v>544</v>
      </c>
      <c r="G5315" t="s">
        <v>77</v>
      </c>
      <c r="H5315" t="s">
        <v>508</v>
      </c>
      <c r="I5315" t="s">
        <v>509</v>
      </c>
      <c r="J5315" t="s">
        <v>435</v>
      </c>
    </row>
    <row r="5316" spans="1:10">
      <c r="A5316" t="s">
        <v>490</v>
      </c>
      <c r="B5316" s="614">
        <v>3.7000000000000002E-3</v>
      </c>
      <c r="C5316" t="s">
        <v>511</v>
      </c>
      <c r="D5316" t="s">
        <v>543</v>
      </c>
      <c r="E5316" t="s">
        <v>77</v>
      </c>
      <c r="F5316" t="s">
        <v>544</v>
      </c>
      <c r="G5316" t="s">
        <v>77</v>
      </c>
      <c r="H5316" t="s">
        <v>508</v>
      </c>
      <c r="I5316" t="s">
        <v>509</v>
      </c>
      <c r="J5316" t="s">
        <v>435</v>
      </c>
    </row>
    <row r="5317" spans="1:10">
      <c r="A5317" t="s">
        <v>490</v>
      </c>
      <c r="B5317" s="614">
        <v>3.0999999999999999E-3</v>
      </c>
      <c r="C5317" t="s">
        <v>449</v>
      </c>
      <c r="D5317" t="s">
        <v>543</v>
      </c>
      <c r="E5317" t="s">
        <v>77</v>
      </c>
      <c r="F5317" t="s">
        <v>544</v>
      </c>
      <c r="G5317" t="s">
        <v>77</v>
      </c>
      <c r="H5317" t="s">
        <v>508</v>
      </c>
      <c r="I5317" t="s">
        <v>509</v>
      </c>
      <c r="J5317" t="s">
        <v>435</v>
      </c>
    </row>
    <row r="5318" spans="1:10">
      <c r="A5318" t="s">
        <v>490</v>
      </c>
      <c r="B5318" s="614">
        <v>3.3E-3</v>
      </c>
      <c r="C5318" t="s">
        <v>525</v>
      </c>
      <c r="D5318" t="s">
        <v>543</v>
      </c>
      <c r="E5318" t="s">
        <v>77</v>
      </c>
      <c r="F5318" t="s">
        <v>544</v>
      </c>
      <c r="G5318" t="s">
        <v>77</v>
      </c>
      <c r="H5318" t="s">
        <v>508</v>
      </c>
      <c r="I5318" t="s">
        <v>509</v>
      </c>
      <c r="J5318" t="s">
        <v>435</v>
      </c>
    </row>
    <row r="5319" spans="1:10">
      <c r="A5319" t="s">
        <v>490</v>
      </c>
      <c r="B5319" s="614">
        <v>3.5000000000000001E-3</v>
      </c>
      <c r="C5319" t="s">
        <v>515</v>
      </c>
      <c r="D5319" t="s">
        <v>543</v>
      </c>
      <c r="E5319" t="s">
        <v>77</v>
      </c>
      <c r="F5319" t="s">
        <v>544</v>
      </c>
      <c r="G5319" t="s">
        <v>77</v>
      </c>
      <c r="H5319" t="s">
        <v>508</v>
      </c>
      <c r="I5319" t="s">
        <v>509</v>
      </c>
      <c r="J5319" t="s">
        <v>435</v>
      </c>
    </row>
    <row r="5320" spans="1:10">
      <c r="A5320" t="s">
        <v>490</v>
      </c>
      <c r="B5320" s="614">
        <v>2.5999999999999999E-3</v>
      </c>
      <c r="C5320" t="s">
        <v>429</v>
      </c>
      <c r="D5320" t="s">
        <v>543</v>
      </c>
      <c r="E5320" t="s">
        <v>77</v>
      </c>
      <c r="F5320" t="s">
        <v>544</v>
      </c>
      <c r="G5320" t="s">
        <v>77</v>
      </c>
      <c r="H5320" t="s">
        <v>508</v>
      </c>
      <c r="I5320" t="s">
        <v>509</v>
      </c>
      <c r="J5320" t="s">
        <v>435</v>
      </c>
    </row>
    <row r="5321" spans="1:10">
      <c r="A5321" t="s">
        <v>490</v>
      </c>
      <c r="B5321" s="614">
        <v>2.5999999999999999E-3</v>
      </c>
      <c r="C5321" t="s">
        <v>452</v>
      </c>
      <c r="D5321" t="s">
        <v>543</v>
      </c>
      <c r="E5321" t="s">
        <v>77</v>
      </c>
      <c r="F5321" t="s">
        <v>544</v>
      </c>
      <c r="G5321" t="s">
        <v>77</v>
      </c>
      <c r="H5321" t="s">
        <v>508</v>
      </c>
      <c r="I5321" t="s">
        <v>509</v>
      </c>
      <c r="J5321" t="s">
        <v>435</v>
      </c>
    </row>
    <row r="5322" spans="1:10">
      <c r="A5322" t="s">
        <v>490</v>
      </c>
      <c r="B5322" s="614">
        <v>2.5999999999999999E-3</v>
      </c>
      <c r="C5322" t="s">
        <v>457</v>
      </c>
      <c r="D5322" t="s">
        <v>543</v>
      </c>
      <c r="E5322" t="s">
        <v>77</v>
      </c>
      <c r="F5322" t="s">
        <v>544</v>
      </c>
      <c r="G5322" t="s">
        <v>77</v>
      </c>
      <c r="H5322" t="s">
        <v>508</v>
      </c>
      <c r="I5322" t="s">
        <v>509</v>
      </c>
      <c r="J5322" t="s">
        <v>435</v>
      </c>
    </row>
    <row r="5323" spans="1:10">
      <c r="A5323" t="s">
        <v>490</v>
      </c>
      <c r="B5323" s="614">
        <v>3.0999999999999999E-3</v>
      </c>
      <c r="C5323" t="s">
        <v>462</v>
      </c>
      <c r="D5323" t="s">
        <v>543</v>
      </c>
      <c r="E5323" t="s">
        <v>77</v>
      </c>
      <c r="F5323" t="s">
        <v>544</v>
      </c>
      <c r="G5323" t="s">
        <v>77</v>
      </c>
      <c r="H5323" t="s">
        <v>508</v>
      </c>
      <c r="I5323" t="s">
        <v>509</v>
      </c>
      <c r="J5323" t="s">
        <v>435</v>
      </c>
    </row>
    <row r="5324" spans="1:10">
      <c r="A5324" t="s">
        <v>491</v>
      </c>
      <c r="B5324" s="614">
        <v>6.9999999999999999E-4</v>
      </c>
      <c r="C5324" t="s">
        <v>50</v>
      </c>
      <c r="D5324" t="s">
        <v>543</v>
      </c>
      <c r="E5324" t="s">
        <v>77</v>
      </c>
      <c r="F5324" t="s">
        <v>544</v>
      </c>
      <c r="G5324" t="s">
        <v>77</v>
      </c>
      <c r="H5324" t="s">
        <v>508</v>
      </c>
      <c r="I5324" t="s">
        <v>509</v>
      </c>
      <c r="J5324" t="s">
        <v>435</v>
      </c>
    </row>
    <row r="5325" spans="1:10">
      <c r="A5325" t="s">
        <v>491</v>
      </c>
      <c r="B5325" s="614">
        <v>1.6999999999999999E-3</v>
      </c>
      <c r="C5325" t="s">
        <v>526</v>
      </c>
      <c r="D5325" t="s">
        <v>543</v>
      </c>
      <c r="E5325" t="s">
        <v>77</v>
      </c>
      <c r="F5325" t="s">
        <v>544</v>
      </c>
      <c r="G5325" t="s">
        <v>77</v>
      </c>
      <c r="H5325" t="s">
        <v>508</v>
      </c>
      <c r="I5325" t="s">
        <v>509</v>
      </c>
      <c r="J5325" t="s">
        <v>435</v>
      </c>
    </row>
    <row r="5326" spans="1:10">
      <c r="A5326" t="s">
        <v>491</v>
      </c>
      <c r="B5326" s="614">
        <v>8.0000000000000004E-4</v>
      </c>
      <c r="C5326" t="s">
        <v>466</v>
      </c>
      <c r="D5326" t="s">
        <v>543</v>
      </c>
      <c r="E5326" t="s">
        <v>77</v>
      </c>
      <c r="F5326" t="s">
        <v>544</v>
      </c>
      <c r="G5326" t="s">
        <v>77</v>
      </c>
      <c r="H5326" t="s">
        <v>508</v>
      </c>
      <c r="I5326" t="s">
        <v>509</v>
      </c>
      <c r="J5326" t="s">
        <v>435</v>
      </c>
    </row>
    <row r="5327" spans="1:10">
      <c r="A5327" t="s">
        <v>491</v>
      </c>
      <c r="B5327" s="614">
        <v>8.9999999999999998E-4</v>
      </c>
      <c r="C5327" t="s">
        <v>471</v>
      </c>
      <c r="D5327" t="s">
        <v>543</v>
      </c>
      <c r="E5327" t="s">
        <v>77</v>
      </c>
      <c r="F5327" t="s">
        <v>544</v>
      </c>
      <c r="G5327" t="s">
        <v>77</v>
      </c>
      <c r="H5327" t="s">
        <v>508</v>
      </c>
      <c r="I5327" t="s">
        <v>509</v>
      </c>
      <c r="J5327" t="s">
        <v>435</v>
      </c>
    </row>
    <row r="5328" spans="1:10">
      <c r="A5328" t="s">
        <v>491</v>
      </c>
      <c r="B5328" s="614">
        <v>8.0000000000000004E-4</v>
      </c>
      <c r="C5328" t="s">
        <v>513</v>
      </c>
      <c r="D5328" t="s">
        <v>543</v>
      </c>
      <c r="E5328" t="s">
        <v>77</v>
      </c>
      <c r="F5328" t="s">
        <v>544</v>
      </c>
      <c r="G5328" t="s">
        <v>77</v>
      </c>
      <c r="H5328" t="s">
        <v>508</v>
      </c>
      <c r="I5328" t="s">
        <v>509</v>
      </c>
      <c r="J5328" t="s">
        <v>435</v>
      </c>
    </row>
    <row r="5329" spans="1:10">
      <c r="A5329" t="s">
        <v>491</v>
      </c>
      <c r="B5329" s="614">
        <v>8.0000000000000004E-4</v>
      </c>
      <c r="C5329" t="s">
        <v>504</v>
      </c>
      <c r="D5329" t="s">
        <v>543</v>
      </c>
      <c r="E5329" t="s">
        <v>77</v>
      </c>
      <c r="F5329" t="s">
        <v>544</v>
      </c>
      <c r="G5329" t="s">
        <v>77</v>
      </c>
      <c r="H5329" t="s">
        <v>508</v>
      </c>
      <c r="I5329" t="s">
        <v>509</v>
      </c>
      <c r="J5329" t="s">
        <v>435</v>
      </c>
    </row>
    <row r="5330" spans="1:10">
      <c r="A5330" t="s">
        <v>491</v>
      </c>
      <c r="B5330" s="614">
        <v>1E-3</v>
      </c>
      <c r="C5330" t="s">
        <v>521</v>
      </c>
      <c r="D5330" t="s">
        <v>543</v>
      </c>
      <c r="E5330" t="s">
        <v>77</v>
      </c>
      <c r="F5330" t="s">
        <v>544</v>
      </c>
      <c r="G5330" t="s">
        <v>77</v>
      </c>
      <c r="H5330" t="s">
        <v>508</v>
      </c>
      <c r="I5330" t="s">
        <v>509</v>
      </c>
      <c r="J5330" t="s">
        <v>435</v>
      </c>
    </row>
    <row r="5331" spans="1:10">
      <c r="A5331" t="s">
        <v>491</v>
      </c>
      <c r="B5331" s="614">
        <v>8.0000000000000004E-4</v>
      </c>
      <c r="C5331" t="s">
        <v>448</v>
      </c>
      <c r="D5331" t="s">
        <v>543</v>
      </c>
      <c r="E5331" t="s">
        <v>77</v>
      </c>
      <c r="F5331" t="s">
        <v>544</v>
      </c>
      <c r="G5331" t="s">
        <v>77</v>
      </c>
      <c r="H5331" t="s">
        <v>508</v>
      </c>
      <c r="I5331" t="s">
        <v>509</v>
      </c>
      <c r="J5331" t="s">
        <v>435</v>
      </c>
    </row>
    <row r="5332" spans="1:10">
      <c r="A5332" t="s">
        <v>491</v>
      </c>
      <c r="B5332" s="614">
        <v>1E-3</v>
      </c>
      <c r="C5332" t="s">
        <v>455</v>
      </c>
      <c r="D5332" t="s">
        <v>543</v>
      </c>
      <c r="E5332" t="s">
        <v>77</v>
      </c>
      <c r="F5332" t="s">
        <v>544</v>
      </c>
      <c r="G5332" t="s">
        <v>77</v>
      </c>
      <c r="H5332" t="s">
        <v>508</v>
      </c>
      <c r="I5332" t="s">
        <v>509</v>
      </c>
      <c r="J5332" t="s">
        <v>435</v>
      </c>
    </row>
    <row r="5333" spans="1:10">
      <c r="A5333" t="s">
        <v>491</v>
      </c>
      <c r="B5333" s="614">
        <v>1.1000000000000001E-3</v>
      </c>
      <c r="C5333" t="s">
        <v>476</v>
      </c>
      <c r="D5333" t="s">
        <v>543</v>
      </c>
      <c r="E5333" t="s">
        <v>77</v>
      </c>
      <c r="F5333" t="s">
        <v>544</v>
      </c>
      <c r="G5333" t="s">
        <v>77</v>
      </c>
      <c r="H5333" t="s">
        <v>508</v>
      </c>
      <c r="I5333" t="s">
        <v>509</v>
      </c>
      <c r="J5333" t="s">
        <v>435</v>
      </c>
    </row>
    <row r="5334" spans="1:10">
      <c r="A5334" t="s">
        <v>491</v>
      </c>
      <c r="B5334" s="614">
        <v>1E-3</v>
      </c>
      <c r="C5334" t="s">
        <v>446</v>
      </c>
      <c r="D5334" t="s">
        <v>543</v>
      </c>
      <c r="E5334" t="s">
        <v>77</v>
      </c>
      <c r="F5334" t="s">
        <v>544</v>
      </c>
      <c r="G5334" t="s">
        <v>77</v>
      </c>
      <c r="H5334" t="s">
        <v>508</v>
      </c>
      <c r="I5334" t="s">
        <v>509</v>
      </c>
      <c r="J5334" t="s">
        <v>435</v>
      </c>
    </row>
    <row r="5335" spans="1:10">
      <c r="A5335" t="s">
        <v>491</v>
      </c>
      <c r="B5335" s="614">
        <v>6.9999999999999999E-4</v>
      </c>
      <c r="C5335" t="s">
        <v>477</v>
      </c>
      <c r="D5335" t="s">
        <v>543</v>
      </c>
      <c r="E5335" t="s">
        <v>77</v>
      </c>
      <c r="F5335" t="s">
        <v>544</v>
      </c>
      <c r="G5335" t="s">
        <v>77</v>
      </c>
      <c r="H5335" t="s">
        <v>508</v>
      </c>
      <c r="I5335" t="s">
        <v>509</v>
      </c>
      <c r="J5335" t="s">
        <v>435</v>
      </c>
    </row>
    <row r="5336" spans="1:10">
      <c r="A5336" t="s">
        <v>491</v>
      </c>
      <c r="B5336" s="614">
        <v>8.0000000000000004E-4</v>
      </c>
      <c r="C5336" t="s">
        <v>461</v>
      </c>
      <c r="D5336" t="s">
        <v>543</v>
      </c>
      <c r="E5336" t="s">
        <v>77</v>
      </c>
      <c r="F5336" t="s">
        <v>544</v>
      </c>
      <c r="G5336" t="s">
        <v>77</v>
      </c>
      <c r="H5336" t="s">
        <v>508</v>
      </c>
      <c r="I5336" t="s">
        <v>509</v>
      </c>
      <c r="J5336" t="s">
        <v>435</v>
      </c>
    </row>
    <row r="5337" spans="1:10">
      <c r="A5337" t="s">
        <v>491</v>
      </c>
      <c r="B5337" s="614">
        <v>6.9999999999999999E-4</v>
      </c>
      <c r="C5337" t="s">
        <v>463</v>
      </c>
      <c r="D5337" t="s">
        <v>543</v>
      </c>
      <c r="E5337" t="s">
        <v>77</v>
      </c>
      <c r="F5337" t="s">
        <v>544</v>
      </c>
      <c r="G5337" t="s">
        <v>77</v>
      </c>
      <c r="H5337" t="s">
        <v>508</v>
      </c>
      <c r="I5337" t="s">
        <v>509</v>
      </c>
      <c r="J5337" t="s">
        <v>435</v>
      </c>
    </row>
    <row r="5338" spans="1:10">
      <c r="A5338" t="s">
        <v>491</v>
      </c>
      <c r="B5338" s="614">
        <v>1E-3</v>
      </c>
      <c r="C5338" t="s">
        <v>475</v>
      </c>
      <c r="D5338" t="s">
        <v>543</v>
      </c>
      <c r="E5338" t="s">
        <v>77</v>
      </c>
      <c r="F5338" t="s">
        <v>544</v>
      </c>
      <c r="G5338" t="s">
        <v>77</v>
      </c>
      <c r="H5338" t="s">
        <v>508</v>
      </c>
      <c r="I5338" t="s">
        <v>509</v>
      </c>
      <c r="J5338" t="s">
        <v>435</v>
      </c>
    </row>
    <row r="5339" spans="1:10">
      <c r="A5339" t="s">
        <v>491</v>
      </c>
      <c r="B5339" s="614">
        <v>8.9999999999999998E-4</v>
      </c>
      <c r="C5339" t="s">
        <v>485</v>
      </c>
      <c r="D5339" t="s">
        <v>543</v>
      </c>
      <c r="E5339" t="s">
        <v>77</v>
      </c>
      <c r="F5339" t="s">
        <v>544</v>
      </c>
      <c r="G5339" t="s">
        <v>77</v>
      </c>
      <c r="H5339" t="s">
        <v>508</v>
      </c>
      <c r="I5339" t="s">
        <v>509</v>
      </c>
      <c r="J5339" t="s">
        <v>435</v>
      </c>
    </row>
    <row r="5340" spans="1:10">
      <c r="A5340" t="s">
        <v>491</v>
      </c>
      <c r="B5340" s="614">
        <v>6.9999999999999999E-4</v>
      </c>
      <c r="C5340" t="s">
        <v>464</v>
      </c>
      <c r="D5340" t="s">
        <v>543</v>
      </c>
      <c r="E5340" t="s">
        <v>77</v>
      </c>
      <c r="F5340" t="s">
        <v>544</v>
      </c>
      <c r="G5340" t="s">
        <v>77</v>
      </c>
      <c r="H5340" t="s">
        <v>508</v>
      </c>
      <c r="I5340" t="s">
        <v>509</v>
      </c>
      <c r="J5340" t="s">
        <v>435</v>
      </c>
    </row>
    <row r="5341" spans="1:10">
      <c r="A5341" t="s">
        <v>491</v>
      </c>
      <c r="B5341" s="614">
        <v>8.9999999999999998E-4</v>
      </c>
      <c r="C5341" t="s">
        <v>527</v>
      </c>
      <c r="D5341" t="s">
        <v>543</v>
      </c>
      <c r="E5341" t="s">
        <v>77</v>
      </c>
      <c r="F5341" t="s">
        <v>544</v>
      </c>
      <c r="G5341" t="s">
        <v>77</v>
      </c>
      <c r="H5341" t="s">
        <v>508</v>
      </c>
      <c r="I5341" t="s">
        <v>509</v>
      </c>
      <c r="J5341" t="s">
        <v>435</v>
      </c>
    </row>
    <row r="5342" spans="1:10">
      <c r="A5342" t="s">
        <v>491</v>
      </c>
      <c r="B5342" s="614">
        <v>1.1000000000000001E-3</v>
      </c>
      <c r="C5342" t="s">
        <v>438</v>
      </c>
      <c r="D5342" t="s">
        <v>543</v>
      </c>
      <c r="E5342" t="s">
        <v>77</v>
      </c>
      <c r="F5342" t="s">
        <v>544</v>
      </c>
      <c r="G5342" t="s">
        <v>77</v>
      </c>
      <c r="H5342" t="s">
        <v>508</v>
      </c>
      <c r="I5342" t="s">
        <v>509</v>
      </c>
      <c r="J5342" t="s">
        <v>435</v>
      </c>
    </row>
    <row r="5343" spans="1:10">
      <c r="A5343" t="s">
        <v>491</v>
      </c>
      <c r="B5343" s="614">
        <v>1.1000000000000001E-3</v>
      </c>
      <c r="C5343" t="s">
        <v>510</v>
      </c>
      <c r="D5343" t="s">
        <v>543</v>
      </c>
      <c r="E5343" t="s">
        <v>77</v>
      </c>
      <c r="F5343" t="s">
        <v>544</v>
      </c>
      <c r="G5343" t="s">
        <v>77</v>
      </c>
      <c r="H5343" t="s">
        <v>508</v>
      </c>
      <c r="I5343" t="s">
        <v>509</v>
      </c>
      <c r="J5343" t="s">
        <v>435</v>
      </c>
    </row>
    <row r="5344" spans="1:10">
      <c r="A5344" t="s">
        <v>491</v>
      </c>
      <c r="B5344" s="614">
        <v>6.9999999999999999E-4</v>
      </c>
      <c r="C5344" t="s">
        <v>454</v>
      </c>
      <c r="D5344" t="s">
        <v>543</v>
      </c>
      <c r="E5344" t="s">
        <v>77</v>
      </c>
      <c r="F5344" t="s">
        <v>544</v>
      </c>
      <c r="G5344" t="s">
        <v>77</v>
      </c>
      <c r="H5344" t="s">
        <v>508</v>
      </c>
      <c r="I5344" t="s">
        <v>509</v>
      </c>
      <c r="J5344" t="s">
        <v>435</v>
      </c>
    </row>
    <row r="5345" spans="1:10">
      <c r="A5345" t="s">
        <v>491</v>
      </c>
      <c r="B5345" s="614">
        <v>6.9999999999999999E-4</v>
      </c>
      <c r="C5345" t="s">
        <v>488</v>
      </c>
      <c r="D5345" t="s">
        <v>543</v>
      </c>
      <c r="E5345" t="s">
        <v>77</v>
      </c>
      <c r="F5345" t="s">
        <v>544</v>
      </c>
      <c r="G5345" t="s">
        <v>77</v>
      </c>
      <c r="H5345" t="s">
        <v>508</v>
      </c>
      <c r="I5345" t="s">
        <v>509</v>
      </c>
      <c r="J5345" t="s">
        <v>435</v>
      </c>
    </row>
    <row r="5346" spans="1:10">
      <c r="A5346" t="s">
        <v>491</v>
      </c>
      <c r="B5346" s="614">
        <v>6.9999999999999999E-4</v>
      </c>
      <c r="C5346" t="s">
        <v>479</v>
      </c>
      <c r="D5346" t="s">
        <v>543</v>
      </c>
      <c r="E5346" t="s">
        <v>77</v>
      </c>
      <c r="F5346" t="s">
        <v>544</v>
      </c>
      <c r="G5346" t="s">
        <v>77</v>
      </c>
      <c r="H5346" t="s">
        <v>508</v>
      </c>
      <c r="I5346" t="s">
        <v>509</v>
      </c>
      <c r="J5346" t="s">
        <v>435</v>
      </c>
    </row>
    <row r="5347" spans="1:10">
      <c r="A5347" t="s">
        <v>491</v>
      </c>
      <c r="B5347" s="614">
        <v>8.0000000000000004E-4</v>
      </c>
      <c r="C5347" t="s">
        <v>517</v>
      </c>
      <c r="D5347" t="s">
        <v>543</v>
      </c>
      <c r="E5347" t="s">
        <v>77</v>
      </c>
      <c r="F5347" t="s">
        <v>544</v>
      </c>
      <c r="G5347" t="s">
        <v>77</v>
      </c>
      <c r="H5347" t="s">
        <v>508</v>
      </c>
      <c r="I5347" t="s">
        <v>509</v>
      </c>
      <c r="J5347" t="s">
        <v>435</v>
      </c>
    </row>
    <row r="5348" spans="1:10">
      <c r="A5348" t="s">
        <v>491</v>
      </c>
      <c r="B5348" s="614">
        <v>6.9999999999999999E-4</v>
      </c>
      <c r="C5348" t="s">
        <v>472</v>
      </c>
      <c r="D5348" t="s">
        <v>543</v>
      </c>
      <c r="E5348" t="s">
        <v>77</v>
      </c>
      <c r="F5348" t="s">
        <v>544</v>
      </c>
      <c r="G5348" t="s">
        <v>77</v>
      </c>
      <c r="H5348" t="s">
        <v>508</v>
      </c>
      <c r="I5348" t="s">
        <v>509</v>
      </c>
      <c r="J5348" t="s">
        <v>435</v>
      </c>
    </row>
    <row r="5349" spans="1:10">
      <c r="A5349" t="s">
        <v>491</v>
      </c>
      <c r="B5349" s="614">
        <v>8.9999999999999998E-4</v>
      </c>
      <c r="C5349" t="s">
        <v>484</v>
      </c>
      <c r="D5349" t="s">
        <v>543</v>
      </c>
      <c r="E5349" t="s">
        <v>77</v>
      </c>
      <c r="F5349" t="s">
        <v>544</v>
      </c>
      <c r="G5349" t="s">
        <v>77</v>
      </c>
      <c r="H5349" t="s">
        <v>508</v>
      </c>
      <c r="I5349" t="s">
        <v>509</v>
      </c>
      <c r="J5349" t="s">
        <v>435</v>
      </c>
    </row>
    <row r="5350" spans="1:10">
      <c r="A5350" t="s">
        <v>491</v>
      </c>
      <c r="B5350" s="614">
        <v>1.5E-3</v>
      </c>
      <c r="C5350" t="s">
        <v>456</v>
      </c>
      <c r="D5350" t="s">
        <v>543</v>
      </c>
      <c r="E5350" t="s">
        <v>77</v>
      </c>
      <c r="F5350" t="s">
        <v>544</v>
      </c>
      <c r="G5350" t="s">
        <v>77</v>
      </c>
      <c r="H5350" t="s">
        <v>508</v>
      </c>
      <c r="I5350" t="s">
        <v>509</v>
      </c>
      <c r="J5350" t="s">
        <v>435</v>
      </c>
    </row>
    <row r="5351" spans="1:10">
      <c r="A5351" t="s">
        <v>491</v>
      </c>
      <c r="B5351" s="614">
        <v>1.1000000000000001E-3</v>
      </c>
      <c r="C5351" t="s">
        <v>450</v>
      </c>
      <c r="D5351" t="s">
        <v>543</v>
      </c>
      <c r="E5351" t="s">
        <v>77</v>
      </c>
      <c r="F5351" t="s">
        <v>544</v>
      </c>
      <c r="G5351" t="s">
        <v>77</v>
      </c>
      <c r="H5351" t="s">
        <v>508</v>
      </c>
      <c r="I5351" t="s">
        <v>509</v>
      </c>
      <c r="J5351" t="s">
        <v>435</v>
      </c>
    </row>
    <row r="5352" spans="1:10">
      <c r="A5352" t="s">
        <v>491</v>
      </c>
      <c r="B5352" s="614">
        <v>8.9999999999999998E-4</v>
      </c>
      <c r="C5352" t="s">
        <v>524</v>
      </c>
      <c r="D5352" t="s">
        <v>543</v>
      </c>
      <c r="E5352" t="s">
        <v>77</v>
      </c>
      <c r="F5352" t="s">
        <v>544</v>
      </c>
      <c r="G5352" t="s">
        <v>77</v>
      </c>
      <c r="H5352" t="s">
        <v>508</v>
      </c>
      <c r="I5352" t="s">
        <v>509</v>
      </c>
      <c r="J5352" t="s">
        <v>435</v>
      </c>
    </row>
    <row r="5353" spans="1:10">
      <c r="A5353" t="s">
        <v>491</v>
      </c>
      <c r="B5353" s="614">
        <v>6.9999999999999999E-4</v>
      </c>
      <c r="C5353" t="s">
        <v>453</v>
      </c>
      <c r="D5353" t="s">
        <v>543</v>
      </c>
      <c r="E5353" t="s">
        <v>77</v>
      </c>
      <c r="F5353" t="s">
        <v>544</v>
      </c>
      <c r="G5353" t="s">
        <v>77</v>
      </c>
      <c r="H5353" t="s">
        <v>508</v>
      </c>
      <c r="I5353" t="s">
        <v>509</v>
      </c>
      <c r="J5353" t="s">
        <v>435</v>
      </c>
    </row>
    <row r="5354" spans="1:10">
      <c r="A5354" t="s">
        <v>491</v>
      </c>
      <c r="B5354" s="614">
        <v>8.9999999999999998E-4</v>
      </c>
      <c r="C5354" t="s">
        <v>512</v>
      </c>
      <c r="D5354" t="s">
        <v>543</v>
      </c>
      <c r="E5354" t="s">
        <v>77</v>
      </c>
      <c r="F5354" t="s">
        <v>544</v>
      </c>
      <c r="G5354" t="s">
        <v>77</v>
      </c>
      <c r="H5354" t="s">
        <v>508</v>
      </c>
      <c r="I5354" t="s">
        <v>509</v>
      </c>
      <c r="J5354" t="s">
        <v>435</v>
      </c>
    </row>
    <row r="5355" spans="1:10">
      <c r="A5355" t="s">
        <v>491</v>
      </c>
      <c r="B5355" s="614">
        <v>1.1999999999999999E-3</v>
      </c>
      <c r="C5355" t="s">
        <v>518</v>
      </c>
      <c r="D5355" t="s">
        <v>543</v>
      </c>
      <c r="E5355" t="s">
        <v>77</v>
      </c>
      <c r="F5355" t="s">
        <v>544</v>
      </c>
      <c r="G5355" t="s">
        <v>77</v>
      </c>
      <c r="H5355" t="s">
        <v>508</v>
      </c>
      <c r="I5355" t="s">
        <v>509</v>
      </c>
      <c r="J5355" t="s">
        <v>435</v>
      </c>
    </row>
    <row r="5356" spans="1:10">
      <c r="A5356" t="s">
        <v>491</v>
      </c>
      <c r="B5356" s="614">
        <v>6.9999999999999999E-4</v>
      </c>
      <c r="C5356" t="s">
        <v>465</v>
      </c>
      <c r="D5356" t="s">
        <v>543</v>
      </c>
      <c r="E5356" t="s">
        <v>77</v>
      </c>
      <c r="F5356" t="s">
        <v>544</v>
      </c>
      <c r="G5356" t="s">
        <v>77</v>
      </c>
      <c r="H5356" t="s">
        <v>508</v>
      </c>
      <c r="I5356" t="s">
        <v>509</v>
      </c>
      <c r="J5356" t="s">
        <v>435</v>
      </c>
    </row>
    <row r="5357" spans="1:10">
      <c r="A5357" t="s">
        <v>491</v>
      </c>
      <c r="B5357" s="614">
        <v>1E-3</v>
      </c>
      <c r="C5357" t="s">
        <v>516</v>
      </c>
      <c r="D5357" t="s">
        <v>543</v>
      </c>
      <c r="E5357" t="s">
        <v>77</v>
      </c>
      <c r="F5357" t="s">
        <v>544</v>
      </c>
      <c r="G5357" t="s">
        <v>77</v>
      </c>
      <c r="H5357" t="s">
        <v>508</v>
      </c>
      <c r="I5357" t="s">
        <v>509</v>
      </c>
      <c r="J5357" t="s">
        <v>435</v>
      </c>
    </row>
    <row r="5358" spans="1:10">
      <c r="A5358" t="s">
        <v>491</v>
      </c>
      <c r="B5358" s="614">
        <v>1.1000000000000001E-3</v>
      </c>
      <c r="C5358" t="s">
        <v>514</v>
      </c>
      <c r="D5358" t="s">
        <v>543</v>
      </c>
      <c r="E5358" t="s">
        <v>77</v>
      </c>
      <c r="F5358" t="s">
        <v>544</v>
      </c>
      <c r="G5358" t="s">
        <v>77</v>
      </c>
      <c r="H5358" t="s">
        <v>508</v>
      </c>
      <c r="I5358" t="s">
        <v>509</v>
      </c>
      <c r="J5358" t="s">
        <v>435</v>
      </c>
    </row>
    <row r="5359" spans="1:10">
      <c r="A5359" t="s">
        <v>491</v>
      </c>
      <c r="B5359" s="614">
        <v>8.9999999999999998E-4</v>
      </c>
      <c r="C5359" t="s">
        <v>480</v>
      </c>
      <c r="D5359" t="s">
        <v>543</v>
      </c>
      <c r="E5359" t="s">
        <v>77</v>
      </c>
      <c r="F5359" t="s">
        <v>544</v>
      </c>
      <c r="G5359" t="s">
        <v>77</v>
      </c>
      <c r="H5359" t="s">
        <v>508</v>
      </c>
      <c r="I5359" t="s">
        <v>509</v>
      </c>
      <c r="J5359" t="s">
        <v>435</v>
      </c>
    </row>
    <row r="5360" spans="1:10">
      <c r="A5360" t="s">
        <v>491</v>
      </c>
      <c r="B5360" s="614">
        <v>8.0000000000000004E-4</v>
      </c>
      <c r="C5360" t="s">
        <v>445</v>
      </c>
      <c r="D5360" t="s">
        <v>543</v>
      </c>
      <c r="E5360" t="s">
        <v>77</v>
      </c>
      <c r="F5360" t="s">
        <v>544</v>
      </c>
      <c r="G5360" t="s">
        <v>77</v>
      </c>
      <c r="H5360" t="s">
        <v>508</v>
      </c>
      <c r="I5360" t="s">
        <v>509</v>
      </c>
      <c r="J5360" t="s">
        <v>435</v>
      </c>
    </row>
    <row r="5361" spans="1:10">
      <c r="A5361" t="s">
        <v>491</v>
      </c>
      <c r="B5361" s="614">
        <v>8.9999999999999998E-4</v>
      </c>
      <c r="C5361" t="s">
        <v>481</v>
      </c>
      <c r="D5361" t="s">
        <v>543</v>
      </c>
      <c r="E5361" t="s">
        <v>77</v>
      </c>
      <c r="F5361" t="s">
        <v>544</v>
      </c>
      <c r="G5361" t="s">
        <v>77</v>
      </c>
      <c r="H5361" t="s">
        <v>508</v>
      </c>
      <c r="I5361" t="s">
        <v>509</v>
      </c>
      <c r="J5361" t="s">
        <v>435</v>
      </c>
    </row>
    <row r="5362" spans="1:10">
      <c r="A5362" t="s">
        <v>491</v>
      </c>
      <c r="B5362" s="614">
        <v>1E-3</v>
      </c>
      <c r="C5362" t="s">
        <v>511</v>
      </c>
      <c r="D5362" t="s">
        <v>543</v>
      </c>
      <c r="E5362" t="s">
        <v>77</v>
      </c>
      <c r="F5362" t="s">
        <v>544</v>
      </c>
      <c r="G5362" t="s">
        <v>77</v>
      </c>
      <c r="H5362" t="s">
        <v>508</v>
      </c>
      <c r="I5362" t="s">
        <v>509</v>
      </c>
      <c r="J5362" t="s">
        <v>435</v>
      </c>
    </row>
    <row r="5363" spans="1:10">
      <c r="A5363" t="s">
        <v>491</v>
      </c>
      <c r="B5363" s="614">
        <v>8.9999999999999998E-4</v>
      </c>
      <c r="C5363" t="s">
        <v>449</v>
      </c>
      <c r="D5363" t="s">
        <v>543</v>
      </c>
      <c r="E5363" t="s">
        <v>77</v>
      </c>
      <c r="F5363" t="s">
        <v>544</v>
      </c>
      <c r="G5363" t="s">
        <v>77</v>
      </c>
      <c r="H5363" t="s">
        <v>508</v>
      </c>
      <c r="I5363" t="s">
        <v>509</v>
      </c>
      <c r="J5363" t="s">
        <v>435</v>
      </c>
    </row>
    <row r="5364" spans="1:10">
      <c r="A5364" t="s">
        <v>491</v>
      </c>
      <c r="B5364" s="614">
        <v>8.9999999999999998E-4</v>
      </c>
      <c r="C5364" t="s">
        <v>525</v>
      </c>
      <c r="D5364" t="s">
        <v>543</v>
      </c>
      <c r="E5364" t="s">
        <v>77</v>
      </c>
      <c r="F5364" t="s">
        <v>544</v>
      </c>
      <c r="G5364" t="s">
        <v>77</v>
      </c>
      <c r="H5364" t="s">
        <v>508</v>
      </c>
      <c r="I5364" t="s">
        <v>509</v>
      </c>
      <c r="J5364" t="s">
        <v>435</v>
      </c>
    </row>
    <row r="5365" spans="1:10">
      <c r="A5365" t="s">
        <v>491</v>
      </c>
      <c r="B5365" s="614">
        <v>1E-3</v>
      </c>
      <c r="C5365" t="s">
        <v>515</v>
      </c>
      <c r="D5365" t="s">
        <v>543</v>
      </c>
      <c r="E5365" t="s">
        <v>77</v>
      </c>
      <c r="F5365" t="s">
        <v>544</v>
      </c>
      <c r="G5365" t="s">
        <v>77</v>
      </c>
      <c r="H5365" t="s">
        <v>508</v>
      </c>
      <c r="I5365" t="s">
        <v>509</v>
      </c>
      <c r="J5365" t="s">
        <v>435</v>
      </c>
    </row>
    <row r="5366" spans="1:10">
      <c r="A5366" t="s">
        <v>491</v>
      </c>
      <c r="B5366" s="614">
        <v>6.9999999999999999E-4</v>
      </c>
      <c r="C5366" t="s">
        <v>429</v>
      </c>
      <c r="D5366" t="s">
        <v>543</v>
      </c>
      <c r="E5366" t="s">
        <v>77</v>
      </c>
      <c r="F5366" t="s">
        <v>544</v>
      </c>
      <c r="G5366" t="s">
        <v>77</v>
      </c>
      <c r="H5366" t="s">
        <v>508</v>
      </c>
      <c r="I5366" t="s">
        <v>509</v>
      </c>
      <c r="J5366" t="s">
        <v>435</v>
      </c>
    </row>
    <row r="5367" spans="1:10">
      <c r="A5367" t="s">
        <v>491</v>
      </c>
      <c r="B5367" s="614">
        <v>6.9999999999999999E-4</v>
      </c>
      <c r="C5367" t="s">
        <v>452</v>
      </c>
      <c r="D5367" t="s">
        <v>543</v>
      </c>
      <c r="E5367" t="s">
        <v>77</v>
      </c>
      <c r="F5367" t="s">
        <v>544</v>
      </c>
      <c r="G5367" t="s">
        <v>77</v>
      </c>
      <c r="H5367" t="s">
        <v>508</v>
      </c>
      <c r="I5367" t="s">
        <v>509</v>
      </c>
      <c r="J5367" t="s">
        <v>435</v>
      </c>
    </row>
    <row r="5368" spans="1:10">
      <c r="A5368" t="s">
        <v>491</v>
      </c>
      <c r="B5368" s="614">
        <v>6.9999999999999999E-4</v>
      </c>
      <c r="C5368" t="s">
        <v>457</v>
      </c>
      <c r="D5368" t="s">
        <v>543</v>
      </c>
      <c r="E5368" t="s">
        <v>77</v>
      </c>
      <c r="F5368" t="s">
        <v>544</v>
      </c>
      <c r="G5368" t="s">
        <v>77</v>
      </c>
      <c r="H5368" t="s">
        <v>508</v>
      </c>
      <c r="I5368" t="s">
        <v>509</v>
      </c>
      <c r="J5368" t="s">
        <v>435</v>
      </c>
    </row>
    <row r="5369" spans="1:10">
      <c r="A5369" t="s">
        <v>491</v>
      </c>
      <c r="B5369" s="614">
        <v>8.9999999999999998E-4</v>
      </c>
      <c r="C5369" t="s">
        <v>462</v>
      </c>
      <c r="D5369" t="s">
        <v>543</v>
      </c>
      <c r="E5369" t="s">
        <v>77</v>
      </c>
      <c r="F5369" t="s">
        <v>544</v>
      </c>
      <c r="G5369" t="s">
        <v>77</v>
      </c>
      <c r="H5369" t="s">
        <v>508</v>
      </c>
      <c r="I5369" t="s">
        <v>509</v>
      </c>
      <c r="J5369" t="s">
        <v>435</v>
      </c>
    </row>
    <row r="5370" spans="1:10">
      <c r="A5370" t="s">
        <v>492</v>
      </c>
      <c r="B5370" s="614">
        <v>5.0000000000000001E-4</v>
      </c>
      <c r="C5370" t="s">
        <v>50</v>
      </c>
      <c r="D5370" t="s">
        <v>543</v>
      </c>
      <c r="E5370" t="s">
        <v>77</v>
      </c>
      <c r="F5370" t="s">
        <v>544</v>
      </c>
      <c r="G5370" t="s">
        <v>77</v>
      </c>
      <c r="H5370" t="s">
        <v>508</v>
      </c>
      <c r="I5370" t="s">
        <v>509</v>
      </c>
      <c r="J5370" t="s">
        <v>435</v>
      </c>
    </row>
    <row r="5371" spans="1:10">
      <c r="A5371" t="s">
        <v>492</v>
      </c>
      <c r="B5371" s="614">
        <v>1.1000000000000001E-3</v>
      </c>
      <c r="C5371" t="s">
        <v>526</v>
      </c>
      <c r="D5371" t="s">
        <v>543</v>
      </c>
      <c r="E5371" t="s">
        <v>77</v>
      </c>
      <c r="F5371" t="s">
        <v>544</v>
      </c>
      <c r="G5371" t="s">
        <v>77</v>
      </c>
      <c r="H5371" t="s">
        <v>508</v>
      </c>
      <c r="I5371" t="s">
        <v>509</v>
      </c>
      <c r="J5371" t="s">
        <v>435</v>
      </c>
    </row>
    <row r="5372" spans="1:10">
      <c r="A5372" t="s">
        <v>492</v>
      </c>
      <c r="B5372" s="614">
        <v>5.0000000000000001E-4</v>
      </c>
      <c r="C5372" t="s">
        <v>466</v>
      </c>
      <c r="D5372" t="s">
        <v>543</v>
      </c>
      <c r="E5372" t="s">
        <v>77</v>
      </c>
      <c r="F5372" t="s">
        <v>544</v>
      </c>
      <c r="G5372" t="s">
        <v>77</v>
      </c>
      <c r="H5372" t="s">
        <v>508</v>
      </c>
      <c r="I5372" t="s">
        <v>509</v>
      </c>
      <c r="J5372" t="s">
        <v>435</v>
      </c>
    </row>
    <row r="5373" spans="1:10">
      <c r="A5373" t="s">
        <v>492</v>
      </c>
      <c r="B5373" s="614">
        <v>5.9999999999999995E-4</v>
      </c>
      <c r="C5373" t="s">
        <v>471</v>
      </c>
      <c r="D5373" t="s">
        <v>543</v>
      </c>
      <c r="E5373" t="s">
        <v>77</v>
      </c>
      <c r="F5373" t="s">
        <v>544</v>
      </c>
      <c r="G5373" t="s">
        <v>77</v>
      </c>
      <c r="H5373" t="s">
        <v>508</v>
      </c>
      <c r="I5373" t="s">
        <v>509</v>
      </c>
      <c r="J5373" t="s">
        <v>435</v>
      </c>
    </row>
    <row r="5374" spans="1:10">
      <c r="A5374" t="s">
        <v>492</v>
      </c>
      <c r="B5374" s="614">
        <v>5.0000000000000001E-4</v>
      </c>
      <c r="C5374" t="s">
        <v>513</v>
      </c>
      <c r="D5374" t="s">
        <v>543</v>
      </c>
      <c r="E5374" t="s">
        <v>77</v>
      </c>
      <c r="F5374" t="s">
        <v>544</v>
      </c>
      <c r="G5374" t="s">
        <v>77</v>
      </c>
      <c r="H5374" t="s">
        <v>508</v>
      </c>
      <c r="I5374" t="s">
        <v>509</v>
      </c>
      <c r="J5374" t="s">
        <v>435</v>
      </c>
    </row>
    <row r="5375" spans="1:10">
      <c r="A5375" t="s">
        <v>492</v>
      </c>
      <c r="B5375" s="614">
        <v>5.0000000000000001E-4</v>
      </c>
      <c r="C5375" t="s">
        <v>504</v>
      </c>
      <c r="D5375" t="s">
        <v>543</v>
      </c>
      <c r="E5375" t="s">
        <v>77</v>
      </c>
      <c r="F5375" t="s">
        <v>544</v>
      </c>
      <c r="G5375" t="s">
        <v>77</v>
      </c>
      <c r="H5375" t="s">
        <v>508</v>
      </c>
      <c r="I5375" t="s">
        <v>509</v>
      </c>
      <c r="J5375" t="s">
        <v>435</v>
      </c>
    </row>
    <row r="5376" spans="1:10">
      <c r="A5376" t="s">
        <v>492</v>
      </c>
      <c r="B5376" s="614">
        <v>6.9999999999999999E-4</v>
      </c>
      <c r="C5376" t="s">
        <v>521</v>
      </c>
      <c r="D5376" t="s">
        <v>543</v>
      </c>
      <c r="E5376" t="s">
        <v>77</v>
      </c>
      <c r="F5376" t="s">
        <v>544</v>
      </c>
      <c r="G5376" t="s">
        <v>77</v>
      </c>
      <c r="H5376" t="s">
        <v>508</v>
      </c>
      <c r="I5376" t="s">
        <v>509</v>
      </c>
      <c r="J5376" t="s">
        <v>435</v>
      </c>
    </row>
    <row r="5377" spans="1:10">
      <c r="A5377" t="s">
        <v>492</v>
      </c>
      <c r="B5377" s="614">
        <v>5.0000000000000001E-4</v>
      </c>
      <c r="C5377" t="s">
        <v>448</v>
      </c>
      <c r="D5377" t="s">
        <v>543</v>
      </c>
      <c r="E5377" t="s">
        <v>77</v>
      </c>
      <c r="F5377" t="s">
        <v>544</v>
      </c>
      <c r="G5377" t="s">
        <v>77</v>
      </c>
      <c r="H5377" t="s">
        <v>508</v>
      </c>
      <c r="I5377" t="s">
        <v>509</v>
      </c>
      <c r="J5377" t="s">
        <v>435</v>
      </c>
    </row>
    <row r="5378" spans="1:10">
      <c r="A5378" t="s">
        <v>492</v>
      </c>
      <c r="B5378" s="614">
        <v>6.9999999999999999E-4</v>
      </c>
      <c r="C5378" t="s">
        <v>455</v>
      </c>
      <c r="D5378" t="s">
        <v>543</v>
      </c>
      <c r="E5378" t="s">
        <v>77</v>
      </c>
      <c r="F5378" t="s">
        <v>544</v>
      </c>
      <c r="G5378" t="s">
        <v>77</v>
      </c>
      <c r="H5378" t="s">
        <v>508</v>
      </c>
      <c r="I5378" t="s">
        <v>509</v>
      </c>
      <c r="J5378" t="s">
        <v>435</v>
      </c>
    </row>
    <row r="5379" spans="1:10">
      <c r="A5379" t="s">
        <v>492</v>
      </c>
      <c r="B5379" s="614">
        <v>6.9999999999999999E-4</v>
      </c>
      <c r="C5379" t="s">
        <v>476</v>
      </c>
      <c r="D5379" t="s">
        <v>543</v>
      </c>
      <c r="E5379" t="s">
        <v>77</v>
      </c>
      <c r="F5379" t="s">
        <v>544</v>
      </c>
      <c r="G5379" t="s">
        <v>77</v>
      </c>
      <c r="H5379" t="s">
        <v>508</v>
      </c>
      <c r="I5379" t="s">
        <v>509</v>
      </c>
      <c r="J5379" t="s">
        <v>435</v>
      </c>
    </row>
    <row r="5380" spans="1:10">
      <c r="A5380" t="s">
        <v>492</v>
      </c>
      <c r="B5380" s="614">
        <v>6.9999999999999999E-4</v>
      </c>
      <c r="C5380" t="s">
        <v>446</v>
      </c>
      <c r="D5380" t="s">
        <v>543</v>
      </c>
      <c r="E5380" t="s">
        <v>77</v>
      </c>
      <c r="F5380" t="s">
        <v>544</v>
      </c>
      <c r="G5380" t="s">
        <v>77</v>
      </c>
      <c r="H5380" t="s">
        <v>508</v>
      </c>
      <c r="I5380" t="s">
        <v>509</v>
      </c>
      <c r="J5380" t="s">
        <v>435</v>
      </c>
    </row>
    <row r="5381" spans="1:10">
      <c r="A5381" t="s">
        <v>492</v>
      </c>
      <c r="B5381" s="614">
        <v>5.0000000000000001E-4</v>
      </c>
      <c r="C5381" t="s">
        <v>477</v>
      </c>
      <c r="D5381" t="s">
        <v>543</v>
      </c>
      <c r="E5381" t="s">
        <v>77</v>
      </c>
      <c r="F5381" t="s">
        <v>544</v>
      </c>
      <c r="G5381" t="s">
        <v>77</v>
      </c>
      <c r="H5381" t="s">
        <v>508</v>
      </c>
      <c r="I5381" t="s">
        <v>509</v>
      </c>
      <c r="J5381" t="s">
        <v>435</v>
      </c>
    </row>
    <row r="5382" spans="1:10">
      <c r="A5382" t="s">
        <v>492</v>
      </c>
      <c r="B5382" s="614">
        <v>5.0000000000000001E-4</v>
      </c>
      <c r="C5382" t="s">
        <v>461</v>
      </c>
      <c r="D5382" t="s">
        <v>543</v>
      </c>
      <c r="E5382" t="s">
        <v>77</v>
      </c>
      <c r="F5382" t="s">
        <v>544</v>
      </c>
      <c r="G5382" t="s">
        <v>77</v>
      </c>
      <c r="H5382" t="s">
        <v>508</v>
      </c>
      <c r="I5382" t="s">
        <v>509</v>
      </c>
      <c r="J5382" t="s">
        <v>435</v>
      </c>
    </row>
    <row r="5383" spans="1:10">
      <c r="A5383" t="s">
        <v>492</v>
      </c>
      <c r="B5383" s="614">
        <v>5.0000000000000001E-4</v>
      </c>
      <c r="C5383" t="s">
        <v>463</v>
      </c>
      <c r="D5383" t="s">
        <v>543</v>
      </c>
      <c r="E5383" t="s">
        <v>77</v>
      </c>
      <c r="F5383" t="s">
        <v>544</v>
      </c>
      <c r="G5383" t="s">
        <v>77</v>
      </c>
      <c r="H5383" t="s">
        <v>508</v>
      </c>
      <c r="I5383" t="s">
        <v>509</v>
      </c>
      <c r="J5383" t="s">
        <v>435</v>
      </c>
    </row>
    <row r="5384" spans="1:10">
      <c r="A5384" t="s">
        <v>492</v>
      </c>
      <c r="B5384" s="614">
        <v>5.9999999999999995E-4</v>
      </c>
      <c r="C5384" t="s">
        <v>475</v>
      </c>
      <c r="D5384" t="s">
        <v>543</v>
      </c>
      <c r="E5384" t="s">
        <v>77</v>
      </c>
      <c r="F5384" t="s">
        <v>544</v>
      </c>
      <c r="G5384" t="s">
        <v>77</v>
      </c>
      <c r="H5384" t="s">
        <v>508</v>
      </c>
      <c r="I5384" t="s">
        <v>509</v>
      </c>
      <c r="J5384" t="s">
        <v>435</v>
      </c>
    </row>
    <row r="5385" spans="1:10">
      <c r="A5385" t="s">
        <v>492</v>
      </c>
      <c r="B5385" s="614">
        <v>5.9999999999999995E-4</v>
      </c>
      <c r="C5385" t="s">
        <v>485</v>
      </c>
      <c r="D5385" t="s">
        <v>543</v>
      </c>
      <c r="E5385" t="s">
        <v>77</v>
      </c>
      <c r="F5385" t="s">
        <v>544</v>
      </c>
      <c r="G5385" t="s">
        <v>77</v>
      </c>
      <c r="H5385" t="s">
        <v>508</v>
      </c>
      <c r="I5385" t="s">
        <v>509</v>
      </c>
      <c r="J5385" t="s">
        <v>435</v>
      </c>
    </row>
    <row r="5386" spans="1:10">
      <c r="A5386" t="s">
        <v>492</v>
      </c>
      <c r="B5386" s="614">
        <v>5.0000000000000001E-4</v>
      </c>
      <c r="C5386" t="s">
        <v>464</v>
      </c>
      <c r="D5386" t="s">
        <v>543</v>
      </c>
      <c r="E5386" t="s">
        <v>77</v>
      </c>
      <c r="F5386" t="s">
        <v>544</v>
      </c>
      <c r="G5386" t="s">
        <v>77</v>
      </c>
      <c r="H5386" t="s">
        <v>508</v>
      </c>
      <c r="I5386" t="s">
        <v>509</v>
      </c>
      <c r="J5386" t="s">
        <v>435</v>
      </c>
    </row>
    <row r="5387" spans="1:10">
      <c r="A5387" t="s">
        <v>492</v>
      </c>
      <c r="B5387" s="614">
        <v>5.9999999999999995E-4</v>
      </c>
      <c r="C5387" t="s">
        <v>527</v>
      </c>
      <c r="D5387" t="s">
        <v>543</v>
      </c>
      <c r="E5387" t="s">
        <v>77</v>
      </c>
      <c r="F5387" t="s">
        <v>544</v>
      </c>
      <c r="G5387" t="s">
        <v>77</v>
      </c>
      <c r="H5387" t="s">
        <v>508</v>
      </c>
      <c r="I5387" t="s">
        <v>509</v>
      </c>
      <c r="J5387" t="s">
        <v>435</v>
      </c>
    </row>
    <row r="5388" spans="1:10">
      <c r="A5388" t="s">
        <v>492</v>
      </c>
      <c r="B5388" s="614">
        <v>6.9999999999999999E-4</v>
      </c>
      <c r="C5388" t="s">
        <v>438</v>
      </c>
      <c r="D5388" t="s">
        <v>543</v>
      </c>
      <c r="E5388" t="s">
        <v>77</v>
      </c>
      <c r="F5388" t="s">
        <v>544</v>
      </c>
      <c r="G5388" t="s">
        <v>77</v>
      </c>
      <c r="H5388" t="s">
        <v>508</v>
      </c>
      <c r="I5388" t="s">
        <v>509</v>
      </c>
      <c r="J5388" t="s">
        <v>435</v>
      </c>
    </row>
    <row r="5389" spans="1:10">
      <c r="A5389" t="s">
        <v>492</v>
      </c>
      <c r="B5389" s="614">
        <v>6.9999999999999999E-4</v>
      </c>
      <c r="C5389" t="s">
        <v>510</v>
      </c>
      <c r="D5389" t="s">
        <v>543</v>
      </c>
      <c r="E5389" t="s">
        <v>77</v>
      </c>
      <c r="F5389" t="s">
        <v>544</v>
      </c>
      <c r="G5389" t="s">
        <v>77</v>
      </c>
      <c r="H5389" t="s">
        <v>508</v>
      </c>
      <c r="I5389" t="s">
        <v>509</v>
      </c>
      <c r="J5389" t="s">
        <v>435</v>
      </c>
    </row>
    <row r="5390" spans="1:10">
      <c r="A5390" t="s">
        <v>492</v>
      </c>
      <c r="B5390" s="614">
        <v>5.0000000000000001E-4</v>
      </c>
      <c r="C5390" t="s">
        <v>454</v>
      </c>
      <c r="D5390" t="s">
        <v>543</v>
      </c>
      <c r="E5390" t="s">
        <v>77</v>
      </c>
      <c r="F5390" t="s">
        <v>544</v>
      </c>
      <c r="G5390" t="s">
        <v>77</v>
      </c>
      <c r="H5390" t="s">
        <v>508</v>
      </c>
      <c r="I5390" t="s">
        <v>509</v>
      </c>
      <c r="J5390" t="s">
        <v>435</v>
      </c>
    </row>
    <row r="5391" spans="1:10">
      <c r="A5391" t="s">
        <v>492</v>
      </c>
      <c r="B5391" s="614">
        <v>5.0000000000000001E-4</v>
      </c>
      <c r="C5391" t="s">
        <v>488</v>
      </c>
      <c r="D5391" t="s">
        <v>543</v>
      </c>
      <c r="E5391" t="s">
        <v>77</v>
      </c>
      <c r="F5391" t="s">
        <v>544</v>
      </c>
      <c r="G5391" t="s">
        <v>77</v>
      </c>
      <c r="H5391" t="s">
        <v>508</v>
      </c>
      <c r="I5391" t="s">
        <v>509</v>
      </c>
      <c r="J5391" t="s">
        <v>435</v>
      </c>
    </row>
    <row r="5392" spans="1:10">
      <c r="A5392" t="s">
        <v>492</v>
      </c>
      <c r="B5392" s="614">
        <v>5.0000000000000001E-4</v>
      </c>
      <c r="C5392" t="s">
        <v>479</v>
      </c>
      <c r="D5392" t="s">
        <v>543</v>
      </c>
      <c r="E5392" t="s">
        <v>77</v>
      </c>
      <c r="F5392" t="s">
        <v>544</v>
      </c>
      <c r="G5392" t="s">
        <v>77</v>
      </c>
      <c r="H5392" t="s">
        <v>508</v>
      </c>
      <c r="I5392" t="s">
        <v>509</v>
      </c>
      <c r="J5392" t="s">
        <v>435</v>
      </c>
    </row>
    <row r="5393" spans="1:10">
      <c r="A5393" t="s">
        <v>492</v>
      </c>
      <c r="B5393" s="614">
        <v>5.0000000000000001E-4</v>
      </c>
      <c r="C5393" t="s">
        <v>517</v>
      </c>
      <c r="D5393" t="s">
        <v>543</v>
      </c>
      <c r="E5393" t="s">
        <v>77</v>
      </c>
      <c r="F5393" t="s">
        <v>544</v>
      </c>
      <c r="G5393" t="s">
        <v>77</v>
      </c>
      <c r="H5393" t="s">
        <v>508</v>
      </c>
      <c r="I5393" t="s">
        <v>509</v>
      </c>
      <c r="J5393" t="s">
        <v>435</v>
      </c>
    </row>
    <row r="5394" spans="1:10">
      <c r="A5394" t="s">
        <v>492</v>
      </c>
      <c r="B5394" s="614">
        <v>5.0000000000000001E-4</v>
      </c>
      <c r="C5394" t="s">
        <v>472</v>
      </c>
      <c r="D5394" t="s">
        <v>543</v>
      </c>
      <c r="E5394" t="s">
        <v>77</v>
      </c>
      <c r="F5394" t="s">
        <v>544</v>
      </c>
      <c r="G5394" t="s">
        <v>77</v>
      </c>
      <c r="H5394" t="s">
        <v>508</v>
      </c>
      <c r="I5394" t="s">
        <v>509</v>
      </c>
      <c r="J5394" t="s">
        <v>435</v>
      </c>
    </row>
    <row r="5395" spans="1:10">
      <c r="A5395" t="s">
        <v>492</v>
      </c>
      <c r="B5395" s="614">
        <v>5.9999999999999995E-4</v>
      </c>
      <c r="C5395" t="s">
        <v>484</v>
      </c>
      <c r="D5395" t="s">
        <v>543</v>
      </c>
      <c r="E5395" t="s">
        <v>77</v>
      </c>
      <c r="F5395" t="s">
        <v>544</v>
      </c>
      <c r="G5395" t="s">
        <v>77</v>
      </c>
      <c r="H5395" t="s">
        <v>508</v>
      </c>
      <c r="I5395" t="s">
        <v>509</v>
      </c>
      <c r="J5395" t="s">
        <v>435</v>
      </c>
    </row>
    <row r="5396" spans="1:10">
      <c r="A5396" t="s">
        <v>492</v>
      </c>
      <c r="B5396" s="614">
        <v>8.9999999999999998E-4</v>
      </c>
      <c r="C5396" t="s">
        <v>456</v>
      </c>
      <c r="D5396" t="s">
        <v>543</v>
      </c>
      <c r="E5396" t="s">
        <v>77</v>
      </c>
      <c r="F5396" t="s">
        <v>544</v>
      </c>
      <c r="G5396" t="s">
        <v>77</v>
      </c>
      <c r="H5396" t="s">
        <v>508</v>
      </c>
      <c r="I5396" t="s">
        <v>509</v>
      </c>
      <c r="J5396" t="s">
        <v>435</v>
      </c>
    </row>
    <row r="5397" spans="1:10">
      <c r="A5397" t="s">
        <v>492</v>
      </c>
      <c r="B5397" s="614">
        <v>6.9999999999999999E-4</v>
      </c>
      <c r="C5397" t="s">
        <v>450</v>
      </c>
      <c r="D5397" t="s">
        <v>543</v>
      </c>
      <c r="E5397" t="s">
        <v>77</v>
      </c>
      <c r="F5397" t="s">
        <v>544</v>
      </c>
      <c r="G5397" t="s">
        <v>77</v>
      </c>
      <c r="H5397" t="s">
        <v>508</v>
      </c>
      <c r="I5397" t="s">
        <v>509</v>
      </c>
      <c r="J5397" t="s">
        <v>435</v>
      </c>
    </row>
    <row r="5398" spans="1:10">
      <c r="A5398" t="s">
        <v>492</v>
      </c>
      <c r="B5398" s="614">
        <v>5.9999999999999995E-4</v>
      </c>
      <c r="C5398" t="s">
        <v>524</v>
      </c>
      <c r="D5398" t="s">
        <v>543</v>
      </c>
      <c r="E5398" t="s">
        <v>77</v>
      </c>
      <c r="F5398" t="s">
        <v>544</v>
      </c>
      <c r="G5398" t="s">
        <v>77</v>
      </c>
      <c r="H5398" t="s">
        <v>508</v>
      </c>
      <c r="I5398" t="s">
        <v>509</v>
      </c>
      <c r="J5398" t="s">
        <v>435</v>
      </c>
    </row>
    <row r="5399" spans="1:10">
      <c r="A5399" t="s">
        <v>492</v>
      </c>
      <c r="B5399" s="614">
        <v>5.0000000000000001E-4</v>
      </c>
      <c r="C5399" t="s">
        <v>453</v>
      </c>
      <c r="D5399" t="s">
        <v>543</v>
      </c>
      <c r="E5399" t="s">
        <v>77</v>
      </c>
      <c r="F5399" t="s">
        <v>544</v>
      </c>
      <c r="G5399" t="s">
        <v>77</v>
      </c>
      <c r="H5399" t="s">
        <v>508</v>
      </c>
      <c r="I5399" t="s">
        <v>509</v>
      </c>
      <c r="J5399" t="s">
        <v>435</v>
      </c>
    </row>
    <row r="5400" spans="1:10">
      <c r="A5400" t="s">
        <v>492</v>
      </c>
      <c r="B5400" s="614">
        <v>5.9999999999999995E-4</v>
      </c>
      <c r="C5400" t="s">
        <v>512</v>
      </c>
      <c r="D5400" t="s">
        <v>543</v>
      </c>
      <c r="E5400" t="s">
        <v>77</v>
      </c>
      <c r="F5400" t="s">
        <v>544</v>
      </c>
      <c r="G5400" t="s">
        <v>77</v>
      </c>
      <c r="H5400" t="s">
        <v>508</v>
      </c>
      <c r="I5400" t="s">
        <v>509</v>
      </c>
      <c r="J5400" t="s">
        <v>435</v>
      </c>
    </row>
    <row r="5401" spans="1:10">
      <c r="A5401" t="s">
        <v>492</v>
      </c>
      <c r="B5401" s="614">
        <v>8.0000000000000004E-4</v>
      </c>
      <c r="C5401" t="s">
        <v>518</v>
      </c>
      <c r="D5401" t="s">
        <v>543</v>
      </c>
      <c r="E5401" t="s">
        <v>77</v>
      </c>
      <c r="F5401" t="s">
        <v>544</v>
      </c>
      <c r="G5401" t="s">
        <v>77</v>
      </c>
      <c r="H5401" t="s">
        <v>508</v>
      </c>
      <c r="I5401" t="s">
        <v>509</v>
      </c>
      <c r="J5401" t="s">
        <v>435</v>
      </c>
    </row>
    <row r="5402" spans="1:10">
      <c r="A5402" t="s">
        <v>492</v>
      </c>
      <c r="B5402" s="614">
        <v>5.0000000000000001E-4</v>
      </c>
      <c r="C5402" t="s">
        <v>465</v>
      </c>
      <c r="D5402" t="s">
        <v>543</v>
      </c>
      <c r="E5402" t="s">
        <v>77</v>
      </c>
      <c r="F5402" t="s">
        <v>544</v>
      </c>
      <c r="G5402" t="s">
        <v>77</v>
      </c>
      <c r="H5402" t="s">
        <v>508</v>
      </c>
      <c r="I5402" t="s">
        <v>509</v>
      </c>
      <c r="J5402" t="s">
        <v>435</v>
      </c>
    </row>
    <row r="5403" spans="1:10">
      <c r="A5403" t="s">
        <v>492</v>
      </c>
      <c r="B5403" s="614">
        <v>6.9999999999999999E-4</v>
      </c>
      <c r="C5403" t="s">
        <v>516</v>
      </c>
      <c r="D5403" t="s">
        <v>543</v>
      </c>
      <c r="E5403" t="s">
        <v>77</v>
      </c>
      <c r="F5403" t="s">
        <v>544</v>
      </c>
      <c r="G5403" t="s">
        <v>77</v>
      </c>
      <c r="H5403" t="s">
        <v>508</v>
      </c>
      <c r="I5403" t="s">
        <v>509</v>
      </c>
      <c r="J5403" t="s">
        <v>435</v>
      </c>
    </row>
    <row r="5404" spans="1:10">
      <c r="A5404" t="s">
        <v>492</v>
      </c>
      <c r="B5404" s="614">
        <v>6.9999999999999999E-4</v>
      </c>
      <c r="C5404" t="s">
        <v>514</v>
      </c>
      <c r="D5404" t="s">
        <v>543</v>
      </c>
      <c r="E5404" t="s">
        <v>77</v>
      </c>
      <c r="F5404" t="s">
        <v>544</v>
      </c>
      <c r="G5404" t="s">
        <v>77</v>
      </c>
      <c r="H5404" t="s">
        <v>508</v>
      </c>
      <c r="I5404" t="s">
        <v>509</v>
      </c>
      <c r="J5404" t="s">
        <v>435</v>
      </c>
    </row>
    <row r="5405" spans="1:10">
      <c r="A5405" t="s">
        <v>492</v>
      </c>
      <c r="B5405" s="614">
        <v>5.9999999999999995E-4</v>
      </c>
      <c r="C5405" t="s">
        <v>480</v>
      </c>
      <c r="D5405" t="s">
        <v>543</v>
      </c>
      <c r="E5405" t="s">
        <v>77</v>
      </c>
      <c r="F5405" t="s">
        <v>544</v>
      </c>
      <c r="G5405" t="s">
        <v>77</v>
      </c>
      <c r="H5405" t="s">
        <v>508</v>
      </c>
      <c r="I5405" t="s">
        <v>509</v>
      </c>
      <c r="J5405" t="s">
        <v>435</v>
      </c>
    </row>
    <row r="5406" spans="1:10">
      <c r="A5406" t="s">
        <v>492</v>
      </c>
      <c r="B5406" s="614">
        <v>5.0000000000000001E-4</v>
      </c>
      <c r="C5406" t="s">
        <v>445</v>
      </c>
      <c r="D5406" t="s">
        <v>543</v>
      </c>
      <c r="E5406" t="s">
        <v>77</v>
      </c>
      <c r="F5406" t="s">
        <v>544</v>
      </c>
      <c r="G5406" t="s">
        <v>77</v>
      </c>
      <c r="H5406" t="s">
        <v>508</v>
      </c>
      <c r="I5406" t="s">
        <v>509</v>
      </c>
      <c r="J5406" t="s">
        <v>435</v>
      </c>
    </row>
    <row r="5407" spans="1:10">
      <c r="A5407" t="s">
        <v>492</v>
      </c>
      <c r="B5407" s="614">
        <v>5.9999999999999995E-4</v>
      </c>
      <c r="C5407" t="s">
        <v>481</v>
      </c>
      <c r="D5407" t="s">
        <v>543</v>
      </c>
      <c r="E5407" t="s">
        <v>77</v>
      </c>
      <c r="F5407" t="s">
        <v>544</v>
      </c>
      <c r="G5407" t="s">
        <v>77</v>
      </c>
      <c r="H5407" t="s">
        <v>508</v>
      </c>
      <c r="I5407" t="s">
        <v>509</v>
      </c>
      <c r="J5407" t="s">
        <v>435</v>
      </c>
    </row>
    <row r="5408" spans="1:10">
      <c r="A5408" t="s">
        <v>492</v>
      </c>
      <c r="B5408" s="614">
        <v>6.9999999999999999E-4</v>
      </c>
      <c r="C5408" t="s">
        <v>511</v>
      </c>
      <c r="D5408" t="s">
        <v>543</v>
      </c>
      <c r="E5408" t="s">
        <v>77</v>
      </c>
      <c r="F5408" t="s">
        <v>544</v>
      </c>
      <c r="G5408" t="s">
        <v>77</v>
      </c>
      <c r="H5408" t="s">
        <v>508</v>
      </c>
      <c r="I5408" t="s">
        <v>509</v>
      </c>
      <c r="J5408" t="s">
        <v>435</v>
      </c>
    </row>
    <row r="5409" spans="1:10">
      <c r="A5409" t="s">
        <v>492</v>
      </c>
      <c r="B5409" s="614">
        <v>5.9999999999999995E-4</v>
      </c>
      <c r="C5409" t="s">
        <v>449</v>
      </c>
      <c r="D5409" t="s">
        <v>543</v>
      </c>
      <c r="E5409" t="s">
        <v>77</v>
      </c>
      <c r="F5409" t="s">
        <v>544</v>
      </c>
      <c r="G5409" t="s">
        <v>77</v>
      </c>
      <c r="H5409" t="s">
        <v>508</v>
      </c>
      <c r="I5409" t="s">
        <v>509</v>
      </c>
      <c r="J5409" t="s">
        <v>435</v>
      </c>
    </row>
    <row r="5410" spans="1:10">
      <c r="A5410" t="s">
        <v>492</v>
      </c>
      <c r="B5410" s="614">
        <v>5.9999999999999995E-4</v>
      </c>
      <c r="C5410" t="s">
        <v>525</v>
      </c>
      <c r="D5410" t="s">
        <v>543</v>
      </c>
      <c r="E5410" t="s">
        <v>77</v>
      </c>
      <c r="F5410" t="s">
        <v>544</v>
      </c>
      <c r="G5410" t="s">
        <v>77</v>
      </c>
      <c r="H5410" t="s">
        <v>508</v>
      </c>
      <c r="I5410" t="s">
        <v>509</v>
      </c>
      <c r="J5410" t="s">
        <v>435</v>
      </c>
    </row>
    <row r="5411" spans="1:10">
      <c r="A5411" t="s">
        <v>492</v>
      </c>
      <c r="B5411" s="614">
        <v>5.9999999999999995E-4</v>
      </c>
      <c r="C5411" t="s">
        <v>515</v>
      </c>
      <c r="D5411" t="s">
        <v>543</v>
      </c>
      <c r="E5411" t="s">
        <v>77</v>
      </c>
      <c r="F5411" t="s">
        <v>544</v>
      </c>
      <c r="G5411" t="s">
        <v>77</v>
      </c>
      <c r="H5411" t="s">
        <v>508</v>
      </c>
      <c r="I5411" t="s">
        <v>509</v>
      </c>
      <c r="J5411" t="s">
        <v>435</v>
      </c>
    </row>
    <row r="5412" spans="1:10">
      <c r="A5412" t="s">
        <v>492</v>
      </c>
      <c r="B5412" s="614">
        <v>5.0000000000000001E-4</v>
      </c>
      <c r="C5412" t="s">
        <v>429</v>
      </c>
      <c r="D5412" t="s">
        <v>543</v>
      </c>
      <c r="E5412" t="s">
        <v>77</v>
      </c>
      <c r="F5412" t="s">
        <v>544</v>
      </c>
      <c r="G5412" t="s">
        <v>77</v>
      </c>
      <c r="H5412" t="s">
        <v>508</v>
      </c>
      <c r="I5412" t="s">
        <v>509</v>
      </c>
      <c r="J5412" t="s">
        <v>435</v>
      </c>
    </row>
    <row r="5413" spans="1:10">
      <c r="A5413" t="s">
        <v>492</v>
      </c>
      <c r="B5413" s="614">
        <v>5.0000000000000001E-4</v>
      </c>
      <c r="C5413" t="s">
        <v>452</v>
      </c>
      <c r="D5413" t="s">
        <v>543</v>
      </c>
      <c r="E5413" t="s">
        <v>77</v>
      </c>
      <c r="F5413" t="s">
        <v>544</v>
      </c>
      <c r="G5413" t="s">
        <v>77</v>
      </c>
      <c r="H5413" t="s">
        <v>508</v>
      </c>
      <c r="I5413" t="s">
        <v>509</v>
      </c>
      <c r="J5413" t="s">
        <v>435</v>
      </c>
    </row>
    <row r="5414" spans="1:10">
      <c r="A5414" t="s">
        <v>492</v>
      </c>
      <c r="B5414" s="614">
        <v>5.0000000000000001E-4</v>
      </c>
      <c r="C5414" t="s">
        <v>457</v>
      </c>
      <c r="D5414" t="s">
        <v>543</v>
      </c>
      <c r="E5414" t="s">
        <v>77</v>
      </c>
      <c r="F5414" t="s">
        <v>544</v>
      </c>
      <c r="G5414" t="s">
        <v>77</v>
      </c>
      <c r="H5414" t="s">
        <v>508</v>
      </c>
      <c r="I5414" t="s">
        <v>509</v>
      </c>
      <c r="J5414" t="s">
        <v>435</v>
      </c>
    </row>
    <row r="5415" spans="1:10">
      <c r="A5415" t="s">
        <v>492</v>
      </c>
      <c r="B5415" s="614">
        <v>5.9999999999999995E-4</v>
      </c>
      <c r="C5415" t="s">
        <v>462</v>
      </c>
      <c r="D5415" t="s">
        <v>543</v>
      </c>
      <c r="E5415" t="s">
        <v>77</v>
      </c>
      <c r="F5415" t="s">
        <v>544</v>
      </c>
      <c r="G5415" t="s">
        <v>77</v>
      </c>
      <c r="H5415" t="s">
        <v>508</v>
      </c>
      <c r="I5415" t="s">
        <v>509</v>
      </c>
      <c r="J5415" t="s">
        <v>435</v>
      </c>
    </row>
    <row r="5416" spans="1:10">
      <c r="A5416" t="s">
        <v>493</v>
      </c>
      <c r="B5416" s="614">
        <v>3.8E-3</v>
      </c>
      <c r="C5416" t="s">
        <v>50</v>
      </c>
      <c r="D5416" t="s">
        <v>543</v>
      </c>
      <c r="E5416" t="s">
        <v>77</v>
      </c>
      <c r="F5416" t="s">
        <v>544</v>
      </c>
      <c r="G5416" t="s">
        <v>77</v>
      </c>
      <c r="H5416" t="s">
        <v>508</v>
      </c>
      <c r="I5416" t="s">
        <v>509</v>
      </c>
      <c r="J5416" t="s">
        <v>435</v>
      </c>
    </row>
    <row r="5417" spans="1:10">
      <c r="A5417" t="s">
        <v>493</v>
      </c>
      <c r="B5417" s="614">
        <v>8.8999999999999999E-3</v>
      </c>
      <c r="C5417" t="s">
        <v>526</v>
      </c>
      <c r="D5417" t="s">
        <v>543</v>
      </c>
      <c r="E5417" t="s">
        <v>77</v>
      </c>
      <c r="F5417" t="s">
        <v>544</v>
      </c>
      <c r="G5417" t="s">
        <v>77</v>
      </c>
      <c r="H5417" t="s">
        <v>508</v>
      </c>
      <c r="I5417" t="s">
        <v>509</v>
      </c>
      <c r="J5417" t="s">
        <v>435</v>
      </c>
    </row>
    <row r="5418" spans="1:10">
      <c r="A5418" t="s">
        <v>493</v>
      </c>
      <c r="B5418" s="614">
        <v>4.1999999999999997E-3</v>
      </c>
      <c r="C5418" t="s">
        <v>466</v>
      </c>
      <c r="D5418" t="s">
        <v>543</v>
      </c>
      <c r="E5418" t="s">
        <v>77</v>
      </c>
      <c r="F5418" t="s">
        <v>544</v>
      </c>
      <c r="G5418" t="s">
        <v>77</v>
      </c>
      <c r="H5418" t="s">
        <v>508</v>
      </c>
      <c r="I5418" t="s">
        <v>509</v>
      </c>
      <c r="J5418" t="s">
        <v>435</v>
      </c>
    </row>
    <row r="5419" spans="1:10">
      <c r="A5419" t="s">
        <v>493</v>
      </c>
      <c r="B5419" s="614">
        <v>4.5999999999999999E-3</v>
      </c>
      <c r="C5419" t="s">
        <v>471</v>
      </c>
      <c r="D5419" t="s">
        <v>543</v>
      </c>
      <c r="E5419" t="s">
        <v>77</v>
      </c>
      <c r="F5419" t="s">
        <v>544</v>
      </c>
      <c r="G5419" t="s">
        <v>77</v>
      </c>
      <c r="H5419" t="s">
        <v>508</v>
      </c>
      <c r="I5419" t="s">
        <v>509</v>
      </c>
      <c r="J5419" t="s">
        <v>435</v>
      </c>
    </row>
    <row r="5420" spans="1:10">
      <c r="A5420" t="s">
        <v>493</v>
      </c>
      <c r="B5420" s="614">
        <v>4.1999999999999997E-3</v>
      </c>
      <c r="C5420" t="s">
        <v>513</v>
      </c>
      <c r="D5420" t="s">
        <v>543</v>
      </c>
      <c r="E5420" t="s">
        <v>77</v>
      </c>
      <c r="F5420" t="s">
        <v>544</v>
      </c>
      <c r="G5420" t="s">
        <v>77</v>
      </c>
      <c r="H5420" t="s">
        <v>508</v>
      </c>
      <c r="I5420" t="s">
        <v>509</v>
      </c>
      <c r="J5420" t="s">
        <v>435</v>
      </c>
    </row>
    <row r="5421" spans="1:10">
      <c r="A5421" t="s">
        <v>493</v>
      </c>
      <c r="B5421" s="614">
        <v>4.1999999999999997E-3</v>
      </c>
      <c r="C5421" t="s">
        <v>504</v>
      </c>
      <c r="D5421" t="s">
        <v>543</v>
      </c>
      <c r="E5421" t="s">
        <v>77</v>
      </c>
      <c r="F5421" t="s">
        <v>544</v>
      </c>
      <c r="G5421" t="s">
        <v>77</v>
      </c>
      <c r="H5421" t="s">
        <v>508</v>
      </c>
      <c r="I5421" t="s">
        <v>509</v>
      </c>
      <c r="J5421" t="s">
        <v>435</v>
      </c>
    </row>
    <row r="5422" spans="1:10">
      <c r="A5422" t="s">
        <v>493</v>
      </c>
      <c r="B5422" s="614">
        <v>5.4999999999999997E-3</v>
      </c>
      <c r="C5422" t="s">
        <v>521</v>
      </c>
      <c r="D5422" t="s">
        <v>543</v>
      </c>
      <c r="E5422" t="s">
        <v>77</v>
      </c>
      <c r="F5422" t="s">
        <v>544</v>
      </c>
      <c r="G5422" t="s">
        <v>77</v>
      </c>
      <c r="H5422" t="s">
        <v>508</v>
      </c>
      <c r="I5422" t="s">
        <v>509</v>
      </c>
      <c r="J5422" t="s">
        <v>435</v>
      </c>
    </row>
    <row r="5423" spans="1:10">
      <c r="A5423" t="s">
        <v>493</v>
      </c>
      <c r="B5423" s="614">
        <v>4.1999999999999997E-3</v>
      </c>
      <c r="C5423" t="s">
        <v>448</v>
      </c>
      <c r="D5423" t="s">
        <v>543</v>
      </c>
      <c r="E5423" t="s">
        <v>77</v>
      </c>
      <c r="F5423" t="s">
        <v>544</v>
      </c>
      <c r="G5423" t="s">
        <v>77</v>
      </c>
      <c r="H5423" t="s">
        <v>508</v>
      </c>
      <c r="I5423" t="s">
        <v>509</v>
      </c>
      <c r="J5423" t="s">
        <v>435</v>
      </c>
    </row>
    <row r="5424" spans="1:10">
      <c r="A5424" t="s">
        <v>493</v>
      </c>
      <c r="B5424" s="614">
        <v>5.4999999999999997E-3</v>
      </c>
      <c r="C5424" t="s">
        <v>455</v>
      </c>
      <c r="D5424" t="s">
        <v>543</v>
      </c>
      <c r="E5424" t="s">
        <v>77</v>
      </c>
      <c r="F5424" t="s">
        <v>544</v>
      </c>
      <c r="G5424" t="s">
        <v>77</v>
      </c>
      <c r="H5424" t="s">
        <v>508</v>
      </c>
      <c r="I5424" t="s">
        <v>509</v>
      </c>
      <c r="J5424" t="s">
        <v>435</v>
      </c>
    </row>
    <row r="5425" spans="1:10">
      <c r="A5425" t="s">
        <v>493</v>
      </c>
      <c r="B5425" s="614">
        <v>6.0000000000000001E-3</v>
      </c>
      <c r="C5425" t="s">
        <v>476</v>
      </c>
      <c r="D5425" t="s">
        <v>543</v>
      </c>
      <c r="E5425" t="s">
        <v>77</v>
      </c>
      <c r="F5425" t="s">
        <v>544</v>
      </c>
      <c r="G5425" t="s">
        <v>77</v>
      </c>
      <c r="H5425" t="s">
        <v>508</v>
      </c>
      <c r="I5425" t="s">
        <v>509</v>
      </c>
      <c r="J5425" t="s">
        <v>435</v>
      </c>
    </row>
    <row r="5426" spans="1:10">
      <c r="A5426" t="s">
        <v>493</v>
      </c>
      <c r="B5426" s="614">
        <v>5.4999999999999997E-3</v>
      </c>
      <c r="C5426" t="s">
        <v>446</v>
      </c>
      <c r="D5426" t="s">
        <v>543</v>
      </c>
      <c r="E5426" t="s">
        <v>77</v>
      </c>
      <c r="F5426" t="s">
        <v>544</v>
      </c>
      <c r="G5426" t="s">
        <v>77</v>
      </c>
      <c r="H5426" t="s">
        <v>508</v>
      </c>
      <c r="I5426" t="s">
        <v>509</v>
      </c>
      <c r="J5426" t="s">
        <v>435</v>
      </c>
    </row>
    <row r="5427" spans="1:10">
      <c r="A5427" t="s">
        <v>493</v>
      </c>
      <c r="B5427" s="614">
        <v>3.8E-3</v>
      </c>
      <c r="C5427" t="s">
        <v>477</v>
      </c>
      <c r="D5427" t="s">
        <v>543</v>
      </c>
      <c r="E5427" t="s">
        <v>77</v>
      </c>
      <c r="F5427" t="s">
        <v>544</v>
      </c>
      <c r="G5427" t="s">
        <v>77</v>
      </c>
      <c r="H5427" t="s">
        <v>508</v>
      </c>
      <c r="I5427" t="s">
        <v>509</v>
      </c>
      <c r="J5427" t="s">
        <v>435</v>
      </c>
    </row>
    <row r="5428" spans="1:10">
      <c r="A5428" t="s">
        <v>493</v>
      </c>
      <c r="B5428" s="614">
        <v>4.1999999999999997E-3</v>
      </c>
      <c r="C5428" t="s">
        <v>461</v>
      </c>
      <c r="D5428" t="s">
        <v>543</v>
      </c>
      <c r="E5428" t="s">
        <v>77</v>
      </c>
      <c r="F5428" t="s">
        <v>544</v>
      </c>
      <c r="G5428" t="s">
        <v>77</v>
      </c>
      <c r="H5428" t="s">
        <v>508</v>
      </c>
      <c r="I5428" t="s">
        <v>509</v>
      </c>
      <c r="J5428" t="s">
        <v>435</v>
      </c>
    </row>
    <row r="5429" spans="1:10">
      <c r="A5429" t="s">
        <v>493</v>
      </c>
      <c r="B5429" s="614">
        <v>3.8E-3</v>
      </c>
      <c r="C5429" t="s">
        <v>463</v>
      </c>
      <c r="D5429" t="s">
        <v>543</v>
      </c>
      <c r="E5429" t="s">
        <v>77</v>
      </c>
      <c r="F5429" t="s">
        <v>544</v>
      </c>
      <c r="G5429" t="s">
        <v>77</v>
      </c>
      <c r="H5429" t="s">
        <v>508</v>
      </c>
      <c r="I5429" t="s">
        <v>509</v>
      </c>
      <c r="J5429" t="s">
        <v>435</v>
      </c>
    </row>
    <row r="5430" spans="1:10">
      <c r="A5430" t="s">
        <v>493</v>
      </c>
      <c r="B5430" s="614">
        <v>5.0000000000000001E-3</v>
      </c>
      <c r="C5430" t="s">
        <v>475</v>
      </c>
      <c r="D5430" t="s">
        <v>543</v>
      </c>
      <c r="E5430" t="s">
        <v>77</v>
      </c>
      <c r="F5430" t="s">
        <v>544</v>
      </c>
      <c r="G5430" t="s">
        <v>77</v>
      </c>
      <c r="H5430" t="s">
        <v>508</v>
      </c>
      <c r="I5430" t="s">
        <v>509</v>
      </c>
      <c r="J5430" t="s">
        <v>435</v>
      </c>
    </row>
    <row r="5431" spans="1:10">
      <c r="A5431" t="s">
        <v>493</v>
      </c>
      <c r="B5431" s="614">
        <v>4.7999999999999996E-3</v>
      </c>
      <c r="C5431" t="s">
        <v>485</v>
      </c>
      <c r="D5431" t="s">
        <v>543</v>
      </c>
      <c r="E5431" t="s">
        <v>77</v>
      </c>
      <c r="F5431" t="s">
        <v>544</v>
      </c>
      <c r="G5431" t="s">
        <v>77</v>
      </c>
      <c r="H5431" t="s">
        <v>508</v>
      </c>
      <c r="I5431" t="s">
        <v>509</v>
      </c>
      <c r="J5431" t="s">
        <v>435</v>
      </c>
    </row>
    <row r="5432" spans="1:10">
      <c r="A5432" t="s">
        <v>493</v>
      </c>
      <c r="B5432" s="614">
        <v>3.8E-3</v>
      </c>
      <c r="C5432" t="s">
        <v>464</v>
      </c>
      <c r="D5432" t="s">
        <v>543</v>
      </c>
      <c r="E5432" t="s">
        <v>77</v>
      </c>
      <c r="F5432" t="s">
        <v>544</v>
      </c>
      <c r="G5432" t="s">
        <v>77</v>
      </c>
      <c r="H5432" t="s">
        <v>508</v>
      </c>
      <c r="I5432" t="s">
        <v>509</v>
      </c>
      <c r="J5432" t="s">
        <v>435</v>
      </c>
    </row>
    <row r="5433" spans="1:10">
      <c r="A5433" t="s">
        <v>493</v>
      </c>
      <c r="B5433" s="614">
        <v>4.5999999999999999E-3</v>
      </c>
      <c r="C5433" t="s">
        <v>527</v>
      </c>
      <c r="D5433" t="s">
        <v>543</v>
      </c>
      <c r="E5433" t="s">
        <v>77</v>
      </c>
      <c r="F5433" t="s">
        <v>544</v>
      </c>
      <c r="G5433" t="s">
        <v>77</v>
      </c>
      <c r="H5433" t="s">
        <v>508</v>
      </c>
      <c r="I5433" t="s">
        <v>509</v>
      </c>
      <c r="J5433" t="s">
        <v>435</v>
      </c>
    </row>
    <row r="5434" spans="1:10">
      <c r="A5434" t="s">
        <v>493</v>
      </c>
      <c r="B5434" s="614">
        <v>5.5999999999999999E-3</v>
      </c>
      <c r="C5434" t="s">
        <v>438</v>
      </c>
      <c r="D5434" t="s">
        <v>543</v>
      </c>
      <c r="E5434" t="s">
        <v>77</v>
      </c>
      <c r="F5434" t="s">
        <v>544</v>
      </c>
      <c r="G5434" t="s">
        <v>77</v>
      </c>
      <c r="H5434" t="s">
        <v>508</v>
      </c>
      <c r="I5434" t="s">
        <v>509</v>
      </c>
      <c r="J5434" t="s">
        <v>435</v>
      </c>
    </row>
    <row r="5435" spans="1:10">
      <c r="A5435" t="s">
        <v>493</v>
      </c>
      <c r="B5435" s="614">
        <v>6.0000000000000001E-3</v>
      </c>
      <c r="C5435" t="s">
        <v>510</v>
      </c>
      <c r="D5435" t="s">
        <v>543</v>
      </c>
      <c r="E5435" t="s">
        <v>77</v>
      </c>
      <c r="F5435" t="s">
        <v>544</v>
      </c>
      <c r="G5435" t="s">
        <v>77</v>
      </c>
      <c r="H5435" t="s">
        <v>508</v>
      </c>
      <c r="I5435" t="s">
        <v>509</v>
      </c>
      <c r="J5435" t="s">
        <v>435</v>
      </c>
    </row>
    <row r="5436" spans="1:10">
      <c r="A5436" t="s">
        <v>493</v>
      </c>
      <c r="B5436" s="614">
        <v>3.8E-3</v>
      </c>
      <c r="C5436" t="s">
        <v>454</v>
      </c>
      <c r="D5436" t="s">
        <v>543</v>
      </c>
      <c r="E5436" t="s">
        <v>77</v>
      </c>
      <c r="F5436" t="s">
        <v>544</v>
      </c>
      <c r="G5436" t="s">
        <v>77</v>
      </c>
      <c r="H5436" t="s">
        <v>508</v>
      </c>
      <c r="I5436" t="s">
        <v>509</v>
      </c>
      <c r="J5436" t="s">
        <v>435</v>
      </c>
    </row>
    <row r="5437" spans="1:10">
      <c r="A5437" t="s">
        <v>493</v>
      </c>
      <c r="B5437" s="614">
        <v>3.8E-3</v>
      </c>
      <c r="C5437" t="s">
        <v>488</v>
      </c>
      <c r="D5437" t="s">
        <v>543</v>
      </c>
      <c r="E5437" t="s">
        <v>77</v>
      </c>
      <c r="F5437" t="s">
        <v>544</v>
      </c>
      <c r="G5437" t="s">
        <v>77</v>
      </c>
      <c r="H5437" t="s">
        <v>508</v>
      </c>
      <c r="I5437" t="s">
        <v>509</v>
      </c>
      <c r="J5437" t="s">
        <v>435</v>
      </c>
    </row>
    <row r="5438" spans="1:10">
      <c r="A5438" t="s">
        <v>493</v>
      </c>
      <c r="B5438" s="614">
        <v>3.8E-3</v>
      </c>
      <c r="C5438" t="s">
        <v>479</v>
      </c>
      <c r="D5438" t="s">
        <v>543</v>
      </c>
      <c r="E5438" t="s">
        <v>77</v>
      </c>
      <c r="F5438" t="s">
        <v>544</v>
      </c>
      <c r="G5438" t="s">
        <v>77</v>
      </c>
      <c r="H5438" t="s">
        <v>508</v>
      </c>
      <c r="I5438" t="s">
        <v>509</v>
      </c>
      <c r="J5438" t="s">
        <v>435</v>
      </c>
    </row>
    <row r="5439" spans="1:10">
      <c r="A5439" t="s">
        <v>493</v>
      </c>
      <c r="B5439" s="614">
        <v>4.1999999999999997E-3</v>
      </c>
      <c r="C5439" t="s">
        <v>517</v>
      </c>
      <c r="D5439" t="s">
        <v>543</v>
      </c>
      <c r="E5439" t="s">
        <v>77</v>
      </c>
      <c r="F5439" t="s">
        <v>544</v>
      </c>
      <c r="G5439" t="s">
        <v>77</v>
      </c>
      <c r="H5439" t="s">
        <v>508</v>
      </c>
      <c r="I5439" t="s">
        <v>509</v>
      </c>
      <c r="J5439" t="s">
        <v>435</v>
      </c>
    </row>
    <row r="5440" spans="1:10">
      <c r="A5440" t="s">
        <v>493</v>
      </c>
      <c r="B5440" s="614">
        <v>3.8E-3</v>
      </c>
      <c r="C5440" t="s">
        <v>472</v>
      </c>
      <c r="D5440" t="s">
        <v>543</v>
      </c>
      <c r="E5440" t="s">
        <v>77</v>
      </c>
      <c r="F5440" t="s">
        <v>544</v>
      </c>
      <c r="G5440" t="s">
        <v>77</v>
      </c>
      <c r="H5440" t="s">
        <v>508</v>
      </c>
      <c r="I5440" t="s">
        <v>509</v>
      </c>
      <c r="J5440" t="s">
        <v>435</v>
      </c>
    </row>
    <row r="5441" spans="1:10">
      <c r="A5441" t="s">
        <v>493</v>
      </c>
      <c r="B5441" s="614">
        <v>4.5999999999999999E-3</v>
      </c>
      <c r="C5441" t="s">
        <v>484</v>
      </c>
      <c r="D5441" t="s">
        <v>543</v>
      </c>
      <c r="E5441" t="s">
        <v>77</v>
      </c>
      <c r="F5441" t="s">
        <v>544</v>
      </c>
      <c r="G5441" t="s">
        <v>77</v>
      </c>
      <c r="H5441" t="s">
        <v>508</v>
      </c>
      <c r="I5441" t="s">
        <v>509</v>
      </c>
      <c r="J5441" t="s">
        <v>435</v>
      </c>
    </row>
    <row r="5442" spans="1:10">
      <c r="A5442" t="s">
        <v>493</v>
      </c>
      <c r="B5442" s="614">
        <v>7.7000000000000002E-3</v>
      </c>
      <c r="C5442" t="s">
        <v>456</v>
      </c>
      <c r="D5442" t="s">
        <v>543</v>
      </c>
      <c r="E5442" t="s">
        <v>77</v>
      </c>
      <c r="F5442" t="s">
        <v>544</v>
      </c>
      <c r="G5442" t="s">
        <v>77</v>
      </c>
      <c r="H5442" t="s">
        <v>508</v>
      </c>
      <c r="I5442" t="s">
        <v>509</v>
      </c>
      <c r="J5442" t="s">
        <v>435</v>
      </c>
    </row>
    <row r="5443" spans="1:10">
      <c r="A5443" t="s">
        <v>493</v>
      </c>
      <c r="B5443" s="614">
        <v>6.0000000000000001E-3</v>
      </c>
      <c r="C5443" t="s">
        <v>450</v>
      </c>
      <c r="D5443" t="s">
        <v>543</v>
      </c>
      <c r="E5443" t="s">
        <v>77</v>
      </c>
      <c r="F5443" t="s">
        <v>544</v>
      </c>
      <c r="G5443" t="s">
        <v>77</v>
      </c>
      <c r="H5443" t="s">
        <v>508</v>
      </c>
      <c r="I5443" t="s">
        <v>509</v>
      </c>
      <c r="J5443" t="s">
        <v>435</v>
      </c>
    </row>
    <row r="5444" spans="1:10">
      <c r="A5444" t="s">
        <v>493</v>
      </c>
      <c r="B5444" s="614">
        <v>5.0000000000000001E-3</v>
      </c>
      <c r="C5444" t="s">
        <v>524</v>
      </c>
      <c r="D5444" t="s">
        <v>543</v>
      </c>
      <c r="E5444" t="s">
        <v>77</v>
      </c>
      <c r="F5444" t="s">
        <v>544</v>
      </c>
      <c r="G5444" t="s">
        <v>77</v>
      </c>
      <c r="H5444" t="s">
        <v>508</v>
      </c>
      <c r="I5444" t="s">
        <v>509</v>
      </c>
      <c r="J5444" t="s">
        <v>435</v>
      </c>
    </row>
    <row r="5445" spans="1:10">
      <c r="A5445" t="s">
        <v>493</v>
      </c>
      <c r="B5445" s="614">
        <v>3.8E-3</v>
      </c>
      <c r="C5445" t="s">
        <v>453</v>
      </c>
      <c r="D5445" t="s">
        <v>543</v>
      </c>
      <c r="E5445" t="s">
        <v>77</v>
      </c>
      <c r="F5445" t="s">
        <v>544</v>
      </c>
      <c r="G5445" t="s">
        <v>77</v>
      </c>
      <c r="H5445" t="s">
        <v>508</v>
      </c>
      <c r="I5445" t="s">
        <v>509</v>
      </c>
      <c r="J5445" t="s">
        <v>435</v>
      </c>
    </row>
    <row r="5446" spans="1:10">
      <c r="A5446" t="s">
        <v>493</v>
      </c>
      <c r="B5446" s="614">
        <v>4.7999999999999996E-3</v>
      </c>
      <c r="C5446" t="s">
        <v>512</v>
      </c>
      <c r="D5446" t="s">
        <v>543</v>
      </c>
      <c r="E5446" t="s">
        <v>77</v>
      </c>
      <c r="F5446" t="s">
        <v>544</v>
      </c>
      <c r="G5446" t="s">
        <v>77</v>
      </c>
      <c r="H5446" t="s">
        <v>508</v>
      </c>
      <c r="I5446" t="s">
        <v>509</v>
      </c>
      <c r="J5446" t="s">
        <v>435</v>
      </c>
    </row>
    <row r="5447" spans="1:10">
      <c r="A5447" t="s">
        <v>493</v>
      </c>
      <c r="B5447" s="614">
        <v>6.1999999999999998E-3</v>
      </c>
      <c r="C5447" t="s">
        <v>518</v>
      </c>
      <c r="D5447" t="s">
        <v>543</v>
      </c>
      <c r="E5447" t="s">
        <v>77</v>
      </c>
      <c r="F5447" t="s">
        <v>544</v>
      </c>
      <c r="G5447" t="s">
        <v>77</v>
      </c>
      <c r="H5447" t="s">
        <v>508</v>
      </c>
      <c r="I5447" t="s">
        <v>509</v>
      </c>
      <c r="J5447" t="s">
        <v>435</v>
      </c>
    </row>
    <row r="5448" spans="1:10">
      <c r="A5448" t="s">
        <v>493</v>
      </c>
      <c r="B5448" s="614">
        <v>3.8E-3</v>
      </c>
      <c r="C5448" t="s">
        <v>465</v>
      </c>
      <c r="D5448" t="s">
        <v>543</v>
      </c>
      <c r="E5448" t="s">
        <v>77</v>
      </c>
      <c r="F5448" t="s">
        <v>544</v>
      </c>
      <c r="G5448" t="s">
        <v>77</v>
      </c>
      <c r="H5448" t="s">
        <v>508</v>
      </c>
      <c r="I5448" t="s">
        <v>509</v>
      </c>
      <c r="J5448" t="s">
        <v>435</v>
      </c>
    </row>
    <row r="5449" spans="1:10">
      <c r="A5449" t="s">
        <v>493</v>
      </c>
      <c r="B5449" s="614">
        <v>5.4000000000000003E-3</v>
      </c>
      <c r="C5449" t="s">
        <v>516</v>
      </c>
      <c r="D5449" t="s">
        <v>543</v>
      </c>
      <c r="E5449" t="s">
        <v>77</v>
      </c>
      <c r="F5449" t="s">
        <v>544</v>
      </c>
      <c r="G5449" t="s">
        <v>77</v>
      </c>
      <c r="H5449" t="s">
        <v>508</v>
      </c>
      <c r="I5449" t="s">
        <v>509</v>
      </c>
      <c r="J5449" t="s">
        <v>435</v>
      </c>
    </row>
    <row r="5450" spans="1:10">
      <c r="A5450" t="s">
        <v>493</v>
      </c>
      <c r="B5450" s="614">
        <v>5.5999999999999999E-3</v>
      </c>
      <c r="C5450" t="s">
        <v>514</v>
      </c>
      <c r="D5450" t="s">
        <v>543</v>
      </c>
      <c r="E5450" t="s">
        <v>77</v>
      </c>
      <c r="F5450" t="s">
        <v>544</v>
      </c>
      <c r="G5450" t="s">
        <v>77</v>
      </c>
      <c r="H5450" t="s">
        <v>508</v>
      </c>
      <c r="I5450" t="s">
        <v>509</v>
      </c>
      <c r="J5450" t="s">
        <v>435</v>
      </c>
    </row>
    <row r="5451" spans="1:10">
      <c r="A5451" t="s">
        <v>493</v>
      </c>
      <c r="B5451" s="614">
        <v>4.7999999999999996E-3</v>
      </c>
      <c r="C5451" t="s">
        <v>480</v>
      </c>
      <c r="D5451" t="s">
        <v>543</v>
      </c>
      <c r="E5451" t="s">
        <v>77</v>
      </c>
      <c r="F5451" t="s">
        <v>544</v>
      </c>
      <c r="G5451" t="s">
        <v>77</v>
      </c>
      <c r="H5451" t="s">
        <v>508</v>
      </c>
      <c r="I5451" t="s">
        <v>509</v>
      </c>
      <c r="J5451" t="s">
        <v>435</v>
      </c>
    </row>
    <row r="5452" spans="1:10">
      <c r="A5452" t="s">
        <v>493</v>
      </c>
      <c r="B5452" s="614">
        <v>4.1999999999999997E-3</v>
      </c>
      <c r="C5452" t="s">
        <v>445</v>
      </c>
      <c r="D5452" t="s">
        <v>543</v>
      </c>
      <c r="E5452" t="s">
        <v>77</v>
      </c>
      <c r="F5452" t="s">
        <v>544</v>
      </c>
      <c r="G5452" t="s">
        <v>77</v>
      </c>
      <c r="H5452" t="s">
        <v>508</v>
      </c>
      <c r="I5452" t="s">
        <v>509</v>
      </c>
      <c r="J5452" t="s">
        <v>435</v>
      </c>
    </row>
    <row r="5453" spans="1:10">
      <c r="A5453" t="s">
        <v>493</v>
      </c>
      <c r="B5453" s="614">
        <v>4.5999999999999999E-3</v>
      </c>
      <c r="C5453" t="s">
        <v>481</v>
      </c>
      <c r="D5453" t="s">
        <v>543</v>
      </c>
      <c r="E5453" t="s">
        <v>77</v>
      </c>
      <c r="F5453" t="s">
        <v>544</v>
      </c>
      <c r="G5453" t="s">
        <v>77</v>
      </c>
      <c r="H5453" t="s">
        <v>508</v>
      </c>
      <c r="I5453" t="s">
        <v>509</v>
      </c>
      <c r="J5453" t="s">
        <v>435</v>
      </c>
    </row>
    <row r="5454" spans="1:10">
      <c r="A5454" t="s">
        <v>493</v>
      </c>
      <c r="B5454" s="614">
        <v>5.4999999999999997E-3</v>
      </c>
      <c r="C5454" t="s">
        <v>511</v>
      </c>
      <c r="D5454" t="s">
        <v>543</v>
      </c>
      <c r="E5454" t="s">
        <v>77</v>
      </c>
      <c r="F5454" t="s">
        <v>544</v>
      </c>
      <c r="G5454" t="s">
        <v>77</v>
      </c>
      <c r="H5454" t="s">
        <v>508</v>
      </c>
      <c r="I5454" t="s">
        <v>509</v>
      </c>
      <c r="J5454" t="s">
        <v>435</v>
      </c>
    </row>
    <row r="5455" spans="1:10">
      <c r="A5455" t="s">
        <v>493</v>
      </c>
      <c r="B5455" s="614">
        <v>4.5999999999999999E-3</v>
      </c>
      <c r="C5455" t="s">
        <v>449</v>
      </c>
      <c r="D5455" t="s">
        <v>543</v>
      </c>
      <c r="E5455" t="s">
        <v>77</v>
      </c>
      <c r="F5455" t="s">
        <v>544</v>
      </c>
      <c r="G5455" t="s">
        <v>77</v>
      </c>
      <c r="H5455" t="s">
        <v>508</v>
      </c>
      <c r="I5455" t="s">
        <v>509</v>
      </c>
      <c r="J5455" t="s">
        <v>435</v>
      </c>
    </row>
    <row r="5456" spans="1:10">
      <c r="A5456" t="s">
        <v>493</v>
      </c>
      <c r="B5456" s="614">
        <v>4.7999999999999996E-3</v>
      </c>
      <c r="C5456" t="s">
        <v>525</v>
      </c>
      <c r="D5456" t="s">
        <v>543</v>
      </c>
      <c r="E5456" t="s">
        <v>77</v>
      </c>
      <c r="F5456" t="s">
        <v>544</v>
      </c>
      <c r="G5456" t="s">
        <v>77</v>
      </c>
      <c r="H5456" t="s">
        <v>508</v>
      </c>
      <c r="I5456" t="s">
        <v>509</v>
      </c>
      <c r="J5456" t="s">
        <v>435</v>
      </c>
    </row>
    <row r="5457" spans="1:10">
      <c r="A5457" t="s">
        <v>493</v>
      </c>
      <c r="B5457" s="614">
        <v>5.1999999999999998E-3</v>
      </c>
      <c r="C5457" t="s">
        <v>515</v>
      </c>
      <c r="D5457" t="s">
        <v>543</v>
      </c>
      <c r="E5457" t="s">
        <v>77</v>
      </c>
      <c r="F5457" t="s">
        <v>544</v>
      </c>
      <c r="G5457" t="s">
        <v>77</v>
      </c>
      <c r="H5457" t="s">
        <v>508</v>
      </c>
      <c r="I5457" t="s">
        <v>509</v>
      </c>
      <c r="J5457" t="s">
        <v>435</v>
      </c>
    </row>
    <row r="5458" spans="1:10">
      <c r="A5458" t="s">
        <v>493</v>
      </c>
      <c r="B5458" s="614">
        <v>3.8E-3</v>
      </c>
      <c r="C5458" t="s">
        <v>429</v>
      </c>
      <c r="D5458" t="s">
        <v>543</v>
      </c>
      <c r="E5458" t="s">
        <v>77</v>
      </c>
      <c r="F5458" t="s">
        <v>544</v>
      </c>
      <c r="G5458" t="s">
        <v>77</v>
      </c>
      <c r="H5458" t="s">
        <v>508</v>
      </c>
      <c r="I5458" t="s">
        <v>509</v>
      </c>
      <c r="J5458" t="s">
        <v>435</v>
      </c>
    </row>
    <row r="5459" spans="1:10">
      <c r="A5459" t="s">
        <v>493</v>
      </c>
      <c r="B5459" s="614">
        <v>3.8E-3</v>
      </c>
      <c r="C5459" t="s">
        <v>452</v>
      </c>
      <c r="D5459" t="s">
        <v>543</v>
      </c>
      <c r="E5459" t="s">
        <v>77</v>
      </c>
      <c r="F5459" t="s">
        <v>544</v>
      </c>
      <c r="G5459" t="s">
        <v>77</v>
      </c>
      <c r="H5459" t="s">
        <v>508</v>
      </c>
      <c r="I5459" t="s">
        <v>509</v>
      </c>
      <c r="J5459" t="s">
        <v>435</v>
      </c>
    </row>
    <row r="5460" spans="1:10">
      <c r="A5460" t="s">
        <v>493</v>
      </c>
      <c r="B5460" s="614">
        <v>3.8E-3</v>
      </c>
      <c r="C5460" t="s">
        <v>457</v>
      </c>
      <c r="D5460" t="s">
        <v>543</v>
      </c>
      <c r="E5460" t="s">
        <v>77</v>
      </c>
      <c r="F5460" t="s">
        <v>544</v>
      </c>
      <c r="G5460" t="s">
        <v>77</v>
      </c>
      <c r="H5460" t="s">
        <v>508</v>
      </c>
      <c r="I5460" t="s">
        <v>509</v>
      </c>
      <c r="J5460" t="s">
        <v>435</v>
      </c>
    </row>
    <row r="5461" spans="1:10">
      <c r="A5461" t="s">
        <v>493</v>
      </c>
      <c r="B5461" s="614">
        <v>4.5999999999999999E-3</v>
      </c>
      <c r="C5461" t="s">
        <v>462</v>
      </c>
      <c r="D5461" t="s">
        <v>543</v>
      </c>
      <c r="E5461" t="s">
        <v>77</v>
      </c>
      <c r="F5461" t="s">
        <v>544</v>
      </c>
      <c r="G5461" t="s">
        <v>77</v>
      </c>
      <c r="H5461" t="s">
        <v>508</v>
      </c>
      <c r="I5461" t="s">
        <v>509</v>
      </c>
      <c r="J5461" t="s">
        <v>435</v>
      </c>
    </row>
    <row r="5462" spans="1:10">
      <c r="A5462" t="s">
        <v>494</v>
      </c>
      <c r="B5462" s="614">
        <v>3.7000000000000002E-3</v>
      </c>
      <c r="C5462" t="s">
        <v>50</v>
      </c>
      <c r="D5462" t="s">
        <v>543</v>
      </c>
      <c r="E5462" t="s">
        <v>77</v>
      </c>
      <c r="F5462" t="s">
        <v>544</v>
      </c>
      <c r="G5462" t="s">
        <v>77</v>
      </c>
      <c r="H5462" t="s">
        <v>508</v>
      </c>
      <c r="I5462" t="s">
        <v>509</v>
      </c>
      <c r="J5462" t="s">
        <v>435</v>
      </c>
    </row>
    <row r="5463" spans="1:10">
      <c r="A5463" t="s">
        <v>494</v>
      </c>
      <c r="B5463" s="614">
        <v>8.3999999999999995E-3</v>
      </c>
      <c r="C5463" t="s">
        <v>526</v>
      </c>
      <c r="D5463" t="s">
        <v>543</v>
      </c>
      <c r="E5463" t="s">
        <v>77</v>
      </c>
      <c r="F5463" t="s">
        <v>544</v>
      </c>
      <c r="G5463" t="s">
        <v>77</v>
      </c>
      <c r="H5463" t="s">
        <v>508</v>
      </c>
      <c r="I5463" t="s">
        <v>509</v>
      </c>
      <c r="J5463" t="s">
        <v>435</v>
      </c>
    </row>
    <row r="5464" spans="1:10">
      <c r="A5464" t="s">
        <v>494</v>
      </c>
      <c r="B5464" s="614">
        <v>4.0000000000000001E-3</v>
      </c>
      <c r="C5464" t="s">
        <v>466</v>
      </c>
      <c r="D5464" t="s">
        <v>543</v>
      </c>
      <c r="E5464" t="s">
        <v>77</v>
      </c>
      <c r="F5464" t="s">
        <v>544</v>
      </c>
      <c r="G5464" t="s">
        <v>77</v>
      </c>
      <c r="H5464" t="s">
        <v>508</v>
      </c>
      <c r="I5464" t="s">
        <v>509</v>
      </c>
      <c r="J5464" t="s">
        <v>435</v>
      </c>
    </row>
    <row r="5465" spans="1:10">
      <c r="A5465" t="s">
        <v>494</v>
      </c>
      <c r="B5465" s="614">
        <v>4.4000000000000003E-3</v>
      </c>
      <c r="C5465" t="s">
        <v>471</v>
      </c>
      <c r="D5465" t="s">
        <v>543</v>
      </c>
      <c r="E5465" t="s">
        <v>77</v>
      </c>
      <c r="F5465" t="s">
        <v>544</v>
      </c>
      <c r="G5465" t="s">
        <v>77</v>
      </c>
      <c r="H5465" t="s">
        <v>508</v>
      </c>
      <c r="I5465" t="s">
        <v>509</v>
      </c>
      <c r="J5465" t="s">
        <v>435</v>
      </c>
    </row>
    <row r="5466" spans="1:10">
      <c r="A5466" t="s">
        <v>494</v>
      </c>
      <c r="B5466" s="614">
        <v>4.0000000000000001E-3</v>
      </c>
      <c r="C5466" t="s">
        <v>513</v>
      </c>
      <c r="D5466" t="s">
        <v>543</v>
      </c>
      <c r="E5466" t="s">
        <v>77</v>
      </c>
      <c r="F5466" t="s">
        <v>544</v>
      </c>
      <c r="G5466" t="s">
        <v>77</v>
      </c>
      <c r="H5466" t="s">
        <v>508</v>
      </c>
      <c r="I5466" t="s">
        <v>509</v>
      </c>
      <c r="J5466" t="s">
        <v>435</v>
      </c>
    </row>
    <row r="5467" spans="1:10">
      <c r="A5467" t="s">
        <v>494</v>
      </c>
      <c r="B5467" s="614">
        <v>4.0000000000000001E-3</v>
      </c>
      <c r="C5467" t="s">
        <v>504</v>
      </c>
      <c r="D5467" t="s">
        <v>543</v>
      </c>
      <c r="E5467" t="s">
        <v>77</v>
      </c>
      <c r="F5467" t="s">
        <v>544</v>
      </c>
      <c r="G5467" t="s">
        <v>77</v>
      </c>
      <c r="H5467" t="s">
        <v>508</v>
      </c>
      <c r="I5467" t="s">
        <v>509</v>
      </c>
      <c r="J5467" t="s">
        <v>435</v>
      </c>
    </row>
    <row r="5468" spans="1:10">
      <c r="A5468" t="s">
        <v>494</v>
      </c>
      <c r="B5468" s="614">
        <v>5.1999999999999998E-3</v>
      </c>
      <c r="C5468" t="s">
        <v>521</v>
      </c>
      <c r="D5468" t="s">
        <v>543</v>
      </c>
      <c r="E5468" t="s">
        <v>77</v>
      </c>
      <c r="F5468" t="s">
        <v>544</v>
      </c>
      <c r="G5468" t="s">
        <v>77</v>
      </c>
      <c r="H5468" t="s">
        <v>508</v>
      </c>
      <c r="I5468" t="s">
        <v>509</v>
      </c>
      <c r="J5468" t="s">
        <v>435</v>
      </c>
    </row>
    <row r="5469" spans="1:10">
      <c r="A5469" t="s">
        <v>494</v>
      </c>
      <c r="B5469" s="614">
        <v>4.0000000000000001E-3</v>
      </c>
      <c r="C5469" t="s">
        <v>448</v>
      </c>
      <c r="D5469" t="s">
        <v>543</v>
      </c>
      <c r="E5469" t="s">
        <v>77</v>
      </c>
      <c r="F5469" t="s">
        <v>544</v>
      </c>
      <c r="G5469" t="s">
        <v>77</v>
      </c>
      <c r="H5469" t="s">
        <v>508</v>
      </c>
      <c r="I5469" t="s">
        <v>509</v>
      </c>
      <c r="J5469" t="s">
        <v>435</v>
      </c>
    </row>
    <row r="5470" spans="1:10">
      <c r="A5470" t="s">
        <v>494</v>
      </c>
      <c r="B5470" s="614">
        <v>5.1999999999999998E-3</v>
      </c>
      <c r="C5470" t="s">
        <v>455</v>
      </c>
      <c r="D5470" t="s">
        <v>543</v>
      </c>
      <c r="E5470" t="s">
        <v>77</v>
      </c>
      <c r="F5470" t="s">
        <v>544</v>
      </c>
      <c r="G5470" t="s">
        <v>77</v>
      </c>
      <c r="H5470" t="s">
        <v>508</v>
      </c>
      <c r="I5470" t="s">
        <v>509</v>
      </c>
      <c r="J5470" t="s">
        <v>435</v>
      </c>
    </row>
    <row r="5471" spans="1:10">
      <c r="A5471" t="s">
        <v>494</v>
      </c>
      <c r="B5471" s="614">
        <v>5.7000000000000002E-3</v>
      </c>
      <c r="C5471" t="s">
        <v>476</v>
      </c>
      <c r="D5471" t="s">
        <v>543</v>
      </c>
      <c r="E5471" t="s">
        <v>77</v>
      </c>
      <c r="F5471" t="s">
        <v>544</v>
      </c>
      <c r="G5471" t="s">
        <v>77</v>
      </c>
      <c r="H5471" t="s">
        <v>508</v>
      </c>
      <c r="I5471" t="s">
        <v>509</v>
      </c>
      <c r="J5471" t="s">
        <v>435</v>
      </c>
    </row>
    <row r="5472" spans="1:10">
      <c r="A5472" t="s">
        <v>494</v>
      </c>
      <c r="B5472" s="614">
        <v>5.1999999999999998E-3</v>
      </c>
      <c r="C5472" t="s">
        <v>446</v>
      </c>
      <c r="D5472" t="s">
        <v>543</v>
      </c>
      <c r="E5472" t="s">
        <v>77</v>
      </c>
      <c r="F5472" t="s">
        <v>544</v>
      </c>
      <c r="G5472" t="s">
        <v>77</v>
      </c>
      <c r="H5472" t="s">
        <v>508</v>
      </c>
      <c r="I5472" t="s">
        <v>509</v>
      </c>
      <c r="J5472" t="s">
        <v>435</v>
      </c>
    </row>
    <row r="5473" spans="1:10">
      <c r="A5473" t="s">
        <v>494</v>
      </c>
      <c r="B5473" s="614">
        <v>3.7000000000000002E-3</v>
      </c>
      <c r="C5473" t="s">
        <v>477</v>
      </c>
      <c r="D5473" t="s">
        <v>543</v>
      </c>
      <c r="E5473" t="s">
        <v>77</v>
      </c>
      <c r="F5473" t="s">
        <v>544</v>
      </c>
      <c r="G5473" t="s">
        <v>77</v>
      </c>
      <c r="H5473" t="s">
        <v>508</v>
      </c>
      <c r="I5473" t="s">
        <v>509</v>
      </c>
      <c r="J5473" t="s">
        <v>435</v>
      </c>
    </row>
    <row r="5474" spans="1:10">
      <c r="A5474" t="s">
        <v>494</v>
      </c>
      <c r="B5474" s="614">
        <v>4.0000000000000001E-3</v>
      </c>
      <c r="C5474" t="s">
        <v>461</v>
      </c>
      <c r="D5474" t="s">
        <v>543</v>
      </c>
      <c r="E5474" t="s">
        <v>77</v>
      </c>
      <c r="F5474" t="s">
        <v>544</v>
      </c>
      <c r="G5474" t="s">
        <v>77</v>
      </c>
      <c r="H5474" t="s">
        <v>508</v>
      </c>
      <c r="I5474" t="s">
        <v>509</v>
      </c>
      <c r="J5474" t="s">
        <v>435</v>
      </c>
    </row>
    <row r="5475" spans="1:10">
      <c r="A5475" t="s">
        <v>494</v>
      </c>
      <c r="B5475" s="614">
        <v>3.7000000000000002E-3</v>
      </c>
      <c r="C5475" t="s">
        <v>463</v>
      </c>
      <c r="D5475" t="s">
        <v>543</v>
      </c>
      <c r="E5475" t="s">
        <v>77</v>
      </c>
      <c r="F5475" t="s">
        <v>544</v>
      </c>
      <c r="G5475" t="s">
        <v>77</v>
      </c>
      <c r="H5475" t="s">
        <v>508</v>
      </c>
      <c r="I5475" t="s">
        <v>509</v>
      </c>
      <c r="J5475" t="s">
        <v>435</v>
      </c>
    </row>
    <row r="5476" spans="1:10">
      <c r="A5476" t="s">
        <v>494</v>
      </c>
      <c r="B5476" s="614">
        <v>4.7999999999999996E-3</v>
      </c>
      <c r="C5476" t="s">
        <v>475</v>
      </c>
      <c r="D5476" t="s">
        <v>543</v>
      </c>
      <c r="E5476" t="s">
        <v>77</v>
      </c>
      <c r="F5476" t="s">
        <v>544</v>
      </c>
      <c r="G5476" t="s">
        <v>77</v>
      </c>
      <c r="H5476" t="s">
        <v>508</v>
      </c>
      <c r="I5476" t="s">
        <v>509</v>
      </c>
      <c r="J5476" t="s">
        <v>435</v>
      </c>
    </row>
    <row r="5477" spans="1:10">
      <c r="A5477" t="s">
        <v>494</v>
      </c>
      <c r="B5477" s="614">
        <v>4.5999999999999999E-3</v>
      </c>
      <c r="C5477" t="s">
        <v>485</v>
      </c>
      <c r="D5477" t="s">
        <v>543</v>
      </c>
      <c r="E5477" t="s">
        <v>77</v>
      </c>
      <c r="F5477" t="s">
        <v>544</v>
      </c>
      <c r="G5477" t="s">
        <v>77</v>
      </c>
      <c r="H5477" t="s">
        <v>508</v>
      </c>
      <c r="I5477" t="s">
        <v>509</v>
      </c>
      <c r="J5477" t="s">
        <v>435</v>
      </c>
    </row>
    <row r="5478" spans="1:10">
      <c r="A5478" t="s">
        <v>494</v>
      </c>
      <c r="B5478" s="614">
        <v>3.7000000000000002E-3</v>
      </c>
      <c r="C5478" t="s">
        <v>464</v>
      </c>
      <c r="D5478" t="s">
        <v>543</v>
      </c>
      <c r="E5478" t="s">
        <v>77</v>
      </c>
      <c r="F5478" t="s">
        <v>544</v>
      </c>
      <c r="G5478" t="s">
        <v>77</v>
      </c>
      <c r="H5478" t="s">
        <v>508</v>
      </c>
      <c r="I5478" t="s">
        <v>509</v>
      </c>
      <c r="J5478" t="s">
        <v>435</v>
      </c>
    </row>
    <row r="5479" spans="1:10">
      <c r="A5479" t="s">
        <v>494</v>
      </c>
      <c r="B5479" s="614">
        <v>4.4000000000000003E-3</v>
      </c>
      <c r="C5479" t="s">
        <v>527</v>
      </c>
      <c r="D5479" t="s">
        <v>543</v>
      </c>
      <c r="E5479" t="s">
        <v>77</v>
      </c>
      <c r="F5479" t="s">
        <v>544</v>
      </c>
      <c r="G5479" t="s">
        <v>77</v>
      </c>
      <c r="H5479" t="s">
        <v>508</v>
      </c>
      <c r="I5479" t="s">
        <v>509</v>
      </c>
      <c r="J5479" t="s">
        <v>435</v>
      </c>
    </row>
    <row r="5480" spans="1:10">
      <c r="A5480" t="s">
        <v>494</v>
      </c>
      <c r="B5480" s="614">
        <v>5.3E-3</v>
      </c>
      <c r="C5480" t="s">
        <v>438</v>
      </c>
      <c r="D5480" t="s">
        <v>543</v>
      </c>
      <c r="E5480" t="s">
        <v>77</v>
      </c>
      <c r="F5480" t="s">
        <v>544</v>
      </c>
      <c r="G5480" t="s">
        <v>77</v>
      </c>
      <c r="H5480" t="s">
        <v>508</v>
      </c>
      <c r="I5480" t="s">
        <v>509</v>
      </c>
      <c r="J5480" t="s">
        <v>435</v>
      </c>
    </row>
    <row r="5481" spans="1:10">
      <c r="A5481" t="s">
        <v>494</v>
      </c>
      <c r="B5481" s="614">
        <v>5.7000000000000002E-3</v>
      </c>
      <c r="C5481" t="s">
        <v>510</v>
      </c>
      <c r="D5481" t="s">
        <v>543</v>
      </c>
      <c r="E5481" t="s">
        <v>77</v>
      </c>
      <c r="F5481" t="s">
        <v>544</v>
      </c>
      <c r="G5481" t="s">
        <v>77</v>
      </c>
      <c r="H5481" t="s">
        <v>508</v>
      </c>
      <c r="I5481" t="s">
        <v>509</v>
      </c>
      <c r="J5481" t="s">
        <v>435</v>
      </c>
    </row>
    <row r="5482" spans="1:10">
      <c r="A5482" t="s">
        <v>494</v>
      </c>
      <c r="B5482" s="614">
        <v>3.7000000000000002E-3</v>
      </c>
      <c r="C5482" t="s">
        <v>454</v>
      </c>
      <c r="D5482" t="s">
        <v>543</v>
      </c>
      <c r="E5482" t="s">
        <v>77</v>
      </c>
      <c r="F5482" t="s">
        <v>544</v>
      </c>
      <c r="G5482" t="s">
        <v>77</v>
      </c>
      <c r="H5482" t="s">
        <v>508</v>
      </c>
      <c r="I5482" t="s">
        <v>509</v>
      </c>
      <c r="J5482" t="s">
        <v>435</v>
      </c>
    </row>
    <row r="5483" spans="1:10">
      <c r="A5483" t="s">
        <v>494</v>
      </c>
      <c r="B5483" s="614">
        <v>3.7000000000000002E-3</v>
      </c>
      <c r="C5483" t="s">
        <v>488</v>
      </c>
      <c r="D5483" t="s">
        <v>543</v>
      </c>
      <c r="E5483" t="s">
        <v>77</v>
      </c>
      <c r="F5483" t="s">
        <v>544</v>
      </c>
      <c r="G5483" t="s">
        <v>77</v>
      </c>
      <c r="H5483" t="s">
        <v>508</v>
      </c>
      <c r="I5483" t="s">
        <v>509</v>
      </c>
      <c r="J5483" t="s">
        <v>435</v>
      </c>
    </row>
    <row r="5484" spans="1:10">
      <c r="A5484" t="s">
        <v>494</v>
      </c>
      <c r="B5484" s="614">
        <v>3.7000000000000002E-3</v>
      </c>
      <c r="C5484" t="s">
        <v>479</v>
      </c>
      <c r="D5484" t="s">
        <v>543</v>
      </c>
      <c r="E5484" t="s">
        <v>77</v>
      </c>
      <c r="F5484" t="s">
        <v>544</v>
      </c>
      <c r="G5484" t="s">
        <v>77</v>
      </c>
      <c r="H5484" t="s">
        <v>508</v>
      </c>
      <c r="I5484" t="s">
        <v>509</v>
      </c>
      <c r="J5484" t="s">
        <v>435</v>
      </c>
    </row>
    <row r="5485" spans="1:10">
      <c r="A5485" t="s">
        <v>494</v>
      </c>
      <c r="B5485" s="614">
        <v>4.0000000000000001E-3</v>
      </c>
      <c r="C5485" t="s">
        <v>517</v>
      </c>
      <c r="D5485" t="s">
        <v>543</v>
      </c>
      <c r="E5485" t="s">
        <v>77</v>
      </c>
      <c r="F5485" t="s">
        <v>544</v>
      </c>
      <c r="G5485" t="s">
        <v>77</v>
      </c>
      <c r="H5485" t="s">
        <v>508</v>
      </c>
      <c r="I5485" t="s">
        <v>509</v>
      </c>
      <c r="J5485" t="s">
        <v>435</v>
      </c>
    </row>
    <row r="5486" spans="1:10">
      <c r="A5486" t="s">
        <v>494</v>
      </c>
      <c r="B5486" s="614">
        <v>3.7000000000000002E-3</v>
      </c>
      <c r="C5486" t="s">
        <v>472</v>
      </c>
      <c r="D5486" t="s">
        <v>543</v>
      </c>
      <c r="E5486" t="s">
        <v>77</v>
      </c>
      <c r="F5486" t="s">
        <v>544</v>
      </c>
      <c r="G5486" t="s">
        <v>77</v>
      </c>
      <c r="H5486" t="s">
        <v>508</v>
      </c>
      <c r="I5486" t="s">
        <v>509</v>
      </c>
      <c r="J5486" t="s">
        <v>435</v>
      </c>
    </row>
    <row r="5487" spans="1:10">
      <c r="A5487" t="s">
        <v>494</v>
      </c>
      <c r="B5487" s="614">
        <v>4.4000000000000003E-3</v>
      </c>
      <c r="C5487" t="s">
        <v>484</v>
      </c>
      <c r="D5487" t="s">
        <v>543</v>
      </c>
      <c r="E5487" t="s">
        <v>77</v>
      </c>
      <c r="F5487" t="s">
        <v>544</v>
      </c>
      <c r="G5487" t="s">
        <v>77</v>
      </c>
      <c r="H5487" t="s">
        <v>508</v>
      </c>
      <c r="I5487" t="s">
        <v>509</v>
      </c>
      <c r="J5487" t="s">
        <v>435</v>
      </c>
    </row>
    <row r="5488" spans="1:10">
      <c r="A5488" t="s">
        <v>494</v>
      </c>
      <c r="B5488" s="614">
        <v>7.3000000000000001E-3</v>
      </c>
      <c r="C5488" t="s">
        <v>456</v>
      </c>
      <c r="D5488" t="s">
        <v>543</v>
      </c>
      <c r="E5488" t="s">
        <v>77</v>
      </c>
      <c r="F5488" t="s">
        <v>544</v>
      </c>
      <c r="G5488" t="s">
        <v>77</v>
      </c>
      <c r="H5488" t="s">
        <v>508</v>
      </c>
      <c r="I5488" t="s">
        <v>509</v>
      </c>
      <c r="J5488" t="s">
        <v>435</v>
      </c>
    </row>
    <row r="5489" spans="1:10">
      <c r="A5489" t="s">
        <v>494</v>
      </c>
      <c r="B5489" s="614">
        <v>5.7000000000000002E-3</v>
      </c>
      <c r="C5489" t="s">
        <v>450</v>
      </c>
      <c r="D5489" t="s">
        <v>543</v>
      </c>
      <c r="E5489" t="s">
        <v>77</v>
      </c>
      <c r="F5489" t="s">
        <v>544</v>
      </c>
      <c r="G5489" t="s">
        <v>77</v>
      </c>
      <c r="H5489" t="s">
        <v>508</v>
      </c>
      <c r="I5489" t="s">
        <v>509</v>
      </c>
      <c r="J5489" t="s">
        <v>435</v>
      </c>
    </row>
    <row r="5490" spans="1:10">
      <c r="A5490" t="s">
        <v>494</v>
      </c>
      <c r="B5490" s="614">
        <v>4.7000000000000002E-3</v>
      </c>
      <c r="C5490" t="s">
        <v>524</v>
      </c>
      <c r="D5490" t="s">
        <v>543</v>
      </c>
      <c r="E5490" t="s">
        <v>77</v>
      </c>
      <c r="F5490" t="s">
        <v>544</v>
      </c>
      <c r="G5490" t="s">
        <v>77</v>
      </c>
      <c r="H5490" t="s">
        <v>508</v>
      </c>
      <c r="I5490" t="s">
        <v>509</v>
      </c>
      <c r="J5490" t="s">
        <v>435</v>
      </c>
    </row>
    <row r="5491" spans="1:10">
      <c r="A5491" t="s">
        <v>494</v>
      </c>
      <c r="B5491" s="614">
        <v>3.7000000000000002E-3</v>
      </c>
      <c r="C5491" t="s">
        <v>453</v>
      </c>
      <c r="D5491" t="s">
        <v>543</v>
      </c>
      <c r="E5491" t="s">
        <v>77</v>
      </c>
      <c r="F5491" t="s">
        <v>544</v>
      </c>
      <c r="G5491" t="s">
        <v>77</v>
      </c>
      <c r="H5491" t="s">
        <v>508</v>
      </c>
      <c r="I5491" t="s">
        <v>509</v>
      </c>
      <c r="J5491" t="s">
        <v>435</v>
      </c>
    </row>
    <row r="5492" spans="1:10">
      <c r="A5492" t="s">
        <v>494</v>
      </c>
      <c r="B5492" s="614">
        <v>4.5999999999999999E-3</v>
      </c>
      <c r="C5492" t="s">
        <v>512</v>
      </c>
      <c r="D5492" t="s">
        <v>543</v>
      </c>
      <c r="E5492" t="s">
        <v>77</v>
      </c>
      <c r="F5492" t="s">
        <v>544</v>
      </c>
      <c r="G5492" t="s">
        <v>77</v>
      </c>
      <c r="H5492" t="s">
        <v>508</v>
      </c>
      <c r="I5492" t="s">
        <v>509</v>
      </c>
      <c r="J5492" t="s">
        <v>435</v>
      </c>
    </row>
    <row r="5493" spans="1:10">
      <c r="A5493" t="s">
        <v>494</v>
      </c>
      <c r="B5493" s="614">
        <v>5.7999999999999996E-3</v>
      </c>
      <c r="C5493" t="s">
        <v>518</v>
      </c>
      <c r="D5493" t="s">
        <v>543</v>
      </c>
      <c r="E5493" t="s">
        <v>77</v>
      </c>
      <c r="F5493" t="s">
        <v>544</v>
      </c>
      <c r="G5493" t="s">
        <v>77</v>
      </c>
      <c r="H5493" t="s">
        <v>508</v>
      </c>
      <c r="I5493" t="s">
        <v>509</v>
      </c>
      <c r="J5493" t="s">
        <v>435</v>
      </c>
    </row>
    <row r="5494" spans="1:10">
      <c r="A5494" t="s">
        <v>494</v>
      </c>
      <c r="B5494" s="614">
        <v>3.7000000000000002E-3</v>
      </c>
      <c r="C5494" t="s">
        <v>465</v>
      </c>
      <c r="D5494" t="s">
        <v>543</v>
      </c>
      <c r="E5494" t="s">
        <v>77</v>
      </c>
      <c r="F5494" t="s">
        <v>544</v>
      </c>
      <c r="G5494" t="s">
        <v>77</v>
      </c>
      <c r="H5494" t="s">
        <v>508</v>
      </c>
      <c r="I5494" t="s">
        <v>509</v>
      </c>
      <c r="J5494" t="s">
        <v>435</v>
      </c>
    </row>
    <row r="5495" spans="1:10">
      <c r="A5495" t="s">
        <v>494</v>
      </c>
      <c r="B5495" s="614">
        <v>5.1999999999999998E-3</v>
      </c>
      <c r="C5495" t="s">
        <v>516</v>
      </c>
      <c r="D5495" t="s">
        <v>543</v>
      </c>
      <c r="E5495" t="s">
        <v>77</v>
      </c>
      <c r="F5495" t="s">
        <v>544</v>
      </c>
      <c r="G5495" t="s">
        <v>77</v>
      </c>
      <c r="H5495" t="s">
        <v>508</v>
      </c>
      <c r="I5495" t="s">
        <v>509</v>
      </c>
      <c r="J5495" t="s">
        <v>435</v>
      </c>
    </row>
    <row r="5496" spans="1:10">
      <c r="A5496" t="s">
        <v>494</v>
      </c>
      <c r="B5496" s="614">
        <v>5.3E-3</v>
      </c>
      <c r="C5496" t="s">
        <v>514</v>
      </c>
      <c r="D5496" t="s">
        <v>543</v>
      </c>
      <c r="E5496" t="s">
        <v>77</v>
      </c>
      <c r="F5496" t="s">
        <v>544</v>
      </c>
      <c r="G5496" t="s">
        <v>77</v>
      </c>
      <c r="H5496" t="s">
        <v>508</v>
      </c>
      <c r="I5496" t="s">
        <v>509</v>
      </c>
      <c r="J5496" t="s">
        <v>435</v>
      </c>
    </row>
    <row r="5497" spans="1:10">
      <c r="A5497" t="s">
        <v>494</v>
      </c>
      <c r="B5497" s="614">
        <v>4.5999999999999999E-3</v>
      </c>
      <c r="C5497" t="s">
        <v>480</v>
      </c>
      <c r="D5497" t="s">
        <v>543</v>
      </c>
      <c r="E5497" t="s">
        <v>77</v>
      </c>
      <c r="F5497" t="s">
        <v>544</v>
      </c>
      <c r="G5497" t="s">
        <v>77</v>
      </c>
      <c r="H5497" t="s">
        <v>508</v>
      </c>
      <c r="I5497" t="s">
        <v>509</v>
      </c>
      <c r="J5497" t="s">
        <v>435</v>
      </c>
    </row>
    <row r="5498" spans="1:10">
      <c r="A5498" t="s">
        <v>494</v>
      </c>
      <c r="B5498" s="614">
        <v>4.0000000000000001E-3</v>
      </c>
      <c r="C5498" t="s">
        <v>445</v>
      </c>
      <c r="D5498" t="s">
        <v>543</v>
      </c>
      <c r="E5498" t="s">
        <v>77</v>
      </c>
      <c r="F5498" t="s">
        <v>544</v>
      </c>
      <c r="G5498" t="s">
        <v>77</v>
      </c>
      <c r="H5498" t="s">
        <v>508</v>
      </c>
      <c r="I5498" t="s">
        <v>509</v>
      </c>
      <c r="J5498" t="s">
        <v>435</v>
      </c>
    </row>
    <row r="5499" spans="1:10">
      <c r="A5499" t="s">
        <v>494</v>
      </c>
      <c r="B5499" s="614">
        <v>4.4000000000000003E-3</v>
      </c>
      <c r="C5499" t="s">
        <v>481</v>
      </c>
      <c r="D5499" t="s">
        <v>543</v>
      </c>
      <c r="E5499" t="s">
        <v>77</v>
      </c>
      <c r="F5499" t="s">
        <v>544</v>
      </c>
      <c r="G5499" t="s">
        <v>77</v>
      </c>
      <c r="H5499" t="s">
        <v>508</v>
      </c>
      <c r="I5499" t="s">
        <v>509</v>
      </c>
      <c r="J5499" t="s">
        <v>435</v>
      </c>
    </row>
    <row r="5500" spans="1:10">
      <c r="A5500" t="s">
        <v>494</v>
      </c>
      <c r="B5500" s="614">
        <v>5.1999999999999998E-3</v>
      </c>
      <c r="C5500" t="s">
        <v>511</v>
      </c>
      <c r="D5500" t="s">
        <v>543</v>
      </c>
      <c r="E5500" t="s">
        <v>77</v>
      </c>
      <c r="F5500" t="s">
        <v>544</v>
      </c>
      <c r="G5500" t="s">
        <v>77</v>
      </c>
      <c r="H5500" t="s">
        <v>508</v>
      </c>
      <c r="I5500" t="s">
        <v>509</v>
      </c>
      <c r="J5500" t="s">
        <v>435</v>
      </c>
    </row>
    <row r="5501" spans="1:10">
      <c r="A5501" t="s">
        <v>494</v>
      </c>
      <c r="B5501" s="614">
        <v>4.4000000000000003E-3</v>
      </c>
      <c r="C5501" t="s">
        <v>449</v>
      </c>
      <c r="D5501" t="s">
        <v>543</v>
      </c>
      <c r="E5501" t="s">
        <v>77</v>
      </c>
      <c r="F5501" t="s">
        <v>544</v>
      </c>
      <c r="G5501" t="s">
        <v>77</v>
      </c>
      <c r="H5501" t="s">
        <v>508</v>
      </c>
      <c r="I5501" t="s">
        <v>509</v>
      </c>
      <c r="J5501" t="s">
        <v>435</v>
      </c>
    </row>
    <row r="5502" spans="1:10">
      <c r="A5502" t="s">
        <v>494</v>
      </c>
      <c r="B5502" s="614">
        <v>4.5999999999999999E-3</v>
      </c>
      <c r="C5502" t="s">
        <v>525</v>
      </c>
      <c r="D5502" t="s">
        <v>543</v>
      </c>
      <c r="E5502" t="s">
        <v>77</v>
      </c>
      <c r="F5502" t="s">
        <v>544</v>
      </c>
      <c r="G5502" t="s">
        <v>77</v>
      </c>
      <c r="H5502" t="s">
        <v>508</v>
      </c>
      <c r="I5502" t="s">
        <v>509</v>
      </c>
      <c r="J5502" t="s">
        <v>435</v>
      </c>
    </row>
    <row r="5503" spans="1:10">
      <c r="A5503" t="s">
        <v>494</v>
      </c>
      <c r="B5503" s="614">
        <v>4.8999999999999998E-3</v>
      </c>
      <c r="C5503" t="s">
        <v>515</v>
      </c>
      <c r="D5503" t="s">
        <v>543</v>
      </c>
      <c r="E5503" t="s">
        <v>77</v>
      </c>
      <c r="F5503" t="s">
        <v>544</v>
      </c>
      <c r="G5503" t="s">
        <v>77</v>
      </c>
      <c r="H5503" t="s">
        <v>508</v>
      </c>
      <c r="I5503" t="s">
        <v>509</v>
      </c>
      <c r="J5503" t="s">
        <v>435</v>
      </c>
    </row>
    <row r="5504" spans="1:10">
      <c r="A5504" t="s">
        <v>494</v>
      </c>
      <c r="B5504" s="614">
        <v>3.7000000000000002E-3</v>
      </c>
      <c r="C5504" t="s">
        <v>429</v>
      </c>
      <c r="D5504" t="s">
        <v>543</v>
      </c>
      <c r="E5504" t="s">
        <v>77</v>
      </c>
      <c r="F5504" t="s">
        <v>544</v>
      </c>
      <c r="G5504" t="s">
        <v>77</v>
      </c>
      <c r="H5504" t="s">
        <v>508</v>
      </c>
      <c r="I5504" t="s">
        <v>509</v>
      </c>
      <c r="J5504" t="s">
        <v>435</v>
      </c>
    </row>
    <row r="5505" spans="1:10">
      <c r="A5505" t="s">
        <v>494</v>
      </c>
      <c r="B5505" s="614">
        <v>3.7000000000000002E-3</v>
      </c>
      <c r="C5505" t="s">
        <v>452</v>
      </c>
      <c r="D5505" t="s">
        <v>543</v>
      </c>
      <c r="E5505" t="s">
        <v>77</v>
      </c>
      <c r="F5505" t="s">
        <v>544</v>
      </c>
      <c r="G5505" t="s">
        <v>77</v>
      </c>
      <c r="H5505" t="s">
        <v>508</v>
      </c>
      <c r="I5505" t="s">
        <v>509</v>
      </c>
      <c r="J5505" t="s">
        <v>435</v>
      </c>
    </row>
    <row r="5506" spans="1:10">
      <c r="A5506" t="s">
        <v>494</v>
      </c>
      <c r="B5506" s="614">
        <v>3.7000000000000002E-3</v>
      </c>
      <c r="C5506" t="s">
        <v>457</v>
      </c>
      <c r="D5506" t="s">
        <v>543</v>
      </c>
      <c r="E5506" t="s">
        <v>77</v>
      </c>
      <c r="F5506" t="s">
        <v>544</v>
      </c>
      <c r="G5506" t="s">
        <v>77</v>
      </c>
      <c r="H5506" t="s">
        <v>508</v>
      </c>
      <c r="I5506" t="s">
        <v>509</v>
      </c>
      <c r="J5506" t="s">
        <v>435</v>
      </c>
    </row>
    <row r="5507" spans="1:10">
      <c r="A5507" t="s">
        <v>494</v>
      </c>
      <c r="B5507" s="614">
        <v>4.4000000000000003E-3</v>
      </c>
      <c r="C5507" t="s">
        <v>462</v>
      </c>
      <c r="D5507" t="s">
        <v>543</v>
      </c>
      <c r="E5507" t="s">
        <v>77</v>
      </c>
      <c r="F5507" t="s">
        <v>544</v>
      </c>
      <c r="G5507" t="s">
        <v>77</v>
      </c>
      <c r="H5507" t="s">
        <v>508</v>
      </c>
      <c r="I5507" t="s">
        <v>509</v>
      </c>
      <c r="J5507" t="s">
        <v>435</v>
      </c>
    </row>
    <row r="5508" spans="1:10">
      <c r="A5508" t="s">
        <v>495</v>
      </c>
      <c r="B5508" s="614">
        <v>5.0000000000000001E-4</v>
      </c>
      <c r="C5508" t="s">
        <v>50</v>
      </c>
      <c r="D5508" t="s">
        <v>543</v>
      </c>
      <c r="E5508" t="s">
        <v>77</v>
      </c>
      <c r="F5508" t="s">
        <v>544</v>
      </c>
      <c r="G5508" t="s">
        <v>77</v>
      </c>
      <c r="H5508" t="s">
        <v>508</v>
      </c>
      <c r="I5508" t="s">
        <v>509</v>
      </c>
      <c r="J5508" t="s">
        <v>435</v>
      </c>
    </row>
    <row r="5509" spans="1:10">
      <c r="A5509" t="s">
        <v>495</v>
      </c>
      <c r="B5509" s="614">
        <v>1.1000000000000001E-3</v>
      </c>
      <c r="C5509" t="s">
        <v>526</v>
      </c>
      <c r="D5509" t="s">
        <v>543</v>
      </c>
      <c r="E5509" t="s">
        <v>77</v>
      </c>
      <c r="F5509" t="s">
        <v>544</v>
      </c>
      <c r="G5509" t="s">
        <v>77</v>
      </c>
      <c r="H5509" t="s">
        <v>508</v>
      </c>
      <c r="I5509" t="s">
        <v>509</v>
      </c>
      <c r="J5509" t="s">
        <v>435</v>
      </c>
    </row>
    <row r="5510" spans="1:10">
      <c r="A5510" t="s">
        <v>495</v>
      </c>
      <c r="B5510" s="614">
        <v>5.0000000000000001E-4</v>
      </c>
      <c r="C5510" t="s">
        <v>466</v>
      </c>
      <c r="D5510" t="s">
        <v>543</v>
      </c>
      <c r="E5510" t="s">
        <v>77</v>
      </c>
      <c r="F5510" t="s">
        <v>544</v>
      </c>
      <c r="G5510" t="s">
        <v>77</v>
      </c>
      <c r="H5510" t="s">
        <v>508</v>
      </c>
      <c r="I5510" t="s">
        <v>509</v>
      </c>
      <c r="J5510" t="s">
        <v>435</v>
      </c>
    </row>
    <row r="5511" spans="1:10">
      <c r="A5511" t="s">
        <v>495</v>
      </c>
      <c r="B5511" s="614">
        <v>5.9999999999999995E-4</v>
      </c>
      <c r="C5511" t="s">
        <v>471</v>
      </c>
      <c r="D5511" t="s">
        <v>543</v>
      </c>
      <c r="E5511" t="s">
        <v>77</v>
      </c>
      <c r="F5511" t="s">
        <v>544</v>
      </c>
      <c r="G5511" t="s">
        <v>77</v>
      </c>
      <c r="H5511" t="s">
        <v>508</v>
      </c>
      <c r="I5511" t="s">
        <v>509</v>
      </c>
      <c r="J5511" t="s">
        <v>435</v>
      </c>
    </row>
    <row r="5512" spans="1:10">
      <c r="A5512" t="s">
        <v>495</v>
      </c>
      <c r="B5512" s="614">
        <v>5.0000000000000001E-4</v>
      </c>
      <c r="C5512" t="s">
        <v>513</v>
      </c>
      <c r="D5512" t="s">
        <v>543</v>
      </c>
      <c r="E5512" t="s">
        <v>77</v>
      </c>
      <c r="F5512" t="s">
        <v>544</v>
      </c>
      <c r="G5512" t="s">
        <v>77</v>
      </c>
      <c r="H5512" t="s">
        <v>508</v>
      </c>
      <c r="I5512" t="s">
        <v>509</v>
      </c>
      <c r="J5512" t="s">
        <v>435</v>
      </c>
    </row>
    <row r="5513" spans="1:10">
      <c r="A5513" t="s">
        <v>495</v>
      </c>
      <c r="B5513" s="614">
        <v>5.0000000000000001E-4</v>
      </c>
      <c r="C5513" t="s">
        <v>504</v>
      </c>
      <c r="D5513" t="s">
        <v>543</v>
      </c>
      <c r="E5513" t="s">
        <v>77</v>
      </c>
      <c r="F5513" t="s">
        <v>544</v>
      </c>
      <c r="G5513" t="s">
        <v>77</v>
      </c>
      <c r="H5513" t="s">
        <v>508</v>
      </c>
      <c r="I5513" t="s">
        <v>509</v>
      </c>
      <c r="J5513" t="s">
        <v>435</v>
      </c>
    </row>
    <row r="5514" spans="1:10">
      <c r="A5514" t="s">
        <v>495</v>
      </c>
      <c r="B5514" s="614">
        <v>6.9999999999999999E-4</v>
      </c>
      <c r="C5514" t="s">
        <v>521</v>
      </c>
      <c r="D5514" t="s">
        <v>543</v>
      </c>
      <c r="E5514" t="s">
        <v>77</v>
      </c>
      <c r="F5514" t="s">
        <v>544</v>
      </c>
      <c r="G5514" t="s">
        <v>77</v>
      </c>
      <c r="H5514" t="s">
        <v>508</v>
      </c>
      <c r="I5514" t="s">
        <v>509</v>
      </c>
      <c r="J5514" t="s">
        <v>435</v>
      </c>
    </row>
    <row r="5515" spans="1:10">
      <c r="A5515" t="s">
        <v>495</v>
      </c>
      <c r="B5515" s="614">
        <v>5.0000000000000001E-4</v>
      </c>
      <c r="C5515" t="s">
        <v>448</v>
      </c>
      <c r="D5515" t="s">
        <v>543</v>
      </c>
      <c r="E5515" t="s">
        <v>77</v>
      </c>
      <c r="F5515" t="s">
        <v>544</v>
      </c>
      <c r="G5515" t="s">
        <v>77</v>
      </c>
      <c r="H5515" t="s">
        <v>508</v>
      </c>
      <c r="I5515" t="s">
        <v>509</v>
      </c>
      <c r="J5515" t="s">
        <v>435</v>
      </c>
    </row>
    <row r="5516" spans="1:10">
      <c r="A5516" t="s">
        <v>495</v>
      </c>
      <c r="B5516" s="614">
        <v>6.9999999999999999E-4</v>
      </c>
      <c r="C5516" t="s">
        <v>455</v>
      </c>
      <c r="D5516" t="s">
        <v>543</v>
      </c>
      <c r="E5516" t="s">
        <v>77</v>
      </c>
      <c r="F5516" t="s">
        <v>544</v>
      </c>
      <c r="G5516" t="s">
        <v>77</v>
      </c>
      <c r="H5516" t="s">
        <v>508</v>
      </c>
      <c r="I5516" t="s">
        <v>509</v>
      </c>
      <c r="J5516" t="s">
        <v>435</v>
      </c>
    </row>
    <row r="5517" spans="1:10">
      <c r="A5517" t="s">
        <v>495</v>
      </c>
      <c r="B5517" s="614">
        <v>8.0000000000000004E-4</v>
      </c>
      <c r="C5517" t="s">
        <v>476</v>
      </c>
      <c r="D5517" t="s">
        <v>543</v>
      </c>
      <c r="E5517" t="s">
        <v>77</v>
      </c>
      <c r="F5517" t="s">
        <v>544</v>
      </c>
      <c r="G5517" t="s">
        <v>77</v>
      </c>
      <c r="H5517" t="s">
        <v>508</v>
      </c>
      <c r="I5517" t="s">
        <v>509</v>
      </c>
      <c r="J5517" t="s">
        <v>435</v>
      </c>
    </row>
    <row r="5518" spans="1:10">
      <c r="A5518" t="s">
        <v>495</v>
      </c>
      <c r="B5518" s="614">
        <v>6.9999999999999999E-4</v>
      </c>
      <c r="C5518" t="s">
        <v>446</v>
      </c>
      <c r="D5518" t="s">
        <v>543</v>
      </c>
      <c r="E5518" t="s">
        <v>77</v>
      </c>
      <c r="F5518" t="s">
        <v>544</v>
      </c>
      <c r="G5518" t="s">
        <v>77</v>
      </c>
      <c r="H5518" t="s">
        <v>508</v>
      </c>
      <c r="I5518" t="s">
        <v>509</v>
      </c>
      <c r="J5518" t="s">
        <v>435</v>
      </c>
    </row>
    <row r="5519" spans="1:10">
      <c r="A5519" t="s">
        <v>495</v>
      </c>
      <c r="B5519" s="614">
        <v>5.0000000000000001E-4</v>
      </c>
      <c r="C5519" t="s">
        <v>477</v>
      </c>
      <c r="D5519" t="s">
        <v>543</v>
      </c>
      <c r="E5519" t="s">
        <v>77</v>
      </c>
      <c r="F5519" t="s">
        <v>544</v>
      </c>
      <c r="G5519" t="s">
        <v>77</v>
      </c>
      <c r="H5519" t="s">
        <v>508</v>
      </c>
      <c r="I5519" t="s">
        <v>509</v>
      </c>
      <c r="J5519" t="s">
        <v>435</v>
      </c>
    </row>
    <row r="5520" spans="1:10">
      <c r="A5520" t="s">
        <v>495</v>
      </c>
      <c r="B5520" s="614">
        <v>5.0000000000000001E-4</v>
      </c>
      <c r="C5520" t="s">
        <v>461</v>
      </c>
      <c r="D5520" t="s">
        <v>543</v>
      </c>
      <c r="E5520" t="s">
        <v>77</v>
      </c>
      <c r="F5520" t="s">
        <v>544</v>
      </c>
      <c r="G5520" t="s">
        <v>77</v>
      </c>
      <c r="H5520" t="s">
        <v>508</v>
      </c>
      <c r="I5520" t="s">
        <v>509</v>
      </c>
      <c r="J5520" t="s">
        <v>435</v>
      </c>
    </row>
    <row r="5521" spans="1:10">
      <c r="A5521" t="s">
        <v>495</v>
      </c>
      <c r="B5521" s="614">
        <v>5.0000000000000001E-4</v>
      </c>
      <c r="C5521" t="s">
        <v>463</v>
      </c>
      <c r="D5521" t="s">
        <v>543</v>
      </c>
      <c r="E5521" t="s">
        <v>77</v>
      </c>
      <c r="F5521" t="s">
        <v>544</v>
      </c>
      <c r="G5521" t="s">
        <v>77</v>
      </c>
      <c r="H5521" t="s">
        <v>508</v>
      </c>
      <c r="I5521" t="s">
        <v>509</v>
      </c>
      <c r="J5521" t="s">
        <v>435</v>
      </c>
    </row>
    <row r="5522" spans="1:10">
      <c r="A5522" t="s">
        <v>495</v>
      </c>
      <c r="B5522" s="614">
        <v>5.9999999999999995E-4</v>
      </c>
      <c r="C5522" t="s">
        <v>475</v>
      </c>
      <c r="D5522" t="s">
        <v>543</v>
      </c>
      <c r="E5522" t="s">
        <v>77</v>
      </c>
      <c r="F5522" t="s">
        <v>544</v>
      </c>
      <c r="G5522" t="s">
        <v>77</v>
      </c>
      <c r="H5522" t="s">
        <v>508</v>
      </c>
      <c r="I5522" t="s">
        <v>509</v>
      </c>
      <c r="J5522" t="s">
        <v>435</v>
      </c>
    </row>
    <row r="5523" spans="1:10">
      <c r="A5523" t="s">
        <v>495</v>
      </c>
      <c r="B5523" s="614">
        <v>5.9999999999999995E-4</v>
      </c>
      <c r="C5523" t="s">
        <v>485</v>
      </c>
      <c r="D5523" t="s">
        <v>543</v>
      </c>
      <c r="E5523" t="s">
        <v>77</v>
      </c>
      <c r="F5523" t="s">
        <v>544</v>
      </c>
      <c r="G5523" t="s">
        <v>77</v>
      </c>
      <c r="H5523" t="s">
        <v>508</v>
      </c>
      <c r="I5523" t="s">
        <v>509</v>
      </c>
      <c r="J5523" t="s">
        <v>435</v>
      </c>
    </row>
    <row r="5524" spans="1:10">
      <c r="A5524" t="s">
        <v>495</v>
      </c>
      <c r="B5524" s="614">
        <v>5.0000000000000001E-4</v>
      </c>
      <c r="C5524" t="s">
        <v>464</v>
      </c>
      <c r="D5524" t="s">
        <v>543</v>
      </c>
      <c r="E5524" t="s">
        <v>77</v>
      </c>
      <c r="F5524" t="s">
        <v>544</v>
      </c>
      <c r="G5524" t="s">
        <v>77</v>
      </c>
      <c r="H5524" t="s">
        <v>508</v>
      </c>
      <c r="I5524" t="s">
        <v>509</v>
      </c>
      <c r="J5524" t="s">
        <v>435</v>
      </c>
    </row>
    <row r="5525" spans="1:10">
      <c r="A5525" t="s">
        <v>495</v>
      </c>
      <c r="B5525" s="614">
        <v>5.9999999999999995E-4</v>
      </c>
      <c r="C5525" t="s">
        <v>527</v>
      </c>
      <c r="D5525" t="s">
        <v>543</v>
      </c>
      <c r="E5525" t="s">
        <v>77</v>
      </c>
      <c r="F5525" t="s">
        <v>544</v>
      </c>
      <c r="G5525" t="s">
        <v>77</v>
      </c>
      <c r="H5525" t="s">
        <v>508</v>
      </c>
      <c r="I5525" t="s">
        <v>509</v>
      </c>
      <c r="J5525" t="s">
        <v>435</v>
      </c>
    </row>
    <row r="5526" spans="1:10">
      <c r="A5526" t="s">
        <v>495</v>
      </c>
      <c r="B5526" s="614">
        <v>6.9999999999999999E-4</v>
      </c>
      <c r="C5526" t="s">
        <v>438</v>
      </c>
      <c r="D5526" t="s">
        <v>543</v>
      </c>
      <c r="E5526" t="s">
        <v>77</v>
      </c>
      <c r="F5526" t="s">
        <v>544</v>
      </c>
      <c r="G5526" t="s">
        <v>77</v>
      </c>
      <c r="H5526" t="s">
        <v>508</v>
      </c>
      <c r="I5526" t="s">
        <v>509</v>
      </c>
      <c r="J5526" t="s">
        <v>435</v>
      </c>
    </row>
    <row r="5527" spans="1:10">
      <c r="A5527" t="s">
        <v>495</v>
      </c>
      <c r="B5527" s="614">
        <v>8.0000000000000004E-4</v>
      </c>
      <c r="C5527" t="s">
        <v>510</v>
      </c>
      <c r="D5527" t="s">
        <v>543</v>
      </c>
      <c r="E5527" t="s">
        <v>77</v>
      </c>
      <c r="F5527" t="s">
        <v>544</v>
      </c>
      <c r="G5527" t="s">
        <v>77</v>
      </c>
      <c r="H5527" t="s">
        <v>508</v>
      </c>
      <c r="I5527" t="s">
        <v>509</v>
      </c>
      <c r="J5527" t="s">
        <v>435</v>
      </c>
    </row>
    <row r="5528" spans="1:10">
      <c r="A5528" t="s">
        <v>495</v>
      </c>
      <c r="B5528" s="614">
        <v>5.0000000000000001E-4</v>
      </c>
      <c r="C5528" t="s">
        <v>454</v>
      </c>
      <c r="D5528" t="s">
        <v>543</v>
      </c>
      <c r="E5528" t="s">
        <v>77</v>
      </c>
      <c r="F5528" t="s">
        <v>544</v>
      </c>
      <c r="G5528" t="s">
        <v>77</v>
      </c>
      <c r="H5528" t="s">
        <v>508</v>
      </c>
      <c r="I5528" t="s">
        <v>509</v>
      </c>
      <c r="J5528" t="s">
        <v>435</v>
      </c>
    </row>
    <row r="5529" spans="1:10">
      <c r="A5529" t="s">
        <v>495</v>
      </c>
      <c r="B5529" s="614">
        <v>5.0000000000000001E-4</v>
      </c>
      <c r="C5529" t="s">
        <v>488</v>
      </c>
      <c r="D5529" t="s">
        <v>543</v>
      </c>
      <c r="E5529" t="s">
        <v>77</v>
      </c>
      <c r="F5529" t="s">
        <v>544</v>
      </c>
      <c r="G5529" t="s">
        <v>77</v>
      </c>
      <c r="H5529" t="s">
        <v>508</v>
      </c>
      <c r="I5529" t="s">
        <v>509</v>
      </c>
      <c r="J5529" t="s">
        <v>435</v>
      </c>
    </row>
    <row r="5530" spans="1:10">
      <c r="A5530" t="s">
        <v>495</v>
      </c>
      <c r="B5530" s="614">
        <v>5.0000000000000001E-4</v>
      </c>
      <c r="C5530" t="s">
        <v>479</v>
      </c>
      <c r="D5530" t="s">
        <v>543</v>
      </c>
      <c r="E5530" t="s">
        <v>77</v>
      </c>
      <c r="F5530" t="s">
        <v>544</v>
      </c>
      <c r="G5530" t="s">
        <v>77</v>
      </c>
      <c r="H5530" t="s">
        <v>508</v>
      </c>
      <c r="I5530" t="s">
        <v>509</v>
      </c>
      <c r="J5530" t="s">
        <v>435</v>
      </c>
    </row>
    <row r="5531" spans="1:10">
      <c r="A5531" t="s">
        <v>495</v>
      </c>
      <c r="B5531" s="614">
        <v>5.0000000000000001E-4</v>
      </c>
      <c r="C5531" t="s">
        <v>517</v>
      </c>
      <c r="D5531" t="s">
        <v>543</v>
      </c>
      <c r="E5531" t="s">
        <v>77</v>
      </c>
      <c r="F5531" t="s">
        <v>544</v>
      </c>
      <c r="G5531" t="s">
        <v>77</v>
      </c>
      <c r="H5531" t="s">
        <v>508</v>
      </c>
      <c r="I5531" t="s">
        <v>509</v>
      </c>
      <c r="J5531" t="s">
        <v>435</v>
      </c>
    </row>
    <row r="5532" spans="1:10">
      <c r="A5532" t="s">
        <v>495</v>
      </c>
      <c r="B5532" s="614">
        <v>5.0000000000000001E-4</v>
      </c>
      <c r="C5532" t="s">
        <v>472</v>
      </c>
      <c r="D5532" t="s">
        <v>543</v>
      </c>
      <c r="E5532" t="s">
        <v>77</v>
      </c>
      <c r="F5532" t="s">
        <v>544</v>
      </c>
      <c r="G5532" t="s">
        <v>77</v>
      </c>
      <c r="H5532" t="s">
        <v>508</v>
      </c>
      <c r="I5532" t="s">
        <v>509</v>
      </c>
      <c r="J5532" t="s">
        <v>435</v>
      </c>
    </row>
    <row r="5533" spans="1:10">
      <c r="A5533" t="s">
        <v>495</v>
      </c>
      <c r="B5533" s="614">
        <v>5.9999999999999995E-4</v>
      </c>
      <c r="C5533" t="s">
        <v>484</v>
      </c>
      <c r="D5533" t="s">
        <v>543</v>
      </c>
      <c r="E5533" t="s">
        <v>77</v>
      </c>
      <c r="F5533" t="s">
        <v>544</v>
      </c>
      <c r="G5533" t="s">
        <v>77</v>
      </c>
      <c r="H5533" t="s">
        <v>508</v>
      </c>
      <c r="I5533" t="s">
        <v>509</v>
      </c>
      <c r="J5533" t="s">
        <v>435</v>
      </c>
    </row>
    <row r="5534" spans="1:10">
      <c r="A5534" t="s">
        <v>495</v>
      </c>
      <c r="B5534" s="614">
        <v>1E-3</v>
      </c>
      <c r="C5534" t="s">
        <v>456</v>
      </c>
      <c r="D5534" t="s">
        <v>543</v>
      </c>
      <c r="E5534" t="s">
        <v>77</v>
      </c>
      <c r="F5534" t="s">
        <v>544</v>
      </c>
      <c r="G5534" t="s">
        <v>77</v>
      </c>
      <c r="H5534" t="s">
        <v>508</v>
      </c>
      <c r="I5534" t="s">
        <v>509</v>
      </c>
      <c r="J5534" t="s">
        <v>435</v>
      </c>
    </row>
    <row r="5535" spans="1:10">
      <c r="A5535" t="s">
        <v>495</v>
      </c>
      <c r="B5535" s="614">
        <v>8.0000000000000004E-4</v>
      </c>
      <c r="C5535" t="s">
        <v>450</v>
      </c>
      <c r="D5535" t="s">
        <v>543</v>
      </c>
      <c r="E5535" t="s">
        <v>77</v>
      </c>
      <c r="F5535" t="s">
        <v>544</v>
      </c>
      <c r="G5535" t="s">
        <v>77</v>
      </c>
      <c r="H5535" t="s">
        <v>508</v>
      </c>
      <c r="I5535" t="s">
        <v>509</v>
      </c>
      <c r="J5535" t="s">
        <v>435</v>
      </c>
    </row>
    <row r="5536" spans="1:10">
      <c r="A5536" t="s">
        <v>495</v>
      </c>
      <c r="B5536" s="614">
        <v>5.9999999999999995E-4</v>
      </c>
      <c r="C5536" t="s">
        <v>524</v>
      </c>
      <c r="D5536" t="s">
        <v>543</v>
      </c>
      <c r="E5536" t="s">
        <v>77</v>
      </c>
      <c r="F5536" t="s">
        <v>544</v>
      </c>
      <c r="G5536" t="s">
        <v>77</v>
      </c>
      <c r="H5536" t="s">
        <v>508</v>
      </c>
      <c r="I5536" t="s">
        <v>509</v>
      </c>
      <c r="J5536" t="s">
        <v>435</v>
      </c>
    </row>
    <row r="5537" spans="1:10">
      <c r="A5537" t="s">
        <v>495</v>
      </c>
      <c r="B5537" s="614">
        <v>5.0000000000000001E-4</v>
      </c>
      <c r="C5537" t="s">
        <v>453</v>
      </c>
      <c r="D5537" t="s">
        <v>543</v>
      </c>
      <c r="E5537" t="s">
        <v>77</v>
      </c>
      <c r="F5537" t="s">
        <v>544</v>
      </c>
      <c r="G5537" t="s">
        <v>77</v>
      </c>
      <c r="H5537" t="s">
        <v>508</v>
      </c>
      <c r="I5537" t="s">
        <v>509</v>
      </c>
      <c r="J5537" t="s">
        <v>435</v>
      </c>
    </row>
    <row r="5538" spans="1:10">
      <c r="A5538" t="s">
        <v>495</v>
      </c>
      <c r="B5538" s="614">
        <v>5.9999999999999995E-4</v>
      </c>
      <c r="C5538" t="s">
        <v>512</v>
      </c>
      <c r="D5538" t="s">
        <v>543</v>
      </c>
      <c r="E5538" t="s">
        <v>77</v>
      </c>
      <c r="F5538" t="s">
        <v>544</v>
      </c>
      <c r="G5538" t="s">
        <v>77</v>
      </c>
      <c r="H5538" t="s">
        <v>508</v>
      </c>
      <c r="I5538" t="s">
        <v>509</v>
      </c>
      <c r="J5538" t="s">
        <v>435</v>
      </c>
    </row>
    <row r="5539" spans="1:10">
      <c r="A5539" t="s">
        <v>495</v>
      </c>
      <c r="B5539" s="614">
        <v>8.0000000000000004E-4</v>
      </c>
      <c r="C5539" t="s">
        <v>518</v>
      </c>
      <c r="D5539" t="s">
        <v>543</v>
      </c>
      <c r="E5539" t="s">
        <v>77</v>
      </c>
      <c r="F5539" t="s">
        <v>544</v>
      </c>
      <c r="G5539" t="s">
        <v>77</v>
      </c>
      <c r="H5539" t="s">
        <v>508</v>
      </c>
      <c r="I5539" t="s">
        <v>509</v>
      </c>
      <c r="J5539" t="s">
        <v>435</v>
      </c>
    </row>
    <row r="5540" spans="1:10">
      <c r="A5540" t="s">
        <v>495</v>
      </c>
      <c r="B5540" s="614">
        <v>5.0000000000000001E-4</v>
      </c>
      <c r="C5540" t="s">
        <v>465</v>
      </c>
      <c r="D5540" t="s">
        <v>543</v>
      </c>
      <c r="E5540" t="s">
        <v>77</v>
      </c>
      <c r="F5540" t="s">
        <v>544</v>
      </c>
      <c r="G5540" t="s">
        <v>77</v>
      </c>
      <c r="H5540" t="s">
        <v>508</v>
      </c>
      <c r="I5540" t="s">
        <v>509</v>
      </c>
      <c r="J5540" t="s">
        <v>435</v>
      </c>
    </row>
    <row r="5541" spans="1:10">
      <c r="A5541" t="s">
        <v>495</v>
      </c>
      <c r="B5541" s="614">
        <v>6.9999999999999999E-4</v>
      </c>
      <c r="C5541" t="s">
        <v>516</v>
      </c>
      <c r="D5541" t="s">
        <v>543</v>
      </c>
      <c r="E5541" t="s">
        <v>77</v>
      </c>
      <c r="F5541" t="s">
        <v>544</v>
      </c>
      <c r="G5541" t="s">
        <v>77</v>
      </c>
      <c r="H5541" t="s">
        <v>508</v>
      </c>
      <c r="I5541" t="s">
        <v>509</v>
      </c>
      <c r="J5541" t="s">
        <v>435</v>
      </c>
    </row>
    <row r="5542" spans="1:10">
      <c r="A5542" t="s">
        <v>495</v>
      </c>
      <c r="B5542" s="614">
        <v>6.9999999999999999E-4</v>
      </c>
      <c r="C5542" t="s">
        <v>514</v>
      </c>
      <c r="D5542" t="s">
        <v>543</v>
      </c>
      <c r="E5542" t="s">
        <v>77</v>
      </c>
      <c r="F5542" t="s">
        <v>544</v>
      </c>
      <c r="G5542" t="s">
        <v>77</v>
      </c>
      <c r="H5542" t="s">
        <v>508</v>
      </c>
      <c r="I5542" t="s">
        <v>509</v>
      </c>
      <c r="J5542" t="s">
        <v>435</v>
      </c>
    </row>
    <row r="5543" spans="1:10">
      <c r="A5543" t="s">
        <v>495</v>
      </c>
      <c r="B5543" s="614">
        <v>5.9999999999999995E-4</v>
      </c>
      <c r="C5543" t="s">
        <v>480</v>
      </c>
      <c r="D5543" t="s">
        <v>543</v>
      </c>
      <c r="E5543" t="s">
        <v>77</v>
      </c>
      <c r="F5543" t="s">
        <v>544</v>
      </c>
      <c r="G5543" t="s">
        <v>77</v>
      </c>
      <c r="H5543" t="s">
        <v>508</v>
      </c>
      <c r="I5543" t="s">
        <v>509</v>
      </c>
      <c r="J5543" t="s">
        <v>435</v>
      </c>
    </row>
    <row r="5544" spans="1:10">
      <c r="A5544" t="s">
        <v>495</v>
      </c>
      <c r="B5544" s="614">
        <v>5.0000000000000001E-4</v>
      </c>
      <c r="C5544" t="s">
        <v>445</v>
      </c>
      <c r="D5544" t="s">
        <v>543</v>
      </c>
      <c r="E5544" t="s">
        <v>77</v>
      </c>
      <c r="F5544" t="s">
        <v>544</v>
      </c>
      <c r="G5544" t="s">
        <v>77</v>
      </c>
      <c r="H5544" t="s">
        <v>508</v>
      </c>
      <c r="I5544" t="s">
        <v>509</v>
      </c>
      <c r="J5544" t="s">
        <v>435</v>
      </c>
    </row>
    <row r="5545" spans="1:10">
      <c r="A5545" t="s">
        <v>495</v>
      </c>
      <c r="B5545" s="614">
        <v>5.9999999999999995E-4</v>
      </c>
      <c r="C5545" t="s">
        <v>481</v>
      </c>
      <c r="D5545" t="s">
        <v>543</v>
      </c>
      <c r="E5545" t="s">
        <v>77</v>
      </c>
      <c r="F5545" t="s">
        <v>544</v>
      </c>
      <c r="G5545" t="s">
        <v>77</v>
      </c>
      <c r="H5545" t="s">
        <v>508</v>
      </c>
      <c r="I5545" t="s">
        <v>509</v>
      </c>
      <c r="J5545" t="s">
        <v>435</v>
      </c>
    </row>
    <row r="5546" spans="1:10">
      <c r="A5546" t="s">
        <v>495</v>
      </c>
      <c r="B5546" s="614">
        <v>6.9999999999999999E-4</v>
      </c>
      <c r="C5546" t="s">
        <v>511</v>
      </c>
      <c r="D5546" t="s">
        <v>543</v>
      </c>
      <c r="E5546" t="s">
        <v>77</v>
      </c>
      <c r="F5546" t="s">
        <v>544</v>
      </c>
      <c r="G5546" t="s">
        <v>77</v>
      </c>
      <c r="H5546" t="s">
        <v>508</v>
      </c>
      <c r="I5546" t="s">
        <v>509</v>
      </c>
      <c r="J5546" t="s">
        <v>435</v>
      </c>
    </row>
    <row r="5547" spans="1:10">
      <c r="A5547" t="s">
        <v>495</v>
      </c>
      <c r="B5547" s="614">
        <v>5.9999999999999995E-4</v>
      </c>
      <c r="C5547" t="s">
        <v>449</v>
      </c>
      <c r="D5547" t="s">
        <v>543</v>
      </c>
      <c r="E5547" t="s">
        <v>77</v>
      </c>
      <c r="F5547" t="s">
        <v>544</v>
      </c>
      <c r="G5547" t="s">
        <v>77</v>
      </c>
      <c r="H5547" t="s">
        <v>508</v>
      </c>
      <c r="I5547" t="s">
        <v>509</v>
      </c>
      <c r="J5547" t="s">
        <v>435</v>
      </c>
    </row>
    <row r="5548" spans="1:10">
      <c r="A5548" t="s">
        <v>495</v>
      </c>
      <c r="B5548" s="614">
        <v>5.9999999999999995E-4</v>
      </c>
      <c r="C5548" t="s">
        <v>525</v>
      </c>
      <c r="D5548" t="s">
        <v>543</v>
      </c>
      <c r="E5548" t="s">
        <v>77</v>
      </c>
      <c r="F5548" t="s">
        <v>544</v>
      </c>
      <c r="G5548" t="s">
        <v>77</v>
      </c>
      <c r="H5548" t="s">
        <v>508</v>
      </c>
      <c r="I5548" t="s">
        <v>509</v>
      </c>
      <c r="J5548" t="s">
        <v>435</v>
      </c>
    </row>
    <row r="5549" spans="1:10">
      <c r="A5549" t="s">
        <v>495</v>
      </c>
      <c r="B5549" s="614">
        <v>6.9999999999999999E-4</v>
      </c>
      <c r="C5549" t="s">
        <v>515</v>
      </c>
      <c r="D5549" t="s">
        <v>543</v>
      </c>
      <c r="E5549" t="s">
        <v>77</v>
      </c>
      <c r="F5549" t="s">
        <v>544</v>
      </c>
      <c r="G5549" t="s">
        <v>77</v>
      </c>
      <c r="H5549" t="s">
        <v>508</v>
      </c>
      <c r="I5549" t="s">
        <v>509</v>
      </c>
      <c r="J5549" t="s">
        <v>435</v>
      </c>
    </row>
    <row r="5550" spans="1:10">
      <c r="A5550" t="s">
        <v>495</v>
      </c>
      <c r="B5550" s="614">
        <v>5.0000000000000001E-4</v>
      </c>
      <c r="C5550" t="s">
        <v>429</v>
      </c>
      <c r="D5550" t="s">
        <v>543</v>
      </c>
      <c r="E5550" t="s">
        <v>77</v>
      </c>
      <c r="F5550" t="s">
        <v>544</v>
      </c>
      <c r="G5550" t="s">
        <v>77</v>
      </c>
      <c r="H5550" t="s">
        <v>508</v>
      </c>
      <c r="I5550" t="s">
        <v>509</v>
      </c>
      <c r="J5550" t="s">
        <v>435</v>
      </c>
    </row>
    <row r="5551" spans="1:10">
      <c r="A5551" t="s">
        <v>495</v>
      </c>
      <c r="B5551" s="614">
        <v>5.0000000000000001E-4</v>
      </c>
      <c r="C5551" t="s">
        <v>452</v>
      </c>
      <c r="D5551" t="s">
        <v>543</v>
      </c>
      <c r="E5551" t="s">
        <v>77</v>
      </c>
      <c r="F5551" t="s">
        <v>544</v>
      </c>
      <c r="G5551" t="s">
        <v>77</v>
      </c>
      <c r="H5551" t="s">
        <v>508</v>
      </c>
      <c r="I5551" t="s">
        <v>509</v>
      </c>
      <c r="J5551" t="s">
        <v>435</v>
      </c>
    </row>
    <row r="5552" spans="1:10">
      <c r="A5552" t="s">
        <v>495</v>
      </c>
      <c r="B5552" s="614">
        <v>5.0000000000000001E-4</v>
      </c>
      <c r="C5552" t="s">
        <v>457</v>
      </c>
      <c r="D5552" t="s">
        <v>543</v>
      </c>
      <c r="E5552" t="s">
        <v>77</v>
      </c>
      <c r="F5552" t="s">
        <v>544</v>
      </c>
      <c r="G5552" t="s">
        <v>77</v>
      </c>
      <c r="H5552" t="s">
        <v>508</v>
      </c>
      <c r="I5552" t="s">
        <v>509</v>
      </c>
      <c r="J5552" t="s">
        <v>435</v>
      </c>
    </row>
    <row r="5553" spans="1:10">
      <c r="A5553" t="s">
        <v>495</v>
      </c>
      <c r="B5553" s="614">
        <v>5.9999999999999995E-4</v>
      </c>
      <c r="C5553" t="s">
        <v>462</v>
      </c>
      <c r="D5553" t="s">
        <v>543</v>
      </c>
      <c r="E5553" t="s">
        <v>77</v>
      </c>
      <c r="F5553" t="s">
        <v>544</v>
      </c>
      <c r="G5553" t="s">
        <v>77</v>
      </c>
      <c r="H5553" t="s">
        <v>508</v>
      </c>
      <c r="I5553" t="s">
        <v>509</v>
      </c>
      <c r="J5553" t="s">
        <v>435</v>
      </c>
    </row>
    <row r="5554" spans="1:10">
      <c r="A5554" t="s">
        <v>496</v>
      </c>
      <c r="B5554" s="614">
        <v>4.0000000000000002E-4</v>
      </c>
      <c r="C5554" t="s">
        <v>50</v>
      </c>
      <c r="D5554" t="s">
        <v>543</v>
      </c>
      <c r="E5554" t="s">
        <v>77</v>
      </c>
      <c r="F5554" t="s">
        <v>544</v>
      </c>
      <c r="G5554" t="s">
        <v>77</v>
      </c>
      <c r="H5554" t="s">
        <v>508</v>
      </c>
      <c r="I5554" t="s">
        <v>509</v>
      </c>
      <c r="J5554" t="s">
        <v>435</v>
      </c>
    </row>
    <row r="5555" spans="1:10">
      <c r="A5555" t="s">
        <v>496</v>
      </c>
      <c r="B5555" s="614">
        <v>1E-3</v>
      </c>
      <c r="C5555" t="s">
        <v>526</v>
      </c>
      <c r="D5555" t="s">
        <v>543</v>
      </c>
      <c r="E5555" t="s">
        <v>77</v>
      </c>
      <c r="F5555" t="s">
        <v>544</v>
      </c>
      <c r="G5555" t="s">
        <v>77</v>
      </c>
      <c r="H5555" t="s">
        <v>508</v>
      </c>
      <c r="I5555" t="s">
        <v>509</v>
      </c>
      <c r="J5555" t="s">
        <v>435</v>
      </c>
    </row>
    <row r="5556" spans="1:10">
      <c r="A5556" t="s">
        <v>496</v>
      </c>
      <c r="B5556" s="614">
        <v>5.0000000000000001E-4</v>
      </c>
      <c r="C5556" t="s">
        <v>466</v>
      </c>
      <c r="D5556" t="s">
        <v>543</v>
      </c>
      <c r="E5556" t="s">
        <v>77</v>
      </c>
      <c r="F5556" t="s">
        <v>544</v>
      </c>
      <c r="G5556" t="s">
        <v>77</v>
      </c>
      <c r="H5556" t="s">
        <v>508</v>
      </c>
      <c r="I5556" t="s">
        <v>509</v>
      </c>
      <c r="J5556" t="s">
        <v>435</v>
      </c>
    </row>
    <row r="5557" spans="1:10">
      <c r="A5557" t="s">
        <v>496</v>
      </c>
      <c r="B5557" s="614">
        <v>5.0000000000000001E-4</v>
      </c>
      <c r="C5557" t="s">
        <v>471</v>
      </c>
      <c r="D5557" t="s">
        <v>543</v>
      </c>
      <c r="E5557" t="s">
        <v>77</v>
      </c>
      <c r="F5557" t="s">
        <v>544</v>
      </c>
      <c r="G5557" t="s">
        <v>77</v>
      </c>
      <c r="H5557" t="s">
        <v>508</v>
      </c>
      <c r="I5557" t="s">
        <v>509</v>
      </c>
      <c r="J5557" t="s">
        <v>435</v>
      </c>
    </row>
    <row r="5558" spans="1:10">
      <c r="A5558" t="s">
        <v>496</v>
      </c>
      <c r="B5558" s="614">
        <v>5.0000000000000001E-4</v>
      </c>
      <c r="C5558" t="s">
        <v>513</v>
      </c>
      <c r="D5558" t="s">
        <v>543</v>
      </c>
      <c r="E5558" t="s">
        <v>77</v>
      </c>
      <c r="F5558" t="s">
        <v>544</v>
      </c>
      <c r="G5558" t="s">
        <v>77</v>
      </c>
      <c r="H5558" t="s">
        <v>508</v>
      </c>
      <c r="I5558" t="s">
        <v>509</v>
      </c>
      <c r="J5558" t="s">
        <v>435</v>
      </c>
    </row>
    <row r="5559" spans="1:10">
      <c r="A5559" t="s">
        <v>496</v>
      </c>
      <c r="B5559" s="614">
        <v>5.0000000000000001E-4</v>
      </c>
      <c r="C5559" t="s">
        <v>504</v>
      </c>
      <c r="D5559" t="s">
        <v>543</v>
      </c>
      <c r="E5559" t="s">
        <v>77</v>
      </c>
      <c r="F5559" t="s">
        <v>544</v>
      </c>
      <c r="G5559" t="s">
        <v>77</v>
      </c>
      <c r="H5559" t="s">
        <v>508</v>
      </c>
      <c r="I5559" t="s">
        <v>509</v>
      </c>
      <c r="J5559" t="s">
        <v>435</v>
      </c>
    </row>
    <row r="5560" spans="1:10">
      <c r="A5560" t="s">
        <v>496</v>
      </c>
      <c r="B5560" s="614">
        <v>5.9999999999999995E-4</v>
      </c>
      <c r="C5560" t="s">
        <v>521</v>
      </c>
      <c r="D5560" t="s">
        <v>543</v>
      </c>
      <c r="E5560" t="s">
        <v>77</v>
      </c>
      <c r="F5560" t="s">
        <v>544</v>
      </c>
      <c r="G5560" t="s">
        <v>77</v>
      </c>
      <c r="H5560" t="s">
        <v>508</v>
      </c>
      <c r="I5560" t="s">
        <v>509</v>
      </c>
      <c r="J5560" t="s">
        <v>435</v>
      </c>
    </row>
    <row r="5561" spans="1:10">
      <c r="A5561" t="s">
        <v>496</v>
      </c>
      <c r="B5561" s="614">
        <v>5.0000000000000001E-4</v>
      </c>
      <c r="C5561" t="s">
        <v>448</v>
      </c>
      <c r="D5561" t="s">
        <v>543</v>
      </c>
      <c r="E5561" t="s">
        <v>77</v>
      </c>
      <c r="F5561" t="s">
        <v>544</v>
      </c>
      <c r="G5561" t="s">
        <v>77</v>
      </c>
      <c r="H5561" t="s">
        <v>508</v>
      </c>
      <c r="I5561" t="s">
        <v>509</v>
      </c>
      <c r="J5561" t="s">
        <v>435</v>
      </c>
    </row>
    <row r="5562" spans="1:10">
      <c r="A5562" t="s">
        <v>496</v>
      </c>
      <c r="B5562" s="614">
        <v>5.9999999999999995E-4</v>
      </c>
      <c r="C5562" t="s">
        <v>455</v>
      </c>
      <c r="D5562" t="s">
        <v>543</v>
      </c>
      <c r="E5562" t="s">
        <v>77</v>
      </c>
      <c r="F5562" t="s">
        <v>544</v>
      </c>
      <c r="G5562" t="s">
        <v>77</v>
      </c>
      <c r="H5562" t="s">
        <v>508</v>
      </c>
      <c r="I5562" t="s">
        <v>509</v>
      </c>
      <c r="J5562" t="s">
        <v>435</v>
      </c>
    </row>
    <row r="5563" spans="1:10">
      <c r="A5563" t="s">
        <v>496</v>
      </c>
      <c r="B5563" s="614">
        <v>6.9999999999999999E-4</v>
      </c>
      <c r="C5563" t="s">
        <v>476</v>
      </c>
      <c r="D5563" t="s">
        <v>543</v>
      </c>
      <c r="E5563" t="s">
        <v>77</v>
      </c>
      <c r="F5563" t="s">
        <v>544</v>
      </c>
      <c r="G5563" t="s">
        <v>77</v>
      </c>
      <c r="H5563" t="s">
        <v>508</v>
      </c>
      <c r="I5563" t="s">
        <v>509</v>
      </c>
      <c r="J5563" t="s">
        <v>435</v>
      </c>
    </row>
    <row r="5564" spans="1:10">
      <c r="A5564" t="s">
        <v>496</v>
      </c>
      <c r="B5564" s="614">
        <v>5.9999999999999995E-4</v>
      </c>
      <c r="C5564" t="s">
        <v>446</v>
      </c>
      <c r="D5564" t="s">
        <v>543</v>
      </c>
      <c r="E5564" t="s">
        <v>77</v>
      </c>
      <c r="F5564" t="s">
        <v>544</v>
      </c>
      <c r="G5564" t="s">
        <v>77</v>
      </c>
      <c r="H5564" t="s">
        <v>508</v>
      </c>
      <c r="I5564" t="s">
        <v>509</v>
      </c>
      <c r="J5564" t="s">
        <v>435</v>
      </c>
    </row>
    <row r="5565" spans="1:10">
      <c r="A5565" t="s">
        <v>496</v>
      </c>
      <c r="B5565" s="614">
        <v>4.0000000000000002E-4</v>
      </c>
      <c r="C5565" t="s">
        <v>477</v>
      </c>
      <c r="D5565" t="s">
        <v>543</v>
      </c>
      <c r="E5565" t="s">
        <v>77</v>
      </c>
      <c r="F5565" t="s">
        <v>544</v>
      </c>
      <c r="G5565" t="s">
        <v>77</v>
      </c>
      <c r="H5565" t="s">
        <v>508</v>
      </c>
      <c r="I5565" t="s">
        <v>509</v>
      </c>
      <c r="J5565" t="s">
        <v>435</v>
      </c>
    </row>
    <row r="5566" spans="1:10">
      <c r="A5566" t="s">
        <v>496</v>
      </c>
      <c r="B5566" s="614">
        <v>5.0000000000000001E-4</v>
      </c>
      <c r="C5566" t="s">
        <v>461</v>
      </c>
      <c r="D5566" t="s">
        <v>543</v>
      </c>
      <c r="E5566" t="s">
        <v>77</v>
      </c>
      <c r="F5566" t="s">
        <v>544</v>
      </c>
      <c r="G5566" t="s">
        <v>77</v>
      </c>
      <c r="H5566" t="s">
        <v>508</v>
      </c>
      <c r="I5566" t="s">
        <v>509</v>
      </c>
      <c r="J5566" t="s">
        <v>435</v>
      </c>
    </row>
    <row r="5567" spans="1:10">
      <c r="A5567" t="s">
        <v>496</v>
      </c>
      <c r="B5567" s="614">
        <v>4.0000000000000002E-4</v>
      </c>
      <c r="C5567" t="s">
        <v>463</v>
      </c>
      <c r="D5567" t="s">
        <v>543</v>
      </c>
      <c r="E5567" t="s">
        <v>77</v>
      </c>
      <c r="F5567" t="s">
        <v>544</v>
      </c>
      <c r="G5567" t="s">
        <v>77</v>
      </c>
      <c r="H5567" t="s">
        <v>508</v>
      </c>
      <c r="I5567" t="s">
        <v>509</v>
      </c>
      <c r="J5567" t="s">
        <v>435</v>
      </c>
    </row>
    <row r="5568" spans="1:10">
      <c r="A5568" t="s">
        <v>496</v>
      </c>
      <c r="B5568" s="614">
        <v>5.9999999999999995E-4</v>
      </c>
      <c r="C5568" t="s">
        <v>475</v>
      </c>
      <c r="D5568" t="s">
        <v>543</v>
      </c>
      <c r="E5568" t="s">
        <v>77</v>
      </c>
      <c r="F5568" t="s">
        <v>544</v>
      </c>
      <c r="G5568" t="s">
        <v>77</v>
      </c>
      <c r="H5568" t="s">
        <v>508</v>
      </c>
      <c r="I5568" t="s">
        <v>509</v>
      </c>
      <c r="J5568" t="s">
        <v>435</v>
      </c>
    </row>
    <row r="5569" spans="1:10">
      <c r="A5569" t="s">
        <v>496</v>
      </c>
      <c r="B5569" s="614">
        <v>5.0000000000000001E-4</v>
      </c>
      <c r="C5569" t="s">
        <v>485</v>
      </c>
      <c r="D5569" t="s">
        <v>543</v>
      </c>
      <c r="E5569" t="s">
        <v>77</v>
      </c>
      <c r="F5569" t="s">
        <v>544</v>
      </c>
      <c r="G5569" t="s">
        <v>77</v>
      </c>
      <c r="H5569" t="s">
        <v>508</v>
      </c>
      <c r="I5569" t="s">
        <v>509</v>
      </c>
      <c r="J5569" t="s">
        <v>435</v>
      </c>
    </row>
    <row r="5570" spans="1:10">
      <c r="A5570" t="s">
        <v>496</v>
      </c>
      <c r="B5570" s="614">
        <v>4.0000000000000002E-4</v>
      </c>
      <c r="C5570" t="s">
        <v>464</v>
      </c>
      <c r="D5570" t="s">
        <v>543</v>
      </c>
      <c r="E5570" t="s">
        <v>77</v>
      </c>
      <c r="F5570" t="s">
        <v>544</v>
      </c>
      <c r="G5570" t="s">
        <v>77</v>
      </c>
      <c r="H5570" t="s">
        <v>508</v>
      </c>
      <c r="I5570" t="s">
        <v>509</v>
      </c>
      <c r="J5570" t="s">
        <v>435</v>
      </c>
    </row>
    <row r="5571" spans="1:10">
      <c r="A5571" t="s">
        <v>496</v>
      </c>
      <c r="B5571" s="614">
        <v>5.0000000000000001E-4</v>
      </c>
      <c r="C5571" t="s">
        <v>527</v>
      </c>
      <c r="D5571" t="s">
        <v>543</v>
      </c>
      <c r="E5571" t="s">
        <v>77</v>
      </c>
      <c r="F5571" t="s">
        <v>544</v>
      </c>
      <c r="G5571" t="s">
        <v>77</v>
      </c>
      <c r="H5571" t="s">
        <v>508</v>
      </c>
      <c r="I5571" t="s">
        <v>509</v>
      </c>
      <c r="J5571" t="s">
        <v>435</v>
      </c>
    </row>
    <row r="5572" spans="1:10">
      <c r="A5572" t="s">
        <v>496</v>
      </c>
      <c r="B5572" s="614">
        <v>5.9999999999999995E-4</v>
      </c>
      <c r="C5572" t="s">
        <v>438</v>
      </c>
      <c r="D5572" t="s">
        <v>543</v>
      </c>
      <c r="E5572" t="s">
        <v>77</v>
      </c>
      <c r="F5572" t="s">
        <v>544</v>
      </c>
      <c r="G5572" t="s">
        <v>77</v>
      </c>
      <c r="H5572" t="s">
        <v>508</v>
      </c>
      <c r="I5572" t="s">
        <v>509</v>
      </c>
      <c r="J5572" t="s">
        <v>435</v>
      </c>
    </row>
    <row r="5573" spans="1:10">
      <c r="A5573" t="s">
        <v>496</v>
      </c>
      <c r="B5573" s="614">
        <v>6.9999999999999999E-4</v>
      </c>
      <c r="C5573" t="s">
        <v>510</v>
      </c>
      <c r="D5573" t="s">
        <v>543</v>
      </c>
      <c r="E5573" t="s">
        <v>77</v>
      </c>
      <c r="F5573" t="s">
        <v>544</v>
      </c>
      <c r="G5573" t="s">
        <v>77</v>
      </c>
      <c r="H5573" t="s">
        <v>508</v>
      </c>
      <c r="I5573" t="s">
        <v>509</v>
      </c>
      <c r="J5573" t="s">
        <v>435</v>
      </c>
    </row>
    <row r="5574" spans="1:10">
      <c r="A5574" t="s">
        <v>496</v>
      </c>
      <c r="B5574" s="614">
        <v>4.0000000000000002E-4</v>
      </c>
      <c r="C5574" t="s">
        <v>454</v>
      </c>
      <c r="D5574" t="s">
        <v>543</v>
      </c>
      <c r="E5574" t="s">
        <v>77</v>
      </c>
      <c r="F5574" t="s">
        <v>544</v>
      </c>
      <c r="G5574" t="s">
        <v>77</v>
      </c>
      <c r="H5574" t="s">
        <v>508</v>
      </c>
      <c r="I5574" t="s">
        <v>509</v>
      </c>
      <c r="J5574" t="s">
        <v>435</v>
      </c>
    </row>
    <row r="5575" spans="1:10">
      <c r="A5575" t="s">
        <v>496</v>
      </c>
      <c r="B5575" s="614">
        <v>4.0000000000000002E-4</v>
      </c>
      <c r="C5575" t="s">
        <v>488</v>
      </c>
      <c r="D5575" t="s">
        <v>543</v>
      </c>
      <c r="E5575" t="s">
        <v>77</v>
      </c>
      <c r="F5575" t="s">
        <v>544</v>
      </c>
      <c r="G5575" t="s">
        <v>77</v>
      </c>
      <c r="H5575" t="s">
        <v>508</v>
      </c>
      <c r="I5575" t="s">
        <v>509</v>
      </c>
      <c r="J5575" t="s">
        <v>435</v>
      </c>
    </row>
    <row r="5576" spans="1:10">
      <c r="A5576" t="s">
        <v>496</v>
      </c>
      <c r="B5576" s="614">
        <v>4.0000000000000002E-4</v>
      </c>
      <c r="C5576" t="s">
        <v>479</v>
      </c>
      <c r="D5576" t="s">
        <v>543</v>
      </c>
      <c r="E5576" t="s">
        <v>77</v>
      </c>
      <c r="F5576" t="s">
        <v>544</v>
      </c>
      <c r="G5576" t="s">
        <v>77</v>
      </c>
      <c r="H5576" t="s">
        <v>508</v>
      </c>
      <c r="I5576" t="s">
        <v>509</v>
      </c>
      <c r="J5576" t="s">
        <v>435</v>
      </c>
    </row>
    <row r="5577" spans="1:10">
      <c r="A5577" t="s">
        <v>496</v>
      </c>
      <c r="B5577" s="614">
        <v>5.0000000000000001E-4</v>
      </c>
      <c r="C5577" t="s">
        <v>517</v>
      </c>
      <c r="D5577" t="s">
        <v>543</v>
      </c>
      <c r="E5577" t="s">
        <v>77</v>
      </c>
      <c r="F5577" t="s">
        <v>544</v>
      </c>
      <c r="G5577" t="s">
        <v>77</v>
      </c>
      <c r="H5577" t="s">
        <v>508</v>
      </c>
      <c r="I5577" t="s">
        <v>509</v>
      </c>
      <c r="J5577" t="s">
        <v>435</v>
      </c>
    </row>
    <row r="5578" spans="1:10">
      <c r="A5578" t="s">
        <v>496</v>
      </c>
      <c r="B5578" s="614">
        <v>4.0000000000000002E-4</v>
      </c>
      <c r="C5578" t="s">
        <v>472</v>
      </c>
      <c r="D5578" t="s">
        <v>543</v>
      </c>
      <c r="E5578" t="s">
        <v>77</v>
      </c>
      <c r="F5578" t="s">
        <v>544</v>
      </c>
      <c r="G5578" t="s">
        <v>77</v>
      </c>
      <c r="H5578" t="s">
        <v>508</v>
      </c>
      <c r="I5578" t="s">
        <v>509</v>
      </c>
      <c r="J5578" t="s">
        <v>435</v>
      </c>
    </row>
    <row r="5579" spans="1:10">
      <c r="A5579" t="s">
        <v>496</v>
      </c>
      <c r="B5579" s="614">
        <v>5.0000000000000001E-4</v>
      </c>
      <c r="C5579" t="s">
        <v>484</v>
      </c>
      <c r="D5579" t="s">
        <v>543</v>
      </c>
      <c r="E5579" t="s">
        <v>77</v>
      </c>
      <c r="F5579" t="s">
        <v>544</v>
      </c>
      <c r="G5579" t="s">
        <v>77</v>
      </c>
      <c r="H5579" t="s">
        <v>508</v>
      </c>
      <c r="I5579" t="s">
        <v>509</v>
      </c>
      <c r="J5579" t="s">
        <v>435</v>
      </c>
    </row>
    <row r="5580" spans="1:10">
      <c r="A5580" t="s">
        <v>496</v>
      </c>
      <c r="B5580" s="614">
        <v>8.9999999999999998E-4</v>
      </c>
      <c r="C5580" t="s">
        <v>456</v>
      </c>
      <c r="D5580" t="s">
        <v>543</v>
      </c>
      <c r="E5580" t="s">
        <v>77</v>
      </c>
      <c r="F5580" t="s">
        <v>544</v>
      </c>
      <c r="G5580" t="s">
        <v>77</v>
      </c>
      <c r="H5580" t="s">
        <v>508</v>
      </c>
      <c r="I5580" t="s">
        <v>509</v>
      </c>
      <c r="J5580" t="s">
        <v>435</v>
      </c>
    </row>
    <row r="5581" spans="1:10">
      <c r="A5581" t="s">
        <v>496</v>
      </c>
      <c r="B5581" s="614">
        <v>6.9999999999999999E-4</v>
      </c>
      <c r="C5581" t="s">
        <v>450</v>
      </c>
      <c r="D5581" t="s">
        <v>543</v>
      </c>
      <c r="E5581" t="s">
        <v>77</v>
      </c>
      <c r="F5581" t="s">
        <v>544</v>
      </c>
      <c r="G5581" t="s">
        <v>77</v>
      </c>
      <c r="H5581" t="s">
        <v>508</v>
      </c>
      <c r="I5581" t="s">
        <v>509</v>
      </c>
      <c r="J5581" t="s">
        <v>435</v>
      </c>
    </row>
    <row r="5582" spans="1:10">
      <c r="A5582" t="s">
        <v>496</v>
      </c>
      <c r="B5582" s="614">
        <v>5.9999999999999995E-4</v>
      </c>
      <c r="C5582" t="s">
        <v>524</v>
      </c>
      <c r="D5582" t="s">
        <v>543</v>
      </c>
      <c r="E5582" t="s">
        <v>77</v>
      </c>
      <c r="F5582" t="s">
        <v>544</v>
      </c>
      <c r="G5582" t="s">
        <v>77</v>
      </c>
      <c r="H5582" t="s">
        <v>508</v>
      </c>
      <c r="I5582" t="s">
        <v>509</v>
      </c>
      <c r="J5582" t="s">
        <v>435</v>
      </c>
    </row>
    <row r="5583" spans="1:10">
      <c r="A5583" t="s">
        <v>496</v>
      </c>
      <c r="B5583" s="614">
        <v>4.0000000000000002E-4</v>
      </c>
      <c r="C5583" t="s">
        <v>453</v>
      </c>
      <c r="D5583" t="s">
        <v>543</v>
      </c>
      <c r="E5583" t="s">
        <v>77</v>
      </c>
      <c r="F5583" t="s">
        <v>544</v>
      </c>
      <c r="G5583" t="s">
        <v>77</v>
      </c>
      <c r="H5583" t="s">
        <v>508</v>
      </c>
      <c r="I5583" t="s">
        <v>509</v>
      </c>
      <c r="J5583" t="s">
        <v>435</v>
      </c>
    </row>
    <row r="5584" spans="1:10">
      <c r="A5584" t="s">
        <v>496</v>
      </c>
      <c r="B5584" s="614">
        <v>5.0000000000000001E-4</v>
      </c>
      <c r="C5584" t="s">
        <v>512</v>
      </c>
      <c r="D5584" t="s">
        <v>543</v>
      </c>
      <c r="E5584" t="s">
        <v>77</v>
      </c>
      <c r="F5584" t="s">
        <v>544</v>
      </c>
      <c r="G5584" t="s">
        <v>77</v>
      </c>
      <c r="H5584" t="s">
        <v>508</v>
      </c>
      <c r="I5584" t="s">
        <v>509</v>
      </c>
      <c r="J5584" t="s">
        <v>435</v>
      </c>
    </row>
    <row r="5585" spans="1:10">
      <c r="A5585" t="s">
        <v>496</v>
      </c>
      <c r="B5585" s="614">
        <v>6.9999999999999999E-4</v>
      </c>
      <c r="C5585" t="s">
        <v>518</v>
      </c>
      <c r="D5585" t="s">
        <v>543</v>
      </c>
      <c r="E5585" t="s">
        <v>77</v>
      </c>
      <c r="F5585" t="s">
        <v>544</v>
      </c>
      <c r="G5585" t="s">
        <v>77</v>
      </c>
      <c r="H5585" t="s">
        <v>508</v>
      </c>
      <c r="I5585" t="s">
        <v>509</v>
      </c>
      <c r="J5585" t="s">
        <v>435</v>
      </c>
    </row>
    <row r="5586" spans="1:10">
      <c r="A5586" t="s">
        <v>496</v>
      </c>
      <c r="B5586" s="614">
        <v>4.0000000000000002E-4</v>
      </c>
      <c r="C5586" t="s">
        <v>465</v>
      </c>
      <c r="D5586" t="s">
        <v>543</v>
      </c>
      <c r="E5586" t="s">
        <v>77</v>
      </c>
      <c r="F5586" t="s">
        <v>544</v>
      </c>
      <c r="G5586" t="s">
        <v>77</v>
      </c>
      <c r="H5586" t="s">
        <v>508</v>
      </c>
      <c r="I5586" t="s">
        <v>509</v>
      </c>
      <c r="J5586" t="s">
        <v>435</v>
      </c>
    </row>
    <row r="5587" spans="1:10">
      <c r="A5587" t="s">
        <v>496</v>
      </c>
      <c r="B5587" s="614">
        <v>5.9999999999999995E-4</v>
      </c>
      <c r="C5587" t="s">
        <v>516</v>
      </c>
      <c r="D5587" t="s">
        <v>543</v>
      </c>
      <c r="E5587" t="s">
        <v>77</v>
      </c>
      <c r="F5587" t="s">
        <v>544</v>
      </c>
      <c r="G5587" t="s">
        <v>77</v>
      </c>
      <c r="H5587" t="s">
        <v>508</v>
      </c>
      <c r="I5587" t="s">
        <v>509</v>
      </c>
      <c r="J5587" t="s">
        <v>435</v>
      </c>
    </row>
    <row r="5588" spans="1:10">
      <c r="A5588" t="s">
        <v>496</v>
      </c>
      <c r="B5588" s="614">
        <v>5.9999999999999995E-4</v>
      </c>
      <c r="C5588" t="s">
        <v>514</v>
      </c>
      <c r="D5588" t="s">
        <v>543</v>
      </c>
      <c r="E5588" t="s">
        <v>77</v>
      </c>
      <c r="F5588" t="s">
        <v>544</v>
      </c>
      <c r="G5588" t="s">
        <v>77</v>
      </c>
      <c r="H5588" t="s">
        <v>508</v>
      </c>
      <c r="I5588" t="s">
        <v>509</v>
      </c>
      <c r="J5588" t="s">
        <v>435</v>
      </c>
    </row>
    <row r="5589" spans="1:10">
      <c r="A5589" t="s">
        <v>496</v>
      </c>
      <c r="B5589" s="614">
        <v>5.0000000000000001E-4</v>
      </c>
      <c r="C5589" t="s">
        <v>480</v>
      </c>
      <c r="D5589" t="s">
        <v>543</v>
      </c>
      <c r="E5589" t="s">
        <v>77</v>
      </c>
      <c r="F5589" t="s">
        <v>544</v>
      </c>
      <c r="G5589" t="s">
        <v>77</v>
      </c>
      <c r="H5589" t="s">
        <v>508</v>
      </c>
      <c r="I5589" t="s">
        <v>509</v>
      </c>
      <c r="J5589" t="s">
        <v>435</v>
      </c>
    </row>
    <row r="5590" spans="1:10">
      <c r="A5590" t="s">
        <v>496</v>
      </c>
      <c r="B5590" s="614">
        <v>5.0000000000000001E-4</v>
      </c>
      <c r="C5590" t="s">
        <v>445</v>
      </c>
      <c r="D5590" t="s">
        <v>543</v>
      </c>
      <c r="E5590" t="s">
        <v>77</v>
      </c>
      <c r="F5590" t="s">
        <v>544</v>
      </c>
      <c r="G5590" t="s">
        <v>77</v>
      </c>
      <c r="H5590" t="s">
        <v>508</v>
      </c>
      <c r="I5590" t="s">
        <v>509</v>
      </c>
      <c r="J5590" t="s">
        <v>435</v>
      </c>
    </row>
    <row r="5591" spans="1:10">
      <c r="A5591" t="s">
        <v>496</v>
      </c>
      <c r="B5591" s="614">
        <v>5.0000000000000001E-4</v>
      </c>
      <c r="C5591" t="s">
        <v>481</v>
      </c>
      <c r="D5591" t="s">
        <v>543</v>
      </c>
      <c r="E5591" t="s">
        <v>77</v>
      </c>
      <c r="F5591" t="s">
        <v>544</v>
      </c>
      <c r="G5591" t="s">
        <v>77</v>
      </c>
      <c r="H5591" t="s">
        <v>508</v>
      </c>
      <c r="I5591" t="s">
        <v>509</v>
      </c>
      <c r="J5591" t="s">
        <v>435</v>
      </c>
    </row>
    <row r="5592" spans="1:10">
      <c r="A5592" t="s">
        <v>496</v>
      </c>
      <c r="B5592" s="614">
        <v>5.9999999999999995E-4</v>
      </c>
      <c r="C5592" t="s">
        <v>511</v>
      </c>
      <c r="D5592" t="s">
        <v>543</v>
      </c>
      <c r="E5592" t="s">
        <v>77</v>
      </c>
      <c r="F5592" t="s">
        <v>544</v>
      </c>
      <c r="G5592" t="s">
        <v>77</v>
      </c>
      <c r="H5592" t="s">
        <v>508</v>
      </c>
      <c r="I5592" t="s">
        <v>509</v>
      </c>
      <c r="J5592" t="s">
        <v>435</v>
      </c>
    </row>
    <row r="5593" spans="1:10">
      <c r="A5593" t="s">
        <v>496</v>
      </c>
      <c r="B5593" s="614">
        <v>5.0000000000000001E-4</v>
      </c>
      <c r="C5593" t="s">
        <v>449</v>
      </c>
      <c r="D5593" t="s">
        <v>543</v>
      </c>
      <c r="E5593" t="s">
        <v>77</v>
      </c>
      <c r="F5593" t="s">
        <v>544</v>
      </c>
      <c r="G5593" t="s">
        <v>77</v>
      </c>
      <c r="H5593" t="s">
        <v>508</v>
      </c>
      <c r="I5593" t="s">
        <v>509</v>
      </c>
      <c r="J5593" t="s">
        <v>435</v>
      </c>
    </row>
    <row r="5594" spans="1:10">
      <c r="A5594" t="s">
        <v>496</v>
      </c>
      <c r="B5594" s="614">
        <v>5.0000000000000001E-4</v>
      </c>
      <c r="C5594" t="s">
        <v>525</v>
      </c>
      <c r="D5594" t="s">
        <v>543</v>
      </c>
      <c r="E5594" t="s">
        <v>77</v>
      </c>
      <c r="F5594" t="s">
        <v>544</v>
      </c>
      <c r="G5594" t="s">
        <v>77</v>
      </c>
      <c r="H5594" t="s">
        <v>508</v>
      </c>
      <c r="I5594" t="s">
        <v>509</v>
      </c>
      <c r="J5594" t="s">
        <v>435</v>
      </c>
    </row>
    <row r="5595" spans="1:10">
      <c r="A5595" t="s">
        <v>496</v>
      </c>
      <c r="B5595" s="614">
        <v>5.9999999999999995E-4</v>
      </c>
      <c r="C5595" t="s">
        <v>515</v>
      </c>
      <c r="D5595" t="s">
        <v>543</v>
      </c>
      <c r="E5595" t="s">
        <v>77</v>
      </c>
      <c r="F5595" t="s">
        <v>544</v>
      </c>
      <c r="G5595" t="s">
        <v>77</v>
      </c>
      <c r="H5595" t="s">
        <v>508</v>
      </c>
      <c r="I5595" t="s">
        <v>509</v>
      </c>
      <c r="J5595" t="s">
        <v>435</v>
      </c>
    </row>
    <row r="5596" spans="1:10">
      <c r="A5596" t="s">
        <v>496</v>
      </c>
      <c r="B5596" s="614">
        <v>4.0000000000000002E-4</v>
      </c>
      <c r="C5596" t="s">
        <v>429</v>
      </c>
      <c r="D5596" t="s">
        <v>543</v>
      </c>
      <c r="E5596" t="s">
        <v>77</v>
      </c>
      <c r="F5596" t="s">
        <v>544</v>
      </c>
      <c r="G5596" t="s">
        <v>77</v>
      </c>
      <c r="H5596" t="s">
        <v>508</v>
      </c>
      <c r="I5596" t="s">
        <v>509</v>
      </c>
      <c r="J5596" t="s">
        <v>435</v>
      </c>
    </row>
    <row r="5597" spans="1:10">
      <c r="A5597" t="s">
        <v>496</v>
      </c>
      <c r="B5597" s="614">
        <v>4.0000000000000002E-4</v>
      </c>
      <c r="C5597" t="s">
        <v>452</v>
      </c>
      <c r="D5597" t="s">
        <v>543</v>
      </c>
      <c r="E5597" t="s">
        <v>77</v>
      </c>
      <c r="F5597" t="s">
        <v>544</v>
      </c>
      <c r="G5597" t="s">
        <v>77</v>
      </c>
      <c r="H5597" t="s">
        <v>508</v>
      </c>
      <c r="I5597" t="s">
        <v>509</v>
      </c>
      <c r="J5597" t="s">
        <v>435</v>
      </c>
    </row>
    <row r="5598" spans="1:10">
      <c r="A5598" t="s">
        <v>496</v>
      </c>
      <c r="B5598" s="614">
        <v>4.0000000000000002E-4</v>
      </c>
      <c r="C5598" t="s">
        <v>457</v>
      </c>
      <c r="D5598" t="s">
        <v>543</v>
      </c>
      <c r="E5598" t="s">
        <v>77</v>
      </c>
      <c r="F5598" t="s">
        <v>544</v>
      </c>
      <c r="G5598" t="s">
        <v>77</v>
      </c>
      <c r="H5598" t="s">
        <v>508</v>
      </c>
      <c r="I5598" t="s">
        <v>509</v>
      </c>
      <c r="J5598" t="s">
        <v>435</v>
      </c>
    </row>
    <row r="5599" spans="1:10">
      <c r="A5599" t="s">
        <v>496</v>
      </c>
      <c r="B5599" s="614">
        <v>5.0000000000000001E-4</v>
      </c>
      <c r="C5599" t="s">
        <v>462</v>
      </c>
      <c r="D5599" t="s">
        <v>543</v>
      </c>
      <c r="E5599" t="s">
        <v>77</v>
      </c>
      <c r="F5599" t="s">
        <v>544</v>
      </c>
      <c r="G5599" t="s">
        <v>77</v>
      </c>
      <c r="H5599" t="s">
        <v>508</v>
      </c>
      <c r="I5599" t="s">
        <v>509</v>
      </c>
      <c r="J5599" t="s">
        <v>435</v>
      </c>
    </row>
    <row r="5600" spans="1:10">
      <c r="A5600" t="s">
        <v>497</v>
      </c>
      <c r="B5600" s="614">
        <v>4.48E-2</v>
      </c>
      <c r="C5600" t="s">
        <v>50</v>
      </c>
      <c r="D5600" t="s">
        <v>543</v>
      </c>
      <c r="E5600" t="s">
        <v>77</v>
      </c>
      <c r="F5600" t="s">
        <v>544</v>
      </c>
      <c r="G5600" t="s">
        <v>77</v>
      </c>
      <c r="H5600" t="s">
        <v>508</v>
      </c>
      <c r="I5600" t="s">
        <v>509</v>
      </c>
      <c r="J5600" t="s">
        <v>435</v>
      </c>
    </row>
    <row r="5601" spans="1:10">
      <c r="A5601" t="s">
        <v>497</v>
      </c>
      <c r="B5601" s="614">
        <v>0.1033</v>
      </c>
      <c r="C5601" t="s">
        <v>526</v>
      </c>
      <c r="D5601" t="s">
        <v>543</v>
      </c>
      <c r="E5601" t="s">
        <v>77</v>
      </c>
      <c r="F5601" t="s">
        <v>544</v>
      </c>
      <c r="G5601" t="s">
        <v>77</v>
      </c>
      <c r="H5601" t="s">
        <v>508</v>
      </c>
      <c r="I5601" t="s">
        <v>509</v>
      </c>
      <c r="J5601" t="s">
        <v>435</v>
      </c>
    </row>
    <row r="5602" spans="1:10">
      <c r="A5602" t="s">
        <v>497</v>
      </c>
      <c r="B5602" s="614">
        <v>4.9299999999999997E-2</v>
      </c>
      <c r="C5602" t="s">
        <v>466</v>
      </c>
      <c r="D5602" t="s">
        <v>543</v>
      </c>
      <c r="E5602" t="s">
        <v>77</v>
      </c>
      <c r="F5602" t="s">
        <v>544</v>
      </c>
      <c r="G5602" t="s">
        <v>77</v>
      </c>
      <c r="H5602" t="s">
        <v>508</v>
      </c>
      <c r="I5602" t="s">
        <v>509</v>
      </c>
      <c r="J5602" t="s">
        <v>435</v>
      </c>
    </row>
    <row r="5603" spans="1:10">
      <c r="A5603" t="s">
        <v>497</v>
      </c>
      <c r="B5603" s="614">
        <v>5.3800000000000001E-2</v>
      </c>
      <c r="C5603" t="s">
        <v>471</v>
      </c>
      <c r="D5603" t="s">
        <v>543</v>
      </c>
      <c r="E5603" t="s">
        <v>77</v>
      </c>
      <c r="F5603" t="s">
        <v>544</v>
      </c>
      <c r="G5603" t="s">
        <v>77</v>
      </c>
      <c r="H5603" t="s">
        <v>508</v>
      </c>
      <c r="I5603" t="s">
        <v>509</v>
      </c>
      <c r="J5603" t="s">
        <v>435</v>
      </c>
    </row>
    <row r="5604" spans="1:10">
      <c r="A5604" t="s">
        <v>497</v>
      </c>
      <c r="B5604" s="614">
        <v>4.9299999999999997E-2</v>
      </c>
      <c r="C5604" t="s">
        <v>513</v>
      </c>
      <c r="D5604" t="s">
        <v>543</v>
      </c>
      <c r="E5604" t="s">
        <v>77</v>
      </c>
      <c r="F5604" t="s">
        <v>544</v>
      </c>
      <c r="G5604" t="s">
        <v>77</v>
      </c>
      <c r="H5604" t="s">
        <v>508</v>
      </c>
      <c r="I5604" t="s">
        <v>509</v>
      </c>
      <c r="J5604" t="s">
        <v>435</v>
      </c>
    </row>
    <row r="5605" spans="1:10">
      <c r="A5605" t="s">
        <v>497</v>
      </c>
      <c r="B5605" s="614">
        <v>4.9299999999999997E-2</v>
      </c>
      <c r="C5605" t="s">
        <v>504</v>
      </c>
      <c r="D5605" t="s">
        <v>543</v>
      </c>
      <c r="E5605" t="s">
        <v>77</v>
      </c>
      <c r="F5605" t="s">
        <v>544</v>
      </c>
      <c r="G5605" t="s">
        <v>77</v>
      </c>
      <c r="H5605" t="s">
        <v>508</v>
      </c>
      <c r="I5605" t="s">
        <v>509</v>
      </c>
      <c r="J5605" t="s">
        <v>435</v>
      </c>
    </row>
    <row r="5606" spans="1:10">
      <c r="A5606" t="s">
        <v>497</v>
      </c>
      <c r="B5606" s="614">
        <v>6.4100000000000004E-2</v>
      </c>
      <c r="C5606" t="s">
        <v>521</v>
      </c>
      <c r="D5606" t="s">
        <v>543</v>
      </c>
      <c r="E5606" t="s">
        <v>77</v>
      </c>
      <c r="F5606" t="s">
        <v>544</v>
      </c>
      <c r="G5606" t="s">
        <v>77</v>
      </c>
      <c r="H5606" t="s">
        <v>508</v>
      </c>
      <c r="I5606" t="s">
        <v>509</v>
      </c>
      <c r="J5606" t="s">
        <v>435</v>
      </c>
    </row>
    <row r="5607" spans="1:10">
      <c r="A5607" t="s">
        <v>497</v>
      </c>
      <c r="B5607" s="614">
        <v>4.9299999999999997E-2</v>
      </c>
      <c r="C5607" t="s">
        <v>448</v>
      </c>
      <c r="D5607" t="s">
        <v>543</v>
      </c>
      <c r="E5607" t="s">
        <v>77</v>
      </c>
      <c r="F5607" t="s">
        <v>544</v>
      </c>
      <c r="G5607" t="s">
        <v>77</v>
      </c>
      <c r="H5607" t="s">
        <v>508</v>
      </c>
      <c r="I5607" t="s">
        <v>509</v>
      </c>
      <c r="J5607" t="s">
        <v>435</v>
      </c>
    </row>
    <row r="5608" spans="1:10">
      <c r="A5608" t="s">
        <v>497</v>
      </c>
      <c r="B5608" s="614">
        <v>6.4199999999999993E-2</v>
      </c>
      <c r="C5608" t="s">
        <v>455</v>
      </c>
      <c r="D5608" t="s">
        <v>543</v>
      </c>
      <c r="E5608" t="s">
        <v>77</v>
      </c>
      <c r="F5608" t="s">
        <v>544</v>
      </c>
      <c r="G5608" t="s">
        <v>77</v>
      </c>
      <c r="H5608" t="s">
        <v>508</v>
      </c>
      <c r="I5608" t="s">
        <v>509</v>
      </c>
      <c r="J5608" t="s">
        <v>435</v>
      </c>
    </row>
    <row r="5609" spans="1:10">
      <c r="A5609" t="s">
        <v>497</v>
      </c>
      <c r="B5609" s="614">
        <v>6.9500000000000006E-2</v>
      </c>
      <c r="C5609" t="s">
        <v>476</v>
      </c>
      <c r="D5609" t="s">
        <v>543</v>
      </c>
      <c r="E5609" t="s">
        <v>77</v>
      </c>
      <c r="F5609" t="s">
        <v>544</v>
      </c>
      <c r="G5609" t="s">
        <v>77</v>
      </c>
      <c r="H5609" t="s">
        <v>508</v>
      </c>
      <c r="I5609" t="s">
        <v>509</v>
      </c>
      <c r="J5609" t="s">
        <v>435</v>
      </c>
    </row>
    <row r="5610" spans="1:10">
      <c r="A5610" t="s">
        <v>497</v>
      </c>
      <c r="B5610" s="614">
        <v>6.4100000000000004E-2</v>
      </c>
      <c r="C5610" t="s">
        <v>446</v>
      </c>
      <c r="D5610" t="s">
        <v>543</v>
      </c>
      <c r="E5610" t="s">
        <v>77</v>
      </c>
      <c r="F5610" t="s">
        <v>544</v>
      </c>
      <c r="G5610" t="s">
        <v>77</v>
      </c>
      <c r="H5610" t="s">
        <v>508</v>
      </c>
      <c r="I5610" t="s">
        <v>509</v>
      </c>
      <c r="J5610" t="s">
        <v>435</v>
      </c>
    </row>
    <row r="5611" spans="1:10">
      <c r="A5611" t="s">
        <v>497</v>
      </c>
      <c r="B5611" s="614">
        <v>4.48E-2</v>
      </c>
      <c r="C5611" t="s">
        <v>477</v>
      </c>
      <c r="D5611" t="s">
        <v>543</v>
      </c>
      <c r="E5611" t="s">
        <v>77</v>
      </c>
      <c r="F5611" t="s">
        <v>544</v>
      </c>
      <c r="G5611" t="s">
        <v>77</v>
      </c>
      <c r="H5611" t="s">
        <v>508</v>
      </c>
      <c r="I5611" t="s">
        <v>509</v>
      </c>
      <c r="J5611" t="s">
        <v>435</v>
      </c>
    </row>
    <row r="5612" spans="1:10">
      <c r="A5612" t="s">
        <v>497</v>
      </c>
      <c r="B5612" s="614">
        <v>4.9299999999999997E-2</v>
      </c>
      <c r="C5612" t="s">
        <v>461</v>
      </c>
      <c r="D5612" t="s">
        <v>543</v>
      </c>
      <c r="E5612" t="s">
        <v>77</v>
      </c>
      <c r="F5612" t="s">
        <v>544</v>
      </c>
      <c r="G5612" t="s">
        <v>77</v>
      </c>
      <c r="H5612" t="s">
        <v>508</v>
      </c>
      <c r="I5612" t="s">
        <v>509</v>
      </c>
      <c r="J5612" t="s">
        <v>435</v>
      </c>
    </row>
    <row r="5613" spans="1:10">
      <c r="A5613" t="s">
        <v>497</v>
      </c>
      <c r="B5613" s="614">
        <v>4.48E-2</v>
      </c>
      <c r="C5613" t="s">
        <v>463</v>
      </c>
      <c r="D5613" t="s">
        <v>543</v>
      </c>
      <c r="E5613" t="s">
        <v>77</v>
      </c>
      <c r="F5613" t="s">
        <v>544</v>
      </c>
      <c r="G5613" t="s">
        <v>77</v>
      </c>
      <c r="H5613" t="s">
        <v>508</v>
      </c>
      <c r="I5613" t="s">
        <v>509</v>
      </c>
      <c r="J5613" t="s">
        <v>435</v>
      </c>
    </row>
    <row r="5614" spans="1:10">
      <c r="A5614" t="s">
        <v>497</v>
      </c>
      <c r="B5614" s="614">
        <v>5.8299999999999998E-2</v>
      </c>
      <c r="C5614" t="s">
        <v>475</v>
      </c>
      <c r="D5614" t="s">
        <v>543</v>
      </c>
      <c r="E5614" t="s">
        <v>77</v>
      </c>
      <c r="F5614" t="s">
        <v>544</v>
      </c>
      <c r="G5614" t="s">
        <v>77</v>
      </c>
      <c r="H5614" t="s">
        <v>508</v>
      </c>
      <c r="I5614" t="s">
        <v>509</v>
      </c>
      <c r="J5614" t="s">
        <v>435</v>
      </c>
    </row>
    <row r="5615" spans="1:10">
      <c r="A5615" t="s">
        <v>497</v>
      </c>
      <c r="B5615" s="614">
        <v>5.6000000000000001E-2</v>
      </c>
      <c r="C5615" t="s">
        <v>485</v>
      </c>
      <c r="D5615" t="s">
        <v>543</v>
      </c>
      <c r="E5615" t="s">
        <v>77</v>
      </c>
      <c r="F5615" t="s">
        <v>544</v>
      </c>
      <c r="G5615" t="s">
        <v>77</v>
      </c>
      <c r="H5615" t="s">
        <v>508</v>
      </c>
      <c r="I5615" t="s">
        <v>509</v>
      </c>
      <c r="J5615" t="s">
        <v>435</v>
      </c>
    </row>
    <row r="5616" spans="1:10">
      <c r="A5616" t="s">
        <v>497</v>
      </c>
      <c r="B5616" s="614">
        <v>4.48E-2</v>
      </c>
      <c r="C5616" t="s">
        <v>464</v>
      </c>
      <c r="D5616" t="s">
        <v>543</v>
      </c>
      <c r="E5616" t="s">
        <v>77</v>
      </c>
      <c r="F5616" t="s">
        <v>544</v>
      </c>
      <c r="G5616" t="s">
        <v>77</v>
      </c>
      <c r="H5616" t="s">
        <v>508</v>
      </c>
      <c r="I5616" t="s">
        <v>509</v>
      </c>
      <c r="J5616" t="s">
        <v>435</v>
      </c>
    </row>
    <row r="5617" spans="1:10">
      <c r="A5617" t="s">
        <v>497</v>
      </c>
      <c r="B5617" s="614">
        <v>5.3800000000000001E-2</v>
      </c>
      <c r="C5617" t="s">
        <v>527</v>
      </c>
      <c r="D5617" t="s">
        <v>543</v>
      </c>
      <c r="E5617" t="s">
        <v>77</v>
      </c>
      <c r="F5617" t="s">
        <v>544</v>
      </c>
      <c r="G5617" t="s">
        <v>77</v>
      </c>
      <c r="H5617" t="s">
        <v>508</v>
      </c>
      <c r="I5617" t="s">
        <v>509</v>
      </c>
      <c r="J5617" t="s">
        <v>435</v>
      </c>
    </row>
    <row r="5618" spans="1:10">
      <c r="A5618" t="s">
        <v>497</v>
      </c>
      <c r="B5618" s="614">
        <v>6.54E-2</v>
      </c>
      <c r="C5618" t="s">
        <v>438</v>
      </c>
      <c r="D5618" t="s">
        <v>543</v>
      </c>
      <c r="E5618" t="s">
        <v>77</v>
      </c>
      <c r="F5618" t="s">
        <v>544</v>
      </c>
      <c r="G5618" t="s">
        <v>77</v>
      </c>
      <c r="H5618" t="s">
        <v>508</v>
      </c>
      <c r="I5618" t="s">
        <v>509</v>
      </c>
      <c r="J5618" t="s">
        <v>435</v>
      </c>
    </row>
    <row r="5619" spans="1:10">
      <c r="A5619" t="s">
        <v>497</v>
      </c>
      <c r="B5619" s="614">
        <v>7.0000000000000007E-2</v>
      </c>
      <c r="C5619" t="s">
        <v>510</v>
      </c>
      <c r="D5619" t="s">
        <v>543</v>
      </c>
      <c r="E5619" t="s">
        <v>77</v>
      </c>
      <c r="F5619" t="s">
        <v>544</v>
      </c>
      <c r="G5619" t="s">
        <v>77</v>
      </c>
      <c r="H5619" t="s">
        <v>508</v>
      </c>
      <c r="I5619" t="s">
        <v>509</v>
      </c>
      <c r="J5619" t="s">
        <v>435</v>
      </c>
    </row>
    <row r="5620" spans="1:10">
      <c r="A5620" t="s">
        <v>497</v>
      </c>
      <c r="B5620" s="614">
        <v>4.48E-2</v>
      </c>
      <c r="C5620" t="s">
        <v>454</v>
      </c>
      <c r="D5620" t="s">
        <v>543</v>
      </c>
      <c r="E5620" t="s">
        <v>77</v>
      </c>
      <c r="F5620" t="s">
        <v>544</v>
      </c>
      <c r="G5620" t="s">
        <v>77</v>
      </c>
      <c r="H5620" t="s">
        <v>508</v>
      </c>
      <c r="I5620" t="s">
        <v>509</v>
      </c>
      <c r="J5620" t="s">
        <v>435</v>
      </c>
    </row>
    <row r="5621" spans="1:10">
      <c r="A5621" t="s">
        <v>497</v>
      </c>
      <c r="B5621" s="614">
        <v>4.48E-2</v>
      </c>
      <c r="C5621" t="s">
        <v>488</v>
      </c>
      <c r="D5621" t="s">
        <v>543</v>
      </c>
      <c r="E5621" t="s">
        <v>77</v>
      </c>
      <c r="F5621" t="s">
        <v>544</v>
      </c>
      <c r="G5621" t="s">
        <v>77</v>
      </c>
      <c r="H5621" t="s">
        <v>508</v>
      </c>
      <c r="I5621" t="s">
        <v>509</v>
      </c>
      <c r="J5621" t="s">
        <v>435</v>
      </c>
    </row>
    <row r="5622" spans="1:10">
      <c r="A5622" t="s">
        <v>497</v>
      </c>
      <c r="B5622" s="614">
        <v>4.48E-2</v>
      </c>
      <c r="C5622" t="s">
        <v>479</v>
      </c>
      <c r="D5622" t="s">
        <v>543</v>
      </c>
      <c r="E5622" t="s">
        <v>77</v>
      </c>
      <c r="F5622" t="s">
        <v>544</v>
      </c>
      <c r="G5622" t="s">
        <v>77</v>
      </c>
      <c r="H5622" t="s">
        <v>508</v>
      </c>
      <c r="I5622" t="s">
        <v>509</v>
      </c>
      <c r="J5622" t="s">
        <v>435</v>
      </c>
    </row>
    <row r="5623" spans="1:10">
      <c r="A5623" t="s">
        <v>497</v>
      </c>
      <c r="B5623" s="614">
        <v>4.9299999999999997E-2</v>
      </c>
      <c r="C5623" t="s">
        <v>517</v>
      </c>
      <c r="D5623" t="s">
        <v>543</v>
      </c>
      <c r="E5623" t="s">
        <v>77</v>
      </c>
      <c r="F5623" t="s">
        <v>544</v>
      </c>
      <c r="G5623" t="s">
        <v>77</v>
      </c>
      <c r="H5623" t="s">
        <v>508</v>
      </c>
      <c r="I5623" t="s">
        <v>509</v>
      </c>
      <c r="J5623" t="s">
        <v>435</v>
      </c>
    </row>
    <row r="5624" spans="1:10">
      <c r="A5624" t="s">
        <v>497</v>
      </c>
      <c r="B5624" s="614">
        <v>4.48E-2</v>
      </c>
      <c r="C5624" t="s">
        <v>472</v>
      </c>
      <c r="D5624" t="s">
        <v>543</v>
      </c>
      <c r="E5624" t="s">
        <v>77</v>
      </c>
      <c r="F5624" t="s">
        <v>544</v>
      </c>
      <c r="G5624" t="s">
        <v>77</v>
      </c>
      <c r="H5624" t="s">
        <v>508</v>
      </c>
      <c r="I5624" t="s">
        <v>509</v>
      </c>
      <c r="J5624" t="s">
        <v>435</v>
      </c>
    </row>
    <row r="5625" spans="1:10">
      <c r="A5625" t="s">
        <v>497</v>
      </c>
      <c r="B5625" s="614">
        <v>5.3800000000000001E-2</v>
      </c>
      <c r="C5625" t="s">
        <v>484</v>
      </c>
      <c r="D5625" t="s">
        <v>543</v>
      </c>
      <c r="E5625" t="s">
        <v>77</v>
      </c>
      <c r="F5625" t="s">
        <v>544</v>
      </c>
      <c r="G5625" t="s">
        <v>77</v>
      </c>
      <c r="H5625" t="s">
        <v>508</v>
      </c>
      <c r="I5625" t="s">
        <v>509</v>
      </c>
      <c r="J5625" t="s">
        <v>435</v>
      </c>
    </row>
    <row r="5626" spans="1:10">
      <c r="A5626" t="s">
        <v>497</v>
      </c>
      <c r="B5626" s="614">
        <v>0.09</v>
      </c>
      <c r="C5626" t="s">
        <v>456</v>
      </c>
      <c r="D5626" t="s">
        <v>543</v>
      </c>
      <c r="E5626" t="s">
        <v>77</v>
      </c>
      <c r="F5626" t="s">
        <v>544</v>
      </c>
      <c r="G5626" t="s">
        <v>77</v>
      </c>
      <c r="H5626" t="s">
        <v>508</v>
      </c>
      <c r="I5626" t="s">
        <v>509</v>
      </c>
      <c r="J5626" t="s">
        <v>435</v>
      </c>
    </row>
    <row r="5627" spans="1:10">
      <c r="A5627" t="s">
        <v>497</v>
      </c>
      <c r="B5627" s="614">
        <v>6.9500000000000006E-2</v>
      </c>
      <c r="C5627" t="s">
        <v>450</v>
      </c>
      <c r="D5627" t="s">
        <v>543</v>
      </c>
      <c r="E5627" t="s">
        <v>77</v>
      </c>
      <c r="F5627" t="s">
        <v>544</v>
      </c>
      <c r="G5627" t="s">
        <v>77</v>
      </c>
      <c r="H5627" t="s">
        <v>508</v>
      </c>
      <c r="I5627" t="s">
        <v>509</v>
      </c>
      <c r="J5627" t="s">
        <v>435</v>
      </c>
    </row>
    <row r="5628" spans="1:10">
      <c r="A5628" t="s">
        <v>497</v>
      </c>
      <c r="B5628" s="614">
        <v>5.8299999999999998E-2</v>
      </c>
      <c r="C5628" t="s">
        <v>524</v>
      </c>
      <c r="D5628" t="s">
        <v>543</v>
      </c>
      <c r="E5628" t="s">
        <v>77</v>
      </c>
      <c r="F5628" t="s">
        <v>544</v>
      </c>
      <c r="G5628" t="s">
        <v>77</v>
      </c>
      <c r="H5628" t="s">
        <v>508</v>
      </c>
      <c r="I5628" t="s">
        <v>509</v>
      </c>
      <c r="J5628" t="s">
        <v>435</v>
      </c>
    </row>
    <row r="5629" spans="1:10">
      <c r="A5629" t="s">
        <v>497</v>
      </c>
      <c r="B5629" s="614">
        <v>4.48E-2</v>
      </c>
      <c r="C5629" t="s">
        <v>453</v>
      </c>
      <c r="D5629" t="s">
        <v>543</v>
      </c>
      <c r="E5629" t="s">
        <v>77</v>
      </c>
      <c r="F5629" t="s">
        <v>544</v>
      </c>
      <c r="G5629" t="s">
        <v>77</v>
      </c>
      <c r="H5629" t="s">
        <v>508</v>
      </c>
      <c r="I5629" t="s">
        <v>509</v>
      </c>
      <c r="J5629" t="s">
        <v>435</v>
      </c>
    </row>
    <row r="5630" spans="1:10">
      <c r="A5630" t="s">
        <v>497</v>
      </c>
      <c r="B5630" s="614">
        <v>5.6099999999999997E-2</v>
      </c>
      <c r="C5630" t="s">
        <v>512</v>
      </c>
      <c r="D5630" t="s">
        <v>543</v>
      </c>
      <c r="E5630" t="s">
        <v>77</v>
      </c>
      <c r="F5630" t="s">
        <v>544</v>
      </c>
      <c r="G5630" t="s">
        <v>77</v>
      </c>
      <c r="H5630" t="s">
        <v>508</v>
      </c>
      <c r="I5630" t="s">
        <v>509</v>
      </c>
      <c r="J5630" t="s">
        <v>435</v>
      </c>
    </row>
    <row r="5631" spans="1:10">
      <c r="A5631" t="s">
        <v>497</v>
      </c>
      <c r="B5631" s="614">
        <v>7.1800000000000003E-2</v>
      </c>
      <c r="C5631" t="s">
        <v>518</v>
      </c>
      <c r="D5631" t="s">
        <v>543</v>
      </c>
      <c r="E5631" t="s">
        <v>77</v>
      </c>
      <c r="F5631" t="s">
        <v>544</v>
      </c>
      <c r="G5631" t="s">
        <v>77</v>
      </c>
      <c r="H5631" t="s">
        <v>508</v>
      </c>
      <c r="I5631" t="s">
        <v>509</v>
      </c>
      <c r="J5631" t="s">
        <v>435</v>
      </c>
    </row>
    <row r="5632" spans="1:10">
      <c r="A5632" t="s">
        <v>497</v>
      </c>
      <c r="B5632" s="614">
        <v>4.48E-2</v>
      </c>
      <c r="C5632" t="s">
        <v>465</v>
      </c>
      <c r="D5632" t="s">
        <v>543</v>
      </c>
      <c r="E5632" t="s">
        <v>77</v>
      </c>
      <c r="F5632" t="s">
        <v>544</v>
      </c>
      <c r="G5632" t="s">
        <v>77</v>
      </c>
      <c r="H5632" t="s">
        <v>508</v>
      </c>
      <c r="I5632" t="s">
        <v>509</v>
      </c>
      <c r="J5632" t="s">
        <v>435</v>
      </c>
    </row>
    <row r="5633" spans="1:10">
      <c r="A5633" t="s">
        <v>497</v>
      </c>
      <c r="B5633" s="614">
        <v>6.3299999999999995E-2</v>
      </c>
      <c r="C5633" t="s">
        <v>516</v>
      </c>
      <c r="D5633" t="s">
        <v>543</v>
      </c>
      <c r="E5633" t="s">
        <v>77</v>
      </c>
      <c r="F5633" t="s">
        <v>544</v>
      </c>
      <c r="G5633" t="s">
        <v>77</v>
      </c>
      <c r="H5633" t="s">
        <v>508</v>
      </c>
      <c r="I5633" t="s">
        <v>509</v>
      </c>
      <c r="J5633" t="s">
        <v>435</v>
      </c>
    </row>
    <row r="5634" spans="1:10">
      <c r="A5634" t="s">
        <v>497</v>
      </c>
      <c r="B5634" s="614">
        <v>6.5000000000000002E-2</v>
      </c>
      <c r="C5634" t="s">
        <v>514</v>
      </c>
      <c r="D5634" t="s">
        <v>543</v>
      </c>
      <c r="E5634" t="s">
        <v>77</v>
      </c>
      <c r="F5634" t="s">
        <v>544</v>
      </c>
      <c r="G5634" t="s">
        <v>77</v>
      </c>
      <c r="H5634" t="s">
        <v>508</v>
      </c>
      <c r="I5634" t="s">
        <v>509</v>
      </c>
      <c r="J5634" t="s">
        <v>435</v>
      </c>
    </row>
    <row r="5635" spans="1:10">
      <c r="A5635" t="s">
        <v>497</v>
      </c>
      <c r="B5635" s="614">
        <v>5.6099999999999997E-2</v>
      </c>
      <c r="C5635" t="s">
        <v>480</v>
      </c>
      <c r="D5635" t="s">
        <v>543</v>
      </c>
      <c r="E5635" t="s">
        <v>77</v>
      </c>
      <c r="F5635" t="s">
        <v>544</v>
      </c>
      <c r="G5635" t="s">
        <v>77</v>
      </c>
      <c r="H5635" t="s">
        <v>508</v>
      </c>
      <c r="I5635" t="s">
        <v>509</v>
      </c>
      <c r="J5635" t="s">
        <v>435</v>
      </c>
    </row>
    <row r="5636" spans="1:10">
      <c r="A5636" t="s">
        <v>497</v>
      </c>
      <c r="B5636" s="614">
        <v>4.9299999999999997E-2</v>
      </c>
      <c r="C5636" t="s">
        <v>445</v>
      </c>
      <c r="D5636" t="s">
        <v>543</v>
      </c>
      <c r="E5636" t="s">
        <v>77</v>
      </c>
      <c r="F5636" t="s">
        <v>544</v>
      </c>
      <c r="G5636" t="s">
        <v>77</v>
      </c>
      <c r="H5636" t="s">
        <v>508</v>
      </c>
      <c r="I5636" t="s">
        <v>509</v>
      </c>
      <c r="J5636" t="s">
        <v>435</v>
      </c>
    </row>
    <row r="5637" spans="1:10">
      <c r="A5637" t="s">
        <v>497</v>
      </c>
      <c r="B5637" s="614">
        <v>5.3800000000000001E-2</v>
      </c>
      <c r="C5637" t="s">
        <v>481</v>
      </c>
      <c r="D5637" t="s">
        <v>543</v>
      </c>
      <c r="E5637" t="s">
        <v>77</v>
      </c>
      <c r="F5637" t="s">
        <v>544</v>
      </c>
      <c r="G5637" t="s">
        <v>77</v>
      </c>
      <c r="H5637" t="s">
        <v>508</v>
      </c>
      <c r="I5637" t="s">
        <v>509</v>
      </c>
      <c r="J5637" t="s">
        <v>435</v>
      </c>
    </row>
    <row r="5638" spans="1:10">
      <c r="A5638" t="s">
        <v>497</v>
      </c>
      <c r="B5638" s="614">
        <v>6.4100000000000004E-2</v>
      </c>
      <c r="C5638" t="s">
        <v>511</v>
      </c>
      <c r="D5638" t="s">
        <v>543</v>
      </c>
      <c r="E5638" t="s">
        <v>77</v>
      </c>
      <c r="F5638" t="s">
        <v>544</v>
      </c>
      <c r="G5638" t="s">
        <v>77</v>
      </c>
      <c r="H5638" t="s">
        <v>508</v>
      </c>
      <c r="I5638" t="s">
        <v>509</v>
      </c>
      <c r="J5638" t="s">
        <v>435</v>
      </c>
    </row>
    <row r="5639" spans="1:10">
      <c r="A5639" t="s">
        <v>497</v>
      </c>
      <c r="B5639" s="614">
        <v>5.3800000000000001E-2</v>
      </c>
      <c r="C5639" t="s">
        <v>449</v>
      </c>
      <c r="D5639" t="s">
        <v>543</v>
      </c>
      <c r="E5639" t="s">
        <v>77</v>
      </c>
      <c r="F5639" t="s">
        <v>544</v>
      </c>
      <c r="G5639" t="s">
        <v>77</v>
      </c>
      <c r="H5639" t="s">
        <v>508</v>
      </c>
      <c r="I5639" t="s">
        <v>509</v>
      </c>
      <c r="J5639" t="s">
        <v>435</v>
      </c>
    </row>
    <row r="5640" spans="1:10">
      <c r="A5640" t="s">
        <v>497</v>
      </c>
      <c r="B5640" s="614">
        <v>5.6099999999999997E-2</v>
      </c>
      <c r="C5640" t="s">
        <v>525</v>
      </c>
      <c r="D5640" t="s">
        <v>543</v>
      </c>
      <c r="E5640" t="s">
        <v>77</v>
      </c>
      <c r="F5640" t="s">
        <v>544</v>
      </c>
      <c r="G5640" t="s">
        <v>77</v>
      </c>
      <c r="H5640" t="s">
        <v>508</v>
      </c>
      <c r="I5640" t="s">
        <v>509</v>
      </c>
      <c r="J5640" t="s">
        <v>435</v>
      </c>
    </row>
    <row r="5641" spans="1:10">
      <c r="A5641" t="s">
        <v>497</v>
      </c>
      <c r="B5641" s="614">
        <v>6.0499999999999998E-2</v>
      </c>
      <c r="C5641" t="s">
        <v>515</v>
      </c>
      <c r="D5641" t="s">
        <v>543</v>
      </c>
      <c r="E5641" t="s">
        <v>77</v>
      </c>
      <c r="F5641" t="s">
        <v>544</v>
      </c>
      <c r="G5641" t="s">
        <v>77</v>
      </c>
      <c r="H5641" t="s">
        <v>508</v>
      </c>
      <c r="I5641" t="s">
        <v>509</v>
      </c>
      <c r="J5641" t="s">
        <v>435</v>
      </c>
    </row>
    <row r="5642" spans="1:10">
      <c r="A5642" t="s">
        <v>497</v>
      </c>
      <c r="B5642" s="614">
        <v>4.48E-2</v>
      </c>
      <c r="C5642" t="s">
        <v>429</v>
      </c>
      <c r="D5642" t="s">
        <v>543</v>
      </c>
      <c r="E5642" t="s">
        <v>77</v>
      </c>
      <c r="F5642" t="s">
        <v>544</v>
      </c>
      <c r="G5642" t="s">
        <v>77</v>
      </c>
      <c r="H5642" t="s">
        <v>508</v>
      </c>
      <c r="I5642" t="s">
        <v>509</v>
      </c>
      <c r="J5642" t="s">
        <v>435</v>
      </c>
    </row>
    <row r="5643" spans="1:10">
      <c r="A5643" t="s">
        <v>497</v>
      </c>
      <c r="B5643" s="614">
        <v>4.48E-2</v>
      </c>
      <c r="C5643" t="s">
        <v>452</v>
      </c>
      <c r="D5643" t="s">
        <v>543</v>
      </c>
      <c r="E5643" t="s">
        <v>77</v>
      </c>
      <c r="F5643" t="s">
        <v>544</v>
      </c>
      <c r="G5643" t="s">
        <v>77</v>
      </c>
      <c r="H5643" t="s">
        <v>508</v>
      </c>
      <c r="I5643" t="s">
        <v>509</v>
      </c>
      <c r="J5643" t="s">
        <v>435</v>
      </c>
    </row>
    <row r="5644" spans="1:10">
      <c r="A5644" t="s">
        <v>497</v>
      </c>
      <c r="B5644" s="614">
        <v>4.48E-2</v>
      </c>
      <c r="C5644" t="s">
        <v>457</v>
      </c>
      <c r="D5644" t="s">
        <v>543</v>
      </c>
      <c r="E5644" t="s">
        <v>77</v>
      </c>
      <c r="F5644" t="s">
        <v>544</v>
      </c>
      <c r="G5644" t="s">
        <v>77</v>
      </c>
      <c r="H5644" t="s">
        <v>508</v>
      </c>
      <c r="I5644" t="s">
        <v>509</v>
      </c>
      <c r="J5644" t="s">
        <v>435</v>
      </c>
    </row>
    <row r="5645" spans="1:10">
      <c r="A5645" t="s">
        <v>497</v>
      </c>
      <c r="B5645" s="614">
        <v>5.3800000000000001E-2</v>
      </c>
      <c r="C5645" t="s">
        <v>462</v>
      </c>
      <c r="D5645" t="s">
        <v>543</v>
      </c>
      <c r="E5645" t="s">
        <v>77</v>
      </c>
      <c r="F5645" t="s">
        <v>544</v>
      </c>
      <c r="G5645" t="s">
        <v>77</v>
      </c>
      <c r="H5645" t="s">
        <v>508</v>
      </c>
      <c r="I5645" t="s">
        <v>509</v>
      </c>
      <c r="J5645" t="s">
        <v>435</v>
      </c>
    </row>
    <row r="5646" spans="1:10">
      <c r="A5646" t="s">
        <v>498</v>
      </c>
      <c r="B5646" s="614">
        <v>7.9600000000000004E-2</v>
      </c>
      <c r="C5646" t="s">
        <v>50</v>
      </c>
      <c r="D5646" t="s">
        <v>543</v>
      </c>
      <c r="E5646" t="s">
        <v>77</v>
      </c>
      <c r="F5646" t="s">
        <v>544</v>
      </c>
      <c r="G5646" t="s">
        <v>77</v>
      </c>
      <c r="H5646" t="s">
        <v>508</v>
      </c>
      <c r="I5646" t="s">
        <v>509</v>
      </c>
      <c r="J5646" t="s">
        <v>435</v>
      </c>
    </row>
    <row r="5647" spans="1:10">
      <c r="A5647" t="s">
        <v>498</v>
      </c>
      <c r="B5647" s="614">
        <v>0.18340000000000001</v>
      </c>
      <c r="C5647" t="s">
        <v>526</v>
      </c>
      <c r="D5647" t="s">
        <v>543</v>
      </c>
      <c r="E5647" t="s">
        <v>77</v>
      </c>
      <c r="F5647" t="s">
        <v>544</v>
      </c>
      <c r="G5647" t="s">
        <v>77</v>
      </c>
      <c r="H5647" t="s">
        <v>508</v>
      </c>
      <c r="I5647" t="s">
        <v>509</v>
      </c>
      <c r="J5647" t="s">
        <v>435</v>
      </c>
    </row>
    <row r="5648" spans="1:10">
      <c r="A5648" t="s">
        <v>498</v>
      </c>
      <c r="B5648" s="614">
        <v>8.7499999999999994E-2</v>
      </c>
      <c r="C5648" t="s">
        <v>466</v>
      </c>
      <c r="D5648" t="s">
        <v>543</v>
      </c>
      <c r="E5648" t="s">
        <v>77</v>
      </c>
      <c r="F5648" t="s">
        <v>544</v>
      </c>
      <c r="G5648" t="s">
        <v>77</v>
      </c>
      <c r="H5648" t="s">
        <v>508</v>
      </c>
      <c r="I5648" t="s">
        <v>509</v>
      </c>
      <c r="J5648" t="s">
        <v>435</v>
      </c>
    </row>
    <row r="5649" spans="1:10">
      <c r="A5649" t="s">
        <v>498</v>
      </c>
      <c r="B5649" s="614">
        <v>9.5500000000000002E-2</v>
      </c>
      <c r="C5649" t="s">
        <v>471</v>
      </c>
      <c r="D5649" t="s">
        <v>543</v>
      </c>
      <c r="E5649" t="s">
        <v>77</v>
      </c>
      <c r="F5649" t="s">
        <v>544</v>
      </c>
      <c r="G5649" t="s">
        <v>77</v>
      </c>
      <c r="H5649" t="s">
        <v>508</v>
      </c>
      <c r="I5649" t="s">
        <v>509</v>
      </c>
      <c r="J5649" t="s">
        <v>435</v>
      </c>
    </row>
    <row r="5650" spans="1:10">
      <c r="A5650" t="s">
        <v>498</v>
      </c>
      <c r="B5650" s="614">
        <v>8.7499999999999994E-2</v>
      </c>
      <c r="C5650" t="s">
        <v>513</v>
      </c>
      <c r="D5650" t="s">
        <v>543</v>
      </c>
      <c r="E5650" t="s">
        <v>77</v>
      </c>
      <c r="F5650" t="s">
        <v>544</v>
      </c>
      <c r="G5650" t="s">
        <v>77</v>
      </c>
      <c r="H5650" t="s">
        <v>508</v>
      </c>
      <c r="I5650" t="s">
        <v>509</v>
      </c>
      <c r="J5650" t="s">
        <v>435</v>
      </c>
    </row>
    <row r="5651" spans="1:10">
      <c r="A5651" t="s">
        <v>498</v>
      </c>
      <c r="B5651" s="614">
        <v>8.7499999999999994E-2</v>
      </c>
      <c r="C5651" t="s">
        <v>504</v>
      </c>
      <c r="D5651" t="s">
        <v>543</v>
      </c>
      <c r="E5651" t="s">
        <v>77</v>
      </c>
      <c r="F5651" t="s">
        <v>544</v>
      </c>
      <c r="G5651" t="s">
        <v>77</v>
      </c>
      <c r="H5651" t="s">
        <v>508</v>
      </c>
      <c r="I5651" t="s">
        <v>509</v>
      </c>
      <c r="J5651" t="s">
        <v>435</v>
      </c>
    </row>
    <row r="5652" spans="1:10">
      <c r="A5652" t="s">
        <v>498</v>
      </c>
      <c r="B5652" s="614">
        <v>0.1137</v>
      </c>
      <c r="C5652" t="s">
        <v>521</v>
      </c>
      <c r="D5652" t="s">
        <v>543</v>
      </c>
      <c r="E5652" t="s">
        <v>77</v>
      </c>
      <c r="F5652" t="s">
        <v>544</v>
      </c>
      <c r="G5652" t="s">
        <v>77</v>
      </c>
      <c r="H5652" t="s">
        <v>508</v>
      </c>
      <c r="I5652" t="s">
        <v>509</v>
      </c>
      <c r="J5652" t="s">
        <v>435</v>
      </c>
    </row>
    <row r="5653" spans="1:10">
      <c r="A5653" t="s">
        <v>498</v>
      </c>
      <c r="B5653" s="614">
        <v>8.7499999999999994E-2</v>
      </c>
      <c r="C5653" t="s">
        <v>448</v>
      </c>
      <c r="D5653" t="s">
        <v>543</v>
      </c>
      <c r="E5653" t="s">
        <v>77</v>
      </c>
      <c r="F5653" t="s">
        <v>544</v>
      </c>
      <c r="G5653" t="s">
        <v>77</v>
      </c>
      <c r="H5653" t="s">
        <v>508</v>
      </c>
      <c r="I5653" t="s">
        <v>509</v>
      </c>
      <c r="J5653" t="s">
        <v>435</v>
      </c>
    </row>
    <row r="5654" spans="1:10">
      <c r="A5654" t="s">
        <v>498</v>
      </c>
      <c r="B5654" s="614">
        <v>0.1139</v>
      </c>
      <c r="C5654" t="s">
        <v>455</v>
      </c>
      <c r="D5654" t="s">
        <v>543</v>
      </c>
      <c r="E5654" t="s">
        <v>77</v>
      </c>
      <c r="F5654" t="s">
        <v>544</v>
      </c>
      <c r="G5654" t="s">
        <v>77</v>
      </c>
      <c r="H5654" t="s">
        <v>508</v>
      </c>
      <c r="I5654" t="s">
        <v>509</v>
      </c>
      <c r="J5654" t="s">
        <v>435</v>
      </c>
    </row>
    <row r="5655" spans="1:10">
      <c r="A5655" t="s">
        <v>498</v>
      </c>
      <c r="B5655" s="614">
        <v>0.12330000000000001</v>
      </c>
      <c r="C5655" t="s">
        <v>476</v>
      </c>
      <c r="D5655" t="s">
        <v>543</v>
      </c>
      <c r="E5655" t="s">
        <v>77</v>
      </c>
      <c r="F5655" t="s">
        <v>544</v>
      </c>
      <c r="G5655" t="s">
        <v>77</v>
      </c>
      <c r="H5655" t="s">
        <v>508</v>
      </c>
      <c r="I5655" t="s">
        <v>509</v>
      </c>
      <c r="J5655" t="s">
        <v>435</v>
      </c>
    </row>
    <row r="5656" spans="1:10">
      <c r="A5656" t="s">
        <v>498</v>
      </c>
      <c r="B5656" s="614">
        <v>0.1137</v>
      </c>
      <c r="C5656" t="s">
        <v>446</v>
      </c>
      <c r="D5656" t="s">
        <v>543</v>
      </c>
      <c r="E5656" t="s">
        <v>77</v>
      </c>
      <c r="F5656" t="s">
        <v>544</v>
      </c>
      <c r="G5656" t="s">
        <v>77</v>
      </c>
      <c r="H5656" t="s">
        <v>508</v>
      </c>
      <c r="I5656" t="s">
        <v>509</v>
      </c>
      <c r="J5656" t="s">
        <v>435</v>
      </c>
    </row>
    <row r="5657" spans="1:10">
      <c r="A5657" t="s">
        <v>498</v>
      </c>
      <c r="B5657" s="614">
        <v>7.9600000000000004E-2</v>
      </c>
      <c r="C5657" t="s">
        <v>477</v>
      </c>
      <c r="D5657" t="s">
        <v>543</v>
      </c>
      <c r="E5657" t="s">
        <v>77</v>
      </c>
      <c r="F5657" t="s">
        <v>544</v>
      </c>
      <c r="G5657" t="s">
        <v>77</v>
      </c>
      <c r="H5657" t="s">
        <v>508</v>
      </c>
      <c r="I5657" t="s">
        <v>509</v>
      </c>
      <c r="J5657" t="s">
        <v>435</v>
      </c>
    </row>
    <row r="5658" spans="1:10">
      <c r="A5658" t="s">
        <v>498</v>
      </c>
      <c r="B5658" s="614">
        <v>8.7400000000000005E-2</v>
      </c>
      <c r="C5658" t="s">
        <v>461</v>
      </c>
      <c r="D5658" t="s">
        <v>543</v>
      </c>
      <c r="E5658" t="s">
        <v>77</v>
      </c>
      <c r="F5658" t="s">
        <v>544</v>
      </c>
      <c r="G5658" t="s">
        <v>77</v>
      </c>
      <c r="H5658" t="s">
        <v>508</v>
      </c>
      <c r="I5658" t="s">
        <v>509</v>
      </c>
      <c r="J5658" t="s">
        <v>435</v>
      </c>
    </row>
    <row r="5659" spans="1:10">
      <c r="A5659" t="s">
        <v>498</v>
      </c>
      <c r="B5659" s="614">
        <v>7.9600000000000004E-2</v>
      </c>
      <c r="C5659" t="s">
        <v>463</v>
      </c>
      <c r="D5659" t="s">
        <v>543</v>
      </c>
      <c r="E5659" t="s">
        <v>77</v>
      </c>
      <c r="F5659" t="s">
        <v>544</v>
      </c>
      <c r="G5659" t="s">
        <v>77</v>
      </c>
      <c r="H5659" t="s">
        <v>508</v>
      </c>
      <c r="I5659" t="s">
        <v>509</v>
      </c>
      <c r="J5659" t="s">
        <v>435</v>
      </c>
    </row>
    <row r="5660" spans="1:10">
      <c r="A5660" t="s">
        <v>498</v>
      </c>
      <c r="B5660" s="614">
        <v>0.10349999999999999</v>
      </c>
      <c r="C5660" t="s">
        <v>475</v>
      </c>
      <c r="D5660" t="s">
        <v>543</v>
      </c>
      <c r="E5660" t="s">
        <v>77</v>
      </c>
      <c r="F5660" t="s">
        <v>544</v>
      </c>
      <c r="G5660" t="s">
        <v>77</v>
      </c>
      <c r="H5660" t="s">
        <v>508</v>
      </c>
      <c r="I5660" t="s">
        <v>509</v>
      </c>
      <c r="J5660" t="s">
        <v>435</v>
      </c>
    </row>
    <row r="5661" spans="1:10">
      <c r="A5661" t="s">
        <v>498</v>
      </c>
      <c r="B5661" s="614">
        <v>9.9400000000000002E-2</v>
      </c>
      <c r="C5661" t="s">
        <v>485</v>
      </c>
      <c r="D5661" t="s">
        <v>543</v>
      </c>
      <c r="E5661" t="s">
        <v>77</v>
      </c>
      <c r="F5661" t="s">
        <v>544</v>
      </c>
      <c r="G5661" t="s">
        <v>77</v>
      </c>
      <c r="H5661" t="s">
        <v>508</v>
      </c>
      <c r="I5661" t="s">
        <v>509</v>
      </c>
      <c r="J5661" t="s">
        <v>435</v>
      </c>
    </row>
    <row r="5662" spans="1:10">
      <c r="A5662" t="s">
        <v>498</v>
      </c>
      <c r="B5662" s="614">
        <v>7.9600000000000004E-2</v>
      </c>
      <c r="C5662" t="s">
        <v>464</v>
      </c>
      <c r="D5662" t="s">
        <v>543</v>
      </c>
      <c r="E5662" t="s">
        <v>77</v>
      </c>
      <c r="F5662" t="s">
        <v>544</v>
      </c>
      <c r="G5662" t="s">
        <v>77</v>
      </c>
      <c r="H5662" t="s">
        <v>508</v>
      </c>
      <c r="I5662" t="s">
        <v>509</v>
      </c>
      <c r="J5662" t="s">
        <v>435</v>
      </c>
    </row>
    <row r="5663" spans="1:10">
      <c r="A5663" t="s">
        <v>498</v>
      </c>
      <c r="B5663" s="614">
        <v>9.5500000000000002E-2</v>
      </c>
      <c r="C5663" t="s">
        <v>527</v>
      </c>
      <c r="D5663" t="s">
        <v>543</v>
      </c>
      <c r="E5663" t="s">
        <v>77</v>
      </c>
      <c r="F5663" t="s">
        <v>544</v>
      </c>
      <c r="G5663" t="s">
        <v>77</v>
      </c>
      <c r="H5663" t="s">
        <v>508</v>
      </c>
      <c r="I5663" t="s">
        <v>509</v>
      </c>
      <c r="J5663" t="s">
        <v>435</v>
      </c>
    </row>
    <row r="5664" spans="1:10">
      <c r="A5664" t="s">
        <v>498</v>
      </c>
      <c r="B5664" s="614">
        <v>0.11609999999999999</v>
      </c>
      <c r="C5664" t="s">
        <v>438</v>
      </c>
      <c r="D5664" t="s">
        <v>543</v>
      </c>
      <c r="E5664" t="s">
        <v>77</v>
      </c>
      <c r="F5664" t="s">
        <v>544</v>
      </c>
      <c r="G5664" t="s">
        <v>77</v>
      </c>
      <c r="H5664" t="s">
        <v>508</v>
      </c>
      <c r="I5664" t="s">
        <v>509</v>
      </c>
      <c r="J5664" t="s">
        <v>435</v>
      </c>
    </row>
    <row r="5665" spans="1:10">
      <c r="A5665" t="s">
        <v>498</v>
      </c>
      <c r="B5665" s="614">
        <v>0.1242</v>
      </c>
      <c r="C5665" t="s">
        <v>510</v>
      </c>
      <c r="D5665" t="s">
        <v>543</v>
      </c>
      <c r="E5665" t="s">
        <v>77</v>
      </c>
      <c r="F5665" t="s">
        <v>544</v>
      </c>
      <c r="G5665" t="s">
        <v>77</v>
      </c>
      <c r="H5665" t="s">
        <v>508</v>
      </c>
      <c r="I5665" t="s">
        <v>509</v>
      </c>
      <c r="J5665" t="s">
        <v>435</v>
      </c>
    </row>
    <row r="5666" spans="1:10">
      <c r="A5666" t="s">
        <v>498</v>
      </c>
      <c r="B5666" s="614">
        <v>7.9600000000000004E-2</v>
      </c>
      <c r="C5666" t="s">
        <v>454</v>
      </c>
      <c r="D5666" t="s">
        <v>543</v>
      </c>
      <c r="E5666" t="s">
        <v>77</v>
      </c>
      <c r="F5666" t="s">
        <v>544</v>
      </c>
      <c r="G5666" t="s">
        <v>77</v>
      </c>
      <c r="H5666" t="s">
        <v>508</v>
      </c>
      <c r="I5666" t="s">
        <v>509</v>
      </c>
      <c r="J5666" t="s">
        <v>435</v>
      </c>
    </row>
    <row r="5667" spans="1:10">
      <c r="A5667" t="s">
        <v>498</v>
      </c>
      <c r="B5667" s="614">
        <v>7.9600000000000004E-2</v>
      </c>
      <c r="C5667" t="s">
        <v>488</v>
      </c>
      <c r="D5667" t="s">
        <v>543</v>
      </c>
      <c r="E5667" t="s">
        <v>77</v>
      </c>
      <c r="F5667" t="s">
        <v>544</v>
      </c>
      <c r="G5667" t="s">
        <v>77</v>
      </c>
      <c r="H5667" t="s">
        <v>508</v>
      </c>
      <c r="I5667" t="s">
        <v>509</v>
      </c>
      <c r="J5667" t="s">
        <v>435</v>
      </c>
    </row>
    <row r="5668" spans="1:10">
      <c r="A5668" t="s">
        <v>498</v>
      </c>
      <c r="B5668" s="614">
        <v>7.9600000000000004E-2</v>
      </c>
      <c r="C5668" t="s">
        <v>479</v>
      </c>
      <c r="D5668" t="s">
        <v>543</v>
      </c>
      <c r="E5668" t="s">
        <v>77</v>
      </c>
      <c r="F5668" t="s">
        <v>544</v>
      </c>
      <c r="G5668" t="s">
        <v>77</v>
      </c>
      <c r="H5668" t="s">
        <v>508</v>
      </c>
      <c r="I5668" t="s">
        <v>509</v>
      </c>
      <c r="J5668" t="s">
        <v>435</v>
      </c>
    </row>
    <row r="5669" spans="1:10">
      <c r="A5669" t="s">
        <v>498</v>
      </c>
      <c r="B5669" s="614">
        <v>8.7499999999999994E-2</v>
      </c>
      <c r="C5669" t="s">
        <v>517</v>
      </c>
      <c r="D5669" t="s">
        <v>543</v>
      </c>
      <c r="E5669" t="s">
        <v>77</v>
      </c>
      <c r="F5669" t="s">
        <v>544</v>
      </c>
      <c r="G5669" t="s">
        <v>77</v>
      </c>
      <c r="H5669" t="s">
        <v>508</v>
      </c>
      <c r="I5669" t="s">
        <v>509</v>
      </c>
      <c r="J5669" t="s">
        <v>435</v>
      </c>
    </row>
    <row r="5670" spans="1:10">
      <c r="A5670" t="s">
        <v>498</v>
      </c>
      <c r="B5670" s="614">
        <v>7.9600000000000004E-2</v>
      </c>
      <c r="C5670" t="s">
        <v>472</v>
      </c>
      <c r="D5670" t="s">
        <v>543</v>
      </c>
      <c r="E5670" t="s">
        <v>77</v>
      </c>
      <c r="F5670" t="s">
        <v>544</v>
      </c>
      <c r="G5670" t="s">
        <v>77</v>
      </c>
      <c r="H5670" t="s">
        <v>508</v>
      </c>
      <c r="I5670" t="s">
        <v>509</v>
      </c>
      <c r="J5670" t="s">
        <v>435</v>
      </c>
    </row>
    <row r="5671" spans="1:10">
      <c r="A5671" t="s">
        <v>498</v>
      </c>
      <c r="B5671" s="614">
        <v>9.5500000000000002E-2</v>
      </c>
      <c r="C5671" t="s">
        <v>484</v>
      </c>
      <c r="D5671" t="s">
        <v>543</v>
      </c>
      <c r="E5671" t="s">
        <v>77</v>
      </c>
      <c r="F5671" t="s">
        <v>544</v>
      </c>
      <c r="G5671" t="s">
        <v>77</v>
      </c>
      <c r="H5671" t="s">
        <v>508</v>
      </c>
      <c r="I5671" t="s">
        <v>509</v>
      </c>
      <c r="J5671" t="s">
        <v>435</v>
      </c>
    </row>
    <row r="5672" spans="1:10">
      <c r="A5672" t="s">
        <v>498</v>
      </c>
      <c r="B5672" s="614">
        <v>0.15970000000000001</v>
      </c>
      <c r="C5672" t="s">
        <v>456</v>
      </c>
      <c r="D5672" t="s">
        <v>543</v>
      </c>
      <c r="E5672" t="s">
        <v>77</v>
      </c>
      <c r="F5672" t="s">
        <v>544</v>
      </c>
      <c r="G5672" t="s">
        <v>77</v>
      </c>
      <c r="H5672" t="s">
        <v>508</v>
      </c>
      <c r="I5672" t="s">
        <v>509</v>
      </c>
      <c r="J5672" t="s">
        <v>435</v>
      </c>
    </row>
    <row r="5673" spans="1:10">
      <c r="A5673" t="s">
        <v>498</v>
      </c>
      <c r="B5673" s="614">
        <v>0.12330000000000001</v>
      </c>
      <c r="C5673" t="s">
        <v>450</v>
      </c>
      <c r="D5673" t="s">
        <v>543</v>
      </c>
      <c r="E5673" t="s">
        <v>77</v>
      </c>
      <c r="F5673" t="s">
        <v>544</v>
      </c>
      <c r="G5673" t="s">
        <v>77</v>
      </c>
      <c r="H5673" t="s">
        <v>508</v>
      </c>
      <c r="I5673" t="s">
        <v>509</v>
      </c>
      <c r="J5673" t="s">
        <v>435</v>
      </c>
    </row>
    <row r="5674" spans="1:10">
      <c r="A5674" t="s">
        <v>498</v>
      </c>
      <c r="B5674" s="614">
        <v>0.10340000000000001</v>
      </c>
      <c r="C5674" t="s">
        <v>524</v>
      </c>
      <c r="D5674" t="s">
        <v>543</v>
      </c>
      <c r="E5674" t="s">
        <v>77</v>
      </c>
      <c r="F5674" t="s">
        <v>544</v>
      </c>
      <c r="G5674" t="s">
        <v>77</v>
      </c>
      <c r="H5674" t="s">
        <v>508</v>
      </c>
      <c r="I5674" t="s">
        <v>509</v>
      </c>
      <c r="J5674" t="s">
        <v>435</v>
      </c>
    </row>
    <row r="5675" spans="1:10">
      <c r="A5675" t="s">
        <v>498</v>
      </c>
      <c r="B5675" s="614">
        <v>7.9600000000000004E-2</v>
      </c>
      <c r="C5675" t="s">
        <v>453</v>
      </c>
      <c r="D5675" t="s">
        <v>543</v>
      </c>
      <c r="E5675" t="s">
        <v>77</v>
      </c>
      <c r="F5675" t="s">
        <v>544</v>
      </c>
      <c r="G5675" t="s">
        <v>77</v>
      </c>
      <c r="H5675" t="s">
        <v>508</v>
      </c>
      <c r="I5675" t="s">
        <v>509</v>
      </c>
      <c r="J5675" t="s">
        <v>435</v>
      </c>
    </row>
    <row r="5676" spans="1:10">
      <c r="A5676" t="s">
        <v>498</v>
      </c>
      <c r="B5676" s="614">
        <v>9.9500000000000005E-2</v>
      </c>
      <c r="C5676" t="s">
        <v>512</v>
      </c>
      <c r="D5676" t="s">
        <v>543</v>
      </c>
      <c r="E5676" t="s">
        <v>77</v>
      </c>
      <c r="F5676" t="s">
        <v>544</v>
      </c>
      <c r="G5676" t="s">
        <v>77</v>
      </c>
      <c r="H5676" t="s">
        <v>508</v>
      </c>
      <c r="I5676" t="s">
        <v>509</v>
      </c>
      <c r="J5676" t="s">
        <v>435</v>
      </c>
    </row>
    <row r="5677" spans="1:10">
      <c r="A5677" t="s">
        <v>498</v>
      </c>
      <c r="B5677" s="614">
        <v>0.1273</v>
      </c>
      <c r="C5677" t="s">
        <v>518</v>
      </c>
      <c r="D5677" t="s">
        <v>543</v>
      </c>
      <c r="E5677" t="s">
        <v>77</v>
      </c>
      <c r="F5677" t="s">
        <v>544</v>
      </c>
      <c r="G5677" t="s">
        <v>77</v>
      </c>
      <c r="H5677" t="s">
        <v>508</v>
      </c>
      <c r="I5677" t="s">
        <v>509</v>
      </c>
      <c r="J5677" t="s">
        <v>435</v>
      </c>
    </row>
    <row r="5678" spans="1:10">
      <c r="A5678" t="s">
        <v>498</v>
      </c>
      <c r="B5678" s="614">
        <v>7.9600000000000004E-2</v>
      </c>
      <c r="C5678" t="s">
        <v>465</v>
      </c>
      <c r="D5678" t="s">
        <v>543</v>
      </c>
      <c r="E5678" t="s">
        <v>77</v>
      </c>
      <c r="F5678" t="s">
        <v>544</v>
      </c>
      <c r="G5678" t="s">
        <v>77</v>
      </c>
      <c r="H5678" t="s">
        <v>508</v>
      </c>
      <c r="I5678" t="s">
        <v>509</v>
      </c>
      <c r="J5678" t="s">
        <v>435</v>
      </c>
    </row>
    <row r="5679" spans="1:10">
      <c r="A5679" t="s">
        <v>498</v>
      </c>
      <c r="B5679" s="614">
        <v>0.11219999999999999</v>
      </c>
      <c r="C5679" t="s">
        <v>516</v>
      </c>
      <c r="D5679" t="s">
        <v>543</v>
      </c>
      <c r="E5679" t="s">
        <v>77</v>
      </c>
      <c r="F5679" t="s">
        <v>544</v>
      </c>
      <c r="G5679" t="s">
        <v>77</v>
      </c>
      <c r="H5679" t="s">
        <v>508</v>
      </c>
      <c r="I5679" t="s">
        <v>509</v>
      </c>
      <c r="J5679" t="s">
        <v>435</v>
      </c>
    </row>
    <row r="5680" spans="1:10">
      <c r="A5680" t="s">
        <v>498</v>
      </c>
      <c r="B5680" s="614">
        <v>0.1153</v>
      </c>
      <c r="C5680" t="s">
        <v>514</v>
      </c>
      <c r="D5680" t="s">
        <v>543</v>
      </c>
      <c r="E5680" t="s">
        <v>77</v>
      </c>
      <c r="F5680" t="s">
        <v>544</v>
      </c>
      <c r="G5680" t="s">
        <v>77</v>
      </c>
      <c r="H5680" t="s">
        <v>508</v>
      </c>
      <c r="I5680" t="s">
        <v>509</v>
      </c>
      <c r="J5680" t="s">
        <v>435</v>
      </c>
    </row>
    <row r="5681" spans="1:10">
      <c r="A5681" t="s">
        <v>498</v>
      </c>
      <c r="B5681" s="614">
        <v>9.9500000000000005E-2</v>
      </c>
      <c r="C5681" t="s">
        <v>480</v>
      </c>
      <c r="D5681" t="s">
        <v>543</v>
      </c>
      <c r="E5681" t="s">
        <v>77</v>
      </c>
      <c r="F5681" t="s">
        <v>544</v>
      </c>
      <c r="G5681" t="s">
        <v>77</v>
      </c>
      <c r="H5681" t="s">
        <v>508</v>
      </c>
      <c r="I5681" t="s">
        <v>509</v>
      </c>
      <c r="J5681" t="s">
        <v>435</v>
      </c>
    </row>
    <row r="5682" spans="1:10">
      <c r="A5682" t="s">
        <v>498</v>
      </c>
      <c r="B5682" s="614">
        <v>8.7400000000000005E-2</v>
      </c>
      <c r="C5682" t="s">
        <v>445</v>
      </c>
      <c r="D5682" t="s">
        <v>543</v>
      </c>
      <c r="E5682" t="s">
        <v>77</v>
      </c>
      <c r="F5682" t="s">
        <v>544</v>
      </c>
      <c r="G5682" t="s">
        <v>77</v>
      </c>
      <c r="H5682" t="s">
        <v>508</v>
      </c>
      <c r="I5682" t="s">
        <v>509</v>
      </c>
      <c r="J5682" t="s">
        <v>435</v>
      </c>
    </row>
    <row r="5683" spans="1:10">
      <c r="A5683" t="s">
        <v>498</v>
      </c>
      <c r="B5683" s="614">
        <v>9.5500000000000002E-2</v>
      </c>
      <c r="C5683" t="s">
        <v>481</v>
      </c>
      <c r="D5683" t="s">
        <v>543</v>
      </c>
      <c r="E5683" t="s">
        <v>77</v>
      </c>
      <c r="F5683" t="s">
        <v>544</v>
      </c>
      <c r="G5683" t="s">
        <v>77</v>
      </c>
      <c r="H5683" t="s">
        <v>508</v>
      </c>
      <c r="I5683" t="s">
        <v>509</v>
      </c>
      <c r="J5683" t="s">
        <v>435</v>
      </c>
    </row>
    <row r="5684" spans="1:10">
      <c r="A5684" t="s">
        <v>498</v>
      </c>
      <c r="B5684" s="614">
        <v>0.1137</v>
      </c>
      <c r="C5684" t="s">
        <v>511</v>
      </c>
      <c r="D5684" t="s">
        <v>543</v>
      </c>
      <c r="E5684" t="s">
        <v>77</v>
      </c>
      <c r="F5684" t="s">
        <v>544</v>
      </c>
      <c r="G5684" t="s">
        <v>77</v>
      </c>
      <c r="H5684" t="s">
        <v>508</v>
      </c>
      <c r="I5684" t="s">
        <v>509</v>
      </c>
      <c r="J5684" t="s">
        <v>435</v>
      </c>
    </row>
    <row r="5685" spans="1:10">
      <c r="A5685" t="s">
        <v>498</v>
      </c>
      <c r="B5685" s="614">
        <v>9.5500000000000002E-2</v>
      </c>
      <c r="C5685" t="s">
        <v>449</v>
      </c>
      <c r="D5685" t="s">
        <v>543</v>
      </c>
      <c r="E5685" t="s">
        <v>77</v>
      </c>
      <c r="F5685" t="s">
        <v>544</v>
      </c>
      <c r="G5685" t="s">
        <v>77</v>
      </c>
      <c r="H5685" t="s">
        <v>508</v>
      </c>
      <c r="I5685" t="s">
        <v>509</v>
      </c>
      <c r="J5685" t="s">
        <v>435</v>
      </c>
    </row>
    <row r="5686" spans="1:10">
      <c r="A5686" t="s">
        <v>498</v>
      </c>
      <c r="B5686" s="614">
        <v>9.9500000000000005E-2</v>
      </c>
      <c r="C5686" t="s">
        <v>525</v>
      </c>
      <c r="D5686" t="s">
        <v>543</v>
      </c>
      <c r="E5686" t="s">
        <v>77</v>
      </c>
      <c r="F5686" t="s">
        <v>544</v>
      </c>
      <c r="G5686" t="s">
        <v>77</v>
      </c>
      <c r="H5686" t="s">
        <v>508</v>
      </c>
      <c r="I5686" t="s">
        <v>509</v>
      </c>
      <c r="J5686" t="s">
        <v>435</v>
      </c>
    </row>
    <row r="5687" spans="1:10">
      <c r="A5687" t="s">
        <v>498</v>
      </c>
      <c r="B5687" s="614">
        <v>0.1074</v>
      </c>
      <c r="C5687" t="s">
        <v>515</v>
      </c>
      <c r="D5687" t="s">
        <v>543</v>
      </c>
      <c r="E5687" t="s">
        <v>77</v>
      </c>
      <c r="F5687" t="s">
        <v>544</v>
      </c>
      <c r="G5687" t="s">
        <v>77</v>
      </c>
      <c r="H5687" t="s">
        <v>508</v>
      </c>
      <c r="I5687" t="s">
        <v>509</v>
      </c>
      <c r="J5687" t="s">
        <v>435</v>
      </c>
    </row>
    <row r="5688" spans="1:10">
      <c r="A5688" t="s">
        <v>498</v>
      </c>
      <c r="B5688" s="614">
        <v>7.9600000000000004E-2</v>
      </c>
      <c r="C5688" t="s">
        <v>429</v>
      </c>
      <c r="D5688" t="s">
        <v>543</v>
      </c>
      <c r="E5688" t="s">
        <v>77</v>
      </c>
      <c r="F5688" t="s">
        <v>544</v>
      </c>
      <c r="G5688" t="s">
        <v>77</v>
      </c>
      <c r="H5688" t="s">
        <v>508</v>
      </c>
      <c r="I5688" t="s">
        <v>509</v>
      </c>
      <c r="J5688" t="s">
        <v>435</v>
      </c>
    </row>
    <row r="5689" spans="1:10">
      <c r="A5689" t="s">
        <v>498</v>
      </c>
      <c r="B5689" s="614">
        <v>7.9600000000000004E-2</v>
      </c>
      <c r="C5689" t="s">
        <v>452</v>
      </c>
      <c r="D5689" t="s">
        <v>543</v>
      </c>
      <c r="E5689" t="s">
        <v>77</v>
      </c>
      <c r="F5689" t="s">
        <v>544</v>
      </c>
      <c r="G5689" t="s">
        <v>77</v>
      </c>
      <c r="H5689" t="s">
        <v>508</v>
      </c>
      <c r="I5689" t="s">
        <v>509</v>
      </c>
      <c r="J5689" t="s">
        <v>435</v>
      </c>
    </row>
    <row r="5690" spans="1:10">
      <c r="A5690" t="s">
        <v>498</v>
      </c>
      <c r="B5690" s="614">
        <v>7.9600000000000004E-2</v>
      </c>
      <c r="C5690" t="s">
        <v>457</v>
      </c>
      <c r="D5690" t="s">
        <v>543</v>
      </c>
      <c r="E5690" t="s">
        <v>77</v>
      </c>
      <c r="F5690" t="s">
        <v>544</v>
      </c>
      <c r="G5690" t="s">
        <v>77</v>
      </c>
      <c r="H5690" t="s">
        <v>508</v>
      </c>
      <c r="I5690" t="s">
        <v>509</v>
      </c>
      <c r="J5690" t="s">
        <v>435</v>
      </c>
    </row>
    <row r="5691" spans="1:10">
      <c r="A5691" t="s">
        <v>498</v>
      </c>
      <c r="B5691" s="614">
        <v>9.5399999999999999E-2</v>
      </c>
      <c r="C5691" t="s">
        <v>462</v>
      </c>
      <c r="D5691" t="s">
        <v>543</v>
      </c>
      <c r="E5691" t="s">
        <v>77</v>
      </c>
      <c r="F5691" t="s">
        <v>544</v>
      </c>
      <c r="G5691" t="s">
        <v>77</v>
      </c>
      <c r="H5691" t="s">
        <v>508</v>
      </c>
      <c r="I5691" t="s">
        <v>509</v>
      </c>
      <c r="J5691" t="s">
        <v>435</v>
      </c>
    </row>
    <row r="5692" spans="1:10">
      <c r="A5692" t="s">
        <v>499</v>
      </c>
      <c r="B5692" s="614">
        <v>0.69599999999999995</v>
      </c>
      <c r="C5692" t="s">
        <v>50</v>
      </c>
      <c r="D5692" t="s">
        <v>543</v>
      </c>
      <c r="E5692" t="s">
        <v>77</v>
      </c>
      <c r="F5692" t="s">
        <v>544</v>
      </c>
      <c r="G5692" t="s">
        <v>77</v>
      </c>
      <c r="H5692" t="s">
        <v>508</v>
      </c>
      <c r="I5692" t="s">
        <v>509</v>
      </c>
      <c r="J5692" t="s">
        <v>435</v>
      </c>
    </row>
    <row r="5693" spans="1:10">
      <c r="A5693" t="s">
        <v>499</v>
      </c>
      <c r="B5693" s="614">
        <v>1.6042000000000001</v>
      </c>
      <c r="C5693" t="s">
        <v>526</v>
      </c>
      <c r="D5693" t="s">
        <v>543</v>
      </c>
      <c r="E5693" t="s">
        <v>77</v>
      </c>
      <c r="F5693" t="s">
        <v>544</v>
      </c>
      <c r="G5693" t="s">
        <v>77</v>
      </c>
      <c r="H5693" t="s">
        <v>508</v>
      </c>
      <c r="I5693" t="s">
        <v>509</v>
      </c>
      <c r="J5693" t="s">
        <v>435</v>
      </c>
    </row>
    <row r="5694" spans="1:10">
      <c r="A5694" t="s">
        <v>499</v>
      </c>
      <c r="B5694" s="614">
        <v>0.76590000000000003</v>
      </c>
      <c r="C5694" t="s">
        <v>466</v>
      </c>
      <c r="D5694" t="s">
        <v>543</v>
      </c>
      <c r="E5694" t="s">
        <v>77</v>
      </c>
      <c r="F5694" t="s">
        <v>544</v>
      </c>
      <c r="G5694" t="s">
        <v>77</v>
      </c>
      <c r="H5694" t="s">
        <v>508</v>
      </c>
      <c r="I5694" t="s">
        <v>509</v>
      </c>
      <c r="J5694" t="s">
        <v>435</v>
      </c>
    </row>
    <row r="5695" spans="1:10">
      <c r="A5695" t="s">
        <v>499</v>
      </c>
      <c r="B5695" s="614">
        <v>0.8357</v>
      </c>
      <c r="C5695" t="s">
        <v>471</v>
      </c>
      <c r="D5695" t="s">
        <v>543</v>
      </c>
      <c r="E5695" t="s">
        <v>77</v>
      </c>
      <c r="F5695" t="s">
        <v>544</v>
      </c>
      <c r="G5695" t="s">
        <v>77</v>
      </c>
      <c r="H5695" t="s">
        <v>508</v>
      </c>
      <c r="I5695" t="s">
        <v>509</v>
      </c>
      <c r="J5695" t="s">
        <v>435</v>
      </c>
    </row>
    <row r="5696" spans="1:10">
      <c r="A5696" t="s">
        <v>499</v>
      </c>
      <c r="B5696" s="614">
        <v>0.76590000000000003</v>
      </c>
      <c r="C5696" t="s">
        <v>513</v>
      </c>
      <c r="D5696" t="s">
        <v>543</v>
      </c>
      <c r="E5696" t="s">
        <v>77</v>
      </c>
      <c r="F5696" t="s">
        <v>544</v>
      </c>
      <c r="G5696" t="s">
        <v>77</v>
      </c>
      <c r="H5696" t="s">
        <v>508</v>
      </c>
      <c r="I5696" t="s">
        <v>509</v>
      </c>
      <c r="J5696" t="s">
        <v>435</v>
      </c>
    </row>
    <row r="5697" spans="1:10">
      <c r="A5697" t="s">
        <v>499</v>
      </c>
      <c r="B5697" s="614">
        <v>0.76590000000000003</v>
      </c>
      <c r="C5697" t="s">
        <v>504</v>
      </c>
      <c r="D5697" t="s">
        <v>543</v>
      </c>
      <c r="E5697" t="s">
        <v>77</v>
      </c>
      <c r="F5697" t="s">
        <v>544</v>
      </c>
      <c r="G5697" t="s">
        <v>77</v>
      </c>
      <c r="H5697" t="s">
        <v>508</v>
      </c>
      <c r="I5697" t="s">
        <v>509</v>
      </c>
      <c r="J5697" t="s">
        <v>435</v>
      </c>
    </row>
    <row r="5698" spans="1:10">
      <c r="A5698" t="s">
        <v>499</v>
      </c>
      <c r="B5698" s="614">
        <v>0.99490000000000001</v>
      </c>
      <c r="C5698" t="s">
        <v>521</v>
      </c>
      <c r="D5698" t="s">
        <v>543</v>
      </c>
      <c r="E5698" t="s">
        <v>77</v>
      </c>
      <c r="F5698" t="s">
        <v>544</v>
      </c>
      <c r="G5698" t="s">
        <v>77</v>
      </c>
      <c r="H5698" t="s">
        <v>508</v>
      </c>
      <c r="I5698" t="s">
        <v>509</v>
      </c>
      <c r="J5698" t="s">
        <v>435</v>
      </c>
    </row>
    <row r="5699" spans="1:10">
      <c r="A5699" t="s">
        <v>499</v>
      </c>
      <c r="B5699" s="614">
        <v>0.76590000000000003</v>
      </c>
      <c r="C5699" t="s">
        <v>448</v>
      </c>
      <c r="D5699" t="s">
        <v>543</v>
      </c>
      <c r="E5699" t="s">
        <v>77</v>
      </c>
      <c r="F5699" t="s">
        <v>544</v>
      </c>
      <c r="G5699" t="s">
        <v>77</v>
      </c>
      <c r="H5699" t="s">
        <v>508</v>
      </c>
      <c r="I5699" t="s">
        <v>509</v>
      </c>
      <c r="J5699" t="s">
        <v>435</v>
      </c>
    </row>
    <row r="5700" spans="1:10">
      <c r="A5700" t="s">
        <v>499</v>
      </c>
      <c r="B5700" s="614">
        <v>0.99609999999999999</v>
      </c>
      <c r="C5700" t="s">
        <v>455</v>
      </c>
      <c r="D5700" t="s">
        <v>543</v>
      </c>
      <c r="E5700" t="s">
        <v>77</v>
      </c>
      <c r="F5700" t="s">
        <v>544</v>
      </c>
      <c r="G5700" t="s">
        <v>77</v>
      </c>
      <c r="H5700" t="s">
        <v>508</v>
      </c>
      <c r="I5700" t="s">
        <v>509</v>
      </c>
      <c r="J5700" t="s">
        <v>435</v>
      </c>
    </row>
    <row r="5701" spans="1:10">
      <c r="A5701" t="s">
        <v>499</v>
      </c>
      <c r="B5701" s="614">
        <v>1.0789</v>
      </c>
      <c r="C5701" t="s">
        <v>476</v>
      </c>
      <c r="D5701" t="s">
        <v>543</v>
      </c>
      <c r="E5701" t="s">
        <v>77</v>
      </c>
      <c r="F5701" t="s">
        <v>544</v>
      </c>
      <c r="G5701" t="s">
        <v>77</v>
      </c>
      <c r="H5701" t="s">
        <v>508</v>
      </c>
      <c r="I5701" t="s">
        <v>509</v>
      </c>
      <c r="J5701" t="s">
        <v>435</v>
      </c>
    </row>
    <row r="5702" spans="1:10">
      <c r="A5702" t="s">
        <v>499</v>
      </c>
      <c r="B5702" s="614">
        <v>0.99490000000000001</v>
      </c>
      <c r="C5702" t="s">
        <v>446</v>
      </c>
      <c r="D5702" t="s">
        <v>543</v>
      </c>
      <c r="E5702" t="s">
        <v>77</v>
      </c>
      <c r="F5702" t="s">
        <v>544</v>
      </c>
      <c r="G5702" t="s">
        <v>77</v>
      </c>
      <c r="H5702" t="s">
        <v>508</v>
      </c>
      <c r="I5702" t="s">
        <v>509</v>
      </c>
      <c r="J5702" t="s">
        <v>435</v>
      </c>
    </row>
    <row r="5703" spans="1:10">
      <c r="A5703" t="s">
        <v>499</v>
      </c>
      <c r="B5703" s="614">
        <v>0.69599999999999995</v>
      </c>
      <c r="C5703" t="s">
        <v>477</v>
      </c>
      <c r="D5703" t="s">
        <v>543</v>
      </c>
      <c r="E5703" t="s">
        <v>77</v>
      </c>
      <c r="F5703" t="s">
        <v>544</v>
      </c>
      <c r="G5703" t="s">
        <v>77</v>
      </c>
      <c r="H5703" t="s">
        <v>508</v>
      </c>
      <c r="I5703" t="s">
        <v>509</v>
      </c>
      <c r="J5703" t="s">
        <v>435</v>
      </c>
    </row>
    <row r="5704" spans="1:10">
      <c r="A5704" t="s">
        <v>499</v>
      </c>
      <c r="B5704" s="614">
        <v>0.76459999999999995</v>
      </c>
      <c r="C5704" t="s">
        <v>461</v>
      </c>
      <c r="D5704" t="s">
        <v>543</v>
      </c>
      <c r="E5704" t="s">
        <v>77</v>
      </c>
      <c r="F5704" t="s">
        <v>544</v>
      </c>
      <c r="G5704" t="s">
        <v>77</v>
      </c>
      <c r="H5704" t="s">
        <v>508</v>
      </c>
      <c r="I5704" t="s">
        <v>509</v>
      </c>
      <c r="J5704" t="s">
        <v>435</v>
      </c>
    </row>
    <row r="5705" spans="1:10">
      <c r="A5705" t="s">
        <v>499</v>
      </c>
      <c r="B5705" s="614">
        <v>0.69599999999999995</v>
      </c>
      <c r="C5705" t="s">
        <v>463</v>
      </c>
      <c r="D5705" t="s">
        <v>543</v>
      </c>
      <c r="E5705" t="s">
        <v>77</v>
      </c>
      <c r="F5705" t="s">
        <v>544</v>
      </c>
      <c r="G5705" t="s">
        <v>77</v>
      </c>
      <c r="H5705" t="s">
        <v>508</v>
      </c>
      <c r="I5705" t="s">
        <v>509</v>
      </c>
      <c r="J5705" t="s">
        <v>435</v>
      </c>
    </row>
    <row r="5706" spans="1:10">
      <c r="A5706" t="s">
        <v>499</v>
      </c>
      <c r="B5706" s="614">
        <v>0.90559999999999996</v>
      </c>
      <c r="C5706" t="s">
        <v>475</v>
      </c>
      <c r="D5706" t="s">
        <v>543</v>
      </c>
      <c r="E5706" t="s">
        <v>77</v>
      </c>
      <c r="F5706" t="s">
        <v>544</v>
      </c>
      <c r="G5706" t="s">
        <v>77</v>
      </c>
      <c r="H5706" t="s">
        <v>508</v>
      </c>
      <c r="I5706" t="s">
        <v>509</v>
      </c>
      <c r="J5706" t="s">
        <v>435</v>
      </c>
    </row>
    <row r="5707" spans="1:10">
      <c r="A5707" t="s">
        <v>499</v>
      </c>
      <c r="B5707" s="614">
        <v>0.86939999999999995</v>
      </c>
      <c r="C5707" t="s">
        <v>485</v>
      </c>
      <c r="D5707" t="s">
        <v>543</v>
      </c>
      <c r="E5707" t="s">
        <v>77</v>
      </c>
      <c r="F5707" t="s">
        <v>544</v>
      </c>
      <c r="G5707" t="s">
        <v>77</v>
      </c>
      <c r="H5707" t="s">
        <v>508</v>
      </c>
      <c r="I5707" t="s">
        <v>509</v>
      </c>
      <c r="J5707" t="s">
        <v>435</v>
      </c>
    </row>
    <row r="5708" spans="1:10">
      <c r="A5708" t="s">
        <v>499</v>
      </c>
      <c r="B5708" s="614">
        <v>0.69599999999999995</v>
      </c>
      <c r="C5708" t="s">
        <v>464</v>
      </c>
      <c r="D5708" t="s">
        <v>543</v>
      </c>
      <c r="E5708" t="s">
        <v>77</v>
      </c>
      <c r="F5708" t="s">
        <v>544</v>
      </c>
      <c r="G5708" t="s">
        <v>77</v>
      </c>
      <c r="H5708" t="s">
        <v>508</v>
      </c>
      <c r="I5708" t="s">
        <v>509</v>
      </c>
      <c r="J5708" t="s">
        <v>435</v>
      </c>
    </row>
    <row r="5709" spans="1:10">
      <c r="A5709" t="s">
        <v>499</v>
      </c>
      <c r="B5709" s="614">
        <v>0.8357</v>
      </c>
      <c r="C5709" t="s">
        <v>527</v>
      </c>
      <c r="D5709" t="s">
        <v>543</v>
      </c>
      <c r="E5709" t="s">
        <v>77</v>
      </c>
      <c r="F5709" t="s">
        <v>544</v>
      </c>
      <c r="G5709" t="s">
        <v>77</v>
      </c>
      <c r="H5709" t="s">
        <v>508</v>
      </c>
      <c r="I5709" t="s">
        <v>509</v>
      </c>
      <c r="J5709" t="s">
        <v>435</v>
      </c>
    </row>
    <row r="5710" spans="1:10">
      <c r="A5710" t="s">
        <v>499</v>
      </c>
      <c r="B5710" s="614">
        <v>1.0156000000000001</v>
      </c>
      <c r="C5710" t="s">
        <v>438</v>
      </c>
      <c r="D5710" t="s">
        <v>543</v>
      </c>
      <c r="E5710" t="s">
        <v>77</v>
      </c>
      <c r="F5710" t="s">
        <v>544</v>
      </c>
      <c r="G5710" t="s">
        <v>77</v>
      </c>
      <c r="H5710" t="s">
        <v>508</v>
      </c>
      <c r="I5710" t="s">
        <v>509</v>
      </c>
      <c r="J5710" t="s">
        <v>435</v>
      </c>
    </row>
    <row r="5711" spans="1:10">
      <c r="A5711" t="s">
        <v>499</v>
      </c>
      <c r="B5711" s="614">
        <v>1.0867</v>
      </c>
      <c r="C5711" t="s">
        <v>510</v>
      </c>
      <c r="D5711" t="s">
        <v>543</v>
      </c>
      <c r="E5711" t="s">
        <v>77</v>
      </c>
      <c r="F5711" t="s">
        <v>544</v>
      </c>
      <c r="G5711" t="s">
        <v>77</v>
      </c>
      <c r="H5711" t="s">
        <v>508</v>
      </c>
      <c r="I5711" t="s">
        <v>509</v>
      </c>
      <c r="J5711" t="s">
        <v>435</v>
      </c>
    </row>
    <row r="5712" spans="1:10">
      <c r="A5712" t="s">
        <v>499</v>
      </c>
      <c r="B5712" s="614">
        <v>0.69599999999999995</v>
      </c>
      <c r="C5712" t="s">
        <v>454</v>
      </c>
      <c r="D5712" t="s">
        <v>543</v>
      </c>
      <c r="E5712" t="s">
        <v>77</v>
      </c>
      <c r="F5712" t="s">
        <v>544</v>
      </c>
      <c r="G5712" t="s">
        <v>77</v>
      </c>
      <c r="H5712" t="s">
        <v>508</v>
      </c>
      <c r="I5712" t="s">
        <v>509</v>
      </c>
      <c r="J5712" t="s">
        <v>435</v>
      </c>
    </row>
    <row r="5713" spans="1:10">
      <c r="A5713" t="s">
        <v>499</v>
      </c>
      <c r="B5713" s="614">
        <v>0.69599999999999995</v>
      </c>
      <c r="C5713" t="s">
        <v>488</v>
      </c>
      <c r="D5713" t="s">
        <v>543</v>
      </c>
      <c r="E5713" t="s">
        <v>77</v>
      </c>
      <c r="F5713" t="s">
        <v>544</v>
      </c>
      <c r="G5713" t="s">
        <v>77</v>
      </c>
      <c r="H5713" t="s">
        <v>508</v>
      </c>
      <c r="I5713" t="s">
        <v>509</v>
      </c>
      <c r="J5713" t="s">
        <v>435</v>
      </c>
    </row>
    <row r="5714" spans="1:10">
      <c r="A5714" t="s">
        <v>499</v>
      </c>
      <c r="B5714" s="614">
        <v>0.69599999999999995</v>
      </c>
      <c r="C5714" t="s">
        <v>479</v>
      </c>
      <c r="D5714" t="s">
        <v>543</v>
      </c>
      <c r="E5714" t="s">
        <v>77</v>
      </c>
      <c r="F5714" t="s">
        <v>544</v>
      </c>
      <c r="G5714" t="s">
        <v>77</v>
      </c>
      <c r="H5714" t="s">
        <v>508</v>
      </c>
      <c r="I5714" t="s">
        <v>509</v>
      </c>
      <c r="J5714" t="s">
        <v>435</v>
      </c>
    </row>
    <row r="5715" spans="1:10">
      <c r="A5715" t="s">
        <v>499</v>
      </c>
      <c r="B5715" s="614">
        <v>0.76590000000000003</v>
      </c>
      <c r="C5715" t="s">
        <v>517</v>
      </c>
      <c r="D5715" t="s">
        <v>543</v>
      </c>
      <c r="E5715" t="s">
        <v>77</v>
      </c>
      <c r="F5715" t="s">
        <v>544</v>
      </c>
      <c r="G5715" t="s">
        <v>77</v>
      </c>
      <c r="H5715" t="s">
        <v>508</v>
      </c>
      <c r="I5715" t="s">
        <v>509</v>
      </c>
      <c r="J5715" t="s">
        <v>435</v>
      </c>
    </row>
    <row r="5716" spans="1:10">
      <c r="A5716" t="s">
        <v>499</v>
      </c>
      <c r="B5716" s="614">
        <v>0.69599999999999995</v>
      </c>
      <c r="C5716" t="s">
        <v>472</v>
      </c>
      <c r="D5716" t="s">
        <v>543</v>
      </c>
      <c r="E5716" t="s">
        <v>77</v>
      </c>
      <c r="F5716" t="s">
        <v>544</v>
      </c>
      <c r="G5716" t="s">
        <v>77</v>
      </c>
      <c r="H5716" t="s">
        <v>508</v>
      </c>
      <c r="I5716" t="s">
        <v>509</v>
      </c>
      <c r="J5716" t="s">
        <v>435</v>
      </c>
    </row>
    <row r="5717" spans="1:10">
      <c r="A5717" t="s">
        <v>499</v>
      </c>
      <c r="B5717" s="614">
        <v>0.8357</v>
      </c>
      <c r="C5717" t="s">
        <v>484</v>
      </c>
      <c r="D5717" t="s">
        <v>543</v>
      </c>
      <c r="E5717" t="s">
        <v>77</v>
      </c>
      <c r="F5717" t="s">
        <v>544</v>
      </c>
      <c r="G5717" t="s">
        <v>77</v>
      </c>
      <c r="H5717" t="s">
        <v>508</v>
      </c>
      <c r="I5717" t="s">
        <v>509</v>
      </c>
      <c r="J5717" t="s">
        <v>435</v>
      </c>
    </row>
    <row r="5718" spans="1:10">
      <c r="A5718" t="s">
        <v>499</v>
      </c>
      <c r="B5718" s="614">
        <v>1.3972</v>
      </c>
      <c r="C5718" t="s">
        <v>456</v>
      </c>
      <c r="D5718" t="s">
        <v>543</v>
      </c>
      <c r="E5718" t="s">
        <v>77</v>
      </c>
      <c r="F5718" t="s">
        <v>544</v>
      </c>
      <c r="G5718" t="s">
        <v>77</v>
      </c>
      <c r="H5718" t="s">
        <v>508</v>
      </c>
      <c r="I5718" t="s">
        <v>509</v>
      </c>
      <c r="J5718" t="s">
        <v>435</v>
      </c>
    </row>
    <row r="5719" spans="1:10">
      <c r="A5719" t="s">
        <v>499</v>
      </c>
      <c r="B5719" s="614">
        <v>1.0789</v>
      </c>
      <c r="C5719" t="s">
        <v>450</v>
      </c>
      <c r="D5719" t="s">
        <v>543</v>
      </c>
      <c r="E5719" t="s">
        <v>77</v>
      </c>
      <c r="F5719" t="s">
        <v>544</v>
      </c>
      <c r="G5719" t="s">
        <v>77</v>
      </c>
      <c r="H5719" t="s">
        <v>508</v>
      </c>
      <c r="I5719" t="s">
        <v>509</v>
      </c>
      <c r="J5719" t="s">
        <v>435</v>
      </c>
    </row>
    <row r="5720" spans="1:10">
      <c r="A5720" t="s">
        <v>499</v>
      </c>
      <c r="B5720" s="614">
        <v>0.90429999999999999</v>
      </c>
      <c r="C5720" t="s">
        <v>524</v>
      </c>
      <c r="D5720" t="s">
        <v>543</v>
      </c>
      <c r="E5720" t="s">
        <v>77</v>
      </c>
      <c r="F5720" t="s">
        <v>544</v>
      </c>
      <c r="G5720" t="s">
        <v>77</v>
      </c>
      <c r="H5720" t="s">
        <v>508</v>
      </c>
      <c r="I5720" t="s">
        <v>509</v>
      </c>
      <c r="J5720" t="s">
        <v>435</v>
      </c>
    </row>
    <row r="5721" spans="1:10">
      <c r="A5721" t="s">
        <v>499</v>
      </c>
      <c r="B5721" s="614">
        <v>0.69599999999999995</v>
      </c>
      <c r="C5721" t="s">
        <v>453</v>
      </c>
      <c r="D5721" t="s">
        <v>543</v>
      </c>
      <c r="E5721" t="s">
        <v>77</v>
      </c>
      <c r="F5721" t="s">
        <v>544</v>
      </c>
      <c r="G5721" t="s">
        <v>77</v>
      </c>
      <c r="H5721" t="s">
        <v>508</v>
      </c>
      <c r="I5721" t="s">
        <v>509</v>
      </c>
      <c r="J5721" t="s">
        <v>435</v>
      </c>
    </row>
    <row r="5722" spans="1:10">
      <c r="A5722" t="s">
        <v>499</v>
      </c>
      <c r="B5722" s="614">
        <v>0.87070000000000003</v>
      </c>
      <c r="C5722" t="s">
        <v>512</v>
      </c>
      <c r="D5722" t="s">
        <v>543</v>
      </c>
      <c r="E5722" t="s">
        <v>77</v>
      </c>
      <c r="F5722" t="s">
        <v>544</v>
      </c>
      <c r="G5722" t="s">
        <v>77</v>
      </c>
      <c r="H5722" t="s">
        <v>508</v>
      </c>
      <c r="I5722" t="s">
        <v>509</v>
      </c>
      <c r="J5722" t="s">
        <v>435</v>
      </c>
    </row>
    <row r="5723" spans="1:10">
      <c r="A5723" t="s">
        <v>499</v>
      </c>
      <c r="B5723" s="614">
        <v>1.1138999999999999</v>
      </c>
      <c r="C5723" t="s">
        <v>518</v>
      </c>
      <c r="D5723" t="s">
        <v>543</v>
      </c>
      <c r="E5723" t="s">
        <v>77</v>
      </c>
      <c r="F5723" t="s">
        <v>544</v>
      </c>
      <c r="G5723" t="s">
        <v>77</v>
      </c>
      <c r="H5723" t="s">
        <v>508</v>
      </c>
      <c r="I5723" t="s">
        <v>509</v>
      </c>
      <c r="J5723" t="s">
        <v>435</v>
      </c>
    </row>
    <row r="5724" spans="1:10">
      <c r="A5724" t="s">
        <v>499</v>
      </c>
      <c r="B5724" s="614">
        <v>0.69599999999999995</v>
      </c>
      <c r="C5724" t="s">
        <v>465</v>
      </c>
      <c r="D5724" t="s">
        <v>543</v>
      </c>
      <c r="E5724" t="s">
        <v>77</v>
      </c>
      <c r="F5724" t="s">
        <v>544</v>
      </c>
      <c r="G5724" t="s">
        <v>77</v>
      </c>
      <c r="H5724" t="s">
        <v>508</v>
      </c>
      <c r="I5724" t="s">
        <v>509</v>
      </c>
      <c r="J5724" t="s">
        <v>435</v>
      </c>
    </row>
    <row r="5725" spans="1:10">
      <c r="A5725" t="s">
        <v>499</v>
      </c>
      <c r="B5725" s="614">
        <v>0.9819</v>
      </c>
      <c r="C5725" t="s">
        <v>516</v>
      </c>
      <c r="D5725" t="s">
        <v>543</v>
      </c>
      <c r="E5725" t="s">
        <v>77</v>
      </c>
      <c r="F5725" t="s">
        <v>544</v>
      </c>
      <c r="G5725" t="s">
        <v>77</v>
      </c>
      <c r="H5725" t="s">
        <v>508</v>
      </c>
      <c r="I5725" t="s">
        <v>509</v>
      </c>
      <c r="J5725" t="s">
        <v>435</v>
      </c>
    </row>
    <row r="5726" spans="1:10">
      <c r="A5726" t="s">
        <v>499</v>
      </c>
      <c r="B5726" s="614">
        <v>1.0091000000000001</v>
      </c>
      <c r="C5726" t="s">
        <v>514</v>
      </c>
      <c r="D5726" t="s">
        <v>543</v>
      </c>
      <c r="E5726" t="s">
        <v>77</v>
      </c>
      <c r="F5726" t="s">
        <v>544</v>
      </c>
      <c r="G5726" t="s">
        <v>77</v>
      </c>
      <c r="H5726" t="s">
        <v>508</v>
      </c>
      <c r="I5726" t="s">
        <v>509</v>
      </c>
      <c r="J5726" t="s">
        <v>435</v>
      </c>
    </row>
    <row r="5727" spans="1:10">
      <c r="A5727" t="s">
        <v>499</v>
      </c>
      <c r="B5727" s="614">
        <v>0.87070000000000003</v>
      </c>
      <c r="C5727" t="s">
        <v>480</v>
      </c>
      <c r="D5727" t="s">
        <v>543</v>
      </c>
      <c r="E5727" t="s">
        <v>77</v>
      </c>
      <c r="F5727" t="s">
        <v>544</v>
      </c>
      <c r="G5727" t="s">
        <v>77</v>
      </c>
      <c r="H5727" t="s">
        <v>508</v>
      </c>
      <c r="I5727" t="s">
        <v>509</v>
      </c>
      <c r="J5727" t="s">
        <v>435</v>
      </c>
    </row>
    <row r="5728" spans="1:10">
      <c r="A5728" t="s">
        <v>499</v>
      </c>
      <c r="B5728" s="614">
        <v>0.76459999999999995</v>
      </c>
      <c r="C5728" t="s">
        <v>445</v>
      </c>
      <c r="D5728" t="s">
        <v>543</v>
      </c>
      <c r="E5728" t="s">
        <v>77</v>
      </c>
      <c r="F5728" t="s">
        <v>544</v>
      </c>
      <c r="G5728" t="s">
        <v>77</v>
      </c>
      <c r="H5728" t="s">
        <v>508</v>
      </c>
      <c r="I5728" t="s">
        <v>509</v>
      </c>
      <c r="J5728" t="s">
        <v>435</v>
      </c>
    </row>
    <row r="5729" spans="1:10">
      <c r="A5729" t="s">
        <v>499</v>
      </c>
      <c r="B5729" s="614">
        <v>0.8357</v>
      </c>
      <c r="C5729" t="s">
        <v>481</v>
      </c>
      <c r="D5729" t="s">
        <v>543</v>
      </c>
      <c r="E5729" t="s">
        <v>77</v>
      </c>
      <c r="F5729" t="s">
        <v>544</v>
      </c>
      <c r="G5729" t="s">
        <v>77</v>
      </c>
      <c r="H5729" t="s">
        <v>508</v>
      </c>
      <c r="I5729" t="s">
        <v>509</v>
      </c>
      <c r="J5729" t="s">
        <v>435</v>
      </c>
    </row>
    <row r="5730" spans="1:10">
      <c r="A5730" t="s">
        <v>499</v>
      </c>
      <c r="B5730" s="614">
        <v>0.99490000000000001</v>
      </c>
      <c r="C5730" t="s">
        <v>511</v>
      </c>
      <c r="D5730" t="s">
        <v>543</v>
      </c>
      <c r="E5730" t="s">
        <v>77</v>
      </c>
      <c r="F5730" t="s">
        <v>544</v>
      </c>
      <c r="G5730" t="s">
        <v>77</v>
      </c>
      <c r="H5730" t="s">
        <v>508</v>
      </c>
      <c r="I5730" t="s">
        <v>509</v>
      </c>
      <c r="J5730" t="s">
        <v>435</v>
      </c>
    </row>
    <row r="5731" spans="1:10">
      <c r="A5731" t="s">
        <v>499</v>
      </c>
      <c r="B5731" s="614">
        <v>0.8357</v>
      </c>
      <c r="C5731" t="s">
        <v>449</v>
      </c>
      <c r="D5731" t="s">
        <v>543</v>
      </c>
      <c r="E5731" t="s">
        <v>77</v>
      </c>
      <c r="F5731" t="s">
        <v>544</v>
      </c>
      <c r="G5731" t="s">
        <v>77</v>
      </c>
      <c r="H5731" t="s">
        <v>508</v>
      </c>
      <c r="I5731" t="s">
        <v>509</v>
      </c>
      <c r="J5731" t="s">
        <v>435</v>
      </c>
    </row>
    <row r="5732" spans="1:10">
      <c r="A5732" t="s">
        <v>499</v>
      </c>
      <c r="B5732" s="614">
        <v>0.87070000000000003</v>
      </c>
      <c r="C5732" t="s">
        <v>525</v>
      </c>
      <c r="D5732" t="s">
        <v>543</v>
      </c>
      <c r="E5732" t="s">
        <v>77</v>
      </c>
      <c r="F5732" t="s">
        <v>544</v>
      </c>
      <c r="G5732" t="s">
        <v>77</v>
      </c>
      <c r="H5732" t="s">
        <v>508</v>
      </c>
      <c r="I5732" t="s">
        <v>509</v>
      </c>
      <c r="J5732" t="s">
        <v>435</v>
      </c>
    </row>
    <row r="5733" spans="1:10">
      <c r="A5733" t="s">
        <v>499</v>
      </c>
      <c r="B5733" s="614">
        <v>0.93920000000000003</v>
      </c>
      <c r="C5733" t="s">
        <v>515</v>
      </c>
      <c r="D5733" t="s">
        <v>543</v>
      </c>
      <c r="E5733" t="s">
        <v>77</v>
      </c>
      <c r="F5733" t="s">
        <v>544</v>
      </c>
      <c r="G5733" t="s">
        <v>77</v>
      </c>
      <c r="H5733" t="s">
        <v>508</v>
      </c>
      <c r="I5733" t="s">
        <v>509</v>
      </c>
      <c r="J5733" t="s">
        <v>435</v>
      </c>
    </row>
    <row r="5734" spans="1:10">
      <c r="A5734" t="s">
        <v>499</v>
      </c>
      <c r="B5734" s="614">
        <v>0.69599999999999995</v>
      </c>
      <c r="C5734" t="s">
        <v>429</v>
      </c>
      <c r="D5734" t="s">
        <v>543</v>
      </c>
      <c r="E5734" t="s">
        <v>77</v>
      </c>
      <c r="F5734" t="s">
        <v>544</v>
      </c>
      <c r="G5734" t="s">
        <v>77</v>
      </c>
      <c r="H5734" t="s">
        <v>508</v>
      </c>
      <c r="I5734" t="s">
        <v>509</v>
      </c>
      <c r="J5734" t="s">
        <v>435</v>
      </c>
    </row>
    <row r="5735" spans="1:10">
      <c r="A5735" t="s">
        <v>499</v>
      </c>
      <c r="B5735" s="614">
        <v>0.69599999999999995</v>
      </c>
      <c r="C5735" t="s">
        <v>452</v>
      </c>
      <c r="D5735" t="s">
        <v>543</v>
      </c>
      <c r="E5735" t="s">
        <v>77</v>
      </c>
      <c r="F5735" t="s">
        <v>544</v>
      </c>
      <c r="G5735" t="s">
        <v>77</v>
      </c>
      <c r="H5735" t="s">
        <v>508</v>
      </c>
      <c r="I5735" t="s">
        <v>509</v>
      </c>
      <c r="J5735" t="s">
        <v>435</v>
      </c>
    </row>
    <row r="5736" spans="1:10">
      <c r="A5736" t="s">
        <v>499</v>
      </c>
      <c r="B5736" s="614">
        <v>0.69599999999999995</v>
      </c>
      <c r="C5736" t="s">
        <v>457</v>
      </c>
      <c r="D5736" t="s">
        <v>543</v>
      </c>
      <c r="E5736" t="s">
        <v>77</v>
      </c>
      <c r="F5736" t="s">
        <v>544</v>
      </c>
      <c r="G5736" t="s">
        <v>77</v>
      </c>
      <c r="H5736" t="s">
        <v>508</v>
      </c>
      <c r="I5736" t="s">
        <v>509</v>
      </c>
      <c r="J5736" t="s">
        <v>435</v>
      </c>
    </row>
    <row r="5737" spans="1:10">
      <c r="A5737" t="s">
        <v>499</v>
      </c>
      <c r="B5737" s="614">
        <v>0.83440000000000003</v>
      </c>
      <c r="C5737" t="s">
        <v>462</v>
      </c>
      <c r="D5737" t="s">
        <v>543</v>
      </c>
      <c r="E5737" t="s">
        <v>77</v>
      </c>
      <c r="F5737" t="s">
        <v>544</v>
      </c>
      <c r="G5737" t="s">
        <v>77</v>
      </c>
      <c r="H5737" t="s">
        <v>508</v>
      </c>
      <c r="I5737" t="s">
        <v>509</v>
      </c>
      <c r="J5737" t="s">
        <v>435</v>
      </c>
    </row>
    <row r="5738" spans="1:10">
      <c r="A5738" t="s">
        <v>500</v>
      </c>
      <c r="B5738" s="614">
        <v>5.7000000000000002E-3</v>
      </c>
      <c r="C5738" t="s">
        <v>50</v>
      </c>
      <c r="D5738" t="s">
        <v>543</v>
      </c>
      <c r="E5738" t="s">
        <v>77</v>
      </c>
      <c r="F5738" t="s">
        <v>544</v>
      </c>
      <c r="G5738" t="s">
        <v>77</v>
      </c>
      <c r="H5738" t="s">
        <v>508</v>
      </c>
      <c r="I5738" t="s">
        <v>509</v>
      </c>
      <c r="J5738" t="s">
        <v>435</v>
      </c>
    </row>
    <row r="5739" spans="1:10">
      <c r="A5739" t="s">
        <v>500</v>
      </c>
      <c r="B5739" s="614">
        <v>1.32E-2</v>
      </c>
      <c r="C5739" t="s">
        <v>526</v>
      </c>
      <c r="D5739" t="s">
        <v>543</v>
      </c>
      <c r="E5739" t="s">
        <v>77</v>
      </c>
      <c r="F5739" t="s">
        <v>544</v>
      </c>
      <c r="G5739" t="s">
        <v>77</v>
      </c>
      <c r="H5739" t="s">
        <v>508</v>
      </c>
      <c r="I5739" t="s">
        <v>509</v>
      </c>
      <c r="J5739" t="s">
        <v>435</v>
      </c>
    </row>
    <row r="5740" spans="1:10">
      <c r="A5740" t="s">
        <v>500</v>
      </c>
      <c r="B5740" s="614">
        <v>6.3E-3</v>
      </c>
      <c r="C5740" t="s">
        <v>466</v>
      </c>
      <c r="D5740" t="s">
        <v>543</v>
      </c>
      <c r="E5740" t="s">
        <v>77</v>
      </c>
      <c r="F5740" t="s">
        <v>544</v>
      </c>
      <c r="G5740" t="s">
        <v>77</v>
      </c>
      <c r="H5740" t="s">
        <v>508</v>
      </c>
      <c r="I5740" t="s">
        <v>509</v>
      </c>
      <c r="J5740" t="s">
        <v>435</v>
      </c>
    </row>
    <row r="5741" spans="1:10">
      <c r="A5741" t="s">
        <v>500</v>
      </c>
      <c r="B5741" s="614">
        <v>6.8999999999999999E-3</v>
      </c>
      <c r="C5741" t="s">
        <v>471</v>
      </c>
      <c r="D5741" t="s">
        <v>543</v>
      </c>
      <c r="E5741" t="s">
        <v>77</v>
      </c>
      <c r="F5741" t="s">
        <v>544</v>
      </c>
      <c r="G5741" t="s">
        <v>77</v>
      </c>
      <c r="H5741" t="s">
        <v>508</v>
      </c>
      <c r="I5741" t="s">
        <v>509</v>
      </c>
      <c r="J5741" t="s">
        <v>435</v>
      </c>
    </row>
    <row r="5742" spans="1:10">
      <c r="A5742" t="s">
        <v>500</v>
      </c>
      <c r="B5742" s="614">
        <v>6.3E-3</v>
      </c>
      <c r="C5742" t="s">
        <v>513</v>
      </c>
      <c r="D5742" t="s">
        <v>543</v>
      </c>
      <c r="E5742" t="s">
        <v>77</v>
      </c>
      <c r="F5742" t="s">
        <v>544</v>
      </c>
      <c r="G5742" t="s">
        <v>77</v>
      </c>
      <c r="H5742" t="s">
        <v>508</v>
      </c>
      <c r="I5742" t="s">
        <v>509</v>
      </c>
      <c r="J5742" t="s">
        <v>435</v>
      </c>
    </row>
    <row r="5743" spans="1:10">
      <c r="A5743" t="s">
        <v>500</v>
      </c>
      <c r="B5743" s="614">
        <v>6.3E-3</v>
      </c>
      <c r="C5743" t="s">
        <v>504</v>
      </c>
      <c r="D5743" t="s">
        <v>543</v>
      </c>
      <c r="E5743" t="s">
        <v>77</v>
      </c>
      <c r="F5743" t="s">
        <v>544</v>
      </c>
      <c r="G5743" t="s">
        <v>77</v>
      </c>
      <c r="H5743" t="s">
        <v>508</v>
      </c>
      <c r="I5743" t="s">
        <v>509</v>
      </c>
      <c r="J5743" t="s">
        <v>435</v>
      </c>
    </row>
    <row r="5744" spans="1:10">
      <c r="A5744" t="s">
        <v>500</v>
      </c>
      <c r="B5744" s="614">
        <v>8.2000000000000007E-3</v>
      </c>
      <c r="C5744" t="s">
        <v>521</v>
      </c>
      <c r="D5744" t="s">
        <v>543</v>
      </c>
      <c r="E5744" t="s">
        <v>77</v>
      </c>
      <c r="F5744" t="s">
        <v>544</v>
      </c>
      <c r="G5744" t="s">
        <v>77</v>
      </c>
      <c r="H5744" t="s">
        <v>508</v>
      </c>
      <c r="I5744" t="s">
        <v>509</v>
      </c>
      <c r="J5744" t="s">
        <v>435</v>
      </c>
    </row>
    <row r="5745" spans="1:10">
      <c r="A5745" t="s">
        <v>500</v>
      </c>
      <c r="B5745" s="614">
        <v>6.3E-3</v>
      </c>
      <c r="C5745" t="s">
        <v>448</v>
      </c>
      <c r="D5745" t="s">
        <v>543</v>
      </c>
      <c r="E5745" t="s">
        <v>77</v>
      </c>
      <c r="F5745" t="s">
        <v>544</v>
      </c>
      <c r="G5745" t="s">
        <v>77</v>
      </c>
      <c r="H5745" t="s">
        <v>508</v>
      </c>
      <c r="I5745" t="s">
        <v>509</v>
      </c>
      <c r="J5745" t="s">
        <v>435</v>
      </c>
    </row>
    <row r="5746" spans="1:10">
      <c r="A5746" t="s">
        <v>500</v>
      </c>
      <c r="B5746" s="614">
        <v>8.2000000000000007E-3</v>
      </c>
      <c r="C5746" t="s">
        <v>455</v>
      </c>
      <c r="D5746" t="s">
        <v>543</v>
      </c>
      <c r="E5746" t="s">
        <v>77</v>
      </c>
      <c r="F5746" t="s">
        <v>544</v>
      </c>
      <c r="G5746" t="s">
        <v>77</v>
      </c>
      <c r="H5746" t="s">
        <v>508</v>
      </c>
      <c r="I5746" t="s">
        <v>509</v>
      </c>
      <c r="J5746" t="s">
        <v>435</v>
      </c>
    </row>
    <row r="5747" spans="1:10">
      <c r="A5747" t="s">
        <v>500</v>
      </c>
      <c r="B5747" s="614">
        <v>8.8999999999999999E-3</v>
      </c>
      <c r="C5747" t="s">
        <v>476</v>
      </c>
      <c r="D5747" t="s">
        <v>543</v>
      </c>
      <c r="E5747" t="s">
        <v>77</v>
      </c>
      <c r="F5747" t="s">
        <v>544</v>
      </c>
      <c r="G5747" t="s">
        <v>77</v>
      </c>
      <c r="H5747" t="s">
        <v>508</v>
      </c>
      <c r="I5747" t="s">
        <v>509</v>
      </c>
      <c r="J5747" t="s">
        <v>435</v>
      </c>
    </row>
    <row r="5748" spans="1:10">
      <c r="A5748" t="s">
        <v>500</v>
      </c>
      <c r="B5748" s="614">
        <v>8.2000000000000007E-3</v>
      </c>
      <c r="C5748" t="s">
        <v>446</v>
      </c>
      <c r="D5748" t="s">
        <v>543</v>
      </c>
      <c r="E5748" t="s">
        <v>77</v>
      </c>
      <c r="F5748" t="s">
        <v>544</v>
      </c>
      <c r="G5748" t="s">
        <v>77</v>
      </c>
      <c r="H5748" t="s">
        <v>508</v>
      </c>
      <c r="I5748" t="s">
        <v>509</v>
      </c>
      <c r="J5748" t="s">
        <v>435</v>
      </c>
    </row>
    <row r="5749" spans="1:10">
      <c r="A5749" t="s">
        <v>500</v>
      </c>
      <c r="B5749" s="614">
        <v>5.7000000000000002E-3</v>
      </c>
      <c r="C5749" t="s">
        <v>477</v>
      </c>
      <c r="D5749" t="s">
        <v>543</v>
      </c>
      <c r="E5749" t="s">
        <v>77</v>
      </c>
      <c r="F5749" t="s">
        <v>544</v>
      </c>
      <c r="G5749" t="s">
        <v>77</v>
      </c>
      <c r="H5749" t="s">
        <v>508</v>
      </c>
      <c r="I5749" t="s">
        <v>509</v>
      </c>
      <c r="J5749" t="s">
        <v>435</v>
      </c>
    </row>
    <row r="5750" spans="1:10">
      <c r="A5750" t="s">
        <v>500</v>
      </c>
      <c r="B5750" s="614">
        <v>6.3E-3</v>
      </c>
      <c r="C5750" t="s">
        <v>461</v>
      </c>
      <c r="D5750" t="s">
        <v>543</v>
      </c>
      <c r="E5750" t="s">
        <v>77</v>
      </c>
      <c r="F5750" t="s">
        <v>544</v>
      </c>
      <c r="G5750" t="s">
        <v>77</v>
      </c>
      <c r="H5750" t="s">
        <v>508</v>
      </c>
      <c r="I5750" t="s">
        <v>509</v>
      </c>
      <c r="J5750" t="s">
        <v>435</v>
      </c>
    </row>
    <row r="5751" spans="1:10">
      <c r="A5751" t="s">
        <v>500</v>
      </c>
      <c r="B5751" s="614">
        <v>5.7000000000000002E-3</v>
      </c>
      <c r="C5751" t="s">
        <v>463</v>
      </c>
      <c r="D5751" t="s">
        <v>543</v>
      </c>
      <c r="E5751" t="s">
        <v>77</v>
      </c>
      <c r="F5751" t="s">
        <v>544</v>
      </c>
      <c r="G5751" t="s">
        <v>77</v>
      </c>
      <c r="H5751" t="s">
        <v>508</v>
      </c>
      <c r="I5751" t="s">
        <v>509</v>
      </c>
      <c r="J5751" t="s">
        <v>435</v>
      </c>
    </row>
    <row r="5752" spans="1:10">
      <c r="A5752" t="s">
        <v>500</v>
      </c>
      <c r="B5752" s="614">
        <v>7.4999999999999997E-3</v>
      </c>
      <c r="C5752" t="s">
        <v>475</v>
      </c>
      <c r="D5752" t="s">
        <v>543</v>
      </c>
      <c r="E5752" t="s">
        <v>77</v>
      </c>
      <c r="F5752" t="s">
        <v>544</v>
      </c>
      <c r="G5752" t="s">
        <v>77</v>
      </c>
      <c r="H5752" t="s">
        <v>508</v>
      </c>
      <c r="I5752" t="s">
        <v>509</v>
      </c>
      <c r="J5752" t="s">
        <v>435</v>
      </c>
    </row>
    <row r="5753" spans="1:10">
      <c r="A5753" t="s">
        <v>500</v>
      </c>
      <c r="B5753" s="614">
        <v>7.1999999999999998E-3</v>
      </c>
      <c r="C5753" t="s">
        <v>485</v>
      </c>
      <c r="D5753" t="s">
        <v>543</v>
      </c>
      <c r="E5753" t="s">
        <v>77</v>
      </c>
      <c r="F5753" t="s">
        <v>544</v>
      </c>
      <c r="G5753" t="s">
        <v>77</v>
      </c>
      <c r="H5753" t="s">
        <v>508</v>
      </c>
      <c r="I5753" t="s">
        <v>509</v>
      </c>
      <c r="J5753" t="s">
        <v>435</v>
      </c>
    </row>
    <row r="5754" spans="1:10">
      <c r="A5754" t="s">
        <v>500</v>
      </c>
      <c r="B5754" s="614">
        <v>5.7000000000000002E-3</v>
      </c>
      <c r="C5754" t="s">
        <v>464</v>
      </c>
      <c r="D5754" t="s">
        <v>543</v>
      </c>
      <c r="E5754" t="s">
        <v>77</v>
      </c>
      <c r="F5754" t="s">
        <v>544</v>
      </c>
      <c r="G5754" t="s">
        <v>77</v>
      </c>
      <c r="H5754" t="s">
        <v>508</v>
      </c>
      <c r="I5754" t="s">
        <v>509</v>
      </c>
      <c r="J5754" t="s">
        <v>435</v>
      </c>
    </row>
    <row r="5755" spans="1:10">
      <c r="A5755" t="s">
        <v>500</v>
      </c>
      <c r="B5755" s="614">
        <v>6.8999999999999999E-3</v>
      </c>
      <c r="C5755" t="s">
        <v>527</v>
      </c>
      <c r="D5755" t="s">
        <v>543</v>
      </c>
      <c r="E5755" t="s">
        <v>77</v>
      </c>
      <c r="F5755" t="s">
        <v>544</v>
      </c>
      <c r="G5755" t="s">
        <v>77</v>
      </c>
      <c r="H5755" t="s">
        <v>508</v>
      </c>
      <c r="I5755" t="s">
        <v>509</v>
      </c>
      <c r="J5755" t="s">
        <v>435</v>
      </c>
    </row>
    <row r="5756" spans="1:10">
      <c r="A5756" t="s">
        <v>500</v>
      </c>
      <c r="B5756" s="614">
        <v>8.3999999999999995E-3</v>
      </c>
      <c r="C5756" t="s">
        <v>438</v>
      </c>
      <c r="D5756" t="s">
        <v>543</v>
      </c>
      <c r="E5756" t="s">
        <v>77</v>
      </c>
      <c r="F5756" t="s">
        <v>544</v>
      </c>
      <c r="G5756" t="s">
        <v>77</v>
      </c>
      <c r="H5756" t="s">
        <v>508</v>
      </c>
      <c r="I5756" t="s">
        <v>509</v>
      </c>
      <c r="J5756" t="s">
        <v>435</v>
      </c>
    </row>
    <row r="5757" spans="1:10">
      <c r="A5757" t="s">
        <v>500</v>
      </c>
      <c r="B5757" s="614">
        <v>8.8999999999999999E-3</v>
      </c>
      <c r="C5757" t="s">
        <v>510</v>
      </c>
      <c r="D5757" t="s">
        <v>543</v>
      </c>
      <c r="E5757" t="s">
        <v>77</v>
      </c>
      <c r="F5757" t="s">
        <v>544</v>
      </c>
      <c r="G5757" t="s">
        <v>77</v>
      </c>
      <c r="H5757" t="s">
        <v>508</v>
      </c>
      <c r="I5757" t="s">
        <v>509</v>
      </c>
      <c r="J5757" t="s">
        <v>435</v>
      </c>
    </row>
    <row r="5758" spans="1:10">
      <c r="A5758" t="s">
        <v>500</v>
      </c>
      <c r="B5758" s="614">
        <v>5.7000000000000002E-3</v>
      </c>
      <c r="C5758" t="s">
        <v>454</v>
      </c>
      <c r="D5758" t="s">
        <v>543</v>
      </c>
      <c r="E5758" t="s">
        <v>77</v>
      </c>
      <c r="F5758" t="s">
        <v>544</v>
      </c>
      <c r="G5758" t="s">
        <v>77</v>
      </c>
      <c r="H5758" t="s">
        <v>508</v>
      </c>
      <c r="I5758" t="s">
        <v>509</v>
      </c>
      <c r="J5758" t="s">
        <v>435</v>
      </c>
    </row>
    <row r="5759" spans="1:10">
      <c r="A5759" t="s">
        <v>500</v>
      </c>
      <c r="B5759" s="614">
        <v>5.7000000000000002E-3</v>
      </c>
      <c r="C5759" t="s">
        <v>488</v>
      </c>
      <c r="D5759" t="s">
        <v>543</v>
      </c>
      <c r="E5759" t="s">
        <v>77</v>
      </c>
      <c r="F5759" t="s">
        <v>544</v>
      </c>
      <c r="G5759" t="s">
        <v>77</v>
      </c>
      <c r="H5759" t="s">
        <v>508</v>
      </c>
      <c r="I5759" t="s">
        <v>509</v>
      </c>
      <c r="J5759" t="s">
        <v>435</v>
      </c>
    </row>
    <row r="5760" spans="1:10">
      <c r="A5760" t="s">
        <v>500</v>
      </c>
      <c r="B5760" s="614">
        <v>5.7000000000000002E-3</v>
      </c>
      <c r="C5760" t="s">
        <v>479</v>
      </c>
      <c r="D5760" t="s">
        <v>543</v>
      </c>
      <c r="E5760" t="s">
        <v>77</v>
      </c>
      <c r="F5760" t="s">
        <v>544</v>
      </c>
      <c r="G5760" t="s">
        <v>77</v>
      </c>
      <c r="H5760" t="s">
        <v>508</v>
      </c>
      <c r="I5760" t="s">
        <v>509</v>
      </c>
      <c r="J5760" t="s">
        <v>435</v>
      </c>
    </row>
    <row r="5761" spans="1:10">
      <c r="A5761" t="s">
        <v>500</v>
      </c>
      <c r="B5761" s="614">
        <v>6.3E-3</v>
      </c>
      <c r="C5761" t="s">
        <v>517</v>
      </c>
      <c r="D5761" t="s">
        <v>543</v>
      </c>
      <c r="E5761" t="s">
        <v>77</v>
      </c>
      <c r="F5761" t="s">
        <v>544</v>
      </c>
      <c r="G5761" t="s">
        <v>77</v>
      </c>
      <c r="H5761" t="s">
        <v>508</v>
      </c>
      <c r="I5761" t="s">
        <v>509</v>
      </c>
      <c r="J5761" t="s">
        <v>435</v>
      </c>
    </row>
    <row r="5762" spans="1:10">
      <c r="A5762" t="s">
        <v>500</v>
      </c>
      <c r="B5762" s="614">
        <v>5.7000000000000002E-3</v>
      </c>
      <c r="C5762" t="s">
        <v>472</v>
      </c>
      <c r="D5762" t="s">
        <v>543</v>
      </c>
      <c r="E5762" t="s">
        <v>77</v>
      </c>
      <c r="F5762" t="s">
        <v>544</v>
      </c>
      <c r="G5762" t="s">
        <v>77</v>
      </c>
      <c r="H5762" t="s">
        <v>508</v>
      </c>
      <c r="I5762" t="s">
        <v>509</v>
      </c>
      <c r="J5762" t="s">
        <v>435</v>
      </c>
    </row>
    <row r="5763" spans="1:10">
      <c r="A5763" t="s">
        <v>500</v>
      </c>
      <c r="B5763" s="614">
        <v>6.8999999999999999E-3</v>
      </c>
      <c r="C5763" t="s">
        <v>484</v>
      </c>
      <c r="D5763" t="s">
        <v>543</v>
      </c>
      <c r="E5763" t="s">
        <v>77</v>
      </c>
      <c r="F5763" t="s">
        <v>544</v>
      </c>
      <c r="G5763" t="s">
        <v>77</v>
      </c>
      <c r="H5763" t="s">
        <v>508</v>
      </c>
      <c r="I5763" t="s">
        <v>509</v>
      </c>
      <c r="J5763" t="s">
        <v>435</v>
      </c>
    </row>
    <row r="5764" spans="1:10">
      <c r="A5764" t="s">
        <v>500</v>
      </c>
      <c r="B5764" s="614">
        <v>1.15E-2</v>
      </c>
      <c r="C5764" t="s">
        <v>456</v>
      </c>
      <c r="D5764" t="s">
        <v>543</v>
      </c>
      <c r="E5764" t="s">
        <v>77</v>
      </c>
      <c r="F5764" t="s">
        <v>544</v>
      </c>
      <c r="G5764" t="s">
        <v>77</v>
      </c>
      <c r="H5764" t="s">
        <v>508</v>
      </c>
      <c r="I5764" t="s">
        <v>509</v>
      </c>
      <c r="J5764" t="s">
        <v>435</v>
      </c>
    </row>
    <row r="5765" spans="1:10">
      <c r="A5765" t="s">
        <v>500</v>
      </c>
      <c r="B5765" s="614">
        <v>8.8999999999999999E-3</v>
      </c>
      <c r="C5765" t="s">
        <v>450</v>
      </c>
      <c r="D5765" t="s">
        <v>543</v>
      </c>
      <c r="E5765" t="s">
        <v>77</v>
      </c>
      <c r="F5765" t="s">
        <v>544</v>
      </c>
      <c r="G5765" t="s">
        <v>77</v>
      </c>
      <c r="H5765" t="s">
        <v>508</v>
      </c>
      <c r="I5765" t="s">
        <v>509</v>
      </c>
      <c r="J5765" t="s">
        <v>435</v>
      </c>
    </row>
    <row r="5766" spans="1:10">
      <c r="A5766" t="s">
        <v>500</v>
      </c>
      <c r="B5766" s="614">
        <v>7.4000000000000003E-3</v>
      </c>
      <c r="C5766" t="s">
        <v>524</v>
      </c>
      <c r="D5766" t="s">
        <v>543</v>
      </c>
      <c r="E5766" t="s">
        <v>77</v>
      </c>
      <c r="F5766" t="s">
        <v>544</v>
      </c>
      <c r="G5766" t="s">
        <v>77</v>
      </c>
      <c r="H5766" t="s">
        <v>508</v>
      </c>
      <c r="I5766" t="s">
        <v>509</v>
      </c>
      <c r="J5766" t="s">
        <v>435</v>
      </c>
    </row>
    <row r="5767" spans="1:10">
      <c r="A5767" t="s">
        <v>500</v>
      </c>
      <c r="B5767" s="614">
        <v>5.7000000000000002E-3</v>
      </c>
      <c r="C5767" t="s">
        <v>453</v>
      </c>
      <c r="D5767" t="s">
        <v>543</v>
      </c>
      <c r="E5767" t="s">
        <v>77</v>
      </c>
      <c r="F5767" t="s">
        <v>544</v>
      </c>
      <c r="G5767" t="s">
        <v>77</v>
      </c>
      <c r="H5767" t="s">
        <v>508</v>
      </c>
      <c r="I5767" t="s">
        <v>509</v>
      </c>
      <c r="J5767" t="s">
        <v>435</v>
      </c>
    </row>
    <row r="5768" spans="1:10">
      <c r="A5768" t="s">
        <v>500</v>
      </c>
      <c r="B5768" s="614">
        <v>7.1999999999999998E-3</v>
      </c>
      <c r="C5768" t="s">
        <v>512</v>
      </c>
      <c r="D5768" t="s">
        <v>543</v>
      </c>
      <c r="E5768" t="s">
        <v>77</v>
      </c>
      <c r="F5768" t="s">
        <v>544</v>
      </c>
      <c r="G5768" t="s">
        <v>77</v>
      </c>
      <c r="H5768" t="s">
        <v>508</v>
      </c>
      <c r="I5768" t="s">
        <v>509</v>
      </c>
      <c r="J5768" t="s">
        <v>435</v>
      </c>
    </row>
    <row r="5769" spans="1:10">
      <c r="A5769" t="s">
        <v>500</v>
      </c>
      <c r="B5769" s="614">
        <v>9.1999999999999998E-3</v>
      </c>
      <c r="C5769" t="s">
        <v>518</v>
      </c>
      <c r="D5769" t="s">
        <v>543</v>
      </c>
      <c r="E5769" t="s">
        <v>77</v>
      </c>
      <c r="F5769" t="s">
        <v>544</v>
      </c>
      <c r="G5769" t="s">
        <v>77</v>
      </c>
      <c r="H5769" t="s">
        <v>508</v>
      </c>
      <c r="I5769" t="s">
        <v>509</v>
      </c>
      <c r="J5769" t="s">
        <v>435</v>
      </c>
    </row>
    <row r="5770" spans="1:10">
      <c r="A5770" t="s">
        <v>500</v>
      </c>
      <c r="B5770" s="614">
        <v>5.7000000000000002E-3</v>
      </c>
      <c r="C5770" t="s">
        <v>465</v>
      </c>
      <c r="D5770" t="s">
        <v>543</v>
      </c>
      <c r="E5770" t="s">
        <v>77</v>
      </c>
      <c r="F5770" t="s">
        <v>544</v>
      </c>
      <c r="G5770" t="s">
        <v>77</v>
      </c>
      <c r="H5770" t="s">
        <v>508</v>
      </c>
      <c r="I5770" t="s">
        <v>509</v>
      </c>
      <c r="J5770" t="s">
        <v>435</v>
      </c>
    </row>
    <row r="5771" spans="1:10">
      <c r="A5771" t="s">
        <v>500</v>
      </c>
      <c r="B5771" s="614">
        <v>8.0999999999999996E-3</v>
      </c>
      <c r="C5771" t="s">
        <v>516</v>
      </c>
      <c r="D5771" t="s">
        <v>543</v>
      </c>
      <c r="E5771" t="s">
        <v>77</v>
      </c>
      <c r="F5771" t="s">
        <v>544</v>
      </c>
      <c r="G5771" t="s">
        <v>77</v>
      </c>
      <c r="H5771" t="s">
        <v>508</v>
      </c>
      <c r="I5771" t="s">
        <v>509</v>
      </c>
      <c r="J5771" t="s">
        <v>435</v>
      </c>
    </row>
    <row r="5772" spans="1:10">
      <c r="A5772" t="s">
        <v>500</v>
      </c>
      <c r="B5772" s="614">
        <v>8.3000000000000001E-3</v>
      </c>
      <c r="C5772" t="s">
        <v>514</v>
      </c>
      <c r="D5772" t="s">
        <v>543</v>
      </c>
      <c r="E5772" t="s">
        <v>77</v>
      </c>
      <c r="F5772" t="s">
        <v>544</v>
      </c>
      <c r="G5772" t="s">
        <v>77</v>
      </c>
      <c r="H5772" t="s">
        <v>508</v>
      </c>
      <c r="I5772" t="s">
        <v>509</v>
      </c>
      <c r="J5772" t="s">
        <v>435</v>
      </c>
    </row>
    <row r="5773" spans="1:10">
      <c r="A5773" t="s">
        <v>500</v>
      </c>
      <c r="B5773" s="614">
        <v>7.1999999999999998E-3</v>
      </c>
      <c r="C5773" t="s">
        <v>480</v>
      </c>
      <c r="D5773" t="s">
        <v>543</v>
      </c>
      <c r="E5773" t="s">
        <v>77</v>
      </c>
      <c r="F5773" t="s">
        <v>544</v>
      </c>
      <c r="G5773" t="s">
        <v>77</v>
      </c>
      <c r="H5773" t="s">
        <v>508</v>
      </c>
      <c r="I5773" t="s">
        <v>509</v>
      </c>
      <c r="J5773" t="s">
        <v>435</v>
      </c>
    </row>
    <row r="5774" spans="1:10">
      <c r="A5774" t="s">
        <v>500</v>
      </c>
      <c r="B5774" s="614">
        <v>6.3E-3</v>
      </c>
      <c r="C5774" t="s">
        <v>445</v>
      </c>
      <c r="D5774" t="s">
        <v>543</v>
      </c>
      <c r="E5774" t="s">
        <v>77</v>
      </c>
      <c r="F5774" t="s">
        <v>544</v>
      </c>
      <c r="G5774" t="s">
        <v>77</v>
      </c>
      <c r="H5774" t="s">
        <v>508</v>
      </c>
      <c r="I5774" t="s">
        <v>509</v>
      </c>
      <c r="J5774" t="s">
        <v>435</v>
      </c>
    </row>
    <row r="5775" spans="1:10">
      <c r="A5775" t="s">
        <v>500</v>
      </c>
      <c r="B5775" s="614">
        <v>6.8999999999999999E-3</v>
      </c>
      <c r="C5775" t="s">
        <v>481</v>
      </c>
      <c r="D5775" t="s">
        <v>543</v>
      </c>
      <c r="E5775" t="s">
        <v>77</v>
      </c>
      <c r="F5775" t="s">
        <v>544</v>
      </c>
      <c r="G5775" t="s">
        <v>77</v>
      </c>
      <c r="H5775" t="s">
        <v>508</v>
      </c>
      <c r="I5775" t="s">
        <v>509</v>
      </c>
      <c r="J5775" t="s">
        <v>435</v>
      </c>
    </row>
    <row r="5776" spans="1:10">
      <c r="A5776" t="s">
        <v>500</v>
      </c>
      <c r="B5776" s="614">
        <v>8.2000000000000007E-3</v>
      </c>
      <c r="C5776" t="s">
        <v>511</v>
      </c>
      <c r="D5776" t="s">
        <v>543</v>
      </c>
      <c r="E5776" t="s">
        <v>77</v>
      </c>
      <c r="F5776" t="s">
        <v>544</v>
      </c>
      <c r="G5776" t="s">
        <v>77</v>
      </c>
      <c r="H5776" t="s">
        <v>508</v>
      </c>
      <c r="I5776" t="s">
        <v>509</v>
      </c>
      <c r="J5776" t="s">
        <v>435</v>
      </c>
    </row>
    <row r="5777" spans="1:10">
      <c r="A5777" t="s">
        <v>500</v>
      </c>
      <c r="B5777" s="614">
        <v>6.8999999999999999E-3</v>
      </c>
      <c r="C5777" t="s">
        <v>449</v>
      </c>
      <c r="D5777" t="s">
        <v>543</v>
      </c>
      <c r="E5777" t="s">
        <v>77</v>
      </c>
      <c r="F5777" t="s">
        <v>544</v>
      </c>
      <c r="G5777" t="s">
        <v>77</v>
      </c>
      <c r="H5777" t="s">
        <v>508</v>
      </c>
      <c r="I5777" t="s">
        <v>509</v>
      </c>
      <c r="J5777" t="s">
        <v>435</v>
      </c>
    </row>
    <row r="5778" spans="1:10">
      <c r="A5778" t="s">
        <v>500</v>
      </c>
      <c r="B5778" s="614">
        <v>7.1999999999999998E-3</v>
      </c>
      <c r="C5778" t="s">
        <v>525</v>
      </c>
      <c r="D5778" t="s">
        <v>543</v>
      </c>
      <c r="E5778" t="s">
        <v>77</v>
      </c>
      <c r="F5778" t="s">
        <v>544</v>
      </c>
      <c r="G5778" t="s">
        <v>77</v>
      </c>
      <c r="H5778" t="s">
        <v>508</v>
      </c>
      <c r="I5778" t="s">
        <v>509</v>
      </c>
      <c r="J5778" t="s">
        <v>435</v>
      </c>
    </row>
    <row r="5779" spans="1:10">
      <c r="A5779" t="s">
        <v>500</v>
      </c>
      <c r="B5779" s="614">
        <v>7.7000000000000002E-3</v>
      </c>
      <c r="C5779" t="s">
        <v>515</v>
      </c>
      <c r="D5779" t="s">
        <v>543</v>
      </c>
      <c r="E5779" t="s">
        <v>77</v>
      </c>
      <c r="F5779" t="s">
        <v>544</v>
      </c>
      <c r="G5779" t="s">
        <v>77</v>
      </c>
      <c r="H5779" t="s">
        <v>508</v>
      </c>
      <c r="I5779" t="s">
        <v>509</v>
      </c>
      <c r="J5779" t="s">
        <v>435</v>
      </c>
    </row>
    <row r="5780" spans="1:10">
      <c r="A5780" t="s">
        <v>500</v>
      </c>
      <c r="B5780" s="614">
        <v>5.7000000000000002E-3</v>
      </c>
      <c r="C5780" t="s">
        <v>429</v>
      </c>
      <c r="D5780" t="s">
        <v>543</v>
      </c>
      <c r="E5780" t="s">
        <v>77</v>
      </c>
      <c r="F5780" t="s">
        <v>544</v>
      </c>
      <c r="G5780" t="s">
        <v>77</v>
      </c>
      <c r="H5780" t="s">
        <v>508</v>
      </c>
      <c r="I5780" t="s">
        <v>509</v>
      </c>
      <c r="J5780" t="s">
        <v>435</v>
      </c>
    </row>
    <row r="5781" spans="1:10">
      <c r="A5781" t="s">
        <v>500</v>
      </c>
      <c r="B5781" s="614">
        <v>5.7000000000000002E-3</v>
      </c>
      <c r="C5781" t="s">
        <v>452</v>
      </c>
      <c r="D5781" t="s">
        <v>543</v>
      </c>
      <c r="E5781" t="s">
        <v>77</v>
      </c>
      <c r="F5781" t="s">
        <v>544</v>
      </c>
      <c r="G5781" t="s">
        <v>77</v>
      </c>
      <c r="H5781" t="s">
        <v>508</v>
      </c>
      <c r="I5781" t="s">
        <v>509</v>
      </c>
      <c r="J5781" t="s">
        <v>435</v>
      </c>
    </row>
    <row r="5782" spans="1:10">
      <c r="A5782" t="s">
        <v>500</v>
      </c>
      <c r="B5782" s="614">
        <v>5.7000000000000002E-3</v>
      </c>
      <c r="C5782" t="s">
        <v>457</v>
      </c>
      <c r="D5782" t="s">
        <v>543</v>
      </c>
      <c r="E5782" t="s">
        <v>77</v>
      </c>
      <c r="F5782" t="s">
        <v>544</v>
      </c>
      <c r="G5782" t="s">
        <v>77</v>
      </c>
      <c r="H5782" t="s">
        <v>508</v>
      </c>
      <c r="I5782" t="s">
        <v>509</v>
      </c>
      <c r="J5782" t="s">
        <v>435</v>
      </c>
    </row>
    <row r="5783" spans="1:10">
      <c r="A5783" t="s">
        <v>500</v>
      </c>
      <c r="B5783" s="614">
        <v>6.8999999999999999E-3</v>
      </c>
      <c r="C5783" t="s">
        <v>462</v>
      </c>
      <c r="D5783" t="s">
        <v>543</v>
      </c>
      <c r="E5783" t="s">
        <v>77</v>
      </c>
      <c r="F5783" t="s">
        <v>544</v>
      </c>
      <c r="G5783" t="s">
        <v>77</v>
      </c>
      <c r="H5783" t="s">
        <v>508</v>
      </c>
      <c r="I5783" t="s">
        <v>509</v>
      </c>
      <c r="J5783" t="s">
        <v>435</v>
      </c>
    </row>
    <row r="5784" spans="1:10">
      <c r="A5784" t="s">
        <v>501</v>
      </c>
      <c r="B5784" s="614">
        <v>8.9999999999999998E-4</v>
      </c>
      <c r="C5784" t="s">
        <v>50</v>
      </c>
      <c r="D5784" t="s">
        <v>543</v>
      </c>
      <c r="E5784" t="s">
        <v>77</v>
      </c>
      <c r="F5784" t="s">
        <v>544</v>
      </c>
      <c r="G5784" t="s">
        <v>77</v>
      </c>
      <c r="H5784" t="s">
        <v>508</v>
      </c>
      <c r="I5784" t="s">
        <v>509</v>
      </c>
      <c r="J5784" t="s">
        <v>435</v>
      </c>
    </row>
    <row r="5785" spans="1:10">
      <c r="A5785" t="s">
        <v>501</v>
      </c>
      <c r="B5785" s="614">
        <v>2E-3</v>
      </c>
      <c r="C5785" t="s">
        <v>526</v>
      </c>
      <c r="D5785" t="s">
        <v>543</v>
      </c>
      <c r="E5785" t="s">
        <v>77</v>
      </c>
      <c r="F5785" t="s">
        <v>544</v>
      </c>
      <c r="G5785" t="s">
        <v>77</v>
      </c>
      <c r="H5785" t="s">
        <v>508</v>
      </c>
      <c r="I5785" t="s">
        <v>509</v>
      </c>
      <c r="J5785" t="s">
        <v>435</v>
      </c>
    </row>
    <row r="5786" spans="1:10">
      <c r="A5786" t="s">
        <v>501</v>
      </c>
      <c r="B5786" s="614">
        <v>1E-3</v>
      </c>
      <c r="C5786" t="s">
        <v>466</v>
      </c>
      <c r="D5786" t="s">
        <v>543</v>
      </c>
      <c r="E5786" t="s">
        <v>77</v>
      </c>
      <c r="F5786" t="s">
        <v>544</v>
      </c>
      <c r="G5786" t="s">
        <v>77</v>
      </c>
      <c r="H5786" t="s">
        <v>508</v>
      </c>
      <c r="I5786" t="s">
        <v>509</v>
      </c>
      <c r="J5786" t="s">
        <v>435</v>
      </c>
    </row>
    <row r="5787" spans="1:10">
      <c r="A5787" t="s">
        <v>501</v>
      </c>
      <c r="B5787" s="614">
        <v>1.1000000000000001E-3</v>
      </c>
      <c r="C5787" t="s">
        <v>471</v>
      </c>
      <c r="D5787" t="s">
        <v>543</v>
      </c>
      <c r="E5787" t="s">
        <v>77</v>
      </c>
      <c r="F5787" t="s">
        <v>544</v>
      </c>
      <c r="G5787" t="s">
        <v>77</v>
      </c>
      <c r="H5787" t="s">
        <v>508</v>
      </c>
      <c r="I5787" t="s">
        <v>509</v>
      </c>
      <c r="J5787" t="s">
        <v>435</v>
      </c>
    </row>
    <row r="5788" spans="1:10">
      <c r="A5788" t="s">
        <v>501</v>
      </c>
      <c r="B5788" s="614">
        <v>1E-3</v>
      </c>
      <c r="C5788" t="s">
        <v>513</v>
      </c>
      <c r="D5788" t="s">
        <v>543</v>
      </c>
      <c r="E5788" t="s">
        <v>77</v>
      </c>
      <c r="F5788" t="s">
        <v>544</v>
      </c>
      <c r="G5788" t="s">
        <v>77</v>
      </c>
      <c r="H5788" t="s">
        <v>508</v>
      </c>
      <c r="I5788" t="s">
        <v>509</v>
      </c>
      <c r="J5788" t="s">
        <v>435</v>
      </c>
    </row>
    <row r="5789" spans="1:10">
      <c r="A5789" t="s">
        <v>501</v>
      </c>
      <c r="B5789" s="614">
        <v>1E-3</v>
      </c>
      <c r="C5789" t="s">
        <v>504</v>
      </c>
      <c r="D5789" t="s">
        <v>543</v>
      </c>
      <c r="E5789" t="s">
        <v>77</v>
      </c>
      <c r="F5789" t="s">
        <v>544</v>
      </c>
      <c r="G5789" t="s">
        <v>77</v>
      </c>
      <c r="H5789" t="s">
        <v>508</v>
      </c>
      <c r="I5789" t="s">
        <v>509</v>
      </c>
      <c r="J5789" t="s">
        <v>435</v>
      </c>
    </row>
    <row r="5790" spans="1:10">
      <c r="A5790" t="s">
        <v>501</v>
      </c>
      <c r="B5790" s="614">
        <v>1.2999999999999999E-3</v>
      </c>
      <c r="C5790" t="s">
        <v>521</v>
      </c>
      <c r="D5790" t="s">
        <v>543</v>
      </c>
      <c r="E5790" t="s">
        <v>77</v>
      </c>
      <c r="F5790" t="s">
        <v>544</v>
      </c>
      <c r="G5790" t="s">
        <v>77</v>
      </c>
      <c r="H5790" t="s">
        <v>508</v>
      </c>
      <c r="I5790" t="s">
        <v>509</v>
      </c>
      <c r="J5790" t="s">
        <v>435</v>
      </c>
    </row>
    <row r="5791" spans="1:10">
      <c r="A5791" t="s">
        <v>501</v>
      </c>
      <c r="B5791" s="614">
        <v>1E-3</v>
      </c>
      <c r="C5791" t="s">
        <v>448</v>
      </c>
      <c r="D5791" t="s">
        <v>543</v>
      </c>
      <c r="E5791" t="s">
        <v>77</v>
      </c>
      <c r="F5791" t="s">
        <v>544</v>
      </c>
      <c r="G5791" t="s">
        <v>77</v>
      </c>
      <c r="H5791" t="s">
        <v>508</v>
      </c>
      <c r="I5791" t="s">
        <v>509</v>
      </c>
      <c r="J5791" t="s">
        <v>435</v>
      </c>
    </row>
    <row r="5792" spans="1:10">
      <c r="A5792" t="s">
        <v>501</v>
      </c>
      <c r="B5792" s="614">
        <v>1.2999999999999999E-3</v>
      </c>
      <c r="C5792" t="s">
        <v>455</v>
      </c>
      <c r="D5792" t="s">
        <v>543</v>
      </c>
      <c r="E5792" t="s">
        <v>77</v>
      </c>
      <c r="F5792" t="s">
        <v>544</v>
      </c>
      <c r="G5792" t="s">
        <v>77</v>
      </c>
      <c r="H5792" t="s">
        <v>508</v>
      </c>
      <c r="I5792" t="s">
        <v>509</v>
      </c>
      <c r="J5792" t="s">
        <v>435</v>
      </c>
    </row>
    <row r="5793" spans="1:10">
      <c r="A5793" t="s">
        <v>501</v>
      </c>
      <c r="B5793" s="614">
        <v>1.4E-3</v>
      </c>
      <c r="C5793" t="s">
        <v>476</v>
      </c>
      <c r="D5793" t="s">
        <v>543</v>
      </c>
      <c r="E5793" t="s">
        <v>77</v>
      </c>
      <c r="F5793" t="s">
        <v>544</v>
      </c>
      <c r="G5793" t="s">
        <v>77</v>
      </c>
      <c r="H5793" t="s">
        <v>508</v>
      </c>
      <c r="I5793" t="s">
        <v>509</v>
      </c>
      <c r="J5793" t="s">
        <v>435</v>
      </c>
    </row>
    <row r="5794" spans="1:10">
      <c r="A5794" t="s">
        <v>501</v>
      </c>
      <c r="B5794" s="614">
        <v>1.2999999999999999E-3</v>
      </c>
      <c r="C5794" t="s">
        <v>446</v>
      </c>
      <c r="D5794" t="s">
        <v>543</v>
      </c>
      <c r="E5794" t="s">
        <v>77</v>
      </c>
      <c r="F5794" t="s">
        <v>544</v>
      </c>
      <c r="G5794" t="s">
        <v>77</v>
      </c>
      <c r="H5794" t="s">
        <v>508</v>
      </c>
      <c r="I5794" t="s">
        <v>509</v>
      </c>
      <c r="J5794" t="s">
        <v>435</v>
      </c>
    </row>
    <row r="5795" spans="1:10">
      <c r="A5795" t="s">
        <v>501</v>
      </c>
      <c r="B5795" s="614">
        <v>8.9999999999999998E-4</v>
      </c>
      <c r="C5795" t="s">
        <v>477</v>
      </c>
      <c r="D5795" t="s">
        <v>543</v>
      </c>
      <c r="E5795" t="s">
        <v>77</v>
      </c>
      <c r="F5795" t="s">
        <v>544</v>
      </c>
      <c r="G5795" t="s">
        <v>77</v>
      </c>
      <c r="H5795" t="s">
        <v>508</v>
      </c>
      <c r="I5795" t="s">
        <v>509</v>
      </c>
      <c r="J5795" t="s">
        <v>435</v>
      </c>
    </row>
    <row r="5796" spans="1:10">
      <c r="A5796" t="s">
        <v>501</v>
      </c>
      <c r="B5796" s="614">
        <v>1E-3</v>
      </c>
      <c r="C5796" t="s">
        <v>461</v>
      </c>
      <c r="D5796" t="s">
        <v>543</v>
      </c>
      <c r="E5796" t="s">
        <v>77</v>
      </c>
      <c r="F5796" t="s">
        <v>544</v>
      </c>
      <c r="G5796" t="s">
        <v>77</v>
      </c>
      <c r="H5796" t="s">
        <v>508</v>
      </c>
      <c r="I5796" t="s">
        <v>509</v>
      </c>
      <c r="J5796" t="s">
        <v>435</v>
      </c>
    </row>
    <row r="5797" spans="1:10">
      <c r="A5797" t="s">
        <v>501</v>
      </c>
      <c r="B5797" s="614">
        <v>8.9999999999999998E-4</v>
      </c>
      <c r="C5797" t="s">
        <v>463</v>
      </c>
      <c r="D5797" t="s">
        <v>543</v>
      </c>
      <c r="E5797" t="s">
        <v>77</v>
      </c>
      <c r="F5797" t="s">
        <v>544</v>
      </c>
      <c r="G5797" t="s">
        <v>77</v>
      </c>
      <c r="H5797" t="s">
        <v>508</v>
      </c>
      <c r="I5797" t="s">
        <v>509</v>
      </c>
      <c r="J5797" t="s">
        <v>435</v>
      </c>
    </row>
    <row r="5798" spans="1:10">
      <c r="A5798" t="s">
        <v>501</v>
      </c>
      <c r="B5798" s="614">
        <v>1.1000000000000001E-3</v>
      </c>
      <c r="C5798" t="s">
        <v>475</v>
      </c>
      <c r="D5798" t="s">
        <v>543</v>
      </c>
      <c r="E5798" t="s">
        <v>77</v>
      </c>
      <c r="F5798" t="s">
        <v>544</v>
      </c>
      <c r="G5798" t="s">
        <v>77</v>
      </c>
      <c r="H5798" t="s">
        <v>508</v>
      </c>
      <c r="I5798" t="s">
        <v>509</v>
      </c>
      <c r="J5798" t="s">
        <v>435</v>
      </c>
    </row>
    <row r="5799" spans="1:10">
      <c r="A5799" t="s">
        <v>501</v>
      </c>
      <c r="B5799" s="614">
        <v>1.1000000000000001E-3</v>
      </c>
      <c r="C5799" t="s">
        <v>485</v>
      </c>
      <c r="D5799" t="s">
        <v>543</v>
      </c>
      <c r="E5799" t="s">
        <v>77</v>
      </c>
      <c r="F5799" t="s">
        <v>544</v>
      </c>
      <c r="G5799" t="s">
        <v>77</v>
      </c>
      <c r="H5799" t="s">
        <v>508</v>
      </c>
      <c r="I5799" t="s">
        <v>509</v>
      </c>
      <c r="J5799" t="s">
        <v>435</v>
      </c>
    </row>
    <row r="5800" spans="1:10">
      <c r="A5800" t="s">
        <v>501</v>
      </c>
      <c r="B5800" s="614">
        <v>8.9999999999999998E-4</v>
      </c>
      <c r="C5800" t="s">
        <v>464</v>
      </c>
      <c r="D5800" t="s">
        <v>543</v>
      </c>
      <c r="E5800" t="s">
        <v>77</v>
      </c>
      <c r="F5800" t="s">
        <v>544</v>
      </c>
      <c r="G5800" t="s">
        <v>77</v>
      </c>
      <c r="H5800" t="s">
        <v>508</v>
      </c>
      <c r="I5800" t="s">
        <v>509</v>
      </c>
      <c r="J5800" t="s">
        <v>435</v>
      </c>
    </row>
    <row r="5801" spans="1:10">
      <c r="A5801" t="s">
        <v>501</v>
      </c>
      <c r="B5801" s="614">
        <v>1.1000000000000001E-3</v>
      </c>
      <c r="C5801" t="s">
        <v>527</v>
      </c>
      <c r="D5801" t="s">
        <v>543</v>
      </c>
      <c r="E5801" t="s">
        <v>77</v>
      </c>
      <c r="F5801" t="s">
        <v>544</v>
      </c>
      <c r="G5801" t="s">
        <v>77</v>
      </c>
      <c r="H5801" t="s">
        <v>508</v>
      </c>
      <c r="I5801" t="s">
        <v>509</v>
      </c>
      <c r="J5801" t="s">
        <v>435</v>
      </c>
    </row>
    <row r="5802" spans="1:10">
      <c r="A5802" t="s">
        <v>501</v>
      </c>
      <c r="B5802" s="614">
        <v>1.2999999999999999E-3</v>
      </c>
      <c r="C5802" t="s">
        <v>438</v>
      </c>
      <c r="D5802" t="s">
        <v>543</v>
      </c>
      <c r="E5802" t="s">
        <v>77</v>
      </c>
      <c r="F5802" t="s">
        <v>544</v>
      </c>
      <c r="G5802" t="s">
        <v>77</v>
      </c>
      <c r="H5802" t="s">
        <v>508</v>
      </c>
      <c r="I5802" t="s">
        <v>509</v>
      </c>
      <c r="J5802" t="s">
        <v>435</v>
      </c>
    </row>
    <row r="5803" spans="1:10">
      <c r="A5803" t="s">
        <v>501</v>
      </c>
      <c r="B5803" s="614">
        <v>1.4E-3</v>
      </c>
      <c r="C5803" t="s">
        <v>510</v>
      </c>
      <c r="D5803" t="s">
        <v>543</v>
      </c>
      <c r="E5803" t="s">
        <v>77</v>
      </c>
      <c r="F5803" t="s">
        <v>544</v>
      </c>
      <c r="G5803" t="s">
        <v>77</v>
      </c>
      <c r="H5803" t="s">
        <v>508</v>
      </c>
      <c r="I5803" t="s">
        <v>509</v>
      </c>
      <c r="J5803" t="s">
        <v>435</v>
      </c>
    </row>
    <row r="5804" spans="1:10">
      <c r="A5804" t="s">
        <v>501</v>
      </c>
      <c r="B5804" s="614">
        <v>8.9999999999999998E-4</v>
      </c>
      <c r="C5804" t="s">
        <v>454</v>
      </c>
      <c r="D5804" t="s">
        <v>543</v>
      </c>
      <c r="E5804" t="s">
        <v>77</v>
      </c>
      <c r="F5804" t="s">
        <v>544</v>
      </c>
      <c r="G5804" t="s">
        <v>77</v>
      </c>
      <c r="H5804" t="s">
        <v>508</v>
      </c>
      <c r="I5804" t="s">
        <v>509</v>
      </c>
      <c r="J5804" t="s">
        <v>435</v>
      </c>
    </row>
    <row r="5805" spans="1:10">
      <c r="A5805" t="s">
        <v>501</v>
      </c>
      <c r="B5805" s="614">
        <v>8.9999999999999998E-4</v>
      </c>
      <c r="C5805" t="s">
        <v>488</v>
      </c>
      <c r="D5805" t="s">
        <v>543</v>
      </c>
      <c r="E5805" t="s">
        <v>77</v>
      </c>
      <c r="F5805" t="s">
        <v>544</v>
      </c>
      <c r="G5805" t="s">
        <v>77</v>
      </c>
      <c r="H5805" t="s">
        <v>508</v>
      </c>
      <c r="I5805" t="s">
        <v>509</v>
      </c>
      <c r="J5805" t="s">
        <v>435</v>
      </c>
    </row>
    <row r="5806" spans="1:10">
      <c r="A5806" t="s">
        <v>501</v>
      </c>
      <c r="B5806" s="614">
        <v>8.9999999999999998E-4</v>
      </c>
      <c r="C5806" t="s">
        <v>479</v>
      </c>
      <c r="D5806" t="s">
        <v>543</v>
      </c>
      <c r="E5806" t="s">
        <v>77</v>
      </c>
      <c r="F5806" t="s">
        <v>544</v>
      </c>
      <c r="G5806" t="s">
        <v>77</v>
      </c>
      <c r="H5806" t="s">
        <v>508</v>
      </c>
      <c r="I5806" t="s">
        <v>509</v>
      </c>
      <c r="J5806" t="s">
        <v>435</v>
      </c>
    </row>
    <row r="5807" spans="1:10">
      <c r="A5807" t="s">
        <v>501</v>
      </c>
      <c r="B5807" s="614">
        <v>1E-3</v>
      </c>
      <c r="C5807" t="s">
        <v>517</v>
      </c>
      <c r="D5807" t="s">
        <v>543</v>
      </c>
      <c r="E5807" t="s">
        <v>77</v>
      </c>
      <c r="F5807" t="s">
        <v>544</v>
      </c>
      <c r="G5807" t="s">
        <v>77</v>
      </c>
      <c r="H5807" t="s">
        <v>508</v>
      </c>
      <c r="I5807" t="s">
        <v>509</v>
      </c>
      <c r="J5807" t="s">
        <v>435</v>
      </c>
    </row>
    <row r="5808" spans="1:10">
      <c r="A5808" t="s">
        <v>501</v>
      </c>
      <c r="B5808" s="614">
        <v>8.9999999999999998E-4</v>
      </c>
      <c r="C5808" t="s">
        <v>472</v>
      </c>
      <c r="D5808" t="s">
        <v>543</v>
      </c>
      <c r="E5808" t="s">
        <v>77</v>
      </c>
      <c r="F5808" t="s">
        <v>544</v>
      </c>
      <c r="G5808" t="s">
        <v>77</v>
      </c>
      <c r="H5808" t="s">
        <v>508</v>
      </c>
      <c r="I5808" t="s">
        <v>509</v>
      </c>
      <c r="J5808" t="s">
        <v>435</v>
      </c>
    </row>
    <row r="5809" spans="1:10">
      <c r="A5809" t="s">
        <v>501</v>
      </c>
      <c r="B5809" s="614">
        <v>1.1000000000000001E-3</v>
      </c>
      <c r="C5809" t="s">
        <v>484</v>
      </c>
      <c r="D5809" t="s">
        <v>543</v>
      </c>
      <c r="E5809" t="s">
        <v>77</v>
      </c>
      <c r="F5809" t="s">
        <v>544</v>
      </c>
      <c r="G5809" t="s">
        <v>77</v>
      </c>
      <c r="H5809" t="s">
        <v>508</v>
      </c>
      <c r="I5809" t="s">
        <v>509</v>
      </c>
      <c r="J5809" t="s">
        <v>435</v>
      </c>
    </row>
    <row r="5810" spans="1:10">
      <c r="A5810" t="s">
        <v>501</v>
      </c>
      <c r="B5810" s="614">
        <v>1.8E-3</v>
      </c>
      <c r="C5810" t="s">
        <v>456</v>
      </c>
      <c r="D5810" t="s">
        <v>543</v>
      </c>
      <c r="E5810" t="s">
        <v>77</v>
      </c>
      <c r="F5810" t="s">
        <v>544</v>
      </c>
      <c r="G5810" t="s">
        <v>77</v>
      </c>
      <c r="H5810" t="s">
        <v>508</v>
      </c>
      <c r="I5810" t="s">
        <v>509</v>
      </c>
      <c r="J5810" t="s">
        <v>435</v>
      </c>
    </row>
    <row r="5811" spans="1:10">
      <c r="A5811" t="s">
        <v>501</v>
      </c>
      <c r="B5811" s="614">
        <v>1.4E-3</v>
      </c>
      <c r="C5811" t="s">
        <v>450</v>
      </c>
      <c r="D5811" t="s">
        <v>543</v>
      </c>
      <c r="E5811" t="s">
        <v>77</v>
      </c>
      <c r="F5811" t="s">
        <v>544</v>
      </c>
      <c r="G5811" t="s">
        <v>77</v>
      </c>
      <c r="H5811" t="s">
        <v>508</v>
      </c>
      <c r="I5811" t="s">
        <v>509</v>
      </c>
      <c r="J5811" t="s">
        <v>435</v>
      </c>
    </row>
    <row r="5812" spans="1:10">
      <c r="A5812" t="s">
        <v>501</v>
      </c>
      <c r="B5812" s="614">
        <v>1.1000000000000001E-3</v>
      </c>
      <c r="C5812" t="s">
        <v>524</v>
      </c>
      <c r="D5812" t="s">
        <v>543</v>
      </c>
      <c r="E5812" t="s">
        <v>77</v>
      </c>
      <c r="F5812" t="s">
        <v>544</v>
      </c>
      <c r="G5812" t="s">
        <v>77</v>
      </c>
      <c r="H5812" t="s">
        <v>508</v>
      </c>
      <c r="I5812" t="s">
        <v>509</v>
      </c>
      <c r="J5812" t="s">
        <v>435</v>
      </c>
    </row>
    <row r="5813" spans="1:10">
      <c r="A5813" t="s">
        <v>501</v>
      </c>
      <c r="B5813" s="614">
        <v>8.9999999999999998E-4</v>
      </c>
      <c r="C5813" t="s">
        <v>453</v>
      </c>
      <c r="D5813" t="s">
        <v>543</v>
      </c>
      <c r="E5813" t="s">
        <v>77</v>
      </c>
      <c r="F5813" t="s">
        <v>544</v>
      </c>
      <c r="G5813" t="s">
        <v>77</v>
      </c>
      <c r="H5813" t="s">
        <v>508</v>
      </c>
      <c r="I5813" t="s">
        <v>509</v>
      </c>
      <c r="J5813" t="s">
        <v>435</v>
      </c>
    </row>
    <row r="5814" spans="1:10">
      <c r="A5814" t="s">
        <v>501</v>
      </c>
      <c r="B5814" s="614">
        <v>1.1000000000000001E-3</v>
      </c>
      <c r="C5814" t="s">
        <v>512</v>
      </c>
      <c r="D5814" t="s">
        <v>543</v>
      </c>
      <c r="E5814" t="s">
        <v>77</v>
      </c>
      <c r="F5814" t="s">
        <v>544</v>
      </c>
      <c r="G5814" t="s">
        <v>77</v>
      </c>
      <c r="H5814" t="s">
        <v>508</v>
      </c>
      <c r="I5814" t="s">
        <v>509</v>
      </c>
      <c r="J5814" t="s">
        <v>435</v>
      </c>
    </row>
    <row r="5815" spans="1:10">
      <c r="A5815" t="s">
        <v>501</v>
      </c>
      <c r="B5815" s="614">
        <v>1.4E-3</v>
      </c>
      <c r="C5815" t="s">
        <v>518</v>
      </c>
      <c r="D5815" t="s">
        <v>543</v>
      </c>
      <c r="E5815" t="s">
        <v>77</v>
      </c>
      <c r="F5815" t="s">
        <v>544</v>
      </c>
      <c r="G5815" t="s">
        <v>77</v>
      </c>
      <c r="H5815" t="s">
        <v>508</v>
      </c>
      <c r="I5815" t="s">
        <v>509</v>
      </c>
      <c r="J5815" t="s">
        <v>435</v>
      </c>
    </row>
    <row r="5816" spans="1:10">
      <c r="A5816" t="s">
        <v>501</v>
      </c>
      <c r="B5816" s="614">
        <v>8.9999999999999998E-4</v>
      </c>
      <c r="C5816" t="s">
        <v>465</v>
      </c>
      <c r="D5816" t="s">
        <v>543</v>
      </c>
      <c r="E5816" t="s">
        <v>77</v>
      </c>
      <c r="F5816" t="s">
        <v>544</v>
      </c>
      <c r="G5816" t="s">
        <v>77</v>
      </c>
      <c r="H5816" t="s">
        <v>508</v>
      </c>
      <c r="I5816" t="s">
        <v>509</v>
      </c>
      <c r="J5816" t="s">
        <v>435</v>
      </c>
    </row>
    <row r="5817" spans="1:10">
      <c r="A5817" t="s">
        <v>501</v>
      </c>
      <c r="B5817" s="614">
        <v>1.1999999999999999E-3</v>
      </c>
      <c r="C5817" t="s">
        <v>516</v>
      </c>
      <c r="D5817" t="s">
        <v>543</v>
      </c>
      <c r="E5817" t="s">
        <v>77</v>
      </c>
      <c r="F5817" t="s">
        <v>544</v>
      </c>
      <c r="G5817" t="s">
        <v>77</v>
      </c>
      <c r="H5817" t="s">
        <v>508</v>
      </c>
      <c r="I5817" t="s">
        <v>509</v>
      </c>
      <c r="J5817" t="s">
        <v>435</v>
      </c>
    </row>
    <row r="5818" spans="1:10">
      <c r="A5818" t="s">
        <v>501</v>
      </c>
      <c r="B5818" s="614">
        <v>1.2999999999999999E-3</v>
      </c>
      <c r="C5818" t="s">
        <v>514</v>
      </c>
      <c r="D5818" t="s">
        <v>543</v>
      </c>
      <c r="E5818" t="s">
        <v>77</v>
      </c>
      <c r="F5818" t="s">
        <v>544</v>
      </c>
      <c r="G5818" t="s">
        <v>77</v>
      </c>
      <c r="H5818" t="s">
        <v>508</v>
      </c>
      <c r="I5818" t="s">
        <v>509</v>
      </c>
      <c r="J5818" t="s">
        <v>435</v>
      </c>
    </row>
    <row r="5819" spans="1:10">
      <c r="A5819" t="s">
        <v>501</v>
      </c>
      <c r="B5819" s="614">
        <v>1.1000000000000001E-3</v>
      </c>
      <c r="C5819" t="s">
        <v>480</v>
      </c>
      <c r="D5819" t="s">
        <v>543</v>
      </c>
      <c r="E5819" t="s">
        <v>77</v>
      </c>
      <c r="F5819" t="s">
        <v>544</v>
      </c>
      <c r="G5819" t="s">
        <v>77</v>
      </c>
      <c r="H5819" t="s">
        <v>508</v>
      </c>
      <c r="I5819" t="s">
        <v>509</v>
      </c>
      <c r="J5819" t="s">
        <v>435</v>
      </c>
    </row>
    <row r="5820" spans="1:10">
      <c r="A5820" t="s">
        <v>501</v>
      </c>
      <c r="B5820" s="614">
        <v>1E-3</v>
      </c>
      <c r="C5820" t="s">
        <v>445</v>
      </c>
      <c r="D5820" t="s">
        <v>543</v>
      </c>
      <c r="E5820" t="s">
        <v>77</v>
      </c>
      <c r="F5820" t="s">
        <v>544</v>
      </c>
      <c r="G5820" t="s">
        <v>77</v>
      </c>
      <c r="H5820" t="s">
        <v>508</v>
      </c>
      <c r="I5820" t="s">
        <v>509</v>
      </c>
      <c r="J5820" t="s">
        <v>435</v>
      </c>
    </row>
    <row r="5821" spans="1:10">
      <c r="A5821" t="s">
        <v>501</v>
      </c>
      <c r="B5821" s="614">
        <v>1.1000000000000001E-3</v>
      </c>
      <c r="C5821" t="s">
        <v>481</v>
      </c>
      <c r="D5821" t="s">
        <v>543</v>
      </c>
      <c r="E5821" t="s">
        <v>77</v>
      </c>
      <c r="F5821" t="s">
        <v>544</v>
      </c>
      <c r="G5821" t="s">
        <v>77</v>
      </c>
      <c r="H5821" t="s">
        <v>508</v>
      </c>
      <c r="I5821" t="s">
        <v>509</v>
      </c>
      <c r="J5821" t="s">
        <v>435</v>
      </c>
    </row>
    <row r="5822" spans="1:10">
      <c r="A5822" t="s">
        <v>501</v>
      </c>
      <c r="B5822" s="614">
        <v>1.2999999999999999E-3</v>
      </c>
      <c r="C5822" t="s">
        <v>511</v>
      </c>
      <c r="D5822" t="s">
        <v>543</v>
      </c>
      <c r="E5822" t="s">
        <v>77</v>
      </c>
      <c r="F5822" t="s">
        <v>544</v>
      </c>
      <c r="G5822" t="s">
        <v>77</v>
      </c>
      <c r="H5822" t="s">
        <v>508</v>
      </c>
      <c r="I5822" t="s">
        <v>509</v>
      </c>
      <c r="J5822" t="s">
        <v>435</v>
      </c>
    </row>
    <row r="5823" spans="1:10">
      <c r="A5823" t="s">
        <v>501</v>
      </c>
      <c r="B5823" s="614">
        <v>1.1000000000000001E-3</v>
      </c>
      <c r="C5823" t="s">
        <v>449</v>
      </c>
      <c r="D5823" t="s">
        <v>543</v>
      </c>
      <c r="E5823" t="s">
        <v>77</v>
      </c>
      <c r="F5823" t="s">
        <v>544</v>
      </c>
      <c r="G5823" t="s">
        <v>77</v>
      </c>
      <c r="H5823" t="s">
        <v>508</v>
      </c>
      <c r="I5823" t="s">
        <v>509</v>
      </c>
      <c r="J5823" t="s">
        <v>435</v>
      </c>
    </row>
    <row r="5824" spans="1:10">
      <c r="A5824" t="s">
        <v>501</v>
      </c>
      <c r="B5824" s="614">
        <v>1.1000000000000001E-3</v>
      </c>
      <c r="C5824" t="s">
        <v>525</v>
      </c>
      <c r="D5824" t="s">
        <v>543</v>
      </c>
      <c r="E5824" t="s">
        <v>77</v>
      </c>
      <c r="F5824" t="s">
        <v>544</v>
      </c>
      <c r="G5824" t="s">
        <v>77</v>
      </c>
      <c r="H5824" t="s">
        <v>508</v>
      </c>
      <c r="I5824" t="s">
        <v>509</v>
      </c>
      <c r="J5824" t="s">
        <v>435</v>
      </c>
    </row>
    <row r="5825" spans="1:10">
      <c r="A5825" t="s">
        <v>501</v>
      </c>
      <c r="B5825" s="614">
        <v>1.1999999999999999E-3</v>
      </c>
      <c r="C5825" t="s">
        <v>515</v>
      </c>
      <c r="D5825" t="s">
        <v>543</v>
      </c>
      <c r="E5825" t="s">
        <v>77</v>
      </c>
      <c r="F5825" t="s">
        <v>544</v>
      </c>
      <c r="G5825" t="s">
        <v>77</v>
      </c>
      <c r="H5825" t="s">
        <v>508</v>
      </c>
      <c r="I5825" t="s">
        <v>509</v>
      </c>
      <c r="J5825" t="s">
        <v>435</v>
      </c>
    </row>
    <row r="5826" spans="1:10">
      <c r="A5826" t="s">
        <v>501</v>
      </c>
      <c r="B5826" s="614">
        <v>8.9999999999999998E-4</v>
      </c>
      <c r="C5826" t="s">
        <v>429</v>
      </c>
      <c r="D5826" t="s">
        <v>543</v>
      </c>
      <c r="E5826" t="s">
        <v>77</v>
      </c>
      <c r="F5826" t="s">
        <v>544</v>
      </c>
      <c r="G5826" t="s">
        <v>77</v>
      </c>
      <c r="H5826" t="s">
        <v>508</v>
      </c>
      <c r="I5826" t="s">
        <v>509</v>
      </c>
      <c r="J5826" t="s">
        <v>435</v>
      </c>
    </row>
    <row r="5827" spans="1:10">
      <c r="A5827" t="s">
        <v>501</v>
      </c>
      <c r="B5827" s="614">
        <v>8.9999999999999998E-4</v>
      </c>
      <c r="C5827" t="s">
        <v>452</v>
      </c>
      <c r="D5827" t="s">
        <v>543</v>
      </c>
      <c r="E5827" t="s">
        <v>77</v>
      </c>
      <c r="F5827" t="s">
        <v>544</v>
      </c>
      <c r="G5827" t="s">
        <v>77</v>
      </c>
      <c r="H5827" t="s">
        <v>508</v>
      </c>
      <c r="I5827" t="s">
        <v>509</v>
      </c>
      <c r="J5827" t="s">
        <v>435</v>
      </c>
    </row>
    <row r="5828" spans="1:10">
      <c r="A5828" t="s">
        <v>501</v>
      </c>
      <c r="B5828" s="614">
        <v>8.9999999999999998E-4</v>
      </c>
      <c r="C5828" t="s">
        <v>457</v>
      </c>
      <c r="D5828" t="s">
        <v>543</v>
      </c>
      <c r="E5828" t="s">
        <v>77</v>
      </c>
      <c r="F5828" t="s">
        <v>544</v>
      </c>
      <c r="G5828" t="s">
        <v>77</v>
      </c>
      <c r="H5828" t="s">
        <v>508</v>
      </c>
      <c r="I5828" t="s">
        <v>509</v>
      </c>
      <c r="J5828" t="s">
        <v>435</v>
      </c>
    </row>
    <row r="5829" spans="1:10">
      <c r="A5829" t="s">
        <v>501</v>
      </c>
      <c r="B5829" s="614">
        <v>1.1000000000000001E-3</v>
      </c>
      <c r="C5829" t="s">
        <v>462</v>
      </c>
      <c r="D5829" t="s">
        <v>543</v>
      </c>
      <c r="E5829" t="s">
        <v>77</v>
      </c>
      <c r="F5829" t="s">
        <v>544</v>
      </c>
      <c r="G5829" t="s">
        <v>77</v>
      </c>
      <c r="H5829" t="s">
        <v>508</v>
      </c>
      <c r="I5829" t="s">
        <v>509</v>
      </c>
      <c r="J5829" t="s">
        <v>435</v>
      </c>
    </row>
    <row r="5830" spans="1:10">
      <c r="A5830" t="s">
        <v>502</v>
      </c>
      <c r="B5830" s="614">
        <v>4.82E-2</v>
      </c>
      <c r="C5830" t="s">
        <v>50</v>
      </c>
      <c r="D5830" t="s">
        <v>543</v>
      </c>
      <c r="E5830" t="s">
        <v>77</v>
      </c>
      <c r="F5830" t="s">
        <v>544</v>
      </c>
      <c r="G5830" t="s">
        <v>77</v>
      </c>
      <c r="H5830" t="s">
        <v>508</v>
      </c>
      <c r="I5830" t="s">
        <v>509</v>
      </c>
      <c r="J5830" t="s">
        <v>435</v>
      </c>
    </row>
    <row r="5831" spans="1:10">
      <c r="A5831" t="s">
        <v>502</v>
      </c>
      <c r="B5831" s="614">
        <v>0.111</v>
      </c>
      <c r="C5831" t="s">
        <v>526</v>
      </c>
      <c r="D5831" t="s">
        <v>543</v>
      </c>
      <c r="E5831" t="s">
        <v>77</v>
      </c>
      <c r="F5831" t="s">
        <v>544</v>
      </c>
      <c r="G5831" t="s">
        <v>77</v>
      </c>
      <c r="H5831" t="s">
        <v>508</v>
      </c>
      <c r="I5831" t="s">
        <v>509</v>
      </c>
      <c r="J5831" t="s">
        <v>435</v>
      </c>
    </row>
    <row r="5832" spans="1:10">
      <c r="A5832" t="s">
        <v>502</v>
      </c>
      <c r="B5832" s="614">
        <v>5.2999999999999999E-2</v>
      </c>
      <c r="C5832" t="s">
        <v>466</v>
      </c>
      <c r="D5832" t="s">
        <v>543</v>
      </c>
      <c r="E5832" t="s">
        <v>77</v>
      </c>
      <c r="F5832" t="s">
        <v>544</v>
      </c>
      <c r="G5832" t="s">
        <v>77</v>
      </c>
      <c r="H5832" t="s">
        <v>508</v>
      </c>
      <c r="I5832" t="s">
        <v>509</v>
      </c>
      <c r="J5832" t="s">
        <v>435</v>
      </c>
    </row>
    <row r="5833" spans="1:10">
      <c r="A5833" t="s">
        <v>502</v>
      </c>
      <c r="B5833" s="614">
        <v>5.7799999999999997E-2</v>
      </c>
      <c r="C5833" t="s">
        <v>471</v>
      </c>
      <c r="D5833" t="s">
        <v>543</v>
      </c>
      <c r="E5833" t="s">
        <v>77</v>
      </c>
      <c r="F5833" t="s">
        <v>544</v>
      </c>
      <c r="G5833" t="s">
        <v>77</v>
      </c>
      <c r="H5833" t="s">
        <v>508</v>
      </c>
      <c r="I5833" t="s">
        <v>509</v>
      </c>
      <c r="J5833" t="s">
        <v>435</v>
      </c>
    </row>
    <row r="5834" spans="1:10">
      <c r="A5834" t="s">
        <v>502</v>
      </c>
      <c r="B5834" s="614">
        <v>5.2999999999999999E-2</v>
      </c>
      <c r="C5834" t="s">
        <v>513</v>
      </c>
      <c r="D5834" t="s">
        <v>543</v>
      </c>
      <c r="E5834" t="s">
        <v>77</v>
      </c>
      <c r="F5834" t="s">
        <v>544</v>
      </c>
      <c r="G5834" t="s">
        <v>77</v>
      </c>
      <c r="H5834" t="s">
        <v>508</v>
      </c>
      <c r="I5834" t="s">
        <v>509</v>
      </c>
      <c r="J5834" t="s">
        <v>435</v>
      </c>
    </row>
    <row r="5835" spans="1:10">
      <c r="A5835" t="s">
        <v>502</v>
      </c>
      <c r="B5835" s="614">
        <v>5.2999999999999999E-2</v>
      </c>
      <c r="C5835" t="s">
        <v>504</v>
      </c>
      <c r="D5835" t="s">
        <v>543</v>
      </c>
      <c r="E5835" t="s">
        <v>77</v>
      </c>
      <c r="F5835" t="s">
        <v>544</v>
      </c>
      <c r="G5835" t="s">
        <v>77</v>
      </c>
      <c r="H5835" t="s">
        <v>508</v>
      </c>
      <c r="I5835" t="s">
        <v>509</v>
      </c>
      <c r="J5835" t="s">
        <v>435</v>
      </c>
    </row>
    <row r="5836" spans="1:10">
      <c r="A5836" t="s">
        <v>502</v>
      </c>
      <c r="B5836" s="614">
        <v>6.88E-2</v>
      </c>
      <c r="C5836" t="s">
        <v>521</v>
      </c>
      <c r="D5836" t="s">
        <v>543</v>
      </c>
      <c r="E5836" t="s">
        <v>77</v>
      </c>
      <c r="F5836" t="s">
        <v>544</v>
      </c>
      <c r="G5836" t="s">
        <v>77</v>
      </c>
      <c r="H5836" t="s">
        <v>508</v>
      </c>
      <c r="I5836" t="s">
        <v>509</v>
      </c>
      <c r="J5836" t="s">
        <v>435</v>
      </c>
    </row>
    <row r="5837" spans="1:10">
      <c r="A5837" t="s">
        <v>502</v>
      </c>
      <c r="B5837" s="614">
        <v>5.2999999999999999E-2</v>
      </c>
      <c r="C5837" t="s">
        <v>448</v>
      </c>
      <c r="D5837" t="s">
        <v>543</v>
      </c>
      <c r="E5837" t="s">
        <v>77</v>
      </c>
      <c r="F5837" t="s">
        <v>544</v>
      </c>
      <c r="G5837" t="s">
        <v>77</v>
      </c>
      <c r="H5837" t="s">
        <v>508</v>
      </c>
      <c r="I5837" t="s">
        <v>509</v>
      </c>
      <c r="J5837" t="s">
        <v>435</v>
      </c>
    </row>
    <row r="5838" spans="1:10">
      <c r="A5838" t="s">
        <v>502</v>
      </c>
      <c r="B5838" s="614">
        <v>6.8900000000000003E-2</v>
      </c>
      <c r="C5838" t="s">
        <v>455</v>
      </c>
      <c r="D5838" t="s">
        <v>543</v>
      </c>
      <c r="E5838" t="s">
        <v>77</v>
      </c>
      <c r="F5838" t="s">
        <v>544</v>
      </c>
      <c r="G5838" t="s">
        <v>77</v>
      </c>
      <c r="H5838" t="s">
        <v>508</v>
      </c>
      <c r="I5838" t="s">
        <v>509</v>
      </c>
      <c r="J5838" t="s">
        <v>435</v>
      </c>
    </row>
    <row r="5839" spans="1:10">
      <c r="A5839" t="s">
        <v>502</v>
      </c>
      <c r="B5839" s="614">
        <v>7.46E-2</v>
      </c>
      <c r="C5839" t="s">
        <v>476</v>
      </c>
      <c r="D5839" t="s">
        <v>543</v>
      </c>
      <c r="E5839" t="s">
        <v>77</v>
      </c>
      <c r="F5839" t="s">
        <v>544</v>
      </c>
      <c r="G5839" t="s">
        <v>77</v>
      </c>
      <c r="H5839" t="s">
        <v>508</v>
      </c>
      <c r="I5839" t="s">
        <v>509</v>
      </c>
      <c r="J5839" t="s">
        <v>435</v>
      </c>
    </row>
    <row r="5840" spans="1:10">
      <c r="A5840" t="s">
        <v>502</v>
      </c>
      <c r="B5840" s="614">
        <v>6.88E-2</v>
      </c>
      <c r="C5840" t="s">
        <v>446</v>
      </c>
      <c r="D5840" t="s">
        <v>543</v>
      </c>
      <c r="E5840" t="s">
        <v>77</v>
      </c>
      <c r="F5840" t="s">
        <v>544</v>
      </c>
      <c r="G5840" t="s">
        <v>77</v>
      </c>
      <c r="H5840" t="s">
        <v>508</v>
      </c>
      <c r="I5840" t="s">
        <v>509</v>
      </c>
      <c r="J5840" t="s">
        <v>435</v>
      </c>
    </row>
    <row r="5841" spans="1:10">
      <c r="A5841" t="s">
        <v>502</v>
      </c>
      <c r="B5841" s="614">
        <v>4.82E-2</v>
      </c>
      <c r="C5841" t="s">
        <v>477</v>
      </c>
      <c r="D5841" t="s">
        <v>543</v>
      </c>
      <c r="E5841" t="s">
        <v>77</v>
      </c>
      <c r="F5841" t="s">
        <v>544</v>
      </c>
      <c r="G5841" t="s">
        <v>77</v>
      </c>
      <c r="H5841" t="s">
        <v>508</v>
      </c>
      <c r="I5841" t="s">
        <v>509</v>
      </c>
      <c r="J5841" t="s">
        <v>435</v>
      </c>
    </row>
    <row r="5842" spans="1:10">
      <c r="A5842" t="s">
        <v>502</v>
      </c>
      <c r="B5842" s="614">
        <v>5.2900000000000003E-2</v>
      </c>
      <c r="C5842" t="s">
        <v>461</v>
      </c>
      <c r="D5842" t="s">
        <v>543</v>
      </c>
      <c r="E5842" t="s">
        <v>77</v>
      </c>
      <c r="F5842" t="s">
        <v>544</v>
      </c>
      <c r="G5842" t="s">
        <v>77</v>
      </c>
      <c r="H5842" t="s">
        <v>508</v>
      </c>
      <c r="I5842" t="s">
        <v>509</v>
      </c>
      <c r="J5842" t="s">
        <v>435</v>
      </c>
    </row>
    <row r="5843" spans="1:10">
      <c r="A5843" t="s">
        <v>502</v>
      </c>
      <c r="B5843" s="614">
        <v>4.82E-2</v>
      </c>
      <c r="C5843" t="s">
        <v>463</v>
      </c>
      <c r="D5843" t="s">
        <v>543</v>
      </c>
      <c r="E5843" t="s">
        <v>77</v>
      </c>
      <c r="F5843" t="s">
        <v>544</v>
      </c>
      <c r="G5843" t="s">
        <v>77</v>
      </c>
      <c r="H5843" t="s">
        <v>508</v>
      </c>
      <c r="I5843" t="s">
        <v>509</v>
      </c>
      <c r="J5843" t="s">
        <v>435</v>
      </c>
    </row>
    <row r="5844" spans="1:10">
      <c r="A5844" t="s">
        <v>502</v>
      </c>
      <c r="B5844" s="614">
        <v>6.2600000000000003E-2</v>
      </c>
      <c r="C5844" t="s">
        <v>475</v>
      </c>
      <c r="D5844" t="s">
        <v>543</v>
      </c>
      <c r="E5844" t="s">
        <v>77</v>
      </c>
      <c r="F5844" t="s">
        <v>544</v>
      </c>
      <c r="G5844" t="s">
        <v>77</v>
      </c>
      <c r="H5844" t="s">
        <v>508</v>
      </c>
      <c r="I5844" t="s">
        <v>509</v>
      </c>
      <c r="J5844" t="s">
        <v>435</v>
      </c>
    </row>
    <row r="5845" spans="1:10">
      <c r="A5845" t="s">
        <v>502</v>
      </c>
      <c r="B5845" s="614">
        <v>6.0100000000000001E-2</v>
      </c>
      <c r="C5845" t="s">
        <v>485</v>
      </c>
      <c r="D5845" t="s">
        <v>543</v>
      </c>
      <c r="E5845" t="s">
        <v>77</v>
      </c>
      <c r="F5845" t="s">
        <v>544</v>
      </c>
      <c r="G5845" t="s">
        <v>77</v>
      </c>
      <c r="H5845" t="s">
        <v>508</v>
      </c>
      <c r="I5845" t="s">
        <v>509</v>
      </c>
      <c r="J5845" t="s">
        <v>435</v>
      </c>
    </row>
    <row r="5846" spans="1:10">
      <c r="A5846" t="s">
        <v>502</v>
      </c>
      <c r="B5846" s="614">
        <v>4.82E-2</v>
      </c>
      <c r="C5846" t="s">
        <v>464</v>
      </c>
      <c r="D5846" t="s">
        <v>543</v>
      </c>
      <c r="E5846" t="s">
        <v>77</v>
      </c>
      <c r="F5846" t="s">
        <v>544</v>
      </c>
      <c r="G5846" t="s">
        <v>77</v>
      </c>
      <c r="H5846" t="s">
        <v>508</v>
      </c>
      <c r="I5846" t="s">
        <v>509</v>
      </c>
      <c r="J5846" t="s">
        <v>435</v>
      </c>
    </row>
    <row r="5847" spans="1:10">
      <c r="A5847" t="s">
        <v>502</v>
      </c>
      <c r="B5847" s="614">
        <v>5.7799999999999997E-2</v>
      </c>
      <c r="C5847" t="s">
        <v>527</v>
      </c>
      <c r="D5847" t="s">
        <v>543</v>
      </c>
      <c r="E5847" t="s">
        <v>77</v>
      </c>
      <c r="F5847" t="s">
        <v>544</v>
      </c>
      <c r="G5847" t="s">
        <v>77</v>
      </c>
      <c r="H5847" t="s">
        <v>508</v>
      </c>
      <c r="I5847" t="s">
        <v>509</v>
      </c>
      <c r="J5847" t="s">
        <v>435</v>
      </c>
    </row>
    <row r="5848" spans="1:10">
      <c r="A5848" t="s">
        <v>502</v>
      </c>
      <c r="B5848" s="614">
        <v>7.0300000000000001E-2</v>
      </c>
      <c r="C5848" t="s">
        <v>438</v>
      </c>
      <c r="D5848" t="s">
        <v>543</v>
      </c>
      <c r="E5848" t="s">
        <v>77</v>
      </c>
      <c r="F5848" t="s">
        <v>544</v>
      </c>
      <c r="G5848" t="s">
        <v>77</v>
      </c>
      <c r="H5848" t="s">
        <v>508</v>
      </c>
      <c r="I5848" t="s">
        <v>509</v>
      </c>
      <c r="J5848" t="s">
        <v>435</v>
      </c>
    </row>
    <row r="5849" spans="1:10">
      <c r="A5849" t="s">
        <v>502</v>
      </c>
      <c r="B5849" s="614">
        <v>7.5200000000000003E-2</v>
      </c>
      <c r="C5849" t="s">
        <v>510</v>
      </c>
      <c r="D5849" t="s">
        <v>543</v>
      </c>
      <c r="E5849" t="s">
        <v>77</v>
      </c>
      <c r="F5849" t="s">
        <v>544</v>
      </c>
      <c r="G5849" t="s">
        <v>77</v>
      </c>
      <c r="H5849" t="s">
        <v>508</v>
      </c>
      <c r="I5849" t="s">
        <v>509</v>
      </c>
      <c r="J5849" t="s">
        <v>435</v>
      </c>
    </row>
    <row r="5850" spans="1:10">
      <c r="A5850" t="s">
        <v>502</v>
      </c>
      <c r="B5850" s="614">
        <v>4.82E-2</v>
      </c>
      <c r="C5850" t="s">
        <v>454</v>
      </c>
      <c r="D5850" t="s">
        <v>543</v>
      </c>
      <c r="E5850" t="s">
        <v>77</v>
      </c>
      <c r="F5850" t="s">
        <v>544</v>
      </c>
      <c r="G5850" t="s">
        <v>77</v>
      </c>
      <c r="H5850" t="s">
        <v>508</v>
      </c>
      <c r="I5850" t="s">
        <v>509</v>
      </c>
      <c r="J5850" t="s">
        <v>435</v>
      </c>
    </row>
    <row r="5851" spans="1:10">
      <c r="A5851" t="s">
        <v>502</v>
      </c>
      <c r="B5851" s="614">
        <v>4.82E-2</v>
      </c>
      <c r="C5851" t="s">
        <v>488</v>
      </c>
      <c r="D5851" t="s">
        <v>543</v>
      </c>
      <c r="E5851" t="s">
        <v>77</v>
      </c>
      <c r="F5851" t="s">
        <v>544</v>
      </c>
      <c r="G5851" t="s">
        <v>77</v>
      </c>
      <c r="H5851" t="s">
        <v>508</v>
      </c>
      <c r="I5851" t="s">
        <v>509</v>
      </c>
      <c r="J5851" t="s">
        <v>435</v>
      </c>
    </row>
    <row r="5852" spans="1:10">
      <c r="A5852" t="s">
        <v>502</v>
      </c>
      <c r="B5852" s="614">
        <v>4.82E-2</v>
      </c>
      <c r="C5852" t="s">
        <v>479</v>
      </c>
      <c r="D5852" t="s">
        <v>543</v>
      </c>
      <c r="E5852" t="s">
        <v>77</v>
      </c>
      <c r="F5852" t="s">
        <v>544</v>
      </c>
      <c r="G5852" t="s">
        <v>77</v>
      </c>
      <c r="H5852" t="s">
        <v>508</v>
      </c>
      <c r="I5852" t="s">
        <v>509</v>
      </c>
      <c r="J5852" t="s">
        <v>435</v>
      </c>
    </row>
    <row r="5853" spans="1:10">
      <c r="A5853" t="s">
        <v>502</v>
      </c>
      <c r="B5853" s="614">
        <v>5.2999999999999999E-2</v>
      </c>
      <c r="C5853" t="s">
        <v>517</v>
      </c>
      <c r="D5853" t="s">
        <v>543</v>
      </c>
      <c r="E5853" t="s">
        <v>77</v>
      </c>
      <c r="F5853" t="s">
        <v>544</v>
      </c>
      <c r="G5853" t="s">
        <v>77</v>
      </c>
      <c r="H5853" t="s">
        <v>508</v>
      </c>
      <c r="I5853" t="s">
        <v>509</v>
      </c>
      <c r="J5853" t="s">
        <v>435</v>
      </c>
    </row>
    <row r="5854" spans="1:10">
      <c r="A5854" t="s">
        <v>502</v>
      </c>
      <c r="B5854" s="614">
        <v>4.82E-2</v>
      </c>
      <c r="C5854" t="s">
        <v>472</v>
      </c>
      <c r="D5854" t="s">
        <v>543</v>
      </c>
      <c r="E5854" t="s">
        <v>77</v>
      </c>
      <c r="F5854" t="s">
        <v>544</v>
      </c>
      <c r="G5854" t="s">
        <v>77</v>
      </c>
      <c r="H5854" t="s">
        <v>508</v>
      </c>
      <c r="I5854" t="s">
        <v>509</v>
      </c>
      <c r="J5854" t="s">
        <v>435</v>
      </c>
    </row>
    <row r="5855" spans="1:10">
      <c r="A5855" t="s">
        <v>502</v>
      </c>
      <c r="B5855" s="614">
        <v>5.7799999999999997E-2</v>
      </c>
      <c r="C5855" t="s">
        <v>484</v>
      </c>
      <c r="D5855" t="s">
        <v>543</v>
      </c>
      <c r="E5855" t="s">
        <v>77</v>
      </c>
      <c r="F5855" t="s">
        <v>544</v>
      </c>
      <c r="G5855" t="s">
        <v>77</v>
      </c>
      <c r="H5855" t="s">
        <v>508</v>
      </c>
      <c r="I5855" t="s">
        <v>509</v>
      </c>
      <c r="J5855" t="s">
        <v>435</v>
      </c>
    </row>
    <row r="5856" spans="1:10">
      <c r="A5856" t="s">
        <v>502</v>
      </c>
      <c r="B5856" s="614">
        <v>9.6699999999999994E-2</v>
      </c>
      <c r="C5856" t="s">
        <v>456</v>
      </c>
      <c r="D5856" t="s">
        <v>543</v>
      </c>
      <c r="E5856" t="s">
        <v>77</v>
      </c>
      <c r="F5856" t="s">
        <v>544</v>
      </c>
      <c r="G5856" t="s">
        <v>77</v>
      </c>
      <c r="H5856" t="s">
        <v>508</v>
      </c>
      <c r="I5856" t="s">
        <v>509</v>
      </c>
      <c r="J5856" t="s">
        <v>435</v>
      </c>
    </row>
    <row r="5857" spans="1:10">
      <c r="A5857" t="s">
        <v>502</v>
      </c>
      <c r="B5857" s="614">
        <v>7.46E-2</v>
      </c>
      <c r="C5857" t="s">
        <v>450</v>
      </c>
      <c r="D5857" t="s">
        <v>543</v>
      </c>
      <c r="E5857" t="s">
        <v>77</v>
      </c>
      <c r="F5857" t="s">
        <v>544</v>
      </c>
      <c r="G5857" t="s">
        <v>77</v>
      </c>
      <c r="H5857" t="s">
        <v>508</v>
      </c>
      <c r="I5857" t="s">
        <v>509</v>
      </c>
      <c r="J5857" t="s">
        <v>435</v>
      </c>
    </row>
    <row r="5858" spans="1:10">
      <c r="A5858" t="s">
        <v>502</v>
      </c>
      <c r="B5858" s="614">
        <v>6.2600000000000003E-2</v>
      </c>
      <c r="C5858" t="s">
        <v>524</v>
      </c>
      <c r="D5858" t="s">
        <v>543</v>
      </c>
      <c r="E5858" t="s">
        <v>77</v>
      </c>
      <c r="F5858" t="s">
        <v>544</v>
      </c>
      <c r="G5858" t="s">
        <v>77</v>
      </c>
      <c r="H5858" t="s">
        <v>508</v>
      </c>
      <c r="I5858" t="s">
        <v>509</v>
      </c>
      <c r="J5858" t="s">
        <v>435</v>
      </c>
    </row>
    <row r="5859" spans="1:10">
      <c r="A5859" t="s">
        <v>502</v>
      </c>
      <c r="B5859" s="614">
        <v>4.82E-2</v>
      </c>
      <c r="C5859" t="s">
        <v>453</v>
      </c>
      <c r="D5859" t="s">
        <v>543</v>
      </c>
      <c r="E5859" t="s">
        <v>77</v>
      </c>
      <c r="F5859" t="s">
        <v>544</v>
      </c>
      <c r="G5859" t="s">
        <v>77</v>
      </c>
      <c r="H5859" t="s">
        <v>508</v>
      </c>
      <c r="I5859" t="s">
        <v>509</v>
      </c>
      <c r="J5859" t="s">
        <v>435</v>
      </c>
    </row>
    <row r="5860" spans="1:10">
      <c r="A5860" t="s">
        <v>502</v>
      </c>
      <c r="B5860" s="614">
        <v>6.0199999999999997E-2</v>
      </c>
      <c r="C5860" t="s">
        <v>512</v>
      </c>
      <c r="D5860" t="s">
        <v>543</v>
      </c>
      <c r="E5860" t="s">
        <v>77</v>
      </c>
      <c r="F5860" t="s">
        <v>544</v>
      </c>
      <c r="G5860" t="s">
        <v>77</v>
      </c>
      <c r="H5860" t="s">
        <v>508</v>
      </c>
      <c r="I5860" t="s">
        <v>509</v>
      </c>
      <c r="J5860" t="s">
        <v>435</v>
      </c>
    </row>
    <row r="5861" spans="1:10">
      <c r="A5861" t="s">
        <v>502</v>
      </c>
      <c r="B5861" s="614">
        <v>7.7100000000000002E-2</v>
      </c>
      <c r="C5861" t="s">
        <v>518</v>
      </c>
      <c r="D5861" t="s">
        <v>543</v>
      </c>
      <c r="E5861" t="s">
        <v>77</v>
      </c>
      <c r="F5861" t="s">
        <v>544</v>
      </c>
      <c r="G5861" t="s">
        <v>77</v>
      </c>
      <c r="H5861" t="s">
        <v>508</v>
      </c>
      <c r="I5861" t="s">
        <v>509</v>
      </c>
      <c r="J5861" t="s">
        <v>435</v>
      </c>
    </row>
    <row r="5862" spans="1:10">
      <c r="A5862" t="s">
        <v>502</v>
      </c>
      <c r="B5862" s="614">
        <v>4.82E-2</v>
      </c>
      <c r="C5862" t="s">
        <v>465</v>
      </c>
      <c r="D5862" t="s">
        <v>543</v>
      </c>
      <c r="E5862" t="s">
        <v>77</v>
      </c>
      <c r="F5862" t="s">
        <v>544</v>
      </c>
      <c r="G5862" t="s">
        <v>77</v>
      </c>
      <c r="H5862" t="s">
        <v>508</v>
      </c>
      <c r="I5862" t="s">
        <v>509</v>
      </c>
      <c r="J5862" t="s">
        <v>435</v>
      </c>
    </row>
    <row r="5863" spans="1:10">
      <c r="A5863" t="s">
        <v>502</v>
      </c>
      <c r="B5863" s="614">
        <v>6.7900000000000002E-2</v>
      </c>
      <c r="C5863" t="s">
        <v>516</v>
      </c>
      <c r="D5863" t="s">
        <v>543</v>
      </c>
      <c r="E5863" t="s">
        <v>77</v>
      </c>
      <c r="F5863" t="s">
        <v>544</v>
      </c>
      <c r="G5863" t="s">
        <v>77</v>
      </c>
      <c r="H5863" t="s">
        <v>508</v>
      </c>
      <c r="I5863" t="s">
        <v>509</v>
      </c>
      <c r="J5863" t="s">
        <v>435</v>
      </c>
    </row>
    <row r="5864" spans="1:10">
      <c r="A5864" t="s">
        <v>502</v>
      </c>
      <c r="B5864" s="614">
        <v>6.9800000000000001E-2</v>
      </c>
      <c r="C5864" t="s">
        <v>514</v>
      </c>
      <c r="D5864" t="s">
        <v>543</v>
      </c>
      <c r="E5864" t="s">
        <v>77</v>
      </c>
      <c r="F5864" t="s">
        <v>544</v>
      </c>
      <c r="G5864" t="s">
        <v>77</v>
      </c>
      <c r="H5864" t="s">
        <v>508</v>
      </c>
      <c r="I5864" t="s">
        <v>509</v>
      </c>
      <c r="J5864" t="s">
        <v>435</v>
      </c>
    </row>
    <row r="5865" spans="1:10">
      <c r="A5865" t="s">
        <v>502</v>
      </c>
      <c r="B5865" s="614">
        <v>6.0199999999999997E-2</v>
      </c>
      <c r="C5865" t="s">
        <v>480</v>
      </c>
      <c r="D5865" t="s">
        <v>543</v>
      </c>
      <c r="E5865" t="s">
        <v>77</v>
      </c>
      <c r="F5865" t="s">
        <v>544</v>
      </c>
      <c r="G5865" t="s">
        <v>77</v>
      </c>
      <c r="H5865" t="s">
        <v>508</v>
      </c>
      <c r="I5865" t="s">
        <v>509</v>
      </c>
      <c r="J5865" t="s">
        <v>435</v>
      </c>
    </row>
    <row r="5866" spans="1:10">
      <c r="A5866" t="s">
        <v>502</v>
      </c>
      <c r="B5866" s="614">
        <v>5.2900000000000003E-2</v>
      </c>
      <c r="C5866" t="s">
        <v>445</v>
      </c>
      <c r="D5866" t="s">
        <v>543</v>
      </c>
      <c r="E5866" t="s">
        <v>77</v>
      </c>
      <c r="F5866" t="s">
        <v>544</v>
      </c>
      <c r="G5866" t="s">
        <v>77</v>
      </c>
      <c r="H5866" t="s">
        <v>508</v>
      </c>
      <c r="I5866" t="s">
        <v>509</v>
      </c>
      <c r="J5866" t="s">
        <v>435</v>
      </c>
    </row>
    <row r="5867" spans="1:10">
      <c r="A5867" t="s">
        <v>502</v>
      </c>
      <c r="B5867" s="614">
        <v>5.7799999999999997E-2</v>
      </c>
      <c r="C5867" t="s">
        <v>481</v>
      </c>
      <c r="D5867" t="s">
        <v>543</v>
      </c>
      <c r="E5867" t="s">
        <v>77</v>
      </c>
      <c r="F5867" t="s">
        <v>544</v>
      </c>
      <c r="G5867" t="s">
        <v>77</v>
      </c>
      <c r="H5867" t="s">
        <v>508</v>
      </c>
      <c r="I5867" t="s">
        <v>509</v>
      </c>
      <c r="J5867" t="s">
        <v>435</v>
      </c>
    </row>
    <row r="5868" spans="1:10">
      <c r="A5868" t="s">
        <v>502</v>
      </c>
      <c r="B5868" s="614">
        <v>6.88E-2</v>
      </c>
      <c r="C5868" t="s">
        <v>511</v>
      </c>
      <c r="D5868" t="s">
        <v>543</v>
      </c>
      <c r="E5868" t="s">
        <v>77</v>
      </c>
      <c r="F5868" t="s">
        <v>544</v>
      </c>
      <c r="G5868" t="s">
        <v>77</v>
      </c>
      <c r="H5868" t="s">
        <v>508</v>
      </c>
      <c r="I5868" t="s">
        <v>509</v>
      </c>
      <c r="J5868" t="s">
        <v>435</v>
      </c>
    </row>
    <row r="5869" spans="1:10">
      <c r="A5869" t="s">
        <v>502</v>
      </c>
      <c r="B5869" s="614">
        <v>5.7799999999999997E-2</v>
      </c>
      <c r="C5869" t="s">
        <v>449</v>
      </c>
      <c r="D5869" t="s">
        <v>543</v>
      </c>
      <c r="E5869" t="s">
        <v>77</v>
      </c>
      <c r="F5869" t="s">
        <v>544</v>
      </c>
      <c r="G5869" t="s">
        <v>77</v>
      </c>
      <c r="H5869" t="s">
        <v>508</v>
      </c>
      <c r="I5869" t="s">
        <v>509</v>
      </c>
      <c r="J5869" t="s">
        <v>435</v>
      </c>
    </row>
    <row r="5870" spans="1:10">
      <c r="A5870" t="s">
        <v>502</v>
      </c>
      <c r="B5870" s="614">
        <v>6.0199999999999997E-2</v>
      </c>
      <c r="C5870" t="s">
        <v>525</v>
      </c>
      <c r="D5870" t="s">
        <v>543</v>
      </c>
      <c r="E5870" t="s">
        <v>77</v>
      </c>
      <c r="F5870" t="s">
        <v>544</v>
      </c>
      <c r="G5870" t="s">
        <v>77</v>
      </c>
      <c r="H5870" t="s">
        <v>508</v>
      </c>
      <c r="I5870" t="s">
        <v>509</v>
      </c>
      <c r="J5870" t="s">
        <v>435</v>
      </c>
    </row>
    <row r="5871" spans="1:10">
      <c r="A5871" t="s">
        <v>502</v>
      </c>
      <c r="B5871" s="614">
        <v>6.5000000000000002E-2</v>
      </c>
      <c r="C5871" t="s">
        <v>515</v>
      </c>
      <c r="D5871" t="s">
        <v>543</v>
      </c>
      <c r="E5871" t="s">
        <v>77</v>
      </c>
      <c r="F5871" t="s">
        <v>544</v>
      </c>
      <c r="G5871" t="s">
        <v>77</v>
      </c>
      <c r="H5871" t="s">
        <v>508</v>
      </c>
      <c r="I5871" t="s">
        <v>509</v>
      </c>
      <c r="J5871" t="s">
        <v>435</v>
      </c>
    </row>
    <row r="5872" spans="1:10">
      <c r="A5872" t="s">
        <v>502</v>
      </c>
      <c r="B5872" s="614">
        <v>4.82E-2</v>
      </c>
      <c r="C5872" t="s">
        <v>429</v>
      </c>
      <c r="D5872" t="s">
        <v>543</v>
      </c>
      <c r="E5872" t="s">
        <v>77</v>
      </c>
      <c r="F5872" t="s">
        <v>544</v>
      </c>
      <c r="G5872" t="s">
        <v>77</v>
      </c>
      <c r="H5872" t="s">
        <v>508</v>
      </c>
      <c r="I5872" t="s">
        <v>509</v>
      </c>
      <c r="J5872" t="s">
        <v>435</v>
      </c>
    </row>
    <row r="5873" spans="1:10">
      <c r="A5873" t="s">
        <v>502</v>
      </c>
      <c r="B5873" s="614">
        <v>4.82E-2</v>
      </c>
      <c r="C5873" t="s">
        <v>452</v>
      </c>
      <c r="D5873" t="s">
        <v>543</v>
      </c>
      <c r="E5873" t="s">
        <v>77</v>
      </c>
      <c r="F5873" t="s">
        <v>544</v>
      </c>
      <c r="G5873" t="s">
        <v>77</v>
      </c>
      <c r="H5873" t="s">
        <v>508</v>
      </c>
      <c r="I5873" t="s">
        <v>509</v>
      </c>
      <c r="J5873" t="s">
        <v>435</v>
      </c>
    </row>
    <row r="5874" spans="1:10">
      <c r="A5874" t="s">
        <v>502</v>
      </c>
      <c r="B5874" s="614">
        <v>4.82E-2</v>
      </c>
      <c r="C5874" t="s">
        <v>457</v>
      </c>
      <c r="D5874" t="s">
        <v>543</v>
      </c>
      <c r="E5874" t="s">
        <v>77</v>
      </c>
      <c r="F5874" t="s">
        <v>544</v>
      </c>
      <c r="G5874" t="s">
        <v>77</v>
      </c>
      <c r="H5874" t="s">
        <v>508</v>
      </c>
      <c r="I5874" t="s">
        <v>509</v>
      </c>
      <c r="J5874" t="s">
        <v>435</v>
      </c>
    </row>
    <row r="5875" spans="1:10">
      <c r="A5875" t="s">
        <v>502</v>
      </c>
      <c r="B5875" s="614">
        <v>5.7700000000000001E-2</v>
      </c>
      <c r="C5875" t="s">
        <v>462</v>
      </c>
      <c r="D5875" t="s">
        <v>543</v>
      </c>
      <c r="E5875" t="s">
        <v>77</v>
      </c>
      <c r="F5875" t="s">
        <v>544</v>
      </c>
      <c r="G5875" t="s">
        <v>77</v>
      </c>
      <c r="H5875" t="s">
        <v>508</v>
      </c>
      <c r="I5875" t="s">
        <v>509</v>
      </c>
      <c r="J5875" t="s">
        <v>435</v>
      </c>
    </row>
    <row r="5876" spans="1:10">
      <c r="A5876" t="s">
        <v>503</v>
      </c>
      <c r="B5876" s="614">
        <v>5.5999999999999999E-3</v>
      </c>
      <c r="C5876" t="s">
        <v>50</v>
      </c>
      <c r="D5876" t="s">
        <v>543</v>
      </c>
      <c r="E5876" t="s">
        <v>77</v>
      </c>
      <c r="F5876" t="s">
        <v>544</v>
      </c>
      <c r="G5876" t="s">
        <v>77</v>
      </c>
      <c r="H5876" t="s">
        <v>508</v>
      </c>
      <c r="I5876" t="s">
        <v>509</v>
      </c>
      <c r="J5876" t="s">
        <v>435</v>
      </c>
    </row>
    <row r="5877" spans="1:10">
      <c r="A5877" t="s">
        <v>503</v>
      </c>
      <c r="B5877" s="614">
        <v>1.29E-2</v>
      </c>
      <c r="C5877" t="s">
        <v>526</v>
      </c>
      <c r="D5877" t="s">
        <v>543</v>
      </c>
      <c r="E5877" t="s">
        <v>77</v>
      </c>
      <c r="F5877" t="s">
        <v>544</v>
      </c>
      <c r="G5877" t="s">
        <v>77</v>
      </c>
      <c r="H5877" t="s">
        <v>508</v>
      </c>
      <c r="I5877" t="s">
        <v>509</v>
      </c>
      <c r="J5877" t="s">
        <v>435</v>
      </c>
    </row>
    <row r="5878" spans="1:10">
      <c r="A5878" t="s">
        <v>503</v>
      </c>
      <c r="B5878" s="614">
        <v>6.1000000000000004E-3</v>
      </c>
      <c r="C5878" t="s">
        <v>466</v>
      </c>
      <c r="D5878" t="s">
        <v>543</v>
      </c>
      <c r="E5878" t="s">
        <v>77</v>
      </c>
      <c r="F5878" t="s">
        <v>544</v>
      </c>
      <c r="G5878" t="s">
        <v>77</v>
      </c>
      <c r="H5878" t="s">
        <v>508</v>
      </c>
      <c r="I5878" t="s">
        <v>509</v>
      </c>
      <c r="J5878" t="s">
        <v>435</v>
      </c>
    </row>
    <row r="5879" spans="1:10">
      <c r="A5879" t="s">
        <v>503</v>
      </c>
      <c r="B5879" s="614">
        <v>6.7000000000000002E-3</v>
      </c>
      <c r="C5879" t="s">
        <v>471</v>
      </c>
      <c r="D5879" t="s">
        <v>543</v>
      </c>
      <c r="E5879" t="s">
        <v>77</v>
      </c>
      <c r="F5879" t="s">
        <v>544</v>
      </c>
      <c r="G5879" t="s">
        <v>77</v>
      </c>
      <c r="H5879" t="s">
        <v>508</v>
      </c>
      <c r="I5879" t="s">
        <v>509</v>
      </c>
      <c r="J5879" t="s">
        <v>435</v>
      </c>
    </row>
    <row r="5880" spans="1:10">
      <c r="A5880" t="s">
        <v>503</v>
      </c>
      <c r="B5880" s="614">
        <v>6.1000000000000004E-3</v>
      </c>
      <c r="C5880" t="s">
        <v>513</v>
      </c>
      <c r="D5880" t="s">
        <v>543</v>
      </c>
      <c r="E5880" t="s">
        <v>77</v>
      </c>
      <c r="F5880" t="s">
        <v>544</v>
      </c>
      <c r="G5880" t="s">
        <v>77</v>
      </c>
      <c r="H5880" t="s">
        <v>508</v>
      </c>
      <c r="I5880" t="s">
        <v>509</v>
      </c>
      <c r="J5880" t="s">
        <v>435</v>
      </c>
    </row>
    <row r="5881" spans="1:10">
      <c r="A5881" t="s">
        <v>503</v>
      </c>
      <c r="B5881" s="614">
        <v>6.1000000000000004E-3</v>
      </c>
      <c r="C5881" t="s">
        <v>504</v>
      </c>
      <c r="D5881" t="s">
        <v>543</v>
      </c>
      <c r="E5881" t="s">
        <v>77</v>
      </c>
      <c r="F5881" t="s">
        <v>544</v>
      </c>
      <c r="G5881" t="s">
        <v>77</v>
      </c>
      <c r="H5881" t="s">
        <v>508</v>
      </c>
      <c r="I5881" t="s">
        <v>509</v>
      </c>
      <c r="J5881" t="s">
        <v>435</v>
      </c>
    </row>
    <row r="5882" spans="1:10">
      <c r="A5882" t="s">
        <v>503</v>
      </c>
      <c r="B5882" s="614">
        <v>8.0000000000000002E-3</v>
      </c>
      <c r="C5882" t="s">
        <v>521</v>
      </c>
      <c r="D5882" t="s">
        <v>543</v>
      </c>
      <c r="E5882" t="s">
        <v>77</v>
      </c>
      <c r="F5882" t="s">
        <v>544</v>
      </c>
      <c r="G5882" t="s">
        <v>77</v>
      </c>
      <c r="H5882" t="s">
        <v>508</v>
      </c>
      <c r="I5882" t="s">
        <v>509</v>
      </c>
      <c r="J5882" t="s">
        <v>435</v>
      </c>
    </row>
    <row r="5883" spans="1:10">
      <c r="A5883" t="s">
        <v>503</v>
      </c>
      <c r="B5883" s="614">
        <v>6.1000000000000004E-3</v>
      </c>
      <c r="C5883" t="s">
        <v>448</v>
      </c>
      <c r="D5883" t="s">
        <v>543</v>
      </c>
      <c r="E5883" t="s">
        <v>77</v>
      </c>
      <c r="F5883" t="s">
        <v>544</v>
      </c>
      <c r="G5883" t="s">
        <v>77</v>
      </c>
      <c r="H5883" t="s">
        <v>508</v>
      </c>
      <c r="I5883" t="s">
        <v>509</v>
      </c>
      <c r="J5883" t="s">
        <v>435</v>
      </c>
    </row>
    <row r="5884" spans="1:10">
      <c r="A5884" t="s">
        <v>503</v>
      </c>
      <c r="B5884" s="614">
        <v>8.0000000000000002E-3</v>
      </c>
      <c r="C5884" t="s">
        <v>455</v>
      </c>
      <c r="D5884" t="s">
        <v>543</v>
      </c>
      <c r="E5884" t="s">
        <v>77</v>
      </c>
      <c r="F5884" t="s">
        <v>544</v>
      </c>
      <c r="G5884" t="s">
        <v>77</v>
      </c>
      <c r="H5884" t="s">
        <v>508</v>
      </c>
      <c r="I5884" t="s">
        <v>509</v>
      </c>
      <c r="J5884" t="s">
        <v>435</v>
      </c>
    </row>
    <row r="5885" spans="1:10">
      <c r="A5885" t="s">
        <v>503</v>
      </c>
      <c r="B5885" s="614">
        <v>8.6999999999999994E-3</v>
      </c>
      <c r="C5885" t="s">
        <v>476</v>
      </c>
      <c r="D5885" t="s">
        <v>543</v>
      </c>
      <c r="E5885" t="s">
        <v>77</v>
      </c>
      <c r="F5885" t="s">
        <v>544</v>
      </c>
      <c r="G5885" t="s">
        <v>77</v>
      </c>
      <c r="H5885" t="s">
        <v>508</v>
      </c>
      <c r="I5885" t="s">
        <v>509</v>
      </c>
      <c r="J5885" t="s">
        <v>435</v>
      </c>
    </row>
    <row r="5886" spans="1:10">
      <c r="A5886" t="s">
        <v>503</v>
      </c>
      <c r="B5886" s="614">
        <v>8.0000000000000002E-3</v>
      </c>
      <c r="C5886" t="s">
        <v>446</v>
      </c>
      <c r="D5886" t="s">
        <v>543</v>
      </c>
      <c r="E5886" t="s">
        <v>77</v>
      </c>
      <c r="F5886" t="s">
        <v>544</v>
      </c>
      <c r="G5886" t="s">
        <v>77</v>
      </c>
      <c r="H5886" t="s">
        <v>508</v>
      </c>
      <c r="I5886" t="s">
        <v>509</v>
      </c>
      <c r="J5886" t="s">
        <v>435</v>
      </c>
    </row>
    <row r="5887" spans="1:10">
      <c r="A5887" t="s">
        <v>503</v>
      </c>
      <c r="B5887" s="614">
        <v>5.5999999999999999E-3</v>
      </c>
      <c r="C5887" t="s">
        <v>477</v>
      </c>
      <c r="D5887" t="s">
        <v>543</v>
      </c>
      <c r="E5887" t="s">
        <v>77</v>
      </c>
      <c r="F5887" t="s">
        <v>544</v>
      </c>
      <c r="G5887" t="s">
        <v>77</v>
      </c>
      <c r="H5887" t="s">
        <v>508</v>
      </c>
      <c r="I5887" t="s">
        <v>509</v>
      </c>
      <c r="J5887" t="s">
        <v>435</v>
      </c>
    </row>
    <row r="5888" spans="1:10">
      <c r="A5888" t="s">
        <v>503</v>
      </c>
      <c r="B5888" s="614">
        <v>6.1000000000000004E-3</v>
      </c>
      <c r="C5888" t="s">
        <v>461</v>
      </c>
      <c r="D5888" t="s">
        <v>543</v>
      </c>
      <c r="E5888" t="s">
        <v>77</v>
      </c>
      <c r="F5888" t="s">
        <v>544</v>
      </c>
      <c r="G5888" t="s">
        <v>77</v>
      </c>
      <c r="H5888" t="s">
        <v>508</v>
      </c>
      <c r="I5888" t="s">
        <v>509</v>
      </c>
      <c r="J5888" t="s">
        <v>435</v>
      </c>
    </row>
    <row r="5889" spans="1:10">
      <c r="A5889" t="s">
        <v>503</v>
      </c>
      <c r="B5889" s="614">
        <v>5.5999999999999999E-3</v>
      </c>
      <c r="C5889" t="s">
        <v>463</v>
      </c>
      <c r="D5889" t="s">
        <v>543</v>
      </c>
      <c r="E5889" t="s">
        <v>77</v>
      </c>
      <c r="F5889" t="s">
        <v>544</v>
      </c>
      <c r="G5889" t="s">
        <v>77</v>
      </c>
      <c r="H5889" t="s">
        <v>508</v>
      </c>
      <c r="I5889" t="s">
        <v>509</v>
      </c>
      <c r="J5889" t="s">
        <v>435</v>
      </c>
    </row>
    <row r="5890" spans="1:10">
      <c r="A5890" t="s">
        <v>503</v>
      </c>
      <c r="B5890" s="614">
        <v>7.3000000000000001E-3</v>
      </c>
      <c r="C5890" t="s">
        <v>475</v>
      </c>
      <c r="D5890" t="s">
        <v>543</v>
      </c>
      <c r="E5890" t="s">
        <v>77</v>
      </c>
      <c r="F5890" t="s">
        <v>544</v>
      </c>
      <c r="G5890" t="s">
        <v>77</v>
      </c>
      <c r="H5890" t="s">
        <v>508</v>
      </c>
      <c r="I5890" t="s">
        <v>509</v>
      </c>
      <c r="J5890" t="s">
        <v>435</v>
      </c>
    </row>
    <row r="5891" spans="1:10">
      <c r="A5891" t="s">
        <v>503</v>
      </c>
      <c r="B5891" s="614">
        <v>7.0000000000000001E-3</v>
      </c>
      <c r="C5891" t="s">
        <v>485</v>
      </c>
      <c r="D5891" t="s">
        <v>543</v>
      </c>
      <c r="E5891" t="s">
        <v>77</v>
      </c>
      <c r="F5891" t="s">
        <v>544</v>
      </c>
      <c r="G5891" t="s">
        <v>77</v>
      </c>
      <c r="H5891" t="s">
        <v>508</v>
      </c>
      <c r="I5891" t="s">
        <v>509</v>
      </c>
      <c r="J5891" t="s">
        <v>435</v>
      </c>
    </row>
    <row r="5892" spans="1:10">
      <c r="A5892" t="s">
        <v>503</v>
      </c>
      <c r="B5892" s="614">
        <v>5.5999999999999999E-3</v>
      </c>
      <c r="C5892" t="s">
        <v>464</v>
      </c>
      <c r="D5892" t="s">
        <v>543</v>
      </c>
      <c r="E5892" t="s">
        <v>77</v>
      </c>
      <c r="F5892" t="s">
        <v>544</v>
      </c>
      <c r="G5892" t="s">
        <v>77</v>
      </c>
      <c r="H5892" t="s">
        <v>508</v>
      </c>
      <c r="I5892" t="s">
        <v>509</v>
      </c>
      <c r="J5892" t="s">
        <v>435</v>
      </c>
    </row>
    <row r="5893" spans="1:10">
      <c r="A5893" t="s">
        <v>503</v>
      </c>
      <c r="B5893" s="614">
        <v>6.7000000000000002E-3</v>
      </c>
      <c r="C5893" t="s">
        <v>527</v>
      </c>
      <c r="D5893" t="s">
        <v>543</v>
      </c>
      <c r="E5893" t="s">
        <v>77</v>
      </c>
      <c r="F5893" t="s">
        <v>544</v>
      </c>
      <c r="G5893" t="s">
        <v>77</v>
      </c>
      <c r="H5893" t="s">
        <v>508</v>
      </c>
      <c r="I5893" t="s">
        <v>509</v>
      </c>
      <c r="J5893" t="s">
        <v>435</v>
      </c>
    </row>
    <row r="5894" spans="1:10">
      <c r="A5894" t="s">
        <v>503</v>
      </c>
      <c r="B5894" s="614">
        <v>8.0999999999999996E-3</v>
      </c>
      <c r="C5894" t="s">
        <v>438</v>
      </c>
      <c r="D5894" t="s">
        <v>543</v>
      </c>
      <c r="E5894" t="s">
        <v>77</v>
      </c>
      <c r="F5894" t="s">
        <v>544</v>
      </c>
      <c r="G5894" t="s">
        <v>77</v>
      </c>
      <c r="H5894" t="s">
        <v>508</v>
      </c>
      <c r="I5894" t="s">
        <v>509</v>
      </c>
      <c r="J5894" t="s">
        <v>435</v>
      </c>
    </row>
    <row r="5895" spans="1:10">
      <c r="A5895" t="s">
        <v>503</v>
      </c>
      <c r="B5895" s="614">
        <v>8.6999999999999994E-3</v>
      </c>
      <c r="C5895" t="s">
        <v>510</v>
      </c>
      <c r="D5895" t="s">
        <v>543</v>
      </c>
      <c r="E5895" t="s">
        <v>77</v>
      </c>
      <c r="F5895" t="s">
        <v>544</v>
      </c>
      <c r="G5895" t="s">
        <v>77</v>
      </c>
      <c r="H5895" t="s">
        <v>508</v>
      </c>
      <c r="I5895" t="s">
        <v>509</v>
      </c>
      <c r="J5895" t="s">
        <v>435</v>
      </c>
    </row>
    <row r="5896" spans="1:10">
      <c r="A5896" t="s">
        <v>503</v>
      </c>
      <c r="B5896" s="614">
        <v>5.5999999999999999E-3</v>
      </c>
      <c r="C5896" t="s">
        <v>454</v>
      </c>
      <c r="D5896" t="s">
        <v>543</v>
      </c>
      <c r="E5896" t="s">
        <v>77</v>
      </c>
      <c r="F5896" t="s">
        <v>544</v>
      </c>
      <c r="G5896" t="s">
        <v>77</v>
      </c>
      <c r="H5896" t="s">
        <v>508</v>
      </c>
      <c r="I5896" t="s">
        <v>509</v>
      </c>
      <c r="J5896" t="s">
        <v>435</v>
      </c>
    </row>
    <row r="5897" spans="1:10">
      <c r="A5897" t="s">
        <v>503</v>
      </c>
      <c r="B5897" s="614">
        <v>5.5999999999999999E-3</v>
      </c>
      <c r="C5897" t="s">
        <v>488</v>
      </c>
      <c r="D5897" t="s">
        <v>543</v>
      </c>
      <c r="E5897" t="s">
        <v>77</v>
      </c>
      <c r="F5897" t="s">
        <v>544</v>
      </c>
      <c r="G5897" t="s">
        <v>77</v>
      </c>
      <c r="H5897" t="s">
        <v>508</v>
      </c>
      <c r="I5897" t="s">
        <v>509</v>
      </c>
      <c r="J5897" t="s">
        <v>435</v>
      </c>
    </row>
    <row r="5898" spans="1:10">
      <c r="A5898" t="s">
        <v>503</v>
      </c>
      <c r="B5898" s="614">
        <v>5.5999999999999999E-3</v>
      </c>
      <c r="C5898" t="s">
        <v>479</v>
      </c>
      <c r="D5898" t="s">
        <v>543</v>
      </c>
      <c r="E5898" t="s">
        <v>77</v>
      </c>
      <c r="F5898" t="s">
        <v>544</v>
      </c>
      <c r="G5898" t="s">
        <v>77</v>
      </c>
      <c r="H5898" t="s">
        <v>508</v>
      </c>
      <c r="I5898" t="s">
        <v>509</v>
      </c>
      <c r="J5898" t="s">
        <v>435</v>
      </c>
    </row>
    <row r="5899" spans="1:10">
      <c r="A5899" t="s">
        <v>503</v>
      </c>
      <c r="B5899" s="614">
        <v>6.1000000000000004E-3</v>
      </c>
      <c r="C5899" t="s">
        <v>517</v>
      </c>
      <c r="D5899" t="s">
        <v>543</v>
      </c>
      <c r="E5899" t="s">
        <v>77</v>
      </c>
      <c r="F5899" t="s">
        <v>544</v>
      </c>
      <c r="G5899" t="s">
        <v>77</v>
      </c>
      <c r="H5899" t="s">
        <v>508</v>
      </c>
      <c r="I5899" t="s">
        <v>509</v>
      </c>
      <c r="J5899" t="s">
        <v>435</v>
      </c>
    </row>
    <row r="5900" spans="1:10">
      <c r="A5900" t="s">
        <v>503</v>
      </c>
      <c r="B5900" s="614">
        <v>5.5999999999999999E-3</v>
      </c>
      <c r="C5900" t="s">
        <v>472</v>
      </c>
      <c r="D5900" t="s">
        <v>543</v>
      </c>
      <c r="E5900" t="s">
        <v>77</v>
      </c>
      <c r="F5900" t="s">
        <v>544</v>
      </c>
      <c r="G5900" t="s">
        <v>77</v>
      </c>
      <c r="H5900" t="s">
        <v>508</v>
      </c>
      <c r="I5900" t="s">
        <v>509</v>
      </c>
      <c r="J5900" t="s">
        <v>435</v>
      </c>
    </row>
    <row r="5901" spans="1:10">
      <c r="A5901" t="s">
        <v>503</v>
      </c>
      <c r="B5901" s="614">
        <v>6.7000000000000002E-3</v>
      </c>
      <c r="C5901" t="s">
        <v>484</v>
      </c>
      <c r="D5901" t="s">
        <v>543</v>
      </c>
      <c r="E5901" t="s">
        <v>77</v>
      </c>
      <c r="F5901" t="s">
        <v>544</v>
      </c>
      <c r="G5901" t="s">
        <v>77</v>
      </c>
      <c r="H5901" t="s">
        <v>508</v>
      </c>
      <c r="I5901" t="s">
        <v>509</v>
      </c>
      <c r="J5901" t="s">
        <v>435</v>
      </c>
    </row>
    <row r="5902" spans="1:10">
      <c r="A5902" t="s">
        <v>503</v>
      </c>
      <c r="B5902" s="614">
        <v>1.12E-2</v>
      </c>
      <c r="C5902" t="s">
        <v>456</v>
      </c>
      <c r="D5902" t="s">
        <v>543</v>
      </c>
      <c r="E5902" t="s">
        <v>77</v>
      </c>
      <c r="F5902" t="s">
        <v>544</v>
      </c>
      <c r="G5902" t="s">
        <v>77</v>
      </c>
      <c r="H5902" t="s">
        <v>508</v>
      </c>
      <c r="I5902" t="s">
        <v>509</v>
      </c>
      <c r="J5902" t="s">
        <v>435</v>
      </c>
    </row>
    <row r="5903" spans="1:10">
      <c r="A5903" t="s">
        <v>503</v>
      </c>
      <c r="B5903" s="614">
        <v>8.6999999999999994E-3</v>
      </c>
      <c r="C5903" t="s">
        <v>450</v>
      </c>
      <c r="D5903" t="s">
        <v>543</v>
      </c>
      <c r="E5903" t="s">
        <v>77</v>
      </c>
      <c r="F5903" t="s">
        <v>544</v>
      </c>
      <c r="G5903" t="s">
        <v>77</v>
      </c>
      <c r="H5903" t="s">
        <v>508</v>
      </c>
      <c r="I5903" t="s">
        <v>509</v>
      </c>
      <c r="J5903" t="s">
        <v>435</v>
      </c>
    </row>
    <row r="5904" spans="1:10">
      <c r="A5904" t="s">
        <v>503</v>
      </c>
      <c r="B5904" s="614">
        <v>7.3000000000000001E-3</v>
      </c>
      <c r="C5904" t="s">
        <v>524</v>
      </c>
      <c r="D5904" t="s">
        <v>543</v>
      </c>
      <c r="E5904" t="s">
        <v>77</v>
      </c>
      <c r="F5904" t="s">
        <v>544</v>
      </c>
      <c r="G5904" t="s">
        <v>77</v>
      </c>
      <c r="H5904" t="s">
        <v>508</v>
      </c>
      <c r="I5904" t="s">
        <v>509</v>
      </c>
      <c r="J5904" t="s">
        <v>435</v>
      </c>
    </row>
    <row r="5905" spans="1:10">
      <c r="A5905" t="s">
        <v>503</v>
      </c>
      <c r="B5905" s="614">
        <v>5.5999999999999999E-3</v>
      </c>
      <c r="C5905" t="s">
        <v>453</v>
      </c>
      <c r="D5905" t="s">
        <v>543</v>
      </c>
      <c r="E5905" t="s">
        <v>77</v>
      </c>
      <c r="F5905" t="s">
        <v>544</v>
      </c>
      <c r="G5905" t="s">
        <v>77</v>
      </c>
      <c r="H5905" t="s">
        <v>508</v>
      </c>
      <c r="I5905" t="s">
        <v>509</v>
      </c>
      <c r="J5905" t="s">
        <v>435</v>
      </c>
    </row>
    <row r="5906" spans="1:10">
      <c r="A5906" t="s">
        <v>503</v>
      </c>
      <c r="B5906" s="614">
        <v>7.0000000000000001E-3</v>
      </c>
      <c r="C5906" t="s">
        <v>512</v>
      </c>
      <c r="D5906" t="s">
        <v>543</v>
      </c>
      <c r="E5906" t="s">
        <v>77</v>
      </c>
      <c r="F5906" t="s">
        <v>544</v>
      </c>
      <c r="G5906" t="s">
        <v>77</v>
      </c>
      <c r="H5906" t="s">
        <v>508</v>
      </c>
      <c r="I5906" t="s">
        <v>509</v>
      </c>
      <c r="J5906" t="s">
        <v>435</v>
      </c>
    </row>
    <row r="5907" spans="1:10">
      <c r="A5907" t="s">
        <v>503</v>
      </c>
      <c r="B5907" s="614">
        <v>8.8999999999999999E-3</v>
      </c>
      <c r="C5907" t="s">
        <v>518</v>
      </c>
      <c r="D5907" t="s">
        <v>543</v>
      </c>
      <c r="E5907" t="s">
        <v>77</v>
      </c>
      <c r="F5907" t="s">
        <v>544</v>
      </c>
      <c r="G5907" t="s">
        <v>77</v>
      </c>
      <c r="H5907" t="s">
        <v>508</v>
      </c>
      <c r="I5907" t="s">
        <v>509</v>
      </c>
      <c r="J5907" t="s">
        <v>435</v>
      </c>
    </row>
    <row r="5908" spans="1:10">
      <c r="A5908" t="s">
        <v>503</v>
      </c>
      <c r="B5908" s="614">
        <v>5.5999999999999999E-3</v>
      </c>
      <c r="C5908" t="s">
        <v>465</v>
      </c>
      <c r="D5908" t="s">
        <v>543</v>
      </c>
      <c r="E5908" t="s">
        <v>77</v>
      </c>
      <c r="F5908" t="s">
        <v>544</v>
      </c>
      <c r="G5908" t="s">
        <v>77</v>
      </c>
      <c r="H5908" t="s">
        <v>508</v>
      </c>
      <c r="I5908" t="s">
        <v>509</v>
      </c>
      <c r="J5908" t="s">
        <v>435</v>
      </c>
    </row>
    <row r="5909" spans="1:10">
      <c r="A5909" t="s">
        <v>503</v>
      </c>
      <c r="B5909" s="614">
        <v>7.9000000000000008E-3</v>
      </c>
      <c r="C5909" t="s">
        <v>516</v>
      </c>
      <c r="D5909" t="s">
        <v>543</v>
      </c>
      <c r="E5909" t="s">
        <v>77</v>
      </c>
      <c r="F5909" t="s">
        <v>544</v>
      </c>
      <c r="G5909" t="s">
        <v>77</v>
      </c>
      <c r="H5909" t="s">
        <v>508</v>
      </c>
      <c r="I5909" t="s">
        <v>509</v>
      </c>
      <c r="J5909" t="s">
        <v>435</v>
      </c>
    </row>
    <row r="5910" spans="1:10">
      <c r="A5910" t="s">
        <v>503</v>
      </c>
      <c r="B5910" s="614">
        <v>8.0999999999999996E-3</v>
      </c>
      <c r="C5910" t="s">
        <v>514</v>
      </c>
      <c r="D5910" t="s">
        <v>543</v>
      </c>
      <c r="E5910" t="s">
        <v>77</v>
      </c>
      <c r="F5910" t="s">
        <v>544</v>
      </c>
      <c r="G5910" t="s">
        <v>77</v>
      </c>
      <c r="H5910" t="s">
        <v>508</v>
      </c>
      <c r="I5910" t="s">
        <v>509</v>
      </c>
      <c r="J5910" t="s">
        <v>435</v>
      </c>
    </row>
    <row r="5911" spans="1:10">
      <c r="A5911" t="s">
        <v>503</v>
      </c>
      <c r="B5911" s="614">
        <v>7.0000000000000001E-3</v>
      </c>
      <c r="C5911" t="s">
        <v>480</v>
      </c>
      <c r="D5911" t="s">
        <v>543</v>
      </c>
      <c r="E5911" t="s">
        <v>77</v>
      </c>
      <c r="F5911" t="s">
        <v>544</v>
      </c>
      <c r="G5911" t="s">
        <v>77</v>
      </c>
      <c r="H5911" t="s">
        <v>508</v>
      </c>
      <c r="I5911" t="s">
        <v>509</v>
      </c>
      <c r="J5911" t="s">
        <v>435</v>
      </c>
    </row>
    <row r="5912" spans="1:10">
      <c r="A5912" t="s">
        <v>503</v>
      </c>
      <c r="B5912" s="614">
        <v>6.1000000000000004E-3</v>
      </c>
      <c r="C5912" t="s">
        <v>445</v>
      </c>
      <c r="D5912" t="s">
        <v>543</v>
      </c>
      <c r="E5912" t="s">
        <v>77</v>
      </c>
      <c r="F5912" t="s">
        <v>544</v>
      </c>
      <c r="G5912" t="s">
        <v>77</v>
      </c>
      <c r="H5912" t="s">
        <v>508</v>
      </c>
      <c r="I5912" t="s">
        <v>509</v>
      </c>
      <c r="J5912" t="s">
        <v>435</v>
      </c>
    </row>
    <row r="5913" spans="1:10">
      <c r="A5913" t="s">
        <v>503</v>
      </c>
      <c r="B5913" s="614">
        <v>6.7000000000000002E-3</v>
      </c>
      <c r="C5913" t="s">
        <v>481</v>
      </c>
      <c r="D5913" t="s">
        <v>543</v>
      </c>
      <c r="E5913" t="s">
        <v>77</v>
      </c>
      <c r="F5913" t="s">
        <v>544</v>
      </c>
      <c r="G5913" t="s">
        <v>77</v>
      </c>
      <c r="H5913" t="s">
        <v>508</v>
      </c>
      <c r="I5913" t="s">
        <v>509</v>
      </c>
      <c r="J5913" t="s">
        <v>435</v>
      </c>
    </row>
    <row r="5914" spans="1:10">
      <c r="A5914" t="s">
        <v>503</v>
      </c>
      <c r="B5914" s="614">
        <v>8.0000000000000002E-3</v>
      </c>
      <c r="C5914" t="s">
        <v>511</v>
      </c>
      <c r="D5914" t="s">
        <v>543</v>
      </c>
      <c r="E5914" t="s">
        <v>77</v>
      </c>
      <c r="F5914" t="s">
        <v>544</v>
      </c>
      <c r="G5914" t="s">
        <v>77</v>
      </c>
      <c r="H5914" t="s">
        <v>508</v>
      </c>
      <c r="I5914" t="s">
        <v>509</v>
      </c>
      <c r="J5914" t="s">
        <v>435</v>
      </c>
    </row>
    <row r="5915" spans="1:10">
      <c r="A5915" t="s">
        <v>503</v>
      </c>
      <c r="B5915" s="614">
        <v>6.7000000000000002E-3</v>
      </c>
      <c r="C5915" t="s">
        <v>449</v>
      </c>
      <c r="D5915" t="s">
        <v>543</v>
      </c>
      <c r="E5915" t="s">
        <v>77</v>
      </c>
      <c r="F5915" t="s">
        <v>544</v>
      </c>
      <c r="G5915" t="s">
        <v>77</v>
      </c>
      <c r="H5915" t="s">
        <v>508</v>
      </c>
      <c r="I5915" t="s">
        <v>509</v>
      </c>
      <c r="J5915" t="s">
        <v>435</v>
      </c>
    </row>
    <row r="5916" spans="1:10">
      <c r="A5916" t="s">
        <v>503</v>
      </c>
      <c r="B5916" s="614">
        <v>7.0000000000000001E-3</v>
      </c>
      <c r="C5916" t="s">
        <v>525</v>
      </c>
      <c r="D5916" t="s">
        <v>543</v>
      </c>
      <c r="E5916" t="s">
        <v>77</v>
      </c>
      <c r="F5916" t="s">
        <v>544</v>
      </c>
      <c r="G5916" t="s">
        <v>77</v>
      </c>
      <c r="H5916" t="s">
        <v>508</v>
      </c>
      <c r="I5916" t="s">
        <v>509</v>
      </c>
      <c r="J5916" t="s">
        <v>435</v>
      </c>
    </row>
    <row r="5917" spans="1:10">
      <c r="A5917" t="s">
        <v>503</v>
      </c>
      <c r="B5917" s="614">
        <v>7.4999999999999997E-3</v>
      </c>
      <c r="C5917" t="s">
        <v>515</v>
      </c>
      <c r="D5917" t="s">
        <v>543</v>
      </c>
      <c r="E5917" t="s">
        <v>77</v>
      </c>
      <c r="F5917" t="s">
        <v>544</v>
      </c>
      <c r="G5917" t="s">
        <v>77</v>
      </c>
      <c r="H5917" t="s">
        <v>508</v>
      </c>
      <c r="I5917" t="s">
        <v>509</v>
      </c>
      <c r="J5917" t="s">
        <v>435</v>
      </c>
    </row>
    <row r="5918" spans="1:10">
      <c r="A5918" t="s">
        <v>503</v>
      </c>
      <c r="B5918" s="614">
        <v>5.5999999999999999E-3</v>
      </c>
      <c r="C5918" t="s">
        <v>429</v>
      </c>
      <c r="D5918" t="s">
        <v>543</v>
      </c>
      <c r="E5918" t="s">
        <v>77</v>
      </c>
      <c r="F5918" t="s">
        <v>544</v>
      </c>
      <c r="G5918" t="s">
        <v>77</v>
      </c>
      <c r="H5918" t="s">
        <v>508</v>
      </c>
      <c r="I5918" t="s">
        <v>509</v>
      </c>
      <c r="J5918" t="s">
        <v>435</v>
      </c>
    </row>
    <row r="5919" spans="1:10">
      <c r="A5919" t="s">
        <v>503</v>
      </c>
      <c r="B5919" s="614">
        <v>5.5999999999999999E-3</v>
      </c>
      <c r="C5919" t="s">
        <v>452</v>
      </c>
      <c r="D5919" t="s">
        <v>543</v>
      </c>
      <c r="E5919" t="s">
        <v>77</v>
      </c>
      <c r="F5919" t="s">
        <v>544</v>
      </c>
      <c r="G5919" t="s">
        <v>77</v>
      </c>
      <c r="H5919" t="s">
        <v>508</v>
      </c>
      <c r="I5919" t="s">
        <v>509</v>
      </c>
      <c r="J5919" t="s">
        <v>435</v>
      </c>
    </row>
    <row r="5920" spans="1:10">
      <c r="A5920" t="s">
        <v>503</v>
      </c>
      <c r="B5920" s="614">
        <v>5.5999999999999999E-3</v>
      </c>
      <c r="C5920" t="s">
        <v>457</v>
      </c>
      <c r="D5920" t="s">
        <v>543</v>
      </c>
      <c r="E5920" t="s">
        <v>77</v>
      </c>
      <c r="F5920" t="s">
        <v>544</v>
      </c>
      <c r="G5920" t="s">
        <v>77</v>
      </c>
      <c r="H5920" t="s">
        <v>508</v>
      </c>
      <c r="I5920" t="s">
        <v>509</v>
      </c>
      <c r="J5920" t="s">
        <v>435</v>
      </c>
    </row>
    <row r="5921" spans="1:10">
      <c r="A5921" t="s">
        <v>503</v>
      </c>
      <c r="B5921" s="614">
        <v>6.7000000000000002E-3</v>
      </c>
      <c r="C5921" t="s">
        <v>462</v>
      </c>
      <c r="D5921" t="s">
        <v>543</v>
      </c>
      <c r="E5921" t="s">
        <v>77</v>
      </c>
      <c r="F5921" t="s">
        <v>544</v>
      </c>
      <c r="G5921" t="s">
        <v>77</v>
      </c>
      <c r="H5921" t="s">
        <v>508</v>
      </c>
      <c r="I5921" t="s">
        <v>509</v>
      </c>
      <c r="J5921" t="s">
        <v>435</v>
      </c>
    </row>
    <row r="5922" spans="1:10">
      <c r="A5922" t="s">
        <v>61</v>
      </c>
      <c r="B5922" s="614">
        <v>2.6899999999999998E-4</v>
      </c>
      <c r="C5922" t="s">
        <v>429</v>
      </c>
      <c r="D5922" t="s">
        <v>545</v>
      </c>
      <c r="E5922" t="s">
        <v>77</v>
      </c>
      <c r="F5922" t="s">
        <v>544</v>
      </c>
      <c r="G5922" t="s">
        <v>77</v>
      </c>
      <c r="H5922" t="s">
        <v>508</v>
      </c>
      <c r="I5922" t="s">
        <v>530</v>
      </c>
      <c r="J5922" t="s">
        <v>435</v>
      </c>
    </row>
    <row r="5923" spans="1:10">
      <c r="A5923" t="s">
        <v>61</v>
      </c>
      <c r="B5923" s="614">
        <v>2.6899999999999998E-4</v>
      </c>
      <c r="C5923" t="s">
        <v>465</v>
      </c>
      <c r="D5923" t="s">
        <v>545</v>
      </c>
      <c r="E5923" t="s">
        <v>77</v>
      </c>
      <c r="F5923" t="s">
        <v>544</v>
      </c>
      <c r="G5923" t="s">
        <v>77</v>
      </c>
      <c r="H5923" t="s">
        <v>508</v>
      </c>
      <c r="I5923" t="s">
        <v>530</v>
      </c>
      <c r="J5923" t="s">
        <v>435</v>
      </c>
    </row>
    <row r="5924" spans="1:10">
      <c r="A5924" t="s">
        <v>61</v>
      </c>
      <c r="B5924" s="614">
        <v>2.6899999999999998E-4</v>
      </c>
      <c r="C5924" t="s">
        <v>472</v>
      </c>
      <c r="D5924" t="s">
        <v>545</v>
      </c>
      <c r="E5924" t="s">
        <v>77</v>
      </c>
      <c r="F5924" t="s">
        <v>544</v>
      </c>
      <c r="G5924" t="s">
        <v>77</v>
      </c>
      <c r="H5924" t="s">
        <v>508</v>
      </c>
      <c r="I5924" t="s">
        <v>530</v>
      </c>
      <c r="J5924" t="s">
        <v>435</v>
      </c>
    </row>
    <row r="5925" spans="1:10">
      <c r="A5925" t="s">
        <v>61</v>
      </c>
      <c r="B5925" s="614">
        <v>2.6899999999999998E-4</v>
      </c>
      <c r="C5925" t="s">
        <v>453</v>
      </c>
      <c r="D5925" t="s">
        <v>545</v>
      </c>
      <c r="E5925" t="s">
        <v>77</v>
      </c>
      <c r="F5925" t="s">
        <v>544</v>
      </c>
      <c r="G5925" t="s">
        <v>77</v>
      </c>
      <c r="H5925" t="s">
        <v>508</v>
      </c>
      <c r="I5925" t="s">
        <v>530</v>
      </c>
      <c r="J5925" t="s">
        <v>435</v>
      </c>
    </row>
    <row r="5926" spans="1:10">
      <c r="A5926" t="s">
        <v>61</v>
      </c>
      <c r="B5926" s="614">
        <v>2.6899999999999998E-4</v>
      </c>
      <c r="C5926" t="s">
        <v>50</v>
      </c>
      <c r="D5926" t="s">
        <v>545</v>
      </c>
      <c r="E5926" t="s">
        <v>77</v>
      </c>
      <c r="F5926" t="s">
        <v>544</v>
      </c>
      <c r="G5926" t="s">
        <v>77</v>
      </c>
      <c r="H5926" t="s">
        <v>508</v>
      </c>
      <c r="I5926" t="s">
        <v>530</v>
      </c>
      <c r="J5926" t="s">
        <v>435</v>
      </c>
    </row>
    <row r="5927" spans="1:10">
      <c r="A5927" t="s">
        <v>61</v>
      </c>
      <c r="B5927" s="614">
        <v>7.6900000000000004E-4</v>
      </c>
      <c r="C5927" t="s">
        <v>446</v>
      </c>
      <c r="D5927" t="s">
        <v>545</v>
      </c>
      <c r="E5927" t="s">
        <v>77</v>
      </c>
      <c r="F5927" t="s">
        <v>544</v>
      </c>
      <c r="G5927" t="s">
        <v>77</v>
      </c>
      <c r="H5927" t="s">
        <v>508</v>
      </c>
      <c r="I5927" t="s">
        <v>530</v>
      </c>
      <c r="J5927" t="s">
        <v>435</v>
      </c>
    </row>
    <row r="5928" spans="1:10">
      <c r="A5928" t="s">
        <v>489</v>
      </c>
      <c r="B5928" s="614">
        <v>4.0000000000000002E-4</v>
      </c>
      <c r="C5928" t="s">
        <v>429</v>
      </c>
      <c r="D5928" t="s">
        <v>545</v>
      </c>
      <c r="E5928" t="s">
        <v>77</v>
      </c>
      <c r="F5928" t="s">
        <v>544</v>
      </c>
      <c r="G5928" t="s">
        <v>77</v>
      </c>
      <c r="H5928" t="s">
        <v>508</v>
      </c>
      <c r="I5928" t="s">
        <v>530</v>
      </c>
      <c r="J5928" t="s">
        <v>435</v>
      </c>
    </row>
    <row r="5929" spans="1:10">
      <c r="A5929" t="s">
        <v>489</v>
      </c>
      <c r="B5929" s="614">
        <v>4.0000000000000002E-4</v>
      </c>
      <c r="C5929" t="s">
        <v>465</v>
      </c>
      <c r="D5929" t="s">
        <v>545</v>
      </c>
      <c r="E5929" t="s">
        <v>77</v>
      </c>
      <c r="F5929" t="s">
        <v>544</v>
      </c>
      <c r="G5929" t="s">
        <v>77</v>
      </c>
      <c r="H5929" t="s">
        <v>508</v>
      </c>
      <c r="I5929" t="s">
        <v>530</v>
      </c>
      <c r="J5929" t="s">
        <v>435</v>
      </c>
    </row>
    <row r="5930" spans="1:10">
      <c r="A5930" t="s">
        <v>489</v>
      </c>
      <c r="B5930" s="614">
        <v>4.0000000000000002E-4</v>
      </c>
      <c r="C5930" t="s">
        <v>472</v>
      </c>
      <c r="D5930" t="s">
        <v>545</v>
      </c>
      <c r="E5930" t="s">
        <v>77</v>
      </c>
      <c r="F5930" t="s">
        <v>544</v>
      </c>
      <c r="G5930" t="s">
        <v>77</v>
      </c>
      <c r="H5930" t="s">
        <v>508</v>
      </c>
      <c r="I5930" t="s">
        <v>530</v>
      </c>
      <c r="J5930" t="s">
        <v>435</v>
      </c>
    </row>
    <row r="5931" spans="1:10">
      <c r="A5931" t="s">
        <v>489</v>
      </c>
      <c r="B5931" s="614">
        <v>4.0000000000000002E-4</v>
      </c>
      <c r="C5931" t="s">
        <v>453</v>
      </c>
      <c r="D5931" t="s">
        <v>545</v>
      </c>
      <c r="E5931" t="s">
        <v>77</v>
      </c>
      <c r="F5931" t="s">
        <v>544</v>
      </c>
      <c r="G5931" t="s">
        <v>77</v>
      </c>
      <c r="H5931" t="s">
        <v>508</v>
      </c>
      <c r="I5931" t="s">
        <v>530</v>
      </c>
      <c r="J5931" t="s">
        <v>435</v>
      </c>
    </row>
    <row r="5932" spans="1:10">
      <c r="A5932" t="s">
        <v>489</v>
      </c>
      <c r="B5932" s="614">
        <v>4.0000000000000002E-4</v>
      </c>
      <c r="C5932" t="s">
        <v>50</v>
      </c>
      <c r="D5932" t="s">
        <v>545</v>
      </c>
      <c r="E5932" t="s">
        <v>77</v>
      </c>
      <c r="F5932" t="s">
        <v>544</v>
      </c>
      <c r="G5932" t="s">
        <v>77</v>
      </c>
      <c r="H5932" t="s">
        <v>508</v>
      </c>
      <c r="I5932" t="s">
        <v>530</v>
      </c>
      <c r="J5932" t="s">
        <v>435</v>
      </c>
    </row>
    <row r="5933" spans="1:10">
      <c r="A5933" t="s">
        <v>489</v>
      </c>
      <c r="B5933" s="614">
        <v>1.1999999999999999E-3</v>
      </c>
      <c r="C5933" t="s">
        <v>446</v>
      </c>
      <c r="D5933" t="s">
        <v>545</v>
      </c>
      <c r="E5933" t="s">
        <v>77</v>
      </c>
      <c r="F5933" t="s">
        <v>544</v>
      </c>
      <c r="G5933" t="s">
        <v>77</v>
      </c>
      <c r="H5933" t="s">
        <v>508</v>
      </c>
      <c r="I5933" t="s">
        <v>530</v>
      </c>
      <c r="J5933" t="s">
        <v>435</v>
      </c>
    </row>
    <row r="5934" spans="1:10">
      <c r="A5934" t="s">
        <v>490</v>
      </c>
      <c r="B5934" s="614">
        <v>1.2999999999999999E-3</v>
      </c>
      <c r="C5934" t="s">
        <v>429</v>
      </c>
      <c r="D5934" t="s">
        <v>545</v>
      </c>
      <c r="E5934" t="s">
        <v>77</v>
      </c>
      <c r="F5934" t="s">
        <v>544</v>
      </c>
      <c r="G5934" t="s">
        <v>77</v>
      </c>
      <c r="H5934" t="s">
        <v>508</v>
      </c>
      <c r="I5934" t="s">
        <v>530</v>
      </c>
      <c r="J5934" t="s">
        <v>435</v>
      </c>
    </row>
    <row r="5935" spans="1:10">
      <c r="A5935" t="s">
        <v>490</v>
      </c>
      <c r="B5935" s="614">
        <v>1.2999999999999999E-3</v>
      </c>
      <c r="C5935" t="s">
        <v>465</v>
      </c>
      <c r="D5935" t="s">
        <v>545</v>
      </c>
      <c r="E5935" t="s">
        <v>77</v>
      </c>
      <c r="F5935" t="s">
        <v>544</v>
      </c>
      <c r="G5935" t="s">
        <v>77</v>
      </c>
      <c r="H5935" t="s">
        <v>508</v>
      </c>
      <c r="I5935" t="s">
        <v>530</v>
      </c>
      <c r="J5935" t="s">
        <v>435</v>
      </c>
    </row>
    <row r="5936" spans="1:10">
      <c r="A5936" t="s">
        <v>490</v>
      </c>
      <c r="B5936" s="614">
        <v>1.2999999999999999E-3</v>
      </c>
      <c r="C5936" t="s">
        <v>472</v>
      </c>
      <c r="D5936" t="s">
        <v>545</v>
      </c>
      <c r="E5936" t="s">
        <v>77</v>
      </c>
      <c r="F5936" t="s">
        <v>544</v>
      </c>
      <c r="G5936" t="s">
        <v>77</v>
      </c>
      <c r="H5936" t="s">
        <v>508</v>
      </c>
      <c r="I5936" t="s">
        <v>530</v>
      </c>
      <c r="J5936" t="s">
        <v>435</v>
      </c>
    </row>
    <row r="5937" spans="1:10">
      <c r="A5937" t="s">
        <v>490</v>
      </c>
      <c r="B5937" s="614">
        <v>1.2999999999999999E-3</v>
      </c>
      <c r="C5937" t="s">
        <v>453</v>
      </c>
      <c r="D5937" t="s">
        <v>545</v>
      </c>
      <c r="E5937" t="s">
        <v>77</v>
      </c>
      <c r="F5937" t="s">
        <v>544</v>
      </c>
      <c r="G5937" t="s">
        <v>77</v>
      </c>
      <c r="H5937" t="s">
        <v>508</v>
      </c>
      <c r="I5937" t="s">
        <v>530</v>
      </c>
      <c r="J5937" t="s">
        <v>435</v>
      </c>
    </row>
    <row r="5938" spans="1:10">
      <c r="A5938" t="s">
        <v>490</v>
      </c>
      <c r="B5938" s="614">
        <v>1.2999999999999999E-3</v>
      </c>
      <c r="C5938" t="s">
        <v>50</v>
      </c>
      <c r="D5938" t="s">
        <v>545</v>
      </c>
      <c r="E5938" t="s">
        <v>77</v>
      </c>
      <c r="F5938" t="s">
        <v>544</v>
      </c>
      <c r="G5938" t="s">
        <v>77</v>
      </c>
      <c r="H5938" t="s">
        <v>508</v>
      </c>
      <c r="I5938" t="s">
        <v>530</v>
      </c>
      <c r="J5938" t="s">
        <v>435</v>
      </c>
    </row>
    <row r="5939" spans="1:10">
      <c r="A5939" t="s">
        <v>490</v>
      </c>
      <c r="B5939" s="614">
        <v>3.7000000000000002E-3</v>
      </c>
      <c r="C5939" t="s">
        <v>446</v>
      </c>
      <c r="D5939" t="s">
        <v>545</v>
      </c>
      <c r="E5939" t="s">
        <v>77</v>
      </c>
      <c r="F5939" t="s">
        <v>544</v>
      </c>
      <c r="G5939" t="s">
        <v>77</v>
      </c>
      <c r="H5939" t="s">
        <v>508</v>
      </c>
      <c r="I5939" t="s">
        <v>530</v>
      </c>
      <c r="J5939" t="s">
        <v>435</v>
      </c>
    </row>
    <row r="5940" spans="1:10">
      <c r="A5940" t="s">
        <v>491</v>
      </c>
      <c r="B5940" s="614">
        <v>4.0000000000000002E-4</v>
      </c>
      <c r="C5940" t="s">
        <v>429</v>
      </c>
      <c r="D5940" t="s">
        <v>545</v>
      </c>
      <c r="E5940" t="s">
        <v>77</v>
      </c>
      <c r="F5940" t="s">
        <v>544</v>
      </c>
      <c r="G5940" t="s">
        <v>77</v>
      </c>
      <c r="H5940" t="s">
        <v>508</v>
      </c>
      <c r="I5940" t="s">
        <v>530</v>
      </c>
      <c r="J5940" t="s">
        <v>435</v>
      </c>
    </row>
    <row r="5941" spans="1:10">
      <c r="A5941" t="s">
        <v>491</v>
      </c>
      <c r="B5941" s="614">
        <v>4.0000000000000002E-4</v>
      </c>
      <c r="C5941" t="s">
        <v>465</v>
      </c>
      <c r="D5941" t="s">
        <v>545</v>
      </c>
      <c r="E5941" t="s">
        <v>77</v>
      </c>
      <c r="F5941" t="s">
        <v>544</v>
      </c>
      <c r="G5941" t="s">
        <v>77</v>
      </c>
      <c r="H5941" t="s">
        <v>508</v>
      </c>
      <c r="I5941" t="s">
        <v>530</v>
      </c>
      <c r="J5941" t="s">
        <v>435</v>
      </c>
    </row>
    <row r="5942" spans="1:10">
      <c r="A5942" t="s">
        <v>491</v>
      </c>
      <c r="B5942" s="614">
        <v>4.0000000000000002E-4</v>
      </c>
      <c r="C5942" t="s">
        <v>472</v>
      </c>
      <c r="D5942" t="s">
        <v>545</v>
      </c>
      <c r="E5942" t="s">
        <v>77</v>
      </c>
      <c r="F5942" t="s">
        <v>544</v>
      </c>
      <c r="G5942" t="s">
        <v>77</v>
      </c>
      <c r="H5942" t="s">
        <v>508</v>
      </c>
      <c r="I5942" t="s">
        <v>530</v>
      </c>
      <c r="J5942" t="s">
        <v>435</v>
      </c>
    </row>
    <row r="5943" spans="1:10">
      <c r="A5943" t="s">
        <v>491</v>
      </c>
      <c r="B5943" s="614">
        <v>4.0000000000000002E-4</v>
      </c>
      <c r="C5943" t="s">
        <v>453</v>
      </c>
      <c r="D5943" t="s">
        <v>545</v>
      </c>
      <c r="E5943" t="s">
        <v>77</v>
      </c>
      <c r="F5943" t="s">
        <v>544</v>
      </c>
      <c r="G5943" t="s">
        <v>77</v>
      </c>
      <c r="H5943" t="s">
        <v>508</v>
      </c>
      <c r="I5943" t="s">
        <v>530</v>
      </c>
      <c r="J5943" t="s">
        <v>435</v>
      </c>
    </row>
    <row r="5944" spans="1:10">
      <c r="A5944" t="s">
        <v>491</v>
      </c>
      <c r="B5944" s="614">
        <v>4.0000000000000002E-4</v>
      </c>
      <c r="C5944" t="s">
        <v>50</v>
      </c>
      <c r="D5944" t="s">
        <v>545</v>
      </c>
      <c r="E5944" t="s">
        <v>77</v>
      </c>
      <c r="F5944" t="s">
        <v>544</v>
      </c>
      <c r="G5944" t="s">
        <v>77</v>
      </c>
      <c r="H5944" t="s">
        <v>508</v>
      </c>
      <c r="I5944" t="s">
        <v>530</v>
      </c>
      <c r="J5944" t="s">
        <v>435</v>
      </c>
    </row>
    <row r="5945" spans="1:10">
      <c r="A5945" t="s">
        <v>491</v>
      </c>
      <c r="B5945" s="614">
        <v>1E-3</v>
      </c>
      <c r="C5945" t="s">
        <v>446</v>
      </c>
      <c r="D5945" t="s">
        <v>545</v>
      </c>
      <c r="E5945" t="s">
        <v>77</v>
      </c>
      <c r="F5945" t="s">
        <v>544</v>
      </c>
      <c r="G5945" t="s">
        <v>77</v>
      </c>
      <c r="H5945" t="s">
        <v>508</v>
      </c>
      <c r="I5945" t="s">
        <v>530</v>
      </c>
      <c r="J5945" t="s">
        <v>435</v>
      </c>
    </row>
    <row r="5946" spans="1:10">
      <c r="A5946" t="s">
        <v>492</v>
      </c>
      <c r="B5946" s="614">
        <v>2.0000000000000001E-4</v>
      </c>
      <c r="C5946" t="s">
        <v>429</v>
      </c>
      <c r="D5946" t="s">
        <v>545</v>
      </c>
      <c r="E5946" t="s">
        <v>77</v>
      </c>
      <c r="F5946" t="s">
        <v>544</v>
      </c>
      <c r="G5946" t="s">
        <v>77</v>
      </c>
      <c r="H5946" t="s">
        <v>508</v>
      </c>
      <c r="I5946" t="s">
        <v>530</v>
      </c>
      <c r="J5946" t="s">
        <v>435</v>
      </c>
    </row>
    <row r="5947" spans="1:10">
      <c r="A5947" t="s">
        <v>492</v>
      </c>
      <c r="B5947" s="614">
        <v>2.0000000000000001E-4</v>
      </c>
      <c r="C5947" t="s">
        <v>465</v>
      </c>
      <c r="D5947" t="s">
        <v>545</v>
      </c>
      <c r="E5947" t="s">
        <v>77</v>
      </c>
      <c r="F5947" t="s">
        <v>544</v>
      </c>
      <c r="G5947" t="s">
        <v>77</v>
      </c>
      <c r="H5947" t="s">
        <v>508</v>
      </c>
      <c r="I5947" t="s">
        <v>530</v>
      </c>
      <c r="J5947" t="s">
        <v>435</v>
      </c>
    </row>
    <row r="5948" spans="1:10">
      <c r="A5948" t="s">
        <v>492</v>
      </c>
      <c r="B5948" s="614">
        <v>2.0000000000000001E-4</v>
      </c>
      <c r="C5948" t="s">
        <v>472</v>
      </c>
      <c r="D5948" t="s">
        <v>545</v>
      </c>
      <c r="E5948" t="s">
        <v>77</v>
      </c>
      <c r="F5948" t="s">
        <v>544</v>
      </c>
      <c r="G5948" t="s">
        <v>77</v>
      </c>
      <c r="H5948" t="s">
        <v>508</v>
      </c>
      <c r="I5948" t="s">
        <v>530</v>
      </c>
      <c r="J5948" t="s">
        <v>435</v>
      </c>
    </row>
    <row r="5949" spans="1:10">
      <c r="A5949" t="s">
        <v>492</v>
      </c>
      <c r="B5949" s="614">
        <v>2.0000000000000001E-4</v>
      </c>
      <c r="C5949" t="s">
        <v>453</v>
      </c>
      <c r="D5949" t="s">
        <v>545</v>
      </c>
      <c r="E5949" t="s">
        <v>77</v>
      </c>
      <c r="F5949" t="s">
        <v>544</v>
      </c>
      <c r="G5949" t="s">
        <v>77</v>
      </c>
      <c r="H5949" t="s">
        <v>508</v>
      </c>
      <c r="I5949" t="s">
        <v>530</v>
      </c>
      <c r="J5949" t="s">
        <v>435</v>
      </c>
    </row>
    <row r="5950" spans="1:10">
      <c r="A5950" t="s">
        <v>492</v>
      </c>
      <c r="B5950" s="614">
        <v>2.0000000000000001E-4</v>
      </c>
      <c r="C5950" t="s">
        <v>50</v>
      </c>
      <c r="D5950" t="s">
        <v>545</v>
      </c>
      <c r="E5950" t="s">
        <v>77</v>
      </c>
      <c r="F5950" t="s">
        <v>544</v>
      </c>
      <c r="G5950" t="s">
        <v>77</v>
      </c>
      <c r="H5950" t="s">
        <v>508</v>
      </c>
      <c r="I5950" t="s">
        <v>530</v>
      </c>
      <c r="J5950" t="s">
        <v>435</v>
      </c>
    </row>
    <row r="5951" spans="1:10">
      <c r="A5951" t="s">
        <v>492</v>
      </c>
      <c r="B5951" s="614">
        <v>6.9999999999999999E-4</v>
      </c>
      <c r="C5951" t="s">
        <v>446</v>
      </c>
      <c r="D5951" t="s">
        <v>545</v>
      </c>
      <c r="E5951" t="s">
        <v>77</v>
      </c>
      <c r="F5951" t="s">
        <v>544</v>
      </c>
      <c r="G5951" t="s">
        <v>77</v>
      </c>
      <c r="H5951" t="s">
        <v>508</v>
      </c>
      <c r="I5951" t="s">
        <v>530</v>
      </c>
      <c r="J5951" t="s">
        <v>435</v>
      </c>
    </row>
    <row r="5952" spans="1:10">
      <c r="A5952" t="s">
        <v>493</v>
      </c>
      <c r="B5952" s="614">
        <v>1.9E-3</v>
      </c>
      <c r="C5952" t="s">
        <v>429</v>
      </c>
      <c r="D5952" t="s">
        <v>545</v>
      </c>
      <c r="E5952" t="s">
        <v>77</v>
      </c>
      <c r="F5952" t="s">
        <v>544</v>
      </c>
      <c r="G5952" t="s">
        <v>77</v>
      </c>
      <c r="H5952" t="s">
        <v>508</v>
      </c>
      <c r="I5952" t="s">
        <v>530</v>
      </c>
      <c r="J5952" t="s">
        <v>435</v>
      </c>
    </row>
    <row r="5953" spans="1:10">
      <c r="A5953" t="s">
        <v>493</v>
      </c>
      <c r="B5953" s="614">
        <v>1.9E-3</v>
      </c>
      <c r="C5953" t="s">
        <v>465</v>
      </c>
      <c r="D5953" t="s">
        <v>545</v>
      </c>
      <c r="E5953" t="s">
        <v>77</v>
      </c>
      <c r="F5953" t="s">
        <v>544</v>
      </c>
      <c r="G5953" t="s">
        <v>77</v>
      </c>
      <c r="H5953" t="s">
        <v>508</v>
      </c>
      <c r="I5953" t="s">
        <v>530</v>
      </c>
      <c r="J5953" t="s">
        <v>435</v>
      </c>
    </row>
    <row r="5954" spans="1:10">
      <c r="A5954" t="s">
        <v>493</v>
      </c>
      <c r="B5954" s="614">
        <v>1.9E-3</v>
      </c>
      <c r="C5954" t="s">
        <v>472</v>
      </c>
      <c r="D5954" t="s">
        <v>545</v>
      </c>
      <c r="E5954" t="s">
        <v>77</v>
      </c>
      <c r="F5954" t="s">
        <v>544</v>
      </c>
      <c r="G5954" t="s">
        <v>77</v>
      </c>
      <c r="H5954" t="s">
        <v>508</v>
      </c>
      <c r="I5954" t="s">
        <v>530</v>
      </c>
      <c r="J5954" t="s">
        <v>435</v>
      </c>
    </row>
    <row r="5955" spans="1:10">
      <c r="A5955" t="s">
        <v>493</v>
      </c>
      <c r="B5955" s="614">
        <v>1.9E-3</v>
      </c>
      <c r="C5955" t="s">
        <v>453</v>
      </c>
      <c r="D5955" t="s">
        <v>545</v>
      </c>
      <c r="E5955" t="s">
        <v>77</v>
      </c>
      <c r="F5955" t="s">
        <v>544</v>
      </c>
      <c r="G5955" t="s">
        <v>77</v>
      </c>
      <c r="H5955" t="s">
        <v>508</v>
      </c>
      <c r="I5955" t="s">
        <v>530</v>
      </c>
      <c r="J5955" t="s">
        <v>435</v>
      </c>
    </row>
    <row r="5956" spans="1:10">
      <c r="A5956" t="s">
        <v>493</v>
      </c>
      <c r="B5956" s="614">
        <v>1.9E-3</v>
      </c>
      <c r="C5956" t="s">
        <v>50</v>
      </c>
      <c r="D5956" t="s">
        <v>545</v>
      </c>
      <c r="E5956" t="s">
        <v>77</v>
      </c>
      <c r="F5956" t="s">
        <v>544</v>
      </c>
      <c r="G5956" t="s">
        <v>77</v>
      </c>
      <c r="H5956" t="s">
        <v>508</v>
      </c>
      <c r="I5956" t="s">
        <v>530</v>
      </c>
      <c r="J5956" t="s">
        <v>435</v>
      </c>
    </row>
    <row r="5957" spans="1:10">
      <c r="A5957" t="s">
        <v>493</v>
      </c>
      <c r="B5957" s="614">
        <v>5.4999999999999997E-3</v>
      </c>
      <c r="C5957" t="s">
        <v>446</v>
      </c>
      <c r="D5957" t="s">
        <v>545</v>
      </c>
      <c r="E5957" t="s">
        <v>77</v>
      </c>
      <c r="F5957" t="s">
        <v>544</v>
      </c>
      <c r="G5957" t="s">
        <v>77</v>
      </c>
      <c r="H5957" t="s">
        <v>508</v>
      </c>
      <c r="I5957" t="s">
        <v>530</v>
      </c>
      <c r="J5957" t="s">
        <v>435</v>
      </c>
    </row>
    <row r="5958" spans="1:10">
      <c r="A5958" t="s">
        <v>494</v>
      </c>
      <c r="B5958" s="614">
        <v>1.8E-3</v>
      </c>
      <c r="C5958" t="s">
        <v>429</v>
      </c>
      <c r="D5958" t="s">
        <v>545</v>
      </c>
      <c r="E5958" t="s">
        <v>77</v>
      </c>
      <c r="F5958" t="s">
        <v>544</v>
      </c>
      <c r="G5958" t="s">
        <v>77</v>
      </c>
      <c r="H5958" t="s">
        <v>508</v>
      </c>
      <c r="I5958" t="s">
        <v>530</v>
      </c>
      <c r="J5958" t="s">
        <v>435</v>
      </c>
    </row>
    <row r="5959" spans="1:10">
      <c r="A5959" t="s">
        <v>494</v>
      </c>
      <c r="B5959" s="614">
        <v>1.8E-3</v>
      </c>
      <c r="C5959" t="s">
        <v>465</v>
      </c>
      <c r="D5959" t="s">
        <v>545</v>
      </c>
      <c r="E5959" t="s">
        <v>77</v>
      </c>
      <c r="F5959" t="s">
        <v>544</v>
      </c>
      <c r="G5959" t="s">
        <v>77</v>
      </c>
      <c r="H5959" t="s">
        <v>508</v>
      </c>
      <c r="I5959" t="s">
        <v>530</v>
      </c>
      <c r="J5959" t="s">
        <v>435</v>
      </c>
    </row>
    <row r="5960" spans="1:10">
      <c r="A5960" t="s">
        <v>494</v>
      </c>
      <c r="B5960" s="614">
        <v>1.8E-3</v>
      </c>
      <c r="C5960" t="s">
        <v>472</v>
      </c>
      <c r="D5960" t="s">
        <v>545</v>
      </c>
      <c r="E5960" t="s">
        <v>77</v>
      </c>
      <c r="F5960" t="s">
        <v>544</v>
      </c>
      <c r="G5960" t="s">
        <v>77</v>
      </c>
      <c r="H5960" t="s">
        <v>508</v>
      </c>
      <c r="I5960" t="s">
        <v>530</v>
      </c>
      <c r="J5960" t="s">
        <v>435</v>
      </c>
    </row>
    <row r="5961" spans="1:10">
      <c r="A5961" t="s">
        <v>494</v>
      </c>
      <c r="B5961" s="614">
        <v>1.8E-3</v>
      </c>
      <c r="C5961" t="s">
        <v>453</v>
      </c>
      <c r="D5961" t="s">
        <v>545</v>
      </c>
      <c r="E5961" t="s">
        <v>77</v>
      </c>
      <c r="F5961" t="s">
        <v>544</v>
      </c>
      <c r="G5961" t="s">
        <v>77</v>
      </c>
      <c r="H5961" t="s">
        <v>508</v>
      </c>
      <c r="I5961" t="s">
        <v>530</v>
      </c>
      <c r="J5961" t="s">
        <v>435</v>
      </c>
    </row>
    <row r="5962" spans="1:10">
      <c r="A5962" t="s">
        <v>494</v>
      </c>
      <c r="B5962" s="614">
        <v>1.8E-3</v>
      </c>
      <c r="C5962" t="s">
        <v>50</v>
      </c>
      <c r="D5962" t="s">
        <v>545</v>
      </c>
      <c r="E5962" t="s">
        <v>77</v>
      </c>
      <c r="F5962" t="s">
        <v>544</v>
      </c>
      <c r="G5962" t="s">
        <v>77</v>
      </c>
      <c r="H5962" t="s">
        <v>508</v>
      </c>
      <c r="I5962" t="s">
        <v>530</v>
      </c>
      <c r="J5962" t="s">
        <v>435</v>
      </c>
    </row>
    <row r="5963" spans="1:10">
      <c r="A5963" t="s">
        <v>494</v>
      </c>
      <c r="B5963" s="614">
        <v>5.1999999999999998E-3</v>
      </c>
      <c r="C5963" t="s">
        <v>446</v>
      </c>
      <c r="D5963" t="s">
        <v>545</v>
      </c>
      <c r="E5963" t="s">
        <v>77</v>
      </c>
      <c r="F5963" t="s">
        <v>544</v>
      </c>
      <c r="G5963" t="s">
        <v>77</v>
      </c>
      <c r="H5963" t="s">
        <v>508</v>
      </c>
      <c r="I5963" t="s">
        <v>530</v>
      </c>
      <c r="J5963" t="s">
        <v>435</v>
      </c>
    </row>
    <row r="5964" spans="1:10">
      <c r="A5964" t="s">
        <v>495</v>
      </c>
      <c r="B5964" s="614">
        <v>2.0000000000000001E-4</v>
      </c>
      <c r="C5964" t="s">
        <v>429</v>
      </c>
      <c r="D5964" t="s">
        <v>545</v>
      </c>
      <c r="E5964" t="s">
        <v>77</v>
      </c>
      <c r="F5964" t="s">
        <v>544</v>
      </c>
      <c r="G5964" t="s">
        <v>77</v>
      </c>
      <c r="H5964" t="s">
        <v>508</v>
      </c>
      <c r="I5964" t="s">
        <v>530</v>
      </c>
      <c r="J5964" t="s">
        <v>435</v>
      </c>
    </row>
    <row r="5965" spans="1:10">
      <c r="A5965" t="s">
        <v>495</v>
      </c>
      <c r="B5965" s="614">
        <v>2.0000000000000001E-4</v>
      </c>
      <c r="C5965" t="s">
        <v>465</v>
      </c>
      <c r="D5965" t="s">
        <v>545</v>
      </c>
      <c r="E5965" t="s">
        <v>77</v>
      </c>
      <c r="F5965" t="s">
        <v>544</v>
      </c>
      <c r="G5965" t="s">
        <v>77</v>
      </c>
      <c r="H5965" t="s">
        <v>508</v>
      </c>
      <c r="I5965" t="s">
        <v>530</v>
      </c>
      <c r="J5965" t="s">
        <v>435</v>
      </c>
    </row>
    <row r="5966" spans="1:10">
      <c r="A5966" t="s">
        <v>495</v>
      </c>
      <c r="B5966" s="614">
        <v>2.0000000000000001E-4</v>
      </c>
      <c r="C5966" t="s">
        <v>472</v>
      </c>
      <c r="D5966" t="s">
        <v>545</v>
      </c>
      <c r="E5966" t="s">
        <v>77</v>
      </c>
      <c r="F5966" t="s">
        <v>544</v>
      </c>
      <c r="G5966" t="s">
        <v>77</v>
      </c>
      <c r="H5966" t="s">
        <v>508</v>
      </c>
      <c r="I5966" t="s">
        <v>530</v>
      </c>
      <c r="J5966" t="s">
        <v>435</v>
      </c>
    </row>
    <row r="5967" spans="1:10">
      <c r="A5967" t="s">
        <v>495</v>
      </c>
      <c r="B5967" s="614">
        <v>2.0000000000000001E-4</v>
      </c>
      <c r="C5967" t="s">
        <v>453</v>
      </c>
      <c r="D5967" t="s">
        <v>545</v>
      </c>
      <c r="E5967" t="s">
        <v>77</v>
      </c>
      <c r="F5967" t="s">
        <v>544</v>
      </c>
      <c r="G5967" t="s">
        <v>77</v>
      </c>
      <c r="H5967" t="s">
        <v>508</v>
      </c>
      <c r="I5967" t="s">
        <v>530</v>
      </c>
      <c r="J5967" t="s">
        <v>435</v>
      </c>
    </row>
    <row r="5968" spans="1:10">
      <c r="A5968" t="s">
        <v>495</v>
      </c>
      <c r="B5968" s="614">
        <v>2.0000000000000001E-4</v>
      </c>
      <c r="C5968" t="s">
        <v>50</v>
      </c>
      <c r="D5968" t="s">
        <v>545</v>
      </c>
      <c r="E5968" t="s">
        <v>77</v>
      </c>
      <c r="F5968" t="s">
        <v>544</v>
      </c>
      <c r="G5968" t="s">
        <v>77</v>
      </c>
      <c r="H5968" t="s">
        <v>508</v>
      </c>
      <c r="I5968" t="s">
        <v>530</v>
      </c>
      <c r="J5968" t="s">
        <v>435</v>
      </c>
    </row>
    <row r="5969" spans="1:10">
      <c r="A5969" t="s">
        <v>495</v>
      </c>
      <c r="B5969" s="614">
        <v>6.9999999999999999E-4</v>
      </c>
      <c r="C5969" t="s">
        <v>446</v>
      </c>
      <c r="D5969" t="s">
        <v>545</v>
      </c>
      <c r="E5969" t="s">
        <v>77</v>
      </c>
      <c r="F5969" t="s">
        <v>544</v>
      </c>
      <c r="G5969" t="s">
        <v>77</v>
      </c>
      <c r="H5969" t="s">
        <v>508</v>
      </c>
      <c r="I5969" t="s">
        <v>530</v>
      </c>
      <c r="J5969" t="s">
        <v>435</v>
      </c>
    </row>
    <row r="5970" spans="1:10">
      <c r="A5970" t="s">
        <v>496</v>
      </c>
      <c r="B5970" s="614">
        <v>2.0000000000000001E-4</v>
      </c>
      <c r="C5970" t="s">
        <v>429</v>
      </c>
      <c r="D5970" t="s">
        <v>545</v>
      </c>
      <c r="E5970" t="s">
        <v>77</v>
      </c>
      <c r="F5970" t="s">
        <v>544</v>
      </c>
      <c r="G5970" t="s">
        <v>77</v>
      </c>
      <c r="H5970" t="s">
        <v>508</v>
      </c>
      <c r="I5970" t="s">
        <v>530</v>
      </c>
      <c r="J5970" t="s">
        <v>435</v>
      </c>
    </row>
    <row r="5971" spans="1:10">
      <c r="A5971" t="s">
        <v>496</v>
      </c>
      <c r="B5971" s="614">
        <v>2.0000000000000001E-4</v>
      </c>
      <c r="C5971" t="s">
        <v>465</v>
      </c>
      <c r="D5971" t="s">
        <v>545</v>
      </c>
      <c r="E5971" t="s">
        <v>77</v>
      </c>
      <c r="F5971" t="s">
        <v>544</v>
      </c>
      <c r="G5971" t="s">
        <v>77</v>
      </c>
      <c r="H5971" t="s">
        <v>508</v>
      </c>
      <c r="I5971" t="s">
        <v>530</v>
      </c>
      <c r="J5971" t="s">
        <v>435</v>
      </c>
    </row>
    <row r="5972" spans="1:10">
      <c r="A5972" t="s">
        <v>496</v>
      </c>
      <c r="B5972" s="614">
        <v>2.0000000000000001E-4</v>
      </c>
      <c r="C5972" t="s">
        <v>472</v>
      </c>
      <c r="D5972" t="s">
        <v>545</v>
      </c>
      <c r="E5972" t="s">
        <v>77</v>
      </c>
      <c r="F5972" t="s">
        <v>544</v>
      </c>
      <c r="G5972" t="s">
        <v>77</v>
      </c>
      <c r="H5972" t="s">
        <v>508</v>
      </c>
      <c r="I5972" t="s">
        <v>530</v>
      </c>
      <c r="J5972" t="s">
        <v>435</v>
      </c>
    </row>
    <row r="5973" spans="1:10">
      <c r="A5973" t="s">
        <v>496</v>
      </c>
      <c r="B5973" s="614">
        <v>2.0000000000000001E-4</v>
      </c>
      <c r="C5973" t="s">
        <v>453</v>
      </c>
      <c r="D5973" t="s">
        <v>545</v>
      </c>
      <c r="E5973" t="s">
        <v>77</v>
      </c>
      <c r="F5973" t="s">
        <v>544</v>
      </c>
      <c r="G5973" t="s">
        <v>77</v>
      </c>
      <c r="H5973" t="s">
        <v>508</v>
      </c>
      <c r="I5973" t="s">
        <v>530</v>
      </c>
      <c r="J5973" t="s">
        <v>435</v>
      </c>
    </row>
    <row r="5974" spans="1:10">
      <c r="A5974" t="s">
        <v>496</v>
      </c>
      <c r="B5974" s="614">
        <v>2.0000000000000001E-4</v>
      </c>
      <c r="C5974" t="s">
        <v>50</v>
      </c>
      <c r="D5974" t="s">
        <v>545</v>
      </c>
      <c r="E5974" t="s">
        <v>77</v>
      </c>
      <c r="F5974" t="s">
        <v>544</v>
      </c>
      <c r="G5974" t="s">
        <v>77</v>
      </c>
      <c r="H5974" t="s">
        <v>508</v>
      </c>
      <c r="I5974" t="s">
        <v>530</v>
      </c>
      <c r="J5974" t="s">
        <v>435</v>
      </c>
    </row>
    <row r="5975" spans="1:10">
      <c r="A5975" t="s">
        <v>496</v>
      </c>
      <c r="B5975" s="614">
        <v>5.9999999999999995E-4</v>
      </c>
      <c r="C5975" t="s">
        <v>446</v>
      </c>
      <c r="D5975" t="s">
        <v>545</v>
      </c>
      <c r="E5975" t="s">
        <v>77</v>
      </c>
      <c r="F5975" t="s">
        <v>544</v>
      </c>
      <c r="G5975" t="s">
        <v>77</v>
      </c>
      <c r="H5975" t="s">
        <v>508</v>
      </c>
      <c r="I5975" t="s">
        <v>530</v>
      </c>
      <c r="J5975" t="s">
        <v>435</v>
      </c>
    </row>
    <row r="5976" spans="1:10">
      <c r="A5976" t="s">
        <v>497</v>
      </c>
      <c r="B5976" s="614">
        <v>2.24E-2</v>
      </c>
      <c r="C5976" t="s">
        <v>429</v>
      </c>
      <c r="D5976" t="s">
        <v>545</v>
      </c>
      <c r="E5976" t="s">
        <v>77</v>
      </c>
      <c r="F5976" t="s">
        <v>544</v>
      </c>
      <c r="G5976" t="s">
        <v>77</v>
      </c>
      <c r="H5976" t="s">
        <v>508</v>
      </c>
      <c r="I5976" t="s">
        <v>530</v>
      </c>
      <c r="J5976" t="s">
        <v>435</v>
      </c>
    </row>
    <row r="5977" spans="1:10">
      <c r="A5977" t="s">
        <v>497</v>
      </c>
      <c r="B5977" s="614">
        <v>2.24E-2</v>
      </c>
      <c r="C5977" t="s">
        <v>465</v>
      </c>
      <c r="D5977" t="s">
        <v>545</v>
      </c>
      <c r="E5977" t="s">
        <v>77</v>
      </c>
      <c r="F5977" t="s">
        <v>544</v>
      </c>
      <c r="G5977" t="s">
        <v>77</v>
      </c>
      <c r="H5977" t="s">
        <v>508</v>
      </c>
      <c r="I5977" t="s">
        <v>530</v>
      </c>
      <c r="J5977" t="s">
        <v>435</v>
      </c>
    </row>
    <row r="5978" spans="1:10">
      <c r="A5978" t="s">
        <v>497</v>
      </c>
      <c r="B5978" s="614">
        <v>2.24E-2</v>
      </c>
      <c r="C5978" t="s">
        <v>472</v>
      </c>
      <c r="D5978" t="s">
        <v>545</v>
      </c>
      <c r="E5978" t="s">
        <v>77</v>
      </c>
      <c r="F5978" t="s">
        <v>544</v>
      </c>
      <c r="G5978" t="s">
        <v>77</v>
      </c>
      <c r="H5978" t="s">
        <v>508</v>
      </c>
      <c r="I5978" t="s">
        <v>530</v>
      </c>
      <c r="J5978" t="s">
        <v>435</v>
      </c>
    </row>
    <row r="5979" spans="1:10">
      <c r="A5979" t="s">
        <v>497</v>
      </c>
      <c r="B5979" s="614">
        <v>2.24E-2</v>
      </c>
      <c r="C5979" t="s">
        <v>453</v>
      </c>
      <c r="D5979" t="s">
        <v>545</v>
      </c>
      <c r="E5979" t="s">
        <v>77</v>
      </c>
      <c r="F5979" t="s">
        <v>544</v>
      </c>
      <c r="G5979" t="s">
        <v>77</v>
      </c>
      <c r="H5979" t="s">
        <v>508</v>
      </c>
      <c r="I5979" t="s">
        <v>530</v>
      </c>
      <c r="J5979" t="s">
        <v>435</v>
      </c>
    </row>
    <row r="5980" spans="1:10">
      <c r="A5980" t="s">
        <v>497</v>
      </c>
      <c r="B5980" s="614">
        <v>2.24E-2</v>
      </c>
      <c r="C5980" t="s">
        <v>50</v>
      </c>
      <c r="D5980" t="s">
        <v>545</v>
      </c>
      <c r="E5980" t="s">
        <v>77</v>
      </c>
      <c r="F5980" t="s">
        <v>544</v>
      </c>
      <c r="G5980" t="s">
        <v>77</v>
      </c>
      <c r="H5980" t="s">
        <v>508</v>
      </c>
      <c r="I5980" t="s">
        <v>530</v>
      </c>
      <c r="J5980" t="s">
        <v>435</v>
      </c>
    </row>
    <row r="5981" spans="1:10">
      <c r="A5981" t="s">
        <v>497</v>
      </c>
      <c r="B5981" s="614">
        <v>6.4100000000000004E-2</v>
      </c>
      <c r="C5981" t="s">
        <v>446</v>
      </c>
      <c r="D5981" t="s">
        <v>545</v>
      </c>
      <c r="E5981" t="s">
        <v>77</v>
      </c>
      <c r="F5981" t="s">
        <v>544</v>
      </c>
      <c r="G5981" t="s">
        <v>77</v>
      </c>
      <c r="H5981" t="s">
        <v>508</v>
      </c>
      <c r="I5981" t="s">
        <v>530</v>
      </c>
      <c r="J5981" t="s">
        <v>435</v>
      </c>
    </row>
    <row r="5982" spans="1:10">
      <c r="A5982" t="s">
        <v>498</v>
      </c>
      <c r="B5982" s="614">
        <v>3.9800000000000002E-2</v>
      </c>
      <c r="C5982" t="s">
        <v>429</v>
      </c>
      <c r="D5982" t="s">
        <v>545</v>
      </c>
      <c r="E5982" t="s">
        <v>77</v>
      </c>
      <c r="F5982" t="s">
        <v>544</v>
      </c>
      <c r="G5982" t="s">
        <v>77</v>
      </c>
      <c r="H5982" t="s">
        <v>508</v>
      </c>
      <c r="I5982" t="s">
        <v>530</v>
      </c>
      <c r="J5982" t="s">
        <v>435</v>
      </c>
    </row>
    <row r="5983" spans="1:10">
      <c r="A5983" t="s">
        <v>498</v>
      </c>
      <c r="B5983" s="614">
        <v>3.9800000000000002E-2</v>
      </c>
      <c r="C5983" t="s">
        <v>465</v>
      </c>
      <c r="D5983" t="s">
        <v>545</v>
      </c>
      <c r="E5983" t="s">
        <v>77</v>
      </c>
      <c r="F5983" t="s">
        <v>544</v>
      </c>
      <c r="G5983" t="s">
        <v>77</v>
      </c>
      <c r="H5983" t="s">
        <v>508</v>
      </c>
      <c r="I5983" t="s">
        <v>530</v>
      </c>
      <c r="J5983" t="s">
        <v>435</v>
      </c>
    </row>
    <row r="5984" spans="1:10">
      <c r="A5984" t="s">
        <v>498</v>
      </c>
      <c r="B5984" s="614">
        <v>3.9800000000000002E-2</v>
      </c>
      <c r="C5984" t="s">
        <v>472</v>
      </c>
      <c r="D5984" t="s">
        <v>545</v>
      </c>
      <c r="E5984" t="s">
        <v>77</v>
      </c>
      <c r="F5984" t="s">
        <v>544</v>
      </c>
      <c r="G5984" t="s">
        <v>77</v>
      </c>
      <c r="H5984" t="s">
        <v>508</v>
      </c>
      <c r="I5984" t="s">
        <v>530</v>
      </c>
      <c r="J5984" t="s">
        <v>435</v>
      </c>
    </row>
    <row r="5985" spans="1:10">
      <c r="A5985" t="s">
        <v>498</v>
      </c>
      <c r="B5985" s="614">
        <v>3.9800000000000002E-2</v>
      </c>
      <c r="C5985" t="s">
        <v>453</v>
      </c>
      <c r="D5985" t="s">
        <v>545</v>
      </c>
      <c r="E5985" t="s">
        <v>77</v>
      </c>
      <c r="F5985" t="s">
        <v>544</v>
      </c>
      <c r="G5985" t="s">
        <v>77</v>
      </c>
      <c r="H5985" t="s">
        <v>508</v>
      </c>
      <c r="I5985" t="s">
        <v>530</v>
      </c>
      <c r="J5985" t="s">
        <v>435</v>
      </c>
    </row>
    <row r="5986" spans="1:10">
      <c r="A5986" t="s">
        <v>498</v>
      </c>
      <c r="B5986" s="614">
        <v>3.9800000000000002E-2</v>
      </c>
      <c r="C5986" t="s">
        <v>50</v>
      </c>
      <c r="D5986" t="s">
        <v>545</v>
      </c>
      <c r="E5986" t="s">
        <v>77</v>
      </c>
      <c r="F5986" t="s">
        <v>544</v>
      </c>
      <c r="G5986" t="s">
        <v>77</v>
      </c>
      <c r="H5986" t="s">
        <v>508</v>
      </c>
      <c r="I5986" t="s">
        <v>530</v>
      </c>
      <c r="J5986" t="s">
        <v>435</v>
      </c>
    </row>
    <row r="5987" spans="1:10">
      <c r="A5987" t="s">
        <v>498</v>
      </c>
      <c r="B5987" s="614">
        <v>0.1137</v>
      </c>
      <c r="C5987" t="s">
        <v>446</v>
      </c>
      <c r="D5987" t="s">
        <v>545</v>
      </c>
      <c r="E5987" t="s">
        <v>77</v>
      </c>
      <c r="F5987" t="s">
        <v>544</v>
      </c>
      <c r="G5987" t="s">
        <v>77</v>
      </c>
      <c r="H5987" t="s">
        <v>508</v>
      </c>
      <c r="I5987" t="s">
        <v>530</v>
      </c>
      <c r="J5987" t="s">
        <v>435</v>
      </c>
    </row>
    <row r="5988" spans="1:10">
      <c r="A5988" t="s">
        <v>499</v>
      </c>
      <c r="B5988" s="614">
        <v>0.34799999999999998</v>
      </c>
      <c r="C5988" t="s">
        <v>429</v>
      </c>
      <c r="D5988" t="s">
        <v>545</v>
      </c>
      <c r="E5988" t="s">
        <v>77</v>
      </c>
      <c r="F5988" t="s">
        <v>544</v>
      </c>
      <c r="G5988" t="s">
        <v>77</v>
      </c>
      <c r="H5988" t="s">
        <v>508</v>
      </c>
      <c r="I5988" t="s">
        <v>530</v>
      </c>
      <c r="J5988" t="s">
        <v>435</v>
      </c>
    </row>
    <row r="5989" spans="1:10">
      <c r="A5989" t="s">
        <v>499</v>
      </c>
      <c r="B5989" s="614">
        <v>0.34799999999999998</v>
      </c>
      <c r="C5989" t="s">
        <v>465</v>
      </c>
      <c r="D5989" t="s">
        <v>545</v>
      </c>
      <c r="E5989" t="s">
        <v>77</v>
      </c>
      <c r="F5989" t="s">
        <v>544</v>
      </c>
      <c r="G5989" t="s">
        <v>77</v>
      </c>
      <c r="H5989" t="s">
        <v>508</v>
      </c>
      <c r="I5989" t="s">
        <v>530</v>
      </c>
      <c r="J5989" t="s">
        <v>435</v>
      </c>
    </row>
    <row r="5990" spans="1:10">
      <c r="A5990" t="s">
        <v>499</v>
      </c>
      <c r="B5990" s="614">
        <v>0.34799999999999998</v>
      </c>
      <c r="C5990" t="s">
        <v>472</v>
      </c>
      <c r="D5990" t="s">
        <v>545</v>
      </c>
      <c r="E5990" t="s">
        <v>77</v>
      </c>
      <c r="F5990" t="s">
        <v>544</v>
      </c>
      <c r="G5990" t="s">
        <v>77</v>
      </c>
      <c r="H5990" t="s">
        <v>508</v>
      </c>
      <c r="I5990" t="s">
        <v>530</v>
      </c>
      <c r="J5990" t="s">
        <v>435</v>
      </c>
    </row>
    <row r="5991" spans="1:10">
      <c r="A5991" t="s">
        <v>499</v>
      </c>
      <c r="B5991" s="614">
        <v>0.34799999999999998</v>
      </c>
      <c r="C5991" t="s">
        <v>453</v>
      </c>
      <c r="D5991" t="s">
        <v>545</v>
      </c>
      <c r="E5991" t="s">
        <v>77</v>
      </c>
      <c r="F5991" t="s">
        <v>544</v>
      </c>
      <c r="G5991" t="s">
        <v>77</v>
      </c>
      <c r="H5991" t="s">
        <v>508</v>
      </c>
      <c r="I5991" t="s">
        <v>530</v>
      </c>
      <c r="J5991" t="s">
        <v>435</v>
      </c>
    </row>
    <row r="5992" spans="1:10">
      <c r="A5992" t="s">
        <v>499</v>
      </c>
      <c r="B5992" s="614">
        <v>0.34799999999999998</v>
      </c>
      <c r="C5992" t="s">
        <v>50</v>
      </c>
      <c r="D5992" t="s">
        <v>545</v>
      </c>
      <c r="E5992" t="s">
        <v>77</v>
      </c>
      <c r="F5992" t="s">
        <v>544</v>
      </c>
      <c r="G5992" t="s">
        <v>77</v>
      </c>
      <c r="H5992" t="s">
        <v>508</v>
      </c>
      <c r="I5992" t="s">
        <v>530</v>
      </c>
      <c r="J5992" t="s">
        <v>435</v>
      </c>
    </row>
    <row r="5993" spans="1:10">
      <c r="A5993" t="s">
        <v>499</v>
      </c>
      <c r="B5993" s="614">
        <v>0.99490000000000001</v>
      </c>
      <c r="C5993" t="s">
        <v>446</v>
      </c>
      <c r="D5993" t="s">
        <v>545</v>
      </c>
      <c r="E5993" t="s">
        <v>77</v>
      </c>
      <c r="F5993" t="s">
        <v>544</v>
      </c>
      <c r="G5993" t="s">
        <v>77</v>
      </c>
      <c r="H5993" t="s">
        <v>508</v>
      </c>
      <c r="I5993" t="s">
        <v>530</v>
      </c>
      <c r="J5993" t="s">
        <v>435</v>
      </c>
    </row>
    <row r="5994" spans="1:10">
      <c r="A5994" t="s">
        <v>500</v>
      </c>
      <c r="B5994" s="614">
        <v>2.8999999999999998E-3</v>
      </c>
      <c r="C5994" t="s">
        <v>429</v>
      </c>
      <c r="D5994" t="s">
        <v>545</v>
      </c>
      <c r="E5994" t="s">
        <v>77</v>
      </c>
      <c r="F5994" t="s">
        <v>544</v>
      </c>
      <c r="G5994" t="s">
        <v>77</v>
      </c>
      <c r="H5994" t="s">
        <v>508</v>
      </c>
      <c r="I5994" t="s">
        <v>530</v>
      </c>
      <c r="J5994" t="s">
        <v>435</v>
      </c>
    </row>
    <row r="5995" spans="1:10">
      <c r="A5995" t="s">
        <v>500</v>
      </c>
      <c r="B5995" s="614">
        <v>2.8999999999999998E-3</v>
      </c>
      <c r="C5995" t="s">
        <v>465</v>
      </c>
      <c r="D5995" t="s">
        <v>545</v>
      </c>
      <c r="E5995" t="s">
        <v>77</v>
      </c>
      <c r="F5995" t="s">
        <v>544</v>
      </c>
      <c r="G5995" t="s">
        <v>77</v>
      </c>
      <c r="H5995" t="s">
        <v>508</v>
      </c>
      <c r="I5995" t="s">
        <v>530</v>
      </c>
      <c r="J5995" t="s">
        <v>435</v>
      </c>
    </row>
    <row r="5996" spans="1:10">
      <c r="A5996" t="s">
        <v>500</v>
      </c>
      <c r="B5996" s="614">
        <v>2.8999999999999998E-3</v>
      </c>
      <c r="C5996" t="s">
        <v>472</v>
      </c>
      <c r="D5996" t="s">
        <v>545</v>
      </c>
      <c r="E5996" t="s">
        <v>77</v>
      </c>
      <c r="F5996" t="s">
        <v>544</v>
      </c>
      <c r="G5996" t="s">
        <v>77</v>
      </c>
      <c r="H5996" t="s">
        <v>508</v>
      </c>
      <c r="I5996" t="s">
        <v>530</v>
      </c>
      <c r="J5996" t="s">
        <v>435</v>
      </c>
    </row>
    <row r="5997" spans="1:10">
      <c r="A5997" t="s">
        <v>500</v>
      </c>
      <c r="B5997" s="614">
        <v>2.8999999999999998E-3</v>
      </c>
      <c r="C5997" t="s">
        <v>453</v>
      </c>
      <c r="D5997" t="s">
        <v>545</v>
      </c>
      <c r="E5997" t="s">
        <v>77</v>
      </c>
      <c r="F5997" t="s">
        <v>544</v>
      </c>
      <c r="G5997" t="s">
        <v>77</v>
      </c>
      <c r="H5997" t="s">
        <v>508</v>
      </c>
      <c r="I5997" t="s">
        <v>530</v>
      </c>
      <c r="J5997" t="s">
        <v>435</v>
      </c>
    </row>
    <row r="5998" spans="1:10">
      <c r="A5998" t="s">
        <v>500</v>
      </c>
      <c r="B5998" s="614">
        <v>2.8999999999999998E-3</v>
      </c>
      <c r="C5998" t="s">
        <v>50</v>
      </c>
      <c r="D5998" t="s">
        <v>545</v>
      </c>
      <c r="E5998" t="s">
        <v>77</v>
      </c>
      <c r="F5998" t="s">
        <v>544</v>
      </c>
      <c r="G5998" t="s">
        <v>77</v>
      </c>
      <c r="H5998" t="s">
        <v>508</v>
      </c>
      <c r="I5998" t="s">
        <v>530</v>
      </c>
      <c r="J5998" t="s">
        <v>435</v>
      </c>
    </row>
    <row r="5999" spans="1:10">
      <c r="A5999" t="s">
        <v>500</v>
      </c>
      <c r="B5999" s="614">
        <v>8.2000000000000007E-3</v>
      </c>
      <c r="C5999" t="s">
        <v>446</v>
      </c>
      <c r="D5999" t="s">
        <v>545</v>
      </c>
      <c r="E5999" t="s">
        <v>77</v>
      </c>
      <c r="F5999" t="s">
        <v>544</v>
      </c>
      <c r="G5999" t="s">
        <v>77</v>
      </c>
      <c r="H5999" t="s">
        <v>508</v>
      </c>
      <c r="I5999" t="s">
        <v>530</v>
      </c>
      <c r="J5999" t="s">
        <v>435</v>
      </c>
    </row>
    <row r="6000" spans="1:10">
      <c r="A6000" t="s">
        <v>501</v>
      </c>
      <c r="B6000" s="614">
        <v>4.0000000000000002E-4</v>
      </c>
      <c r="C6000" t="s">
        <v>429</v>
      </c>
      <c r="D6000" t="s">
        <v>545</v>
      </c>
      <c r="E6000" t="s">
        <v>77</v>
      </c>
      <c r="F6000" t="s">
        <v>544</v>
      </c>
      <c r="G6000" t="s">
        <v>77</v>
      </c>
      <c r="H6000" t="s">
        <v>508</v>
      </c>
      <c r="I6000" t="s">
        <v>530</v>
      </c>
      <c r="J6000" t="s">
        <v>435</v>
      </c>
    </row>
    <row r="6001" spans="1:10">
      <c r="A6001" t="s">
        <v>501</v>
      </c>
      <c r="B6001" s="614">
        <v>4.0000000000000002E-4</v>
      </c>
      <c r="C6001" t="s">
        <v>465</v>
      </c>
      <c r="D6001" t="s">
        <v>545</v>
      </c>
      <c r="E6001" t="s">
        <v>77</v>
      </c>
      <c r="F6001" t="s">
        <v>544</v>
      </c>
      <c r="G6001" t="s">
        <v>77</v>
      </c>
      <c r="H6001" t="s">
        <v>508</v>
      </c>
      <c r="I6001" t="s">
        <v>530</v>
      </c>
      <c r="J6001" t="s">
        <v>435</v>
      </c>
    </row>
    <row r="6002" spans="1:10">
      <c r="A6002" t="s">
        <v>501</v>
      </c>
      <c r="B6002" s="614">
        <v>4.0000000000000002E-4</v>
      </c>
      <c r="C6002" t="s">
        <v>472</v>
      </c>
      <c r="D6002" t="s">
        <v>545</v>
      </c>
      <c r="E6002" t="s">
        <v>77</v>
      </c>
      <c r="F6002" t="s">
        <v>544</v>
      </c>
      <c r="G6002" t="s">
        <v>77</v>
      </c>
      <c r="H6002" t="s">
        <v>508</v>
      </c>
      <c r="I6002" t="s">
        <v>530</v>
      </c>
      <c r="J6002" t="s">
        <v>435</v>
      </c>
    </row>
    <row r="6003" spans="1:10">
      <c r="A6003" t="s">
        <v>501</v>
      </c>
      <c r="B6003" s="614">
        <v>4.0000000000000002E-4</v>
      </c>
      <c r="C6003" t="s">
        <v>453</v>
      </c>
      <c r="D6003" t="s">
        <v>545</v>
      </c>
      <c r="E6003" t="s">
        <v>77</v>
      </c>
      <c r="F6003" t="s">
        <v>544</v>
      </c>
      <c r="G6003" t="s">
        <v>77</v>
      </c>
      <c r="H6003" t="s">
        <v>508</v>
      </c>
      <c r="I6003" t="s">
        <v>530</v>
      </c>
      <c r="J6003" t="s">
        <v>435</v>
      </c>
    </row>
    <row r="6004" spans="1:10">
      <c r="A6004" t="s">
        <v>501</v>
      </c>
      <c r="B6004" s="614">
        <v>4.0000000000000002E-4</v>
      </c>
      <c r="C6004" t="s">
        <v>50</v>
      </c>
      <c r="D6004" t="s">
        <v>545</v>
      </c>
      <c r="E6004" t="s">
        <v>77</v>
      </c>
      <c r="F6004" t="s">
        <v>544</v>
      </c>
      <c r="G6004" t="s">
        <v>77</v>
      </c>
      <c r="H6004" t="s">
        <v>508</v>
      </c>
      <c r="I6004" t="s">
        <v>530</v>
      </c>
      <c r="J6004" t="s">
        <v>435</v>
      </c>
    </row>
    <row r="6005" spans="1:10">
      <c r="A6005" t="s">
        <v>501</v>
      </c>
      <c r="B6005" s="614">
        <v>1.2999999999999999E-3</v>
      </c>
      <c r="C6005" t="s">
        <v>446</v>
      </c>
      <c r="D6005" t="s">
        <v>545</v>
      </c>
      <c r="E6005" t="s">
        <v>77</v>
      </c>
      <c r="F6005" t="s">
        <v>544</v>
      </c>
      <c r="G6005" t="s">
        <v>77</v>
      </c>
      <c r="H6005" t="s">
        <v>508</v>
      </c>
      <c r="I6005" t="s">
        <v>530</v>
      </c>
      <c r="J6005" t="s">
        <v>435</v>
      </c>
    </row>
    <row r="6006" spans="1:10">
      <c r="A6006" t="s">
        <v>502</v>
      </c>
      <c r="B6006" s="614">
        <v>2.41E-2</v>
      </c>
      <c r="C6006" t="s">
        <v>429</v>
      </c>
      <c r="D6006" t="s">
        <v>545</v>
      </c>
      <c r="E6006" t="s">
        <v>77</v>
      </c>
      <c r="F6006" t="s">
        <v>544</v>
      </c>
      <c r="G6006" t="s">
        <v>77</v>
      </c>
      <c r="H6006" t="s">
        <v>508</v>
      </c>
      <c r="I6006" t="s">
        <v>530</v>
      </c>
      <c r="J6006" t="s">
        <v>435</v>
      </c>
    </row>
    <row r="6007" spans="1:10">
      <c r="A6007" t="s">
        <v>502</v>
      </c>
      <c r="B6007" s="614">
        <v>2.41E-2</v>
      </c>
      <c r="C6007" t="s">
        <v>465</v>
      </c>
      <c r="D6007" t="s">
        <v>545</v>
      </c>
      <c r="E6007" t="s">
        <v>77</v>
      </c>
      <c r="F6007" t="s">
        <v>544</v>
      </c>
      <c r="G6007" t="s">
        <v>77</v>
      </c>
      <c r="H6007" t="s">
        <v>508</v>
      </c>
      <c r="I6007" t="s">
        <v>530</v>
      </c>
      <c r="J6007" t="s">
        <v>435</v>
      </c>
    </row>
    <row r="6008" spans="1:10">
      <c r="A6008" t="s">
        <v>502</v>
      </c>
      <c r="B6008" s="614">
        <v>2.41E-2</v>
      </c>
      <c r="C6008" t="s">
        <v>472</v>
      </c>
      <c r="D6008" t="s">
        <v>545</v>
      </c>
      <c r="E6008" t="s">
        <v>77</v>
      </c>
      <c r="F6008" t="s">
        <v>544</v>
      </c>
      <c r="G6008" t="s">
        <v>77</v>
      </c>
      <c r="H6008" t="s">
        <v>508</v>
      </c>
      <c r="I6008" t="s">
        <v>530</v>
      </c>
      <c r="J6008" t="s">
        <v>435</v>
      </c>
    </row>
    <row r="6009" spans="1:10">
      <c r="A6009" t="s">
        <v>502</v>
      </c>
      <c r="B6009" s="614">
        <v>2.41E-2</v>
      </c>
      <c r="C6009" t="s">
        <v>453</v>
      </c>
      <c r="D6009" t="s">
        <v>545</v>
      </c>
      <c r="E6009" t="s">
        <v>77</v>
      </c>
      <c r="F6009" t="s">
        <v>544</v>
      </c>
      <c r="G6009" t="s">
        <v>77</v>
      </c>
      <c r="H6009" t="s">
        <v>508</v>
      </c>
      <c r="I6009" t="s">
        <v>530</v>
      </c>
      <c r="J6009" t="s">
        <v>435</v>
      </c>
    </row>
    <row r="6010" spans="1:10">
      <c r="A6010" t="s">
        <v>502</v>
      </c>
      <c r="B6010" s="614">
        <v>2.41E-2</v>
      </c>
      <c r="C6010" t="s">
        <v>50</v>
      </c>
      <c r="D6010" t="s">
        <v>545</v>
      </c>
      <c r="E6010" t="s">
        <v>77</v>
      </c>
      <c r="F6010" t="s">
        <v>544</v>
      </c>
      <c r="G6010" t="s">
        <v>77</v>
      </c>
      <c r="H6010" t="s">
        <v>508</v>
      </c>
      <c r="I6010" t="s">
        <v>530</v>
      </c>
      <c r="J6010" t="s">
        <v>435</v>
      </c>
    </row>
    <row r="6011" spans="1:10">
      <c r="A6011" t="s">
        <v>502</v>
      </c>
      <c r="B6011" s="614">
        <v>6.88E-2</v>
      </c>
      <c r="C6011" t="s">
        <v>446</v>
      </c>
      <c r="D6011" t="s">
        <v>545</v>
      </c>
      <c r="E6011" t="s">
        <v>77</v>
      </c>
      <c r="F6011" t="s">
        <v>544</v>
      </c>
      <c r="G6011" t="s">
        <v>77</v>
      </c>
      <c r="H6011" t="s">
        <v>508</v>
      </c>
      <c r="I6011" t="s">
        <v>530</v>
      </c>
      <c r="J6011" t="s">
        <v>435</v>
      </c>
    </row>
    <row r="6012" spans="1:10">
      <c r="A6012" t="s">
        <v>503</v>
      </c>
      <c r="B6012" s="614">
        <v>2.8E-3</v>
      </c>
      <c r="C6012" t="s">
        <v>429</v>
      </c>
      <c r="D6012" t="s">
        <v>545</v>
      </c>
      <c r="E6012" t="s">
        <v>77</v>
      </c>
      <c r="F6012" t="s">
        <v>544</v>
      </c>
      <c r="G6012" t="s">
        <v>77</v>
      </c>
      <c r="H6012" t="s">
        <v>508</v>
      </c>
      <c r="I6012" t="s">
        <v>530</v>
      </c>
      <c r="J6012" t="s">
        <v>435</v>
      </c>
    </row>
    <row r="6013" spans="1:10">
      <c r="A6013" t="s">
        <v>503</v>
      </c>
      <c r="B6013" s="614">
        <v>2.8E-3</v>
      </c>
      <c r="C6013" t="s">
        <v>465</v>
      </c>
      <c r="D6013" t="s">
        <v>545</v>
      </c>
      <c r="E6013" t="s">
        <v>77</v>
      </c>
      <c r="F6013" t="s">
        <v>544</v>
      </c>
      <c r="G6013" t="s">
        <v>77</v>
      </c>
      <c r="H6013" t="s">
        <v>508</v>
      </c>
      <c r="I6013" t="s">
        <v>530</v>
      </c>
      <c r="J6013" t="s">
        <v>435</v>
      </c>
    </row>
    <row r="6014" spans="1:10">
      <c r="A6014" t="s">
        <v>503</v>
      </c>
      <c r="B6014" s="614">
        <v>2.8E-3</v>
      </c>
      <c r="C6014" t="s">
        <v>472</v>
      </c>
      <c r="D6014" t="s">
        <v>545</v>
      </c>
      <c r="E6014" t="s">
        <v>77</v>
      </c>
      <c r="F6014" t="s">
        <v>544</v>
      </c>
      <c r="G6014" t="s">
        <v>77</v>
      </c>
      <c r="H6014" t="s">
        <v>508</v>
      </c>
      <c r="I6014" t="s">
        <v>530</v>
      </c>
      <c r="J6014" t="s">
        <v>435</v>
      </c>
    </row>
    <row r="6015" spans="1:10">
      <c r="A6015" t="s">
        <v>503</v>
      </c>
      <c r="B6015" s="614">
        <v>2.8E-3</v>
      </c>
      <c r="C6015" t="s">
        <v>453</v>
      </c>
      <c r="D6015" t="s">
        <v>545</v>
      </c>
      <c r="E6015" t="s">
        <v>77</v>
      </c>
      <c r="F6015" t="s">
        <v>544</v>
      </c>
      <c r="G6015" t="s">
        <v>77</v>
      </c>
      <c r="H6015" t="s">
        <v>508</v>
      </c>
      <c r="I6015" t="s">
        <v>530</v>
      </c>
      <c r="J6015" t="s">
        <v>435</v>
      </c>
    </row>
    <row r="6016" spans="1:10">
      <c r="A6016" t="s">
        <v>503</v>
      </c>
      <c r="B6016" s="614">
        <v>2.8E-3</v>
      </c>
      <c r="C6016" t="s">
        <v>50</v>
      </c>
      <c r="D6016" t="s">
        <v>545</v>
      </c>
      <c r="E6016" t="s">
        <v>77</v>
      </c>
      <c r="F6016" t="s">
        <v>544</v>
      </c>
      <c r="G6016" t="s">
        <v>77</v>
      </c>
      <c r="H6016" t="s">
        <v>508</v>
      </c>
      <c r="I6016" t="s">
        <v>530</v>
      </c>
      <c r="J6016" t="s">
        <v>435</v>
      </c>
    </row>
    <row r="6017" spans="1:10">
      <c r="A6017" t="s">
        <v>503</v>
      </c>
      <c r="B6017" s="614">
        <v>8.0000000000000002E-3</v>
      </c>
      <c r="C6017" t="s">
        <v>446</v>
      </c>
      <c r="D6017" t="s">
        <v>545</v>
      </c>
      <c r="E6017" t="s">
        <v>77</v>
      </c>
      <c r="F6017" t="s">
        <v>544</v>
      </c>
      <c r="G6017" t="s">
        <v>77</v>
      </c>
      <c r="H6017" t="s">
        <v>508</v>
      </c>
      <c r="I6017" t="s">
        <v>530</v>
      </c>
      <c r="J6017" t="s">
        <v>435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8B842-D026-41F6-B8B9-B21169DBB575}">
  <sheetPr codeName="Sheet15"/>
  <dimension ref="A5:BI130"/>
  <sheetViews>
    <sheetView showGridLines="0" topLeftCell="A6" zoomScale="70" zoomScaleNormal="70" workbookViewId="0">
      <selection activeCell="J61" sqref="J61"/>
    </sheetView>
  </sheetViews>
  <sheetFormatPr defaultColWidth="8.81640625" defaultRowHeight="12"/>
  <cols>
    <col min="1" max="1" width="2.81640625" style="319" customWidth="1"/>
    <col min="2" max="2" width="36.54296875" style="319" bestFit="1" customWidth="1"/>
    <col min="3" max="3" width="21.453125" style="319" customWidth="1"/>
    <col min="4" max="7" width="17.453125" style="319" bestFit="1" customWidth="1"/>
    <col min="8" max="8" width="18.453125" style="319" customWidth="1"/>
    <col min="9" max="15" width="2.453125" style="319" customWidth="1"/>
    <col min="16" max="16" width="43.453125" style="319" bestFit="1" customWidth="1"/>
    <col min="17" max="17" width="9.453125" style="319" bestFit="1" customWidth="1"/>
    <col min="18" max="18" width="9.453125" style="319" customWidth="1"/>
    <col min="19" max="19" width="13.81640625" style="319" bestFit="1" customWidth="1"/>
    <col min="20" max="20" width="8.81640625" style="319"/>
    <col min="21" max="21" width="2.54296875" style="319" customWidth="1"/>
    <col min="22" max="22" width="12.54296875" style="319" customWidth="1"/>
    <col min="23" max="23" width="19.453125" style="319" customWidth="1"/>
    <col min="24" max="24" width="15.54296875" style="319" customWidth="1"/>
    <col min="25" max="25" width="12.54296875" style="319" customWidth="1"/>
    <col min="26" max="26" width="14.54296875" style="319" customWidth="1"/>
    <col min="27" max="27" width="10.81640625" style="319" bestFit="1" customWidth="1"/>
    <col min="28" max="28" width="6.54296875" style="319" bestFit="1" customWidth="1"/>
    <col min="29" max="30" width="2.453125" style="319" customWidth="1"/>
    <col min="31" max="31" width="42.81640625" style="319" bestFit="1" customWidth="1"/>
    <col min="32" max="32" width="12.453125" style="319" bestFit="1" customWidth="1"/>
    <col min="33" max="33" width="3.54296875" style="319" customWidth="1"/>
    <col min="34" max="34" width="30.54296875" style="319" customWidth="1"/>
    <col min="35" max="35" width="29.453125" style="319" bestFit="1" customWidth="1"/>
    <col min="36" max="36" width="2.54296875" style="319" customWidth="1"/>
    <col min="37" max="37" width="41.54296875" style="319" bestFit="1" customWidth="1"/>
    <col min="38" max="38" width="12.453125" style="319" bestFit="1" customWidth="1"/>
    <col min="39" max="39" width="1.54296875" style="319" customWidth="1"/>
    <col min="40" max="40" width="31" style="319" customWidth="1"/>
    <col min="41" max="41" width="29.453125" style="319" bestFit="1" customWidth="1"/>
    <col min="42" max="43" width="8.81640625" style="319"/>
    <col min="44" max="44" width="19.453125" style="319" customWidth="1"/>
    <col min="45" max="45" width="2.54296875" style="319" customWidth="1"/>
    <col min="46" max="46" width="9" style="319" bestFit="1" customWidth="1"/>
    <col min="47" max="50" width="14.1796875" style="319" customWidth="1"/>
    <col min="51" max="51" width="16.453125" style="319" customWidth="1"/>
    <col min="52" max="58" width="14.1796875" style="319" customWidth="1"/>
    <col min="59" max="59" width="2" style="319" customWidth="1"/>
    <col min="60" max="60" width="15.453125" style="319" bestFit="1" customWidth="1"/>
    <col min="61" max="61" width="16" style="319" bestFit="1" customWidth="1"/>
    <col min="62" max="16384" width="8.81640625" style="319"/>
  </cols>
  <sheetData>
    <row r="5" spans="2:61">
      <c r="AT5" s="415"/>
      <c r="AU5" s="415" t="str">
        <f>'AVS Consumption Plan'!E7</f>
        <v>Ramp-up</v>
      </c>
      <c r="AV5" s="415" t="str">
        <f>'AVS Consumption Plan'!F7</f>
        <v>Monthly</v>
      </c>
      <c r="AW5" s="415" t="str">
        <f>'AVS Consumption Plan'!G7</f>
        <v>Monthly</v>
      </c>
      <c r="AY5" s="535" t="str">
        <f>'AVS Consumption Plan'!I7</f>
        <v>Total</v>
      </c>
      <c r="BA5" s="536" t="str">
        <f>'AVS Consumption Plan'!K7</f>
        <v>Monthly AVS per Node</v>
      </c>
      <c r="BB5" s="537">
        <f>'AVS Consumption Plan'!L7</f>
        <v>3971</v>
      </c>
    </row>
    <row r="6" spans="2:61">
      <c r="AR6" s="538" t="str">
        <f>'AVS Consumption Plan'!B8</f>
        <v>USD</v>
      </c>
      <c r="AT6" s="415" t="str">
        <f>'AVS Consumption Plan'!D8</f>
        <v>AVS nodes</v>
      </c>
      <c r="AU6" s="415" t="str">
        <f>'AVS Consumption Plan'!E8</f>
        <v>Months</v>
      </c>
      <c r="AV6" s="415" t="str">
        <f>'AVS Consumption Plan'!F8</f>
        <v>AVS-ACR</v>
      </c>
      <c r="AW6" s="415" t="str">
        <f>'AVS Consumption Plan'!G8</f>
        <v>ANF-ACR</v>
      </c>
      <c r="AY6" s="539" t="str">
        <f>'AVS Consumption Plan'!I8</f>
        <v>ACR</v>
      </c>
      <c r="BA6" s="536" t="str">
        <f>'AVS Consumption Plan'!K8</f>
        <v>Monthly ANF per Node</v>
      </c>
      <c r="BB6" s="537">
        <f>'AVS Consumption Plan'!L8</f>
        <v>0</v>
      </c>
    </row>
    <row r="7" spans="2:61">
      <c r="AT7" s="540">
        <f>'AVS Consumption Plan'!D9</f>
        <v>14</v>
      </c>
      <c r="AU7" s="540">
        <f>'AVS Consumption Plan'!E9</f>
        <v>4</v>
      </c>
      <c r="AV7" s="541">
        <f>'AVS Consumption Plan'!F9</f>
        <v>55606.833333333336</v>
      </c>
      <c r="AW7" s="541">
        <f>'AVS Consumption Plan'!G9</f>
        <v>0</v>
      </c>
      <c r="AX7" s="537"/>
      <c r="AY7" s="542">
        <f>'AVS Consumption Plan'!I9</f>
        <v>3258205.5</v>
      </c>
    </row>
    <row r="9" spans="2:61">
      <c r="H9" s="319" t="str">
        <f>+'Input Fields'!I25</f>
        <v>USD</v>
      </c>
    </row>
    <row r="10" spans="2:61">
      <c r="AR10" s="744" t="str">
        <f>'AVS Consumption Plan'!B12</f>
        <v>YEAR 1</v>
      </c>
      <c r="AS10" s="543"/>
      <c r="AU10" s="544"/>
      <c r="AV10" s="544"/>
      <c r="AW10" s="544"/>
      <c r="AX10" s="544"/>
      <c r="AY10" s="544"/>
      <c r="AZ10" s="544"/>
      <c r="BA10" s="544"/>
      <c r="BB10" s="544"/>
      <c r="BC10" s="544"/>
      <c r="BD10" s="544"/>
      <c r="BE10" s="544"/>
      <c r="BF10" s="544"/>
      <c r="BG10" s="544"/>
      <c r="BH10" s="544"/>
    </row>
    <row r="11" spans="2:61">
      <c r="AR11" s="745" t="str">
        <f>'AVS Consumption Plan'!B13</f>
        <v>YEAR 1</v>
      </c>
      <c r="AS11" s="543"/>
      <c r="AT11" s="319" t="str">
        <f>'AVS Consumption Plan'!D13</f>
        <v>Months</v>
      </c>
      <c r="AU11" s="415">
        <f>'AVS Consumption Plan'!E13</f>
        <v>1</v>
      </c>
      <c r="AV11" s="415">
        <f>'AVS Consumption Plan'!F13</f>
        <v>2</v>
      </c>
      <c r="AW11" s="415">
        <f>'AVS Consumption Plan'!G13</f>
        <v>3</v>
      </c>
      <c r="AX11" s="415">
        <f>'AVS Consumption Plan'!H13</f>
        <v>4</v>
      </c>
      <c r="AY11" s="415">
        <f>'AVS Consumption Plan'!I13</f>
        <v>5</v>
      </c>
      <c r="AZ11" s="415">
        <f>'AVS Consumption Plan'!J13</f>
        <v>6</v>
      </c>
      <c r="BA11" s="415">
        <f>'AVS Consumption Plan'!K13</f>
        <v>7</v>
      </c>
      <c r="BB11" s="415">
        <f>'AVS Consumption Plan'!L13</f>
        <v>8</v>
      </c>
      <c r="BC11" s="415">
        <f>'AVS Consumption Plan'!M13</f>
        <v>9</v>
      </c>
      <c r="BD11" s="415">
        <f>'AVS Consumption Plan'!N13</f>
        <v>10</v>
      </c>
      <c r="BE11" s="415">
        <f>'AVS Consumption Plan'!O13</f>
        <v>11</v>
      </c>
      <c r="BF11" s="415">
        <f>'AVS Consumption Plan'!P13</f>
        <v>12</v>
      </c>
      <c r="BG11" s="545"/>
      <c r="BH11" s="415" t="str">
        <f>'AVS Consumption Plan'!R13</f>
        <v>Total</v>
      </c>
    </row>
    <row r="12" spans="2:61">
      <c r="AR12" s="745">
        <f>'AVS Consumption Plan'!B14</f>
        <v>0</v>
      </c>
      <c r="AS12" s="543"/>
      <c r="AT12" s="319" t="str">
        <f>'AVS Consumption Plan'!D14</f>
        <v>Nodes</v>
      </c>
      <c r="AU12" s="546">
        <f>'AVS Consumption Plan'!E14</f>
        <v>3.5</v>
      </c>
      <c r="AV12" s="546">
        <f>'AVS Consumption Plan'!F14</f>
        <v>7.5</v>
      </c>
      <c r="AW12" s="546">
        <f>'AVS Consumption Plan'!G14</f>
        <v>11.5</v>
      </c>
      <c r="AX12" s="546">
        <f>'AVS Consumption Plan'!H14</f>
        <v>14</v>
      </c>
      <c r="AY12" s="546">
        <f>'AVS Consumption Plan'!I14</f>
        <v>14</v>
      </c>
      <c r="AZ12" s="546">
        <f>'AVS Consumption Plan'!J14</f>
        <v>14</v>
      </c>
      <c r="BA12" s="546">
        <f>'AVS Consumption Plan'!K14</f>
        <v>14</v>
      </c>
      <c r="BB12" s="546">
        <f>'AVS Consumption Plan'!L14</f>
        <v>14</v>
      </c>
      <c r="BC12" s="546">
        <f>'AVS Consumption Plan'!M14</f>
        <v>14</v>
      </c>
      <c r="BD12" s="546">
        <f>'AVS Consumption Plan'!N14</f>
        <v>14</v>
      </c>
      <c r="BE12" s="546">
        <f>'AVS Consumption Plan'!O14</f>
        <v>14</v>
      </c>
      <c r="BF12" s="546">
        <f>'AVS Consumption Plan'!P14</f>
        <v>14</v>
      </c>
      <c r="BG12" s="545"/>
    </row>
    <row r="13" spans="2:61">
      <c r="B13" s="317" t="s">
        <v>546</v>
      </c>
      <c r="C13" s="318"/>
      <c r="D13" s="318"/>
      <c r="E13" s="318"/>
      <c r="F13" s="318"/>
      <c r="G13" s="318"/>
      <c r="AC13" s="415"/>
      <c r="AE13" s="752" t="s">
        <v>46</v>
      </c>
      <c r="AF13" s="753"/>
      <c r="AG13" s="318"/>
      <c r="AH13" s="318"/>
      <c r="AI13" s="318"/>
      <c r="AR13" s="745">
        <f>'AVS Consumption Plan'!B15</f>
        <v>0</v>
      </c>
      <c r="AS13" s="543"/>
      <c r="AT13" s="319" t="str">
        <f>'AVS Consumption Plan'!D15</f>
        <v>AVS</v>
      </c>
      <c r="AU13" s="537">
        <f>'AVS Consumption Plan'!E15</f>
        <v>13898.5</v>
      </c>
      <c r="AV13" s="537">
        <f>'AVS Consumption Plan'!F15</f>
        <v>29782.5</v>
      </c>
      <c r="AW13" s="537">
        <f>'AVS Consumption Plan'!G15</f>
        <v>45666.5</v>
      </c>
      <c r="AX13" s="537">
        <f>'AVS Consumption Plan'!H15</f>
        <v>55594</v>
      </c>
      <c r="AY13" s="537">
        <f>'AVS Consumption Plan'!I15</f>
        <v>55594</v>
      </c>
      <c r="AZ13" s="537">
        <f>'AVS Consumption Plan'!J15</f>
        <v>55594</v>
      </c>
      <c r="BA13" s="537">
        <f>'AVS Consumption Plan'!K15</f>
        <v>55594</v>
      </c>
      <c r="BB13" s="537">
        <f>'AVS Consumption Plan'!L15</f>
        <v>55594</v>
      </c>
      <c r="BC13" s="537">
        <f>'AVS Consumption Plan'!M15</f>
        <v>55594</v>
      </c>
      <c r="BD13" s="537">
        <f>'AVS Consumption Plan'!N15</f>
        <v>55594</v>
      </c>
      <c r="BE13" s="537">
        <f>'AVS Consumption Plan'!O15</f>
        <v>55594</v>
      </c>
      <c r="BF13" s="537">
        <f>'AVS Consumption Plan'!P15</f>
        <v>55594</v>
      </c>
      <c r="BG13" s="547"/>
      <c r="BH13" s="537">
        <f>'AVS Consumption Plan'!R15</f>
        <v>589693.5</v>
      </c>
    </row>
    <row r="14" spans="2:61" ht="12.5" thickBot="1">
      <c r="B14" s="320"/>
      <c r="C14" s="321" t="s">
        <v>41</v>
      </c>
      <c r="D14" s="321" t="s">
        <v>42</v>
      </c>
      <c r="E14" s="321" t="s">
        <v>43</v>
      </c>
      <c r="F14" s="321" t="s">
        <v>44</v>
      </c>
      <c r="G14" s="321" t="s">
        <v>45</v>
      </c>
      <c r="P14" s="759" t="str">
        <f>'Input Fields'!B9</f>
        <v>Azure VMware Solution - license calculator</v>
      </c>
      <c r="Q14" s="749">
        <f>'Input Fields'!C9</f>
        <v>0</v>
      </c>
      <c r="R14" s="749">
        <f>'Input Fields'!D9</f>
        <v>0</v>
      </c>
      <c r="S14" s="749">
        <f>'Input Fields'!E9</f>
        <v>0</v>
      </c>
      <c r="T14" s="760">
        <f>'Input Fields'!F9</f>
        <v>0</v>
      </c>
      <c r="U14" s="415"/>
      <c r="V14" s="415"/>
      <c r="X14" s="415"/>
      <c r="Y14" s="415"/>
      <c r="Z14" s="415"/>
      <c r="AA14" s="415"/>
      <c r="AB14" s="415"/>
      <c r="AE14" s="322" t="s">
        <v>55</v>
      </c>
      <c r="AF14" s="323"/>
      <c r="AG14" s="318"/>
      <c r="AH14" s="321" t="s">
        <v>56</v>
      </c>
      <c r="AI14" s="321" t="s">
        <v>57</v>
      </c>
      <c r="AK14" s="754" t="s">
        <v>147</v>
      </c>
      <c r="AL14" s="755"/>
      <c r="AM14" s="318"/>
      <c r="AN14" s="358" t="str">
        <f>'Support tab'!M63</f>
        <v>Win DC 2-core</v>
      </c>
      <c r="AO14" s="359" t="str">
        <f>'Support tab'!N63</f>
        <v>Win Std 2-core</v>
      </c>
      <c r="AR14" s="745">
        <f>'AVS Consumption Plan'!B16</f>
        <v>0</v>
      </c>
      <c r="AS14" s="543"/>
      <c r="AT14" s="548" t="str">
        <f>'AVS Consumption Plan'!D16</f>
        <v>ANF</v>
      </c>
      <c r="AU14" s="549">
        <f>'AVS Consumption Plan'!E16</f>
        <v>0</v>
      </c>
      <c r="AV14" s="549">
        <f>'AVS Consumption Plan'!F16</f>
        <v>0</v>
      </c>
      <c r="AW14" s="549">
        <f>'AVS Consumption Plan'!G16</f>
        <v>0</v>
      </c>
      <c r="AX14" s="549">
        <f>'AVS Consumption Plan'!H16</f>
        <v>0</v>
      </c>
      <c r="AY14" s="549">
        <f>'AVS Consumption Plan'!I16</f>
        <v>0</v>
      </c>
      <c r="AZ14" s="549">
        <f>'AVS Consumption Plan'!J16</f>
        <v>0</v>
      </c>
      <c r="BA14" s="549">
        <f>'AVS Consumption Plan'!K16</f>
        <v>0</v>
      </c>
      <c r="BB14" s="549">
        <f>'AVS Consumption Plan'!L16</f>
        <v>0</v>
      </c>
      <c r="BC14" s="549">
        <f>'AVS Consumption Plan'!M16</f>
        <v>0</v>
      </c>
      <c r="BD14" s="549">
        <f>'AVS Consumption Plan'!N16</f>
        <v>0</v>
      </c>
      <c r="BE14" s="549">
        <f>'AVS Consumption Plan'!O16</f>
        <v>0</v>
      </c>
      <c r="BF14" s="549">
        <f>'AVS Consumption Plan'!P16</f>
        <v>0</v>
      </c>
      <c r="BG14" s="550"/>
      <c r="BH14" s="549">
        <f>'AVS Consumption Plan'!R16</f>
        <v>0</v>
      </c>
    </row>
    <row r="15" spans="2:61" ht="12.5" thickTop="1">
      <c r="B15" s="324" t="s">
        <v>54</v>
      </c>
      <c r="C15" s="325">
        <f>12*'Support tab'!P10*('Input Fields'!L25-('Input Fields'!L25*'Input Fields'!AB14))</f>
        <v>667282</v>
      </c>
      <c r="D15" s="325">
        <f>C15+(12*'Support tab'!P10*('Input Fields'!L25-('Input Fields'!L25*'Input Fields'!AB14)))</f>
        <v>1334564</v>
      </c>
      <c r="E15" s="325">
        <f>D15+(12*'Support tab'!P10*('Input Fields'!L25-('Input Fields'!L25*'Input Fields'!AB14)))</f>
        <v>2001846</v>
      </c>
      <c r="F15" s="325">
        <f>E15+(12*'Support tab'!P10*('Input Fields'!L25-(IF('Input Fields'!AC14="YES",'Input Fields'!L25*'Input Fields'!AB14,0))))</f>
        <v>2669128</v>
      </c>
      <c r="G15" s="325">
        <f>F15+(12*'Support tab'!P10*('Input Fields'!L25-(IF('Input Fields'!AC14="YES",'Input Fields'!L25*'Input Fields'!AB14,0))))</f>
        <v>3336410</v>
      </c>
      <c r="P15" s="415"/>
      <c r="Q15" s="415"/>
      <c r="R15" s="415"/>
      <c r="S15" s="415"/>
      <c r="T15" s="415"/>
      <c r="U15" s="415"/>
      <c r="V15" s="415"/>
      <c r="X15" s="415"/>
      <c r="Y15" s="415"/>
      <c r="Z15" s="415"/>
      <c r="AA15" s="415"/>
      <c r="AB15" s="415"/>
      <c r="AC15" s="415"/>
      <c r="AE15" s="326" t="s">
        <v>63</v>
      </c>
      <c r="AF15" s="327">
        <f>'Support tab'!R10</f>
        <v>110</v>
      </c>
      <c r="AG15" s="318"/>
      <c r="AH15" s="327">
        <f>2*ROUNDDOWN(MIN(ROUNDDOWN(AF18/4,0),'Input Fields'!$J$39*2)/2,0)</f>
        <v>-26</v>
      </c>
      <c r="AI15" s="327">
        <f>2*ROUNDDOWN(MIN((AF18-(AH15*4)),'Input Fields'!$J$38*2)/2,0)</f>
        <v>-6</v>
      </c>
      <c r="AK15" s="360" t="s">
        <v>152</v>
      </c>
      <c r="AL15" s="361"/>
      <c r="AM15" s="351"/>
      <c r="AN15" s="326">
        <f>'Support tab'!M64</f>
        <v>140.04</v>
      </c>
      <c r="AO15" s="340">
        <f>'Support tab'!N64</f>
        <v>24.72</v>
      </c>
      <c r="AR15" s="746">
        <f>'AVS Consumption Plan'!B17</f>
        <v>0</v>
      </c>
      <c r="AS15" s="543"/>
      <c r="AT15" s="536" t="str">
        <f>'AVS Consumption Plan'!D17</f>
        <v>Total ACR</v>
      </c>
      <c r="AU15" s="537">
        <f>'AVS Consumption Plan'!E17</f>
        <v>13898.5</v>
      </c>
      <c r="AV15" s="537">
        <f>'AVS Consumption Plan'!F17</f>
        <v>29782.5</v>
      </c>
      <c r="AW15" s="537">
        <f>'AVS Consumption Plan'!G17</f>
        <v>45666.5</v>
      </c>
      <c r="AX15" s="537">
        <f>'AVS Consumption Plan'!H17</f>
        <v>55594</v>
      </c>
      <c r="AY15" s="537">
        <f>'AVS Consumption Plan'!I17</f>
        <v>55594</v>
      </c>
      <c r="AZ15" s="537">
        <f>'AVS Consumption Plan'!J17</f>
        <v>55594</v>
      </c>
      <c r="BA15" s="537">
        <f>'AVS Consumption Plan'!K17</f>
        <v>55594</v>
      </c>
      <c r="BB15" s="537">
        <f>'AVS Consumption Plan'!L17</f>
        <v>55594</v>
      </c>
      <c r="BC15" s="537">
        <f>'AVS Consumption Plan'!M17</f>
        <v>55594</v>
      </c>
      <c r="BD15" s="537">
        <f>'AVS Consumption Plan'!N17</f>
        <v>55594</v>
      </c>
      <c r="BE15" s="537">
        <f>'AVS Consumption Plan'!O17</f>
        <v>55594</v>
      </c>
      <c r="BF15" s="537">
        <f>'AVS Consumption Plan'!P17</f>
        <v>55594</v>
      </c>
      <c r="BG15" s="547"/>
      <c r="BI15" s="551">
        <f>'AVS Consumption Plan'!S17</f>
        <v>589693.5</v>
      </c>
    </row>
    <row r="16" spans="2:61">
      <c r="B16" s="324" t="s">
        <v>66</v>
      </c>
      <c r="C16" s="325">
        <f>MIN(MIN('Support tab'!K70,'Support tab'!M69),MIN('Support tab'!K79,'Support tab'!M78))</f>
        <v>1020</v>
      </c>
      <c r="D16" s="325">
        <f>C16*2</f>
        <v>2040</v>
      </c>
      <c r="E16" s="325">
        <f>C16*3</f>
        <v>3060</v>
      </c>
      <c r="F16" s="325">
        <f>C16*4</f>
        <v>4080</v>
      </c>
      <c r="G16" s="325">
        <f>C16*5</f>
        <v>5100</v>
      </c>
      <c r="P16" s="416" t="str">
        <f>'Input Fields'!B11</f>
        <v>Details</v>
      </c>
      <c r="Q16" s="735" t="str">
        <f>'Input Fields'!C11</f>
        <v>INPUT 1</v>
      </c>
      <c r="R16" s="736">
        <f>'Input Fields'!D11</f>
        <v>0</v>
      </c>
      <c r="T16" s="415"/>
      <c r="U16" s="415"/>
      <c r="V16" s="415"/>
      <c r="X16" s="415"/>
      <c r="Y16" s="415"/>
      <c r="Z16" s="415"/>
      <c r="AA16" s="415"/>
      <c r="AB16" s="415"/>
      <c r="AC16" s="415"/>
      <c r="AE16" s="326" t="s">
        <v>67</v>
      </c>
      <c r="AF16" s="327">
        <f>'Input Fields'!M38+'Input Fields'!F38</f>
        <v>0</v>
      </c>
      <c r="AG16" s="318"/>
      <c r="AH16" s="328">
        <f>MAX(0,(AH15/2)*'Input Fields'!$K$39)</f>
        <v>0</v>
      </c>
      <c r="AI16" s="328">
        <f>MAX(0,(AI15/2)*'Input Fields'!$K$38)</f>
        <v>0</v>
      </c>
      <c r="AK16" s="326" t="s">
        <v>155</v>
      </c>
      <c r="AL16" s="327">
        <f>'Support tab'!K65</f>
        <v>40</v>
      </c>
      <c r="AM16" s="362"/>
      <c r="AN16" s="363" t="str">
        <f>'Support tab'!M65</f>
        <v>delta DC cores</v>
      </c>
      <c r="AO16" s="364" t="str">
        <f>'Support tab'!N65</f>
        <v>delta Std cores</v>
      </c>
      <c r="BG16" s="552"/>
    </row>
    <row r="17" spans="2:61">
      <c r="B17" s="324" t="s">
        <v>73</v>
      </c>
      <c r="C17" s="325">
        <f>MIN(MIN('Support tab'!K10,'Support tab'!M9),MIN('Support tab'!K27,'Support tab'!M26))</f>
        <v>81787.199999999997</v>
      </c>
      <c r="D17" s="325">
        <f>C17*2</f>
        <v>163574.39999999999</v>
      </c>
      <c r="E17" s="325">
        <f>C17*3</f>
        <v>245361.59999999998</v>
      </c>
      <c r="F17" s="325">
        <f>C17*4</f>
        <v>327148.79999999999</v>
      </c>
      <c r="G17" s="325">
        <f>C17*5</f>
        <v>408936</v>
      </c>
      <c r="P17" s="417" t="str">
        <f>'Input Fields'!B12</f>
        <v>Type of node</v>
      </c>
      <c r="Q17" s="737" t="str">
        <f>'Input Fields'!C12</f>
        <v>AV36P</v>
      </c>
      <c r="R17" s="738">
        <f>'Input Fields'!D12</f>
        <v>0</v>
      </c>
      <c r="T17" s="415"/>
      <c r="U17" s="415"/>
      <c r="V17" s="415"/>
      <c r="X17" s="415"/>
      <c r="Y17" s="415"/>
      <c r="Z17" s="415"/>
      <c r="AA17" s="415"/>
      <c r="AB17" s="415"/>
      <c r="AC17" s="415"/>
      <c r="AE17" s="326" t="s">
        <v>74</v>
      </c>
      <c r="AF17" s="327">
        <f>+'Input Fields'!F39+'Input Fields'!M39</f>
        <v>0</v>
      </c>
      <c r="AG17" s="318"/>
      <c r="AH17" s="318"/>
      <c r="AI17" s="318"/>
      <c r="AK17" s="326" t="s">
        <v>160</v>
      </c>
      <c r="AL17" s="327">
        <f>'Support tab'!K66</f>
        <v>0</v>
      </c>
      <c r="AM17" s="362"/>
      <c r="AN17" s="365">
        <f>'Support tab'!M66</f>
        <v>452</v>
      </c>
      <c r="AO17" s="327">
        <f>'Support tab'!N66</f>
        <v>-40</v>
      </c>
      <c r="AR17" s="744" t="str">
        <f>'AVS Consumption Plan'!B19</f>
        <v>YEAR 2</v>
      </c>
      <c r="AS17" s="543"/>
      <c r="AU17" s="553"/>
      <c r="AV17" s="553"/>
      <c r="AW17" s="553"/>
      <c r="AX17" s="553"/>
      <c r="AY17" s="553"/>
      <c r="AZ17" s="553"/>
      <c r="BA17" s="553"/>
      <c r="BB17" s="553"/>
      <c r="BC17" s="553"/>
      <c r="BD17" s="553"/>
      <c r="BE17" s="553"/>
      <c r="BF17" s="553"/>
      <c r="BG17" s="553"/>
      <c r="BH17" s="553"/>
    </row>
    <row r="18" spans="2:61">
      <c r="B18" s="329" t="s">
        <v>79</v>
      </c>
      <c r="C18" s="330">
        <f>SUM(C15:C17)</f>
        <v>750089.2</v>
      </c>
      <c r="D18" s="330">
        <f>SUM(D15:D17)</f>
        <v>1500178.4</v>
      </c>
      <c r="E18" s="330">
        <f>SUM(E15:E17)</f>
        <v>2250267.6</v>
      </c>
      <c r="F18" s="330">
        <f>SUM(F15:F17)</f>
        <v>3000356.8</v>
      </c>
      <c r="G18" s="330">
        <f>SUM(G15:G17)</f>
        <v>3750446</v>
      </c>
      <c r="P18" s="418" t="str">
        <f>'Input Fields'!B13</f>
        <v>ANF Storage</v>
      </c>
      <c r="Q18" s="728" t="str">
        <f>'Input Fields'!C13</f>
        <v>AVS Only</v>
      </c>
      <c r="R18" s="727">
        <f>'Input Fields'!D13</f>
        <v>0</v>
      </c>
      <c r="T18" s="415"/>
      <c r="U18" s="415"/>
      <c r="V18" s="415"/>
      <c r="X18" s="415"/>
      <c r="Y18" s="415"/>
      <c r="Z18" s="415"/>
      <c r="AA18" s="415"/>
      <c r="AB18" s="415"/>
      <c r="AC18" s="415"/>
      <c r="AE18" s="331" t="s">
        <v>80</v>
      </c>
      <c r="AF18" s="327">
        <f>(AF17+AF16)-AF15</f>
        <v>-110</v>
      </c>
      <c r="AG18" s="318"/>
      <c r="AH18" s="318"/>
      <c r="AI18" s="318"/>
      <c r="AK18" s="331" t="s">
        <v>165</v>
      </c>
      <c r="AL18" s="353">
        <f>'Support tab'!K67</f>
        <v>-40</v>
      </c>
      <c r="AM18" s="366"/>
      <c r="AN18" s="326">
        <f>'Support tab'!M67</f>
        <v>31649.039999999997</v>
      </c>
      <c r="AO18" s="340">
        <f>'Support tab'!N67</f>
        <v>0</v>
      </c>
      <c r="AR18" s="745">
        <f>'AVS Consumption Plan'!B20</f>
        <v>0</v>
      </c>
      <c r="AS18" s="543"/>
      <c r="AT18" s="319" t="str">
        <f>'AVS Consumption Plan'!D20</f>
        <v>Months</v>
      </c>
      <c r="AU18" s="415">
        <f>'AVS Consumption Plan'!E20</f>
        <v>1</v>
      </c>
      <c r="AV18" s="415">
        <f>'AVS Consumption Plan'!F20</f>
        <v>2</v>
      </c>
      <c r="AW18" s="415">
        <f>'AVS Consumption Plan'!G20</f>
        <v>3</v>
      </c>
      <c r="AX18" s="415">
        <f>'AVS Consumption Plan'!H20</f>
        <v>4</v>
      </c>
      <c r="AY18" s="415">
        <f>'AVS Consumption Plan'!I20</f>
        <v>5</v>
      </c>
      <c r="AZ18" s="415">
        <f>'AVS Consumption Plan'!J20</f>
        <v>6</v>
      </c>
      <c r="BA18" s="415">
        <f>'AVS Consumption Plan'!K20</f>
        <v>7</v>
      </c>
      <c r="BB18" s="415">
        <f>'AVS Consumption Plan'!L20</f>
        <v>8</v>
      </c>
      <c r="BC18" s="415">
        <f>'AVS Consumption Plan'!M20</f>
        <v>9</v>
      </c>
      <c r="BD18" s="415">
        <f>'AVS Consumption Plan'!N20</f>
        <v>10</v>
      </c>
      <c r="BE18" s="415">
        <f>'AVS Consumption Plan'!O20</f>
        <v>11</v>
      </c>
      <c r="BF18" s="415">
        <f>'AVS Consumption Plan'!P20</f>
        <v>12</v>
      </c>
      <c r="BG18" s="545"/>
      <c r="BH18" s="415" t="str">
        <f>'AVS Consumption Plan'!R20</f>
        <v>Total</v>
      </c>
    </row>
    <row r="19" spans="2:61">
      <c r="B19" s="318"/>
      <c r="C19" s="332"/>
      <c r="D19" s="332"/>
      <c r="E19" s="332"/>
      <c r="F19" s="332"/>
      <c r="G19" s="332"/>
      <c r="P19" s="418" t="str">
        <f>'Input Fields'!B14</f>
        <v>PAYG Discount for ANF</v>
      </c>
      <c r="Q19" s="739">
        <f>'Input Fields'!C14</f>
        <v>0</v>
      </c>
      <c r="R19" s="740">
        <f>'Input Fields'!D14</f>
        <v>0</v>
      </c>
      <c r="T19" s="415"/>
      <c r="U19" s="415"/>
      <c r="V19" s="415"/>
      <c r="X19" s="415"/>
      <c r="Y19" s="415"/>
      <c r="Z19" s="415"/>
      <c r="AA19" s="415"/>
      <c r="AB19" s="415"/>
      <c r="AC19" s="415"/>
      <c r="AE19" s="326" t="s">
        <v>85</v>
      </c>
      <c r="AF19" s="333">
        <f>IF(AF18&lt;0, ROUNDUP(ABS(AF18)/2, 0)*'Support tab'!V9, 0)</f>
        <v>81787.199999999997</v>
      </c>
      <c r="AG19" s="334"/>
      <c r="AH19" s="335" t="s">
        <v>86</v>
      </c>
      <c r="AI19" s="336"/>
      <c r="AK19" s="326" t="s">
        <v>167</v>
      </c>
      <c r="AL19" s="340">
        <f>'Support tab'!K68</f>
        <v>1020</v>
      </c>
      <c r="AM19" s="362"/>
      <c r="AN19" s="363" t="str">
        <f>'Support tab'!M68</f>
        <v>Optimized SA by returning licenses</v>
      </c>
      <c r="AO19" s="367"/>
      <c r="AR19" s="745">
        <f>'AVS Consumption Plan'!B21</f>
        <v>0</v>
      </c>
      <c r="AS19" s="543"/>
      <c r="AT19" s="319" t="str">
        <f>'AVS Consumption Plan'!D21</f>
        <v>Nodes</v>
      </c>
      <c r="AU19" s="546">
        <f>'AVS Consumption Plan'!E21</f>
        <v>14</v>
      </c>
      <c r="AV19" s="546">
        <f>'AVS Consumption Plan'!F21</f>
        <v>14</v>
      </c>
      <c r="AW19" s="546">
        <f>'AVS Consumption Plan'!G21</f>
        <v>14</v>
      </c>
      <c r="AX19" s="546">
        <f>'AVS Consumption Plan'!H21</f>
        <v>14</v>
      </c>
      <c r="AY19" s="546">
        <f>'AVS Consumption Plan'!I21</f>
        <v>14</v>
      </c>
      <c r="AZ19" s="546">
        <f>'AVS Consumption Plan'!J21</f>
        <v>14</v>
      </c>
      <c r="BA19" s="546">
        <f>'AVS Consumption Plan'!K21</f>
        <v>14</v>
      </c>
      <c r="BB19" s="546">
        <f>'AVS Consumption Plan'!L21</f>
        <v>14</v>
      </c>
      <c r="BC19" s="546">
        <f>'AVS Consumption Plan'!M21</f>
        <v>14</v>
      </c>
      <c r="BD19" s="546">
        <f>'AVS Consumption Plan'!N21</f>
        <v>14</v>
      </c>
      <c r="BE19" s="546">
        <f>'AVS Consumption Plan'!O21</f>
        <v>14</v>
      </c>
      <c r="BF19" s="546">
        <f>'AVS Consumption Plan'!P21</f>
        <v>14</v>
      </c>
      <c r="BG19" s="545"/>
    </row>
    <row r="20" spans="2:61">
      <c r="B20" s="337" t="s">
        <v>91</v>
      </c>
      <c r="C20" s="338">
        <f>C18</f>
        <v>750089.2</v>
      </c>
      <c r="D20" s="338">
        <f>D18-C18</f>
        <v>750089.2</v>
      </c>
      <c r="E20" s="338">
        <f>E18-D18</f>
        <v>750089.20000000019</v>
      </c>
      <c r="F20" s="338">
        <f>F18-E18</f>
        <v>750089.19999999972</v>
      </c>
      <c r="G20" s="339">
        <f>G18-F18</f>
        <v>750089.20000000019</v>
      </c>
      <c r="P20" s="418" t="str">
        <f>'Input Fields'!B15</f>
        <v>Amount of cores</v>
      </c>
      <c r="Q20" s="728">
        <f>'Input Fields'!C15</f>
        <v>36</v>
      </c>
      <c r="R20" s="741">
        <f>'Input Fields'!D15</f>
        <v>0</v>
      </c>
      <c r="T20" s="415"/>
      <c r="U20" s="415"/>
      <c r="V20" s="415"/>
      <c r="X20" s="415"/>
      <c r="Y20" s="415"/>
      <c r="Z20" s="415"/>
      <c r="AA20" s="415"/>
      <c r="AB20" s="415"/>
      <c r="AC20" s="415"/>
      <c r="AE20" s="326" t="s">
        <v>92</v>
      </c>
      <c r="AF20" s="340">
        <f>SUM('Input Fields'!L38:L39)</f>
        <v>0</v>
      </c>
      <c r="AG20" s="318"/>
      <c r="AH20" s="326">
        <f>SUM('Input Fields'!$L$38:$L$39)-(MAX(0,(AH15/2))*'Input Fields'!$K$39)-(MAX(0,(AI15/2))*'Input Fields'!$K$38)+'Support tab'!K8</f>
        <v>81787.199999999997</v>
      </c>
      <c r="AI20" s="341"/>
      <c r="AK20" s="326" t="s">
        <v>92</v>
      </c>
      <c r="AL20" s="328">
        <f>'Support tab'!K69</f>
        <v>31649.039999999997</v>
      </c>
      <c r="AM20" s="362"/>
      <c r="AN20" s="326">
        <f>'Support tab'!M69</f>
        <v>1020</v>
      </c>
      <c r="AO20" s="368" t="str">
        <f>'Support tab'!N69</f>
        <v>calculated based on 2-core licenses</v>
      </c>
      <c r="AR20" s="745">
        <f>'AVS Consumption Plan'!B22</f>
        <v>0</v>
      </c>
      <c r="AS20" s="543"/>
      <c r="AT20" s="319" t="str">
        <f>'AVS Consumption Plan'!D22</f>
        <v>AVS</v>
      </c>
      <c r="AU20" s="537">
        <f>'AVS Consumption Plan'!E22</f>
        <v>55594</v>
      </c>
      <c r="AV20" s="537">
        <f>'AVS Consumption Plan'!F22</f>
        <v>55594</v>
      </c>
      <c r="AW20" s="537">
        <f>'AVS Consumption Plan'!G22</f>
        <v>55594</v>
      </c>
      <c r="AX20" s="537">
        <f>'AVS Consumption Plan'!H22</f>
        <v>55594</v>
      </c>
      <c r="AY20" s="537">
        <f>'AVS Consumption Plan'!I22</f>
        <v>55594</v>
      </c>
      <c r="AZ20" s="537">
        <f>'AVS Consumption Plan'!J22</f>
        <v>55594</v>
      </c>
      <c r="BA20" s="537">
        <f>'AVS Consumption Plan'!K22</f>
        <v>55594</v>
      </c>
      <c r="BB20" s="537">
        <f>'AVS Consumption Plan'!L22</f>
        <v>55594</v>
      </c>
      <c r="BC20" s="537">
        <f>'AVS Consumption Plan'!M22</f>
        <v>55594</v>
      </c>
      <c r="BD20" s="537">
        <f>'AVS Consumption Plan'!N22</f>
        <v>55594</v>
      </c>
      <c r="BE20" s="537">
        <f>'AVS Consumption Plan'!O22</f>
        <v>55594</v>
      </c>
      <c r="BF20" s="537">
        <f>'AVS Consumption Plan'!P22</f>
        <v>55594</v>
      </c>
      <c r="BG20" s="547"/>
      <c r="BH20" s="537">
        <f>'AVS Consumption Plan'!R22</f>
        <v>667128</v>
      </c>
    </row>
    <row r="21" spans="2:61" ht="12.5" thickBot="1">
      <c r="B21" s="318"/>
      <c r="C21" s="332"/>
      <c r="D21" s="332"/>
      <c r="E21" s="332"/>
      <c r="F21" s="332"/>
      <c r="G21" s="332"/>
      <c r="I21" s="319" t="str">
        <f>+H9</f>
        <v>USD</v>
      </c>
      <c r="P21" s="418" t="str">
        <f>'Input Fields'!B16</f>
        <v>estimated Deduplication Factor</v>
      </c>
      <c r="Q21" s="726">
        <f>'Input Fields'!C16</f>
        <v>1.5</v>
      </c>
      <c r="R21" s="727">
        <f>'Input Fields'!D16</f>
        <v>0</v>
      </c>
      <c r="T21" s="415"/>
      <c r="U21" s="415"/>
      <c r="V21" s="415"/>
      <c r="X21" s="415"/>
      <c r="Y21" s="415"/>
      <c r="Z21" s="415"/>
      <c r="AA21" s="415"/>
      <c r="AB21" s="415"/>
      <c r="AC21" s="446"/>
      <c r="AE21" s="337" t="s">
        <v>95</v>
      </c>
      <c r="AF21" s="342">
        <f>SUM(AF19:AF20)</f>
        <v>81787.199999999997</v>
      </c>
      <c r="AG21" s="318"/>
      <c r="AH21" s="337">
        <f>'Support tab'!K10-AH20</f>
        <v>0</v>
      </c>
      <c r="AI21" s="343" t="s">
        <v>96</v>
      </c>
      <c r="AK21" s="337" t="s">
        <v>95</v>
      </c>
      <c r="AL21" s="342">
        <f>'Support tab'!K70</f>
        <v>32669.039999999997</v>
      </c>
      <c r="AM21" s="318"/>
      <c r="AN21" s="369">
        <f>'Support tab'!M70</f>
        <v>31649.039999999997</v>
      </c>
      <c r="AO21" s="342"/>
      <c r="AR21" s="745">
        <f>'AVS Consumption Plan'!B23</f>
        <v>0</v>
      </c>
      <c r="AS21" s="543"/>
      <c r="AT21" s="548" t="str">
        <f>'AVS Consumption Plan'!D23</f>
        <v>ANF</v>
      </c>
      <c r="AU21" s="549">
        <f>'AVS Consumption Plan'!E23</f>
        <v>0</v>
      </c>
      <c r="AV21" s="549">
        <f>'AVS Consumption Plan'!F23</f>
        <v>0</v>
      </c>
      <c r="AW21" s="549">
        <f>'AVS Consumption Plan'!G23</f>
        <v>0</v>
      </c>
      <c r="AX21" s="549">
        <f>'AVS Consumption Plan'!H23</f>
        <v>0</v>
      </c>
      <c r="AY21" s="549">
        <f>'AVS Consumption Plan'!I23</f>
        <v>0</v>
      </c>
      <c r="AZ21" s="549">
        <f>'AVS Consumption Plan'!J23</f>
        <v>0</v>
      </c>
      <c r="BA21" s="549">
        <f>'AVS Consumption Plan'!K23</f>
        <v>0</v>
      </c>
      <c r="BB21" s="549">
        <f>'AVS Consumption Plan'!L23</f>
        <v>0</v>
      </c>
      <c r="BC21" s="549">
        <f>'AVS Consumption Plan'!M23</f>
        <v>0</v>
      </c>
      <c r="BD21" s="549">
        <f>'AVS Consumption Plan'!N23</f>
        <v>0</v>
      </c>
      <c r="BE21" s="549">
        <f>'AVS Consumption Plan'!O23</f>
        <v>0</v>
      </c>
      <c r="BF21" s="549">
        <f>'AVS Consumption Plan'!P23</f>
        <v>0</v>
      </c>
      <c r="BG21" s="550"/>
      <c r="BH21" s="549">
        <f>'AVS Consumption Plan'!R23</f>
        <v>0</v>
      </c>
    </row>
    <row r="22" spans="2:61" ht="12.5" thickTop="1">
      <c r="B22" s="344" t="s">
        <v>98</v>
      </c>
      <c r="C22" s="345">
        <f>'Input Fields'!R30-C20</f>
        <v>0</v>
      </c>
      <c r="D22" s="345">
        <f>C22*2</f>
        <v>0</v>
      </c>
      <c r="E22" s="345">
        <f>C22*3</f>
        <v>0</v>
      </c>
      <c r="F22" s="345">
        <f>C22*4</f>
        <v>0</v>
      </c>
      <c r="G22" s="346">
        <f>C22*5</f>
        <v>0</v>
      </c>
      <c r="P22" s="418" t="str">
        <f>'Input Fields'!B17</f>
        <v>Storage Policy</v>
      </c>
      <c r="Q22" s="728" t="str">
        <f>'Input Fields'!C17</f>
        <v>FTT=2, Erasure Coding</v>
      </c>
      <c r="R22" s="727">
        <f>'Input Fields'!D17</f>
        <v>0</v>
      </c>
      <c r="S22" s="729"/>
      <c r="T22" s="730"/>
      <c r="U22" s="415"/>
      <c r="V22" s="415"/>
      <c r="X22" s="415"/>
      <c r="Y22" s="415"/>
      <c r="Z22" s="415"/>
      <c r="AA22" s="415"/>
      <c r="AB22" s="415"/>
      <c r="AC22" s="446"/>
      <c r="AE22" s="318"/>
      <c r="AF22" s="318"/>
      <c r="AG22" s="318"/>
      <c r="AH22" s="318"/>
      <c r="AI22" s="318"/>
      <c r="AK22" s="370"/>
      <c r="AL22" s="371"/>
      <c r="AM22" s="318"/>
      <c r="AN22" s="371"/>
      <c r="AO22" s="372"/>
      <c r="AR22" s="746">
        <f>'AVS Consumption Plan'!B24</f>
        <v>0</v>
      </c>
      <c r="AS22" s="543"/>
      <c r="AT22" s="536" t="str">
        <f>'AVS Consumption Plan'!D24</f>
        <v>Total ACR</v>
      </c>
      <c r="AU22" s="537">
        <f>'AVS Consumption Plan'!E24</f>
        <v>55594</v>
      </c>
      <c r="AV22" s="537">
        <f>'AVS Consumption Plan'!F24</f>
        <v>55594</v>
      </c>
      <c r="AW22" s="537">
        <f>'AVS Consumption Plan'!G24</f>
        <v>55594</v>
      </c>
      <c r="AX22" s="537">
        <f>'AVS Consumption Plan'!H24</f>
        <v>55594</v>
      </c>
      <c r="AY22" s="537">
        <f>'AVS Consumption Plan'!I24</f>
        <v>55594</v>
      </c>
      <c r="AZ22" s="537">
        <f>'AVS Consumption Plan'!J24</f>
        <v>55594</v>
      </c>
      <c r="BA22" s="537">
        <f>'AVS Consumption Plan'!K24</f>
        <v>55594</v>
      </c>
      <c r="BB22" s="537">
        <f>'AVS Consumption Plan'!L24</f>
        <v>55594</v>
      </c>
      <c r="BC22" s="537">
        <f>'AVS Consumption Plan'!M24</f>
        <v>55594</v>
      </c>
      <c r="BD22" s="537">
        <f>'AVS Consumption Plan'!N24</f>
        <v>55594</v>
      </c>
      <c r="BE22" s="537">
        <f>'AVS Consumption Plan'!O24</f>
        <v>55594</v>
      </c>
      <c r="BF22" s="537">
        <f>'AVS Consumption Plan'!P24</f>
        <v>55594</v>
      </c>
      <c r="BG22" s="547"/>
      <c r="BI22" s="551">
        <f>'AVS Consumption Plan'!S24</f>
        <v>667128</v>
      </c>
    </row>
    <row r="23" spans="2:61">
      <c r="B23" s="318"/>
      <c r="C23" s="332"/>
      <c r="D23" s="332"/>
      <c r="E23" s="332"/>
      <c r="F23" s="332"/>
      <c r="G23" s="332"/>
      <c r="P23" s="418" t="str">
        <f>'Input Fields'!B18</f>
        <v>Overcommit Ratio of CPU (x:1)</v>
      </c>
      <c r="Q23" s="731">
        <f>'Input Fields'!C18</f>
        <v>4</v>
      </c>
      <c r="R23" s="732">
        <f>'Input Fields'!D18</f>
        <v>0</v>
      </c>
      <c r="T23" s="419"/>
      <c r="U23" s="415"/>
      <c r="V23" s="415"/>
      <c r="X23" s="415"/>
      <c r="Y23" s="415"/>
      <c r="Z23" s="415"/>
      <c r="AB23" s="415"/>
      <c r="AC23" s="415"/>
      <c r="AE23" s="322" t="s">
        <v>100</v>
      </c>
      <c r="AF23" s="323"/>
      <c r="AG23" s="318"/>
      <c r="AH23" s="321" t="s">
        <v>56</v>
      </c>
      <c r="AI23" s="321" t="s">
        <v>57</v>
      </c>
      <c r="AK23" s="373" t="s">
        <v>171</v>
      </c>
      <c r="AL23" s="374"/>
      <c r="AM23" s="375"/>
      <c r="AN23" s="373" t="s">
        <v>172</v>
      </c>
      <c r="AO23" s="376" t="s">
        <v>57</v>
      </c>
      <c r="BG23" s="552"/>
    </row>
    <row r="24" spans="2:61">
      <c r="B24" s="318"/>
      <c r="C24" s="332"/>
      <c r="D24" s="332"/>
      <c r="E24" s="332"/>
      <c r="F24" s="332"/>
      <c r="G24" s="332"/>
      <c r="P24" s="418" t="str">
        <f>'Input Fields'!B19</f>
        <v>Memory overcommit (x:1)</v>
      </c>
      <c r="Q24" s="731">
        <f>'Input Fields'!C19</f>
        <v>1</v>
      </c>
      <c r="R24" s="732">
        <f>'Input Fields'!D19</f>
        <v>0</v>
      </c>
      <c r="T24" s="415"/>
      <c r="U24" s="415"/>
      <c r="V24" s="415"/>
      <c r="X24" s="415"/>
      <c r="Y24" s="415"/>
      <c r="Z24" s="420"/>
      <c r="AA24" s="415"/>
      <c r="AB24" s="415"/>
      <c r="AC24" s="415"/>
      <c r="AE24" s="326" t="s">
        <v>63</v>
      </c>
      <c r="AF24" s="327">
        <f>'Support tab'!R10</f>
        <v>110</v>
      </c>
      <c r="AG24" s="318"/>
      <c r="AH24" s="327">
        <f>2*ROUNDDOWN(MIN(ROUNDDOWN(AF27/4,0),'Input Fields'!$J$39*2)/2,0)</f>
        <v>-26</v>
      </c>
      <c r="AI24" s="327">
        <f>2*ROUNDDOWN(MIN((AF27-(AH24*4)),'Input Fields'!$J$38*2)/2,0)</f>
        <v>-6</v>
      </c>
      <c r="AK24" s="377" t="s">
        <v>174</v>
      </c>
      <c r="AL24" s="327">
        <f>IF('Input Fields'!$D$26&lt;&gt;"",'Input Fields'!$D$26,'Input Fields'!$C$26)*'Input Fields'!$C$15</f>
        <v>180</v>
      </c>
      <c r="AM24" s="378"/>
      <c r="AN24" s="365">
        <f>AL26</f>
        <v>272</v>
      </c>
      <c r="AO24" s="327">
        <f>SUM('Input Fields'!J40*2,'Input Fields'!J42*2)</f>
        <v>0</v>
      </c>
      <c r="AR24" s="744" t="str">
        <f>'AVS Consumption Plan'!B26</f>
        <v>YEAR 3</v>
      </c>
      <c r="AS24" s="543"/>
      <c r="AU24" s="553"/>
      <c r="AV24" s="553"/>
      <c r="AW24" s="553"/>
      <c r="AX24" s="553"/>
      <c r="AY24" s="553"/>
      <c r="AZ24" s="553"/>
      <c r="BA24" s="553"/>
      <c r="BB24" s="553"/>
      <c r="BC24" s="553"/>
      <c r="BD24" s="553"/>
      <c r="BE24" s="553"/>
      <c r="BF24" s="553"/>
      <c r="BG24" s="553"/>
      <c r="BH24" s="553"/>
    </row>
    <row r="25" spans="2:61">
      <c r="B25" s="347" t="s">
        <v>547</v>
      </c>
      <c r="C25" s="332"/>
      <c r="D25" s="332"/>
      <c r="E25" s="332"/>
      <c r="F25" s="332"/>
      <c r="G25" s="332"/>
      <c r="P25" s="418" t="str">
        <f>'Input Fields'!B20</f>
        <v>Stretched Cluster</v>
      </c>
      <c r="Q25" s="728" t="str">
        <f>'Input Fields'!C20</f>
        <v>NO</v>
      </c>
      <c r="R25" s="727">
        <f>'Input Fields'!D20</f>
        <v>0</v>
      </c>
      <c r="T25" s="415"/>
      <c r="U25" s="415"/>
      <c r="V25" s="415"/>
      <c r="X25" s="415"/>
      <c r="Y25" s="415"/>
      <c r="Z25" s="420"/>
      <c r="AA25" s="415"/>
      <c r="AB25" s="415"/>
      <c r="AE25" s="326" t="s">
        <v>67</v>
      </c>
      <c r="AF25" s="327">
        <f>2*('Input Fields'!M38+'Input Fields'!F38)</f>
        <v>0</v>
      </c>
      <c r="AG25" s="318"/>
      <c r="AH25" s="328">
        <f>MAX(0,(AH24/2)*'Input Fields'!$K$39)</f>
        <v>0</v>
      </c>
      <c r="AI25" s="328">
        <f>MAX(0,(AI24/2)*'Input Fields'!$K$38)</f>
        <v>0</v>
      </c>
      <c r="AK25" s="377" t="s">
        <v>176</v>
      </c>
      <c r="AL25" s="349">
        <f>'Input Fields'!M43+'Input Fields'!M41+'Input Fields'!F40+'Input Fields'!F42</f>
        <v>452</v>
      </c>
      <c r="AM25" s="378"/>
      <c r="AN25" s="379">
        <f>MAX(0,(AN24/2)*$AN$15)</f>
        <v>19045.439999999999</v>
      </c>
      <c r="AO25" s="328">
        <f>MAX(0,(AO24/2)*$AO$15)</f>
        <v>0</v>
      </c>
      <c r="AR25" s="745">
        <f>'AVS Consumption Plan'!B27</f>
        <v>0</v>
      </c>
      <c r="AS25" s="543"/>
      <c r="AT25" s="319" t="str">
        <f>'AVS Consumption Plan'!D27</f>
        <v>Months</v>
      </c>
      <c r="AU25" s="415">
        <f>'AVS Consumption Plan'!E27</f>
        <v>1</v>
      </c>
      <c r="AV25" s="415">
        <f>'AVS Consumption Plan'!F27</f>
        <v>2</v>
      </c>
      <c r="AW25" s="415">
        <f>'AVS Consumption Plan'!G27</f>
        <v>3</v>
      </c>
      <c r="AX25" s="415">
        <f>'AVS Consumption Plan'!H27</f>
        <v>4</v>
      </c>
      <c r="AY25" s="415">
        <f>'AVS Consumption Plan'!I27</f>
        <v>5</v>
      </c>
      <c r="AZ25" s="415">
        <f>'AVS Consumption Plan'!J27</f>
        <v>6</v>
      </c>
      <c r="BA25" s="415">
        <f>'AVS Consumption Plan'!K27</f>
        <v>7</v>
      </c>
      <c r="BB25" s="415">
        <f>'AVS Consumption Plan'!L27</f>
        <v>8</v>
      </c>
      <c r="BC25" s="415">
        <f>'AVS Consumption Plan'!M27</f>
        <v>9</v>
      </c>
      <c r="BD25" s="415">
        <f>'AVS Consumption Plan'!N27</f>
        <v>10</v>
      </c>
      <c r="BE25" s="415">
        <f>'AVS Consumption Plan'!O27</f>
        <v>11</v>
      </c>
      <c r="BF25" s="415">
        <f>'AVS Consumption Plan'!P27</f>
        <v>12</v>
      </c>
      <c r="BG25" s="545"/>
      <c r="BH25" s="415" t="str">
        <f>'AVS Consumption Plan'!R27</f>
        <v>Total</v>
      </c>
    </row>
    <row r="26" spans="2:61">
      <c r="B26" s="320"/>
      <c r="C26" s="348" t="s">
        <v>41</v>
      </c>
      <c r="D26" s="348" t="s">
        <v>42</v>
      </c>
      <c r="E26" s="348" t="s">
        <v>43</v>
      </c>
      <c r="F26" s="348" t="s">
        <v>44</v>
      </c>
      <c r="G26" s="348" t="s">
        <v>45</v>
      </c>
      <c r="P26" s="421" t="str">
        <f>'Input Fields'!B21</f>
        <v>Percentage of HA workloads in stretched cluster</v>
      </c>
      <c r="Q26" s="747">
        <f>'Input Fields'!C21</f>
        <v>1</v>
      </c>
      <c r="R26" s="748">
        <f>'Input Fields'!D21</f>
        <v>0</v>
      </c>
      <c r="T26" s="415"/>
      <c r="U26" s="415"/>
      <c r="V26" s="415"/>
      <c r="X26" s="415"/>
      <c r="Y26" s="415"/>
      <c r="Z26" s="415"/>
      <c r="AA26" s="415"/>
      <c r="AB26" s="415"/>
      <c r="AC26" s="447"/>
      <c r="AE26" s="326" t="s">
        <v>74</v>
      </c>
      <c r="AF26" s="349">
        <f>+'Input Fields'!F39+'Input Fields'!M39</f>
        <v>0</v>
      </c>
      <c r="AG26" s="318"/>
      <c r="AH26" s="318"/>
      <c r="AI26" s="318"/>
      <c r="AK26" s="380" t="s">
        <v>177</v>
      </c>
      <c r="AL26" s="353">
        <f>AL25-AL24</f>
        <v>272</v>
      </c>
      <c r="AM26" s="381"/>
      <c r="AN26" s="378"/>
      <c r="AO26" s="378"/>
      <c r="AR26" s="745">
        <f>'AVS Consumption Plan'!B28</f>
        <v>0</v>
      </c>
      <c r="AS26" s="543"/>
      <c r="AT26" s="319" t="str">
        <f>'AVS Consumption Plan'!D28</f>
        <v>Nodes</v>
      </c>
      <c r="AU26" s="546">
        <f>'AVS Consumption Plan'!E28</f>
        <v>14</v>
      </c>
      <c r="AV26" s="546">
        <f>'AVS Consumption Plan'!F28</f>
        <v>14</v>
      </c>
      <c r="AW26" s="546">
        <f>'AVS Consumption Plan'!G28</f>
        <v>14</v>
      </c>
      <c r="AX26" s="546">
        <f>'AVS Consumption Plan'!H28</f>
        <v>14</v>
      </c>
      <c r="AY26" s="546">
        <f>'AVS Consumption Plan'!I28</f>
        <v>14</v>
      </c>
      <c r="AZ26" s="546">
        <f>'AVS Consumption Plan'!J28</f>
        <v>14</v>
      </c>
      <c r="BA26" s="546">
        <f>'AVS Consumption Plan'!K28</f>
        <v>14</v>
      </c>
      <c r="BB26" s="546">
        <f>'AVS Consumption Plan'!L28</f>
        <v>14</v>
      </c>
      <c r="BC26" s="546">
        <f>'AVS Consumption Plan'!M28</f>
        <v>14</v>
      </c>
      <c r="BD26" s="546">
        <f>'AVS Consumption Plan'!N28</f>
        <v>14</v>
      </c>
      <c r="BE26" s="546">
        <f>'AVS Consumption Plan'!O28</f>
        <v>14</v>
      </c>
      <c r="BF26" s="546">
        <f>'AVS Consumption Plan'!P28</f>
        <v>14</v>
      </c>
      <c r="BG26" s="545"/>
    </row>
    <row r="27" spans="2:61">
      <c r="B27" s="324" t="s">
        <v>54</v>
      </c>
      <c r="C27" s="325">
        <f>12*'Support tab'!P10*('Input Fields'!L25-('Input Fields'!L25*'Input Fields'!AB14))</f>
        <v>667282</v>
      </c>
      <c r="D27" s="325">
        <f>C27*2</f>
        <v>1334564</v>
      </c>
      <c r="E27" s="325">
        <f>D27+(12*'Support tab'!P10*('Input Fields'!L25-('Input Fields'!L25*'Input Fields'!AB14)))</f>
        <v>2001846</v>
      </c>
      <c r="F27" s="325">
        <f>E27+(12*'Support tab'!P10*('Input Fields'!L25-(IF('Input Fields'!AC14="YES",'Input Fields'!L25*'Input Fields'!AB14,0))))</f>
        <v>2669128</v>
      </c>
      <c r="G27" s="325">
        <f>F27+(12*'Support tab'!P10*('Input Fields'!L25-(IF('Input Fields'!AC14="YES",'Input Fields'!L25*'Input Fields'!AB14,0))))</f>
        <v>3336410</v>
      </c>
      <c r="T27" s="415"/>
      <c r="U27" s="415"/>
      <c r="V27" s="415"/>
      <c r="X27" s="415"/>
      <c r="Y27" s="415"/>
      <c r="Z27" s="415"/>
      <c r="AA27" s="415"/>
      <c r="AB27" s="415"/>
      <c r="AC27" s="448"/>
      <c r="AE27" s="331" t="s">
        <v>80</v>
      </c>
      <c r="AF27" s="349">
        <f>(AF26+AF25)-AF24</f>
        <v>-110</v>
      </c>
      <c r="AG27" s="318"/>
      <c r="AH27" s="318"/>
      <c r="AI27" s="318"/>
      <c r="AK27" s="377" t="s">
        <v>178</v>
      </c>
      <c r="AL27" s="340">
        <f>IF(AL26&lt;0, ROUNDUP(ABS(AL26)/2, 0)*'Support tab'!$U$9, 0)</f>
        <v>0</v>
      </c>
      <c r="AM27" s="378"/>
      <c r="AN27" s="373" t="s">
        <v>86</v>
      </c>
      <c r="AO27" s="382"/>
      <c r="AR27" s="745">
        <f>'AVS Consumption Plan'!B29</f>
        <v>0</v>
      </c>
      <c r="AS27" s="543"/>
      <c r="AT27" s="319" t="str">
        <f>'AVS Consumption Plan'!D29</f>
        <v>AVS</v>
      </c>
      <c r="AU27" s="537">
        <f>'AVS Consumption Plan'!E29</f>
        <v>55594</v>
      </c>
      <c r="AV27" s="537">
        <f>'AVS Consumption Plan'!F29</f>
        <v>55594</v>
      </c>
      <c r="AW27" s="537">
        <f>'AVS Consumption Plan'!G29</f>
        <v>55594</v>
      </c>
      <c r="AX27" s="537">
        <f>'AVS Consumption Plan'!H29</f>
        <v>55594</v>
      </c>
      <c r="AY27" s="537">
        <f>'AVS Consumption Plan'!I29</f>
        <v>55594</v>
      </c>
      <c r="AZ27" s="537">
        <f>'AVS Consumption Plan'!J29</f>
        <v>55594</v>
      </c>
      <c r="BA27" s="537">
        <f>'AVS Consumption Plan'!K29</f>
        <v>55594</v>
      </c>
      <c r="BB27" s="537">
        <f>'AVS Consumption Plan'!L29</f>
        <v>55594</v>
      </c>
      <c r="BC27" s="537">
        <f>'AVS Consumption Plan'!M29</f>
        <v>55594</v>
      </c>
      <c r="BD27" s="537">
        <f>'AVS Consumption Plan'!N29</f>
        <v>55594</v>
      </c>
      <c r="BE27" s="537">
        <f>'AVS Consumption Plan'!O29</f>
        <v>55594</v>
      </c>
      <c r="BF27" s="537">
        <f>'AVS Consumption Plan'!P29</f>
        <v>55594</v>
      </c>
      <c r="BG27" s="547"/>
      <c r="BH27" s="537">
        <f>'AVS Consumption Plan'!R29</f>
        <v>667128</v>
      </c>
    </row>
    <row r="28" spans="2:61" ht="12.5" thickBot="1">
      <c r="B28" s="324" t="s">
        <v>66</v>
      </c>
      <c r="C28" s="325">
        <f>MIN(MIN('Support tab'!K70,'Support tab'!M69),MIN('Support tab'!K79,'Support tab'!M78))</f>
        <v>1020</v>
      </c>
      <c r="D28" s="325">
        <f>C28*2</f>
        <v>2040</v>
      </c>
      <c r="E28" s="325">
        <f>C28*3</f>
        <v>3060</v>
      </c>
      <c r="F28" s="325">
        <f>C28*4</f>
        <v>4080</v>
      </c>
      <c r="G28" s="325">
        <f>C28*5</f>
        <v>5100</v>
      </c>
      <c r="P28" s="422" t="str">
        <f>'Input Fields'!B23</f>
        <v>Verify Pivot filtering for Windows VMs and SQL</v>
      </c>
      <c r="Q28" s="423" t="str">
        <f>'Input Fields'!C23</f>
        <v>Calculation</v>
      </c>
      <c r="R28" s="423" t="str">
        <f>'Input Fields'!D23</f>
        <v>Override</v>
      </c>
      <c r="S28" s="424" t="str">
        <f>'Input Fields'!E23</f>
        <v>Based on</v>
      </c>
      <c r="T28" s="425" t="str">
        <f>'Input Fields'!F23</f>
        <v>Node count</v>
      </c>
      <c r="U28" s="415"/>
      <c r="V28" s="749" t="str">
        <f>'Input Fields'!H23</f>
        <v>INPUT 2</v>
      </c>
      <c r="W28" s="749">
        <f>'Input Fields'!I23</f>
        <v>0</v>
      </c>
      <c r="Y28" s="415"/>
      <c r="AB28" s="415"/>
      <c r="AE28" s="326" t="s">
        <v>85</v>
      </c>
      <c r="AF28" s="333">
        <f>IF(AF27&lt;0, ROUNDUP(ABS(AF18)/4, 0)*'Support tab'!V9, 0)</f>
        <v>41637.119999999995</v>
      </c>
      <c r="AG28" s="334"/>
      <c r="AH28" s="335" t="s">
        <v>86</v>
      </c>
      <c r="AI28" s="336"/>
      <c r="AK28" s="377" t="s">
        <v>92</v>
      </c>
      <c r="AL28" s="328">
        <f>SUM('Input Fields'!L40:L43)+SUM('Input Fields'!E40:E43)</f>
        <v>31649.039999999997</v>
      </c>
      <c r="AM28" s="378"/>
      <c r="AN28" s="326">
        <f>IF(AL26&gt;0,SUM('Input Fields'!$L$40:$L$43)-((AN24/2)*$AN$15)-((AO24/2)*$AO$15), AL29-((AO24/2)*$AO$15))</f>
        <v>12603.599999999999</v>
      </c>
      <c r="AO28" s="383" t="s">
        <v>179</v>
      </c>
      <c r="AR28" s="745">
        <f>'AVS Consumption Plan'!B30</f>
        <v>0</v>
      </c>
      <c r="AS28" s="543"/>
      <c r="AT28" s="548" t="str">
        <f>'AVS Consumption Plan'!D30</f>
        <v>ANF</v>
      </c>
      <c r="AU28" s="549">
        <f>'AVS Consumption Plan'!E30</f>
        <v>0</v>
      </c>
      <c r="AV28" s="549">
        <f>'AVS Consumption Plan'!F30</f>
        <v>0</v>
      </c>
      <c r="AW28" s="549">
        <f>'AVS Consumption Plan'!G30</f>
        <v>0</v>
      </c>
      <c r="AX28" s="549">
        <f>'AVS Consumption Plan'!H30</f>
        <v>0</v>
      </c>
      <c r="AY28" s="549">
        <f>'AVS Consumption Plan'!I30</f>
        <v>0</v>
      </c>
      <c r="AZ28" s="549">
        <f>'AVS Consumption Plan'!J30</f>
        <v>0</v>
      </c>
      <c r="BA28" s="549">
        <f>'AVS Consumption Plan'!K30</f>
        <v>0</v>
      </c>
      <c r="BB28" s="549">
        <f>'AVS Consumption Plan'!L30</f>
        <v>0</v>
      </c>
      <c r="BC28" s="549">
        <f>'AVS Consumption Plan'!M30</f>
        <v>0</v>
      </c>
      <c r="BD28" s="549">
        <f>'AVS Consumption Plan'!N30</f>
        <v>0</v>
      </c>
      <c r="BE28" s="549">
        <f>'AVS Consumption Plan'!O30</f>
        <v>0</v>
      </c>
      <c r="BF28" s="549">
        <f>'AVS Consumption Plan'!P30</f>
        <v>0</v>
      </c>
      <c r="BG28" s="550"/>
      <c r="BH28" s="549">
        <f>'AVS Consumption Plan'!R30</f>
        <v>0</v>
      </c>
    </row>
    <row r="29" spans="2:61" ht="12.5" thickTop="1">
      <c r="B29" s="324" t="s">
        <v>73</v>
      </c>
      <c r="C29" s="325">
        <f>MIN(MIN('Support tab'!K19,'Support tab'!M18),MIN('Support tab'!K27,'Support tab'!M26))</f>
        <v>41637.119999999995</v>
      </c>
      <c r="D29" s="325">
        <f>C29*2</f>
        <v>83274.239999999991</v>
      </c>
      <c r="E29" s="325">
        <f>C29*3</f>
        <v>124911.35999999999</v>
      </c>
      <c r="F29" s="325">
        <f>C29*4</f>
        <v>166548.47999999998</v>
      </c>
      <c r="G29" s="325">
        <f>C29*5</f>
        <v>208185.59999999998</v>
      </c>
      <c r="P29" s="417" t="str">
        <f>'Input Fields'!B24</f>
        <v>Amount of nodes required (including non-Windows VM)</v>
      </c>
      <c r="Q29" s="426">
        <f>'Input Fields'!C24</f>
        <v>14</v>
      </c>
      <c r="R29" s="427">
        <f>'Input Fields'!D24</f>
        <v>0</v>
      </c>
      <c r="S29" s="428" t="str">
        <f>'Input Fields'!E24</f>
        <v>CPU overall</v>
      </c>
      <c r="T29" s="429">
        <f>'Input Fields'!F24</f>
        <v>12</v>
      </c>
      <c r="U29" s="415"/>
      <c r="V29" s="430" t="str">
        <f>'Input Fields'!H24</f>
        <v>AVS Region</v>
      </c>
      <c r="W29" s="431" t="str">
        <f>'Input Fields'!I24</f>
        <v>EU West</v>
      </c>
      <c r="X29" s="432" t="str">
        <f>'Input Fields'!J24</f>
        <v>PAYG</v>
      </c>
      <c r="Y29" s="432" t="str">
        <f>'Input Fields'!K24</f>
        <v>RI1</v>
      </c>
      <c r="Z29" s="414" t="str">
        <f>'Input Fields'!L24</f>
        <v>RI3</v>
      </c>
      <c r="AB29" s="415"/>
      <c r="AE29" s="326" t="s">
        <v>92</v>
      </c>
      <c r="AF29" s="340">
        <f>SUM('Input Fields'!L38:L39)</f>
        <v>0</v>
      </c>
      <c r="AG29" s="318"/>
      <c r="AH29" s="326">
        <f>SUM('Input Fields'!$L$38:$L$39)-(MAX(0,(AH24/2))*'Input Fields'!$K$39)-(MAX(0,(AI24/2))*'Input Fields'!$K$38)+'Support tab'!K17</f>
        <v>41637.119999999995</v>
      </c>
      <c r="AI29" s="341"/>
      <c r="AK29" s="384" t="s">
        <v>95</v>
      </c>
      <c r="AL29" s="342">
        <f>SUM(AL27:AL28)</f>
        <v>31649.039999999997</v>
      </c>
      <c r="AM29" s="378"/>
      <c r="AN29" s="369">
        <f>AL29-AN28</f>
        <v>19045.439999999999</v>
      </c>
      <c r="AO29" s="385"/>
      <c r="AR29" s="746">
        <f>'AVS Consumption Plan'!B31</f>
        <v>0</v>
      </c>
      <c r="AS29" s="543"/>
      <c r="AT29" s="536" t="str">
        <f>'AVS Consumption Plan'!D31</f>
        <v>Total ACR</v>
      </c>
      <c r="AU29" s="537">
        <f>'AVS Consumption Plan'!E31</f>
        <v>55594</v>
      </c>
      <c r="AV29" s="537">
        <f>'AVS Consumption Plan'!F31</f>
        <v>55594</v>
      </c>
      <c r="AW29" s="537">
        <f>'AVS Consumption Plan'!G31</f>
        <v>55594</v>
      </c>
      <c r="AX29" s="537">
        <f>'AVS Consumption Plan'!H31</f>
        <v>55594</v>
      </c>
      <c r="AY29" s="537">
        <f>'AVS Consumption Plan'!I31</f>
        <v>55594</v>
      </c>
      <c r="AZ29" s="537">
        <f>'AVS Consumption Plan'!J31</f>
        <v>55594</v>
      </c>
      <c r="BA29" s="537">
        <f>'AVS Consumption Plan'!K31</f>
        <v>55594</v>
      </c>
      <c r="BB29" s="537">
        <f>'AVS Consumption Plan'!L31</f>
        <v>55594</v>
      </c>
      <c r="BC29" s="537">
        <f>'AVS Consumption Plan'!M31</f>
        <v>55594</v>
      </c>
      <c r="BD29" s="537">
        <f>'AVS Consumption Plan'!N31</f>
        <v>55594</v>
      </c>
      <c r="BE29" s="537">
        <f>'AVS Consumption Plan'!O31</f>
        <v>55594</v>
      </c>
      <c r="BF29" s="537">
        <f>'AVS Consumption Plan'!P31</f>
        <v>55594</v>
      </c>
      <c r="BG29" s="547"/>
      <c r="BI29" s="551">
        <f>'AVS Consumption Plan'!S31</f>
        <v>667128</v>
      </c>
    </row>
    <row r="30" spans="2:61">
      <c r="B30" s="329" t="s">
        <v>79</v>
      </c>
      <c r="C30" s="330">
        <f>SUM(C27:C29)</f>
        <v>709939.12</v>
      </c>
      <c r="D30" s="330">
        <f>SUM(D27:D29)</f>
        <v>1419878.24</v>
      </c>
      <c r="E30" s="330">
        <f>SUM(E27:E29)</f>
        <v>2129817.36</v>
      </c>
      <c r="F30" s="330">
        <f>SUM(F27:F29)</f>
        <v>2839756.48</v>
      </c>
      <c r="G30" s="330">
        <f>SUM(G27:G29)</f>
        <v>3549695.6</v>
      </c>
      <c r="P30" s="418" t="str">
        <f>'Input Fields'!B25</f>
        <v>Amount of SQL Nodes required</v>
      </c>
      <c r="Q30" s="433">
        <f>'Input Fields'!C25</f>
        <v>1</v>
      </c>
      <c r="R30" s="434">
        <f>'Input Fields'!D25</f>
        <v>0</v>
      </c>
      <c r="S30" s="435" t="str">
        <f>'Input Fields'!E25</f>
        <v>Mem overall</v>
      </c>
      <c r="T30" s="436">
        <f>'Input Fields'!F25</f>
        <v>8</v>
      </c>
      <c r="U30" s="415"/>
      <c r="V30" s="437" t="str">
        <f>'Input Fields'!H25</f>
        <v>Currency</v>
      </c>
      <c r="W30" s="438" t="str">
        <f>'Input Fields'!I25</f>
        <v>USD</v>
      </c>
      <c r="X30" s="439">
        <f>'Input Fields'!J25</f>
        <v>8000.8</v>
      </c>
      <c r="Y30" s="439">
        <f>'Input Fields'!K25</f>
        <v>5665.5</v>
      </c>
      <c r="Z30" s="440">
        <f>'Input Fields'!L25</f>
        <v>3971.9166666666665</v>
      </c>
      <c r="AB30" s="415"/>
      <c r="AC30" s="415"/>
      <c r="AE30" s="337" t="s">
        <v>95</v>
      </c>
      <c r="AF30" s="342">
        <f>SUM(AF28:AF29)</f>
        <v>41637.119999999995</v>
      </c>
      <c r="AG30" s="318"/>
      <c r="AH30" s="337">
        <f>'Support tab'!K19-AH29</f>
        <v>0</v>
      </c>
      <c r="AI30" s="343" t="s">
        <v>96</v>
      </c>
      <c r="AK30" s="318"/>
      <c r="AL30" s="318"/>
      <c r="AM30" s="318"/>
      <c r="AN30" s="318"/>
      <c r="AO30" s="318"/>
      <c r="BG30" s="552"/>
    </row>
    <row r="31" spans="2:61">
      <c r="B31" s="318"/>
      <c r="C31" s="332"/>
      <c r="D31" s="332"/>
      <c r="E31" s="332"/>
      <c r="F31" s="332"/>
      <c r="G31" s="332"/>
      <c r="P31" s="418" t="str">
        <f>'Input Fields'!B26</f>
        <v>Amount of Win DC Nodes required</v>
      </c>
      <c r="Q31" s="433">
        <f>'Input Fields'!C26</f>
        <v>5</v>
      </c>
      <c r="R31" s="434">
        <f>'Input Fields'!D26</f>
        <v>0</v>
      </c>
      <c r="S31" s="435" t="str">
        <f>'Input Fields'!E26</f>
        <v>Storage overall</v>
      </c>
      <c r="T31" s="441">
        <f>'Input Fields'!F26</f>
        <v>14</v>
      </c>
      <c r="U31" s="415"/>
      <c r="V31" s="415"/>
      <c r="AA31" s="415"/>
      <c r="AB31" s="415"/>
      <c r="AE31" s="318"/>
      <c r="AF31" s="318"/>
      <c r="AG31" s="318"/>
      <c r="AH31" s="318"/>
      <c r="AI31" s="318"/>
      <c r="AK31" s="335" t="s">
        <v>180</v>
      </c>
      <c r="AL31" s="350"/>
      <c r="AM31" s="351"/>
      <c r="AN31" s="318" t="s">
        <v>181</v>
      </c>
      <c r="AO31" s="386">
        <f>MIN(5,ROUNDDOWN(('Support tab'!S10-SUM(Input3_CISSTD_CPUcount,Input3_WinSTD_CPUcount,Input4_WinSTD_CPUcount,Input4_CISSTD_CPUcount))/(Input3_CISDC_CPUcount+Input3_WinDC_CPUcount+Input4_CISDC_CPUcount+Input4_WinDC_CPUcount),0))</f>
        <v>0</v>
      </c>
      <c r="AR31" s="744" t="str">
        <f>'AVS Consumption Plan'!B33</f>
        <v>YEAR 4</v>
      </c>
      <c r="AS31" s="543"/>
      <c r="AU31" s="553"/>
      <c r="AV31" s="553"/>
      <c r="AW31" s="553"/>
      <c r="AX31" s="553"/>
      <c r="AY31" s="553"/>
      <c r="AZ31" s="553"/>
      <c r="BA31" s="553"/>
      <c r="BB31" s="553"/>
      <c r="BC31" s="553"/>
      <c r="BD31" s="553"/>
      <c r="BE31" s="553"/>
      <c r="BF31" s="553"/>
      <c r="BG31" s="553"/>
      <c r="BH31" s="553"/>
    </row>
    <row r="32" spans="2:61">
      <c r="B32" s="337" t="s">
        <v>120</v>
      </c>
      <c r="C32" s="338">
        <f>C30</f>
        <v>709939.12</v>
      </c>
      <c r="D32" s="338">
        <f>D30-C30</f>
        <v>709939.12</v>
      </c>
      <c r="E32" s="338">
        <f>E30-D30</f>
        <v>709939.11999999988</v>
      </c>
      <c r="F32" s="338">
        <f>F30-E30</f>
        <v>709939.12000000011</v>
      </c>
      <c r="G32" s="339">
        <f>G30-F30</f>
        <v>709939.12000000011</v>
      </c>
      <c r="P32" s="418" t="str">
        <f>'Input Fields'!B27</f>
        <v>Amount of all VMs</v>
      </c>
      <c r="Q32" s="433">
        <f>'Input Fields'!C27</f>
        <v>344</v>
      </c>
      <c r="R32" s="434">
        <f>'Input Fields'!D27</f>
        <v>0</v>
      </c>
      <c r="S32" s="435" t="str">
        <f>'Input Fields'!E27</f>
        <v>CPU SQL-only</v>
      </c>
      <c r="T32" s="436">
        <f>'Input Fields'!F27</f>
        <v>1</v>
      </c>
      <c r="U32" s="415"/>
      <c r="V32" s="356"/>
      <c r="W32" s="356"/>
      <c r="X32" s="484" t="str">
        <f>'Input Fields'!J27</f>
        <v>ANF Standard</v>
      </c>
      <c r="Y32" s="484" t="str">
        <f>'Input Fields'!K27</f>
        <v>ANF Premium</v>
      </c>
      <c r="Z32" s="485" t="str">
        <f>'Input Fields'!L27</f>
        <v>ANF Ultra</v>
      </c>
      <c r="AA32" s="486"/>
      <c r="AB32" s="486"/>
      <c r="AE32" s="335" t="s">
        <v>121</v>
      </c>
      <c r="AF32" s="350"/>
      <c r="AG32" s="351"/>
      <c r="AH32" s="318"/>
      <c r="AI32" s="318"/>
      <c r="AK32" s="326" t="s">
        <v>182</v>
      </c>
      <c r="AL32" s="327">
        <f>'Input Fields'!T14</f>
        <v>40</v>
      </c>
      <c r="AM32" s="318"/>
      <c r="AN32" s="318"/>
      <c r="AO32" s="318"/>
      <c r="AR32" s="745">
        <f>'AVS Consumption Plan'!B34</f>
        <v>0</v>
      </c>
      <c r="AS32" s="543"/>
      <c r="AT32" s="319" t="str">
        <f>'AVS Consumption Plan'!D34</f>
        <v>Months</v>
      </c>
      <c r="AU32" s="415">
        <f>'AVS Consumption Plan'!E34</f>
        <v>1</v>
      </c>
      <c r="AV32" s="415">
        <f>'AVS Consumption Plan'!F34</f>
        <v>2</v>
      </c>
      <c r="AW32" s="415">
        <f>'AVS Consumption Plan'!G34</f>
        <v>3</v>
      </c>
      <c r="AX32" s="415">
        <f>'AVS Consumption Plan'!H34</f>
        <v>4</v>
      </c>
      <c r="AY32" s="415">
        <f>'AVS Consumption Plan'!I34</f>
        <v>5</v>
      </c>
      <c r="AZ32" s="415">
        <f>'AVS Consumption Plan'!J34</f>
        <v>6</v>
      </c>
      <c r="BA32" s="415">
        <f>'AVS Consumption Plan'!K34</f>
        <v>7</v>
      </c>
      <c r="BB32" s="415">
        <f>'AVS Consumption Plan'!L34</f>
        <v>8</v>
      </c>
      <c r="BC32" s="415">
        <f>'AVS Consumption Plan'!M34</f>
        <v>9</v>
      </c>
      <c r="BD32" s="415">
        <f>'AVS Consumption Plan'!N34</f>
        <v>10</v>
      </c>
      <c r="BE32" s="415">
        <f>'AVS Consumption Plan'!O34</f>
        <v>11</v>
      </c>
      <c r="BF32" s="415">
        <f>'AVS Consumption Plan'!P34</f>
        <v>12</v>
      </c>
      <c r="BG32" s="545"/>
      <c r="BH32" s="415" t="str">
        <f>'AVS Consumption Plan'!R34</f>
        <v>Total</v>
      </c>
    </row>
    <row r="33" spans="2:61">
      <c r="B33" s="318"/>
      <c r="C33" s="332"/>
      <c r="D33" s="332"/>
      <c r="E33" s="332"/>
      <c r="F33" s="332"/>
      <c r="G33" s="332"/>
      <c r="P33" s="418" t="str">
        <f>'Input Fields'!B28</f>
        <v>Amount of Win VMs</v>
      </c>
      <c r="Q33" s="433">
        <f>'Input Fields'!C28</f>
        <v>187</v>
      </c>
      <c r="R33" s="434">
        <f>'Input Fields'!D28</f>
        <v>0</v>
      </c>
      <c r="S33" s="435" t="str">
        <f>'Input Fields'!E28</f>
        <v>Mem SQL-only</v>
      </c>
      <c r="T33" s="436">
        <f>'Input Fields'!F28</f>
        <v>1</v>
      </c>
      <c r="U33" s="415"/>
      <c r="V33" s="750" t="str">
        <f>'Input Fields'!H28</f>
        <v>Azure NetApp Files</v>
      </c>
      <c r="W33" s="751">
        <f>'Input Fields'!I28</f>
        <v>0</v>
      </c>
      <c r="X33" s="487">
        <f>'Input Fields'!J28</f>
        <v>150.99904000000001</v>
      </c>
      <c r="Y33" s="487">
        <f>'Input Fields'!K28</f>
        <v>301.25056000000001</v>
      </c>
      <c r="Z33" s="488">
        <f>'Input Fields'!L28</f>
        <v>402.16575999999998</v>
      </c>
      <c r="AA33" s="485" t="str">
        <f>'Input Fields'!M28</f>
        <v>1 TB</v>
      </c>
      <c r="AB33" s="489">
        <f>'Input Fields'!N28</f>
        <v>19</v>
      </c>
      <c r="AE33" s="326" t="s">
        <v>124</v>
      </c>
      <c r="AF33" s="352">
        <f>IF('Input Fields'!D25&lt;&gt;"",'Input Fields'!D25,'Input Fields'!C25)*'Input Fields'!C15</f>
        <v>36</v>
      </c>
      <c r="AG33" s="318"/>
      <c r="AH33" s="317" t="s">
        <v>56</v>
      </c>
      <c r="AI33" s="317" t="s">
        <v>57</v>
      </c>
      <c r="AK33" s="326" t="s">
        <v>176</v>
      </c>
      <c r="AL33" s="327">
        <f>(Input3_WinDC_CPUcount+Input3_CISDC_CPUcount+Input4_WinDC_CPUcount+Input4_CISDC_CPUcount)*'Support tab'!$Y$15</f>
        <v>2260</v>
      </c>
      <c r="AM33" s="318"/>
      <c r="AN33" s="318" t="s">
        <v>183</v>
      </c>
      <c r="AO33" s="318"/>
      <c r="AR33" s="745">
        <f>'AVS Consumption Plan'!B35</f>
        <v>0</v>
      </c>
      <c r="AS33" s="543"/>
      <c r="AT33" s="319" t="str">
        <f>'AVS Consumption Plan'!D35</f>
        <v>Nodes</v>
      </c>
      <c r="AU33" s="546">
        <f>'AVS Consumption Plan'!E35</f>
        <v>14</v>
      </c>
      <c r="AV33" s="546">
        <f>'AVS Consumption Plan'!F35</f>
        <v>14</v>
      </c>
      <c r="AW33" s="546">
        <f>'AVS Consumption Plan'!G35</f>
        <v>14</v>
      </c>
      <c r="AX33" s="546">
        <f>'AVS Consumption Plan'!H35</f>
        <v>14</v>
      </c>
      <c r="AY33" s="546">
        <f>'AVS Consumption Plan'!I35</f>
        <v>14</v>
      </c>
      <c r="AZ33" s="546">
        <f>'AVS Consumption Plan'!J35</f>
        <v>14</v>
      </c>
      <c r="BA33" s="546">
        <f>'AVS Consumption Plan'!K35</f>
        <v>14</v>
      </c>
      <c r="BB33" s="546">
        <f>'AVS Consumption Plan'!L35</f>
        <v>14</v>
      </c>
      <c r="BC33" s="546">
        <f>'AVS Consumption Plan'!M35</f>
        <v>14</v>
      </c>
      <c r="BD33" s="546">
        <f>'AVS Consumption Plan'!N35</f>
        <v>14</v>
      </c>
      <c r="BE33" s="546">
        <f>'AVS Consumption Plan'!O35</f>
        <v>14</v>
      </c>
      <c r="BF33" s="546">
        <f>'AVS Consumption Plan'!P35</f>
        <v>14</v>
      </c>
      <c r="BG33" s="545"/>
    </row>
    <row r="34" spans="2:61">
      <c r="B34" s="344" t="s">
        <v>125</v>
      </c>
      <c r="C34" s="345">
        <f>'Input Fields'!R30-C32</f>
        <v>40150.079999999958</v>
      </c>
      <c r="D34" s="345">
        <f>C34*2</f>
        <v>80300.159999999916</v>
      </c>
      <c r="E34" s="345">
        <f>C34*3</f>
        <v>120450.23999999987</v>
      </c>
      <c r="F34" s="345">
        <f>C34*4</f>
        <v>160600.31999999983</v>
      </c>
      <c r="G34" s="346">
        <f>C34*5</f>
        <v>200750.39999999979</v>
      </c>
      <c r="P34" s="418" t="str">
        <f>'Input Fields'!B29</f>
        <v>Amount of vCPU for Windows VMs</v>
      </c>
      <c r="Q34" s="433">
        <f>'Input Fields'!C29</f>
        <v>40</v>
      </c>
      <c r="R34" s="434">
        <f>'Input Fields'!D29</f>
        <v>0</v>
      </c>
      <c r="S34" s="435" t="str">
        <f>'Input Fields'!E29</f>
        <v>CPU Win DC only</v>
      </c>
      <c r="T34" s="436">
        <f>'Input Fields'!F29</f>
        <v>5</v>
      </c>
      <c r="V34" s="733" t="str">
        <f>'Input Fields'!H29</f>
        <v>1 TiB is PAYG</v>
      </c>
      <c r="W34" s="734">
        <f>'Input Fields'!I29</f>
        <v>0</v>
      </c>
      <c r="X34" s="490">
        <f>'Input Fields'!J29</f>
        <v>16373.833333333334</v>
      </c>
      <c r="Y34" s="490">
        <f>'Input Fields'!K29</f>
        <v>32747.583333333332</v>
      </c>
      <c r="Z34" s="491">
        <f>'Input Fields'!L29</f>
        <v>43693.083333333336</v>
      </c>
      <c r="AA34" s="492" t="str">
        <f>'Input Fields'!M29</f>
        <v>100 TB</v>
      </c>
      <c r="AB34" s="489">
        <f>'Input Fields'!N29</f>
        <v>0</v>
      </c>
      <c r="AE34" s="326" t="s">
        <v>126</v>
      </c>
      <c r="AF34" s="327">
        <f>('Input Fields'!C39*2)+('Input Fields'!J39*2)</f>
        <v>0</v>
      </c>
      <c r="AG34" s="318"/>
      <c r="AH34" s="327">
        <f>2*ROUNDDOWN(MIN('Support tab'!K24,'Input Fields'!$J$39*2)/2,0)</f>
        <v>-36</v>
      </c>
      <c r="AI34" s="327">
        <f>SUM('Input Fields'!J38)*2</f>
        <v>0</v>
      </c>
      <c r="AK34" s="326" t="s">
        <v>160</v>
      </c>
      <c r="AL34" s="327">
        <f>Input3_CISSTD_CPUcount+Input3_WinSTD_CPUcount+Input4_CISSTD_CPUcount+Input4_WinSTD_CPUcount</f>
        <v>0</v>
      </c>
      <c r="AM34" s="354"/>
      <c r="AN34" s="318"/>
      <c r="AO34" s="318"/>
      <c r="AR34" s="745">
        <f>'AVS Consumption Plan'!B36</f>
        <v>0</v>
      </c>
      <c r="AS34" s="543"/>
      <c r="AT34" s="319" t="str">
        <f>'AVS Consumption Plan'!D36</f>
        <v>AVS</v>
      </c>
      <c r="AU34" s="537">
        <f>'AVS Consumption Plan'!E36</f>
        <v>55594</v>
      </c>
      <c r="AV34" s="537">
        <f>'AVS Consumption Plan'!F36</f>
        <v>55594</v>
      </c>
      <c r="AW34" s="537">
        <f>'AVS Consumption Plan'!G36</f>
        <v>55594</v>
      </c>
      <c r="AX34" s="537">
        <f>'AVS Consumption Plan'!H36</f>
        <v>55594</v>
      </c>
      <c r="AY34" s="537">
        <f>'AVS Consumption Plan'!I36</f>
        <v>55594</v>
      </c>
      <c r="AZ34" s="537">
        <f>'AVS Consumption Plan'!J36</f>
        <v>55594</v>
      </c>
      <c r="BA34" s="537">
        <f>'AVS Consumption Plan'!K36</f>
        <v>55594</v>
      </c>
      <c r="BB34" s="537">
        <f>'AVS Consumption Plan'!L36</f>
        <v>55594</v>
      </c>
      <c r="BC34" s="537">
        <f>'AVS Consumption Plan'!M36</f>
        <v>55594</v>
      </c>
      <c r="BD34" s="537">
        <f>'AVS Consumption Plan'!N36</f>
        <v>55594</v>
      </c>
      <c r="BE34" s="537">
        <f>'AVS Consumption Plan'!O36</f>
        <v>55594</v>
      </c>
      <c r="BF34" s="537">
        <f>'AVS Consumption Plan'!P36</f>
        <v>55594</v>
      </c>
      <c r="BG34" s="547"/>
      <c r="BH34" s="537">
        <f>'AVS Consumption Plan'!R36</f>
        <v>667128</v>
      </c>
    </row>
    <row r="35" spans="2:61" ht="12.5" thickBot="1">
      <c r="P35" s="418" t="str">
        <f>'Input Fields'!B30</f>
        <v>Amount of vCPU for SQL workloads</v>
      </c>
      <c r="Q35" s="433">
        <f>'Input Fields'!C30</f>
        <v>110</v>
      </c>
      <c r="R35" s="434">
        <f>'Input Fields'!D30</f>
        <v>0</v>
      </c>
      <c r="S35" s="435" t="str">
        <f>'Input Fields'!E30</f>
        <v>Mem Win DC only</v>
      </c>
      <c r="T35" s="436">
        <f>'Input Fields'!F30</f>
        <v>5</v>
      </c>
      <c r="V35" s="724" t="str">
        <f>'Input Fields'!H30</f>
        <v>100 TiB and 1 PiB is 1yr RI</v>
      </c>
      <c r="W35" s="725">
        <f>'Input Fields'!I30</f>
        <v>0</v>
      </c>
      <c r="X35" s="439">
        <f>'Input Fields'!J30</f>
        <v>159488.58333333334</v>
      </c>
      <c r="Y35" s="439">
        <f>'Input Fields'!K30</f>
        <v>318977</v>
      </c>
      <c r="Z35" s="440">
        <f>'Input Fields'!L30</f>
        <v>425591.58333333331</v>
      </c>
      <c r="AA35" s="493" t="str">
        <f>'Input Fields'!M30</f>
        <v>1 PB</v>
      </c>
      <c r="AB35" s="489">
        <f>'Input Fields'!N30</f>
        <v>0</v>
      </c>
      <c r="AE35" s="331" t="s">
        <v>127</v>
      </c>
      <c r="AF35" s="353">
        <f>AF34-AF33</f>
        <v>-36</v>
      </c>
      <c r="AG35" s="354"/>
      <c r="AH35" s="340">
        <f>MAX(0,(AH34/2)*'Input Fields'!$K$39)</f>
        <v>0</v>
      </c>
      <c r="AI35" s="340">
        <f>MAX(0,(AI34/2)*'Input Fields'!$K$38)</f>
        <v>0</v>
      </c>
      <c r="AK35" s="331" t="s">
        <v>184</v>
      </c>
      <c r="AL35" s="327">
        <f>(WinSRVDCCoresCustomer-WinSRVCoresNeeded)+SUM('Input Fields'!F41,'Input Fields'!F43,'Input Fields'!M40,'Input Fields'!M42)</f>
        <v>2220</v>
      </c>
      <c r="AM35" s="318"/>
      <c r="AN35" s="318"/>
      <c r="AO35" s="318"/>
      <c r="AR35" s="745">
        <f>'AVS Consumption Plan'!B37</f>
        <v>0</v>
      </c>
      <c r="AS35" s="543"/>
      <c r="AT35" s="548" t="str">
        <f>'AVS Consumption Plan'!D37</f>
        <v>ANF</v>
      </c>
      <c r="AU35" s="549">
        <f>'AVS Consumption Plan'!E37</f>
        <v>0</v>
      </c>
      <c r="AV35" s="549">
        <f>'AVS Consumption Plan'!F37</f>
        <v>0</v>
      </c>
      <c r="AW35" s="549">
        <f>'AVS Consumption Plan'!G37</f>
        <v>0</v>
      </c>
      <c r="AX35" s="549">
        <f>'AVS Consumption Plan'!H37</f>
        <v>0</v>
      </c>
      <c r="AY35" s="549">
        <f>'AVS Consumption Plan'!I37</f>
        <v>0</v>
      </c>
      <c r="AZ35" s="549">
        <f>'AVS Consumption Plan'!J37</f>
        <v>0</v>
      </c>
      <c r="BA35" s="549">
        <f>'AVS Consumption Plan'!K37</f>
        <v>0</v>
      </c>
      <c r="BB35" s="549">
        <f>'AVS Consumption Plan'!L37</f>
        <v>0</v>
      </c>
      <c r="BC35" s="549">
        <f>'AVS Consumption Plan'!M37</f>
        <v>0</v>
      </c>
      <c r="BD35" s="549">
        <f>'AVS Consumption Plan'!N37</f>
        <v>0</v>
      </c>
      <c r="BE35" s="549">
        <f>'AVS Consumption Plan'!O37</f>
        <v>0</v>
      </c>
      <c r="BF35" s="549">
        <f>'AVS Consumption Plan'!P37</f>
        <v>0</v>
      </c>
      <c r="BG35" s="550"/>
      <c r="BH35" s="549">
        <f>'AVS Consumption Plan'!R37</f>
        <v>0</v>
      </c>
    </row>
    <row r="36" spans="2:61" ht="12.5" thickTop="1">
      <c r="B36" s="358" t="str">
        <f>'Input Fields'!Q43</f>
        <v>Free ESU benefit (based on AVS environment)</v>
      </c>
      <c r="C36" s="388" t="str">
        <f>'Input Fields'!R43</f>
        <v>Windows Server Datacenter</v>
      </c>
      <c r="D36" s="389"/>
      <c r="E36" s="389"/>
      <c r="F36" s="389"/>
      <c r="G36" s="389"/>
      <c r="P36" s="418" t="str">
        <f>'Input Fields'!B31</f>
        <v>Amount of memory for SQL workloads in GB</v>
      </c>
      <c r="Q36" s="433">
        <f>'Input Fields'!C31</f>
        <v>572</v>
      </c>
      <c r="R36" s="434">
        <f>'Input Fields'!D31</f>
        <v>0</v>
      </c>
      <c r="S36" s="442" t="str">
        <f>'Input Fields'!E31</f>
        <v>external storage</v>
      </c>
      <c r="T36" s="443">
        <f>'Input Fields'!F31</f>
        <v>19</v>
      </c>
      <c r="V36" s="356"/>
      <c r="W36" s="356"/>
      <c r="X36" s="356"/>
      <c r="Y36" s="356"/>
      <c r="Z36" s="356"/>
      <c r="AA36" s="486"/>
      <c r="AB36" s="494">
        <f>'Input Fields'!N31</f>
        <v>19</v>
      </c>
      <c r="AE36" s="331" t="s">
        <v>130</v>
      </c>
      <c r="AF36" s="333">
        <f>IF(AF35&lt;0, ROUNDUP(ABS(AF35)/2, 0)*'Input Fields'!$Y$13, 0)</f>
        <v>102643.2</v>
      </c>
      <c r="AG36" s="355"/>
      <c r="AH36" s="335" t="s">
        <v>131</v>
      </c>
      <c r="AI36" s="336"/>
      <c r="AK36" s="326" t="s">
        <v>167</v>
      </c>
      <c r="AL36" s="387">
        <f>IF(AL35&lt;0, ROUNDUP(ABS(AL35)/2, 0)*'Input Fields'!$U$13, 0)</f>
        <v>0</v>
      </c>
      <c r="AM36" s="318"/>
      <c r="AN36" s="318"/>
      <c r="AO36" s="318"/>
      <c r="AR36" s="746">
        <f>'AVS Consumption Plan'!B38</f>
        <v>0</v>
      </c>
      <c r="AS36" s="543"/>
      <c r="AT36" s="536" t="str">
        <f>'AVS Consumption Plan'!D38</f>
        <v>Total ACR</v>
      </c>
      <c r="AU36" s="537">
        <f>'AVS Consumption Plan'!E38</f>
        <v>55594</v>
      </c>
      <c r="AV36" s="537">
        <f>'AVS Consumption Plan'!F38</f>
        <v>55594</v>
      </c>
      <c r="AW36" s="537">
        <f>'AVS Consumption Plan'!G38</f>
        <v>55594</v>
      </c>
      <c r="AX36" s="537">
        <f>'AVS Consumption Plan'!H38</f>
        <v>55594</v>
      </c>
      <c r="AY36" s="537">
        <f>'AVS Consumption Plan'!I38</f>
        <v>55594</v>
      </c>
      <c r="AZ36" s="537">
        <f>'AVS Consumption Plan'!J38</f>
        <v>55594</v>
      </c>
      <c r="BA36" s="537">
        <f>'AVS Consumption Plan'!K38</f>
        <v>55594</v>
      </c>
      <c r="BB36" s="537">
        <f>'AVS Consumption Plan'!L38</f>
        <v>55594</v>
      </c>
      <c r="BC36" s="537">
        <f>'AVS Consumption Plan'!M38</f>
        <v>55594</v>
      </c>
      <c r="BD36" s="537">
        <f>'AVS Consumption Plan'!N38</f>
        <v>55594</v>
      </c>
      <c r="BE36" s="537">
        <f>'AVS Consumption Plan'!O38</f>
        <v>55594</v>
      </c>
      <c r="BF36" s="537">
        <f>'AVS Consumption Plan'!P38</f>
        <v>55594</v>
      </c>
      <c r="BG36" s="552"/>
      <c r="BI36" s="551">
        <f>'AVS Consumption Plan'!S38</f>
        <v>667128</v>
      </c>
    </row>
    <row r="37" spans="2:61" ht="13.5">
      <c r="B37" s="390"/>
      <c r="C37" s="391">
        <f ca="1">'Input Fields'!R44</f>
        <v>2023</v>
      </c>
      <c r="D37" s="391">
        <f ca="1">'Input Fields'!S44</f>
        <v>2024</v>
      </c>
      <c r="E37" s="391">
        <f ca="1">'Input Fields'!T44</f>
        <v>2025</v>
      </c>
      <c r="F37" s="391">
        <f ca="1">'Input Fields'!U44</f>
        <v>2026</v>
      </c>
      <c r="G37" s="391">
        <f ca="1">'Input Fields'!V44</f>
        <v>2027</v>
      </c>
      <c r="H37" s="356"/>
      <c r="P37" s="418" t="str">
        <f>'Input Fields'!B32</f>
        <v xml:space="preserve">Amount of overall vCPUs </v>
      </c>
      <c r="Q37" s="433">
        <f>'Input Fields'!C32</f>
        <v>1585</v>
      </c>
      <c r="R37" s="434">
        <f>'Input Fields'!D32</f>
        <v>0</v>
      </c>
      <c r="T37" s="415"/>
      <c r="AB37" s="415"/>
      <c r="AE37" s="326" t="s">
        <v>92</v>
      </c>
      <c r="AF37" s="333">
        <f>SUM('Input Fields'!L38:L39)</f>
        <v>0</v>
      </c>
      <c r="AG37" s="357"/>
      <c r="AH37" s="326">
        <f>SUM('Input Fields'!$L$38:$L$39)-(MAX(0,(AH34/2))*'Input Fields'!$K$39)-(MAX(0,(AI34/2))*'Input Fields'!$K$38)+'Support tab'!K25</f>
        <v>102643.2</v>
      </c>
      <c r="AI37" s="341"/>
      <c r="AK37" s="326" t="s">
        <v>185</v>
      </c>
      <c r="AL37" s="333">
        <f>SUM('Input Fields'!E40:E43)+SUM('Input Fields'!L40:L43)</f>
        <v>31649.039999999997</v>
      </c>
      <c r="AM37" s="318"/>
      <c r="AN37" s="318"/>
      <c r="AO37" s="318"/>
      <c r="BG37" s="552"/>
    </row>
    <row r="38" spans="2:61">
      <c r="B38" s="390" t="str">
        <f>'Input Fields'!Q45</f>
        <v>ESU Coverage</v>
      </c>
      <c r="C38" s="392" t="str">
        <f ca="1">'Input Fields'!R45</f>
        <v>2008 + 2012</v>
      </c>
      <c r="D38" s="392" t="str">
        <f ca="1">'Input Fields'!S45</f>
        <v>2012</v>
      </c>
      <c r="E38" s="393" t="str">
        <f ca="1">'Input Fields'!T45</f>
        <v>2012</v>
      </c>
      <c r="F38" s="393" t="str">
        <f ca="1">'Input Fields'!U45</f>
        <v>2012</v>
      </c>
      <c r="G38" s="393" t="str">
        <f ca="1">'Input Fields'!V45</f>
        <v/>
      </c>
      <c r="H38" s="356"/>
      <c r="P38" s="418" t="str">
        <f>'Input Fields'!B33</f>
        <v>Amount of overall memory in GB</v>
      </c>
      <c r="Q38" s="433">
        <f>'Input Fields'!C33</f>
        <v>5827</v>
      </c>
      <c r="R38" s="434">
        <f>'Input Fields'!D33</f>
        <v>0</v>
      </c>
      <c r="T38" s="415"/>
      <c r="AB38" s="415"/>
      <c r="AE38" s="337" t="s">
        <v>95</v>
      </c>
      <c r="AF38" s="342">
        <f>SUM(AF36:AF37)</f>
        <v>102643.2</v>
      </c>
      <c r="AG38" s="318"/>
      <c r="AH38" s="337">
        <f>'Support tab'!K27-AH37</f>
        <v>0</v>
      </c>
      <c r="AI38" s="343" t="s">
        <v>96</v>
      </c>
      <c r="AK38" s="337" t="s">
        <v>95</v>
      </c>
      <c r="AL38" s="342">
        <f>SUM(AL36:AL37)</f>
        <v>31649.039999999997</v>
      </c>
      <c r="AM38" s="318"/>
      <c r="AN38" s="318"/>
      <c r="AO38" s="318"/>
      <c r="AR38" s="744" t="str">
        <f>'AVS Consumption Plan'!B40</f>
        <v>YEAR 5</v>
      </c>
      <c r="AS38" s="543"/>
      <c r="AU38" s="553"/>
      <c r="AV38" s="553"/>
      <c r="AW38" s="553"/>
      <c r="AX38" s="553"/>
      <c r="AY38" s="553"/>
      <c r="AZ38" s="553"/>
      <c r="BA38" s="553"/>
      <c r="BB38" s="553"/>
      <c r="BC38" s="553"/>
      <c r="BD38" s="553"/>
      <c r="BE38" s="553"/>
      <c r="BF38" s="553"/>
      <c r="BG38" s="553"/>
      <c r="BH38" s="553"/>
    </row>
    <row r="39" spans="2:61">
      <c r="B39" s="390" t="str">
        <f>'Input Fields'!Q46</f>
        <v>Windows Srv 2008 STD (until January 10th, 2023)</v>
      </c>
      <c r="C39" s="394">
        <f ca="1">'Input Fields'!R46</f>
        <v>0</v>
      </c>
      <c r="D39" s="394">
        <f ca="1">'Input Fields'!S46</f>
        <v>0</v>
      </c>
      <c r="E39" s="394">
        <f ca="1">'Input Fields'!T46</f>
        <v>0</v>
      </c>
      <c r="F39" s="394">
        <f ca="1">'Input Fields'!U46</f>
        <v>0</v>
      </c>
      <c r="G39" s="394">
        <f ca="1">'Input Fields'!V46</f>
        <v>0</v>
      </c>
      <c r="H39" s="356"/>
      <c r="P39" s="421" t="str">
        <f>'Input Fields'!B34</f>
        <v>Amount of overall storage in TB</v>
      </c>
      <c r="Q39" s="444">
        <f>'Input Fields'!C34</f>
        <v>172</v>
      </c>
      <c r="R39" s="445">
        <f>'Input Fields'!D34</f>
        <v>0</v>
      </c>
      <c r="T39" s="415"/>
      <c r="AB39" s="415"/>
      <c r="AE39" s="318"/>
      <c r="AF39" s="318"/>
      <c r="AG39" s="318"/>
      <c r="AH39" s="318"/>
      <c r="AI39" s="318"/>
      <c r="AR39" s="745">
        <f>'AVS Consumption Plan'!B41</f>
        <v>0</v>
      </c>
      <c r="AS39" s="543"/>
      <c r="AT39" s="319" t="str">
        <f>'AVS Consumption Plan'!D41</f>
        <v>Months</v>
      </c>
      <c r="AU39" s="415">
        <f>'AVS Consumption Plan'!E41</f>
        <v>1</v>
      </c>
      <c r="AV39" s="415">
        <f>'AVS Consumption Plan'!F41</f>
        <v>2</v>
      </c>
      <c r="AW39" s="415">
        <f>'AVS Consumption Plan'!G41</f>
        <v>3</v>
      </c>
      <c r="AX39" s="415">
        <f>'AVS Consumption Plan'!H41</f>
        <v>4</v>
      </c>
      <c r="AY39" s="415">
        <f>'AVS Consumption Plan'!I41</f>
        <v>5</v>
      </c>
      <c r="AZ39" s="415">
        <f>'AVS Consumption Plan'!J41</f>
        <v>6</v>
      </c>
      <c r="BA39" s="415">
        <f>'AVS Consumption Plan'!K41</f>
        <v>7</v>
      </c>
      <c r="BB39" s="415">
        <f>'AVS Consumption Plan'!L41</f>
        <v>8</v>
      </c>
      <c r="BC39" s="415">
        <f>'AVS Consumption Plan'!M41</f>
        <v>9</v>
      </c>
      <c r="BD39" s="415">
        <f>'AVS Consumption Plan'!N41</f>
        <v>10</v>
      </c>
      <c r="BE39" s="415">
        <f>'AVS Consumption Plan'!O41</f>
        <v>11</v>
      </c>
      <c r="BF39" s="415">
        <f>'AVS Consumption Plan'!P41</f>
        <v>12</v>
      </c>
      <c r="BG39" s="545"/>
      <c r="BH39" s="415" t="str">
        <f>'AVS Consumption Plan'!R41</f>
        <v>Total</v>
      </c>
    </row>
    <row r="40" spans="2:61">
      <c r="B40" s="390" t="str">
        <f>'Input Fields'!Q47</f>
        <v>Windows Srv 2012 STD (until October 13th, 2026)</v>
      </c>
      <c r="C40" s="394">
        <f>'Input Fields'!R47</f>
        <v>0</v>
      </c>
      <c r="D40" s="394">
        <f>'Input Fields'!S47</f>
        <v>0</v>
      </c>
      <c r="E40" s="394">
        <f>'Input Fields'!T47</f>
        <v>0</v>
      </c>
      <c r="F40" s="394">
        <f>'Input Fields'!U47</f>
        <v>0</v>
      </c>
      <c r="G40" s="394">
        <f>'Input Fields'!V47</f>
        <v>0</v>
      </c>
      <c r="H40" s="356"/>
      <c r="AR40" s="745">
        <f>'AVS Consumption Plan'!B42</f>
        <v>0</v>
      </c>
      <c r="AS40" s="543"/>
      <c r="AT40" s="319" t="str">
        <f>'AVS Consumption Plan'!D42</f>
        <v>Nodes</v>
      </c>
      <c r="AU40" s="546">
        <f>'AVS Consumption Plan'!E42</f>
        <v>14</v>
      </c>
      <c r="AV40" s="546">
        <f>'AVS Consumption Plan'!F42</f>
        <v>14</v>
      </c>
      <c r="AW40" s="546">
        <f>'AVS Consumption Plan'!G42</f>
        <v>14</v>
      </c>
      <c r="AX40" s="546">
        <f>'AVS Consumption Plan'!H42</f>
        <v>14</v>
      </c>
      <c r="AY40" s="546">
        <f>'AVS Consumption Plan'!I42</f>
        <v>14</v>
      </c>
      <c r="AZ40" s="546">
        <f>'AVS Consumption Plan'!J42</f>
        <v>14</v>
      </c>
      <c r="BA40" s="546">
        <f>'AVS Consumption Plan'!K42</f>
        <v>14</v>
      </c>
      <c r="BB40" s="546">
        <f>'AVS Consumption Plan'!L42</f>
        <v>14</v>
      </c>
      <c r="BC40" s="546">
        <f>'AVS Consumption Plan'!M42</f>
        <v>14</v>
      </c>
      <c r="BD40" s="546">
        <f>'AVS Consumption Plan'!N42</f>
        <v>14</v>
      </c>
      <c r="BE40" s="546">
        <f>'AVS Consumption Plan'!O42</f>
        <v>14</v>
      </c>
      <c r="BF40" s="546">
        <f>'AVS Consumption Plan'!P42</f>
        <v>14</v>
      </c>
      <c r="BG40" s="545"/>
    </row>
    <row r="41" spans="2:61">
      <c r="B41" s="390" t="str">
        <f>'Input Fields'!Q48</f>
        <v>Windows Srv DC</v>
      </c>
      <c r="C41" s="325">
        <f>'Input Fields'!R48</f>
        <v>12600.449999999999</v>
      </c>
      <c r="D41" s="325">
        <f>'Input Fields'!S48</f>
        <v>12600.449999999999</v>
      </c>
      <c r="E41" s="325">
        <f>'Input Fields'!T48</f>
        <v>12600.449999999999</v>
      </c>
      <c r="F41" s="325">
        <f>'Input Fields'!U48</f>
        <v>12600.449999999999</v>
      </c>
      <c r="G41" s="325">
        <f>'Input Fields'!V48</f>
        <v>12600.449999999999</v>
      </c>
      <c r="H41" s="356"/>
      <c r="AR41" s="745">
        <f>'AVS Consumption Plan'!B43</f>
        <v>0</v>
      </c>
      <c r="AS41" s="543"/>
      <c r="AT41" s="319" t="str">
        <f>'AVS Consumption Plan'!D43</f>
        <v>AVS</v>
      </c>
      <c r="AU41" s="537">
        <f>'AVS Consumption Plan'!E43</f>
        <v>55594</v>
      </c>
      <c r="AV41" s="537">
        <f>'AVS Consumption Plan'!F43</f>
        <v>55594</v>
      </c>
      <c r="AW41" s="537">
        <f>'AVS Consumption Plan'!G43</f>
        <v>55594</v>
      </c>
      <c r="AX41" s="537">
        <f>'AVS Consumption Plan'!H43</f>
        <v>55594</v>
      </c>
      <c r="AY41" s="537">
        <f>'AVS Consumption Plan'!I43</f>
        <v>55594</v>
      </c>
      <c r="AZ41" s="537">
        <f>'AVS Consumption Plan'!J43</f>
        <v>55594</v>
      </c>
      <c r="BA41" s="537">
        <f>'AVS Consumption Plan'!K43</f>
        <v>55594</v>
      </c>
      <c r="BB41" s="537">
        <f>'AVS Consumption Plan'!L43</f>
        <v>55594</v>
      </c>
      <c r="BC41" s="537">
        <f>'AVS Consumption Plan'!M43</f>
        <v>55594</v>
      </c>
      <c r="BD41" s="537">
        <f>'AVS Consumption Plan'!N43</f>
        <v>55594</v>
      </c>
      <c r="BE41" s="537">
        <f>'AVS Consumption Plan'!O43</f>
        <v>55594</v>
      </c>
      <c r="BF41" s="537">
        <f>'AVS Consumption Plan'!P43</f>
        <v>55594</v>
      </c>
      <c r="BG41" s="547"/>
      <c r="BH41" s="537">
        <f>'AVS Consumption Plan'!R43</f>
        <v>667128</v>
      </c>
    </row>
    <row r="42" spans="2:61" ht="12.5" thickBot="1">
      <c r="B42" s="363" t="str">
        <f>'Input Fields'!Q49</f>
        <v>SQL Server Standard</v>
      </c>
      <c r="C42" s="325">
        <f>'Input Fields'!R49</f>
        <v>35888.6</v>
      </c>
      <c r="D42" s="325">
        <f>'Input Fields'!S49</f>
        <v>35888.6</v>
      </c>
      <c r="E42" s="325">
        <f>'Input Fields'!T49</f>
        <v>35888.6</v>
      </c>
      <c r="F42" s="325">
        <f>'Input Fields'!U49</f>
        <v>35888.6</v>
      </c>
      <c r="G42" s="395">
        <f>'Input Fields'!V49</f>
        <v>35888.6</v>
      </c>
      <c r="H42" s="356"/>
      <c r="AR42" s="745">
        <f>'AVS Consumption Plan'!B44</f>
        <v>0</v>
      </c>
      <c r="AS42" s="543"/>
      <c r="AT42" s="548" t="str">
        <f>'AVS Consumption Plan'!D44</f>
        <v>ANF</v>
      </c>
      <c r="AU42" s="549">
        <f>'AVS Consumption Plan'!E44</f>
        <v>0</v>
      </c>
      <c r="AV42" s="549">
        <f>'AVS Consumption Plan'!F44</f>
        <v>0</v>
      </c>
      <c r="AW42" s="549">
        <f>'AVS Consumption Plan'!G44</f>
        <v>0</v>
      </c>
      <c r="AX42" s="549">
        <f>'AVS Consumption Plan'!H44</f>
        <v>0</v>
      </c>
      <c r="AY42" s="549">
        <f>'AVS Consumption Plan'!I44</f>
        <v>0</v>
      </c>
      <c r="AZ42" s="549">
        <f>'AVS Consumption Plan'!J44</f>
        <v>0</v>
      </c>
      <c r="BA42" s="549">
        <f>'AVS Consumption Plan'!K44</f>
        <v>0</v>
      </c>
      <c r="BB42" s="549">
        <f>'AVS Consumption Plan'!L44</f>
        <v>0</v>
      </c>
      <c r="BC42" s="549">
        <f>'AVS Consumption Plan'!M44</f>
        <v>0</v>
      </c>
      <c r="BD42" s="549">
        <f>'AVS Consumption Plan'!N44</f>
        <v>0</v>
      </c>
      <c r="BE42" s="549">
        <f>'AVS Consumption Plan'!O44</f>
        <v>0</v>
      </c>
      <c r="BF42" s="549">
        <f>'AVS Consumption Plan'!P44</f>
        <v>0</v>
      </c>
      <c r="BG42" s="550"/>
      <c r="BH42" s="549">
        <f>'AVS Consumption Plan'!R44</f>
        <v>0</v>
      </c>
    </row>
    <row r="43" spans="2:61" ht="12.5" thickTop="1">
      <c r="B43" s="396" t="str">
        <f>'Input Fields'!Q50</f>
        <v>Total for each year</v>
      </c>
      <c r="C43" s="397">
        <f ca="1">'Input Fields'!R50</f>
        <v>48489.049999999996</v>
      </c>
      <c r="D43" s="397">
        <f ca="1">'Input Fields'!S50</f>
        <v>48489.049999999996</v>
      </c>
      <c r="E43" s="397">
        <f ca="1">'Input Fields'!T50</f>
        <v>48489.049999999996</v>
      </c>
      <c r="F43" s="397">
        <f ca="1">'Input Fields'!U50</f>
        <v>48489.049999999996</v>
      </c>
      <c r="G43" s="397">
        <f ca="1">'Input Fields'!V50</f>
        <v>48489.049999999996</v>
      </c>
      <c r="H43" s="356"/>
      <c r="AR43" s="746">
        <f>'AVS Consumption Plan'!B45</f>
        <v>0</v>
      </c>
      <c r="AS43" s="543"/>
      <c r="AT43" s="536" t="str">
        <f>'AVS Consumption Plan'!D45</f>
        <v>Total ACR</v>
      </c>
      <c r="AU43" s="537">
        <f>'AVS Consumption Plan'!E45</f>
        <v>55594</v>
      </c>
      <c r="AV43" s="537">
        <f>'AVS Consumption Plan'!F45</f>
        <v>55594</v>
      </c>
      <c r="AW43" s="537">
        <f>'AVS Consumption Plan'!G45</f>
        <v>55594</v>
      </c>
      <c r="AX43" s="537">
        <f>'AVS Consumption Plan'!H45</f>
        <v>55594</v>
      </c>
      <c r="AY43" s="537">
        <f>'AVS Consumption Plan'!I45</f>
        <v>55594</v>
      </c>
      <c r="AZ43" s="537">
        <f>'AVS Consumption Plan'!J45</f>
        <v>55594</v>
      </c>
      <c r="BA43" s="537">
        <f>'AVS Consumption Plan'!K45</f>
        <v>55594</v>
      </c>
      <c r="BB43" s="537">
        <f>'AVS Consumption Plan'!L45</f>
        <v>55594</v>
      </c>
      <c r="BC43" s="537">
        <f>'AVS Consumption Plan'!M45</f>
        <v>55594</v>
      </c>
      <c r="BD43" s="537">
        <f>'AVS Consumption Plan'!N45</f>
        <v>55594</v>
      </c>
      <c r="BE43" s="537">
        <f>'AVS Consumption Plan'!O45</f>
        <v>55594</v>
      </c>
      <c r="BF43" s="537">
        <f>'AVS Consumption Plan'!P45</f>
        <v>55594</v>
      </c>
      <c r="BG43" s="552"/>
      <c r="BI43" s="551">
        <f>'AVS Consumption Plan'!S45</f>
        <v>667128</v>
      </c>
    </row>
    <row r="44" spans="2:61">
      <c r="B44" s="318"/>
      <c r="C44" s="332"/>
      <c r="D44" s="332"/>
      <c r="E44" s="756" t="str">
        <f>'Input Fields'!T51</f>
        <v>Total ESU savings for 5 years on AVS</v>
      </c>
      <c r="F44" s="757"/>
      <c r="G44" s="398">
        <f ca="1">'Input Fields'!V51</f>
        <v>242445.24999999997</v>
      </c>
      <c r="H44" s="356"/>
    </row>
    <row r="45" spans="2:61">
      <c r="BH45" s="554" t="str">
        <f>'AVS Consumption Plan'!R47</f>
        <v>Total ACR</v>
      </c>
      <c r="BI45" s="555">
        <f>'AVS Consumption Plan'!S47</f>
        <v>3258205.5</v>
      </c>
    </row>
    <row r="46" spans="2:61">
      <c r="B46" s="399" t="str">
        <f>'Input Fields'!Q22</f>
        <v xml:space="preserve">Run costs excluding AHB </v>
      </c>
      <c r="C46" s="400"/>
      <c r="D46" s="400"/>
      <c r="E46" s="400"/>
      <c r="F46" s="400"/>
      <c r="G46" s="400"/>
      <c r="H46" s="356"/>
    </row>
    <row r="47" spans="2:61">
      <c r="B47" s="401"/>
      <c r="C47" s="402" t="str">
        <f>'Input Fields'!R23</f>
        <v>for 1yr</v>
      </c>
      <c r="D47" s="403" t="str">
        <f>'Input Fields'!S23</f>
        <v>for 2yr</v>
      </c>
      <c r="E47" s="403" t="str">
        <f>'Input Fields'!T23</f>
        <v>for 3yr</v>
      </c>
      <c r="F47" s="403" t="str">
        <f>'Input Fields'!U23</f>
        <v>for 4yr</v>
      </c>
      <c r="G47" s="403" t="str">
        <f>'Input Fields'!V23</f>
        <v>for 5yr</v>
      </c>
      <c r="H47" s="356"/>
    </row>
    <row r="48" spans="2:61">
      <c r="B48" s="404" t="str">
        <f>'Input Fields'!Q24</f>
        <v>AVS nodes</v>
      </c>
      <c r="C48" s="405">
        <f>'Input Fields'!R24</f>
        <v>667282</v>
      </c>
      <c r="D48" s="325">
        <f>'Input Fields'!S24</f>
        <v>1334564</v>
      </c>
      <c r="E48" s="325">
        <f>'Input Fields'!T24</f>
        <v>2001846</v>
      </c>
      <c r="F48" s="325">
        <f>'Input Fields'!U24</f>
        <v>2669128</v>
      </c>
      <c r="G48" s="325">
        <f>'Input Fields'!V24</f>
        <v>3336410</v>
      </c>
      <c r="H48" s="356"/>
    </row>
    <row r="49" spans="2:8">
      <c r="B49" s="404" t="str">
        <f>'Input Fields'!Q26</f>
        <v>Win-Lic</v>
      </c>
      <c r="C49" s="405">
        <f>'Input Fields'!R26</f>
        <v>1020</v>
      </c>
      <c r="D49" s="325">
        <f>'Input Fields'!S26</f>
        <v>2040</v>
      </c>
      <c r="E49" s="325">
        <f>'Input Fields'!T26</f>
        <v>3060</v>
      </c>
      <c r="F49" s="325">
        <f>'Input Fields'!U26</f>
        <v>3554.4</v>
      </c>
      <c r="G49" s="325">
        <f>'Input Fields'!V26</f>
        <v>4048.8</v>
      </c>
      <c r="H49" s="356"/>
    </row>
    <row r="50" spans="2:8">
      <c r="B50" s="404" t="str">
        <f>'Input Fields'!Q27</f>
        <v>SQL-Lic (excluding SQL Srv Std Multiplier)</v>
      </c>
      <c r="C50" s="405">
        <f>'Input Fields'!R27</f>
        <v>81787.199999999997</v>
      </c>
      <c r="D50" s="325">
        <f>'Input Fields'!S27</f>
        <v>163574.39999999999</v>
      </c>
      <c r="E50" s="325">
        <f>'Input Fields'!T27</f>
        <v>245361.59999999998</v>
      </c>
      <c r="F50" s="325">
        <f>'Input Fields'!U27</f>
        <v>284836.19999999995</v>
      </c>
      <c r="G50" s="325">
        <f>'Input Fields'!V27</f>
        <v>324310.79999999993</v>
      </c>
      <c r="H50" s="356"/>
    </row>
    <row r="51" spans="2:8">
      <c r="B51" s="406" t="str">
        <f>'Input Fields'!Q28</f>
        <v>Total</v>
      </c>
      <c r="C51" s="407">
        <f>'Input Fields'!R28</f>
        <v>750089.2</v>
      </c>
      <c r="D51" s="330">
        <f>'Input Fields'!S28</f>
        <v>1500178.4</v>
      </c>
      <c r="E51" s="330">
        <f>'Input Fields'!T28</f>
        <v>2250267.6</v>
      </c>
      <c r="F51" s="330">
        <f>'Input Fields'!U28</f>
        <v>2957518.5999999996</v>
      </c>
      <c r="G51" s="330">
        <f>'Input Fields'!V28</f>
        <v>3664769.5999999996</v>
      </c>
      <c r="H51" s="356"/>
    </row>
    <row r="52" spans="2:8">
      <c r="B52" s="408"/>
      <c r="C52" s="409"/>
      <c r="D52" s="409"/>
      <c r="E52" s="409"/>
      <c r="F52" s="409"/>
      <c r="G52" s="409"/>
    </row>
    <row r="53" spans="2:8">
      <c r="B53" s="410" t="str">
        <f>'Input Fields'!Q30</f>
        <v>Yearly Costs</v>
      </c>
      <c r="C53" s="411">
        <f>'Input Fields'!R30</f>
        <v>750089.2</v>
      </c>
      <c r="D53" s="411">
        <f>'Input Fields'!S30</f>
        <v>750089.2</v>
      </c>
      <c r="E53" s="411">
        <f>'Input Fields'!T30</f>
        <v>750089.20000000019</v>
      </c>
      <c r="F53" s="411">
        <f>'Input Fields'!U30</f>
        <v>707250.99999999953</v>
      </c>
      <c r="G53" s="412">
        <f>'Input Fields'!V30</f>
        <v>707251</v>
      </c>
    </row>
    <row r="54" spans="2:8">
      <c r="B54" s="400"/>
      <c r="C54" s="332"/>
      <c r="D54" s="332"/>
      <c r="E54" s="332"/>
      <c r="F54" s="332"/>
      <c r="G54" s="332"/>
    </row>
    <row r="55" spans="2:8">
      <c r="B55" s="399" t="str">
        <f>'Input Fields'!Q32</f>
        <v xml:space="preserve">Run costs excluding AHB </v>
      </c>
      <c r="C55" s="332"/>
      <c r="D55" s="332"/>
      <c r="E55" s="332"/>
      <c r="F55" s="332"/>
      <c r="G55" s="332"/>
    </row>
    <row r="56" spans="2:8">
      <c r="B56" s="404"/>
      <c r="C56" s="398" t="str">
        <f>'Input Fields'!R33</f>
        <v>for 1yr</v>
      </c>
      <c r="D56" s="398" t="str">
        <f>'Input Fields'!S33</f>
        <v>for 2yr</v>
      </c>
      <c r="E56" s="398" t="str">
        <f>'Input Fields'!T33</f>
        <v>for 3yr</v>
      </c>
      <c r="F56" s="398" t="str">
        <f>'Input Fields'!U33</f>
        <v>for 4yr</v>
      </c>
      <c r="G56" s="398" t="str">
        <f>'Input Fields'!V33</f>
        <v>for 5yr</v>
      </c>
    </row>
    <row r="57" spans="2:8">
      <c r="B57" s="404" t="str">
        <f>'Input Fields'!Q34</f>
        <v>AVS nodes</v>
      </c>
      <c r="C57" s="405">
        <f>'Input Fields'!R34</f>
        <v>667282</v>
      </c>
      <c r="D57" s="325">
        <f>'Input Fields'!S34</f>
        <v>1334564</v>
      </c>
      <c r="E57" s="325">
        <f>'Input Fields'!T34</f>
        <v>2001846</v>
      </c>
      <c r="F57" s="325">
        <f>'Input Fields'!U34</f>
        <v>2669128</v>
      </c>
      <c r="G57" s="325">
        <f>'Input Fields'!V34</f>
        <v>3336410</v>
      </c>
    </row>
    <row r="58" spans="2:8">
      <c r="B58" s="404" t="str">
        <f>'Input Fields'!Q35</f>
        <v>Win-Lic</v>
      </c>
      <c r="C58" s="405">
        <f>'Input Fields'!R35</f>
        <v>1020</v>
      </c>
      <c r="D58" s="325">
        <f>'Input Fields'!S35</f>
        <v>2040</v>
      </c>
      <c r="E58" s="325">
        <f>'Input Fields'!T35</f>
        <v>3060</v>
      </c>
      <c r="F58" s="325">
        <f>'Input Fields'!U35</f>
        <v>3554.4</v>
      </c>
      <c r="G58" s="325">
        <f>'Input Fields'!V35</f>
        <v>4048.8</v>
      </c>
    </row>
    <row r="59" spans="2:8">
      <c r="B59" s="404" t="str">
        <f>'Input Fields'!Q36</f>
        <v>SQL-Lic (including SQL Srv Std Multiplier)</v>
      </c>
      <c r="C59" s="405">
        <f>'Input Fields'!R36</f>
        <v>41637.119999999995</v>
      </c>
      <c r="D59" s="325">
        <f>'Input Fields'!S36</f>
        <v>83274.239999999991</v>
      </c>
      <c r="E59" s="325">
        <f>'Input Fields'!T36</f>
        <v>124911.35999999999</v>
      </c>
      <c r="F59" s="325">
        <f>'Input Fields'!U36</f>
        <v>174442.31999999998</v>
      </c>
      <c r="G59" s="325">
        <f>'Input Fields'!V36</f>
        <v>223973.27999999997</v>
      </c>
    </row>
    <row r="60" spans="2:8">
      <c r="B60" s="406" t="str">
        <f>'Input Fields'!Q37</f>
        <v>Total</v>
      </c>
      <c r="C60" s="330">
        <f>'Input Fields'!R37</f>
        <v>709939.12</v>
      </c>
      <c r="D60" s="330">
        <f>'Input Fields'!S37</f>
        <v>1419878.24</v>
      </c>
      <c r="E60" s="330">
        <f>'Input Fields'!T37</f>
        <v>2129817.36</v>
      </c>
      <c r="F60" s="330">
        <f>'Input Fields'!U37</f>
        <v>2847124.7199999997</v>
      </c>
      <c r="G60" s="330">
        <f>'Input Fields'!V37</f>
        <v>3564432.0799999996</v>
      </c>
    </row>
    <row r="61" spans="2:8">
      <c r="B61" s="400"/>
      <c r="C61" s="332"/>
      <c r="D61" s="332"/>
      <c r="E61" s="332"/>
      <c r="F61" s="332"/>
      <c r="G61" s="332"/>
    </row>
    <row r="62" spans="2:8">
      <c r="B62" s="410" t="s">
        <v>209</v>
      </c>
      <c r="C62" s="411">
        <f>C60</f>
        <v>709939.12</v>
      </c>
      <c r="D62" s="411">
        <f>D60-C60</f>
        <v>709939.12</v>
      </c>
      <c r="E62" s="411">
        <f>E60-D60</f>
        <v>709939.11999999988</v>
      </c>
      <c r="F62" s="411">
        <f>F60-E60</f>
        <v>717307.35999999987</v>
      </c>
      <c r="G62" s="412">
        <f>G60-F60</f>
        <v>717307.35999999987</v>
      </c>
    </row>
    <row r="63" spans="2:8">
      <c r="B63" s="400"/>
      <c r="C63" s="332"/>
      <c r="D63" s="332"/>
      <c r="E63" s="332"/>
      <c r="F63" s="332"/>
      <c r="G63" s="332"/>
    </row>
    <row r="64" spans="2:8">
      <c r="B64" s="413" t="s">
        <v>212</v>
      </c>
      <c r="C64" s="338">
        <f>C51-C60</f>
        <v>40150.079999999958</v>
      </c>
      <c r="D64" s="338">
        <f>D51-D60</f>
        <v>80300.159999999916</v>
      </c>
      <c r="E64" s="338">
        <f>E51-E60</f>
        <v>120450.24000000022</v>
      </c>
      <c r="F64" s="338">
        <f>F51-F60</f>
        <v>110393.87999999989</v>
      </c>
      <c r="G64" s="339">
        <f>G51-G60</f>
        <v>100337.52000000002</v>
      </c>
    </row>
    <row r="66" spans="2:7">
      <c r="B66" s="358" t="str">
        <f t="shared" ref="B66:G74" si="0">B36</f>
        <v>Free ESU benefit (based on AVS environment)</v>
      </c>
      <c r="C66" s="388" t="str">
        <f t="shared" si="0"/>
        <v>Windows Server Datacenter</v>
      </c>
      <c r="D66" s="389"/>
      <c r="E66" s="389"/>
      <c r="F66" s="389"/>
      <c r="G66" s="389"/>
    </row>
    <row r="67" spans="2:7">
      <c r="B67" s="390"/>
      <c r="C67" s="391">
        <f t="shared" ca="1" si="0"/>
        <v>2023</v>
      </c>
      <c r="D67" s="391">
        <f t="shared" ca="1" si="0"/>
        <v>2024</v>
      </c>
      <c r="E67" s="391">
        <f t="shared" ca="1" si="0"/>
        <v>2025</v>
      </c>
      <c r="F67" s="391">
        <f t="shared" ca="1" si="0"/>
        <v>2026</v>
      </c>
      <c r="G67" s="391">
        <f t="shared" ca="1" si="0"/>
        <v>2027</v>
      </c>
    </row>
    <row r="68" spans="2:7">
      <c r="B68" s="390" t="str">
        <f t="shared" si="0"/>
        <v>ESU Coverage</v>
      </c>
      <c r="C68" s="392" t="str">
        <f t="shared" ca="1" si="0"/>
        <v>2008 + 2012</v>
      </c>
      <c r="D68" s="392" t="str">
        <f t="shared" ca="1" si="0"/>
        <v>2012</v>
      </c>
      <c r="E68" s="393" t="str">
        <f t="shared" ca="1" si="0"/>
        <v>2012</v>
      </c>
      <c r="F68" s="393" t="str">
        <f t="shared" ca="1" si="0"/>
        <v>2012</v>
      </c>
      <c r="G68" s="393" t="str">
        <f t="shared" ca="1" si="0"/>
        <v/>
      </c>
    </row>
    <row r="69" spans="2:7">
      <c r="B69" s="390" t="str">
        <f t="shared" si="0"/>
        <v>Windows Srv 2008 STD (until January 10th, 2023)</v>
      </c>
      <c r="C69" s="394">
        <f t="shared" ca="1" si="0"/>
        <v>0</v>
      </c>
      <c r="D69" s="394">
        <f t="shared" ca="1" si="0"/>
        <v>0</v>
      </c>
      <c r="E69" s="394">
        <f t="shared" ca="1" si="0"/>
        <v>0</v>
      </c>
      <c r="F69" s="394">
        <f t="shared" ca="1" si="0"/>
        <v>0</v>
      </c>
      <c r="G69" s="394">
        <f t="shared" ca="1" si="0"/>
        <v>0</v>
      </c>
    </row>
    <row r="70" spans="2:7">
      <c r="B70" s="390" t="str">
        <f t="shared" si="0"/>
        <v>Windows Srv 2012 STD (until October 13th, 2026)</v>
      </c>
      <c r="C70" s="394">
        <f t="shared" si="0"/>
        <v>0</v>
      </c>
      <c r="D70" s="394">
        <f t="shared" si="0"/>
        <v>0</v>
      </c>
      <c r="E70" s="394">
        <f t="shared" si="0"/>
        <v>0</v>
      </c>
      <c r="F70" s="394">
        <f t="shared" si="0"/>
        <v>0</v>
      </c>
      <c r="G70" s="394">
        <f t="shared" si="0"/>
        <v>0</v>
      </c>
    </row>
    <row r="71" spans="2:7">
      <c r="B71" s="390" t="str">
        <f t="shared" si="0"/>
        <v>Windows Srv DC</v>
      </c>
      <c r="C71" s="325">
        <f t="shared" si="0"/>
        <v>12600.449999999999</v>
      </c>
      <c r="D71" s="325">
        <f t="shared" si="0"/>
        <v>12600.449999999999</v>
      </c>
      <c r="E71" s="325">
        <f t="shared" si="0"/>
        <v>12600.449999999999</v>
      </c>
      <c r="F71" s="325">
        <f t="shared" si="0"/>
        <v>12600.449999999999</v>
      </c>
      <c r="G71" s="325">
        <f t="shared" si="0"/>
        <v>12600.449999999999</v>
      </c>
    </row>
    <row r="72" spans="2:7">
      <c r="B72" s="363" t="str">
        <f t="shared" si="0"/>
        <v>SQL Server Standard</v>
      </c>
      <c r="C72" s="325">
        <f t="shared" si="0"/>
        <v>35888.6</v>
      </c>
      <c r="D72" s="325">
        <f t="shared" si="0"/>
        <v>35888.6</v>
      </c>
      <c r="E72" s="325">
        <f t="shared" si="0"/>
        <v>35888.6</v>
      </c>
      <c r="F72" s="325">
        <f t="shared" si="0"/>
        <v>35888.6</v>
      </c>
      <c r="G72" s="395">
        <f t="shared" si="0"/>
        <v>35888.6</v>
      </c>
    </row>
    <row r="73" spans="2:7">
      <c r="B73" s="396" t="str">
        <f t="shared" si="0"/>
        <v>Total for each year</v>
      </c>
      <c r="C73" s="397">
        <f t="shared" ca="1" si="0"/>
        <v>48489.049999999996</v>
      </c>
      <c r="D73" s="397">
        <f t="shared" ca="1" si="0"/>
        <v>48489.049999999996</v>
      </c>
      <c r="E73" s="397">
        <f t="shared" ca="1" si="0"/>
        <v>48489.049999999996</v>
      </c>
      <c r="F73" s="397">
        <f t="shared" ca="1" si="0"/>
        <v>48489.049999999996</v>
      </c>
      <c r="G73" s="397">
        <f t="shared" ca="1" si="0"/>
        <v>48489.049999999996</v>
      </c>
    </row>
    <row r="74" spans="2:7">
      <c r="B74" s="318"/>
      <c r="C74" s="332"/>
      <c r="D74" s="332"/>
      <c r="E74" s="756" t="str">
        <f t="shared" si="0"/>
        <v>Total ESU savings for 5 years on AVS</v>
      </c>
      <c r="F74" s="758"/>
      <c r="G74" s="398">
        <f t="shared" ca="1" si="0"/>
        <v>242445.24999999997</v>
      </c>
    </row>
    <row r="83" spans="1:8">
      <c r="B83" s="556" t="str">
        <f>'ANF Calculations'!B2</f>
        <v>AVS-only Nodes</v>
      </c>
      <c r="C83" s="557">
        <f>'ANF Calculations'!C2</f>
        <v>14</v>
      </c>
    </row>
    <row r="84" spans="1:8">
      <c r="B84" s="558" t="str">
        <f>'ANF Calculations'!B3</f>
        <v>AVS+ANF Nodes</v>
      </c>
      <c r="C84" s="559">
        <f>'ANF Calculations'!C3</f>
        <v>12</v>
      </c>
    </row>
    <row r="86" spans="1:8">
      <c r="A86" s="415"/>
      <c r="B86" s="495"/>
      <c r="C86" s="496" t="str">
        <f>'ANF Calculations'!C5</f>
        <v>for 1yr</v>
      </c>
      <c r="D86" s="497" t="str">
        <f>'ANF Calculations'!D5</f>
        <v>for 2yr</v>
      </c>
      <c r="E86" s="496" t="str">
        <f>'ANF Calculations'!E5</f>
        <v>for 3yr</v>
      </c>
      <c r="F86" s="496" t="str">
        <f>'ANF Calculations'!F5</f>
        <v>for 4yr</v>
      </c>
      <c r="G86" s="498" t="str">
        <f>'ANF Calculations'!G5</f>
        <v>for 5yr</v>
      </c>
      <c r="H86" s="499" t="str">
        <f>'ANF Calculations'!H5</f>
        <v>Run-cost Savings</v>
      </c>
    </row>
    <row r="87" spans="1:8">
      <c r="B87" s="500" t="str">
        <f>'ANF Calculations'!B6</f>
        <v>AVS nodes</v>
      </c>
      <c r="C87" s="501">
        <f>'ANF Calculations'!C6</f>
        <v>667282</v>
      </c>
      <c r="D87" s="501">
        <f>'ANF Calculations'!D6</f>
        <v>1334564</v>
      </c>
      <c r="E87" s="501">
        <f>'ANF Calculations'!E6</f>
        <v>2001846</v>
      </c>
      <c r="F87" s="501">
        <f>'ANF Calculations'!F6</f>
        <v>2669128</v>
      </c>
      <c r="G87" s="502">
        <f>'ANF Calculations'!G6</f>
        <v>3336410</v>
      </c>
      <c r="H87" s="415">
        <f>'ANF Calculations'!H6</f>
        <v>0</v>
      </c>
    </row>
    <row r="88" spans="1:8">
      <c r="B88" s="500" t="str">
        <f>'ANF Calculations'!B7</f>
        <v>AVS + ANF Standard</v>
      </c>
      <c r="C88" s="503">
        <f>'ANF Calculations'!C7</f>
        <v>606383.78111999994</v>
      </c>
      <c r="D88" s="503">
        <f>'ANF Calculations'!D7</f>
        <v>1212767.5622399999</v>
      </c>
      <c r="E88" s="503">
        <f>'ANF Calculations'!E7</f>
        <v>1819151.3433599998</v>
      </c>
      <c r="F88" s="503">
        <f>'ANF Calculations'!F7</f>
        <v>2425535.1244799998</v>
      </c>
      <c r="G88" s="504">
        <f>'ANF Calculations'!G7</f>
        <v>3031918.9055999997</v>
      </c>
      <c r="H88" s="505">
        <f>'ANF Calculations'!H7</f>
        <v>9.1263092485635799E-2</v>
      </c>
    </row>
    <row r="89" spans="1:8">
      <c r="B89" s="500" t="str">
        <f>'ANF Calculations'!B8</f>
        <v>AVS + ANF Premium</v>
      </c>
      <c r="C89" s="503">
        <f>'ANF Calculations'!C8</f>
        <v>640641.12768000003</v>
      </c>
      <c r="D89" s="503">
        <f>'ANF Calculations'!D8</f>
        <v>1281282.2553599998</v>
      </c>
      <c r="E89" s="503">
        <f>'ANF Calculations'!E8</f>
        <v>1921923.3830399998</v>
      </c>
      <c r="F89" s="503">
        <f>'ANF Calculations'!F8</f>
        <v>2562564.5107199997</v>
      </c>
      <c r="G89" s="504">
        <f>'ANF Calculations'!G8</f>
        <v>3203205.6383999996</v>
      </c>
      <c r="H89" s="505">
        <f>'ANF Calculations'!H8</f>
        <v>3.992445820507684E-2</v>
      </c>
    </row>
    <row r="90" spans="1:8">
      <c r="B90" s="506" t="str">
        <f>'ANF Calculations'!B9</f>
        <v>AVS + ANF Ultra</v>
      </c>
      <c r="C90" s="507">
        <f>'ANF Calculations'!C9</f>
        <v>663649.79327999998</v>
      </c>
      <c r="D90" s="507">
        <f>'ANF Calculations'!D9</f>
        <v>1327299.5865599997</v>
      </c>
      <c r="E90" s="507">
        <f>'ANF Calculations'!E9</f>
        <v>1990949.3798399996</v>
      </c>
      <c r="F90" s="507">
        <f>'ANF Calculations'!F9</f>
        <v>2654599.1731199995</v>
      </c>
      <c r="G90" s="508">
        <f>'ANF Calculations'!G9</f>
        <v>3318248.9663999993</v>
      </c>
      <c r="H90" s="505">
        <f>'ANF Calculations'!H9</f>
        <v>5.4432859270895362E-3</v>
      </c>
    </row>
    <row r="92" spans="1:8">
      <c r="C92" s="509"/>
      <c r="D92" s="509"/>
      <c r="E92" s="509"/>
      <c r="F92" s="509"/>
      <c r="G92" s="509"/>
    </row>
    <row r="93" spans="1:8">
      <c r="B93" s="510" t="str">
        <f>'ANF Calculations'!B12</f>
        <v>Considerations:</v>
      </c>
      <c r="C93" s="319" t="str">
        <f>'ANF Calculations'!C12</f>
        <v>Percentage of tiering (55% standard, 25% premium, 20% Ultra)</v>
      </c>
    </row>
    <row r="94" spans="1:8">
      <c r="C94" s="319" t="str">
        <f>'ANF Calculations'!C13</f>
        <v>Adding a particular percentage for network costs. Based on the amount of ANF</v>
      </c>
    </row>
    <row r="95" spans="1:8">
      <c r="C95" s="319" t="str">
        <f>'ANF Calculations'!C14</f>
        <v>Display the all up numbers for AVS and separate ANF</v>
      </c>
    </row>
    <row r="96" spans="1:8" ht="13">
      <c r="B96" s="483"/>
      <c r="C96" s="483"/>
      <c r="D96" s="483"/>
      <c r="E96" s="483"/>
      <c r="F96" s="483"/>
      <c r="G96" s="483"/>
      <c r="H96" s="483"/>
    </row>
    <row r="99" spans="2:7" ht="13">
      <c r="B99" s="572" t="str">
        <f>'Support tab'!B100</f>
        <v xml:space="preserve">Run costs excluding AHB </v>
      </c>
      <c r="C99" s="573"/>
      <c r="D99" s="573"/>
      <c r="E99" s="573"/>
      <c r="F99" s="573"/>
      <c r="G99" s="573"/>
    </row>
    <row r="100" spans="2:7" ht="13">
      <c r="B100" s="574"/>
      <c r="C100" s="575" t="str">
        <f>'Support tab'!C101</f>
        <v>for 1yr</v>
      </c>
      <c r="D100" s="576" t="str">
        <f>'Support tab'!D101</f>
        <v>for 2yr</v>
      </c>
      <c r="E100" s="576" t="str">
        <f>'Support tab'!E101</f>
        <v>for 3yr</v>
      </c>
      <c r="F100" s="576" t="str">
        <f>'Support tab'!F101</f>
        <v>for 4yr</v>
      </c>
      <c r="G100" s="576" t="str">
        <f>'Support tab'!G101</f>
        <v>for 5yr</v>
      </c>
    </row>
    <row r="101" spans="2:7" ht="13">
      <c r="B101" s="577" t="str">
        <f>'Support tab'!B102</f>
        <v>AVS nodes</v>
      </c>
      <c r="C101" s="578">
        <f>'Support tab'!C102</f>
        <v>667282</v>
      </c>
      <c r="D101" s="579">
        <f>'Support tab'!D102</f>
        <v>1334564</v>
      </c>
      <c r="E101" s="579">
        <f>'Support tab'!E102</f>
        <v>2001846</v>
      </c>
      <c r="F101" s="579">
        <f>'Support tab'!F102</f>
        <v>2669128</v>
      </c>
      <c r="G101" s="579">
        <f>'Support tab'!G102</f>
        <v>3336410</v>
      </c>
    </row>
    <row r="102" spans="2:7" ht="13">
      <c r="B102" s="577" t="str">
        <f>'Support tab'!B103</f>
        <v>ANF costs</v>
      </c>
      <c r="C102" s="578">
        <f>'Support tab'!C103</f>
        <v>0</v>
      </c>
      <c r="D102" s="579">
        <f>'Support tab'!D103</f>
        <v>0</v>
      </c>
      <c r="E102" s="579">
        <f>'Support tab'!E103</f>
        <v>0</v>
      </c>
      <c r="F102" s="579">
        <f>'Support tab'!F103</f>
        <v>0</v>
      </c>
      <c r="G102" s="579">
        <f>'Support tab'!G103</f>
        <v>0</v>
      </c>
    </row>
    <row r="103" spans="2:7" ht="13">
      <c r="B103" s="577" t="str">
        <f>'Support tab'!B104</f>
        <v>Win-Lic</v>
      </c>
      <c r="C103" s="578">
        <f>'Support tab'!C104</f>
        <v>1020</v>
      </c>
      <c r="D103" s="579">
        <f>'Support tab'!D104</f>
        <v>2040</v>
      </c>
      <c r="E103" s="579">
        <f>'Support tab'!E104</f>
        <v>3060</v>
      </c>
      <c r="F103" s="579">
        <f>'Support tab'!F104</f>
        <v>4080</v>
      </c>
      <c r="G103" s="579">
        <f>'Support tab'!G104</f>
        <v>5100</v>
      </c>
    </row>
    <row r="104" spans="2:7" ht="13">
      <c r="B104" s="577" t="str">
        <f>'Support tab'!B105</f>
        <v>SQL-Lic (excluding SQL Srv Std Multiplier)</v>
      </c>
      <c r="C104" s="578">
        <f>'Support tab'!C105</f>
        <v>81787.199999999997</v>
      </c>
      <c r="D104" s="579">
        <f>'Support tab'!D105</f>
        <v>163574.39999999999</v>
      </c>
      <c r="E104" s="579">
        <f>'Support tab'!E105</f>
        <v>245361.59999999998</v>
      </c>
      <c r="F104" s="579">
        <f>'Support tab'!F105</f>
        <v>327148.79999999999</v>
      </c>
      <c r="G104" s="579">
        <f>'Support tab'!G105</f>
        <v>408936</v>
      </c>
    </row>
    <row r="105" spans="2:7" ht="13">
      <c r="B105" s="580" t="str">
        <f>'Support tab'!B106</f>
        <v>Total</v>
      </c>
      <c r="C105" s="581">
        <f>'Support tab'!C106</f>
        <v>750089.2</v>
      </c>
      <c r="D105" s="581">
        <f>'Support tab'!D106</f>
        <v>1500178.4</v>
      </c>
      <c r="E105" s="581">
        <f>'Support tab'!E106</f>
        <v>2250267.6</v>
      </c>
      <c r="F105" s="581">
        <f>'Support tab'!F106</f>
        <v>3000356.8</v>
      </c>
      <c r="G105" s="581">
        <f>'Support tab'!G106</f>
        <v>3750446</v>
      </c>
    </row>
    <row r="106" spans="2:7" ht="13">
      <c r="B106" s="582"/>
      <c r="C106" s="583"/>
      <c r="D106" s="583"/>
      <c r="E106" s="583"/>
      <c r="F106" s="583"/>
      <c r="G106" s="583"/>
    </row>
    <row r="107" spans="2:7" ht="13">
      <c r="B107" s="584" t="str">
        <f>'Support tab'!B108</f>
        <v>Yearly Costs</v>
      </c>
      <c r="C107" s="585">
        <f>'Support tab'!C108</f>
        <v>750089.2</v>
      </c>
      <c r="D107" s="585">
        <f>'Support tab'!D108</f>
        <v>750089.2</v>
      </c>
      <c r="E107" s="585">
        <f>'Support tab'!E108</f>
        <v>750089.20000000019</v>
      </c>
      <c r="F107" s="585">
        <f>'Support tab'!F108</f>
        <v>750089.19999999972</v>
      </c>
      <c r="G107" s="585">
        <f>'Support tab'!G108</f>
        <v>750089.20000000019</v>
      </c>
    </row>
    <row r="108" spans="2:7" ht="13">
      <c r="B108" s="483"/>
      <c r="C108" s="483"/>
      <c r="D108" s="483"/>
      <c r="E108" s="483"/>
      <c r="F108" s="483"/>
      <c r="G108" s="483"/>
    </row>
    <row r="109" spans="2:7" ht="13">
      <c r="B109" s="483"/>
      <c r="C109" s="483"/>
      <c r="D109" s="483"/>
      <c r="E109" s="483"/>
      <c r="F109" s="483"/>
      <c r="G109" s="483"/>
    </row>
    <row r="110" spans="2:7" ht="13">
      <c r="B110" s="586" t="str">
        <f>'Support tab'!B111</f>
        <v xml:space="preserve">Run costs including AHB </v>
      </c>
      <c r="C110" s="587"/>
      <c r="D110" s="587"/>
      <c r="E110" s="587"/>
      <c r="F110" s="587"/>
      <c r="G110" s="587"/>
    </row>
    <row r="111" spans="2:7" ht="13">
      <c r="B111" s="588"/>
      <c r="C111" s="589" t="str">
        <f>'Support tab'!C112</f>
        <v>for 1yr</v>
      </c>
      <c r="D111" s="589" t="str">
        <f>'Support tab'!D112</f>
        <v>for 2yr</v>
      </c>
      <c r="E111" s="589" t="str">
        <f>'Support tab'!E112</f>
        <v>for 3yr</v>
      </c>
      <c r="F111" s="589" t="str">
        <f>'Support tab'!F112</f>
        <v>for 4yr</v>
      </c>
      <c r="G111" s="589" t="str">
        <f>'Support tab'!G112</f>
        <v>for 5yr</v>
      </c>
    </row>
    <row r="112" spans="2:7" ht="13">
      <c r="B112" s="590" t="str">
        <f>'Support tab'!B113</f>
        <v>AVS nodes</v>
      </c>
      <c r="C112" s="579">
        <f>'Support tab'!C113</f>
        <v>667282</v>
      </c>
      <c r="D112" s="579">
        <f>'Support tab'!D113</f>
        <v>1334564</v>
      </c>
      <c r="E112" s="579">
        <f>'Support tab'!E113</f>
        <v>2001846</v>
      </c>
      <c r="F112" s="579">
        <f>'Support tab'!F113</f>
        <v>2669128</v>
      </c>
      <c r="G112" s="579">
        <f>'Support tab'!G113</f>
        <v>3336410</v>
      </c>
    </row>
    <row r="113" spans="2:7" ht="13">
      <c r="B113" s="590" t="str">
        <f>'Support tab'!B114</f>
        <v>ANF costs</v>
      </c>
      <c r="C113" s="579">
        <f>'Support tab'!C114</f>
        <v>0</v>
      </c>
      <c r="D113" s="579">
        <f>'Support tab'!D114</f>
        <v>0</v>
      </c>
      <c r="E113" s="579">
        <f>'Support tab'!E114</f>
        <v>0</v>
      </c>
      <c r="F113" s="579">
        <f>'Support tab'!F114</f>
        <v>0</v>
      </c>
      <c r="G113" s="579">
        <f>'Support tab'!G114</f>
        <v>0</v>
      </c>
    </row>
    <row r="114" spans="2:7" ht="13">
      <c r="B114" s="590" t="str">
        <f>'Support tab'!B115</f>
        <v>Win-Lic (SA for actual licenses and new licenses)</v>
      </c>
      <c r="C114" s="579">
        <f>'Support tab'!C115</f>
        <v>1020</v>
      </c>
      <c r="D114" s="579">
        <f>'Support tab'!D115</f>
        <v>2040</v>
      </c>
      <c r="E114" s="579">
        <f>'Support tab'!E115</f>
        <v>3060</v>
      </c>
      <c r="F114" s="579">
        <f>'Support tab'!F115</f>
        <v>4080</v>
      </c>
      <c r="G114" s="579">
        <f>'Support tab'!G115</f>
        <v>5100</v>
      </c>
    </row>
    <row r="115" spans="2:7" ht="13">
      <c r="B115" s="590" t="str">
        <f>'Support tab'!B116</f>
        <v>SQL-Lic (SA for actual licenses and new licenses)</v>
      </c>
      <c r="C115" s="579">
        <f>'Support tab'!C116</f>
        <v>81787.199999999997</v>
      </c>
      <c r="D115" s="579">
        <f>'Support tab'!D116</f>
        <v>163574.39999999999</v>
      </c>
      <c r="E115" s="579">
        <f>'Support tab'!E116</f>
        <v>245361.59999999998</v>
      </c>
      <c r="F115" s="579">
        <f>'Support tab'!F116</f>
        <v>327148.79999999999</v>
      </c>
      <c r="G115" s="579">
        <f>'Support tab'!G116</f>
        <v>408936</v>
      </c>
    </row>
    <row r="116" spans="2:7" ht="13">
      <c r="B116" s="591" t="str">
        <f>'Support tab'!B117</f>
        <v>Total</v>
      </c>
      <c r="C116" s="592">
        <f>'Support tab'!C117</f>
        <v>750089.2</v>
      </c>
      <c r="D116" s="592">
        <f>'Support tab'!D117</f>
        <v>1500178.4</v>
      </c>
      <c r="E116" s="592">
        <f>'Support tab'!E117</f>
        <v>2250267.6</v>
      </c>
      <c r="F116" s="592">
        <f>'Support tab'!F117</f>
        <v>3000356.8</v>
      </c>
      <c r="G116" s="592">
        <f>'Support tab'!G117</f>
        <v>3750446</v>
      </c>
    </row>
    <row r="117" spans="2:7" ht="13">
      <c r="B117" s="587"/>
      <c r="C117" s="593"/>
      <c r="D117" s="593"/>
      <c r="E117" s="593"/>
      <c r="F117" s="593"/>
      <c r="G117" s="593"/>
    </row>
    <row r="118" spans="2:7" ht="13">
      <c r="B118" s="594" t="str">
        <f>'Support tab'!B119</f>
        <v>Yearly Costs - (excluding SQL Srv Std Multiplier)</v>
      </c>
      <c r="C118" s="595">
        <f>'Support tab'!C119</f>
        <v>750089.2</v>
      </c>
      <c r="D118" s="595">
        <f>'Support tab'!D119</f>
        <v>750089.2</v>
      </c>
      <c r="E118" s="595">
        <f>'Support tab'!E119</f>
        <v>750089.20000000019</v>
      </c>
      <c r="F118" s="595">
        <f>'Support tab'!F119</f>
        <v>750089.19999999972</v>
      </c>
      <c r="G118" s="596">
        <f>'Support tab'!G119</f>
        <v>750089.20000000019</v>
      </c>
    </row>
    <row r="119" spans="2:7" ht="13">
      <c r="B119" s="587"/>
      <c r="C119" s="593"/>
      <c r="D119" s="593"/>
      <c r="E119" s="593"/>
      <c r="F119" s="593"/>
      <c r="G119" s="593"/>
    </row>
    <row r="120" spans="2:7" ht="13">
      <c r="B120" s="597" t="str">
        <f>'Support tab'!B121</f>
        <v>AHUB savings</v>
      </c>
      <c r="C120" s="598">
        <f>'Support tab'!C121</f>
        <v>0</v>
      </c>
      <c r="D120" s="598">
        <f>'Support tab'!D121</f>
        <v>0</v>
      </c>
      <c r="E120" s="598">
        <f>'Support tab'!E121</f>
        <v>0</v>
      </c>
      <c r="F120" s="598">
        <f>'Support tab'!F121</f>
        <v>0</v>
      </c>
      <c r="G120" s="598">
        <f>'Support tab'!G121</f>
        <v>0</v>
      </c>
    </row>
    <row r="121" spans="2:7" ht="14.5">
      <c r="B121"/>
      <c r="C121"/>
      <c r="D121"/>
      <c r="E121"/>
      <c r="F121"/>
      <c r="G121"/>
    </row>
    <row r="122" spans="2:7" ht="13">
      <c r="B122" s="599" t="str">
        <f>'Support tab'!B123</f>
        <v>Free ESU benefit (based on AVS environment)</v>
      </c>
      <c r="C122" s="180" t="str">
        <f>'Support tab'!C123</f>
        <v>Windows Server Datacenter</v>
      </c>
      <c r="D122" s="600"/>
      <c r="E122" s="600"/>
      <c r="F122" s="600"/>
      <c r="G122" s="600"/>
    </row>
    <row r="123" spans="2:7" ht="13">
      <c r="B123" s="601"/>
      <c r="C123" s="602">
        <f ca="1">'Support tab'!C124</f>
        <v>2023</v>
      </c>
      <c r="D123" s="602">
        <f ca="1">'Support tab'!D124</f>
        <v>2024</v>
      </c>
      <c r="E123" s="602">
        <f ca="1">'Support tab'!E124</f>
        <v>2025</v>
      </c>
      <c r="F123" s="602">
        <f ca="1">'Support tab'!F124</f>
        <v>2026</v>
      </c>
      <c r="G123" s="602">
        <f ca="1">'Support tab'!G124</f>
        <v>2027</v>
      </c>
    </row>
    <row r="124" spans="2:7" ht="13">
      <c r="B124" s="601" t="str">
        <f>'Support tab'!B125</f>
        <v>ESU Coverage</v>
      </c>
      <c r="C124" s="603" t="str">
        <f ca="1">'Support tab'!C125</f>
        <v>2008 + 2012</v>
      </c>
      <c r="D124" s="603" t="str">
        <f ca="1">'Support tab'!D125</f>
        <v>2012</v>
      </c>
      <c r="E124" s="604" t="str">
        <f ca="1">'Support tab'!E125</f>
        <v>2012</v>
      </c>
      <c r="F124" s="604" t="str">
        <f ca="1">'Support tab'!F125</f>
        <v>2012</v>
      </c>
      <c r="G124" s="604" t="str">
        <f ca="1">'Support tab'!G125</f>
        <v/>
      </c>
    </row>
    <row r="125" spans="2:7" ht="13">
      <c r="B125" s="601" t="str">
        <f>'Support tab'!B126</f>
        <v>Windows Srv 2008 STD (until January 10th, 2023)</v>
      </c>
      <c r="C125" s="605">
        <f ca="1">'Support tab'!C126</f>
        <v>0</v>
      </c>
      <c r="D125" s="605">
        <f ca="1">'Support tab'!D126</f>
        <v>0</v>
      </c>
      <c r="E125" s="605">
        <f ca="1">'Support tab'!E126</f>
        <v>0</v>
      </c>
      <c r="F125" s="605">
        <f ca="1">'Support tab'!F126</f>
        <v>0</v>
      </c>
      <c r="G125" s="605">
        <f ca="1">'Support tab'!G126</f>
        <v>0</v>
      </c>
    </row>
    <row r="126" spans="2:7" ht="13">
      <c r="B126" s="601" t="str">
        <f>'Support tab'!B127</f>
        <v>Windows Srv 2012 STD (until October 13th, 2026)</v>
      </c>
      <c r="C126" s="605">
        <f>'Support tab'!C127</f>
        <v>0</v>
      </c>
      <c r="D126" s="605">
        <f>'Support tab'!D127</f>
        <v>0</v>
      </c>
      <c r="E126" s="605">
        <f>'Support tab'!E127</f>
        <v>0</v>
      </c>
      <c r="F126" s="605">
        <f>'Support tab'!F127</f>
        <v>0</v>
      </c>
      <c r="G126" s="605">
        <f>'Support tab'!G127</f>
        <v>0</v>
      </c>
    </row>
    <row r="127" spans="2:7" ht="13">
      <c r="B127" s="601" t="str">
        <f>'Support tab'!B128</f>
        <v>Windows Srv DC</v>
      </c>
      <c r="C127" s="579">
        <f>'Support tab'!C128</f>
        <v>12600.449999999999</v>
      </c>
      <c r="D127" s="579">
        <f>'Support tab'!D128</f>
        <v>12600.449999999999</v>
      </c>
      <c r="E127" s="579">
        <f>'Support tab'!E128</f>
        <v>12600.449999999999</v>
      </c>
      <c r="F127" s="579">
        <f>'Support tab'!F128</f>
        <v>12600.449999999999</v>
      </c>
      <c r="G127" s="579">
        <f>'Support tab'!G128</f>
        <v>12600.449999999999</v>
      </c>
    </row>
    <row r="128" spans="2:7" ht="13">
      <c r="B128" s="606" t="str">
        <f>'Support tab'!B129</f>
        <v>SQL Server Standard</v>
      </c>
      <c r="C128" s="579">
        <f>'Support tab'!C129</f>
        <v>35888.6</v>
      </c>
      <c r="D128" s="579">
        <f>'Support tab'!D129</f>
        <v>35888.6</v>
      </c>
      <c r="E128" s="579">
        <f>'Support tab'!E129</f>
        <v>35888.6</v>
      </c>
      <c r="F128" s="579">
        <f>'Support tab'!F129</f>
        <v>35888.6</v>
      </c>
      <c r="G128" s="607">
        <f>'Support tab'!G129</f>
        <v>35888.6</v>
      </c>
    </row>
    <row r="129" spans="2:7" ht="13">
      <c r="B129" s="608" t="str">
        <f>'Support tab'!B130</f>
        <v>Total for each year</v>
      </c>
      <c r="C129" s="609">
        <f ca="1">'Support tab'!C130</f>
        <v>48489.049999999996</v>
      </c>
      <c r="D129" s="609">
        <f ca="1">'Support tab'!D130</f>
        <v>48489.049999999996</v>
      </c>
      <c r="E129" s="609">
        <f ca="1">'Support tab'!E130</f>
        <v>48489.049999999996</v>
      </c>
      <c r="F129" s="609">
        <f ca="1">'Support tab'!F130</f>
        <v>48489.049999999996</v>
      </c>
      <c r="G129" s="609">
        <f ca="1">'Support tab'!G130</f>
        <v>48489.049999999996</v>
      </c>
    </row>
    <row r="130" spans="2:7" ht="13">
      <c r="B130" s="587"/>
      <c r="C130" s="593"/>
      <c r="D130" s="593"/>
      <c r="E130" s="742" t="str">
        <f>'Support tab'!E131</f>
        <v>Total ESU savings for 5 years on AVS</v>
      </c>
      <c r="F130" s="743">
        <f>'Support tab'!F131</f>
        <v>0</v>
      </c>
      <c r="G130" s="610">
        <f ca="1">'Support tab'!G131</f>
        <v>242445.24999999997</v>
      </c>
    </row>
  </sheetData>
  <mergeCells count="27">
    <mergeCell ref="E130:F130"/>
    <mergeCell ref="AR10:AR15"/>
    <mergeCell ref="AR17:AR22"/>
    <mergeCell ref="AR24:AR29"/>
    <mergeCell ref="AR31:AR36"/>
    <mergeCell ref="AR38:AR43"/>
    <mergeCell ref="Q24:R24"/>
    <mergeCell ref="Q25:R25"/>
    <mergeCell ref="Q26:R26"/>
    <mergeCell ref="V28:W28"/>
    <mergeCell ref="V33:W33"/>
    <mergeCell ref="AE13:AF13"/>
    <mergeCell ref="AK14:AL14"/>
    <mergeCell ref="E44:F44"/>
    <mergeCell ref="E74:F74"/>
    <mergeCell ref="P14:T14"/>
    <mergeCell ref="Q16:R16"/>
    <mergeCell ref="Q17:R17"/>
    <mergeCell ref="Q18:R18"/>
    <mergeCell ref="Q19:R19"/>
    <mergeCell ref="Q20:R20"/>
    <mergeCell ref="V35:W35"/>
    <mergeCell ref="Q21:R21"/>
    <mergeCell ref="Q22:R22"/>
    <mergeCell ref="S22:T22"/>
    <mergeCell ref="Q23:R23"/>
    <mergeCell ref="V34:W34"/>
  </mergeCells>
  <conditionalFormatting sqref="AM18">
    <cfRule type="cellIs" dxfId="71" priority="260" operator="greaterThanOrEqual">
      <formula>0</formula>
    </cfRule>
    <cfRule type="cellIs" dxfId="70" priority="261" operator="lessThan">
      <formula>0</formula>
    </cfRule>
  </conditionalFormatting>
  <conditionalFormatting sqref="AG35">
    <cfRule type="cellIs" dxfId="69" priority="258" operator="greaterThanOrEqual">
      <formula>0</formula>
    </cfRule>
    <cfRule type="cellIs" dxfId="68" priority="259" operator="lessThan">
      <formula>0</formula>
    </cfRule>
  </conditionalFormatting>
  <conditionalFormatting sqref="AM34">
    <cfRule type="cellIs" dxfId="67" priority="256" operator="greaterThanOrEqual">
      <formula>0</formula>
    </cfRule>
    <cfRule type="cellIs" dxfId="66" priority="257" operator="lessThan">
      <formula>0</formula>
    </cfRule>
  </conditionalFormatting>
  <conditionalFormatting sqref="AL18">
    <cfRule type="cellIs" dxfId="65" priority="254" operator="greaterThanOrEqual">
      <formula>0</formula>
    </cfRule>
    <cfRule type="cellIs" dxfId="64" priority="255" operator="lessThan">
      <formula>0</formula>
    </cfRule>
  </conditionalFormatting>
  <conditionalFormatting sqref="AL35">
    <cfRule type="cellIs" dxfId="63" priority="252" operator="lessThan">
      <formula>0</formula>
    </cfRule>
    <cfRule type="cellIs" dxfId="62" priority="253" operator="greaterThanOrEqual">
      <formula>0</formula>
    </cfRule>
  </conditionalFormatting>
  <conditionalFormatting sqref="AF18">
    <cfRule type="cellIs" dxfId="61" priority="250" operator="lessThan">
      <formula>0</formula>
    </cfRule>
    <cfRule type="cellIs" dxfId="60" priority="251" operator="greaterThanOrEqual">
      <formula>0</formula>
    </cfRule>
  </conditionalFormatting>
  <conditionalFormatting sqref="AF35">
    <cfRule type="cellIs" dxfId="59" priority="248" operator="greaterThanOrEqual">
      <formula>0</formula>
    </cfRule>
    <cfRule type="cellIs" dxfId="58" priority="249" operator="lessThan">
      <formula>0</formula>
    </cfRule>
  </conditionalFormatting>
  <conditionalFormatting sqref="AF27">
    <cfRule type="cellIs" dxfId="57" priority="246" operator="lessThan">
      <formula>0</formula>
    </cfRule>
    <cfRule type="cellIs" dxfId="56" priority="247" operator="greaterThanOrEqual">
      <formula>0</formula>
    </cfRule>
  </conditionalFormatting>
  <conditionalFormatting sqref="AL26:AM26">
    <cfRule type="cellIs" dxfId="55" priority="244" operator="greaterThanOrEqual">
      <formula>0</formula>
    </cfRule>
    <cfRule type="cellIs" dxfId="54" priority="245" operator="lessThan">
      <formula>0</formula>
    </cfRule>
  </conditionalFormatting>
  <conditionalFormatting sqref="H88:H90">
    <cfRule type="colorScale" priority="87">
      <colorScale>
        <cfvo type="num" val="0"/>
        <cfvo type="num" val="0"/>
        <color rgb="FFFF0000"/>
        <color rgb="FF00B050"/>
      </colorScale>
    </cfRule>
  </conditionalFormatting>
  <conditionalFormatting sqref="C112:G120">
    <cfRule type="expression" dxfId="53" priority="36">
      <formula>IF($I$21="TWD",1,0)</formula>
    </cfRule>
    <cfRule type="expression" dxfId="52" priority="37">
      <formula>IF($I$21="SEK",1,0)</formula>
    </cfRule>
    <cfRule type="expression" dxfId="51" priority="38">
      <formula>IF($I$21="RUB",1,0)</formula>
    </cfRule>
    <cfRule type="expression" dxfId="50" priority="39">
      <formula>IF($I$21="NZD",1,0)</formula>
    </cfRule>
    <cfRule type="expression" dxfId="49" priority="40">
      <formula>IF($I$21="NOK",1,0)</formula>
    </cfRule>
    <cfRule type="expression" dxfId="48" priority="41">
      <formula>IF($I$21="KRW",1,0)</formula>
    </cfRule>
    <cfRule type="expression" dxfId="47" priority="42">
      <formula>IF($I$21="USD",1,0)</formula>
    </cfRule>
    <cfRule type="expression" dxfId="46" priority="43">
      <formula>IF($I$21="AUD",1,0)</formula>
    </cfRule>
    <cfRule type="expression" dxfId="45" priority="44">
      <formula>IF($I$21="BRL",1,0)</formula>
    </cfRule>
    <cfRule type="expression" dxfId="44" priority="45">
      <formula>IF($I$21="CAD",1,0)</formula>
    </cfRule>
    <cfRule type="expression" dxfId="43" priority="46">
      <formula>IF($I$21="CHF",1,0)</formula>
    </cfRule>
    <cfRule type="expression" dxfId="42" priority="47">
      <formula>IF($I$21="CNY",1,0)</formula>
    </cfRule>
    <cfRule type="expression" dxfId="41" priority="48">
      <formula>IF($I$21="DKK",1,0)</formula>
    </cfRule>
    <cfRule type="expression" dxfId="40" priority="49">
      <formula>IF($I$21="EUR",1,0)</formula>
    </cfRule>
    <cfRule type="expression" dxfId="39" priority="50">
      <formula>IF($I$21="GBP",1,0)</formula>
    </cfRule>
    <cfRule type="expression" dxfId="38" priority="51">
      <formula>IF($I$21="INR",1,0)</formula>
    </cfRule>
    <cfRule type="expression" dxfId="37" priority="52">
      <formula>IF($I$21="JPY",1,0)</formula>
    </cfRule>
  </conditionalFormatting>
  <conditionalFormatting sqref="C101:G105 C107:G107">
    <cfRule type="expression" dxfId="36" priority="19">
      <formula>IF($I$21="USD",1,0)</formula>
    </cfRule>
    <cfRule type="expression" dxfId="35" priority="20">
      <formula>IF($I$21="AUD",1,0)</formula>
    </cfRule>
    <cfRule type="expression" dxfId="34" priority="21">
      <formula>IF($I$21="BRL",1,0)</formula>
    </cfRule>
    <cfRule type="expression" dxfId="33" priority="22">
      <formula>IF($I$21="CAD",1,0)</formula>
    </cfRule>
    <cfRule type="expression" dxfId="32" priority="23">
      <formula>IF($I$21="CHF",1,0)</formula>
    </cfRule>
    <cfRule type="expression" dxfId="31" priority="24">
      <formula>IF($I$21="CNY",1,0)</formula>
    </cfRule>
    <cfRule type="expression" dxfId="30" priority="25">
      <formula>IF($I$21="DKK",1,0)</formula>
    </cfRule>
    <cfRule type="expression" dxfId="29" priority="26">
      <formula>IF($I$21="EUR",1,0)</formula>
    </cfRule>
    <cfRule type="expression" dxfId="28" priority="27">
      <formula>IF($I$21="GBP",1,0)</formula>
    </cfRule>
    <cfRule type="expression" dxfId="27" priority="28">
      <formula>IF($I$21="INR",1,0)</formula>
    </cfRule>
    <cfRule type="expression" dxfId="26" priority="29">
      <formula>IF($I$21="JPY",1,0)</formula>
    </cfRule>
    <cfRule type="expression" dxfId="25" priority="30">
      <formula>IF($I$21="KRW",1,0)</formula>
    </cfRule>
    <cfRule type="expression" dxfId="24" priority="31">
      <formula>IF($I$21="NOK",1,0)</formula>
    </cfRule>
    <cfRule type="expression" dxfId="23" priority="32">
      <formula>IF($I$21="NZD",1,0)</formula>
    </cfRule>
    <cfRule type="expression" dxfId="22" priority="33">
      <formula>IF($I$21="RUB",1,0)</formula>
    </cfRule>
    <cfRule type="expression" dxfId="21" priority="34">
      <formula>IF($I$21="SEK",1,0)</formula>
    </cfRule>
    <cfRule type="expression" dxfId="20" priority="35">
      <formula>IF($I$21="TWD",1,0)</formula>
    </cfRule>
  </conditionalFormatting>
  <conditionalFormatting sqref="C15:G34 C39:G64 C69:G74 C87:G90 C101:G120 C125:G130 X30:Z30 X33:Z35 AF19:AF21 AF28:AF30 AF36:AF38 AH35:AI35 AH37:AH38 AH29:AH30 AH25:AI25 AH20:AH21 AH16:AI16 AL19:AL21 AL27:AL29 AL36:AL38 AN28:AN29 AN25:AO25 AN20:AN21 AN18:AO18 AN15:AO15 AV7 AW7 AY7 BB5 BB6 AU13:BI15 AU20:BI22 AU27:BI29 AU34:BI36 AU41:BI43 BI45">
    <cfRule type="expression" dxfId="19" priority="1">
      <formula>IF($H$9="CNY",1,0)</formula>
    </cfRule>
    <cfRule type="expression" dxfId="18" priority="2">
      <formula>IF($H$9="TWD",1,0)</formula>
    </cfRule>
    <cfRule type="expression" dxfId="17" priority="3">
      <formula>IF($H$9="SEK",1,0)</formula>
    </cfRule>
    <cfRule type="expression" dxfId="16" priority="4">
      <formula>IF($H$9="RUB",1,0)</formula>
    </cfRule>
    <cfRule type="expression" dxfId="15" priority="5">
      <formula>IF($H$9="NZD",1,0)</formula>
    </cfRule>
    <cfRule type="expression" dxfId="14" priority="6">
      <formula>IF($H$9="NOK",1,0)</formula>
    </cfRule>
    <cfRule type="expression" dxfId="13" priority="7">
      <formula>IF($H$9="KRW",1,0)</formula>
    </cfRule>
    <cfRule type="expression" dxfId="12" priority="8">
      <formula>IF($H$9="USD",1,0)</formula>
    </cfRule>
    <cfRule type="expression" dxfId="11" priority="9">
      <formula>IF($H$9="AUD",1,0)</formula>
    </cfRule>
    <cfRule type="expression" dxfId="10" priority="10">
      <formula>IF($H$9="BRL",1,0)</formula>
    </cfRule>
    <cfRule type="expression" dxfId="9" priority="11">
      <formula>IF($H$9="CAD",1,0)</formula>
    </cfRule>
    <cfRule type="expression" dxfId="8" priority="12">
      <formula>IF($H$9="CHF",1,0)</formula>
    </cfRule>
    <cfRule type="expression" dxfId="7" priority="13">
      <formula>IF($H$9="CNY",1,0)</formula>
    </cfRule>
    <cfRule type="expression" dxfId="6" priority="14">
      <formula>IF($H$9="DKK",1,0)</formula>
    </cfRule>
    <cfRule type="expression" dxfId="5" priority="15">
      <formula>IF($H$9="EUR",1,0)</formula>
    </cfRule>
    <cfRule type="expression" dxfId="4" priority="16">
      <formula>IF($H$9="GBP",1,0)</formula>
    </cfRule>
    <cfRule type="expression" dxfId="3" priority="17">
      <formula>IF($H$9="INR",1,0)</formula>
    </cfRule>
    <cfRule type="expression" dxfId="2" priority="18">
      <formula>IF($H$9="JPY",1,0)</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6532D-7824-4648-A325-57FA877E127D}">
  <sheetPr codeName="Sheet3"/>
  <dimension ref="A1:G25"/>
  <sheetViews>
    <sheetView workbookViewId="0">
      <selection activeCell="F30" sqref="F30"/>
    </sheetView>
  </sheetViews>
  <sheetFormatPr defaultRowHeight="14.5"/>
  <cols>
    <col min="1" max="1" width="11.1796875" bestFit="1" customWidth="1"/>
    <col min="2" max="2" width="13.453125" bestFit="1" customWidth="1"/>
    <col min="3" max="3" width="9.81640625" bestFit="1" customWidth="1"/>
    <col min="4" max="4" width="9.54296875" customWidth="1"/>
  </cols>
  <sheetData>
    <row r="1" spans="1:7">
      <c r="A1" t="s">
        <v>60</v>
      </c>
      <c r="B1" t="s">
        <v>548</v>
      </c>
      <c r="C1" t="s">
        <v>549</v>
      </c>
    </row>
    <row r="2" spans="1:7">
      <c r="A2" t="s">
        <v>61</v>
      </c>
      <c r="B2">
        <v>1</v>
      </c>
      <c r="C2" t="s">
        <v>550</v>
      </c>
      <c r="E2" s="695" t="s">
        <v>551</v>
      </c>
      <c r="F2" s="695"/>
      <c r="G2" s="2" t="str">
        <f>Currency_Selector_1</f>
        <v>USD</v>
      </c>
    </row>
    <row r="3" spans="1:7">
      <c r="A3" t="s">
        <v>495</v>
      </c>
      <c r="B3">
        <v>1.0383676859976116</v>
      </c>
      <c r="C3" t="s">
        <v>552</v>
      </c>
      <c r="E3" s="695" t="s">
        <v>553</v>
      </c>
      <c r="F3" s="695"/>
      <c r="G3">
        <f>VLOOKUP(Currency_Selector_1,Currencies[#All],2,FALSE)</f>
        <v>1</v>
      </c>
    </row>
    <row r="4" spans="1:7">
      <c r="A4" t="s">
        <v>492</v>
      </c>
      <c r="B4">
        <v>0.98145000004417504</v>
      </c>
      <c r="C4" s="90" t="s">
        <v>554</v>
      </c>
      <c r="E4" s="761" t="s">
        <v>555</v>
      </c>
      <c r="F4" s="761"/>
      <c r="G4" t="str">
        <f>VLOOKUP(Currency_Selector_1,Currencies[#All],3,FALSE)</f>
        <v>$</v>
      </c>
    </row>
    <row r="5" spans="1:7">
      <c r="A5" t="s">
        <v>489</v>
      </c>
      <c r="B5">
        <v>1.54428229480349</v>
      </c>
      <c r="C5" t="s">
        <v>550</v>
      </c>
    </row>
    <row r="6" spans="1:7">
      <c r="A6" t="s">
        <v>494</v>
      </c>
      <c r="B6">
        <v>7.7216999988466872</v>
      </c>
      <c r="C6" t="s">
        <v>556</v>
      </c>
    </row>
    <row r="7" spans="1:7">
      <c r="A7" t="s">
        <v>491</v>
      </c>
      <c r="B7">
        <v>1.3685500000200288</v>
      </c>
      <c r="C7" t="s">
        <v>550</v>
      </c>
    </row>
    <row r="8" spans="1:7">
      <c r="A8" t="s">
        <v>498</v>
      </c>
      <c r="B8">
        <v>144.58499969955238</v>
      </c>
      <c r="C8" t="s">
        <v>557</v>
      </c>
    </row>
    <row r="9" spans="1:7">
      <c r="A9" t="s">
        <v>499</v>
      </c>
      <c r="B9">
        <v>1439.9499127822337</v>
      </c>
      <c r="C9" s="64" t="s">
        <v>558</v>
      </c>
      <c r="D9" s="64"/>
    </row>
    <row r="10" spans="1:7">
      <c r="A10" t="s">
        <v>501</v>
      </c>
      <c r="B10">
        <v>1.7656925929195726</v>
      </c>
      <c r="C10" t="s">
        <v>559</v>
      </c>
    </row>
    <row r="11" spans="1:7">
      <c r="A11" t="s">
        <v>500</v>
      </c>
      <c r="B11">
        <v>10.80429999946724</v>
      </c>
      <c r="C11" t="s">
        <v>556</v>
      </c>
    </row>
    <row r="12" spans="1:7">
      <c r="A12" t="s">
        <v>502</v>
      </c>
      <c r="B12">
        <v>58.249999912625</v>
      </c>
      <c r="C12" s="64" t="s">
        <v>560</v>
      </c>
      <c r="D12" s="64"/>
    </row>
    <row r="13" spans="1:7">
      <c r="A13" t="s">
        <v>503</v>
      </c>
      <c r="B13">
        <v>11.314049993876949</v>
      </c>
      <c r="C13" t="s">
        <v>556</v>
      </c>
    </row>
    <row r="14" spans="1:7">
      <c r="A14" t="s">
        <v>561</v>
      </c>
      <c r="B14">
        <v>31.880000007396159</v>
      </c>
      <c r="C14" t="s">
        <v>562</v>
      </c>
    </row>
    <row r="15" spans="1:7">
      <c r="A15" t="s">
        <v>496</v>
      </c>
      <c r="B15">
        <v>0.93053552319359789</v>
      </c>
      <c r="C15" t="s">
        <v>563</v>
      </c>
    </row>
    <row r="16" spans="1:7">
      <c r="A16" t="s">
        <v>497</v>
      </c>
      <c r="B16">
        <v>81.94440033104226</v>
      </c>
      <c r="C16" s="64" t="s">
        <v>564</v>
      </c>
      <c r="D16" s="64"/>
    </row>
    <row r="17" spans="1:4">
      <c r="A17" t="s">
        <v>490</v>
      </c>
      <c r="B17">
        <v>5.3647499988759506</v>
      </c>
      <c r="C17" s="64" t="s">
        <v>565</v>
      </c>
      <c r="D17" s="64"/>
    </row>
    <row r="18" spans="1:4">
      <c r="A18" t="s">
        <v>566</v>
      </c>
      <c r="B18">
        <v>125.05500000000001</v>
      </c>
      <c r="C18" t="s">
        <v>550</v>
      </c>
    </row>
    <row r="19" spans="1:4">
      <c r="A19" t="s">
        <v>567</v>
      </c>
      <c r="B19">
        <v>15640</v>
      </c>
      <c r="C19" t="s">
        <v>568</v>
      </c>
    </row>
    <row r="20" spans="1:4">
      <c r="A20" t="s">
        <v>569</v>
      </c>
      <c r="B20">
        <v>3.75</v>
      </c>
    </row>
    <row r="21" spans="1:4">
      <c r="A21" t="s">
        <v>570</v>
      </c>
      <c r="B21">
        <v>17.78</v>
      </c>
      <c r="C21" s="65" t="s">
        <v>571</v>
      </c>
      <c r="D21" s="65"/>
    </row>
    <row r="22" spans="1:4">
      <c r="A22" t="s">
        <v>572</v>
      </c>
      <c r="B22">
        <v>18.100000000000001</v>
      </c>
      <c r="C22" t="s">
        <v>573</v>
      </c>
    </row>
    <row r="23" spans="1:4">
      <c r="A23" t="s">
        <v>574</v>
      </c>
      <c r="B23">
        <v>21.1</v>
      </c>
      <c r="C23" t="s">
        <v>550</v>
      </c>
    </row>
    <row r="24" spans="1:4">
      <c r="A24" t="s">
        <v>575</v>
      </c>
      <c r="B24">
        <v>4.2</v>
      </c>
      <c r="C24" t="s">
        <v>576</v>
      </c>
    </row>
    <row r="25" spans="1:4">
      <c r="A25" t="s">
        <v>577</v>
      </c>
      <c r="B25">
        <v>7.76</v>
      </c>
      <c r="C25" t="s">
        <v>557</v>
      </c>
    </row>
  </sheetData>
  <mergeCells count="3">
    <mergeCell ref="E2:F2"/>
    <mergeCell ref="E3:F3"/>
    <mergeCell ref="E4:F4"/>
  </mergeCells>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05181-5175-4A7C-B341-3CF133534444}">
  <sheetPr codeName="Tabelle4"/>
  <dimension ref="A1:G34"/>
  <sheetViews>
    <sheetView workbookViewId="0">
      <selection activeCell="F6" sqref="F6"/>
    </sheetView>
  </sheetViews>
  <sheetFormatPr defaultColWidth="8.54296875" defaultRowHeight="14.5"/>
  <cols>
    <col min="1" max="2" width="23.453125" customWidth="1"/>
    <col min="3" max="3" width="11.453125" bestFit="1" customWidth="1"/>
    <col min="4" max="4" width="11" bestFit="1" customWidth="1"/>
    <col min="5" max="5" width="12.81640625" bestFit="1" customWidth="1"/>
    <col min="7" max="7" width="18.54296875" bestFit="1" customWidth="1"/>
    <col min="9" max="9" width="15" bestFit="1" customWidth="1"/>
  </cols>
  <sheetData>
    <row r="1" spans="1:7">
      <c r="A1" s="3" t="s">
        <v>578</v>
      </c>
      <c r="B1" s="3" t="s">
        <v>579</v>
      </c>
      <c r="C1" s="3"/>
      <c r="D1" s="3"/>
      <c r="E1" s="3" t="s">
        <v>580</v>
      </c>
      <c r="G1" s="3" t="s">
        <v>233</v>
      </c>
    </row>
    <row r="2" spans="1:7">
      <c r="A2" t="str" cm="1">
        <f t="array" ref="A2:A34">_xlfn._xlws.SORT(_xlfn.UNIQUE(Azure_Pricing_API[location]))</f>
        <v>AE North</v>
      </c>
      <c r="B2" t="s">
        <v>61</v>
      </c>
      <c r="C2" s="1">
        <f>+VLOOKUP(B2,Currencies[#All],2,FALSE)</f>
        <v>1</v>
      </c>
      <c r="D2" s="6"/>
      <c r="E2" s="62">
        <v>1</v>
      </c>
      <c r="G2" s="450" t="s">
        <v>581</v>
      </c>
    </row>
    <row r="3" spans="1:7">
      <c r="A3" t="str">
        <v>AP East</v>
      </c>
      <c r="B3" t="s">
        <v>489</v>
      </c>
      <c r="C3" s="1">
        <f>+VLOOKUP(B3,Currencies[#All],2,FALSE)</f>
        <v>1.54428229480349</v>
      </c>
      <c r="D3" s="7"/>
      <c r="E3" s="63">
        <v>2</v>
      </c>
      <c r="G3" s="450" t="s">
        <v>582</v>
      </c>
    </row>
    <row r="4" spans="1:7">
      <c r="A4" t="str">
        <v>AP Southeast</v>
      </c>
      <c r="B4" t="s">
        <v>490</v>
      </c>
      <c r="C4" s="1">
        <f>+VLOOKUP(B4,Currencies[#All],2,FALSE)</f>
        <v>5.3647499988759506</v>
      </c>
      <c r="D4" s="2"/>
      <c r="E4" s="63">
        <v>3</v>
      </c>
      <c r="G4" s="450" t="s">
        <v>583</v>
      </c>
    </row>
    <row r="5" spans="1:7">
      <c r="A5" t="str">
        <v>AU East</v>
      </c>
      <c r="B5" t="s">
        <v>491</v>
      </c>
      <c r="C5" s="1">
        <f>+VLOOKUP(B5,Currencies[#All],2,FALSE)</f>
        <v>1.3685500000200288</v>
      </c>
      <c r="D5" s="2"/>
      <c r="E5" s="63">
        <v>4</v>
      </c>
      <c r="F5" s="2"/>
      <c r="G5" s="450" t="s">
        <v>16</v>
      </c>
    </row>
    <row r="6" spans="1:7">
      <c r="A6" t="str">
        <v>AU Southeast</v>
      </c>
      <c r="B6" t="s">
        <v>492</v>
      </c>
      <c r="C6" s="1">
        <f>+VLOOKUP(B6,Currencies[#All],2,FALSE)</f>
        <v>0.98145000004417504</v>
      </c>
      <c r="D6" s="2"/>
      <c r="E6" s="63">
        <v>5</v>
      </c>
    </row>
    <row r="7" spans="1:7">
      <c r="A7" t="str">
        <v>BR South</v>
      </c>
      <c r="B7" t="s">
        <v>493</v>
      </c>
      <c r="C7" s="1" t="e">
        <f>+VLOOKUP(B7,Currencies[#All],2,FALSE)</f>
        <v>#N/A</v>
      </c>
      <c r="D7" s="2"/>
    </row>
    <row r="8" spans="1:7">
      <c r="A8" t="str">
        <v>CA Central</v>
      </c>
      <c r="B8" t="s">
        <v>494</v>
      </c>
      <c r="C8" s="1">
        <f>+VLOOKUP(B8,Currencies[#All],2,FALSE)</f>
        <v>7.7216999988466872</v>
      </c>
      <c r="D8" s="2"/>
    </row>
    <row r="9" spans="1:7">
      <c r="A9" t="str">
        <v>CA East</v>
      </c>
      <c r="B9" t="s">
        <v>495</v>
      </c>
      <c r="C9" s="1">
        <f>+VLOOKUP(B9,Currencies[#All],2,FALSE)</f>
        <v>1.0383676859976116</v>
      </c>
      <c r="D9" s="2"/>
    </row>
    <row r="10" spans="1:7">
      <c r="A10" t="str">
        <v>CH North</v>
      </c>
      <c r="B10" t="s">
        <v>496</v>
      </c>
      <c r="C10" s="1">
        <f>+VLOOKUP(B10,Currencies[#All],2,FALSE)</f>
        <v>0.93053552319359789</v>
      </c>
      <c r="D10" s="2"/>
    </row>
    <row r="11" spans="1:7">
      <c r="A11" t="str">
        <v>CH West</v>
      </c>
      <c r="B11" t="s">
        <v>497</v>
      </c>
      <c r="C11" s="1">
        <f>+VLOOKUP(B11,Currencies[#All],2,FALSE)</f>
        <v>81.94440033104226</v>
      </c>
      <c r="D11" s="2"/>
    </row>
    <row r="12" spans="1:7">
      <c r="A12" t="str">
        <v>DE West Central</v>
      </c>
      <c r="B12" t="s">
        <v>498</v>
      </c>
      <c r="C12" s="1">
        <f>+VLOOKUP(B12,Currencies[#All],2,FALSE)</f>
        <v>144.58499969955238</v>
      </c>
      <c r="D12" s="2"/>
    </row>
    <row r="13" spans="1:7">
      <c r="A13" t="str">
        <v>EU North</v>
      </c>
      <c r="B13" t="s">
        <v>499</v>
      </c>
      <c r="C13" s="1">
        <f>+VLOOKUP(B13,Currencies[#All],2,FALSE)</f>
        <v>1439.9499127822337</v>
      </c>
      <c r="D13" s="2"/>
    </row>
    <row r="14" spans="1:7">
      <c r="A14" t="str">
        <v>EU West</v>
      </c>
      <c r="B14" t="s">
        <v>500</v>
      </c>
      <c r="C14" s="1">
        <f>+VLOOKUP(B14,Currencies[#All],2,FALSE)</f>
        <v>10.80429999946724</v>
      </c>
      <c r="D14" s="2"/>
    </row>
    <row r="15" spans="1:7">
      <c r="A15" t="str">
        <v>FR Central</v>
      </c>
      <c r="B15" t="s">
        <v>501</v>
      </c>
      <c r="C15" s="1">
        <f>+VLOOKUP(B15,Currencies[#All],2,FALSE)</f>
        <v>1.7656925929195726</v>
      </c>
      <c r="D15" s="2"/>
    </row>
    <row r="16" spans="1:7">
      <c r="A16" t="str">
        <v>Global</v>
      </c>
      <c r="B16" t="s">
        <v>502</v>
      </c>
      <c r="C16" s="1">
        <f>+VLOOKUP(B16,Currencies[#All],2,FALSE)</f>
        <v>58.249999912625</v>
      </c>
      <c r="D16" s="2"/>
    </row>
    <row r="17" spans="1:4">
      <c r="A17" t="str">
        <v>IT North</v>
      </c>
      <c r="B17" t="s">
        <v>503</v>
      </c>
      <c r="C17" s="1">
        <f>+VLOOKUP(B17,Currencies[#All],2,FALSE)</f>
        <v>11.314049993876949</v>
      </c>
      <c r="D17" s="2"/>
    </row>
    <row r="18" spans="1:4">
      <c r="A18" t="str">
        <v>JA East</v>
      </c>
      <c r="B18" t="s">
        <v>561</v>
      </c>
      <c r="C18" s="1">
        <f>+VLOOKUP(B18,Currencies[#All],2,FALSE)</f>
        <v>31.880000007396159</v>
      </c>
      <c r="D18" s="2"/>
    </row>
    <row r="19" spans="1:4">
      <c r="A19" t="str">
        <v>JA West</v>
      </c>
      <c r="C19" s="2"/>
      <c r="D19" s="2"/>
    </row>
    <row r="20" spans="1:4">
      <c r="A20" t="str">
        <v>QA Central</v>
      </c>
      <c r="C20" s="2"/>
      <c r="D20" s="2"/>
    </row>
    <row r="21" spans="1:4">
      <c r="A21" t="str">
        <v>SE Central</v>
      </c>
      <c r="C21" s="2"/>
      <c r="D21" s="2"/>
    </row>
    <row r="22" spans="1:4">
      <c r="A22" t="str">
        <v>UK South</v>
      </c>
      <c r="C22" s="2"/>
      <c r="D22" s="2"/>
    </row>
    <row r="23" spans="1:4">
      <c r="A23" t="str">
        <v>UK West</v>
      </c>
      <c r="C23" s="2"/>
      <c r="D23" s="2"/>
    </row>
    <row r="24" spans="1:4">
      <c r="A24" t="str">
        <v>US Central</v>
      </c>
      <c r="C24" s="2"/>
      <c r="D24" s="2"/>
    </row>
    <row r="25" spans="1:4">
      <c r="A25" t="str">
        <v>US East</v>
      </c>
      <c r="C25" s="2"/>
      <c r="D25" s="2"/>
    </row>
    <row r="26" spans="1:4">
      <c r="A26" t="str">
        <v>US East 2</v>
      </c>
    </row>
    <row r="27" spans="1:4">
      <c r="A27" t="str">
        <v>US Gov AZ</v>
      </c>
    </row>
    <row r="28" spans="1:4">
      <c r="A28" t="str">
        <v>US Gov Virginia</v>
      </c>
    </row>
    <row r="29" spans="1:4">
      <c r="A29" t="str">
        <v>US North Central</v>
      </c>
    </row>
    <row r="30" spans="1:4">
      <c r="A30" t="str">
        <v>US South Central</v>
      </c>
    </row>
    <row r="31" spans="1:4">
      <c r="A31" t="str">
        <v>US West</v>
      </c>
    </row>
    <row r="32" spans="1:4">
      <c r="A32" t="str">
        <v>US West 2</v>
      </c>
    </row>
    <row r="33" spans="1:1">
      <c r="A33" t="str">
        <v>US West 3</v>
      </c>
    </row>
    <row r="34" spans="1:1">
      <c r="A34" t="str">
        <v>ZA North</v>
      </c>
    </row>
  </sheetData>
  <phoneticPr fontId="7" type="noConversion"/>
  <pageMargins left="0.7" right="0.7" top="0.75" bottom="0.75" header="0.3" footer="0.3"/>
  <pageSetup paperSize="9" orientation="portrait" horizontalDpi="0" verticalDpi="0"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230e9df3-be65-4c73-a93b-d1236ebd677e" xsi:nil="true"/>
    <lcf76f155ced4ddcb4097134ff3c332f xmlns="4f2102ae-8eed-4440-b430-c2ea0463e25f">
      <Terms xmlns="http://schemas.microsoft.com/office/infopath/2007/PartnerControls"/>
    </lcf76f155ced4ddcb4097134ff3c332f>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C1730C7F5811E46B0DDCC799311D7DB" ma:contentTypeVersion="21" ma:contentTypeDescription="Create a new document." ma:contentTypeScope="" ma:versionID="32b8187230dd6494660e44190480e863">
  <xsd:schema xmlns:xsd="http://www.w3.org/2001/XMLSchema" xmlns:xs="http://www.w3.org/2001/XMLSchema" xmlns:p="http://schemas.microsoft.com/office/2006/metadata/properties" xmlns:ns1="http://schemas.microsoft.com/sharepoint/v3" xmlns:ns2="4f2102ae-8eed-4440-b430-c2ea0463e25f" xmlns:ns3="908b623b-2d34-4d5a-aa18-10b5ae02b561" xmlns:ns4="230e9df3-be65-4c73-a93b-d1236ebd677e" targetNamespace="http://schemas.microsoft.com/office/2006/metadata/properties" ma:root="true" ma:fieldsID="4ae70b1b8f9e7d192d7dc9ada4f6a738" ns1:_="" ns2:_="" ns3:_="" ns4:_="">
    <xsd:import namespace="http://schemas.microsoft.com/sharepoint/v3"/>
    <xsd:import namespace="4f2102ae-8eed-4440-b430-c2ea0463e25f"/>
    <xsd:import namespace="908b623b-2d34-4d5a-aa18-10b5ae02b56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1:_ip_UnifiedCompliancePolicyProperties" minOccurs="0"/>
                <xsd:element ref="ns1:_ip_UnifiedCompliancePolicyUIAction" minOccurs="0"/>
                <xsd:element ref="ns2:MediaLengthInSeconds" minOccurs="0"/>
                <xsd:element ref="ns1:PublishingStartDate" minOccurs="0"/>
                <xsd:element ref="ns1:PublishingExpirationDate"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element name="PublishingStartDate" ma:index="23"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24"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f2102ae-8eed-4440-b430-c2ea0463e2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08b623b-2d34-4d5a-aa18-10b5ae02b56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7" nillable="true" ma:displayName="Taxonomy Catch All Column" ma:hidden="true" ma:list="{95945902-32d8-4d2b-852a-a3bbb1385e7f}" ma:internalName="TaxCatchAll" ma:showField="CatchAllData" ma:web="908b623b-2d34-4d5a-aa18-10b5ae02b5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F7289756-0FD8-4DC8-888E-C202373BAE51}">
  <ds:schemaRefs>
    <ds:schemaRef ds:uri="http://schemas.microsoft.com/sharepoint/v3/contenttype/forms"/>
  </ds:schemaRefs>
</ds:datastoreItem>
</file>

<file path=customXml/itemProps2.xml><?xml version="1.0" encoding="utf-8"?>
<ds:datastoreItem xmlns:ds="http://schemas.openxmlformats.org/officeDocument/2006/customXml" ds:itemID="{80BE8852-B9AF-403A-B19E-88ECE633F6DC}">
  <ds:schemaRefs>
    <ds:schemaRef ds:uri="http://purl.org/dc/elements/1.1/"/>
    <ds:schemaRef ds:uri="http://purl.org/dc/dcmitype/"/>
    <ds:schemaRef ds:uri="http://purl.org/dc/terms/"/>
    <ds:schemaRef ds:uri="http://schemas.microsoft.com/sharepoint/v3"/>
    <ds:schemaRef ds:uri="http://schemas.microsoft.com/office/2006/metadata/properties"/>
    <ds:schemaRef ds:uri="908b623b-2d34-4d5a-aa18-10b5ae02b561"/>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230e9df3-be65-4c73-a93b-d1236ebd677e"/>
    <ds:schemaRef ds:uri="4f2102ae-8eed-4440-b430-c2ea0463e25f"/>
  </ds:schemaRefs>
</ds:datastoreItem>
</file>

<file path=customXml/itemProps3.xml><?xml version="1.0" encoding="utf-8"?>
<ds:datastoreItem xmlns:ds="http://schemas.openxmlformats.org/officeDocument/2006/customXml" ds:itemID="{4DF12475-474A-4AA7-B839-A60AAEFFC9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2102ae-8eed-4440-b430-c2ea0463e25f"/>
    <ds:schemaRef ds:uri="908b623b-2d34-4d5a-aa18-10b5ae02b56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8DA8274-6F77-4FCF-ACDE-7083BA4F8B83}">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vt:i4>
      </vt:variant>
    </vt:vector>
  </HeadingPairs>
  <TitlesOfParts>
    <vt:vector size="77" baseType="lpstr">
      <vt:lpstr>DISCLAIMER</vt:lpstr>
      <vt:lpstr>Input Fields</vt:lpstr>
      <vt:lpstr>Support tab</vt:lpstr>
      <vt:lpstr>ANF Calculations</vt:lpstr>
      <vt:lpstr>AVS Consumption Plan</vt:lpstr>
      <vt:lpstr>RVTools vInfo</vt:lpstr>
      <vt:lpstr>ESU-Calculation</vt:lpstr>
      <vt:lpstr>Pivot Windows VMs</vt:lpstr>
      <vt:lpstr>Pivot SQL</vt:lpstr>
      <vt:lpstr>Pivot Sizing</vt:lpstr>
      <vt:lpstr>RVTools filtered</vt:lpstr>
      <vt:lpstr>Host Configurations</vt:lpstr>
      <vt:lpstr>Storage Details</vt:lpstr>
      <vt:lpstr>CPU Details</vt:lpstr>
      <vt:lpstr>Memory Details</vt:lpstr>
      <vt:lpstr>Azure Pricing API AVS</vt:lpstr>
      <vt:lpstr>Sheet1</vt:lpstr>
      <vt:lpstr>Azure Pricing API ANF</vt:lpstr>
      <vt:lpstr>Export tables</vt:lpstr>
      <vt:lpstr>Currencies</vt:lpstr>
      <vt:lpstr>List Table</vt:lpstr>
      <vt:lpstr>ANFOutcome1</vt:lpstr>
      <vt:lpstr>ANFOutcome2</vt:lpstr>
      <vt:lpstr>BaseDataOutcome1</vt:lpstr>
      <vt:lpstr>BaseDataOutcome2</vt:lpstr>
      <vt:lpstr>ClusterDropdown</vt:lpstr>
      <vt:lpstr>Currency_Factor</vt:lpstr>
      <vt:lpstr>Currency_Selector_1</vt:lpstr>
      <vt:lpstr>Currency_Symbol</vt:lpstr>
      <vt:lpstr>CurrencyChangeFreeESU</vt:lpstr>
      <vt:lpstr>CurrencyChangeInput</vt:lpstr>
      <vt:lpstr>CurrencyChangeOutcome1</vt:lpstr>
      <vt:lpstr>CurrencyChangeOutcome2</vt:lpstr>
      <vt:lpstr>CurrencyChangeOutcome2Base</vt:lpstr>
      <vt:lpstr>ESUChanges</vt:lpstr>
      <vt:lpstr>ESUCurrency</vt:lpstr>
      <vt:lpstr>FreeESUBenefit</vt:lpstr>
      <vt:lpstr>Input3_CISDC_CPUcount</vt:lpstr>
      <vt:lpstr>Input3_CISDC_Total</vt:lpstr>
      <vt:lpstr>Input3_CISSTD_CPUcount</vt:lpstr>
      <vt:lpstr>Input3_CISSTD_Total</vt:lpstr>
      <vt:lpstr>Input3_SQLENT_CPUcount</vt:lpstr>
      <vt:lpstr>Input3_SQLENT_Total</vt:lpstr>
      <vt:lpstr>Input3_SQLSTD_CPUcount</vt:lpstr>
      <vt:lpstr>Input3_SQLSTD_Total</vt:lpstr>
      <vt:lpstr>Input3_WinDC_CPUcount</vt:lpstr>
      <vt:lpstr>Input3_WinDC_Total</vt:lpstr>
      <vt:lpstr>Input3_WinSTD_CPUcount</vt:lpstr>
      <vt:lpstr>Input3_WinSTD_Total</vt:lpstr>
      <vt:lpstr>Input4_CISDC_CPUcount</vt:lpstr>
      <vt:lpstr>Input4_CISDC_Total</vt:lpstr>
      <vt:lpstr>Input4_CISSTD_CPUcount</vt:lpstr>
      <vt:lpstr>Input4_CISSTD_Total</vt:lpstr>
      <vt:lpstr>Input4_SQLENT_CPUcount</vt:lpstr>
      <vt:lpstr>Input4_SQLENT_Total</vt:lpstr>
      <vt:lpstr>Input4_SQLSTD_CPUcount</vt:lpstr>
      <vt:lpstr>Input4_SQLSTD_Total</vt:lpstr>
      <vt:lpstr>Input4_WinDC_CPUcount</vt:lpstr>
      <vt:lpstr>Input4_WinDC_Total</vt:lpstr>
      <vt:lpstr>Input4_WinSTD_CPUcount</vt:lpstr>
      <vt:lpstr>'Input Fields'!Input4_WinSTD_Total</vt:lpstr>
      <vt:lpstr>Outcome_1</vt:lpstr>
      <vt:lpstr>Outcome_2</vt:lpstr>
      <vt:lpstr>PAYGDiscountANF</vt:lpstr>
      <vt:lpstr>PromoBox</vt:lpstr>
      <vt:lpstr>SPLAScenario</vt:lpstr>
      <vt:lpstr>SupportDataOutcome1</vt:lpstr>
      <vt:lpstr>SupportDataOutcome2</vt:lpstr>
      <vt:lpstr>Table1</vt:lpstr>
      <vt:lpstr>Table2</vt:lpstr>
      <vt:lpstr>Table3</vt:lpstr>
      <vt:lpstr>Table4</vt:lpstr>
      <vt:lpstr>Table5</vt:lpstr>
      <vt:lpstr>Table6</vt:lpstr>
      <vt:lpstr>Table7</vt:lpstr>
      <vt:lpstr>WinSRVCoresNeeded</vt:lpstr>
      <vt:lpstr>WinSRVDCCoresCustomer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 Goedhart</dc:creator>
  <cp:keywords/>
  <dc:description/>
  <cp:lastModifiedBy>Trevor Davis</cp:lastModifiedBy>
  <cp:revision/>
  <dcterms:created xsi:type="dcterms:W3CDTF">2021-12-02T16:32:15Z</dcterms:created>
  <dcterms:modified xsi:type="dcterms:W3CDTF">2023-12-12T20:07:15Z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0x010100FC1730C7F5811E46B0DDCC799311D7DB</vt:lpwstr>
  </property>
  <property fmtid="{D5CDD505-2E9C-101B-9397-08002B2CF9AE}" pid="3" name="MediaServiceImageTags">
    <vt:lpwstr/>
  </property>
</Properties>
</file>